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 tabRatio="830" activeTab="10"/>
  </bookViews>
  <sheets>
    <sheet name="Notes" sheetId="1" r:id="rId1"/>
    <sheet name="Parametres" sheetId="2" r:id="rId2"/>
    <sheet name="Employes" sheetId="3" r:id="rId3"/>
    <sheet name="Gains_ded" sheetId="4" r:id="rId4"/>
    <sheet name="Entree" sheetId="6" r:id="rId5"/>
    <sheet name="Calculs" sheetId="10" r:id="rId6"/>
    <sheet name="Empl_auto" sheetId="7" r:id="rId7"/>
    <sheet name="Cumules_00001" sheetId="8" r:id="rId8"/>
    <sheet name="Cumules_00002" sheetId="14" r:id="rId9"/>
    <sheet name="Cumules_00013" sheetId="16" r:id="rId10"/>
    <sheet name="Cumules_00033" sheetId="15" r:id="rId11"/>
    <sheet name="Dept_proj" sheetId="9" r:id="rId12"/>
    <sheet name="CCQ" sheetId="12" r:id="rId13"/>
    <sheet name="Syndicats" sheetId="13" r:id="rId14"/>
    <sheet name="Calcul_Detaille" sheetId="17" r:id="rId15"/>
  </sheets>
  <calcPr calcId="145621"/>
  <fileRecoveryPr repairLoad="1"/>
</workbook>
</file>

<file path=xl/calcChain.xml><?xml version="1.0" encoding="utf-8"?>
<calcChain xmlns="http://schemas.openxmlformats.org/spreadsheetml/2006/main">
  <c r="K29" i="17" l="1"/>
  <c r="D29" i="17"/>
  <c r="K28" i="17"/>
  <c r="D28" i="17"/>
  <c r="K27" i="17"/>
  <c r="K25" i="17"/>
  <c r="Q24" i="17"/>
  <c r="Q23" i="17"/>
  <c r="K23" i="17"/>
  <c r="Q22" i="17"/>
  <c r="K22" i="17"/>
  <c r="Q20" i="17"/>
  <c r="D20" i="17"/>
  <c r="K19" i="17"/>
  <c r="D19" i="17"/>
  <c r="Q18" i="17"/>
  <c r="K18" i="17"/>
  <c r="Q17" i="17"/>
  <c r="K17" i="17"/>
  <c r="K15" i="17"/>
  <c r="Q14" i="17"/>
  <c r="K14" i="17"/>
  <c r="Q13" i="17"/>
  <c r="K13" i="17"/>
  <c r="Q12" i="17"/>
  <c r="K12" i="17"/>
  <c r="Q11" i="17"/>
  <c r="D11" i="17"/>
  <c r="D10" i="17"/>
  <c r="K9" i="17"/>
  <c r="D9" i="17"/>
  <c r="Q8" i="17"/>
  <c r="Q7" i="17"/>
  <c r="K7" i="17"/>
  <c r="Q6" i="17"/>
  <c r="D6" i="17"/>
  <c r="A30" i="13"/>
  <c r="A29" i="13"/>
  <c r="A28" i="13"/>
  <c r="A27" i="13"/>
  <c r="A26" i="13"/>
  <c r="A25" i="13"/>
  <c r="A24" i="13"/>
  <c r="A23" i="13"/>
  <c r="A22" i="13"/>
  <c r="A21" i="13"/>
  <c r="A20" i="13"/>
  <c r="A19" i="13"/>
  <c r="A18" i="13"/>
  <c r="A17" i="13"/>
  <c r="A16" i="13"/>
  <c r="A15" i="13"/>
  <c r="A14" i="13"/>
  <c r="A13" i="13"/>
  <c r="A12" i="13"/>
  <c r="A11" i="13"/>
  <c r="A10" i="13"/>
  <c r="A9" i="13"/>
  <c r="A8" i="13"/>
  <c r="A7" i="13"/>
  <c r="A6" i="13"/>
  <c r="A5" i="13"/>
  <c r="A4" i="13"/>
  <c r="P1" i="13"/>
  <c r="O1" i="13"/>
  <c r="N1" i="13"/>
  <c r="M1" i="13"/>
  <c r="L1" i="13"/>
  <c r="K1" i="13"/>
  <c r="J1" i="13"/>
  <c r="I1" i="13"/>
  <c r="H1" i="13"/>
  <c r="G1" i="13"/>
  <c r="F1" i="13"/>
  <c r="E1" i="13"/>
  <c r="D1" i="13"/>
  <c r="C1" i="13"/>
  <c r="B1" i="13"/>
  <c r="A1" i="13"/>
  <c r="AP125" i="12"/>
  <c r="AP124" i="12"/>
  <c r="AP123" i="12"/>
  <c r="AP122" i="12"/>
  <c r="AP121" i="12"/>
  <c r="AP120" i="12"/>
  <c r="AP119" i="12"/>
  <c r="AP118" i="12"/>
  <c r="AP117" i="12"/>
  <c r="AP116" i="12"/>
  <c r="AP115" i="12"/>
  <c r="AP114" i="12"/>
  <c r="AP113" i="12"/>
  <c r="AP112" i="12"/>
  <c r="AP111" i="12"/>
  <c r="AP110" i="12"/>
  <c r="AP109" i="12"/>
  <c r="AP108" i="12"/>
  <c r="AP107" i="12"/>
  <c r="AP106" i="12"/>
  <c r="AP105" i="12"/>
  <c r="AP104" i="12"/>
  <c r="AP103" i="12"/>
  <c r="AP102" i="12"/>
  <c r="AP101" i="12"/>
  <c r="Z101" i="12"/>
  <c r="Y101" i="12"/>
  <c r="X101" i="12"/>
  <c r="W101" i="12"/>
  <c r="V101" i="12"/>
  <c r="U101" i="12"/>
  <c r="T101" i="12"/>
  <c r="S101" i="12"/>
  <c r="R101" i="12"/>
  <c r="Q101" i="12"/>
  <c r="P101" i="12"/>
  <c r="O101" i="12"/>
  <c r="N101" i="12"/>
  <c r="M101" i="12"/>
  <c r="L101" i="12"/>
  <c r="K101" i="12"/>
  <c r="J101" i="12"/>
  <c r="I101" i="12"/>
  <c r="H101" i="12"/>
  <c r="G101" i="12"/>
  <c r="F101" i="12"/>
  <c r="E101" i="12"/>
  <c r="D101" i="12"/>
  <c r="C101" i="12"/>
  <c r="B101" i="12"/>
  <c r="A101" i="12"/>
  <c r="AP100" i="12"/>
  <c r="AP99" i="12"/>
  <c r="AP98" i="12"/>
  <c r="AP97" i="12"/>
  <c r="AP96" i="12"/>
  <c r="AP95" i="12"/>
  <c r="AP94" i="12"/>
  <c r="AP93" i="12"/>
  <c r="AP92" i="12"/>
  <c r="AP91" i="12"/>
  <c r="AP90" i="12"/>
  <c r="AP89" i="12"/>
  <c r="AP88" i="12"/>
  <c r="AP87" i="12"/>
  <c r="AP86" i="12"/>
  <c r="AP85" i="12"/>
  <c r="AP84" i="12"/>
  <c r="AP83" i="12"/>
  <c r="AP82" i="12"/>
  <c r="AP81" i="12"/>
  <c r="AP80" i="12"/>
  <c r="AP79" i="12"/>
  <c r="AP78" i="12"/>
  <c r="AP77" i="12"/>
  <c r="AP76" i="12"/>
  <c r="AP75" i="12"/>
  <c r="AP74" i="12"/>
  <c r="AP73" i="12"/>
  <c r="AP72" i="12"/>
  <c r="AP71" i="12"/>
  <c r="AP70" i="12"/>
  <c r="AP69" i="12"/>
  <c r="AP68" i="12"/>
  <c r="AP67" i="12"/>
  <c r="AP66" i="12"/>
  <c r="AP65" i="12"/>
  <c r="AP64" i="12"/>
  <c r="AP63" i="12"/>
  <c r="AP62" i="12"/>
  <c r="AP61" i="12"/>
  <c r="AP60" i="12"/>
  <c r="AP59" i="12"/>
  <c r="AP58" i="12"/>
  <c r="AP57" i="12"/>
  <c r="AP56" i="12"/>
  <c r="AP55" i="12"/>
  <c r="AP54" i="12"/>
  <c r="AP53" i="12"/>
  <c r="AP52" i="12"/>
  <c r="AP51" i="12"/>
  <c r="A51" i="12"/>
  <c r="AP50" i="12"/>
  <c r="A50" i="12"/>
  <c r="AP49" i="12"/>
  <c r="A49" i="12"/>
  <c r="AP48" i="12"/>
  <c r="A48" i="12"/>
  <c r="AP47" i="12"/>
  <c r="A47" i="12"/>
  <c r="AP46" i="12"/>
  <c r="A46" i="12"/>
  <c r="AP45" i="12"/>
  <c r="A45" i="12"/>
  <c r="AP44" i="12"/>
  <c r="A44" i="12"/>
  <c r="AP43" i="12"/>
  <c r="A43" i="12"/>
  <c r="AP42" i="12"/>
  <c r="A42" i="12"/>
  <c r="AP41" i="12"/>
  <c r="A41" i="12"/>
  <c r="AP40" i="12"/>
  <c r="A40" i="12"/>
  <c r="AP39" i="12"/>
  <c r="A39" i="12"/>
  <c r="AP38" i="12"/>
  <c r="A38" i="12"/>
  <c r="AP37" i="12"/>
  <c r="A37" i="12"/>
  <c r="AP36" i="12"/>
  <c r="A36" i="12"/>
  <c r="AP35" i="12"/>
  <c r="A35" i="12"/>
  <c r="AP34" i="12"/>
  <c r="A34" i="12"/>
  <c r="AP33" i="12"/>
  <c r="A33" i="12"/>
  <c r="AP32" i="12"/>
  <c r="A32" i="12"/>
  <c r="AP31" i="12"/>
  <c r="A31" i="12"/>
  <c r="AP30" i="12"/>
  <c r="A30" i="12"/>
  <c r="AP29" i="12"/>
  <c r="A29" i="12"/>
  <c r="AP28" i="12"/>
  <c r="A28" i="12"/>
  <c r="AP27" i="12"/>
  <c r="A27" i="12"/>
  <c r="AP26" i="12"/>
  <c r="A26" i="12"/>
  <c r="AP25" i="12"/>
  <c r="A25" i="12"/>
  <c r="AP24" i="12"/>
  <c r="A24" i="12"/>
  <c r="AP23" i="12"/>
  <c r="A23" i="12"/>
  <c r="AP22" i="12"/>
  <c r="A22" i="12"/>
  <c r="AP21" i="12"/>
  <c r="A21" i="12"/>
  <c r="AP20" i="12"/>
  <c r="A20" i="12"/>
  <c r="AP19" i="12"/>
  <c r="A19" i="12"/>
  <c r="AP18" i="12"/>
  <c r="A18" i="12"/>
  <c r="AP17" i="12"/>
  <c r="A17" i="12"/>
  <c r="AP16" i="12"/>
  <c r="A16" i="12"/>
  <c r="AP15" i="12"/>
  <c r="A15" i="12"/>
  <c r="AP14" i="12"/>
  <c r="A14" i="12"/>
  <c r="AP13" i="12"/>
  <c r="A13" i="12"/>
  <c r="AP12" i="12"/>
  <c r="A12" i="12"/>
  <c r="AP11" i="12"/>
  <c r="A11" i="12"/>
  <c r="AP10" i="12"/>
  <c r="A10" i="12"/>
  <c r="AP9" i="12"/>
  <c r="A9" i="12"/>
  <c r="AP8" i="12"/>
  <c r="A8" i="12"/>
  <c r="AP7" i="12"/>
  <c r="A7" i="12"/>
  <c r="AP6" i="12"/>
  <c r="A6" i="12"/>
  <c r="AP5" i="12"/>
  <c r="J5" i="12"/>
  <c r="A5" i="12"/>
  <c r="AP4" i="12"/>
  <c r="J4" i="12"/>
  <c r="A4" i="12"/>
  <c r="AP3" i="12"/>
  <c r="AP2" i="12"/>
  <c r="AP1" i="12"/>
  <c r="AO1" i="12"/>
  <c r="AN1" i="12"/>
  <c r="AM1" i="12"/>
  <c r="AL1" i="12"/>
  <c r="AK1" i="12"/>
  <c r="AJ1" i="12"/>
  <c r="AI1" i="12"/>
  <c r="AH1" i="12"/>
  <c r="AG1" i="12"/>
  <c r="AF1" i="12"/>
  <c r="AE1" i="12"/>
  <c r="AD1" i="12"/>
  <c r="AC1" i="12"/>
  <c r="AB1" i="12"/>
  <c r="AA1" i="12"/>
  <c r="Z1" i="12"/>
  <c r="Y1" i="12"/>
  <c r="X1" i="12"/>
  <c r="W1" i="12"/>
  <c r="V1" i="12"/>
  <c r="U1" i="12"/>
  <c r="T1" i="12"/>
  <c r="S1" i="12"/>
  <c r="R1" i="12"/>
  <c r="Q1" i="12"/>
  <c r="P1" i="12"/>
  <c r="O1" i="12"/>
  <c r="N1" i="12"/>
  <c r="M1" i="12"/>
  <c r="L1" i="12"/>
  <c r="K1" i="12"/>
  <c r="J1" i="12"/>
  <c r="I1" i="12"/>
  <c r="H1" i="12"/>
  <c r="G1" i="12"/>
  <c r="F1" i="12"/>
  <c r="E1" i="12"/>
  <c r="D1" i="12"/>
  <c r="C1" i="12"/>
  <c r="B1" i="12"/>
  <c r="A1" i="12"/>
  <c r="A135" i="15"/>
  <c r="CV133" i="15"/>
  <c r="CU133" i="15"/>
  <c r="CT133" i="15"/>
  <c r="CS133" i="15"/>
  <c r="CR133" i="15"/>
  <c r="CQ133" i="15"/>
  <c r="CP133" i="15"/>
  <c r="CO133" i="15"/>
  <c r="CN133" i="15"/>
  <c r="CM133" i="15"/>
  <c r="CL133" i="15"/>
  <c r="CK133" i="15"/>
  <c r="CJ133" i="15"/>
  <c r="CI133" i="15"/>
  <c r="CH133" i="15"/>
  <c r="CG133" i="15"/>
  <c r="CF133" i="15"/>
  <c r="CE133" i="15"/>
  <c r="CD133" i="15"/>
  <c r="CC133" i="15"/>
  <c r="CB133" i="15"/>
  <c r="CA133" i="15"/>
  <c r="BZ133" i="15"/>
  <c r="BY133" i="15"/>
  <c r="BX133" i="15"/>
  <c r="BW133" i="15"/>
  <c r="BV133" i="15"/>
  <c r="BU133" i="15"/>
  <c r="BT133" i="15"/>
  <c r="BS133" i="15"/>
  <c r="BR133" i="15"/>
  <c r="BQ133" i="15"/>
  <c r="BP133" i="15"/>
  <c r="BO133" i="15"/>
  <c r="BN133" i="15"/>
  <c r="BM133" i="15"/>
  <c r="BL133" i="15"/>
  <c r="BK133" i="15"/>
  <c r="BJ133" i="15"/>
  <c r="BI133" i="15"/>
  <c r="BH133" i="15"/>
  <c r="BG133" i="15"/>
  <c r="BF133" i="15"/>
  <c r="BE133" i="15"/>
  <c r="BD133" i="15"/>
  <c r="BC133" i="15"/>
  <c r="BB133" i="15"/>
  <c r="BA133" i="15"/>
  <c r="AZ133" i="15"/>
  <c r="AY133" i="15"/>
  <c r="AX133" i="15"/>
  <c r="AW133" i="15"/>
  <c r="AV133" i="15"/>
  <c r="AU133" i="15"/>
  <c r="AT133" i="15"/>
  <c r="AS133" i="15"/>
  <c r="AR133" i="15"/>
  <c r="AQ133" i="15"/>
  <c r="AP133" i="15"/>
  <c r="AO133" i="15"/>
  <c r="AN133" i="15"/>
  <c r="AM133" i="15"/>
  <c r="AL133" i="15"/>
  <c r="AK133" i="15"/>
  <c r="AJ133" i="15"/>
  <c r="AI133" i="15"/>
  <c r="AH133" i="15"/>
  <c r="AG133" i="15"/>
  <c r="AF133" i="15"/>
  <c r="AE133" i="15"/>
  <c r="AD133" i="15"/>
  <c r="AC133" i="15"/>
  <c r="AB133" i="15"/>
  <c r="AA133" i="15"/>
  <c r="Z133" i="15"/>
  <c r="Y133" i="15"/>
  <c r="X133" i="15"/>
  <c r="W133" i="15"/>
  <c r="V133" i="15"/>
  <c r="U133" i="15"/>
  <c r="T133" i="15"/>
  <c r="S133" i="15"/>
  <c r="R133" i="15"/>
  <c r="Q133" i="15"/>
  <c r="P133" i="15"/>
  <c r="O133" i="15"/>
  <c r="N133" i="15"/>
  <c r="M133" i="15"/>
  <c r="L133" i="15"/>
  <c r="K133" i="15"/>
  <c r="J133" i="15"/>
  <c r="I133" i="15"/>
  <c r="H133" i="15"/>
  <c r="G133" i="15"/>
  <c r="F133" i="15"/>
  <c r="E133" i="15"/>
  <c r="D133" i="15"/>
  <c r="C133" i="15"/>
  <c r="B133" i="15"/>
  <c r="A65" i="15"/>
  <c r="CY63" i="15"/>
  <c r="CX63" i="15"/>
  <c r="CW63" i="15"/>
  <c r="CV63" i="15"/>
  <c r="CU63" i="15"/>
  <c r="CT63" i="15"/>
  <c r="CS63" i="15"/>
  <c r="CR63" i="15"/>
  <c r="CQ63" i="15"/>
  <c r="CP63" i="15"/>
  <c r="CO63" i="15"/>
  <c r="CN63" i="15"/>
  <c r="CM63" i="15"/>
  <c r="CL63" i="15"/>
  <c r="CK63" i="15"/>
  <c r="CJ63" i="15"/>
  <c r="CI63" i="15"/>
  <c r="CH63" i="15"/>
  <c r="CG63" i="15"/>
  <c r="CF63" i="15"/>
  <c r="CE63" i="15"/>
  <c r="CD63" i="15"/>
  <c r="CC63" i="15"/>
  <c r="CB63" i="15"/>
  <c r="CA63" i="15"/>
  <c r="BZ63" i="15"/>
  <c r="BY63" i="15"/>
  <c r="BX63" i="15"/>
  <c r="BW63" i="15"/>
  <c r="BV63" i="15"/>
  <c r="BU63" i="15"/>
  <c r="BT63" i="15"/>
  <c r="BS63" i="15"/>
  <c r="BR63" i="15"/>
  <c r="BQ63" i="15"/>
  <c r="BP63" i="15"/>
  <c r="BO63" i="15"/>
  <c r="BN63" i="15"/>
  <c r="BM63" i="15"/>
  <c r="BL63" i="15"/>
  <c r="BK63" i="15"/>
  <c r="BJ63" i="15"/>
  <c r="BI63" i="15"/>
  <c r="BH63" i="15"/>
  <c r="BG63" i="15"/>
  <c r="BF63" i="15"/>
  <c r="BE63" i="15"/>
  <c r="BD63" i="15"/>
  <c r="BC63" i="15"/>
  <c r="BB63" i="15"/>
  <c r="BA63" i="15"/>
  <c r="AZ63" i="15"/>
  <c r="AY63" i="15"/>
  <c r="AX63" i="15"/>
  <c r="AW63" i="15"/>
  <c r="AV63" i="15"/>
  <c r="AU63" i="15"/>
  <c r="AT63" i="15"/>
  <c r="AS63" i="15"/>
  <c r="AR63" i="15"/>
  <c r="AQ63" i="15"/>
  <c r="AP63" i="15"/>
  <c r="AO63" i="15"/>
  <c r="AN63" i="15"/>
  <c r="AM63" i="15"/>
  <c r="AL63" i="15"/>
  <c r="AK63" i="15"/>
  <c r="AJ63" i="15"/>
  <c r="AI63" i="15"/>
  <c r="AH63" i="15"/>
  <c r="AG63" i="15"/>
  <c r="AF63" i="15"/>
  <c r="AE63" i="15"/>
  <c r="AD63" i="15"/>
  <c r="AC63" i="15"/>
  <c r="AB63" i="15"/>
  <c r="AA63" i="15"/>
  <c r="Z63" i="15"/>
  <c r="Y63" i="15"/>
  <c r="X63" i="15"/>
  <c r="W63" i="15"/>
  <c r="V63" i="15"/>
  <c r="U63" i="15"/>
  <c r="T63" i="15"/>
  <c r="S63" i="15"/>
  <c r="R63" i="15"/>
  <c r="Q63" i="15"/>
  <c r="P63" i="15"/>
  <c r="O63" i="15"/>
  <c r="N63" i="15"/>
  <c r="M63" i="15"/>
  <c r="L63" i="15"/>
  <c r="K63" i="15"/>
  <c r="J63" i="15"/>
  <c r="I63" i="15"/>
  <c r="H63" i="15"/>
  <c r="G63" i="15"/>
  <c r="F63" i="15"/>
  <c r="E63" i="15"/>
  <c r="D63" i="15"/>
  <c r="C63" i="15"/>
  <c r="B63" i="15"/>
  <c r="CV1" i="15"/>
  <c r="CU1" i="15"/>
  <c r="CT1" i="15"/>
  <c r="CS1" i="15"/>
  <c r="CR1" i="15"/>
  <c r="CQ1" i="15"/>
  <c r="CP1" i="15"/>
  <c r="CO1" i="15"/>
  <c r="CN1" i="15"/>
  <c r="CM1" i="15"/>
  <c r="CL1" i="15"/>
  <c r="CK1" i="15"/>
  <c r="CJ1" i="15"/>
  <c r="CI1" i="15"/>
  <c r="CH1" i="15"/>
  <c r="CG1" i="15"/>
  <c r="CF1" i="15"/>
  <c r="CE1" i="15"/>
  <c r="CD1" i="15"/>
  <c r="CC1" i="15"/>
  <c r="CB1" i="15"/>
  <c r="CA1" i="15"/>
  <c r="BZ1" i="15"/>
  <c r="BY1" i="15"/>
  <c r="BX1" i="15"/>
  <c r="BW1" i="15"/>
  <c r="BV1" i="15"/>
  <c r="BU1" i="15"/>
  <c r="BT1" i="15"/>
  <c r="BS1" i="15"/>
  <c r="BR1" i="15"/>
  <c r="BQ1" i="15"/>
  <c r="BP1" i="15"/>
  <c r="BO1" i="15"/>
  <c r="BN1" i="15"/>
  <c r="BM1" i="15"/>
  <c r="BL1" i="15"/>
  <c r="BK1" i="15"/>
  <c r="BJ1" i="15"/>
  <c r="BI1" i="15"/>
  <c r="BH1" i="15"/>
  <c r="BG1" i="15"/>
  <c r="BF1" i="15"/>
  <c r="BE1" i="15"/>
  <c r="BD1" i="15"/>
  <c r="BC1" i="15"/>
  <c r="BB1" i="15"/>
  <c r="BA1" i="15"/>
  <c r="AZ1" i="15"/>
  <c r="AY1" i="15"/>
  <c r="AX1" i="15"/>
  <c r="AW1" i="15"/>
  <c r="AV1" i="15"/>
  <c r="AU1" i="15"/>
  <c r="AT1" i="15"/>
  <c r="AS1" i="15"/>
  <c r="AR1" i="15"/>
  <c r="AQ1" i="15"/>
  <c r="AP1" i="15"/>
  <c r="AO1" i="15"/>
  <c r="AN1" i="15"/>
  <c r="AM1" i="15"/>
  <c r="AL1" i="15"/>
  <c r="AK1" i="15"/>
  <c r="AJ1" i="15"/>
  <c r="AI1" i="15"/>
  <c r="AH1" i="15"/>
  <c r="AG1" i="15"/>
  <c r="AF1" i="15"/>
  <c r="AE1" i="15"/>
  <c r="AD1" i="15"/>
  <c r="AC1" i="15"/>
  <c r="AB1" i="15"/>
  <c r="AA1" i="15"/>
  <c r="Z1" i="15"/>
  <c r="Y1" i="15"/>
  <c r="X1" i="15"/>
  <c r="W1" i="15"/>
  <c r="V1" i="15"/>
  <c r="U1" i="15"/>
  <c r="T1" i="15"/>
  <c r="S1" i="15"/>
  <c r="R1" i="15"/>
  <c r="Q1" i="15"/>
  <c r="P1" i="15"/>
  <c r="O1" i="15"/>
  <c r="N1" i="15"/>
  <c r="M1" i="15"/>
  <c r="L1" i="15"/>
  <c r="K1" i="15"/>
  <c r="J1" i="15"/>
  <c r="I1" i="15"/>
  <c r="H1" i="15"/>
  <c r="G1" i="15"/>
  <c r="F1" i="15"/>
  <c r="E1" i="15"/>
  <c r="D1" i="15"/>
  <c r="C1" i="15"/>
  <c r="CV135" i="16"/>
  <c r="CU135" i="16"/>
  <c r="CT135" i="16"/>
  <c r="CS135" i="16"/>
  <c r="CR135" i="16"/>
  <c r="CQ135" i="16"/>
  <c r="CP135" i="16"/>
  <c r="CO135" i="16"/>
  <c r="CN135" i="16"/>
  <c r="CM135" i="16"/>
  <c r="CL135" i="16"/>
  <c r="CK135" i="16"/>
  <c r="CJ135" i="16"/>
  <c r="CI135" i="16"/>
  <c r="CH135" i="16"/>
  <c r="CG135" i="16"/>
  <c r="CF135" i="16"/>
  <c r="CE135" i="16"/>
  <c r="CD135" i="16"/>
  <c r="CC135" i="16"/>
  <c r="CB135" i="16"/>
  <c r="CA135" i="16"/>
  <c r="BZ135" i="16"/>
  <c r="BY135" i="16"/>
  <c r="BX135" i="16"/>
  <c r="BW135" i="16"/>
  <c r="BV135" i="16"/>
  <c r="BU135" i="16"/>
  <c r="BT135" i="16"/>
  <c r="BS135" i="16"/>
  <c r="BR135" i="16"/>
  <c r="BQ135" i="16"/>
  <c r="BP135" i="16"/>
  <c r="BO135" i="16"/>
  <c r="BN135" i="16"/>
  <c r="BM135" i="16"/>
  <c r="BL135" i="16"/>
  <c r="BK135" i="16"/>
  <c r="BJ135" i="16"/>
  <c r="BI135" i="16"/>
  <c r="BH135" i="16"/>
  <c r="BG135" i="16"/>
  <c r="BF135" i="16"/>
  <c r="BE135" i="16"/>
  <c r="BD135" i="16"/>
  <c r="BC135" i="16"/>
  <c r="BB135" i="16"/>
  <c r="BA135" i="16"/>
  <c r="AZ135" i="16"/>
  <c r="AY135" i="16"/>
  <c r="AX135" i="16"/>
  <c r="AW135" i="16"/>
  <c r="AV135" i="16"/>
  <c r="AU135" i="16"/>
  <c r="AT135" i="16"/>
  <c r="AS135" i="16"/>
  <c r="AR135" i="16"/>
  <c r="AQ135" i="16"/>
  <c r="AP135" i="16"/>
  <c r="AO135" i="16"/>
  <c r="AN135" i="16"/>
  <c r="AM135" i="16"/>
  <c r="AL135" i="16"/>
  <c r="AK135" i="16"/>
  <c r="AJ135" i="16"/>
  <c r="AI135" i="16"/>
  <c r="AH135" i="16"/>
  <c r="AG135" i="16"/>
  <c r="AF135" i="16"/>
  <c r="AE135" i="16"/>
  <c r="AD135" i="16"/>
  <c r="AC135" i="16"/>
  <c r="AB135" i="16"/>
  <c r="AA135" i="16"/>
  <c r="Z135" i="16"/>
  <c r="Y135" i="16"/>
  <c r="X135" i="16"/>
  <c r="W135" i="16"/>
  <c r="V135" i="16"/>
  <c r="U135" i="16"/>
  <c r="T135" i="16"/>
  <c r="S135" i="16"/>
  <c r="R135" i="16"/>
  <c r="Q135" i="16"/>
  <c r="P135" i="16"/>
  <c r="O135" i="16"/>
  <c r="N135" i="16"/>
  <c r="M135" i="16"/>
  <c r="L135" i="16"/>
  <c r="K135" i="16"/>
  <c r="J135" i="16"/>
  <c r="I135" i="16"/>
  <c r="H135" i="16"/>
  <c r="G135" i="16"/>
  <c r="F135" i="16"/>
  <c r="E135" i="16"/>
  <c r="D135" i="16"/>
  <c r="C135" i="16"/>
  <c r="B135" i="16"/>
  <c r="A135" i="16"/>
  <c r="CV133" i="16"/>
  <c r="CU133" i="16"/>
  <c r="CT133" i="16"/>
  <c r="CS133" i="16"/>
  <c r="CR133" i="16"/>
  <c r="CQ133" i="16"/>
  <c r="CP133" i="16"/>
  <c r="CO133" i="16"/>
  <c r="CN133" i="16"/>
  <c r="CM133" i="16"/>
  <c r="CL133" i="16"/>
  <c r="CK133" i="16"/>
  <c r="CJ133" i="16"/>
  <c r="CI133" i="16"/>
  <c r="CH133" i="16"/>
  <c r="CG133" i="16"/>
  <c r="CF133" i="16"/>
  <c r="CE133" i="16"/>
  <c r="CD133" i="16"/>
  <c r="CC133" i="16"/>
  <c r="CB133" i="16"/>
  <c r="CA133" i="16"/>
  <c r="BZ133" i="16"/>
  <c r="BY133" i="16"/>
  <c r="BX133" i="16"/>
  <c r="BW133" i="16"/>
  <c r="BV133" i="16"/>
  <c r="BU133" i="16"/>
  <c r="BT133" i="16"/>
  <c r="BS133" i="16"/>
  <c r="BR133" i="16"/>
  <c r="BQ133" i="16"/>
  <c r="BP133" i="16"/>
  <c r="BO133" i="16"/>
  <c r="BN133" i="16"/>
  <c r="BM133" i="16"/>
  <c r="BL133" i="16"/>
  <c r="BK133" i="16"/>
  <c r="BJ133" i="16"/>
  <c r="BI133" i="16"/>
  <c r="BH133" i="16"/>
  <c r="BG133" i="16"/>
  <c r="BF133" i="16"/>
  <c r="BE133" i="16"/>
  <c r="BD133" i="16"/>
  <c r="BC133" i="16"/>
  <c r="BB133" i="16"/>
  <c r="BA133" i="16"/>
  <c r="AZ133" i="16"/>
  <c r="AY133" i="16"/>
  <c r="AX133" i="16"/>
  <c r="AW133" i="16"/>
  <c r="AV133" i="16"/>
  <c r="AU133" i="16"/>
  <c r="AT133" i="16"/>
  <c r="AS133" i="16"/>
  <c r="AR133" i="16"/>
  <c r="AQ133" i="16"/>
  <c r="AP133" i="16"/>
  <c r="AO133" i="16"/>
  <c r="AN133" i="16"/>
  <c r="AM133" i="16"/>
  <c r="AL133" i="16"/>
  <c r="AK133" i="16"/>
  <c r="AJ133" i="16"/>
  <c r="AI133" i="16"/>
  <c r="AH133" i="16"/>
  <c r="AG133" i="16"/>
  <c r="AF133" i="16"/>
  <c r="AE133" i="16"/>
  <c r="AD133" i="16"/>
  <c r="AC133" i="16"/>
  <c r="AB133" i="16"/>
  <c r="AA133" i="16"/>
  <c r="Z133" i="16"/>
  <c r="Y133" i="16"/>
  <c r="X133" i="16"/>
  <c r="W133" i="16"/>
  <c r="V133" i="16"/>
  <c r="U133" i="16"/>
  <c r="T133" i="16"/>
  <c r="S133" i="16"/>
  <c r="R133" i="16"/>
  <c r="Q133" i="16"/>
  <c r="P133" i="16"/>
  <c r="O133" i="16"/>
  <c r="N133" i="16"/>
  <c r="M133" i="16"/>
  <c r="L133" i="16"/>
  <c r="K133" i="16"/>
  <c r="J133" i="16"/>
  <c r="I133" i="16"/>
  <c r="H133" i="16"/>
  <c r="G133" i="16"/>
  <c r="F133" i="16"/>
  <c r="E133" i="16"/>
  <c r="D133" i="16"/>
  <c r="C133" i="16"/>
  <c r="B133" i="16"/>
  <c r="CY65" i="16"/>
  <c r="CX65" i="16"/>
  <c r="CW65" i="16"/>
  <c r="CV65" i="16"/>
  <c r="CU65" i="16"/>
  <c r="CT65" i="16"/>
  <c r="CS65" i="16"/>
  <c r="CR65" i="16"/>
  <c r="CQ65" i="16"/>
  <c r="CP65" i="16"/>
  <c r="CO65" i="16"/>
  <c r="CN65" i="16"/>
  <c r="CM65" i="16"/>
  <c r="CL65" i="16"/>
  <c r="CK65" i="16"/>
  <c r="CJ65" i="16"/>
  <c r="CI65" i="16"/>
  <c r="CH65" i="16"/>
  <c r="CG65" i="16"/>
  <c r="CF65" i="16"/>
  <c r="CE65" i="16"/>
  <c r="CD65" i="16"/>
  <c r="CC65" i="16"/>
  <c r="CB65" i="16"/>
  <c r="CA65" i="16"/>
  <c r="BZ65" i="16"/>
  <c r="BY65" i="16"/>
  <c r="BX65" i="16"/>
  <c r="BW65" i="16"/>
  <c r="BV65" i="16"/>
  <c r="BU65" i="16"/>
  <c r="BT65" i="16"/>
  <c r="BS65" i="16"/>
  <c r="BR65" i="16"/>
  <c r="BQ65" i="16"/>
  <c r="BP65" i="16"/>
  <c r="BO65" i="16"/>
  <c r="BN65" i="16"/>
  <c r="BM65" i="16"/>
  <c r="BL65" i="16"/>
  <c r="BK65" i="16"/>
  <c r="BJ65" i="16"/>
  <c r="BI65" i="16"/>
  <c r="BH65" i="16"/>
  <c r="BG65" i="16"/>
  <c r="BF65" i="16"/>
  <c r="BE65" i="16"/>
  <c r="BD65" i="16"/>
  <c r="BC65" i="16"/>
  <c r="BB65" i="16"/>
  <c r="BA65" i="16"/>
  <c r="AZ65" i="16"/>
  <c r="AY65" i="16"/>
  <c r="AX65" i="16"/>
  <c r="AW65" i="16"/>
  <c r="AV65" i="16"/>
  <c r="AU65" i="16"/>
  <c r="AT65" i="16"/>
  <c r="AS65" i="16"/>
  <c r="AR65" i="16"/>
  <c r="AQ65" i="16"/>
  <c r="AP65" i="16"/>
  <c r="AO65" i="16"/>
  <c r="AN65" i="16"/>
  <c r="AM65" i="16"/>
  <c r="AL65" i="16"/>
  <c r="AK65" i="16"/>
  <c r="AJ65" i="16"/>
  <c r="AI65" i="16"/>
  <c r="AH65" i="16"/>
  <c r="AG65" i="16"/>
  <c r="AF65" i="16"/>
  <c r="AE65" i="16"/>
  <c r="AD65" i="16"/>
  <c r="AC65" i="16"/>
  <c r="AB65" i="16"/>
  <c r="AA65" i="16"/>
  <c r="Z65" i="16"/>
  <c r="Y65" i="16"/>
  <c r="X65" i="16"/>
  <c r="W65" i="16"/>
  <c r="V65" i="16"/>
  <c r="U65" i="16"/>
  <c r="T65" i="16"/>
  <c r="S65" i="16"/>
  <c r="R65" i="16"/>
  <c r="Q65" i="16"/>
  <c r="P65" i="16"/>
  <c r="O65" i="16"/>
  <c r="N65" i="16"/>
  <c r="M65" i="16"/>
  <c r="L65" i="16"/>
  <c r="K65" i="16"/>
  <c r="J65" i="16"/>
  <c r="I65" i="16"/>
  <c r="H65" i="16"/>
  <c r="G65" i="16"/>
  <c r="F65" i="16"/>
  <c r="E65" i="16"/>
  <c r="D65" i="16"/>
  <c r="C65" i="16"/>
  <c r="B65" i="16"/>
  <c r="A65" i="16"/>
  <c r="CY63" i="16"/>
  <c r="CX63" i="16"/>
  <c r="CW63" i="16"/>
  <c r="CV63" i="16"/>
  <c r="CU63" i="16"/>
  <c r="CT63" i="16"/>
  <c r="CS63" i="16"/>
  <c r="CR63" i="16"/>
  <c r="CQ63" i="16"/>
  <c r="CP63" i="16"/>
  <c r="CO63" i="16"/>
  <c r="CN63" i="16"/>
  <c r="CM63" i="16"/>
  <c r="CL63" i="16"/>
  <c r="CK63" i="16"/>
  <c r="CJ63" i="16"/>
  <c r="CI63" i="16"/>
  <c r="CH63" i="16"/>
  <c r="CG63" i="16"/>
  <c r="CF63" i="16"/>
  <c r="CE63" i="16"/>
  <c r="CD63" i="16"/>
  <c r="CC63" i="16"/>
  <c r="CB63" i="16"/>
  <c r="CA63" i="16"/>
  <c r="BZ63" i="16"/>
  <c r="BY63" i="16"/>
  <c r="BX63" i="16"/>
  <c r="BW63" i="16"/>
  <c r="BV63" i="16"/>
  <c r="BU63" i="16"/>
  <c r="BT63" i="16"/>
  <c r="BS63" i="16"/>
  <c r="BR63" i="16"/>
  <c r="BQ63" i="16"/>
  <c r="BP63" i="16"/>
  <c r="BO63" i="16"/>
  <c r="BN63" i="16"/>
  <c r="BM63" i="16"/>
  <c r="BL63" i="16"/>
  <c r="BK63" i="16"/>
  <c r="BJ63" i="16"/>
  <c r="BI63" i="16"/>
  <c r="BH63" i="16"/>
  <c r="BG63" i="16"/>
  <c r="BF63" i="16"/>
  <c r="BE63" i="16"/>
  <c r="BD63" i="16"/>
  <c r="BC63" i="16"/>
  <c r="BB63" i="16"/>
  <c r="BA63" i="16"/>
  <c r="AZ63" i="16"/>
  <c r="AY63" i="16"/>
  <c r="AX63" i="16"/>
  <c r="AW63" i="16"/>
  <c r="AV63" i="16"/>
  <c r="AU63" i="16"/>
  <c r="AT63" i="16"/>
  <c r="AS63" i="16"/>
  <c r="AR63" i="16"/>
  <c r="AQ63" i="16"/>
  <c r="AP63" i="16"/>
  <c r="AO63" i="16"/>
  <c r="AN63" i="16"/>
  <c r="AM63" i="16"/>
  <c r="AL63" i="16"/>
  <c r="AK63" i="16"/>
  <c r="AJ63" i="16"/>
  <c r="AI63" i="16"/>
  <c r="AH63" i="16"/>
  <c r="AG63" i="16"/>
  <c r="AF63" i="16"/>
  <c r="AE63" i="16"/>
  <c r="AD63" i="16"/>
  <c r="AC63" i="16"/>
  <c r="AB63" i="16"/>
  <c r="AA63" i="16"/>
  <c r="Z63" i="16"/>
  <c r="Y63" i="16"/>
  <c r="X63" i="16"/>
  <c r="W63" i="16"/>
  <c r="V63" i="16"/>
  <c r="U63" i="16"/>
  <c r="T63" i="16"/>
  <c r="S63" i="16"/>
  <c r="R63" i="16"/>
  <c r="Q63" i="16"/>
  <c r="P63" i="16"/>
  <c r="O63" i="16"/>
  <c r="N63" i="16"/>
  <c r="M63" i="16"/>
  <c r="L63" i="16"/>
  <c r="K63" i="16"/>
  <c r="J63" i="16"/>
  <c r="I63" i="16"/>
  <c r="H63" i="16"/>
  <c r="G63" i="16"/>
  <c r="F63" i="16"/>
  <c r="E63" i="16"/>
  <c r="D63" i="16"/>
  <c r="C63" i="16"/>
  <c r="B63" i="16"/>
  <c r="CV1" i="16"/>
  <c r="CU1" i="16"/>
  <c r="CT1" i="16"/>
  <c r="CS1" i="16"/>
  <c r="CR1" i="16"/>
  <c r="CQ1" i="16"/>
  <c r="CP1" i="16"/>
  <c r="CO1" i="16"/>
  <c r="CN1" i="16"/>
  <c r="CM1" i="16"/>
  <c r="CL1" i="16"/>
  <c r="CK1" i="16"/>
  <c r="CJ1" i="16"/>
  <c r="CI1" i="16"/>
  <c r="CH1" i="16"/>
  <c r="CG1" i="16"/>
  <c r="CF1" i="16"/>
  <c r="CE1" i="16"/>
  <c r="CD1" i="16"/>
  <c r="CC1" i="16"/>
  <c r="CB1" i="16"/>
  <c r="CA1" i="16"/>
  <c r="BZ1" i="16"/>
  <c r="BY1" i="16"/>
  <c r="BX1" i="16"/>
  <c r="BW1" i="16"/>
  <c r="BV1" i="16"/>
  <c r="BU1" i="16"/>
  <c r="BT1" i="16"/>
  <c r="BS1" i="16"/>
  <c r="BR1" i="16"/>
  <c r="BQ1" i="16"/>
  <c r="BP1" i="16"/>
  <c r="BO1" i="16"/>
  <c r="BN1" i="16"/>
  <c r="BM1" i="16"/>
  <c r="BL1" i="16"/>
  <c r="BK1" i="16"/>
  <c r="BJ1" i="16"/>
  <c r="BI1" i="16"/>
  <c r="BH1" i="16"/>
  <c r="BG1" i="16"/>
  <c r="BF1" i="16"/>
  <c r="BE1" i="16"/>
  <c r="BD1" i="16"/>
  <c r="BC1" i="16"/>
  <c r="BB1" i="16"/>
  <c r="BA1" i="16"/>
  <c r="AZ1" i="16"/>
  <c r="AY1" i="16"/>
  <c r="AX1" i="16"/>
  <c r="AW1" i="16"/>
  <c r="AV1" i="16"/>
  <c r="AU1" i="16"/>
  <c r="AT1" i="16"/>
  <c r="AS1" i="16"/>
  <c r="AR1" i="16"/>
  <c r="AQ1" i="16"/>
  <c r="AP1" i="16"/>
  <c r="AO1" i="16"/>
  <c r="AN1" i="16"/>
  <c r="AM1" i="16"/>
  <c r="AL1" i="16"/>
  <c r="AK1" i="16"/>
  <c r="AJ1" i="16"/>
  <c r="AI1" i="16"/>
  <c r="AH1" i="16"/>
  <c r="AG1" i="16"/>
  <c r="AF1" i="16"/>
  <c r="AE1" i="16"/>
  <c r="AD1" i="16"/>
  <c r="AC1" i="16"/>
  <c r="AB1" i="16"/>
  <c r="AA1" i="16"/>
  <c r="Z1" i="16"/>
  <c r="Y1" i="16"/>
  <c r="X1" i="16"/>
  <c r="W1" i="16"/>
  <c r="V1" i="16"/>
  <c r="U1" i="16"/>
  <c r="T1" i="16"/>
  <c r="S1" i="16"/>
  <c r="R1" i="16"/>
  <c r="Q1" i="16"/>
  <c r="P1" i="16"/>
  <c r="O1" i="16"/>
  <c r="N1" i="16"/>
  <c r="M1" i="16"/>
  <c r="L1" i="16"/>
  <c r="K1" i="16"/>
  <c r="J1" i="16"/>
  <c r="I1" i="16"/>
  <c r="H1" i="16"/>
  <c r="G1" i="16"/>
  <c r="F1" i="16"/>
  <c r="E1" i="16"/>
  <c r="D1" i="16"/>
  <c r="C1" i="16"/>
  <c r="CV135" i="14"/>
  <c r="CU135" i="14"/>
  <c r="CT135" i="14"/>
  <c r="CS135" i="14"/>
  <c r="CR135" i="14"/>
  <c r="CQ135" i="14"/>
  <c r="CP135" i="14"/>
  <c r="CO135" i="14"/>
  <c r="CN135" i="14"/>
  <c r="CM135" i="14"/>
  <c r="CL135" i="14"/>
  <c r="CK135" i="14"/>
  <c r="CJ135" i="14"/>
  <c r="CI135" i="14"/>
  <c r="CH135" i="14"/>
  <c r="CG135" i="14"/>
  <c r="CF135" i="14"/>
  <c r="CE135" i="14"/>
  <c r="CD135" i="14"/>
  <c r="CC135" i="14"/>
  <c r="CB135" i="14"/>
  <c r="CA135" i="14"/>
  <c r="BZ135" i="14"/>
  <c r="BY135" i="14"/>
  <c r="BX135" i="14"/>
  <c r="BW135" i="14"/>
  <c r="BV135" i="14"/>
  <c r="BU135" i="14"/>
  <c r="BT135" i="14"/>
  <c r="BS135" i="14"/>
  <c r="BR135" i="14"/>
  <c r="BQ135" i="14"/>
  <c r="BP135" i="14"/>
  <c r="BO135" i="14"/>
  <c r="BN135" i="14"/>
  <c r="BM135" i="14"/>
  <c r="BL135" i="14"/>
  <c r="BK135" i="14"/>
  <c r="BJ135" i="14"/>
  <c r="BI135" i="14"/>
  <c r="BH135" i="14"/>
  <c r="BG135" i="14"/>
  <c r="BF135" i="14"/>
  <c r="BE135" i="14"/>
  <c r="BD135" i="14"/>
  <c r="BC135" i="14"/>
  <c r="BB135" i="14"/>
  <c r="BA135" i="14"/>
  <c r="AZ135" i="14"/>
  <c r="AY135" i="14"/>
  <c r="AX135" i="14"/>
  <c r="AW135" i="14"/>
  <c r="AV135" i="14"/>
  <c r="AU135" i="14"/>
  <c r="AT135" i="14"/>
  <c r="AS135" i="14"/>
  <c r="AR135" i="14"/>
  <c r="AQ135" i="14"/>
  <c r="AP135" i="14"/>
  <c r="AO135" i="14"/>
  <c r="AN135" i="14"/>
  <c r="AM135" i="14"/>
  <c r="AL135" i="14"/>
  <c r="AK135" i="14"/>
  <c r="AJ135" i="14"/>
  <c r="AI135" i="14"/>
  <c r="AH135" i="14"/>
  <c r="AG135" i="14"/>
  <c r="AF135" i="14"/>
  <c r="AE135" i="14"/>
  <c r="AD135" i="14"/>
  <c r="AC135" i="14"/>
  <c r="AB135" i="14"/>
  <c r="AA135" i="14"/>
  <c r="Z135" i="14"/>
  <c r="Y135" i="14"/>
  <c r="X135" i="14"/>
  <c r="W135" i="14"/>
  <c r="V135" i="14"/>
  <c r="U135" i="14"/>
  <c r="T135" i="14"/>
  <c r="S135" i="14"/>
  <c r="R135" i="14"/>
  <c r="Q135" i="14"/>
  <c r="P135" i="14"/>
  <c r="O135" i="14"/>
  <c r="N135" i="14"/>
  <c r="M135" i="14"/>
  <c r="L135" i="14"/>
  <c r="K135" i="14"/>
  <c r="J135" i="14"/>
  <c r="I135" i="14"/>
  <c r="H135" i="14"/>
  <c r="G135" i="14"/>
  <c r="F135" i="14"/>
  <c r="E135" i="14"/>
  <c r="D135" i="14"/>
  <c r="C135" i="14"/>
  <c r="B135" i="14"/>
  <c r="A135" i="14"/>
  <c r="CV133" i="14"/>
  <c r="CU133" i="14"/>
  <c r="CT133" i="14"/>
  <c r="CS133" i="14"/>
  <c r="CR133" i="14"/>
  <c r="CQ133" i="14"/>
  <c r="CP133" i="14"/>
  <c r="CO133" i="14"/>
  <c r="CN133" i="14"/>
  <c r="CM133" i="14"/>
  <c r="CL133" i="14"/>
  <c r="CK133" i="14"/>
  <c r="CJ133" i="14"/>
  <c r="CI133" i="14"/>
  <c r="CH133" i="14"/>
  <c r="CG133" i="14"/>
  <c r="CF133" i="14"/>
  <c r="CE133" i="14"/>
  <c r="CD133" i="14"/>
  <c r="CC133" i="14"/>
  <c r="CB133" i="14"/>
  <c r="CA133" i="14"/>
  <c r="BZ133" i="14"/>
  <c r="BY133" i="14"/>
  <c r="BX133" i="14"/>
  <c r="BW133" i="14"/>
  <c r="BV133" i="14"/>
  <c r="BU133" i="14"/>
  <c r="BT133" i="14"/>
  <c r="BS133" i="14"/>
  <c r="BR133" i="14"/>
  <c r="BQ133" i="14"/>
  <c r="BP133" i="14"/>
  <c r="BO133" i="14"/>
  <c r="BN133" i="14"/>
  <c r="BM133" i="14"/>
  <c r="BL133" i="14"/>
  <c r="BK133" i="14"/>
  <c r="BJ133" i="14"/>
  <c r="BI133" i="14"/>
  <c r="BH133" i="14"/>
  <c r="BG133" i="14"/>
  <c r="BF133" i="14"/>
  <c r="BE133" i="14"/>
  <c r="BD133" i="14"/>
  <c r="BC133" i="14"/>
  <c r="BB133" i="14"/>
  <c r="BA133" i="14"/>
  <c r="AZ133" i="14"/>
  <c r="AY133" i="14"/>
  <c r="AX133" i="14"/>
  <c r="AW133" i="14"/>
  <c r="AV133" i="14"/>
  <c r="AU133" i="14"/>
  <c r="AT133" i="14"/>
  <c r="AS133" i="14"/>
  <c r="AR133" i="14"/>
  <c r="AQ133" i="14"/>
  <c r="AP133" i="14"/>
  <c r="AO133" i="14"/>
  <c r="AN133" i="14"/>
  <c r="AM133" i="14"/>
  <c r="AL133" i="14"/>
  <c r="AK133" i="14"/>
  <c r="AJ133" i="14"/>
  <c r="AI133" i="14"/>
  <c r="AH133" i="14"/>
  <c r="AG133" i="14"/>
  <c r="AF133" i="14"/>
  <c r="AE133" i="14"/>
  <c r="AD133" i="14"/>
  <c r="AC133" i="14"/>
  <c r="AB133" i="14"/>
  <c r="AA133" i="14"/>
  <c r="Z133" i="14"/>
  <c r="Y133" i="14"/>
  <c r="X133" i="14"/>
  <c r="W133" i="14"/>
  <c r="V133" i="14"/>
  <c r="U133" i="14"/>
  <c r="T133" i="14"/>
  <c r="S133" i="14"/>
  <c r="R133" i="14"/>
  <c r="Q133" i="14"/>
  <c r="P133" i="14"/>
  <c r="O133" i="14"/>
  <c r="N133" i="14"/>
  <c r="M133" i="14"/>
  <c r="L133" i="14"/>
  <c r="K133" i="14"/>
  <c r="J133" i="14"/>
  <c r="I133" i="14"/>
  <c r="H133" i="14"/>
  <c r="G133" i="14"/>
  <c r="F133" i="14"/>
  <c r="E133" i="14"/>
  <c r="D133" i="14"/>
  <c r="C133" i="14"/>
  <c r="B133" i="14"/>
  <c r="CY65" i="14"/>
  <c r="CX65" i="14"/>
  <c r="CW65" i="14"/>
  <c r="CV65" i="14"/>
  <c r="CU65" i="14"/>
  <c r="CT65" i="14"/>
  <c r="CS65" i="14"/>
  <c r="CR65" i="14"/>
  <c r="CQ65" i="14"/>
  <c r="CP65" i="14"/>
  <c r="CO65" i="14"/>
  <c r="CN65" i="14"/>
  <c r="CM65" i="14"/>
  <c r="CL65" i="14"/>
  <c r="CK65" i="14"/>
  <c r="CJ65" i="14"/>
  <c r="CI65" i="14"/>
  <c r="CH65" i="14"/>
  <c r="CG65" i="14"/>
  <c r="CF65" i="14"/>
  <c r="CE65" i="14"/>
  <c r="CD65" i="14"/>
  <c r="CC65" i="14"/>
  <c r="CB65" i="14"/>
  <c r="CA65" i="14"/>
  <c r="BZ65" i="14"/>
  <c r="BY65" i="14"/>
  <c r="BX65" i="14"/>
  <c r="BW65" i="14"/>
  <c r="BV65" i="14"/>
  <c r="BU65" i="14"/>
  <c r="BT65" i="14"/>
  <c r="BS65" i="14"/>
  <c r="BR65" i="14"/>
  <c r="BQ65" i="14"/>
  <c r="BP65" i="14"/>
  <c r="BO65" i="14"/>
  <c r="BN65" i="14"/>
  <c r="BM65" i="14"/>
  <c r="BL65" i="14"/>
  <c r="BK65" i="14"/>
  <c r="BJ65" i="14"/>
  <c r="BI65" i="14"/>
  <c r="BH65" i="14"/>
  <c r="BG65" i="14"/>
  <c r="BF65" i="14"/>
  <c r="BE65" i="14"/>
  <c r="BD65" i="14"/>
  <c r="BC65" i="14"/>
  <c r="BB65" i="14"/>
  <c r="BA65" i="14"/>
  <c r="AZ65" i="14"/>
  <c r="AY65" i="14"/>
  <c r="AX65" i="14"/>
  <c r="AW65" i="14"/>
  <c r="AV65" i="14"/>
  <c r="AU65" i="14"/>
  <c r="AT65" i="14"/>
  <c r="AS65" i="14"/>
  <c r="AR65" i="14"/>
  <c r="AQ65" i="14"/>
  <c r="AP65" i="14"/>
  <c r="AO65" i="14"/>
  <c r="AN65" i="14"/>
  <c r="AM65" i="14"/>
  <c r="AL65" i="14"/>
  <c r="AK65" i="14"/>
  <c r="AJ65" i="14"/>
  <c r="AI65" i="14"/>
  <c r="AH65" i="14"/>
  <c r="AG65" i="14"/>
  <c r="AF65" i="14"/>
  <c r="AE65" i="14"/>
  <c r="AD65" i="14"/>
  <c r="AC65" i="14"/>
  <c r="AB65" i="14"/>
  <c r="AA65" i="14"/>
  <c r="Z65" i="14"/>
  <c r="Y65" i="14"/>
  <c r="X65" i="14"/>
  <c r="W65" i="14"/>
  <c r="V65" i="14"/>
  <c r="U65" i="14"/>
  <c r="T65" i="14"/>
  <c r="S65" i="14"/>
  <c r="R65" i="14"/>
  <c r="Q65" i="14"/>
  <c r="P65" i="14"/>
  <c r="O65" i="14"/>
  <c r="N65" i="14"/>
  <c r="M65" i="14"/>
  <c r="L65" i="14"/>
  <c r="K65" i="14"/>
  <c r="J65" i="14"/>
  <c r="I65" i="14"/>
  <c r="H65" i="14"/>
  <c r="G65" i="14"/>
  <c r="F65" i="14"/>
  <c r="E65" i="14"/>
  <c r="D65" i="14"/>
  <c r="C65" i="14"/>
  <c r="B65" i="14"/>
  <c r="A65" i="14"/>
  <c r="CY63" i="14"/>
  <c r="CX63" i="14"/>
  <c r="CW63" i="14"/>
  <c r="CV63" i="14"/>
  <c r="CU63" i="14"/>
  <c r="CT63" i="14"/>
  <c r="CS63" i="14"/>
  <c r="CR63" i="14"/>
  <c r="CQ63" i="14"/>
  <c r="CP63" i="14"/>
  <c r="CO63" i="14"/>
  <c r="CN63" i="14"/>
  <c r="CM63" i="14"/>
  <c r="CL63" i="14"/>
  <c r="CK63" i="14"/>
  <c r="CJ63" i="14"/>
  <c r="CI63" i="14"/>
  <c r="CH63" i="14"/>
  <c r="CG63" i="14"/>
  <c r="CF63" i="14"/>
  <c r="CE63" i="14"/>
  <c r="CD63" i="14"/>
  <c r="CC63" i="14"/>
  <c r="CB63" i="14"/>
  <c r="CA63" i="14"/>
  <c r="BZ63" i="14"/>
  <c r="BY63" i="14"/>
  <c r="BX63" i="14"/>
  <c r="BW63" i="14"/>
  <c r="BV63" i="14"/>
  <c r="BU63" i="14"/>
  <c r="BT63" i="14"/>
  <c r="BS63" i="14"/>
  <c r="BR63" i="14"/>
  <c r="BQ63" i="14"/>
  <c r="BP63" i="14"/>
  <c r="BO63" i="14"/>
  <c r="BN63" i="14"/>
  <c r="BM63" i="14"/>
  <c r="BL63" i="14"/>
  <c r="BK63" i="14"/>
  <c r="BJ63" i="14"/>
  <c r="BI63" i="14"/>
  <c r="BH63" i="14"/>
  <c r="BG63" i="14"/>
  <c r="BF63" i="14"/>
  <c r="BE63" i="14"/>
  <c r="BD63" i="14"/>
  <c r="BC63" i="14"/>
  <c r="BB63" i="14"/>
  <c r="BA63" i="14"/>
  <c r="AZ63" i="14"/>
  <c r="AY63" i="14"/>
  <c r="AX63" i="14"/>
  <c r="AW63" i="14"/>
  <c r="AV63" i="14"/>
  <c r="AU63" i="14"/>
  <c r="AT63" i="14"/>
  <c r="AS63" i="14"/>
  <c r="AR63" i="14"/>
  <c r="AQ63" i="14"/>
  <c r="AP63" i="14"/>
  <c r="AO63" i="14"/>
  <c r="AN63" i="14"/>
  <c r="AM63" i="14"/>
  <c r="AL63" i="14"/>
  <c r="AK63" i="14"/>
  <c r="AJ63" i="14"/>
  <c r="AI63" i="14"/>
  <c r="AH63" i="14"/>
  <c r="AG63" i="14"/>
  <c r="AF63" i="14"/>
  <c r="AE63" i="14"/>
  <c r="AD63" i="14"/>
  <c r="AC63" i="14"/>
  <c r="AB63" i="14"/>
  <c r="AA63" i="14"/>
  <c r="Z63" i="14"/>
  <c r="Y63" i="14"/>
  <c r="X63" i="14"/>
  <c r="W63" i="14"/>
  <c r="V63" i="14"/>
  <c r="U63" i="14"/>
  <c r="T63" i="14"/>
  <c r="S63" i="14"/>
  <c r="R63" i="14"/>
  <c r="Q63" i="14"/>
  <c r="P63" i="14"/>
  <c r="O63" i="14"/>
  <c r="N63" i="14"/>
  <c r="M63" i="14"/>
  <c r="L63" i="14"/>
  <c r="K63" i="14"/>
  <c r="J63" i="14"/>
  <c r="I63" i="14"/>
  <c r="H63" i="14"/>
  <c r="G63" i="14"/>
  <c r="F63" i="14"/>
  <c r="E63" i="14"/>
  <c r="D63" i="14"/>
  <c r="C63" i="14"/>
  <c r="B63" i="14"/>
  <c r="CV1" i="14"/>
  <c r="CU1" i="14"/>
  <c r="CT1" i="14"/>
  <c r="CS1" i="14"/>
  <c r="CR1" i="14"/>
  <c r="CQ1" i="14"/>
  <c r="CP1" i="14"/>
  <c r="CO1" i="14"/>
  <c r="CN1" i="14"/>
  <c r="CM1" i="14"/>
  <c r="CL1" i="14"/>
  <c r="CK1" i="14"/>
  <c r="CJ1" i="14"/>
  <c r="CI1" i="14"/>
  <c r="CH1" i="14"/>
  <c r="CG1" i="14"/>
  <c r="CF1" i="14"/>
  <c r="CE1" i="14"/>
  <c r="CD1" i="14"/>
  <c r="CC1" i="14"/>
  <c r="CB1" i="14"/>
  <c r="CA1" i="14"/>
  <c r="BZ1" i="14"/>
  <c r="BY1" i="14"/>
  <c r="BX1" i="14"/>
  <c r="BW1" i="14"/>
  <c r="BV1" i="14"/>
  <c r="BU1" i="14"/>
  <c r="BT1" i="14"/>
  <c r="BS1" i="14"/>
  <c r="BR1" i="14"/>
  <c r="BQ1" i="14"/>
  <c r="BP1" i="14"/>
  <c r="BO1" i="14"/>
  <c r="BN1" i="14"/>
  <c r="BM1" i="14"/>
  <c r="BL1" i="14"/>
  <c r="BK1" i="14"/>
  <c r="BJ1" i="14"/>
  <c r="BI1" i="14"/>
  <c r="BH1" i="14"/>
  <c r="BG1" i="14"/>
  <c r="BF1" i="14"/>
  <c r="BE1" i="14"/>
  <c r="BD1" i="14"/>
  <c r="BC1" i="14"/>
  <c r="BB1" i="14"/>
  <c r="BA1" i="14"/>
  <c r="AZ1" i="14"/>
  <c r="AY1" i="14"/>
  <c r="AX1" i="14"/>
  <c r="AW1" i="14"/>
  <c r="AV1" i="14"/>
  <c r="AU1" i="14"/>
  <c r="AT1" i="14"/>
  <c r="AS1" i="14"/>
  <c r="AR1" i="14"/>
  <c r="AQ1" i="14"/>
  <c r="AP1" i="14"/>
  <c r="AO1" i="14"/>
  <c r="AN1" i="14"/>
  <c r="AM1" i="14"/>
  <c r="AL1" i="14"/>
  <c r="AK1" i="14"/>
  <c r="AJ1" i="14"/>
  <c r="AI1" i="14"/>
  <c r="AH1" i="14"/>
  <c r="AG1" i="14"/>
  <c r="AF1" i="14"/>
  <c r="AE1" i="14"/>
  <c r="AD1" i="14"/>
  <c r="AC1" i="14"/>
  <c r="AB1" i="14"/>
  <c r="AA1" i="14"/>
  <c r="Z1" i="14"/>
  <c r="Y1" i="14"/>
  <c r="X1" i="14"/>
  <c r="W1" i="14"/>
  <c r="V1" i="14"/>
  <c r="U1" i="14"/>
  <c r="T1" i="14"/>
  <c r="S1" i="14"/>
  <c r="R1" i="14"/>
  <c r="Q1" i="14"/>
  <c r="P1" i="14"/>
  <c r="O1" i="14"/>
  <c r="N1" i="14"/>
  <c r="M1" i="14"/>
  <c r="L1" i="14"/>
  <c r="K1" i="14"/>
  <c r="J1" i="14"/>
  <c r="I1" i="14"/>
  <c r="H1" i="14"/>
  <c r="G1" i="14"/>
  <c r="F1" i="14"/>
  <c r="E1" i="14"/>
  <c r="D1" i="14"/>
  <c r="C1" i="14"/>
  <c r="CV135" i="8"/>
  <c r="CU135" i="8"/>
  <c r="CT135" i="8"/>
  <c r="CS135" i="8"/>
  <c r="CR135" i="8"/>
  <c r="CQ135" i="8"/>
  <c r="CP135" i="8"/>
  <c r="CO135" i="8"/>
  <c r="CN135" i="8"/>
  <c r="CM135" i="8"/>
  <c r="CL135" i="8"/>
  <c r="CK135" i="8"/>
  <c r="CJ135" i="8"/>
  <c r="CI135" i="8"/>
  <c r="CH135" i="8"/>
  <c r="CG135" i="8"/>
  <c r="CF135" i="8"/>
  <c r="CE135" i="8"/>
  <c r="CD135" i="8"/>
  <c r="CC135" i="8"/>
  <c r="CB135" i="8"/>
  <c r="CA135" i="8"/>
  <c r="BZ135" i="8"/>
  <c r="BY135" i="8"/>
  <c r="BX135" i="8"/>
  <c r="BW135" i="8"/>
  <c r="BV135" i="8"/>
  <c r="BU135" i="8"/>
  <c r="BT135" i="8"/>
  <c r="BS135" i="8"/>
  <c r="BR135" i="8"/>
  <c r="BQ135" i="8"/>
  <c r="BP135" i="8"/>
  <c r="BO135" i="8"/>
  <c r="BN135" i="8"/>
  <c r="BM135" i="8"/>
  <c r="BL135" i="8"/>
  <c r="BK135" i="8"/>
  <c r="BJ135" i="8"/>
  <c r="BI135" i="8"/>
  <c r="BH135" i="8"/>
  <c r="BG135" i="8"/>
  <c r="BF135" i="8"/>
  <c r="BE135" i="8"/>
  <c r="BD135" i="8"/>
  <c r="BC135" i="8"/>
  <c r="BB135" i="8"/>
  <c r="BA135" i="8"/>
  <c r="AZ135" i="8"/>
  <c r="AY135" i="8"/>
  <c r="AX135" i="8"/>
  <c r="AW135" i="8"/>
  <c r="AV135" i="8"/>
  <c r="AU135" i="8"/>
  <c r="AT135" i="8"/>
  <c r="AS135" i="8"/>
  <c r="AR135" i="8"/>
  <c r="AQ135" i="8"/>
  <c r="AP135" i="8"/>
  <c r="AO135" i="8"/>
  <c r="AN135" i="8"/>
  <c r="AM135" i="8"/>
  <c r="AL135" i="8"/>
  <c r="AK135" i="8"/>
  <c r="AJ135" i="8"/>
  <c r="AI135" i="8"/>
  <c r="AH135" i="8"/>
  <c r="AG135" i="8"/>
  <c r="AF135" i="8"/>
  <c r="AE135" i="8"/>
  <c r="AD135" i="8"/>
  <c r="AC135" i="8"/>
  <c r="AB135" i="8"/>
  <c r="AA135" i="8"/>
  <c r="Z135" i="8"/>
  <c r="Y135" i="8"/>
  <c r="X135" i="8"/>
  <c r="W135" i="8"/>
  <c r="V135" i="8"/>
  <c r="U135" i="8"/>
  <c r="T135" i="8"/>
  <c r="S135" i="8"/>
  <c r="R135" i="8"/>
  <c r="Q135" i="8"/>
  <c r="P135" i="8"/>
  <c r="O135" i="8"/>
  <c r="N135" i="8"/>
  <c r="M135" i="8"/>
  <c r="L135" i="8"/>
  <c r="K135" i="8"/>
  <c r="J135" i="8"/>
  <c r="I135" i="8"/>
  <c r="H135" i="8"/>
  <c r="G135" i="8"/>
  <c r="F135" i="8"/>
  <c r="E135" i="8"/>
  <c r="D135" i="8"/>
  <c r="C135" i="8"/>
  <c r="B135" i="8"/>
  <c r="A135" i="8"/>
  <c r="CV133" i="8"/>
  <c r="CU133" i="8"/>
  <c r="CT133" i="8"/>
  <c r="CS133" i="8"/>
  <c r="CR133" i="8"/>
  <c r="CQ133" i="8"/>
  <c r="CP133" i="8"/>
  <c r="CO133" i="8"/>
  <c r="CN133" i="8"/>
  <c r="CM133" i="8"/>
  <c r="CL133" i="8"/>
  <c r="CK133" i="8"/>
  <c r="CJ133" i="8"/>
  <c r="CI133" i="8"/>
  <c r="CH133" i="8"/>
  <c r="CG133" i="8"/>
  <c r="CF133" i="8"/>
  <c r="CE133" i="8"/>
  <c r="CD133" i="8"/>
  <c r="CC133" i="8"/>
  <c r="CB133" i="8"/>
  <c r="CA133" i="8"/>
  <c r="BZ133" i="8"/>
  <c r="BY133" i="8"/>
  <c r="BX133" i="8"/>
  <c r="BW133" i="8"/>
  <c r="BV133" i="8"/>
  <c r="BU133" i="8"/>
  <c r="BT133" i="8"/>
  <c r="BS133" i="8"/>
  <c r="BR133" i="8"/>
  <c r="BQ133" i="8"/>
  <c r="BP133" i="8"/>
  <c r="BO133" i="8"/>
  <c r="BN133" i="8"/>
  <c r="BM133" i="8"/>
  <c r="BL133" i="8"/>
  <c r="BK133" i="8"/>
  <c r="BJ133" i="8"/>
  <c r="BI133" i="8"/>
  <c r="BH133" i="8"/>
  <c r="BG133" i="8"/>
  <c r="BF133" i="8"/>
  <c r="BE133" i="8"/>
  <c r="BD133" i="8"/>
  <c r="BC133" i="8"/>
  <c r="BB133" i="8"/>
  <c r="BA133" i="8"/>
  <c r="AZ133" i="8"/>
  <c r="AY133" i="8"/>
  <c r="AX133" i="8"/>
  <c r="AW133" i="8"/>
  <c r="AV133" i="8"/>
  <c r="AU133" i="8"/>
  <c r="AT133" i="8"/>
  <c r="AS133" i="8"/>
  <c r="AR133" i="8"/>
  <c r="AQ133" i="8"/>
  <c r="AP133" i="8"/>
  <c r="AO133" i="8"/>
  <c r="AN133" i="8"/>
  <c r="AM133" i="8"/>
  <c r="AL133" i="8"/>
  <c r="AK133" i="8"/>
  <c r="AJ133" i="8"/>
  <c r="AI133" i="8"/>
  <c r="AH133" i="8"/>
  <c r="AG133" i="8"/>
  <c r="AF133" i="8"/>
  <c r="AE133" i="8"/>
  <c r="AD133" i="8"/>
  <c r="AC133" i="8"/>
  <c r="AB133" i="8"/>
  <c r="AA133" i="8"/>
  <c r="Z133" i="8"/>
  <c r="Y133" i="8"/>
  <c r="X133" i="8"/>
  <c r="W133" i="8"/>
  <c r="V133" i="8"/>
  <c r="U133" i="8"/>
  <c r="T133" i="8"/>
  <c r="S133" i="8"/>
  <c r="R133" i="8"/>
  <c r="Q133" i="8"/>
  <c r="P133" i="8"/>
  <c r="O133" i="8"/>
  <c r="N133" i="8"/>
  <c r="M133" i="8"/>
  <c r="L133" i="8"/>
  <c r="K133" i="8"/>
  <c r="J133" i="8"/>
  <c r="I133" i="8"/>
  <c r="H133" i="8"/>
  <c r="G133" i="8"/>
  <c r="F133" i="8"/>
  <c r="E133" i="8"/>
  <c r="D133" i="8"/>
  <c r="C133" i="8"/>
  <c r="B133" i="8"/>
  <c r="CY65" i="8"/>
  <c r="CX65" i="8"/>
  <c r="CW65" i="8"/>
  <c r="CV65" i="8"/>
  <c r="CU65" i="8"/>
  <c r="CT65" i="8"/>
  <c r="CS65" i="8"/>
  <c r="CR65" i="8"/>
  <c r="CQ65" i="8"/>
  <c r="CP65" i="8"/>
  <c r="CO65" i="8"/>
  <c r="CN65" i="8"/>
  <c r="CM65" i="8"/>
  <c r="CL65" i="8"/>
  <c r="CK65" i="8"/>
  <c r="CJ65" i="8"/>
  <c r="CI65" i="8"/>
  <c r="CH65" i="8"/>
  <c r="CG65" i="8"/>
  <c r="CF65" i="8"/>
  <c r="CE65" i="8"/>
  <c r="CD65" i="8"/>
  <c r="CC65" i="8"/>
  <c r="CB65" i="8"/>
  <c r="CA65" i="8"/>
  <c r="BZ65" i="8"/>
  <c r="BY65" i="8"/>
  <c r="BX65" i="8"/>
  <c r="BW65" i="8"/>
  <c r="BV65" i="8"/>
  <c r="BU65" i="8"/>
  <c r="BT65" i="8"/>
  <c r="BS65" i="8"/>
  <c r="BR65" i="8"/>
  <c r="BQ65" i="8"/>
  <c r="BP65" i="8"/>
  <c r="BO65" i="8"/>
  <c r="BN65" i="8"/>
  <c r="BM65" i="8"/>
  <c r="BL65" i="8"/>
  <c r="BK65" i="8"/>
  <c r="BJ65" i="8"/>
  <c r="BI65" i="8"/>
  <c r="BH65" i="8"/>
  <c r="BG65" i="8"/>
  <c r="BF65" i="8"/>
  <c r="BE65" i="8"/>
  <c r="BD65" i="8"/>
  <c r="BC65" i="8"/>
  <c r="BB65" i="8"/>
  <c r="BA65" i="8"/>
  <c r="AZ65" i="8"/>
  <c r="AY65" i="8"/>
  <c r="AX65" i="8"/>
  <c r="AW65" i="8"/>
  <c r="AV65" i="8"/>
  <c r="AU65" i="8"/>
  <c r="AT65" i="8"/>
  <c r="AS65" i="8"/>
  <c r="AR65" i="8"/>
  <c r="AQ65" i="8"/>
  <c r="AP65" i="8"/>
  <c r="AO65" i="8"/>
  <c r="AN65" i="8"/>
  <c r="AM65" i="8"/>
  <c r="AL65" i="8"/>
  <c r="AK65" i="8"/>
  <c r="AJ65" i="8"/>
  <c r="AI65" i="8"/>
  <c r="AH65" i="8"/>
  <c r="AG65" i="8"/>
  <c r="AF65" i="8"/>
  <c r="AE65" i="8"/>
  <c r="AD65" i="8"/>
  <c r="AC65" i="8"/>
  <c r="AB65" i="8"/>
  <c r="AA65" i="8"/>
  <c r="Z65" i="8"/>
  <c r="Y65" i="8"/>
  <c r="X65" i="8"/>
  <c r="W65" i="8"/>
  <c r="V65" i="8"/>
  <c r="U65" i="8"/>
  <c r="T65" i="8"/>
  <c r="S65" i="8"/>
  <c r="R65" i="8"/>
  <c r="Q65" i="8"/>
  <c r="P65" i="8"/>
  <c r="O65" i="8"/>
  <c r="N65" i="8"/>
  <c r="M65" i="8"/>
  <c r="L65" i="8"/>
  <c r="K65" i="8"/>
  <c r="J65" i="8"/>
  <c r="I65" i="8"/>
  <c r="H65" i="8"/>
  <c r="G65" i="8"/>
  <c r="F65" i="8"/>
  <c r="E65" i="8"/>
  <c r="D65" i="8"/>
  <c r="C65" i="8"/>
  <c r="B65" i="8"/>
  <c r="A65" i="8"/>
  <c r="CY63" i="8"/>
  <c r="CX63" i="8"/>
  <c r="CW63" i="8"/>
  <c r="CV63" i="8"/>
  <c r="CU63" i="8"/>
  <c r="CT63" i="8"/>
  <c r="CS63" i="8"/>
  <c r="CR63" i="8"/>
  <c r="CQ63" i="8"/>
  <c r="CP63" i="8"/>
  <c r="CO63" i="8"/>
  <c r="CN63" i="8"/>
  <c r="CM63" i="8"/>
  <c r="CL63" i="8"/>
  <c r="CK63" i="8"/>
  <c r="CJ63" i="8"/>
  <c r="CI63" i="8"/>
  <c r="CH63" i="8"/>
  <c r="CG63" i="8"/>
  <c r="CF63" i="8"/>
  <c r="CE63" i="8"/>
  <c r="CD63" i="8"/>
  <c r="CC63" i="8"/>
  <c r="CB63" i="8"/>
  <c r="CA63" i="8"/>
  <c r="BZ63" i="8"/>
  <c r="BY63" i="8"/>
  <c r="BX63" i="8"/>
  <c r="BW63" i="8"/>
  <c r="BV63" i="8"/>
  <c r="BU63" i="8"/>
  <c r="BT63" i="8"/>
  <c r="BS63" i="8"/>
  <c r="BR63" i="8"/>
  <c r="BQ63" i="8"/>
  <c r="BP63" i="8"/>
  <c r="BO63" i="8"/>
  <c r="BN63" i="8"/>
  <c r="BM63" i="8"/>
  <c r="BL63" i="8"/>
  <c r="BK63" i="8"/>
  <c r="BJ63" i="8"/>
  <c r="BI63" i="8"/>
  <c r="BH63" i="8"/>
  <c r="BG63" i="8"/>
  <c r="BF63" i="8"/>
  <c r="BE63" i="8"/>
  <c r="BD63" i="8"/>
  <c r="BC63" i="8"/>
  <c r="BB63" i="8"/>
  <c r="BA63" i="8"/>
  <c r="AZ63" i="8"/>
  <c r="AY63" i="8"/>
  <c r="AX63" i="8"/>
  <c r="AW63" i="8"/>
  <c r="AV63" i="8"/>
  <c r="AU63" i="8"/>
  <c r="AT63" i="8"/>
  <c r="AS63" i="8"/>
  <c r="AR63" i="8"/>
  <c r="AQ63" i="8"/>
  <c r="AP63" i="8"/>
  <c r="AO63" i="8"/>
  <c r="AN63" i="8"/>
  <c r="AM63" i="8"/>
  <c r="AL63" i="8"/>
  <c r="AK63" i="8"/>
  <c r="AJ63" i="8"/>
  <c r="AI63" i="8"/>
  <c r="AH63" i="8"/>
  <c r="AG63" i="8"/>
  <c r="AF63" i="8"/>
  <c r="AE63" i="8"/>
  <c r="AD63" i="8"/>
  <c r="AC63" i="8"/>
  <c r="AB63" i="8"/>
  <c r="AA63" i="8"/>
  <c r="Z63" i="8"/>
  <c r="Y63" i="8"/>
  <c r="X63" i="8"/>
  <c r="W63" i="8"/>
  <c r="V63" i="8"/>
  <c r="U63" i="8"/>
  <c r="T63" i="8"/>
  <c r="S63" i="8"/>
  <c r="R63" i="8"/>
  <c r="Q63" i="8"/>
  <c r="P63" i="8"/>
  <c r="O63" i="8"/>
  <c r="N63" i="8"/>
  <c r="M63" i="8"/>
  <c r="L63" i="8"/>
  <c r="K63" i="8"/>
  <c r="J63" i="8"/>
  <c r="I63" i="8"/>
  <c r="H63" i="8"/>
  <c r="G63" i="8"/>
  <c r="F63" i="8"/>
  <c r="E63" i="8"/>
  <c r="D63" i="8"/>
  <c r="C63" i="8"/>
  <c r="B63" i="8"/>
  <c r="CV1" i="8"/>
  <c r="CU1" i="8"/>
  <c r="CT1" i="8"/>
  <c r="CS1" i="8"/>
  <c r="CR1" i="8"/>
  <c r="CQ1" i="8"/>
  <c r="CP1" i="8"/>
  <c r="CO1" i="8"/>
  <c r="CN1" i="8"/>
  <c r="CM1" i="8"/>
  <c r="CL1" i="8"/>
  <c r="CK1" i="8"/>
  <c r="CJ1" i="8"/>
  <c r="CI1" i="8"/>
  <c r="CH1" i="8"/>
  <c r="CG1" i="8"/>
  <c r="CF1" i="8"/>
  <c r="CE1" i="8"/>
  <c r="CD1" i="8"/>
  <c r="CC1" i="8"/>
  <c r="CB1" i="8"/>
  <c r="CA1" i="8"/>
  <c r="BZ1" i="8"/>
  <c r="BY1" i="8"/>
  <c r="BX1" i="8"/>
  <c r="BW1" i="8"/>
  <c r="BV1" i="8"/>
  <c r="BU1" i="8"/>
  <c r="BT1" i="8"/>
  <c r="BS1" i="8"/>
  <c r="BR1" i="8"/>
  <c r="BQ1" i="8"/>
  <c r="BP1" i="8"/>
  <c r="BO1" i="8"/>
  <c r="BN1" i="8"/>
  <c r="BM1" i="8"/>
  <c r="BL1" i="8"/>
  <c r="BK1" i="8"/>
  <c r="BJ1" i="8"/>
  <c r="BI1" i="8"/>
  <c r="BH1" i="8"/>
  <c r="BG1" i="8"/>
  <c r="BF1" i="8"/>
  <c r="BE1" i="8"/>
  <c r="BD1" i="8"/>
  <c r="BC1" i="8"/>
  <c r="BB1" i="8"/>
  <c r="BA1" i="8"/>
  <c r="AZ1" i="8"/>
  <c r="AY1" i="8"/>
  <c r="AX1" i="8"/>
  <c r="AW1" i="8"/>
  <c r="AV1" i="8"/>
  <c r="AU1" i="8"/>
  <c r="AT1" i="8"/>
  <c r="AS1" i="8"/>
  <c r="AR1" i="8"/>
  <c r="AQ1" i="8"/>
  <c r="AP1" i="8"/>
  <c r="AO1" i="8"/>
  <c r="AN1" i="8"/>
  <c r="AM1" i="8"/>
  <c r="AL1" i="8"/>
  <c r="AK1" i="8"/>
  <c r="AJ1" i="8"/>
  <c r="AI1" i="8"/>
  <c r="AH1" i="8"/>
  <c r="AG1" i="8"/>
  <c r="AF1" i="8"/>
  <c r="AE1" i="8"/>
  <c r="AD1" i="8"/>
  <c r="AC1" i="8"/>
  <c r="AB1" i="8"/>
  <c r="AA1" i="8"/>
  <c r="Z1" i="8"/>
  <c r="Y1" i="8"/>
  <c r="X1" i="8"/>
  <c r="W1" i="8"/>
  <c r="V1" i="8"/>
  <c r="U1" i="8"/>
  <c r="T1" i="8"/>
  <c r="S1" i="8"/>
  <c r="R1" i="8"/>
  <c r="Q1" i="8"/>
  <c r="P1" i="8"/>
  <c r="O1" i="8"/>
  <c r="N1" i="8"/>
  <c r="M1" i="8"/>
  <c r="L1" i="8"/>
  <c r="K1" i="8"/>
  <c r="J1" i="8"/>
  <c r="I1" i="8"/>
  <c r="H1" i="8"/>
  <c r="G1" i="8"/>
  <c r="F1" i="8"/>
  <c r="E1" i="8"/>
  <c r="D1" i="8"/>
  <c r="C1" i="8"/>
  <c r="BF500" i="7"/>
  <c r="A500" i="7"/>
  <c r="BF499" i="7"/>
  <c r="A499" i="7"/>
  <c r="BF498" i="7"/>
  <c r="A498" i="7"/>
  <c r="BF497" i="7"/>
  <c r="A497" i="7"/>
  <c r="BF496" i="7"/>
  <c r="A496" i="7"/>
  <c r="BF495" i="7"/>
  <c r="A495" i="7"/>
  <c r="BF494" i="7"/>
  <c r="A494" i="7"/>
  <c r="BF493" i="7"/>
  <c r="A493" i="7"/>
  <c r="BF492" i="7"/>
  <c r="A492" i="7"/>
  <c r="BF491" i="7"/>
  <c r="A491" i="7"/>
  <c r="BF490" i="7"/>
  <c r="A490" i="7"/>
  <c r="BF489" i="7"/>
  <c r="A489" i="7"/>
  <c r="BF488" i="7"/>
  <c r="A488" i="7"/>
  <c r="BF487" i="7"/>
  <c r="A487" i="7"/>
  <c r="BF486" i="7"/>
  <c r="A486" i="7"/>
  <c r="BF485" i="7"/>
  <c r="A485" i="7"/>
  <c r="BF484" i="7"/>
  <c r="A484" i="7"/>
  <c r="BF483" i="7"/>
  <c r="A483" i="7"/>
  <c r="BF482" i="7"/>
  <c r="A482" i="7"/>
  <c r="BF481" i="7"/>
  <c r="A481" i="7"/>
  <c r="BF480" i="7"/>
  <c r="A480" i="7"/>
  <c r="BF479" i="7"/>
  <c r="A479" i="7"/>
  <c r="BF478" i="7"/>
  <c r="A478" i="7"/>
  <c r="BF477" i="7"/>
  <c r="A477" i="7"/>
  <c r="BF476" i="7"/>
  <c r="A476" i="7"/>
  <c r="BF475" i="7"/>
  <c r="A475" i="7"/>
  <c r="BF474" i="7"/>
  <c r="A474" i="7"/>
  <c r="BF473" i="7"/>
  <c r="A473" i="7"/>
  <c r="BF472" i="7"/>
  <c r="A472" i="7"/>
  <c r="BF471" i="7"/>
  <c r="A471" i="7"/>
  <c r="BF470" i="7"/>
  <c r="A470" i="7"/>
  <c r="BF469" i="7"/>
  <c r="A469" i="7"/>
  <c r="BF468" i="7"/>
  <c r="A468" i="7"/>
  <c r="BF467" i="7"/>
  <c r="A467" i="7"/>
  <c r="BF466" i="7"/>
  <c r="A466" i="7"/>
  <c r="BF465" i="7"/>
  <c r="A465" i="7"/>
  <c r="BF464" i="7"/>
  <c r="A464" i="7"/>
  <c r="BF463" i="7"/>
  <c r="A463" i="7"/>
  <c r="BF462" i="7"/>
  <c r="A462" i="7"/>
  <c r="BF461" i="7"/>
  <c r="A461" i="7"/>
  <c r="BF460" i="7"/>
  <c r="A460" i="7"/>
  <c r="BF459" i="7"/>
  <c r="A459" i="7"/>
  <c r="BF458" i="7"/>
  <c r="A458" i="7"/>
  <c r="BF457" i="7"/>
  <c r="A457" i="7"/>
  <c r="BF456" i="7"/>
  <c r="A456" i="7"/>
  <c r="BF455" i="7"/>
  <c r="A455" i="7"/>
  <c r="BF454" i="7"/>
  <c r="A454" i="7"/>
  <c r="BF453" i="7"/>
  <c r="A453" i="7"/>
  <c r="BF452" i="7"/>
  <c r="A452" i="7"/>
  <c r="BF451" i="7"/>
  <c r="A451" i="7"/>
  <c r="BF450" i="7"/>
  <c r="A450" i="7"/>
  <c r="BF449" i="7"/>
  <c r="A449" i="7"/>
  <c r="BF448" i="7"/>
  <c r="A448" i="7"/>
  <c r="BF447" i="7"/>
  <c r="A447" i="7"/>
  <c r="BF446" i="7"/>
  <c r="A446" i="7"/>
  <c r="BF445" i="7"/>
  <c r="A445" i="7"/>
  <c r="BF444" i="7"/>
  <c r="A444" i="7"/>
  <c r="BF443" i="7"/>
  <c r="A443" i="7"/>
  <c r="BF442" i="7"/>
  <c r="A442" i="7"/>
  <c r="BF441" i="7"/>
  <c r="A441" i="7"/>
  <c r="BF440" i="7"/>
  <c r="A440" i="7"/>
  <c r="BF439" i="7"/>
  <c r="A439" i="7"/>
  <c r="BF438" i="7"/>
  <c r="A438" i="7"/>
  <c r="BF437" i="7"/>
  <c r="A437" i="7"/>
  <c r="BF436" i="7"/>
  <c r="A436" i="7"/>
  <c r="BF435" i="7"/>
  <c r="A435" i="7"/>
  <c r="BF434" i="7"/>
  <c r="A434" i="7"/>
  <c r="BF433" i="7"/>
  <c r="A433" i="7"/>
  <c r="BF432" i="7"/>
  <c r="A432" i="7"/>
  <c r="BF431" i="7"/>
  <c r="A431" i="7"/>
  <c r="BF430" i="7"/>
  <c r="A430" i="7"/>
  <c r="BF429" i="7"/>
  <c r="A429" i="7"/>
  <c r="BF428" i="7"/>
  <c r="A428" i="7"/>
  <c r="BF427" i="7"/>
  <c r="A427" i="7"/>
  <c r="BF426" i="7"/>
  <c r="A426" i="7"/>
  <c r="BF425" i="7"/>
  <c r="A425" i="7"/>
  <c r="BF424" i="7"/>
  <c r="A424" i="7"/>
  <c r="BF423" i="7"/>
  <c r="A423" i="7"/>
  <c r="BF422" i="7"/>
  <c r="A422" i="7"/>
  <c r="BF421" i="7"/>
  <c r="A421" i="7"/>
  <c r="BF420" i="7"/>
  <c r="A420" i="7"/>
  <c r="BF419" i="7"/>
  <c r="A419" i="7"/>
  <c r="BF418" i="7"/>
  <c r="A418" i="7"/>
  <c r="BF417" i="7"/>
  <c r="A417" i="7"/>
  <c r="BF416" i="7"/>
  <c r="A416" i="7"/>
  <c r="BF415" i="7"/>
  <c r="A415" i="7"/>
  <c r="BF414" i="7"/>
  <c r="A414" i="7"/>
  <c r="BF413" i="7"/>
  <c r="A413" i="7"/>
  <c r="BF412" i="7"/>
  <c r="A412" i="7"/>
  <c r="BF411" i="7"/>
  <c r="A411" i="7"/>
  <c r="BF410" i="7"/>
  <c r="A410" i="7"/>
  <c r="BF409" i="7"/>
  <c r="A409" i="7"/>
  <c r="BF408" i="7"/>
  <c r="A408" i="7"/>
  <c r="BF407" i="7"/>
  <c r="A407" i="7"/>
  <c r="BF406" i="7"/>
  <c r="A406" i="7"/>
  <c r="BF405" i="7"/>
  <c r="A405" i="7"/>
  <c r="BF404" i="7"/>
  <c r="A404" i="7"/>
  <c r="BF403" i="7"/>
  <c r="A403" i="7"/>
  <c r="BF402" i="7"/>
  <c r="A402" i="7"/>
  <c r="BF401" i="7"/>
  <c r="A401" i="7"/>
  <c r="BF400" i="7"/>
  <c r="A400" i="7"/>
  <c r="BF399" i="7"/>
  <c r="A399" i="7"/>
  <c r="BF398" i="7"/>
  <c r="A398" i="7"/>
  <c r="BF397" i="7"/>
  <c r="A397" i="7"/>
  <c r="BF396" i="7"/>
  <c r="A396" i="7"/>
  <c r="BF395" i="7"/>
  <c r="A395" i="7"/>
  <c r="BF394" i="7"/>
  <c r="A394" i="7"/>
  <c r="BF393" i="7"/>
  <c r="A393" i="7"/>
  <c r="BF392" i="7"/>
  <c r="A392" i="7"/>
  <c r="BF391" i="7"/>
  <c r="A391" i="7"/>
  <c r="BF390" i="7"/>
  <c r="A390" i="7"/>
  <c r="BF389" i="7"/>
  <c r="A389" i="7"/>
  <c r="BF388" i="7"/>
  <c r="A388" i="7"/>
  <c r="BF387" i="7"/>
  <c r="A387" i="7"/>
  <c r="BF386" i="7"/>
  <c r="A386" i="7"/>
  <c r="BF385" i="7"/>
  <c r="A385" i="7"/>
  <c r="BF384" i="7"/>
  <c r="A384" i="7"/>
  <c r="BF383" i="7"/>
  <c r="A383" i="7"/>
  <c r="BF382" i="7"/>
  <c r="A382" i="7"/>
  <c r="BF381" i="7"/>
  <c r="A381" i="7"/>
  <c r="BF380" i="7"/>
  <c r="A380" i="7"/>
  <c r="BF379" i="7"/>
  <c r="A379" i="7"/>
  <c r="BF378" i="7"/>
  <c r="A378" i="7"/>
  <c r="BF377" i="7"/>
  <c r="A377" i="7"/>
  <c r="BF376" i="7"/>
  <c r="A376" i="7"/>
  <c r="BF375" i="7"/>
  <c r="A375" i="7"/>
  <c r="BF374" i="7"/>
  <c r="A374" i="7"/>
  <c r="BF373" i="7"/>
  <c r="A373" i="7"/>
  <c r="BF372" i="7"/>
  <c r="A372" i="7"/>
  <c r="BF371" i="7"/>
  <c r="A371" i="7"/>
  <c r="BF370" i="7"/>
  <c r="A370" i="7"/>
  <c r="BF369" i="7"/>
  <c r="A369" i="7"/>
  <c r="BF368" i="7"/>
  <c r="A368" i="7"/>
  <c r="BF367" i="7"/>
  <c r="A367" i="7"/>
  <c r="BF366" i="7"/>
  <c r="A366" i="7"/>
  <c r="BF365" i="7"/>
  <c r="A365" i="7"/>
  <c r="BF364" i="7"/>
  <c r="A364" i="7"/>
  <c r="BF363" i="7"/>
  <c r="A363" i="7"/>
  <c r="BF362" i="7"/>
  <c r="A362" i="7"/>
  <c r="BF361" i="7"/>
  <c r="A361" i="7"/>
  <c r="BF360" i="7"/>
  <c r="A360" i="7"/>
  <c r="BF359" i="7"/>
  <c r="A359" i="7"/>
  <c r="BF358" i="7"/>
  <c r="A358" i="7"/>
  <c r="BF357" i="7"/>
  <c r="A357" i="7"/>
  <c r="BF356" i="7"/>
  <c r="A356" i="7"/>
  <c r="BF355" i="7"/>
  <c r="A355" i="7"/>
  <c r="BF354" i="7"/>
  <c r="A354" i="7"/>
  <c r="BF353" i="7"/>
  <c r="A353" i="7"/>
  <c r="BF352" i="7"/>
  <c r="A352" i="7"/>
  <c r="BF351" i="7"/>
  <c r="A351" i="7"/>
  <c r="BF350" i="7"/>
  <c r="A350" i="7"/>
  <c r="BF349" i="7"/>
  <c r="A349" i="7"/>
  <c r="BF348" i="7"/>
  <c r="A348" i="7"/>
  <c r="BF347" i="7"/>
  <c r="A347" i="7"/>
  <c r="BF346" i="7"/>
  <c r="A346" i="7"/>
  <c r="BF345" i="7"/>
  <c r="A345" i="7"/>
  <c r="BF344" i="7"/>
  <c r="A344" i="7"/>
  <c r="BF343" i="7"/>
  <c r="A343" i="7"/>
  <c r="BF342" i="7"/>
  <c r="A342" i="7"/>
  <c r="BF341" i="7"/>
  <c r="A341" i="7"/>
  <c r="BF340" i="7"/>
  <c r="A340" i="7"/>
  <c r="BF339" i="7"/>
  <c r="A339" i="7"/>
  <c r="BF338" i="7"/>
  <c r="A338" i="7"/>
  <c r="BF337" i="7"/>
  <c r="A337" i="7"/>
  <c r="BF336" i="7"/>
  <c r="A336" i="7"/>
  <c r="BF335" i="7"/>
  <c r="A335" i="7"/>
  <c r="BF334" i="7"/>
  <c r="A334" i="7"/>
  <c r="BF333" i="7"/>
  <c r="A333" i="7"/>
  <c r="BF332" i="7"/>
  <c r="A332" i="7"/>
  <c r="BF331" i="7"/>
  <c r="A331" i="7"/>
  <c r="BF330" i="7"/>
  <c r="A330" i="7"/>
  <c r="BF329" i="7"/>
  <c r="A329" i="7"/>
  <c r="BF328" i="7"/>
  <c r="A328" i="7"/>
  <c r="BF327" i="7"/>
  <c r="A327" i="7"/>
  <c r="BF326" i="7"/>
  <c r="A326" i="7"/>
  <c r="BF325" i="7"/>
  <c r="A325" i="7"/>
  <c r="BF324" i="7"/>
  <c r="A324" i="7"/>
  <c r="BF323" i="7"/>
  <c r="A323" i="7"/>
  <c r="BF322" i="7"/>
  <c r="A322" i="7"/>
  <c r="BF321" i="7"/>
  <c r="A321" i="7"/>
  <c r="BF320" i="7"/>
  <c r="A320" i="7"/>
  <c r="BF319" i="7"/>
  <c r="A319" i="7"/>
  <c r="BF318" i="7"/>
  <c r="A318" i="7"/>
  <c r="BF317" i="7"/>
  <c r="A317" i="7"/>
  <c r="BF316" i="7"/>
  <c r="A316" i="7"/>
  <c r="BF315" i="7"/>
  <c r="A315" i="7"/>
  <c r="BF314" i="7"/>
  <c r="A314" i="7"/>
  <c r="BF313" i="7"/>
  <c r="A313" i="7"/>
  <c r="BF312" i="7"/>
  <c r="A312" i="7"/>
  <c r="BF311" i="7"/>
  <c r="A311" i="7"/>
  <c r="BF310" i="7"/>
  <c r="A310" i="7"/>
  <c r="BF309" i="7"/>
  <c r="A309" i="7"/>
  <c r="BF308" i="7"/>
  <c r="A308" i="7"/>
  <c r="BF307" i="7"/>
  <c r="A307" i="7"/>
  <c r="BF306" i="7"/>
  <c r="A306" i="7"/>
  <c r="BF305" i="7"/>
  <c r="A305" i="7"/>
  <c r="BF304" i="7"/>
  <c r="A304" i="7"/>
  <c r="BF303" i="7"/>
  <c r="A303" i="7"/>
  <c r="BF302" i="7"/>
  <c r="A302" i="7"/>
  <c r="BF301" i="7"/>
  <c r="A301" i="7"/>
  <c r="BF300" i="7"/>
  <c r="A300" i="7"/>
  <c r="BF299" i="7"/>
  <c r="A299" i="7"/>
  <c r="BF298" i="7"/>
  <c r="A298" i="7"/>
  <c r="BF297" i="7"/>
  <c r="A297" i="7"/>
  <c r="BF296" i="7"/>
  <c r="A296" i="7"/>
  <c r="BF295" i="7"/>
  <c r="A295" i="7"/>
  <c r="BF294" i="7"/>
  <c r="A294" i="7"/>
  <c r="BF293" i="7"/>
  <c r="A293" i="7"/>
  <c r="BF292" i="7"/>
  <c r="A292" i="7"/>
  <c r="BF291" i="7"/>
  <c r="A291" i="7"/>
  <c r="BF290" i="7"/>
  <c r="A290" i="7"/>
  <c r="BF289" i="7"/>
  <c r="A289" i="7"/>
  <c r="BF288" i="7"/>
  <c r="A288" i="7"/>
  <c r="BF287" i="7"/>
  <c r="A287" i="7"/>
  <c r="BF286" i="7"/>
  <c r="A286" i="7"/>
  <c r="BF285" i="7"/>
  <c r="A285" i="7"/>
  <c r="BF284" i="7"/>
  <c r="A284" i="7"/>
  <c r="BF283" i="7"/>
  <c r="A283" i="7"/>
  <c r="BF282" i="7"/>
  <c r="A282" i="7"/>
  <c r="BF281" i="7"/>
  <c r="A281" i="7"/>
  <c r="BF280" i="7"/>
  <c r="A280" i="7"/>
  <c r="BF279" i="7"/>
  <c r="A279" i="7"/>
  <c r="BF278" i="7"/>
  <c r="A278" i="7"/>
  <c r="BF277" i="7"/>
  <c r="A277" i="7"/>
  <c r="BF276" i="7"/>
  <c r="A276" i="7"/>
  <c r="BF275" i="7"/>
  <c r="A275" i="7"/>
  <c r="BF274" i="7"/>
  <c r="A274" i="7"/>
  <c r="BF273" i="7"/>
  <c r="A273" i="7"/>
  <c r="BF272" i="7"/>
  <c r="A272" i="7"/>
  <c r="BF271" i="7"/>
  <c r="A271" i="7"/>
  <c r="BF270" i="7"/>
  <c r="A270" i="7"/>
  <c r="BF269" i="7"/>
  <c r="A269" i="7"/>
  <c r="BF268" i="7"/>
  <c r="A268" i="7"/>
  <c r="BF267" i="7"/>
  <c r="A267" i="7"/>
  <c r="BF266" i="7"/>
  <c r="A266" i="7"/>
  <c r="BF265" i="7"/>
  <c r="A265" i="7"/>
  <c r="BF264" i="7"/>
  <c r="A264" i="7"/>
  <c r="BF263" i="7"/>
  <c r="A263" i="7"/>
  <c r="BF262" i="7"/>
  <c r="A262" i="7"/>
  <c r="BF261" i="7"/>
  <c r="A261" i="7"/>
  <c r="BF260" i="7"/>
  <c r="A260" i="7"/>
  <c r="BF259" i="7"/>
  <c r="A259" i="7"/>
  <c r="BF258" i="7"/>
  <c r="A258" i="7"/>
  <c r="BF257" i="7"/>
  <c r="A257" i="7"/>
  <c r="BF256" i="7"/>
  <c r="A256" i="7"/>
  <c r="BF255" i="7"/>
  <c r="A255" i="7"/>
  <c r="BF254" i="7"/>
  <c r="A254" i="7"/>
  <c r="BF253" i="7"/>
  <c r="A253" i="7"/>
  <c r="BF252" i="7"/>
  <c r="A252" i="7"/>
  <c r="BF251" i="7"/>
  <c r="A251" i="7"/>
  <c r="BF250" i="7"/>
  <c r="A250" i="7"/>
  <c r="BF249" i="7"/>
  <c r="A249" i="7"/>
  <c r="BF248" i="7"/>
  <c r="A248" i="7"/>
  <c r="BF247" i="7"/>
  <c r="A247" i="7"/>
  <c r="BF246" i="7"/>
  <c r="A246" i="7"/>
  <c r="BF245" i="7"/>
  <c r="A245" i="7"/>
  <c r="BF244" i="7"/>
  <c r="A244" i="7"/>
  <c r="BF243" i="7"/>
  <c r="A243" i="7"/>
  <c r="BF242" i="7"/>
  <c r="A242" i="7"/>
  <c r="BF241" i="7"/>
  <c r="A241" i="7"/>
  <c r="BF240" i="7"/>
  <c r="A240" i="7"/>
  <c r="BF239" i="7"/>
  <c r="A239" i="7"/>
  <c r="BF238" i="7"/>
  <c r="A238" i="7"/>
  <c r="BF237" i="7"/>
  <c r="A237" i="7"/>
  <c r="BF236" i="7"/>
  <c r="A236" i="7"/>
  <c r="BF235" i="7"/>
  <c r="A235" i="7"/>
  <c r="BF234" i="7"/>
  <c r="A234" i="7"/>
  <c r="BF233" i="7"/>
  <c r="A233" i="7"/>
  <c r="BF232" i="7"/>
  <c r="A232" i="7"/>
  <c r="BF231" i="7"/>
  <c r="A231" i="7"/>
  <c r="BF230" i="7"/>
  <c r="A230" i="7"/>
  <c r="BF229" i="7"/>
  <c r="A229" i="7"/>
  <c r="BF228" i="7"/>
  <c r="A228" i="7"/>
  <c r="BF227" i="7"/>
  <c r="A227" i="7"/>
  <c r="BF226" i="7"/>
  <c r="A226" i="7"/>
  <c r="BF225" i="7"/>
  <c r="A225" i="7"/>
  <c r="BF224" i="7"/>
  <c r="A224" i="7"/>
  <c r="BF223" i="7"/>
  <c r="A223" i="7"/>
  <c r="BF222" i="7"/>
  <c r="A222" i="7"/>
  <c r="BF221" i="7"/>
  <c r="A221" i="7"/>
  <c r="BF220" i="7"/>
  <c r="A220" i="7"/>
  <c r="BF219" i="7"/>
  <c r="A219" i="7"/>
  <c r="BF218" i="7"/>
  <c r="A218" i="7"/>
  <c r="BF217" i="7"/>
  <c r="A217" i="7"/>
  <c r="BF216" i="7"/>
  <c r="A216" i="7"/>
  <c r="BF215" i="7"/>
  <c r="A215" i="7"/>
  <c r="BF214" i="7"/>
  <c r="A214" i="7"/>
  <c r="BF213" i="7"/>
  <c r="A213" i="7"/>
  <c r="BF212" i="7"/>
  <c r="A212" i="7"/>
  <c r="BF211" i="7"/>
  <c r="A211" i="7"/>
  <c r="BF210" i="7"/>
  <c r="A210" i="7"/>
  <c r="BF209" i="7"/>
  <c r="A209" i="7"/>
  <c r="BF208" i="7"/>
  <c r="A208" i="7"/>
  <c r="BF207" i="7"/>
  <c r="A207" i="7"/>
  <c r="BF206" i="7"/>
  <c r="A206" i="7"/>
  <c r="BF205" i="7"/>
  <c r="A205" i="7"/>
  <c r="BF204" i="7"/>
  <c r="A204" i="7"/>
  <c r="BF203" i="7"/>
  <c r="A203" i="7"/>
  <c r="BF202" i="7"/>
  <c r="A202" i="7"/>
  <c r="BF201" i="7"/>
  <c r="A201" i="7"/>
  <c r="BF200" i="7"/>
  <c r="A200" i="7"/>
  <c r="BF199" i="7"/>
  <c r="A199" i="7"/>
  <c r="BF198" i="7"/>
  <c r="A198" i="7"/>
  <c r="BF197" i="7"/>
  <c r="A197" i="7"/>
  <c r="BF196" i="7"/>
  <c r="A196" i="7"/>
  <c r="BF195" i="7"/>
  <c r="A195" i="7"/>
  <c r="BF194" i="7"/>
  <c r="A194" i="7"/>
  <c r="BF193" i="7"/>
  <c r="A193" i="7"/>
  <c r="BF192" i="7"/>
  <c r="A192" i="7"/>
  <c r="BF191" i="7"/>
  <c r="A191" i="7"/>
  <c r="BF190" i="7"/>
  <c r="A190" i="7"/>
  <c r="BF189" i="7"/>
  <c r="A189" i="7"/>
  <c r="BF188" i="7"/>
  <c r="A188" i="7"/>
  <c r="BF187" i="7"/>
  <c r="A187" i="7"/>
  <c r="BF186" i="7"/>
  <c r="A186" i="7"/>
  <c r="BF185" i="7"/>
  <c r="A185" i="7"/>
  <c r="BF184" i="7"/>
  <c r="A184" i="7"/>
  <c r="BF183" i="7"/>
  <c r="A183" i="7"/>
  <c r="BF182" i="7"/>
  <c r="A182" i="7"/>
  <c r="BF181" i="7"/>
  <c r="A181" i="7"/>
  <c r="BF180" i="7"/>
  <c r="A180" i="7"/>
  <c r="BF179" i="7"/>
  <c r="A179" i="7"/>
  <c r="BF178" i="7"/>
  <c r="A178" i="7"/>
  <c r="BF177" i="7"/>
  <c r="A177" i="7"/>
  <c r="BF176" i="7"/>
  <c r="A176" i="7"/>
  <c r="BF175" i="7"/>
  <c r="A175" i="7"/>
  <c r="BF174" i="7"/>
  <c r="A174" i="7"/>
  <c r="BF173" i="7"/>
  <c r="A173" i="7"/>
  <c r="BF172" i="7"/>
  <c r="A172" i="7"/>
  <c r="BF171" i="7"/>
  <c r="A171" i="7"/>
  <c r="BF170" i="7"/>
  <c r="A170" i="7"/>
  <c r="BF169" i="7"/>
  <c r="A169" i="7"/>
  <c r="BF168" i="7"/>
  <c r="A168" i="7"/>
  <c r="BF167" i="7"/>
  <c r="A167" i="7"/>
  <c r="BF166" i="7"/>
  <c r="A166" i="7"/>
  <c r="BF165" i="7"/>
  <c r="A165" i="7"/>
  <c r="BF164" i="7"/>
  <c r="A164" i="7"/>
  <c r="BF163" i="7"/>
  <c r="A163" i="7"/>
  <c r="BF162" i="7"/>
  <c r="A162" i="7"/>
  <c r="BF161" i="7"/>
  <c r="A161" i="7"/>
  <c r="BF160" i="7"/>
  <c r="A160" i="7"/>
  <c r="BF159" i="7"/>
  <c r="A159" i="7"/>
  <c r="BF158" i="7"/>
  <c r="A158" i="7"/>
  <c r="BF157" i="7"/>
  <c r="A157" i="7"/>
  <c r="BF156" i="7"/>
  <c r="A156" i="7"/>
  <c r="BF155" i="7"/>
  <c r="A155" i="7"/>
  <c r="BF154" i="7"/>
  <c r="A154" i="7"/>
  <c r="BF153" i="7"/>
  <c r="A153" i="7"/>
  <c r="BF152" i="7"/>
  <c r="A152" i="7"/>
  <c r="BF151" i="7"/>
  <c r="A151" i="7"/>
  <c r="BF150" i="7"/>
  <c r="A150" i="7"/>
  <c r="BF149" i="7"/>
  <c r="A149" i="7"/>
  <c r="BF148" i="7"/>
  <c r="A148" i="7"/>
  <c r="BF147" i="7"/>
  <c r="A147" i="7"/>
  <c r="BF146" i="7"/>
  <c r="A146" i="7"/>
  <c r="BF145" i="7"/>
  <c r="A145" i="7"/>
  <c r="BF144" i="7"/>
  <c r="A144" i="7"/>
  <c r="BF143" i="7"/>
  <c r="A143" i="7"/>
  <c r="BF142" i="7"/>
  <c r="A142" i="7"/>
  <c r="BF141" i="7"/>
  <c r="A141" i="7"/>
  <c r="BF140" i="7"/>
  <c r="A140" i="7"/>
  <c r="BF139" i="7"/>
  <c r="A139" i="7"/>
  <c r="BF138" i="7"/>
  <c r="A138" i="7"/>
  <c r="BF137" i="7"/>
  <c r="A137" i="7"/>
  <c r="BF136" i="7"/>
  <c r="A136" i="7"/>
  <c r="BF135" i="7"/>
  <c r="A135" i="7"/>
  <c r="BF134" i="7"/>
  <c r="A134" i="7"/>
  <c r="BF133" i="7"/>
  <c r="A133" i="7"/>
  <c r="BF132" i="7"/>
  <c r="A132" i="7"/>
  <c r="BF131" i="7"/>
  <c r="A131" i="7"/>
  <c r="BF130" i="7"/>
  <c r="A130" i="7"/>
  <c r="BF129" i="7"/>
  <c r="A129" i="7"/>
  <c r="BF128" i="7"/>
  <c r="A128" i="7"/>
  <c r="BF127" i="7"/>
  <c r="A127" i="7"/>
  <c r="BF126" i="7"/>
  <c r="A126" i="7"/>
  <c r="BF125" i="7"/>
  <c r="A125" i="7"/>
  <c r="BF124" i="7"/>
  <c r="A124" i="7"/>
  <c r="BF123" i="7"/>
  <c r="A123" i="7"/>
  <c r="BF122" i="7"/>
  <c r="A122" i="7"/>
  <c r="BF121" i="7"/>
  <c r="A121" i="7"/>
  <c r="BF120" i="7"/>
  <c r="A120" i="7"/>
  <c r="BF119" i="7"/>
  <c r="A119" i="7"/>
  <c r="BF118" i="7"/>
  <c r="A118" i="7"/>
  <c r="BF117" i="7"/>
  <c r="A117" i="7"/>
  <c r="BF116" i="7"/>
  <c r="A116" i="7"/>
  <c r="BF115" i="7"/>
  <c r="A115" i="7"/>
  <c r="BF114" i="7"/>
  <c r="A114" i="7"/>
  <c r="BF113" i="7"/>
  <c r="A113" i="7"/>
  <c r="BF112" i="7"/>
  <c r="A112" i="7"/>
  <c r="BF111" i="7"/>
  <c r="A111" i="7"/>
  <c r="BF110" i="7"/>
  <c r="A110" i="7"/>
  <c r="BF109" i="7"/>
  <c r="A109" i="7"/>
  <c r="BF108" i="7"/>
  <c r="A108" i="7"/>
  <c r="BF107" i="7"/>
  <c r="A107" i="7"/>
  <c r="BF106" i="7"/>
  <c r="A106" i="7"/>
  <c r="BF105" i="7"/>
  <c r="A105" i="7"/>
  <c r="BF104" i="7"/>
  <c r="A104" i="7"/>
  <c r="BF103" i="7"/>
  <c r="A103" i="7"/>
  <c r="BF102" i="7"/>
  <c r="A102" i="7"/>
  <c r="BF101" i="7"/>
  <c r="A101" i="7"/>
  <c r="BF100" i="7"/>
  <c r="A100" i="7"/>
  <c r="BF99" i="7"/>
  <c r="A99" i="7"/>
  <c r="BF98" i="7"/>
  <c r="A98" i="7"/>
  <c r="BF97" i="7"/>
  <c r="A97" i="7"/>
  <c r="BF96" i="7"/>
  <c r="A96" i="7"/>
  <c r="BF95" i="7"/>
  <c r="A95" i="7"/>
  <c r="BF94" i="7"/>
  <c r="A94" i="7"/>
  <c r="BF93" i="7"/>
  <c r="A93" i="7"/>
  <c r="BF92" i="7"/>
  <c r="A92" i="7"/>
  <c r="BF91" i="7"/>
  <c r="A91" i="7"/>
  <c r="BF90" i="7"/>
  <c r="A90" i="7"/>
  <c r="BF89" i="7"/>
  <c r="A89" i="7"/>
  <c r="BF88" i="7"/>
  <c r="A88" i="7"/>
  <c r="BF87" i="7"/>
  <c r="A87" i="7"/>
  <c r="BF86" i="7"/>
  <c r="A86" i="7"/>
  <c r="BF85" i="7"/>
  <c r="A85" i="7"/>
  <c r="BF84" i="7"/>
  <c r="A84" i="7"/>
  <c r="BF83" i="7"/>
  <c r="A83" i="7"/>
  <c r="BF82" i="7"/>
  <c r="A82" i="7"/>
  <c r="BF81" i="7"/>
  <c r="A81" i="7"/>
  <c r="BF80" i="7"/>
  <c r="A80" i="7"/>
  <c r="BF79" i="7"/>
  <c r="A79" i="7"/>
  <c r="BF78" i="7"/>
  <c r="A78" i="7"/>
  <c r="BF77" i="7"/>
  <c r="A77" i="7"/>
  <c r="BF76" i="7"/>
  <c r="A76" i="7"/>
  <c r="BF75" i="7"/>
  <c r="A75" i="7"/>
  <c r="BF74" i="7"/>
  <c r="A74" i="7"/>
  <c r="BF73" i="7"/>
  <c r="A73" i="7"/>
  <c r="BF72" i="7"/>
  <c r="A72" i="7"/>
  <c r="BF71" i="7"/>
  <c r="A71" i="7"/>
  <c r="BF70" i="7"/>
  <c r="A70" i="7"/>
  <c r="BF69" i="7"/>
  <c r="A69" i="7"/>
  <c r="BF68" i="7"/>
  <c r="A68" i="7"/>
  <c r="BF67" i="7"/>
  <c r="A67" i="7"/>
  <c r="BF66" i="7"/>
  <c r="A66" i="7"/>
  <c r="BF65" i="7"/>
  <c r="A65" i="7"/>
  <c r="BF64" i="7"/>
  <c r="A64" i="7"/>
  <c r="BF63" i="7"/>
  <c r="A63" i="7"/>
  <c r="BF62" i="7"/>
  <c r="A62" i="7"/>
  <c r="BF61" i="7"/>
  <c r="A61" i="7"/>
  <c r="BF60" i="7"/>
  <c r="A60" i="7"/>
  <c r="BF59" i="7"/>
  <c r="A59" i="7"/>
  <c r="BF58" i="7"/>
  <c r="A58" i="7"/>
  <c r="BF57" i="7"/>
  <c r="A57" i="7"/>
  <c r="BF56" i="7"/>
  <c r="A56" i="7"/>
  <c r="BF55" i="7"/>
  <c r="A55" i="7"/>
  <c r="BF54" i="7"/>
  <c r="A54" i="7"/>
  <c r="BF53" i="7"/>
  <c r="A53" i="7"/>
  <c r="BF52" i="7"/>
  <c r="A52" i="7"/>
  <c r="BF51" i="7"/>
  <c r="A51" i="7"/>
  <c r="BF50" i="7"/>
  <c r="D50" i="7"/>
  <c r="A50" i="7"/>
  <c r="BF49" i="7"/>
  <c r="D49" i="7"/>
  <c r="A49" i="7"/>
  <c r="BF48" i="7"/>
  <c r="D48" i="7"/>
  <c r="A48" i="7"/>
  <c r="BF47" i="7"/>
  <c r="D47" i="7"/>
  <c r="A47" i="7"/>
  <c r="BF46" i="7"/>
  <c r="D46" i="7"/>
  <c r="A46" i="7"/>
  <c r="BF45" i="7"/>
  <c r="D45" i="7"/>
  <c r="A45" i="7"/>
  <c r="BF44" i="7"/>
  <c r="D44" i="7"/>
  <c r="A44" i="7"/>
  <c r="BF43" i="7"/>
  <c r="D43" i="7"/>
  <c r="A43" i="7"/>
  <c r="BF42" i="7"/>
  <c r="D42" i="7"/>
  <c r="A42" i="7"/>
  <c r="BF41" i="7"/>
  <c r="D41" i="7"/>
  <c r="A41" i="7"/>
  <c r="BF40" i="7"/>
  <c r="D40" i="7"/>
  <c r="A40" i="7"/>
  <c r="BF39" i="7"/>
  <c r="D39" i="7"/>
  <c r="A39" i="7"/>
  <c r="BF38" i="7"/>
  <c r="D38" i="7"/>
  <c r="A38" i="7"/>
  <c r="BF37" i="7"/>
  <c r="D37" i="7"/>
  <c r="A37" i="7"/>
  <c r="BF36" i="7"/>
  <c r="D36" i="7"/>
  <c r="A36" i="7"/>
  <c r="BF35" i="7"/>
  <c r="D35" i="7"/>
  <c r="A35" i="7"/>
  <c r="BF34" i="7"/>
  <c r="D34" i="7"/>
  <c r="A34" i="7"/>
  <c r="BF33" i="7"/>
  <c r="D33" i="7"/>
  <c r="A33" i="7"/>
  <c r="BF32" i="7"/>
  <c r="D32" i="7"/>
  <c r="A32" i="7"/>
  <c r="BF31" i="7"/>
  <c r="D31" i="7"/>
  <c r="A31" i="7"/>
  <c r="BF30" i="7"/>
  <c r="D30" i="7"/>
  <c r="A30" i="7"/>
  <c r="BF29" i="7"/>
  <c r="D29" i="7"/>
  <c r="A29" i="7"/>
  <c r="BF28" i="7"/>
  <c r="D28" i="7"/>
  <c r="A28" i="7"/>
  <c r="BF27" i="7"/>
  <c r="D27" i="7"/>
  <c r="A27" i="7"/>
  <c r="BF26" i="7"/>
  <c r="D26" i="7"/>
  <c r="A26" i="7"/>
  <c r="BF25" i="7"/>
  <c r="D25" i="7"/>
  <c r="A25" i="7"/>
  <c r="BF24" i="7"/>
  <c r="D24" i="7"/>
  <c r="A24" i="7"/>
  <c r="BF23" i="7"/>
  <c r="D23" i="7"/>
  <c r="A23" i="7"/>
  <c r="BF22" i="7"/>
  <c r="D22" i="7"/>
  <c r="A22" i="7"/>
  <c r="BF21" i="7"/>
  <c r="D21" i="7"/>
  <c r="A21" i="7"/>
  <c r="BF20" i="7"/>
  <c r="D20" i="7"/>
  <c r="A20" i="7"/>
  <c r="BF19" i="7"/>
  <c r="D19" i="7"/>
  <c r="A19" i="7"/>
  <c r="BF18" i="7"/>
  <c r="D18" i="7"/>
  <c r="A18" i="7"/>
  <c r="BF17" i="7"/>
  <c r="D17" i="7"/>
  <c r="A17" i="7"/>
  <c r="BF16" i="7"/>
  <c r="D16" i="7"/>
  <c r="A16" i="7"/>
  <c r="BF15" i="7"/>
  <c r="D15" i="7"/>
  <c r="A15" i="7"/>
  <c r="BF14" i="7"/>
  <c r="D14" i="7"/>
  <c r="A14" i="7"/>
  <c r="BF13" i="7"/>
  <c r="D13" i="7"/>
  <c r="A13" i="7"/>
  <c r="BF12" i="7"/>
  <c r="D12" i="7"/>
  <c r="A12" i="7"/>
  <c r="BF11" i="7"/>
  <c r="D11" i="7"/>
  <c r="A11" i="7"/>
  <c r="BF10" i="7"/>
  <c r="D10" i="7"/>
  <c r="A10" i="7"/>
  <c r="BF9" i="7"/>
  <c r="D9" i="7"/>
  <c r="A9" i="7"/>
  <c r="BF8" i="7"/>
  <c r="D8" i="7"/>
  <c r="A8" i="7"/>
  <c r="BF7" i="7"/>
  <c r="D7" i="7"/>
  <c r="A7" i="7"/>
  <c r="BF6" i="7"/>
  <c r="D6" i="7"/>
  <c r="A6" i="7"/>
  <c r="BF5" i="7"/>
  <c r="D5" i="7"/>
  <c r="A5" i="7"/>
  <c r="BF4" i="7"/>
  <c r="D4" i="7"/>
  <c r="A4" i="7"/>
  <c r="BF3" i="7"/>
  <c r="D3" i="7"/>
  <c r="A3" i="7"/>
  <c r="BF2" i="7"/>
  <c r="BF1" i="7"/>
  <c r="BE1" i="7"/>
  <c r="BD1" i="7"/>
  <c r="BC1" i="7"/>
  <c r="BB1" i="7"/>
  <c r="BA1" i="7"/>
  <c r="AZ1" i="7"/>
  <c r="AY1" i="7"/>
  <c r="AX1" i="7"/>
  <c r="AW1" i="7"/>
  <c r="AV1" i="7"/>
  <c r="AU1" i="7"/>
  <c r="AT1" i="7"/>
  <c r="AS1" i="7"/>
  <c r="AR1" i="7"/>
  <c r="AQ1" i="7"/>
  <c r="AP1" i="7"/>
  <c r="AO1" i="7"/>
  <c r="AN1" i="7"/>
  <c r="AM1" i="7"/>
  <c r="AL1" i="7"/>
  <c r="AK1" i="7"/>
  <c r="AJ1" i="7"/>
  <c r="AI1" i="7"/>
  <c r="AH1" i="7"/>
  <c r="AG1" i="7"/>
  <c r="AF1" i="7"/>
  <c r="AE1" i="7"/>
  <c r="AD1" i="7"/>
  <c r="AC1" i="7"/>
  <c r="AB1" i="7"/>
  <c r="AA1" i="7"/>
  <c r="Z1" i="7"/>
  <c r="Y1" i="7"/>
  <c r="X1" i="7"/>
  <c r="W1" i="7"/>
  <c r="V1" i="7"/>
  <c r="U1" i="7"/>
  <c r="T1" i="7"/>
  <c r="S1" i="7"/>
  <c r="R1" i="7"/>
  <c r="Q1" i="7"/>
  <c r="P1" i="7"/>
  <c r="O1" i="7"/>
  <c r="N1" i="7"/>
  <c r="M1" i="7"/>
  <c r="L1" i="7"/>
  <c r="K1" i="7"/>
  <c r="J1" i="7"/>
  <c r="I1" i="7"/>
  <c r="H1" i="7"/>
  <c r="G1" i="7"/>
  <c r="F1" i="7"/>
  <c r="E1" i="7"/>
  <c r="D1" i="7"/>
  <c r="C1" i="7"/>
  <c r="B1" i="7"/>
  <c r="A1" i="7"/>
  <c r="E177" i="10"/>
  <c r="E176" i="10"/>
  <c r="D174" i="10"/>
  <c r="B174" i="10"/>
  <c r="D173" i="10"/>
  <c r="B173" i="10"/>
  <c r="D172" i="10"/>
  <c r="B172" i="10"/>
  <c r="D171" i="10"/>
  <c r="B171" i="10"/>
  <c r="G170" i="10"/>
  <c r="D170" i="10"/>
  <c r="B170" i="10"/>
  <c r="G169" i="10"/>
  <c r="D169" i="10"/>
  <c r="B169" i="10"/>
  <c r="G168" i="10"/>
  <c r="D168" i="10"/>
  <c r="B168" i="10"/>
  <c r="I167" i="10"/>
  <c r="F167" i="10"/>
  <c r="D167" i="10"/>
  <c r="B167" i="10"/>
  <c r="I166" i="10"/>
  <c r="F166" i="10"/>
  <c r="D166" i="10"/>
  <c r="B166" i="10"/>
  <c r="B165" i="10"/>
  <c r="V164" i="10"/>
  <c r="B164" i="10"/>
  <c r="U163" i="10"/>
  <c r="A163" i="10"/>
  <c r="P163" i="10" s="1"/>
  <c r="U162" i="10"/>
  <c r="A162" i="10"/>
  <c r="U161" i="10"/>
  <c r="S161" i="10"/>
  <c r="L161" i="10"/>
  <c r="K161" i="10"/>
  <c r="I161" i="10"/>
  <c r="G161" i="10"/>
  <c r="A161" i="10"/>
  <c r="H161" i="10" s="1"/>
  <c r="U160" i="10"/>
  <c r="S160" i="10"/>
  <c r="L160" i="10"/>
  <c r="A160" i="10"/>
  <c r="K160" i="10" s="1"/>
  <c r="AC159" i="10"/>
  <c r="U159" i="10"/>
  <c r="I159" i="10"/>
  <c r="H159" i="10"/>
  <c r="G159" i="10"/>
  <c r="D159" i="10"/>
  <c r="A159" i="10"/>
  <c r="AQ159" i="10" s="1"/>
  <c r="U158" i="10"/>
  <c r="S158" i="10"/>
  <c r="O158" i="10"/>
  <c r="I158" i="10"/>
  <c r="H158" i="10"/>
  <c r="A158" i="10"/>
  <c r="D158" i="10" s="1"/>
  <c r="AD157" i="10"/>
  <c r="AC157" i="10"/>
  <c r="Z157" i="10"/>
  <c r="U157" i="10"/>
  <c r="P157" i="10"/>
  <c r="I157" i="10"/>
  <c r="H157" i="10"/>
  <c r="G157" i="10"/>
  <c r="E157" i="10"/>
  <c r="C157" i="10"/>
  <c r="A157" i="10"/>
  <c r="S157" i="10" s="1"/>
  <c r="U156" i="10"/>
  <c r="A156" i="10"/>
  <c r="BA155" i="10"/>
  <c r="AQ155" i="10"/>
  <c r="AN155" i="10"/>
  <c r="AD155" i="10"/>
  <c r="AA155" i="10"/>
  <c r="Z155" i="10"/>
  <c r="U155" i="10"/>
  <c r="R155" i="10"/>
  <c r="P155" i="10"/>
  <c r="L155" i="10"/>
  <c r="I155" i="10"/>
  <c r="H155" i="10"/>
  <c r="F155" i="10"/>
  <c r="E155" i="10"/>
  <c r="D155" i="10"/>
  <c r="C155" i="10"/>
  <c r="AL155" i="10" s="1"/>
  <c r="B155" i="10"/>
  <c r="AR155" i="10" s="1"/>
  <c r="A155" i="10"/>
  <c r="K155" i="10" s="1"/>
  <c r="BA154" i="10"/>
  <c r="AQ154" i="10"/>
  <c r="AD154" i="10"/>
  <c r="AA154" i="10"/>
  <c r="Z154" i="10"/>
  <c r="U154" i="10"/>
  <c r="R154" i="10"/>
  <c r="K154" i="10"/>
  <c r="I154" i="10"/>
  <c r="H154" i="10"/>
  <c r="F154" i="10"/>
  <c r="E154" i="10"/>
  <c r="D154" i="10"/>
  <c r="B154" i="10"/>
  <c r="AR154" i="10" s="1"/>
  <c r="A154" i="10"/>
  <c r="P154" i="10" s="1"/>
  <c r="U153" i="10"/>
  <c r="A153" i="10"/>
  <c r="BB153" i="10" s="1"/>
  <c r="AC152" i="10"/>
  <c r="U152" i="10"/>
  <c r="L152" i="10"/>
  <c r="K152" i="10"/>
  <c r="J152" i="10"/>
  <c r="I152" i="10"/>
  <c r="C152" i="10"/>
  <c r="A152" i="10"/>
  <c r="AQ152" i="10" s="1"/>
  <c r="U151" i="10"/>
  <c r="K151" i="10"/>
  <c r="A151" i="10"/>
  <c r="AD151" i="10" s="1"/>
  <c r="U150" i="10"/>
  <c r="A150" i="10"/>
  <c r="AQ150" i="10" s="1"/>
  <c r="AA149" i="10"/>
  <c r="U149" i="10"/>
  <c r="A149" i="10"/>
  <c r="R149" i="10" s="1"/>
  <c r="BB148" i="10"/>
  <c r="AQ148" i="10"/>
  <c r="U148" i="10"/>
  <c r="P148" i="10"/>
  <c r="O148" i="10"/>
  <c r="H148" i="10"/>
  <c r="A148" i="10"/>
  <c r="J148" i="10" s="1"/>
  <c r="U147" i="10"/>
  <c r="L147" i="10"/>
  <c r="J147" i="10"/>
  <c r="B147" i="10"/>
  <c r="AR147" i="10" s="1"/>
  <c r="A147" i="10"/>
  <c r="I147" i="10" s="1"/>
  <c r="AQ146" i="10"/>
  <c r="AC146" i="10"/>
  <c r="AA146" i="10"/>
  <c r="Z146" i="10"/>
  <c r="U146" i="10"/>
  <c r="R146" i="10"/>
  <c r="J146" i="10"/>
  <c r="I146" i="10"/>
  <c r="H146" i="10"/>
  <c r="G146" i="10"/>
  <c r="D146" i="10"/>
  <c r="A146" i="10"/>
  <c r="F146" i="10" s="1"/>
  <c r="U145" i="10"/>
  <c r="A145" i="10"/>
  <c r="AX144" i="10"/>
  <c r="AM144" i="10"/>
  <c r="AL144" i="10"/>
  <c r="U144" i="10"/>
  <c r="R144" i="10"/>
  <c r="K144" i="10"/>
  <c r="J144" i="10"/>
  <c r="F144" i="10"/>
  <c r="E144" i="10"/>
  <c r="C144" i="10"/>
  <c r="AN144" i="10" s="1"/>
  <c r="B144" i="10"/>
  <c r="AR144" i="10" s="1"/>
  <c r="A144" i="10"/>
  <c r="AQ144" i="10" s="1"/>
  <c r="AQ143" i="10"/>
  <c r="U143" i="10"/>
  <c r="K143" i="10"/>
  <c r="A143" i="10"/>
  <c r="Z143" i="10" s="1"/>
  <c r="BB142" i="10"/>
  <c r="AQ142" i="10"/>
  <c r="AD142" i="10"/>
  <c r="AC142" i="10"/>
  <c r="AA142" i="10"/>
  <c r="U142" i="10"/>
  <c r="S142" i="10"/>
  <c r="R142" i="10"/>
  <c r="K142" i="10"/>
  <c r="J142" i="10"/>
  <c r="F142" i="10"/>
  <c r="E142" i="10"/>
  <c r="D142" i="10"/>
  <c r="C142" i="10"/>
  <c r="B142" i="10"/>
  <c r="AR142" i="10" s="1"/>
  <c r="A142" i="10"/>
  <c r="Z142" i="10" s="1"/>
  <c r="BB141" i="10"/>
  <c r="BA141" i="10"/>
  <c r="AQ141" i="10"/>
  <c r="AD141" i="10"/>
  <c r="AC141" i="10"/>
  <c r="AA141" i="10"/>
  <c r="U141" i="10"/>
  <c r="S141" i="10"/>
  <c r="R141" i="10"/>
  <c r="K141" i="10"/>
  <c r="J141" i="10"/>
  <c r="F141" i="10"/>
  <c r="E141" i="10"/>
  <c r="C141" i="10"/>
  <c r="AX141" i="10" s="1"/>
  <c r="B141" i="10"/>
  <c r="AR141" i="10" s="1"/>
  <c r="A141" i="10"/>
  <c r="Z141" i="10" s="1"/>
  <c r="AQ140" i="10"/>
  <c r="U140" i="10"/>
  <c r="K140" i="10"/>
  <c r="A140" i="10"/>
  <c r="Z140" i="10" s="1"/>
  <c r="BB139" i="10"/>
  <c r="AD139" i="10"/>
  <c r="AC139" i="10"/>
  <c r="AA139" i="10"/>
  <c r="U139" i="10"/>
  <c r="R139" i="10"/>
  <c r="J139" i="10"/>
  <c r="F139" i="10"/>
  <c r="E139" i="10"/>
  <c r="D139" i="10"/>
  <c r="B139" i="10"/>
  <c r="AR139" i="10" s="1"/>
  <c r="A139" i="10"/>
  <c r="Z139" i="10" s="1"/>
  <c r="AQ138" i="10"/>
  <c r="AD138" i="10"/>
  <c r="U138" i="10"/>
  <c r="K138" i="10"/>
  <c r="J138" i="10"/>
  <c r="A138" i="10"/>
  <c r="Z138" i="10" s="1"/>
  <c r="U137" i="10"/>
  <c r="A137" i="10"/>
  <c r="U136" i="10"/>
  <c r="A136" i="10"/>
  <c r="BA136" i="10" s="1"/>
  <c r="U135" i="10"/>
  <c r="L135" i="10"/>
  <c r="A135" i="10"/>
  <c r="AD135" i="10" s="1"/>
  <c r="AC134" i="10"/>
  <c r="U134" i="10"/>
  <c r="K134" i="10"/>
  <c r="A134" i="10"/>
  <c r="R134" i="10" s="1"/>
  <c r="Z133" i="10"/>
  <c r="U133" i="10"/>
  <c r="A133" i="10"/>
  <c r="BA133" i="10" s="1"/>
  <c r="U132" i="10"/>
  <c r="A132" i="10"/>
  <c r="S132" i="10" s="1"/>
  <c r="BA131" i="10"/>
  <c r="AQ131" i="10"/>
  <c r="U131" i="10"/>
  <c r="A131" i="10"/>
  <c r="P131" i="10" s="1"/>
  <c r="U130" i="10"/>
  <c r="A130" i="10"/>
  <c r="R130" i="10" s="1"/>
  <c r="U129" i="10"/>
  <c r="A129" i="10"/>
  <c r="BB128" i="10"/>
  <c r="AQ128" i="10"/>
  <c r="U128" i="10"/>
  <c r="S128" i="10"/>
  <c r="R128" i="10"/>
  <c r="J128" i="10"/>
  <c r="I128" i="10"/>
  <c r="C128" i="10"/>
  <c r="B128" i="10"/>
  <c r="AR128" i="10" s="1"/>
  <c r="A128" i="10"/>
  <c r="AC128" i="10" s="1"/>
  <c r="AD127" i="10"/>
  <c r="AA127" i="10"/>
  <c r="Z127" i="10"/>
  <c r="U127" i="10"/>
  <c r="H127" i="10"/>
  <c r="F127" i="10"/>
  <c r="E127" i="10"/>
  <c r="D127" i="10"/>
  <c r="A127" i="10"/>
  <c r="BA127" i="10" s="1"/>
  <c r="U126" i="10"/>
  <c r="A126" i="10"/>
  <c r="R126" i="10" s="1"/>
  <c r="U125" i="10"/>
  <c r="H125" i="10"/>
  <c r="A125" i="10"/>
  <c r="Z125" i="10" s="1"/>
  <c r="BB124" i="10"/>
  <c r="U124" i="10"/>
  <c r="S124" i="10"/>
  <c r="H124" i="10"/>
  <c r="G124" i="10"/>
  <c r="A124" i="10"/>
  <c r="Z124" i="10" s="1"/>
  <c r="B122" i="10"/>
  <c r="A122" i="10"/>
  <c r="E117" i="10"/>
  <c r="E116" i="10"/>
  <c r="D114" i="10"/>
  <c r="B114" i="10"/>
  <c r="D113" i="10"/>
  <c r="B113" i="10"/>
  <c r="D112" i="10"/>
  <c r="B112" i="10"/>
  <c r="D111" i="10"/>
  <c r="B111" i="10"/>
  <c r="G110" i="10"/>
  <c r="D110" i="10"/>
  <c r="B110" i="10"/>
  <c r="G109" i="10"/>
  <c r="D109" i="10"/>
  <c r="B109" i="10"/>
  <c r="G108" i="10"/>
  <c r="D108" i="10"/>
  <c r="B108" i="10"/>
  <c r="F107" i="10"/>
  <c r="D107" i="10"/>
  <c r="B107" i="10"/>
  <c r="F106" i="10"/>
  <c r="D106" i="10"/>
  <c r="B106" i="10"/>
  <c r="B105" i="10"/>
  <c r="V104" i="10"/>
  <c r="B104" i="10"/>
  <c r="U103" i="10"/>
  <c r="U102" i="10"/>
  <c r="U101" i="10"/>
  <c r="U100" i="10"/>
  <c r="U99" i="10"/>
  <c r="U98" i="10"/>
  <c r="U97" i="10"/>
  <c r="U96" i="10"/>
  <c r="U95" i="10"/>
  <c r="U94" i="10"/>
  <c r="U93" i="10"/>
  <c r="U92" i="10"/>
  <c r="U91" i="10"/>
  <c r="U90" i="10"/>
  <c r="U89" i="10"/>
  <c r="U88" i="10"/>
  <c r="U87" i="10"/>
  <c r="U86" i="10"/>
  <c r="U85" i="10"/>
  <c r="U84" i="10"/>
  <c r="U83" i="10"/>
  <c r="U82" i="10"/>
  <c r="U81" i="10"/>
  <c r="U80" i="10"/>
  <c r="U79" i="10"/>
  <c r="U78" i="10"/>
  <c r="U77" i="10"/>
  <c r="U76" i="10"/>
  <c r="U75" i="10"/>
  <c r="U74" i="10"/>
  <c r="U73" i="10"/>
  <c r="U72" i="10"/>
  <c r="U71" i="10"/>
  <c r="U70" i="10"/>
  <c r="U69" i="10"/>
  <c r="U68" i="10"/>
  <c r="U67" i="10"/>
  <c r="U66" i="10"/>
  <c r="U65" i="10"/>
  <c r="U64" i="10"/>
  <c r="B62" i="10"/>
  <c r="A62" i="10"/>
  <c r="E57" i="10"/>
  <c r="E56" i="10"/>
  <c r="D54" i="10"/>
  <c r="B54" i="10"/>
  <c r="D53" i="10"/>
  <c r="B53" i="10"/>
  <c r="D52" i="10"/>
  <c r="B52" i="10"/>
  <c r="D51" i="10"/>
  <c r="B51" i="10"/>
  <c r="G50" i="10"/>
  <c r="D50" i="10"/>
  <c r="B50" i="10"/>
  <c r="G49" i="10"/>
  <c r="D49" i="10"/>
  <c r="B49" i="10"/>
  <c r="G48" i="10"/>
  <c r="D48" i="10"/>
  <c r="B48" i="10"/>
  <c r="F47" i="10"/>
  <c r="D47" i="10"/>
  <c r="B47" i="10"/>
  <c r="F46" i="10"/>
  <c r="D46" i="10"/>
  <c r="B46" i="10"/>
  <c r="B45" i="10"/>
  <c r="V44" i="10"/>
  <c r="B44" i="10"/>
  <c r="U43" i="10"/>
  <c r="U42" i="10"/>
  <c r="U41" i="10"/>
  <c r="U40" i="10"/>
  <c r="U39" i="10"/>
  <c r="U38" i="10"/>
  <c r="U37" i="10"/>
  <c r="U36" i="10"/>
  <c r="U35" i="10"/>
  <c r="U34" i="10"/>
  <c r="U33" i="10"/>
  <c r="U32" i="10"/>
  <c r="U31" i="10"/>
  <c r="U30" i="10"/>
  <c r="U29" i="10"/>
  <c r="U28" i="10"/>
  <c r="U27" i="10"/>
  <c r="U26" i="10"/>
  <c r="U25" i="10"/>
  <c r="U24" i="10"/>
  <c r="U23" i="10"/>
  <c r="U22" i="10"/>
  <c r="U21" i="10"/>
  <c r="U20" i="10"/>
  <c r="U19" i="10"/>
  <c r="U18" i="10"/>
  <c r="U17" i="10"/>
  <c r="U16" i="10"/>
  <c r="U15" i="10"/>
  <c r="U14" i="10"/>
  <c r="U13" i="10"/>
  <c r="U12" i="10"/>
  <c r="U11" i="10"/>
  <c r="U10" i="10"/>
  <c r="U9" i="10"/>
  <c r="U8" i="10"/>
  <c r="U7" i="10"/>
  <c r="U6" i="10"/>
  <c r="U5" i="10"/>
  <c r="U4" i="10"/>
  <c r="B2" i="10"/>
  <c r="A2" i="10"/>
  <c r="BD1" i="10"/>
  <c r="BC1" i="10"/>
  <c r="BB1" i="10"/>
  <c r="BA1" i="10"/>
  <c r="AZ1" i="10"/>
  <c r="AY1" i="10"/>
  <c r="AX1" i="10"/>
  <c r="AW1" i="10"/>
  <c r="AV1" i="10"/>
  <c r="AU1" i="10"/>
  <c r="AT1" i="10"/>
  <c r="AS1" i="10"/>
  <c r="AR1" i="10"/>
  <c r="AQ1" i="10"/>
  <c r="AP1" i="10"/>
  <c r="AO1" i="10"/>
  <c r="AN1" i="10"/>
  <c r="AM1" i="10"/>
  <c r="AL1" i="10"/>
  <c r="AK1" i="10"/>
  <c r="AJ1" i="10"/>
  <c r="AI1" i="10"/>
  <c r="AH1" i="10"/>
  <c r="AG1" i="10"/>
  <c r="AF1" i="10"/>
  <c r="AE1" i="10"/>
  <c r="AD1" i="10"/>
  <c r="AC1" i="10"/>
  <c r="AB1" i="10"/>
  <c r="AA1" i="10"/>
  <c r="Z1" i="10"/>
  <c r="Y1" i="10"/>
  <c r="X1" i="10"/>
  <c r="W1" i="10"/>
  <c r="V1" i="10"/>
  <c r="U1" i="10"/>
  <c r="T1" i="10"/>
  <c r="S1" i="10"/>
  <c r="R1" i="10"/>
  <c r="Q1" i="10"/>
  <c r="P1" i="10"/>
  <c r="O1" i="10"/>
  <c r="N1" i="10"/>
  <c r="M1" i="10"/>
  <c r="L1" i="10"/>
  <c r="K1" i="10"/>
  <c r="J1" i="10"/>
  <c r="I1" i="10"/>
  <c r="H1" i="10"/>
  <c r="G1" i="10"/>
  <c r="F1" i="10"/>
  <c r="E1" i="10"/>
  <c r="D1" i="10"/>
  <c r="C1" i="10"/>
  <c r="B1" i="10"/>
  <c r="A1" i="10"/>
  <c r="U110" i="6"/>
  <c r="U109" i="6"/>
  <c r="U108" i="6"/>
  <c r="U107" i="6"/>
  <c r="U106" i="6"/>
  <c r="U105" i="6"/>
  <c r="U104" i="6"/>
  <c r="U103" i="6"/>
  <c r="U102" i="6"/>
  <c r="U101" i="6"/>
  <c r="U100" i="6"/>
  <c r="U99" i="6"/>
  <c r="U98" i="6"/>
  <c r="U97" i="6"/>
  <c r="U96" i="6"/>
  <c r="U95" i="6"/>
  <c r="U94" i="6"/>
  <c r="U93" i="6"/>
  <c r="U92" i="6"/>
  <c r="U91" i="6"/>
  <c r="U90" i="6"/>
  <c r="U89" i="6"/>
  <c r="U88" i="6"/>
  <c r="U87" i="6"/>
  <c r="U86" i="6"/>
  <c r="U85" i="6"/>
  <c r="U84" i="6"/>
  <c r="U83" i="6"/>
  <c r="U82" i="6"/>
  <c r="U81" i="6"/>
  <c r="U80" i="6"/>
  <c r="U79" i="6"/>
  <c r="U78" i="6"/>
  <c r="U77" i="6"/>
  <c r="U76" i="6"/>
  <c r="U75" i="6"/>
  <c r="U74" i="6"/>
  <c r="U73" i="6"/>
  <c r="J73" i="6"/>
  <c r="A73" i="6"/>
  <c r="U72" i="6"/>
  <c r="U71" i="6"/>
  <c r="U70" i="6"/>
  <c r="A70" i="6"/>
  <c r="U69" i="6"/>
  <c r="A69" i="6"/>
  <c r="U68" i="6"/>
  <c r="U67" i="6"/>
  <c r="U66" i="6"/>
  <c r="A66" i="6"/>
  <c r="U65" i="6"/>
  <c r="A65" i="6"/>
  <c r="U64" i="6"/>
  <c r="A64" i="6"/>
  <c r="U63" i="6"/>
  <c r="J63" i="6"/>
  <c r="U50" i="6"/>
  <c r="U49" i="6"/>
  <c r="U48" i="6"/>
  <c r="U47" i="6"/>
  <c r="U46" i="6"/>
  <c r="U45" i="6"/>
  <c r="U44" i="6"/>
  <c r="U43" i="6"/>
  <c r="U42" i="6"/>
  <c r="U41" i="6"/>
  <c r="U40" i="6"/>
  <c r="U39" i="6"/>
  <c r="U38" i="6"/>
  <c r="U37" i="6"/>
  <c r="U36" i="6"/>
  <c r="U35" i="6"/>
  <c r="U34" i="6"/>
  <c r="U33" i="6"/>
  <c r="U32" i="6"/>
  <c r="U31" i="6"/>
  <c r="U30" i="6"/>
  <c r="U29" i="6"/>
  <c r="U28" i="6"/>
  <c r="U27" i="6"/>
  <c r="U26" i="6"/>
  <c r="U25" i="6"/>
  <c r="U24" i="6"/>
  <c r="U23" i="6"/>
  <c r="U22" i="6"/>
  <c r="U21" i="6"/>
  <c r="U20" i="6"/>
  <c r="U19" i="6"/>
  <c r="U18" i="6"/>
  <c r="U17" i="6"/>
  <c r="U16" i="6"/>
  <c r="U15" i="6"/>
  <c r="U14" i="6"/>
  <c r="U13" i="6"/>
  <c r="J13" i="6"/>
  <c r="A13" i="6"/>
  <c r="U12" i="6"/>
  <c r="U11" i="6"/>
  <c r="U10" i="6"/>
  <c r="A10" i="6"/>
  <c r="U9" i="6"/>
  <c r="A9" i="6"/>
  <c r="U8" i="6"/>
  <c r="U7" i="6"/>
  <c r="U6" i="6"/>
  <c r="A6" i="6"/>
  <c r="U5" i="6"/>
  <c r="A5" i="6"/>
  <c r="U4" i="6"/>
  <c r="A4" i="6"/>
  <c r="U3" i="6"/>
  <c r="J3" i="6"/>
  <c r="BK1" i="6"/>
  <c r="AK1" i="6"/>
  <c r="AJ1" i="6"/>
  <c r="AI1" i="6"/>
  <c r="AH1" i="6"/>
  <c r="AG1" i="6"/>
  <c r="AF1" i="6"/>
  <c r="AE1" i="6"/>
  <c r="AD1" i="6"/>
  <c r="AC1" i="6"/>
  <c r="AB1" i="6"/>
  <c r="AA1" i="6"/>
  <c r="Z1" i="6"/>
  <c r="Y1" i="6"/>
  <c r="X1" i="6"/>
  <c r="W1" i="6"/>
  <c r="V1" i="6"/>
  <c r="U1" i="6"/>
  <c r="T1" i="6"/>
  <c r="S1" i="6"/>
  <c r="R1" i="6"/>
  <c r="Q1" i="6"/>
  <c r="P1" i="6"/>
  <c r="O1" i="6"/>
  <c r="N1" i="6"/>
  <c r="M1" i="6"/>
  <c r="L1" i="6"/>
  <c r="K1" i="6"/>
  <c r="J1" i="6"/>
  <c r="I1" i="6"/>
  <c r="H1" i="6"/>
  <c r="G1" i="6"/>
  <c r="F1" i="6"/>
  <c r="E1" i="6"/>
  <c r="D1" i="6"/>
  <c r="C1" i="6"/>
  <c r="B1" i="6"/>
  <c r="A1" i="6"/>
  <c r="BC70" i="4"/>
  <c r="BC69" i="4"/>
  <c r="BC68" i="4"/>
  <c r="BC67" i="4"/>
  <c r="BC66" i="4"/>
  <c r="BC65" i="4"/>
  <c r="BC64" i="4"/>
  <c r="BC63" i="4"/>
  <c r="BC62" i="4"/>
  <c r="BC61" i="4"/>
  <c r="BC60" i="4"/>
  <c r="BC59" i="4"/>
  <c r="BC58" i="4"/>
  <c r="BC57" i="4"/>
  <c r="BC56" i="4"/>
  <c r="BC55" i="4"/>
  <c r="BC54" i="4"/>
  <c r="BC53" i="4"/>
  <c r="BC52" i="4"/>
  <c r="BC51" i="4"/>
  <c r="BC50" i="4"/>
  <c r="BC49" i="4"/>
  <c r="BC48" i="4"/>
  <c r="BC47" i="4"/>
  <c r="BC46" i="4"/>
  <c r="BC45" i="4"/>
  <c r="BC44" i="4"/>
  <c r="BC43" i="4"/>
  <c r="BC42" i="4"/>
  <c r="BC41" i="4"/>
  <c r="BC40" i="4"/>
  <c r="BC39" i="4"/>
  <c r="BC38" i="4"/>
  <c r="BC37" i="4"/>
  <c r="BC36" i="4"/>
  <c r="BC35" i="4"/>
  <c r="BC34" i="4"/>
  <c r="BC33" i="4"/>
  <c r="BC32" i="4"/>
  <c r="BC31" i="4"/>
  <c r="BC30" i="4"/>
  <c r="BC29" i="4"/>
  <c r="BC28" i="4"/>
  <c r="BC27" i="4"/>
  <c r="BC26" i="4"/>
  <c r="BC25" i="4"/>
  <c r="BC24" i="4"/>
  <c r="BC23" i="4"/>
  <c r="BC22" i="4"/>
  <c r="BC21" i="4"/>
  <c r="BC20" i="4"/>
  <c r="BC19" i="4"/>
  <c r="BC18" i="4"/>
  <c r="BC17" i="4"/>
  <c r="BC16" i="4"/>
  <c r="BC15" i="4"/>
  <c r="BC14" i="4"/>
  <c r="BC13" i="4"/>
  <c r="BC12" i="4"/>
  <c r="BC11" i="4"/>
  <c r="BC10" i="4"/>
  <c r="BC9" i="4"/>
  <c r="BC8" i="4"/>
  <c r="BC7" i="4"/>
  <c r="BC6" i="4"/>
  <c r="BC5" i="4"/>
  <c r="BC4" i="4"/>
  <c r="BC3" i="4"/>
  <c r="BC1" i="4"/>
  <c r="AG1" i="4"/>
  <c r="AF1" i="4"/>
  <c r="AE1" i="4"/>
  <c r="AD1" i="4"/>
  <c r="AC1" i="4"/>
  <c r="AB1" i="4"/>
  <c r="AA1" i="4"/>
  <c r="Z1" i="4"/>
  <c r="Y1" i="4"/>
  <c r="X1" i="4"/>
  <c r="W1" i="4"/>
  <c r="V1" i="4"/>
  <c r="U1" i="4"/>
  <c r="T1" i="4"/>
  <c r="S1" i="4"/>
  <c r="R1" i="4"/>
  <c r="Q1" i="4"/>
  <c r="P1" i="4"/>
  <c r="O1" i="4"/>
  <c r="N1" i="4"/>
  <c r="M1" i="4"/>
  <c r="L1" i="4"/>
  <c r="K1" i="4"/>
  <c r="J1" i="4"/>
  <c r="I1" i="4"/>
  <c r="H1" i="4"/>
  <c r="G1" i="4"/>
  <c r="F1" i="4"/>
  <c r="E1" i="4"/>
  <c r="D1" i="4"/>
  <c r="C1" i="4"/>
  <c r="B1" i="4"/>
  <c r="A1" i="4"/>
  <c r="CD25" i="3"/>
  <c r="CD24" i="3"/>
  <c r="CD23" i="3"/>
  <c r="CD22" i="3"/>
  <c r="CD21" i="3"/>
  <c r="CD20" i="3"/>
  <c r="CD19" i="3"/>
  <c r="CD18" i="3"/>
  <c r="CD17" i="3"/>
  <c r="CD16" i="3"/>
  <c r="CD15" i="3"/>
  <c r="CD14" i="3"/>
  <c r="CD13" i="3"/>
  <c r="CD12" i="3"/>
  <c r="CD11" i="3"/>
  <c r="CD10" i="3"/>
  <c r="CD9" i="3"/>
  <c r="CD8" i="3"/>
  <c r="CD7" i="3"/>
  <c r="CD6" i="3"/>
  <c r="CD5" i="3"/>
  <c r="CD4" i="3"/>
  <c r="CD3" i="3"/>
  <c r="AC3" i="3"/>
  <c r="CD2" i="3"/>
  <c r="CD1" i="3"/>
  <c r="BC1" i="3"/>
  <c r="BB1" i="3"/>
  <c r="BA1" i="3"/>
  <c r="AZ1" i="3"/>
  <c r="AY1" i="3"/>
  <c r="AX1" i="3"/>
  <c r="AW1" i="3"/>
  <c r="AV1" i="3"/>
  <c r="AU1" i="3"/>
  <c r="AT1" i="3"/>
  <c r="AS1" i="3"/>
  <c r="AR1" i="3"/>
  <c r="AQ1" i="3"/>
  <c r="AP1" i="3"/>
  <c r="AO1" i="3"/>
  <c r="AN1" i="3"/>
  <c r="AM1" i="3"/>
  <c r="AL1" i="3"/>
  <c r="AK1" i="3"/>
  <c r="AJ1" i="3"/>
  <c r="AI1" i="3"/>
  <c r="AH1" i="3"/>
  <c r="AG1" i="3"/>
  <c r="AF1" i="3"/>
  <c r="AE1" i="3"/>
  <c r="AD1" i="3"/>
  <c r="AC1" i="3"/>
  <c r="AB1" i="3"/>
  <c r="AA1" i="3"/>
  <c r="Z1" i="3"/>
  <c r="Y1" i="3"/>
  <c r="X1" i="3"/>
  <c r="W1" i="3"/>
  <c r="V1" i="3"/>
  <c r="U1" i="3"/>
  <c r="T1" i="3"/>
  <c r="S1" i="3"/>
  <c r="R1" i="3"/>
  <c r="Q1" i="3"/>
  <c r="P1" i="3"/>
  <c r="O1" i="3"/>
  <c r="N1" i="3"/>
  <c r="M1" i="3"/>
  <c r="L1" i="3"/>
  <c r="K1" i="3"/>
  <c r="J1" i="3"/>
  <c r="I1" i="3"/>
  <c r="H1" i="3"/>
  <c r="G1" i="3"/>
  <c r="F1" i="3"/>
  <c r="E1" i="3"/>
  <c r="D1" i="3"/>
  <c r="C1" i="3"/>
  <c r="B1" i="3"/>
  <c r="A1" i="3"/>
  <c r="L54" i="2"/>
  <c r="L53" i="2"/>
  <c r="B53" i="2"/>
  <c r="L52" i="2"/>
  <c r="B52" i="2"/>
  <c r="L51" i="2"/>
  <c r="L50" i="2"/>
  <c r="L49" i="2"/>
  <c r="B49" i="2"/>
  <c r="L48" i="2"/>
  <c r="B48" i="2"/>
  <c r="L47" i="2"/>
  <c r="L46" i="2"/>
  <c r="L45" i="2"/>
  <c r="B45" i="2"/>
  <c r="L44" i="2"/>
  <c r="B44" i="2"/>
  <c r="L43" i="2"/>
  <c r="B43" i="2"/>
  <c r="L42" i="2"/>
  <c r="B42" i="2"/>
  <c r="L41" i="2"/>
  <c r="B41" i="2"/>
  <c r="L40" i="2"/>
  <c r="B40" i="2"/>
  <c r="L39" i="2"/>
  <c r="B39" i="2"/>
  <c r="L38" i="2"/>
  <c r="B38" i="2"/>
  <c r="L37" i="2"/>
  <c r="B37" i="2"/>
  <c r="L36" i="2"/>
  <c r="L35" i="2"/>
  <c r="L34" i="2"/>
  <c r="L33" i="2"/>
  <c r="L32" i="2"/>
  <c r="L31" i="2"/>
  <c r="L30" i="2"/>
  <c r="L29" i="2"/>
  <c r="L28" i="2"/>
  <c r="L27" i="2"/>
  <c r="L26" i="2"/>
  <c r="L25" i="2"/>
  <c r="L24" i="2"/>
  <c r="L23" i="2"/>
  <c r="L22" i="2"/>
  <c r="L21" i="2"/>
  <c r="L20" i="2"/>
  <c r="L19" i="2"/>
  <c r="L18" i="2"/>
  <c r="L17" i="2"/>
  <c r="L16" i="2"/>
  <c r="L15" i="2"/>
  <c r="L14" i="2"/>
  <c r="L13" i="2"/>
  <c r="L12" i="2"/>
  <c r="L11" i="2"/>
  <c r="L10" i="2"/>
  <c r="L9" i="2"/>
  <c r="L8" i="2"/>
  <c r="L7" i="2"/>
  <c r="L6" i="2"/>
  <c r="E6" i="2"/>
  <c r="L5" i="2"/>
  <c r="E5" i="2"/>
  <c r="L4" i="2"/>
  <c r="E4" i="2"/>
  <c r="E3" i="2"/>
  <c r="E2" i="2"/>
  <c r="BB1" i="2"/>
  <c r="AA1" i="2"/>
  <c r="Z1" i="2"/>
  <c r="Y1" i="2"/>
  <c r="X1" i="2"/>
  <c r="W1" i="2"/>
  <c r="V1" i="2"/>
  <c r="U1" i="2"/>
  <c r="T1" i="2"/>
  <c r="S1" i="2"/>
  <c r="R1" i="2"/>
  <c r="Q1" i="2"/>
  <c r="P1" i="2"/>
  <c r="O1" i="2"/>
  <c r="N1" i="2"/>
  <c r="M1" i="2"/>
  <c r="L1" i="2"/>
  <c r="K1" i="2"/>
  <c r="J1" i="2"/>
  <c r="I1" i="2"/>
  <c r="H1" i="2"/>
  <c r="G1" i="2"/>
  <c r="F1" i="2"/>
  <c r="E1" i="2"/>
  <c r="D1" i="2"/>
  <c r="C1" i="2"/>
  <c r="B1" i="2"/>
  <c r="CV137" i="15"/>
  <c r="CN137" i="15"/>
  <c r="CF137" i="15"/>
  <c r="BX137" i="15"/>
  <c r="BP137" i="15"/>
  <c r="BH137" i="15"/>
  <c r="AZ137" i="15"/>
  <c r="AR137" i="15"/>
  <c r="CO137" i="16"/>
  <c r="CG137" i="16"/>
  <c r="BY137" i="16"/>
  <c r="BQ137" i="16"/>
  <c r="BI137" i="16"/>
  <c r="BA137" i="16"/>
  <c r="AS137" i="16"/>
  <c r="CP137" i="14"/>
  <c r="CH137" i="14"/>
  <c r="BZ137" i="14"/>
  <c r="BR137" i="14"/>
  <c r="BJ137" i="14"/>
  <c r="BB137" i="14"/>
  <c r="AT137" i="14"/>
  <c r="CQ137" i="8"/>
  <c r="CI137" i="8"/>
  <c r="CA137" i="8"/>
  <c r="BS137" i="8"/>
  <c r="BK137" i="8"/>
  <c r="BC137" i="8"/>
  <c r="AU137" i="8"/>
  <c r="CU137" i="15"/>
  <c r="CM137" i="15"/>
  <c r="CE137" i="15"/>
  <c r="BW137" i="15"/>
  <c r="BO137" i="15"/>
  <c r="BG137" i="15"/>
  <c r="AY137" i="15"/>
  <c r="AQ137" i="15"/>
  <c r="CV137" i="16"/>
  <c r="CN137" i="16"/>
  <c r="CF137" i="16"/>
  <c r="BX137" i="16"/>
  <c r="BP137" i="16"/>
  <c r="BH137" i="16"/>
  <c r="AZ137" i="16"/>
  <c r="AR137" i="16"/>
  <c r="CO137" i="14"/>
  <c r="CG137" i="14"/>
  <c r="BY137" i="14"/>
  <c r="BQ137" i="14"/>
  <c r="BI137" i="14"/>
  <c r="BA137" i="14"/>
  <c r="AS137" i="14"/>
  <c r="CP137" i="8"/>
  <c r="CH137" i="8"/>
  <c r="BZ137" i="8"/>
  <c r="BR137" i="8"/>
  <c r="BJ137" i="8"/>
  <c r="BB137" i="8"/>
  <c r="AT137" i="8"/>
  <c r="CT137" i="15"/>
  <c r="CL137" i="15"/>
  <c r="CD137" i="15"/>
  <c r="BV137" i="15"/>
  <c r="BN137" i="15"/>
  <c r="BF137" i="15"/>
  <c r="AX137" i="15"/>
  <c r="AP137" i="15"/>
  <c r="CU137" i="16"/>
  <c r="CM137" i="16"/>
  <c r="CE137" i="16"/>
  <c r="BW137" i="16"/>
  <c r="BO137" i="16"/>
  <c r="BG137" i="16"/>
  <c r="AY137" i="16"/>
  <c r="AQ137" i="16"/>
  <c r="CV137" i="14"/>
  <c r="CN137" i="14"/>
  <c r="CF137" i="14"/>
  <c r="BX137" i="14"/>
  <c r="BP137" i="14"/>
  <c r="BH137" i="14"/>
  <c r="AZ137" i="14"/>
  <c r="AR137" i="14"/>
  <c r="CO137" i="8"/>
  <c r="CG137" i="8"/>
  <c r="BY137" i="8"/>
  <c r="BQ137" i="8"/>
  <c r="BI137" i="8"/>
  <c r="BA137" i="8"/>
  <c r="AS137" i="8"/>
  <c r="CR137" i="15"/>
  <c r="CJ137" i="15"/>
  <c r="CB137" i="15"/>
  <c r="BT137" i="15"/>
  <c r="BL137" i="15"/>
  <c r="BD137" i="15"/>
  <c r="AV137" i="15"/>
  <c r="CS137" i="16"/>
  <c r="CK137" i="16"/>
  <c r="CC137" i="16"/>
  <c r="BU137" i="16"/>
  <c r="BM137" i="16"/>
  <c r="BE137" i="16"/>
  <c r="AW137" i="16"/>
  <c r="CT137" i="14"/>
  <c r="CL137" i="14"/>
  <c r="CD137" i="14"/>
  <c r="BV137" i="14"/>
  <c r="BN137" i="14"/>
  <c r="BF137" i="14"/>
  <c r="AX137" i="14"/>
  <c r="AP137" i="14"/>
  <c r="CU137" i="8"/>
  <c r="CM137" i="8"/>
  <c r="CE137" i="8"/>
  <c r="BW137" i="8"/>
  <c r="BO137" i="8"/>
  <c r="BG137" i="8"/>
  <c r="AY137" i="8"/>
  <c r="AQ137" i="8"/>
  <c r="CG137" i="15"/>
  <c r="BQ137" i="15"/>
  <c r="BA137" i="15"/>
  <c r="CR137" i="16"/>
  <c r="CB137" i="16"/>
  <c r="BL137" i="16"/>
  <c r="AV137" i="16"/>
  <c r="CR137" i="14"/>
  <c r="CB137" i="14"/>
  <c r="BL137" i="14"/>
  <c r="AV137" i="14"/>
  <c r="CR137" i="8"/>
  <c r="CB137" i="8"/>
  <c r="BL137" i="8"/>
  <c r="AV137" i="8"/>
  <c r="CS137" i="15"/>
  <c r="CC137" i="15"/>
  <c r="BM137" i="15"/>
  <c r="AW137" i="15"/>
  <c r="CQ137" i="16"/>
  <c r="CA137" i="16"/>
  <c r="BK137" i="16"/>
  <c r="AU137" i="16"/>
  <c r="CQ137" i="14"/>
  <c r="CA137" i="14"/>
  <c r="BK137" i="14"/>
  <c r="AU137" i="14"/>
  <c r="CN137" i="8"/>
  <c r="BX137" i="8"/>
  <c r="BH137" i="8"/>
  <c r="AR137" i="8"/>
  <c r="CQ137" i="15"/>
  <c r="CA137" i="15"/>
  <c r="BK137" i="15"/>
  <c r="AU137" i="15"/>
  <c r="CP137" i="16"/>
  <c r="BZ137" i="16"/>
  <c r="BJ137" i="16"/>
  <c r="AT137" i="16"/>
  <c r="CM137" i="14"/>
  <c r="BW137" i="14"/>
  <c r="BG137" i="14"/>
  <c r="AQ137" i="14"/>
  <c r="CL137" i="8"/>
  <c r="BV137" i="8"/>
  <c r="BF137" i="8"/>
  <c r="AP137" i="8"/>
  <c r="CP137" i="15"/>
  <c r="BZ137" i="15"/>
  <c r="BJ137" i="15"/>
  <c r="AT137" i="15"/>
  <c r="CL137" i="16"/>
  <c r="BV137" i="16"/>
  <c r="BF137" i="16"/>
  <c r="AP137" i="16"/>
  <c r="CK137" i="14"/>
  <c r="BU137" i="14"/>
  <c r="BE137" i="14"/>
  <c r="CK137" i="8"/>
  <c r="BU137" i="8"/>
  <c r="BE137" i="8"/>
  <c r="BR137" i="15"/>
  <c r="CJ137" i="16"/>
  <c r="BD137" i="16"/>
  <c r="CJ137" i="14"/>
  <c r="BD137" i="14"/>
  <c r="CJ137" i="8"/>
  <c r="BD137" i="8"/>
  <c r="CO137" i="15"/>
  <c r="BI137" i="15"/>
  <c r="CI137" i="16"/>
  <c r="BC137" i="16"/>
  <c r="CI137" i="14"/>
  <c r="BC137" i="14"/>
  <c r="CF137" i="8"/>
  <c r="AZ137" i="8"/>
  <c r="X161" i="10"/>
  <c r="CK137" i="15"/>
  <c r="BE137" i="15"/>
  <c r="CH137" i="16"/>
  <c r="BB137" i="16"/>
  <c r="CE137" i="14"/>
  <c r="AY137" i="14"/>
  <c r="CD137" i="8"/>
  <c r="AX137" i="8"/>
  <c r="CI137" i="15"/>
  <c r="BC137" i="15"/>
  <c r="CD137" i="16"/>
  <c r="AX137" i="16"/>
  <c r="CC137" i="14"/>
  <c r="BT137" i="14"/>
  <c r="BP137" i="8"/>
  <c r="X160" i="10"/>
  <c r="CH137" i="15"/>
  <c r="BS137" i="14"/>
  <c r="BN137" i="8"/>
  <c r="BY137" i="15"/>
  <c r="BO137" i="14"/>
  <c r="BM137" i="8"/>
  <c r="X163" i="10"/>
  <c r="M157" i="10"/>
  <c r="N154" i="10"/>
  <c r="BU137" i="15"/>
  <c r="CT137" i="16"/>
  <c r="BM137" i="14"/>
  <c r="CV137" i="8"/>
  <c r="AW137" i="8"/>
  <c r="X144" i="10"/>
  <c r="N144" i="10"/>
  <c r="CS137" i="8"/>
  <c r="W155" i="10"/>
  <c r="N148" i="10"/>
  <c r="AT140" i="10"/>
  <c r="W140" i="10"/>
  <c r="BS137" i="15"/>
  <c r="CC137" i="8"/>
  <c r="X159" i="10"/>
  <c r="BB137" i="15"/>
  <c r="CU137" i="14"/>
  <c r="BT137" i="8"/>
  <c r="W154" i="10"/>
  <c r="X148" i="10"/>
  <c r="M144" i="10"/>
  <c r="AS137" i="15"/>
  <c r="CS137" i="14"/>
  <c r="AT148" i="10"/>
  <c r="N147" i="10"/>
  <c r="AS144" i="10"/>
  <c r="N139" i="10"/>
  <c r="BT137" i="16"/>
  <c r="N126" i="10"/>
  <c r="BS137" i="16"/>
  <c r="W144" i="10"/>
  <c r="BR137" i="16"/>
  <c r="AW137" i="14"/>
  <c r="N143" i="10"/>
  <c r="W152" i="10"/>
  <c r="N141" i="10"/>
  <c r="W127" i="10"/>
  <c r="W126" i="10"/>
  <c r="M152" i="10"/>
  <c r="W145" i="10"/>
  <c r="N127" i="10"/>
  <c r="N150" i="10"/>
  <c r="AS140" i="10"/>
  <c r="N140" i="10"/>
  <c r="N124" i="10"/>
  <c r="W156" i="10"/>
  <c r="W141" i="10"/>
  <c r="W139" i="10"/>
  <c r="AS128" i="10"/>
  <c r="M141" i="10"/>
  <c r="AS141" i="10"/>
  <c r="W124" i="10"/>
  <c r="AN77" i="10"/>
  <c r="X147" i="10"/>
  <c r="X124" i="10"/>
  <c r="AT146" i="10"/>
  <c r="AS146" i="10"/>
  <c r="AM77" i="10"/>
  <c r="C104" i="6"/>
  <c r="C44" i="6"/>
  <c r="H63" i="6"/>
  <c r="CT137" i="8"/>
  <c r="BN137" i="16"/>
  <c r="H3" i="6"/>
  <c r="J125" i="10" l="1"/>
  <c r="AA125" i="10"/>
  <c r="Z126" i="10"/>
  <c r="B136" i="10"/>
  <c r="AR136" i="10" s="1"/>
  <c r="L140" i="10"/>
  <c r="B151" i="10"/>
  <c r="AR151" i="10" s="1"/>
  <c r="L151" i="10"/>
  <c r="B153" i="10"/>
  <c r="AR153" i="10" s="1"/>
  <c r="B140" i="10"/>
  <c r="AR140" i="10" s="1"/>
  <c r="AC149" i="10"/>
  <c r="C151" i="10"/>
  <c r="AQ151" i="10"/>
  <c r="F153" i="10"/>
  <c r="B124" i="10"/>
  <c r="AR124" i="10" s="1"/>
  <c r="L125" i="10"/>
  <c r="F126" i="10"/>
  <c r="C133" i="10"/>
  <c r="D136" i="10"/>
  <c r="B138" i="10"/>
  <c r="AR138" i="10" s="1"/>
  <c r="C143" i="10"/>
  <c r="BB143" i="10"/>
  <c r="D151" i="10"/>
  <c r="D160" i="10"/>
  <c r="C124" i="10"/>
  <c r="AN124" i="10" s="1"/>
  <c r="L124" i="10"/>
  <c r="AD124" i="10"/>
  <c r="D125" i="10"/>
  <c r="O125" i="10"/>
  <c r="AQ125" i="10"/>
  <c r="H126" i="10"/>
  <c r="BA126" i="10"/>
  <c r="K127" i="10"/>
  <c r="I130" i="10"/>
  <c r="B131" i="10"/>
  <c r="AR131" i="10" s="1"/>
  <c r="E132" i="10"/>
  <c r="D133" i="10"/>
  <c r="E134" i="10"/>
  <c r="E136" i="10"/>
  <c r="AC136" i="10"/>
  <c r="C138" i="10"/>
  <c r="AX138" i="10" s="1"/>
  <c r="S138" i="10"/>
  <c r="BB138" i="10"/>
  <c r="K139" i="10"/>
  <c r="AQ139" i="10"/>
  <c r="D140" i="10"/>
  <c r="L141" i="10"/>
  <c r="D143" i="10"/>
  <c r="L144" i="10"/>
  <c r="O146" i="10"/>
  <c r="BB146" i="10"/>
  <c r="B148" i="10"/>
  <c r="AR148" i="10" s="1"/>
  <c r="H149" i="10"/>
  <c r="L150" i="10"/>
  <c r="E151" i="10"/>
  <c r="BA151" i="10"/>
  <c r="S152" i="10"/>
  <c r="AC153" i="10"/>
  <c r="K157" i="10"/>
  <c r="AQ157" i="10"/>
  <c r="K159" i="10"/>
  <c r="G160" i="10"/>
  <c r="AQ160" i="10"/>
  <c r="I163" i="10"/>
  <c r="L143" i="10"/>
  <c r="P151" i="10"/>
  <c r="AC124" i="10"/>
  <c r="C125" i="10"/>
  <c r="AX125" i="10" s="1"/>
  <c r="AD125" i="10"/>
  <c r="AQ126" i="10"/>
  <c r="H130" i="10"/>
  <c r="AD134" i="10"/>
  <c r="Z136" i="10"/>
  <c r="BA138" i="10"/>
  <c r="S143" i="10"/>
  <c r="G149" i="10"/>
  <c r="D124" i="10"/>
  <c r="O124" i="10"/>
  <c r="AQ124" i="10"/>
  <c r="E125" i="10"/>
  <c r="P125" i="10"/>
  <c r="I126" i="10"/>
  <c r="L127" i="10"/>
  <c r="J130" i="10"/>
  <c r="C131" i="10"/>
  <c r="AL131" i="10" s="1"/>
  <c r="H132" i="10"/>
  <c r="E133" i="10"/>
  <c r="H134" i="10"/>
  <c r="I136" i="10"/>
  <c r="AD136" i="10"/>
  <c r="D138" i="10"/>
  <c r="L139" i="10"/>
  <c r="E140" i="10"/>
  <c r="AA140" i="10"/>
  <c r="E143" i="10"/>
  <c r="AA143" i="10"/>
  <c r="P146" i="10"/>
  <c r="D148" i="10"/>
  <c r="Z148" i="10"/>
  <c r="I149" i="10"/>
  <c r="O150" i="10"/>
  <c r="F151" i="10"/>
  <c r="Z151" i="10"/>
  <c r="AD153" i="10"/>
  <c r="O157" i="10"/>
  <c r="BA157" i="10"/>
  <c r="AQ158" i="10"/>
  <c r="L159" i="10"/>
  <c r="H160" i="10"/>
  <c r="AQ161" i="10"/>
  <c r="K163" i="10"/>
  <c r="R136" i="10"/>
  <c r="D126" i="10"/>
  <c r="C163" i="10"/>
  <c r="Z163" i="10"/>
  <c r="AA124" i="10"/>
  <c r="K125" i="10"/>
  <c r="AC125" i="10"/>
  <c r="AA126" i="10"/>
  <c r="AD130" i="10"/>
  <c r="AQ133" i="10"/>
  <c r="C136" i="10"/>
  <c r="L138" i="10"/>
  <c r="R140" i="10"/>
  <c r="BA140" i="10"/>
  <c r="R143" i="10"/>
  <c r="K124" i="10"/>
  <c r="C140" i="10"/>
  <c r="AX140" i="10" s="1"/>
  <c r="S140" i="10"/>
  <c r="BB140" i="10"/>
  <c r="E124" i="10"/>
  <c r="R125" i="10"/>
  <c r="BA125" i="10"/>
  <c r="P126" i="10"/>
  <c r="B127" i="10"/>
  <c r="AR127" i="10" s="1"/>
  <c r="P127" i="10"/>
  <c r="R132" i="10"/>
  <c r="AQ136" i="10"/>
  <c r="E138" i="10"/>
  <c r="AA138" i="10"/>
  <c r="F143" i="10"/>
  <c r="AC143" i="10"/>
  <c r="F148" i="10"/>
  <c r="AA148" i="10"/>
  <c r="J149" i="10"/>
  <c r="H151" i="10"/>
  <c r="AA151" i="10"/>
  <c r="P159" i="10"/>
  <c r="I160" i="10"/>
  <c r="O163" i="10"/>
  <c r="AC130" i="10"/>
  <c r="AA133" i="10"/>
  <c r="S136" i="10"/>
  <c r="J124" i="10"/>
  <c r="B125" i="10"/>
  <c r="AR125" i="10" s="1"/>
  <c r="E126" i="10"/>
  <c r="E130" i="10"/>
  <c r="B133" i="10"/>
  <c r="AR133" i="10" s="1"/>
  <c r="B143" i="10"/>
  <c r="AR143" i="10" s="1"/>
  <c r="BA143" i="10"/>
  <c r="G163" i="10"/>
  <c r="R138" i="10"/>
  <c r="R148" i="10"/>
  <c r="R151" i="10"/>
  <c r="AC160" i="10"/>
  <c r="H163" i="10"/>
  <c r="P124" i="10"/>
  <c r="F125" i="10"/>
  <c r="K130" i="10"/>
  <c r="L131" i="10"/>
  <c r="K133" i="10"/>
  <c r="I134" i="10"/>
  <c r="J136" i="10"/>
  <c r="F140" i="10"/>
  <c r="AC140" i="10"/>
  <c r="F124" i="10"/>
  <c r="R124" i="10"/>
  <c r="BA124" i="10"/>
  <c r="G125" i="10"/>
  <c r="S125" i="10"/>
  <c r="BB125" i="10"/>
  <c r="C127" i="10"/>
  <c r="AN127" i="10" s="1"/>
  <c r="D128" i="10"/>
  <c r="J134" i="10"/>
  <c r="AC135" i="10"/>
  <c r="K136" i="10"/>
  <c r="F138" i="10"/>
  <c r="AC138" i="10"/>
  <c r="C139" i="10"/>
  <c r="S139" i="10"/>
  <c r="BA139" i="10"/>
  <c r="J140" i="10"/>
  <c r="AD140" i="10"/>
  <c r="D141" i="10"/>
  <c r="L142" i="10"/>
  <c r="BA142" i="10"/>
  <c r="J143" i="10"/>
  <c r="AD143" i="10"/>
  <c r="D144" i="10"/>
  <c r="AC144" i="10"/>
  <c r="G148" i="10"/>
  <c r="AC148" i="10"/>
  <c r="I151" i="10"/>
  <c r="D152" i="10"/>
  <c r="AM155" i="10"/>
  <c r="D157" i="10"/>
  <c r="C159" i="10"/>
  <c r="AL159" i="10" s="1"/>
  <c r="S159" i="10"/>
  <c r="S163" i="10"/>
  <c r="AN125" i="10"/>
  <c r="AM125" i="10"/>
  <c r="AL125" i="10"/>
  <c r="I107" i="10"/>
  <c r="I106" i="10"/>
  <c r="I46" i="10"/>
  <c r="I47" i="10"/>
  <c r="AX131" i="10"/>
  <c r="AM131" i="10"/>
  <c r="AN131" i="10"/>
  <c r="Z137" i="10"/>
  <c r="I137" i="10"/>
  <c r="P137" i="10"/>
  <c r="H137" i="10"/>
  <c r="AL137" i="10"/>
  <c r="O137" i="10"/>
  <c r="G137" i="10"/>
  <c r="S137" i="10"/>
  <c r="E137" i="10"/>
  <c r="AD137" i="10"/>
  <c r="R137" i="10"/>
  <c r="D137" i="10"/>
  <c r="AX137" i="10"/>
  <c r="AC137" i="10"/>
  <c r="B137" i="10"/>
  <c r="AR137" i="10" s="1"/>
  <c r="AQ137" i="10"/>
  <c r="L137" i="10"/>
  <c r="BB137" i="10"/>
  <c r="K137" i="10"/>
  <c r="BA137" i="10"/>
  <c r="J137" i="10"/>
  <c r="F137" i="10"/>
  <c r="AA137" i="10"/>
  <c r="O129" i="10"/>
  <c r="G129" i="10"/>
  <c r="BB129" i="10"/>
  <c r="E129" i="10"/>
  <c r="D129" i="10"/>
  <c r="L129" i="10"/>
  <c r="C129" i="10"/>
  <c r="Z129" i="10"/>
  <c r="J129" i="10"/>
  <c r="AQ129" i="10"/>
  <c r="I129" i="10"/>
  <c r="H129" i="10"/>
  <c r="AD129" i="10"/>
  <c r="P129" i="10"/>
  <c r="AC129" i="10"/>
  <c r="K129" i="10"/>
  <c r="F129" i="10"/>
  <c r="BA129" i="10"/>
  <c r="AA129" i="10"/>
  <c r="B129" i="10"/>
  <c r="AR129" i="10" s="1"/>
  <c r="S129" i="10"/>
  <c r="R129" i="10"/>
  <c r="AM136" i="10"/>
  <c r="AL136" i="10"/>
  <c r="AX136" i="10"/>
  <c r="AN136" i="10"/>
  <c r="AN142" i="10"/>
  <c r="AM142" i="10"/>
  <c r="AL142" i="10"/>
  <c r="AX142" i="10"/>
  <c r="AL128" i="10"/>
  <c r="AX128" i="10"/>
  <c r="AN128" i="10"/>
  <c r="AM128" i="10"/>
  <c r="AM140" i="10"/>
  <c r="AL140" i="10"/>
  <c r="P135" i="10"/>
  <c r="H135" i="10"/>
  <c r="O135" i="10"/>
  <c r="G135" i="10"/>
  <c r="BB135" i="10"/>
  <c r="F135" i="10"/>
  <c r="AQ135" i="10"/>
  <c r="Z135" i="10"/>
  <c r="K135" i="10"/>
  <c r="J135" i="10"/>
  <c r="BA135" i="10"/>
  <c r="I135" i="10"/>
  <c r="AA135" i="10"/>
  <c r="D135" i="10"/>
  <c r="C135" i="10"/>
  <c r="S135" i="10"/>
  <c r="B135" i="10"/>
  <c r="AR135" i="10" s="1"/>
  <c r="R135" i="10"/>
  <c r="E135" i="10"/>
  <c r="BB156" i="10"/>
  <c r="O156" i="10"/>
  <c r="G156" i="10"/>
  <c r="BA156" i="10"/>
  <c r="AA156" i="10"/>
  <c r="H156" i="10"/>
  <c r="Z156" i="10"/>
  <c r="P156" i="10"/>
  <c r="F156" i="10"/>
  <c r="E156" i="10"/>
  <c r="I156" i="10"/>
  <c r="AQ156" i="10"/>
  <c r="D156" i="10"/>
  <c r="S156" i="10"/>
  <c r="C156" i="10"/>
  <c r="R156" i="10"/>
  <c r="B156" i="10"/>
  <c r="AR156" i="10" s="1"/>
  <c r="L156" i="10"/>
  <c r="K156" i="10"/>
  <c r="AD156" i="10"/>
  <c r="J156" i="10"/>
  <c r="AC156" i="10"/>
  <c r="AM127" i="10"/>
  <c r="AL133" i="10"/>
  <c r="AX133" i="10"/>
  <c r="AM133" i="10"/>
  <c r="AN133" i="10"/>
  <c r="O132" i="10"/>
  <c r="G132" i="10"/>
  <c r="BB132" i="10"/>
  <c r="F132" i="10"/>
  <c r="AQ132" i="10"/>
  <c r="AA132" i="10"/>
  <c r="P132" i="10"/>
  <c r="D132" i="10"/>
  <c r="BA132" i="10"/>
  <c r="Z132" i="10"/>
  <c r="C132" i="10"/>
  <c r="L132" i="10"/>
  <c r="B132" i="10"/>
  <c r="AR132" i="10" s="1"/>
  <c r="AD132" i="10"/>
  <c r="K132" i="10"/>
  <c r="AC132" i="10"/>
  <c r="J132" i="10"/>
  <c r="I132" i="10"/>
  <c r="O131" i="10"/>
  <c r="G131" i="10"/>
  <c r="BB131" i="10"/>
  <c r="F131" i="10"/>
  <c r="J131" i="10"/>
  <c r="J164" i="10" s="1"/>
  <c r="E170" i="10" s="1"/>
  <c r="AD131" i="10"/>
  <c r="S131" i="10"/>
  <c r="I131" i="10"/>
  <c r="AC131" i="10"/>
  <c r="R131" i="10"/>
  <c r="H131" i="10"/>
  <c r="AA131" i="10"/>
  <c r="K131" i="10"/>
  <c r="Z131" i="10"/>
  <c r="E131" i="10"/>
  <c r="D131" i="10"/>
  <c r="AN141" i="10"/>
  <c r="AM141" i="10"/>
  <c r="AL141" i="10"/>
  <c r="BA145" i="10"/>
  <c r="AD145" i="10"/>
  <c r="E145" i="10"/>
  <c r="S145" i="10"/>
  <c r="K145" i="10"/>
  <c r="C145" i="10"/>
  <c r="J145" i="10"/>
  <c r="I145" i="10"/>
  <c r="AC145" i="10"/>
  <c r="R145" i="10"/>
  <c r="H145" i="10"/>
  <c r="AA145" i="10"/>
  <c r="G145" i="10"/>
  <c r="Z145" i="10"/>
  <c r="L145" i="10"/>
  <c r="BB145" i="10"/>
  <c r="F145" i="10"/>
  <c r="D145" i="10"/>
  <c r="AQ145" i="10"/>
  <c r="BB162" i="10"/>
  <c r="F162" i="10"/>
  <c r="BA162" i="10"/>
  <c r="AD162" i="10"/>
  <c r="E162" i="10"/>
  <c r="AQ162" i="10"/>
  <c r="AC162" i="10"/>
  <c r="AA162" i="10"/>
  <c r="R162" i="10"/>
  <c r="J162" i="10"/>
  <c r="B162" i="10"/>
  <c r="AR162" i="10" s="1"/>
  <c r="S162" i="10"/>
  <c r="G162" i="10"/>
  <c r="D162" i="10"/>
  <c r="P162" i="10"/>
  <c r="C162" i="10"/>
  <c r="O162" i="10"/>
  <c r="L162" i="10"/>
  <c r="K162" i="10"/>
  <c r="Z162" i="10"/>
  <c r="K128" i="10"/>
  <c r="O130" i="10"/>
  <c r="G130" i="10"/>
  <c r="BB130" i="10"/>
  <c r="F130" i="10"/>
  <c r="AQ130" i="10"/>
  <c r="AA130" i="10"/>
  <c r="P130" i="10"/>
  <c r="D130" i="10"/>
  <c r="BA130" i="10"/>
  <c r="Z130" i="10"/>
  <c r="C130" i="10"/>
  <c r="L130" i="10"/>
  <c r="B130" i="10"/>
  <c r="AR130" i="10" s="1"/>
  <c r="S130" i="10"/>
  <c r="L133" i="10"/>
  <c r="B145" i="10"/>
  <c r="AR145" i="10" s="1"/>
  <c r="H162" i="10"/>
  <c r="L128" i="10"/>
  <c r="O145" i="10"/>
  <c r="I162" i="10"/>
  <c r="O128" i="10"/>
  <c r="G128" i="10"/>
  <c r="AA128" i="10"/>
  <c r="H128" i="10"/>
  <c r="Z128" i="10"/>
  <c r="P128" i="10"/>
  <c r="F128" i="10"/>
  <c r="E128" i="10"/>
  <c r="AD128" i="10"/>
  <c r="BA128" i="10"/>
  <c r="O133" i="10"/>
  <c r="G133" i="10"/>
  <c r="BB133" i="10"/>
  <c r="F133" i="10"/>
  <c r="J133" i="10"/>
  <c r="AD133" i="10"/>
  <c r="S133" i="10"/>
  <c r="I133" i="10"/>
  <c r="AC133" i="10"/>
  <c r="R133" i="10"/>
  <c r="H133" i="10"/>
  <c r="P133" i="10"/>
  <c r="O134" i="10"/>
  <c r="G134" i="10"/>
  <c r="BB134" i="10"/>
  <c r="F134" i="10"/>
  <c r="AQ134" i="10"/>
  <c r="AA134" i="10"/>
  <c r="P134" i="10"/>
  <c r="D134" i="10"/>
  <c r="BA134" i="10"/>
  <c r="Z134" i="10"/>
  <c r="C134" i="10"/>
  <c r="L134" i="10"/>
  <c r="B134" i="10"/>
  <c r="AR134" i="10" s="1"/>
  <c r="S134" i="10"/>
  <c r="AN139" i="10"/>
  <c r="AM139" i="10"/>
  <c r="AL139" i="10"/>
  <c r="P145" i="10"/>
  <c r="O153" i="10"/>
  <c r="G153" i="10"/>
  <c r="E153" i="10"/>
  <c r="D153" i="10"/>
  <c r="L153" i="10"/>
  <c r="C153" i="10"/>
  <c r="P153" i="10"/>
  <c r="AA153" i="10"/>
  <c r="K153" i="10"/>
  <c r="Z153" i="10"/>
  <c r="J153" i="10"/>
  <c r="AQ153" i="10"/>
  <c r="I153" i="10"/>
  <c r="BA153" i="10"/>
  <c r="S153" i="10"/>
  <c r="R153" i="10"/>
  <c r="H153" i="10"/>
  <c r="E150" i="10"/>
  <c r="BB150" i="10"/>
  <c r="AC150" i="10"/>
  <c r="S150" i="10"/>
  <c r="K150" i="10"/>
  <c r="C150" i="10"/>
  <c r="I150" i="10"/>
  <c r="AD150" i="10"/>
  <c r="R150" i="10"/>
  <c r="H150" i="10"/>
  <c r="G150" i="10"/>
  <c r="AA150" i="10"/>
  <c r="P150" i="10"/>
  <c r="F150" i="10"/>
  <c r="BA150" i="10"/>
  <c r="O126" i="10"/>
  <c r="G126" i="10"/>
  <c r="J126" i="10"/>
  <c r="S126" i="10"/>
  <c r="AC126" i="10"/>
  <c r="BB126" i="10"/>
  <c r="B150" i="10"/>
  <c r="AR150" i="10" s="1"/>
  <c r="I124" i="10"/>
  <c r="I125" i="10"/>
  <c r="B126" i="10"/>
  <c r="AR126" i="10" s="1"/>
  <c r="K126" i="10"/>
  <c r="AD126" i="10"/>
  <c r="I127" i="10"/>
  <c r="R127" i="10"/>
  <c r="AQ127" i="10"/>
  <c r="P136" i="10"/>
  <c r="H136" i="10"/>
  <c r="O136" i="10"/>
  <c r="G136" i="10"/>
  <c r="BB136" i="10"/>
  <c r="F136" i="10"/>
  <c r="L136" i="10"/>
  <c r="AA136" i="10"/>
  <c r="D150" i="10"/>
  <c r="Z150" i="10"/>
  <c r="C126" i="10"/>
  <c r="L126" i="10"/>
  <c r="O127" i="10"/>
  <c r="G127" i="10"/>
  <c r="J127" i="10"/>
  <c r="S127" i="10"/>
  <c r="AC127" i="10"/>
  <c r="BB127" i="10"/>
  <c r="AN143" i="10"/>
  <c r="AM143" i="10"/>
  <c r="AL143" i="10"/>
  <c r="AX143" i="10"/>
  <c r="BA147" i="10"/>
  <c r="AD147" i="10"/>
  <c r="E147" i="10"/>
  <c r="S147" i="10"/>
  <c r="K147" i="10"/>
  <c r="C147" i="10"/>
  <c r="AC147" i="10"/>
  <c r="R147" i="10"/>
  <c r="H147" i="10"/>
  <c r="AA147" i="10"/>
  <c r="G147" i="10"/>
  <c r="AQ147" i="10"/>
  <c r="Z147" i="10"/>
  <c r="P147" i="10"/>
  <c r="F147" i="10"/>
  <c r="BB147" i="10"/>
  <c r="O147" i="10"/>
  <c r="D147" i="10"/>
  <c r="J150" i="10"/>
  <c r="BA149" i="10"/>
  <c r="AD149" i="10"/>
  <c r="E149" i="10"/>
  <c r="S149" i="10"/>
  <c r="K149" i="10"/>
  <c r="C149" i="10"/>
  <c r="L149" i="10"/>
  <c r="G138" i="10"/>
  <c r="O138" i="10"/>
  <c r="G139" i="10"/>
  <c r="O139" i="10"/>
  <c r="G140" i="10"/>
  <c r="O140" i="10"/>
  <c r="G141" i="10"/>
  <c r="O141" i="10"/>
  <c r="G142" i="10"/>
  <c r="O142" i="10"/>
  <c r="G143" i="10"/>
  <c r="O143" i="10"/>
  <c r="G144" i="10"/>
  <c r="O144" i="10"/>
  <c r="BB144" i="10"/>
  <c r="BA146" i="10"/>
  <c r="AD146" i="10"/>
  <c r="E146" i="10"/>
  <c r="S146" i="10"/>
  <c r="K146" i="10"/>
  <c r="C146" i="10"/>
  <c r="L146" i="10"/>
  <c r="I148" i="10"/>
  <c r="B149" i="10"/>
  <c r="AR149" i="10" s="1"/>
  <c r="O152" i="10"/>
  <c r="G152" i="10"/>
  <c r="AA152" i="10"/>
  <c r="H152" i="10"/>
  <c r="Z152" i="10"/>
  <c r="P152" i="10"/>
  <c r="F152" i="10"/>
  <c r="E152" i="10"/>
  <c r="AD152" i="10"/>
  <c r="BA152" i="10"/>
  <c r="BB158" i="10"/>
  <c r="F158" i="10"/>
  <c r="AA158" i="10"/>
  <c r="R158" i="10"/>
  <c r="J158" i="10"/>
  <c r="B158" i="10"/>
  <c r="AR158" i="10" s="1"/>
  <c r="AC158" i="10"/>
  <c r="G158" i="10"/>
  <c r="P158" i="10"/>
  <c r="E158" i="10"/>
  <c r="AD158" i="10"/>
  <c r="Z158" i="10"/>
  <c r="L158" i="10"/>
  <c r="K158" i="10"/>
  <c r="BA158" i="10"/>
  <c r="AX163" i="10"/>
  <c r="AM163" i="10"/>
  <c r="AL163" i="10"/>
  <c r="AN163" i="10"/>
  <c r="H138" i="10"/>
  <c r="P138" i="10"/>
  <c r="H139" i="10"/>
  <c r="P139" i="10"/>
  <c r="H140" i="10"/>
  <c r="P140" i="10"/>
  <c r="H141" i="10"/>
  <c r="P141" i="10"/>
  <c r="H142" i="10"/>
  <c r="P142" i="10"/>
  <c r="H143" i="10"/>
  <c r="P143" i="10"/>
  <c r="H144" i="10"/>
  <c r="P144" i="10"/>
  <c r="Z144" i="10"/>
  <c r="B146" i="10"/>
  <c r="AR146" i="10" s="1"/>
  <c r="D149" i="10"/>
  <c r="O149" i="10"/>
  <c r="BB149" i="10"/>
  <c r="B152" i="10"/>
  <c r="AR152" i="10" s="1"/>
  <c r="R152" i="10"/>
  <c r="BB152" i="10"/>
  <c r="AX157" i="10"/>
  <c r="AN157" i="10"/>
  <c r="AM157" i="10"/>
  <c r="AL157" i="10"/>
  <c r="C158" i="10"/>
  <c r="I138" i="10"/>
  <c r="I139" i="10"/>
  <c r="I140" i="10"/>
  <c r="I141" i="10"/>
  <c r="I142" i="10"/>
  <c r="I143" i="10"/>
  <c r="BA144" i="10"/>
  <c r="AD144" i="10"/>
  <c r="S144" i="10"/>
  <c r="I144" i="10"/>
  <c r="AA144" i="10"/>
  <c r="BA148" i="10"/>
  <c r="AD148" i="10"/>
  <c r="E148" i="10"/>
  <c r="S148" i="10"/>
  <c r="K148" i="10"/>
  <c r="C148" i="10"/>
  <c r="L148" i="10"/>
  <c r="F149" i="10"/>
  <c r="P149" i="10"/>
  <c r="Z149" i="10"/>
  <c r="AQ149" i="10"/>
  <c r="AL152" i="10"/>
  <c r="AX152" i="10"/>
  <c r="AN152" i="10"/>
  <c r="AM152" i="10"/>
  <c r="AX155" i="10"/>
  <c r="O154" i="10"/>
  <c r="G154" i="10"/>
  <c r="J154" i="10"/>
  <c r="S154" i="10"/>
  <c r="AC154" i="10"/>
  <c r="BB154" i="10"/>
  <c r="O151" i="10"/>
  <c r="G151" i="10"/>
  <c r="J151" i="10"/>
  <c r="S151" i="10"/>
  <c r="AC151" i="10"/>
  <c r="BB151" i="10"/>
  <c r="C154" i="10"/>
  <c r="L154" i="10"/>
  <c r="O155" i="10"/>
  <c r="G155" i="10"/>
  <c r="J155" i="10"/>
  <c r="S155" i="10"/>
  <c r="AC155" i="10"/>
  <c r="BB155" i="10"/>
  <c r="BB161" i="10"/>
  <c r="F161" i="10"/>
  <c r="BA161" i="10"/>
  <c r="AD161" i="10"/>
  <c r="E161" i="10"/>
  <c r="AA161" i="10"/>
  <c r="R161" i="10"/>
  <c r="J161" i="10"/>
  <c r="B161" i="10"/>
  <c r="AR161" i="10" s="1"/>
  <c r="O161" i="10"/>
  <c r="Z161" i="10"/>
  <c r="BB160" i="10"/>
  <c r="F160" i="10"/>
  <c r="BA160" i="10"/>
  <c r="AD160" i="10"/>
  <c r="E160" i="10"/>
  <c r="AA160" i="10"/>
  <c r="R160" i="10"/>
  <c r="J160" i="10"/>
  <c r="B160" i="10"/>
  <c r="AR160" i="10" s="1"/>
  <c r="O160" i="10"/>
  <c r="Z160" i="10"/>
  <c r="C161" i="10"/>
  <c r="P161" i="10"/>
  <c r="BB157" i="10"/>
  <c r="F157" i="10"/>
  <c r="AA157" i="10"/>
  <c r="R157" i="10"/>
  <c r="J157" i="10"/>
  <c r="B157" i="10"/>
  <c r="AR157" i="10" s="1"/>
  <c r="L157" i="10"/>
  <c r="BB159" i="10"/>
  <c r="F159" i="10"/>
  <c r="BA159" i="10"/>
  <c r="AD159" i="10"/>
  <c r="E159" i="10"/>
  <c r="AA159" i="10"/>
  <c r="R159" i="10"/>
  <c r="J159" i="10"/>
  <c r="B159" i="10"/>
  <c r="AR159" i="10" s="1"/>
  <c r="O159" i="10"/>
  <c r="Z159" i="10"/>
  <c r="C160" i="10"/>
  <c r="P160" i="10"/>
  <c r="D161" i="10"/>
  <c r="AC161" i="10"/>
  <c r="BB163" i="10"/>
  <c r="F163" i="10"/>
  <c r="BA163" i="10"/>
  <c r="AD163" i="10"/>
  <c r="E163" i="10"/>
  <c r="AQ163" i="10"/>
  <c r="AC163" i="10"/>
  <c r="L163" i="10"/>
  <c r="D163" i="10"/>
  <c r="AA163" i="10"/>
  <c r="R163" i="10"/>
  <c r="J163" i="10"/>
  <c r="B163" i="10"/>
  <c r="AR163" i="10" s="1"/>
  <c r="AS124" i="10"/>
  <c r="AT124" i="10"/>
  <c r="M124" i="10"/>
  <c r="AT157" i="10"/>
  <c r="AS157" i="10"/>
  <c r="AT125" i="10"/>
  <c r="AS125" i="10"/>
  <c r="M127" i="10"/>
  <c r="AS160" i="10"/>
  <c r="M143" i="10"/>
  <c r="AS139" i="10"/>
  <c r="AT139" i="10"/>
  <c r="M139" i="10"/>
  <c r="AO155" i="10"/>
  <c r="M125" i="10"/>
  <c r="N138" i="10"/>
  <c r="M128" i="10"/>
  <c r="N156" i="10"/>
  <c r="X125" i="10"/>
  <c r="AM137" i="10"/>
  <c r="X162" i="10"/>
  <c r="X134" i="10"/>
  <c r="N153" i="10"/>
  <c r="AT142" i="10"/>
  <c r="N155" i="10"/>
  <c r="AS152" i="10"/>
  <c r="W149" i="10"/>
  <c r="X141" i="10"/>
  <c r="X149" i="10"/>
  <c r="X158" i="10"/>
  <c r="AS159" i="10"/>
  <c r="N161" i="10"/>
  <c r="N157" i="10"/>
  <c r="N159" i="10"/>
  <c r="W132" i="10"/>
  <c r="X153" i="10"/>
  <c r="AS148" i="10"/>
  <c r="AZ144" i="10"/>
  <c r="AS131" i="10"/>
  <c r="M137" i="10"/>
  <c r="AT144" i="10"/>
  <c r="W142" i="10"/>
  <c r="X156" i="10"/>
  <c r="N134" i="10"/>
  <c r="X143" i="10"/>
  <c r="N146" i="10"/>
  <c r="AN137" i="10"/>
  <c r="N130" i="10"/>
  <c r="X127" i="10"/>
  <c r="X138" i="10"/>
  <c r="X146" i="10"/>
  <c r="N3" i="6"/>
  <c r="W138" i="10"/>
  <c r="N137" i="10"/>
  <c r="W137" i="10"/>
  <c r="N125" i="10"/>
  <c r="W131" i="10"/>
  <c r="X130" i="10"/>
  <c r="AY144" i="10"/>
  <c r="AP155" i="10"/>
  <c r="AT141" i="10"/>
  <c r="AS155" i="10"/>
  <c r="AT154" i="10"/>
  <c r="M151" i="10"/>
  <c r="AT159" i="10"/>
  <c r="N135" i="10"/>
  <c r="B63" i="6"/>
  <c r="N132" i="10"/>
  <c r="X145" i="10"/>
  <c r="N163" i="10"/>
  <c r="AS126" i="10"/>
  <c r="W130" i="10"/>
  <c r="X155" i="10"/>
  <c r="AS136" i="10"/>
  <c r="X136" i="10"/>
  <c r="N149" i="10"/>
  <c r="N160" i="10"/>
  <c r="B3" i="6"/>
  <c r="M138" i="10"/>
  <c r="N129" i="10"/>
  <c r="M140" i="10"/>
  <c r="W125" i="10"/>
  <c r="N131" i="10"/>
  <c r="AT133" i="10"/>
  <c r="W143" i="10"/>
  <c r="N151" i="10"/>
  <c r="X128" i="10"/>
  <c r="AT150" i="10"/>
  <c r="W153" i="10"/>
  <c r="X150" i="10"/>
  <c r="AO144" i="10"/>
  <c r="AS143" i="10"/>
  <c r="AS154" i="10"/>
  <c r="X139" i="10"/>
  <c r="W146" i="10"/>
  <c r="AT151" i="10"/>
  <c r="W158" i="10"/>
  <c r="AS161" i="10"/>
  <c r="AT160" i="10"/>
  <c r="W159" i="10"/>
  <c r="X131" i="10"/>
  <c r="N162" i="10"/>
  <c r="W133" i="10"/>
  <c r="W136" i="10"/>
  <c r="N152" i="10"/>
  <c r="AS151" i="10"/>
  <c r="X154" i="10"/>
  <c r="W134" i="10"/>
  <c r="N136" i="10"/>
  <c r="N63" i="6"/>
  <c r="AS158" i="10"/>
  <c r="AT136" i="10"/>
  <c r="AS142" i="10"/>
  <c r="AY155" i="10"/>
  <c r="W160" i="10"/>
  <c r="M131" i="10"/>
  <c r="N142" i="10"/>
  <c r="AT158" i="10"/>
  <c r="X133" i="10"/>
  <c r="X126" i="10"/>
  <c r="W157" i="10"/>
  <c r="H4" i="6"/>
  <c r="AS138" i="10"/>
  <c r="M142" i="10"/>
  <c r="W128" i="10"/>
  <c r="W135" i="10"/>
  <c r="M133" i="10"/>
  <c r="AT128" i="10"/>
  <c r="AS133" i="10"/>
  <c r="M159" i="10"/>
  <c r="W162" i="10"/>
  <c r="W151" i="10"/>
  <c r="N128" i="10"/>
  <c r="AT138" i="10"/>
  <c r="AS150" i="10"/>
  <c r="W150" i="10"/>
  <c r="AP144" i="10"/>
  <c r="M155" i="10"/>
  <c r="X142" i="10"/>
  <c r="X152" i="10"/>
  <c r="N158" i="10"/>
  <c r="M163" i="10"/>
  <c r="W148" i="10"/>
  <c r="AT161" i="10"/>
  <c r="AT155" i="10"/>
  <c r="AT131" i="10"/>
  <c r="W129" i="10"/>
  <c r="M136" i="10"/>
  <c r="X151" i="10"/>
  <c r="W163" i="10"/>
  <c r="X129" i="10"/>
  <c r="AT126" i="10"/>
  <c r="N133" i="10"/>
  <c r="X140" i="10"/>
  <c r="X137" i="10"/>
  <c r="X135" i="10"/>
  <c r="W147" i="10"/>
  <c r="H64" i="6"/>
  <c r="X132" i="10"/>
  <c r="AT143" i="10"/>
  <c r="N145" i="10"/>
  <c r="AT152" i="10"/>
  <c r="W161" i="10"/>
  <c r="X157" i="10"/>
  <c r="Q127" i="10" l="1"/>
  <c r="T127" i="10" s="1"/>
  <c r="Y127" i="10" s="1"/>
  <c r="AB127" i="10" s="1"/>
  <c r="AE127" i="10" s="1"/>
  <c r="Q124" i="10"/>
  <c r="T124" i="10" s="1"/>
  <c r="Y124" i="10" s="1"/>
  <c r="AC164" i="10"/>
  <c r="P164" i="10"/>
  <c r="AL138" i="10"/>
  <c r="L164" i="10"/>
  <c r="E175" i="10" s="1"/>
  <c r="K164" i="10"/>
  <c r="Z164" i="10"/>
  <c r="AX124" i="10"/>
  <c r="AM138" i="10"/>
  <c r="AM159" i="10"/>
  <c r="O164" i="10"/>
  <c r="AX139" i="10"/>
  <c r="AX127" i="10"/>
  <c r="R164" i="10"/>
  <c r="H164" i="10"/>
  <c r="E169" i="10" s="1"/>
  <c r="AN138" i="10"/>
  <c r="AN159" i="10"/>
  <c r="AL127" i="10"/>
  <c r="AL151" i="10"/>
  <c r="AM151" i="10"/>
  <c r="AX151" i="10"/>
  <c r="AN151" i="10"/>
  <c r="E164" i="10"/>
  <c r="G166" i="10" s="1"/>
  <c r="AL124" i="10"/>
  <c r="F164" i="10"/>
  <c r="AN140" i="10"/>
  <c r="G164" i="10"/>
  <c r="E168" i="10" s="1"/>
  <c r="AX159" i="10"/>
  <c r="S164" i="10"/>
  <c r="AD164" i="10"/>
  <c r="AM124" i="10"/>
  <c r="Q144" i="10"/>
  <c r="T144" i="10" s="1"/>
  <c r="Y144" i="10" s="1"/>
  <c r="AB144" i="10" s="1"/>
  <c r="AE144" i="10" s="1"/>
  <c r="Q139" i="10"/>
  <c r="T139" i="10" s="1"/>
  <c r="Y139" i="10" s="1"/>
  <c r="AB139" i="10" s="1"/>
  <c r="AE139" i="10" s="1"/>
  <c r="AV155" i="10"/>
  <c r="Q163" i="10"/>
  <c r="T163" i="10" s="1"/>
  <c r="Y163" i="10" s="1"/>
  <c r="AB163" i="10" s="1"/>
  <c r="AE163" i="10" s="1"/>
  <c r="Q155" i="10"/>
  <c r="T155" i="10" s="1"/>
  <c r="Y155" i="10" s="1"/>
  <c r="AB155" i="10" s="1"/>
  <c r="AE155" i="10" s="1"/>
  <c r="Q159" i="10"/>
  <c r="T159" i="10" s="1"/>
  <c r="Y159" i="10" s="1"/>
  <c r="AB159" i="10" s="1"/>
  <c r="AE159" i="10" s="1"/>
  <c r="Q131" i="10"/>
  <c r="T131" i="10" s="1"/>
  <c r="Y131" i="10" s="1"/>
  <c r="AB131" i="10" s="1"/>
  <c r="AE131" i="10" s="1"/>
  <c r="BC155" i="10"/>
  <c r="AU144" i="10"/>
  <c r="W164" i="10"/>
  <c r="F3" i="6"/>
  <c r="F63" i="6"/>
  <c r="Q151" i="10"/>
  <c r="T151" i="10" s="1"/>
  <c r="Y151" i="10" s="1"/>
  <c r="AB151" i="10" s="1"/>
  <c r="AE151" i="10" s="1"/>
  <c r="AU155" i="10"/>
  <c r="BC144" i="10"/>
  <c r="N164" i="10"/>
  <c r="AV144" i="10"/>
  <c r="BD144" i="10"/>
  <c r="Q157" i="10"/>
  <c r="T157" i="10" s="1"/>
  <c r="Y157" i="10" s="1"/>
  <c r="AB157" i="10" s="1"/>
  <c r="AE157" i="10" s="1"/>
  <c r="X164" i="10"/>
  <c r="Q125" i="10"/>
  <c r="T125" i="10" s="1"/>
  <c r="Y125" i="10" s="1"/>
  <c r="AB125" i="10" s="1"/>
  <c r="AE125" i="10" s="1"/>
  <c r="H166" i="10"/>
  <c r="H167" i="10"/>
  <c r="E173" i="10"/>
  <c r="AE173" i="10" s="1"/>
  <c r="G167" i="10"/>
  <c r="E167" i="10"/>
  <c r="AX158" i="10"/>
  <c r="AL158" i="10"/>
  <c r="AN158" i="10"/>
  <c r="AM158" i="10"/>
  <c r="Q142" i="10"/>
  <c r="T142" i="10" s="1"/>
  <c r="Y142" i="10" s="1"/>
  <c r="AB142" i="10" s="1"/>
  <c r="AE142" i="10" s="1"/>
  <c r="AL145" i="10"/>
  <c r="AM145" i="10"/>
  <c r="AX145" i="10"/>
  <c r="AN145" i="10"/>
  <c r="AL154" i="10"/>
  <c r="AX154" i="10"/>
  <c r="AN154" i="10"/>
  <c r="AM154" i="10"/>
  <c r="AA164" i="10"/>
  <c r="Q137" i="10"/>
  <c r="AL130" i="10"/>
  <c r="AX130" i="10"/>
  <c r="AN130" i="10"/>
  <c r="AM130" i="10"/>
  <c r="AX156" i="10"/>
  <c r="AL156" i="10"/>
  <c r="AN156" i="10"/>
  <c r="AM156" i="10"/>
  <c r="AL134" i="10"/>
  <c r="AN134" i="10"/>
  <c r="AM134" i="10"/>
  <c r="AX134" i="10"/>
  <c r="Q141" i="10"/>
  <c r="T141" i="10" s="1"/>
  <c r="Y141" i="10" s="1"/>
  <c r="AB141" i="10" s="1"/>
  <c r="AE141" i="10" s="1"/>
  <c r="I164" i="10"/>
  <c r="Q140" i="10"/>
  <c r="T140" i="10" s="1"/>
  <c r="Y140" i="10" s="1"/>
  <c r="AB140" i="10" s="1"/>
  <c r="AE140" i="10" s="1"/>
  <c r="AM135" i="10"/>
  <c r="AL135" i="10"/>
  <c r="AX135" i="10"/>
  <c r="AN135" i="10"/>
  <c r="AN149" i="10"/>
  <c r="AX149" i="10"/>
  <c r="AM149" i="10"/>
  <c r="AL149" i="10"/>
  <c r="AL153" i="10"/>
  <c r="AX153" i="10"/>
  <c r="AN153" i="10"/>
  <c r="AM153" i="10"/>
  <c r="AL126" i="10"/>
  <c r="AX126" i="10"/>
  <c r="AN126" i="10"/>
  <c r="AM126" i="10"/>
  <c r="AX162" i="10"/>
  <c r="AN162" i="10"/>
  <c r="AM162" i="10"/>
  <c r="AL162" i="10"/>
  <c r="AX161" i="10"/>
  <c r="AN161" i="10"/>
  <c r="AM161" i="10"/>
  <c r="AL161" i="10"/>
  <c r="AX148" i="10"/>
  <c r="AM148" i="10"/>
  <c r="AL148" i="10"/>
  <c r="AN148" i="10"/>
  <c r="Q138" i="10"/>
  <c r="T138" i="10" s="1"/>
  <c r="Y138" i="10" s="1"/>
  <c r="AB138" i="10" s="1"/>
  <c r="AE138" i="10" s="1"/>
  <c r="Q152" i="10"/>
  <c r="T152" i="10" s="1"/>
  <c r="Y152" i="10" s="1"/>
  <c r="AB152" i="10" s="1"/>
  <c r="AE152" i="10" s="1"/>
  <c r="AL150" i="10"/>
  <c r="AM150" i="10"/>
  <c r="AX150" i="10"/>
  <c r="AN150" i="10"/>
  <c r="Q133" i="10"/>
  <c r="T133" i="10" s="1"/>
  <c r="Y133" i="10" s="1"/>
  <c r="AB133" i="10" s="1"/>
  <c r="AE133" i="10" s="1"/>
  <c r="AX160" i="10"/>
  <c r="AN160" i="10"/>
  <c r="AL160" i="10"/>
  <c r="AM160" i="10"/>
  <c r="Q136" i="10"/>
  <c r="T136" i="10" s="1"/>
  <c r="Y136" i="10" s="1"/>
  <c r="AB136" i="10" s="1"/>
  <c r="AE136" i="10" s="1"/>
  <c r="AL132" i="10"/>
  <c r="AX132" i="10"/>
  <c r="AN132" i="10"/>
  <c r="AM132" i="10"/>
  <c r="Q143" i="10"/>
  <c r="T143" i="10" s="1"/>
  <c r="Y143" i="10" s="1"/>
  <c r="AB143" i="10" s="1"/>
  <c r="AE143" i="10" s="1"/>
  <c r="AN146" i="10"/>
  <c r="AX146" i="10"/>
  <c r="AM146" i="10"/>
  <c r="AL146" i="10"/>
  <c r="AX147" i="10"/>
  <c r="AN147" i="10"/>
  <c r="AM147" i="10"/>
  <c r="AL147" i="10"/>
  <c r="Q128" i="10"/>
  <c r="T128" i="10" s="1"/>
  <c r="Y128" i="10" s="1"/>
  <c r="AB128" i="10" s="1"/>
  <c r="AE128" i="10" s="1"/>
  <c r="AL129" i="10"/>
  <c r="AX129" i="10"/>
  <c r="AN129" i="10"/>
  <c r="AM129" i="10"/>
  <c r="AY151" i="10"/>
  <c r="AO151" i="10"/>
  <c r="AP151" i="10"/>
  <c r="AZ151" i="10"/>
  <c r="AP124" i="10"/>
  <c r="AZ127" i="10"/>
  <c r="AZ143" i="10"/>
  <c r="AT145" i="10"/>
  <c r="AY125" i="10"/>
  <c r="AO152" i="10"/>
  <c r="AO136" i="10"/>
  <c r="AS132" i="10"/>
  <c r="AZ159" i="10"/>
  <c r="AY139" i="10"/>
  <c r="M161" i="10"/>
  <c r="AS130" i="10"/>
  <c r="AY128" i="10"/>
  <c r="AO127" i="10"/>
  <c r="AP142" i="10"/>
  <c r="AZ124" i="10"/>
  <c r="AY152" i="10"/>
  <c r="AT132" i="10"/>
  <c r="AO139" i="10"/>
  <c r="AS137" i="10"/>
  <c r="AY133" i="10"/>
  <c r="AY127" i="10"/>
  <c r="B64" i="6"/>
  <c r="N4" i="6"/>
  <c r="AZ136" i="10"/>
  <c r="AT127" i="10"/>
  <c r="AP127" i="10"/>
  <c r="AP143" i="10"/>
  <c r="AS145" i="10"/>
  <c r="AT135" i="10"/>
  <c r="AT153" i="10"/>
  <c r="AZ131" i="10"/>
  <c r="M150" i="10"/>
  <c r="AS162" i="10"/>
  <c r="AO128" i="10"/>
  <c r="AO159" i="10"/>
  <c r="AT147" i="10"/>
  <c r="AT134" i="10"/>
  <c r="AT162" i="10"/>
  <c r="AS147" i="10"/>
  <c r="AS134" i="10"/>
  <c r="H65" i="6"/>
  <c r="AP152" i="10"/>
  <c r="M130" i="10"/>
  <c r="AS163" i="10"/>
  <c r="AO157" i="10"/>
  <c r="AY142" i="10"/>
  <c r="AO138" i="10"/>
  <c r="AS129" i="10"/>
  <c r="M162" i="10"/>
  <c r="M145" i="10"/>
  <c r="AP159" i="10"/>
  <c r="M148" i="10"/>
  <c r="N64" i="6"/>
  <c r="B4" i="6"/>
  <c r="AZ137" i="10"/>
  <c r="M158" i="10"/>
  <c r="AP136" i="10"/>
  <c r="AZ152" i="10"/>
  <c r="AS127" i="10"/>
  <c r="AT156" i="10"/>
  <c r="M134" i="10"/>
  <c r="AS135" i="10"/>
  <c r="AS153" i="10"/>
  <c r="AO141" i="10"/>
  <c r="AZ163" i="10"/>
  <c r="M149" i="10"/>
  <c r="AP131" i="10"/>
  <c r="AO142" i="10"/>
  <c r="AY159" i="10"/>
  <c r="M132" i="10"/>
  <c r="H5" i="6"/>
  <c r="AP137" i="10"/>
  <c r="AS156" i="10"/>
  <c r="AZ138" i="10"/>
  <c r="AY141" i="10"/>
  <c r="AP163" i="10"/>
  <c r="AP125" i="10"/>
  <c r="AP139" i="10"/>
  <c r="AP141" i="10"/>
  <c r="M160" i="10"/>
  <c r="AY143" i="10"/>
  <c r="AO131" i="10"/>
  <c r="AY124" i="10"/>
  <c r="AT137" i="10"/>
  <c r="AS149" i="10"/>
  <c r="AZ155" i="10"/>
  <c r="M154" i="10"/>
  <c r="AP128" i="10"/>
  <c r="AT130" i="10"/>
  <c r="J64" i="6"/>
  <c r="J4" i="6"/>
  <c r="AY137" i="10"/>
  <c r="AP138" i="10"/>
  <c r="AT163" i="10"/>
  <c r="AP133" i="10"/>
  <c r="M135" i="10"/>
  <c r="AZ125" i="10"/>
  <c r="AY157" i="10"/>
  <c r="AZ139" i="10"/>
  <c r="AP140" i="10"/>
  <c r="AZ141" i="10"/>
  <c r="AY138" i="10"/>
  <c r="M146" i="10"/>
  <c r="M147" i="10"/>
  <c r="AO143" i="10"/>
  <c r="AO137" i="10"/>
  <c r="AZ157" i="10"/>
  <c r="AT129" i="10"/>
  <c r="AY131" i="10"/>
  <c r="AZ133" i="10"/>
  <c r="AO124" i="10"/>
  <c r="M153" i="10"/>
  <c r="AO163" i="10"/>
  <c r="AZ140" i="10"/>
  <c r="AO140" i="10"/>
  <c r="AP157" i="10"/>
  <c r="M156" i="10"/>
  <c r="AZ128" i="10"/>
  <c r="AY163" i="10"/>
  <c r="AO133" i="10"/>
  <c r="M129" i="10"/>
  <c r="AY140" i="10"/>
  <c r="AO125" i="10"/>
  <c r="AY136" i="10"/>
  <c r="M126" i="10"/>
  <c r="AT149" i="10"/>
  <c r="AZ142" i="10"/>
  <c r="BD151" i="10" l="1"/>
  <c r="AV151" i="10"/>
  <c r="AU151" i="10"/>
  <c r="BC151" i="10"/>
  <c r="E166" i="10"/>
  <c r="BD142" i="10"/>
  <c r="Q126" i="10"/>
  <c r="M164" i="10"/>
  <c r="BC136" i="10"/>
  <c r="AU125" i="10"/>
  <c r="BC140" i="10"/>
  <c r="Q129" i="10"/>
  <c r="T129" i="10" s="1"/>
  <c r="Y129" i="10" s="1"/>
  <c r="AB129" i="10" s="1"/>
  <c r="AE129" i="10" s="1"/>
  <c r="AU133" i="10"/>
  <c r="BC163" i="10"/>
  <c r="BD128" i="10"/>
  <c r="Q156" i="10"/>
  <c r="T156" i="10" s="1"/>
  <c r="Y156" i="10" s="1"/>
  <c r="AB156" i="10" s="1"/>
  <c r="AE156" i="10" s="1"/>
  <c r="AV157" i="10"/>
  <c r="AU140" i="10"/>
  <c r="BD140" i="10"/>
  <c r="AU163" i="10"/>
  <c r="Q153" i="10"/>
  <c r="T153" i="10" s="1"/>
  <c r="Y153" i="10" s="1"/>
  <c r="AB153" i="10" s="1"/>
  <c r="AE153" i="10" s="1"/>
  <c r="AU124" i="10"/>
  <c r="BD133" i="10"/>
  <c r="BC131" i="10"/>
  <c r="BD157" i="10"/>
  <c r="AU137" i="10"/>
  <c r="AU143" i="10"/>
  <c r="Q147" i="10"/>
  <c r="T147" i="10" s="1"/>
  <c r="Y147" i="10" s="1"/>
  <c r="AB147" i="10" s="1"/>
  <c r="AE147" i="10" s="1"/>
  <c r="Q146" i="10"/>
  <c r="T146" i="10" s="1"/>
  <c r="Y146" i="10" s="1"/>
  <c r="AB146" i="10" s="1"/>
  <c r="AE146" i="10" s="1"/>
  <c r="BC138" i="10"/>
  <c r="BD141" i="10"/>
  <c r="AV140" i="10"/>
  <c r="BD139" i="10"/>
  <c r="BC157" i="10"/>
  <c r="BD125" i="10"/>
  <c r="Q135" i="10"/>
  <c r="T135" i="10" s="1"/>
  <c r="Y135" i="10" s="1"/>
  <c r="AB135" i="10" s="1"/>
  <c r="AE135" i="10" s="1"/>
  <c r="AV133" i="10"/>
  <c r="AV163" i="10"/>
  <c r="AV138" i="10"/>
  <c r="BC137" i="10"/>
  <c r="AV128" i="10"/>
  <c r="Q154" i="10"/>
  <c r="T154" i="10" s="1"/>
  <c r="Y154" i="10" s="1"/>
  <c r="AB154" i="10" s="1"/>
  <c r="AE154" i="10" s="1"/>
  <c r="BD155" i="10"/>
  <c r="AV137" i="10"/>
  <c r="BC124" i="10"/>
  <c r="AU131" i="10"/>
  <c r="BC143" i="10"/>
  <c r="Q160" i="10"/>
  <c r="T160" i="10" s="1"/>
  <c r="Y160" i="10" s="1"/>
  <c r="AB160" i="10" s="1"/>
  <c r="AE160" i="10" s="1"/>
  <c r="AV141" i="10"/>
  <c r="AV139" i="10"/>
  <c r="AV125" i="10"/>
  <c r="BC141" i="10"/>
  <c r="BD138" i="10"/>
  <c r="Q132" i="10"/>
  <c r="T132" i="10" s="1"/>
  <c r="Y132" i="10" s="1"/>
  <c r="AB132" i="10" s="1"/>
  <c r="AE132" i="10" s="1"/>
  <c r="BC159" i="10"/>
  <c r="AU142" i="10"/>
  <c r="AV131" i="10"/>
  <c r="Q149" i="10"/>
  <c r="T149" i="10" s="1"/>
  <c r="Y149" i="10" s="1"/>
  <c r="AB149" i="10" s="1"/>
  <c r="AE149" i="10" s="1"/>
  <c r="BD163" i="10"/>
  <c r="AU141" i="10"/>
  <c r="Q134" i="10"/>
  <c r="T134" i="10" s="1"/>
  <c r="Y134" i="10" s="1"/>
  <c r="AB134" i="10" s="1"/>
  <c r="AE134" i="10" s="1"/>
  <c r="BD152" i="10"/>
  <c r="AV136" i="10"/>
  <c r="Q158" i="10"/>
  <c r="T158" i="10" s="1"/>
  <c r="Y158" i="10" s="1"/>
  <c r="AB158" i="10" s="1"/>
  <c r="AE158" i="10" s="1"/>
  <c r="BD137" i="10"/>
  <c r="F4" i="6"/>
  <c r="Q148" i="10"/>
  <c r="T148" i="10" s="1"/>
  <c r="Y148" i="10" s="1"/>
  <c r="AB148" i="10" s="1"/>
  <c r="AE148" i="10" s="1"/>
  <c r="AV159" i="10"/>
  <c r="Q145" i="10"/>
  <c r="T145" i="10" s="1"/>
  <c r="Y145" i="10" s="1"/>
  <c r="AB145" i="10" s="1"/>
  <c r="AE145" i="10" s="1"/>
  <c r="Q162" i="10"/>
  <c r="T162" i="10" s="1"/>
  <c r="Y162" i="10" s="1"/>
  <c r="AB162" i="10" s="1"/>
  <c r="AE162" i="10" s="1"/>
  <c r="AU138" i="10"/>
  <c r="BC142" i="10"/>
  <c r="AU157" i="10"/>
  <c r="Q130" i="10"/>
  <c r="T130" i="10" s="1"/>
  <c r="Y130" i="10" s="1"/>
  <c r="AB130" i="10" s="1"/>
  <c r="AE130" i="10" s="1"/>
  <c r="AV152" i="10"/>
  <c r="AU159" i="10"/>
  <c r="AU128" i="10"/>
  <c r="Q150" i="10"/>
  <c r="T150" i="10" s="1"/>
  <c r="Y150" i="10" s="1"/>
  <c r="AB150" i="10" s="1"/>
  <c r="AE150" i="10" s="1"/>
  <c r="BD131" i="10"/>
  <c r="AV143" i="10"/>
  <c r="AV127" i="10"/>
  <c r="BD136" i="10"/>
  <c r="O4" i="6"/>
  <c r="Q4" i="6"/>
  <c r="F64" i="6"/>
  <c r="BC127" i="10"/>
  <c r="BC133" i="10"/>
  <c r="AU139" i="10"/>
  <c r="BC152" i="10"/>
  <c r="BD124" i="10"/>
  <c r="AV142" i="10"/>
  <c r="AU127" i="10"/>
  <c r="BC128" i="10"/>
  <c r="Q161" i="10"/>
  <c r="T161" i="10" s="1"/>
  <c r="Y161" i="10" s="1"/>
  <c r="AB161" i="10" s="1"/>
  <c r="AE161" i="10" s="1"/>
  <c r="BC139" i="10"/>
  <c r="BD159" i="10"/>
  <c r="AU136" i="10"/>
  <c r="AU152" i="10"/>
  <c r="BC125" i="10"/>
  <c r="BD143" i="10"/>
  <c r="BD127" i="10"/>
  <c r="AV124" i="10"/>
  <c r="A64" i="10"/>
  <c r="D63" i="6"/>
  <c r="E63" i="6"/>
  <c r="A4" i="10"/>
  <c r="E3" i="6"/>
  <c r="D3" i="6"/>
  <c r="E171" i="10"/>
  <c r="AE171" i="10" s="1"/>
  <c r="E172" i="10"/>
  <c r="AE172" i="10" s="1"/>
  <c r="J167" i="10"/>
  <c r="K167" i="10" s="1"/>
  <c r="L167" i="10" s="1"/>
  <c r="M167" i="10" s="1"/>
  <c r="T167" i="10" s="1"/>
  <c r="AB124" i="10"/>
  <c r="AP160" i="10"/>
  <c r="AY149" i="10"/>
  <c r="AP129" i="10"/>
  <c r="AO134" i="10"/>
  <c r="L63" i="6"/>
  <c r="AP130" i="10"/>
  <c r="AO146" i="10"/>
  <c r="AP153" i="10"/>
  <c r="AO126" i="10"/>
  <c r="AP162" i="10"/>
  <c r="AP156" i="10"/>
  <c r="AP148" i="10"/>
  <c r="AO150" i="10"/>
  <c r="AZ145" i="10"/>
  <c r="AY130" i="10"/>
  <c r="AZ126" i="10"/>
  <c r="J65" i="6"/>
  <c r="AY129" i="10"/>
  <c r="AZ156" i="10"/>
  <c r="AZ161" i="10"/>
  <c r="G3" i="6"/>
  <c r="AY148" i="10"/>
  <c r="AY147" i="10"/>
  <c r="N65" i="6"/>
  <c r="AO156" i="10"/>
  <c r="AO154" i="10"/>
  <c r="AY156" i="10"/>
  <c r="AO161" i="10"/>
  <c r="AY145" i="10"/>
  <c r="H66" i="6"/>
  <c r="AZ160" i="10"/>
  <c r="AO149" i="10"/>
  <c r="AZ129" i="10"/>
  <c r="AY134" i="10"/>
  <c r="AZ130" i="10"/>
  <c r="AY150" i="10"/>
  <c r="AP145" i="10"/>
  <c r="AO135" i="10"/>
  <c r="AO130" i="10"/>
  <c r="AP126" i="10"/>
  <c r="B65" i="6"/>
  <c r="AO129" i="10"/>
  <c r="AP135" i="10"/>
  <c r="AP132" i="10"/>
  <c r="G63" i="6"/>
  <c r="L3" i="6"/>
  <c r="AY135" i="10"/>
  <c r="N5" i="6"/>
  <c r="AZ135" i="10"/>
  <c r="AZ132" i="10"/>
  <c r="AO158" i="10"/>
  <c r="AY154" i="10"/>
  <c r="AP146" i="10"/>
  <c r="AP161" i="10"/>
  <c r="AO148" i="10"/>
  <c r="AZ146" i="10"/>
  <c r="AO160" i="10"/>
  <c r="AZ148" i="10"/>
  <c r="B5" i="6"/>
  <c r="AP150" i="10"/>
  <c r="AP149" i="10"/>
  <c r="AY158" i="10"/>
  <c r="AO147" i="10"/>
  <c r="H6" i="6"/>
  <c r="J5" i="6"/>
  <c r="AO132" i="10"/>
  <c r="AZ158" i="10"/>
  <c r="AY153" i="10"/>
  <c r="AP147" i="10"/>
  <c r="AP134" i="10"/>
  <c r="AY161" i="10"/>
  <c r="AY162" i="10"/>
  <c r="AO145" i="10"/>
  <c r="AY160" i="10"/>
  <c r="AP154" i="10"/>
  <c r="AY132" i="10"/>
  <c r="AP158" i="10"/>
  <c r="AO153" i="10"/>
  <c r="AZ147" i="10"/>
  <c r="AZ134" i="10"/>
  <c r="AY146" i="10"/>
  <c r="AZ153" i="10"/>
  <c r="AY126" i="10"/>
  <c r="AZ162" i="10"/>
  <c r="AZ150" i="10"/>
  <c r="AZ149" i="10"/>
  <c r="AO162" i="10"/>
  <c r="AZ154" i="10"/>
  <c r="AE137" i="10" l="1"/>
  <c r="T137" i="10"/>
  <c r="Y137" i="10" s="1"/>
  <c r="AB137" i="10" s="1"/>
  <c r="BD154" i="10"/>
  <c r="AU162" i="10"/>
  <c r="BD149" i="10"/>
  <c r="BD150" i="10"/>
  <c r="BD162" i="10"/>
  <c r="BC126" i="10"/>
  <c r="BD153" i="10"/>
  <c r="BC146" i="10"/>
  <c r="BD134" i="10"/>
  <c r="BD147" i="10"/>
  <c r="AU153" i="10"/>
  <c r="AV158" i="10"/>
  <c r="BC132" i="10"/>
  <c r="AV154" i="10"/>
  <c r="BC160" i="10"/>
  <c r="AU145" i="10"/>
  <c r="BC162" i="10"/>
  <c r="BC161" i="10"/>
  <c r="AV134" i="10"/>
  <c r="AV147" i="10"/>
  <c r="BC153" i="10"/>
  <c r="BD158" i="10"/>
  <c r="AU132" i="10"/>
  <c r="AU147" i="10"/>
  <c r="BC158" i="10"/>
  <c r="AV149" i="10"/>
  <c r="AV150" i="10"/>
  <c r="F5" i="6"/>
  <c r="BD148" i="10"/>
  <c r="AU160" i="10"/>
  <c r="BD146" i="10"/>
  <c r="AU148" i="10"/>
  <c r="AV161" i="10"/>
  <c r="AV146" i="10"/>
  <c r="BC154" i="10"/>
  <c r="AU158" i="10"/>
  <c r="BD132" i="10"/>
  <c r="BD135" i="10"/>
  <c r="O5" i="6"/>
  <c r="Q5" i="6"/>
  <c r="BC135" i="10"/>
  <c r="O3" i="6"/>
  <c r="AV132" i="10"/>
  <c r="AV135" i="10"/>
  <c r="AU129" i="10"/>
  <c r="F65" i="6"/>
  <c r="AV126" i="10"/>
  <c r="AU130" i="10"/>
  <c r="AU135" i="10"/>
  <c r="AV145" i="10"/>
  <c r="BC150" i="10"/>
  <c r="BD130" i="10"/>
  <c r="BC134" i="10"/>
  <c r="BD129" i="10"/>
  <c r="AU149" i="10"/>
  <c r="BD160" i="10"/>
  <c r="BC145" i="10"/>
  <c r="AU161" i="10"/>
  <c r="BC156" i="10"/>
  <c r="AU154" i="10"/>
  <c r="AU156" i="10"/>
  <c r="BC147" i="10"/>
  <c r="BC148" i="10"/>
  <c r="BD161" i="10"/>
  <c r="BD156" i="10"/>
  <c r="BC129" i="10"/>
  <c r="BD126" i="10"/>
  <c r="BC130" i="10"/>
  <c r="BD145" i="10"/>
  <c r="AU150" i="10"/>
  <c r="AV148" i="10"/>
  <c r="AV156" i="10"/>
  <c r="AV162" i="10"/>
  <c r="AU126" i="10"/>
  <c r="AV153" i="10"/>
  <c r="AU146" i="10"/>
  <c r="AV130" i="10"/>
  <c r="O63" i="6"/>
  <c r="AU134" i="10"/>
  <c r="AV129" i="10"/>
  <c r="BC149" i="10"/>
  <c r="AV160" i="10"/>
  <c r="AE124" i="10"/>
  <c r="O64" i="10"/>
  <c r="BB64" i="10"/>
  <c r="BA64" i="10"/>
  <c r="AQ64" i="10"/>
  <c r="AC64" i="10"/>
  <c r="D64" i="10"/>
  <c r="C64" i="10"/>
  <c r="R64" i="10"/>
  <c r="B64" i="10"/>
  <c r="AR64" i="10" s="1"/>
  <c r="AA64" i="10"/>
  <c r="Z64" i="10"/>
  <c r="P64" i="10"/>
  <c r="A65" i="10"/>
  <c r="E64" i="6"/>
  <c r="D64" i="6"/>
  <c r="T126" i="10"/>
  <c r="Q164" i="10"/>
  <c r="AA4" i="10"/>
  <c r="R4" i="10"/>
  <c r="B4" i="10"/>
  <c r="AR4" i="10" s="1"/>
  <c r="Z4" i="10"/>
  <c r="P4" i="10"/>
  <c r="O4" i="10"/>
  <c r="BB4" i="10"/>
  <c r="AQ4" i="10"/>
  <c r="D4" i="10"/>
  <c r="C4" i="10"/>
  <c r="BA4" i="10"/>
  <c r="AC4" i="10"/>
  <c r="A5" i="10"/>
  <c r="D4" i="6"/>
  <c r="E4" i="6"/>
  <c r="H7" i="6"/>
  <c r="J66" i="6"/>
  <c r="AD64" i="10"/>
  <c r="F110" i="10"/>
  <c r="F49" i="10"/>
  <c r="R4" i="6"/>
  <c r="F108" i="10"/>
  <c r="AD4" i="10"/>
  <c r="F170" i="10"/>
  <c r="N6" i="6"/>
  <c r="L64" i="6"/>
  <c r="F111" i="10"/>
  <c r="N4" i="10"/>
  <c r="G4" i="6"/>
  <c r="B6" i="6"/>
  <c r="S4" i="10"/>
  <c r="F51" i="10"/>
  <c r="N66" i="6"/>
  <c r="N64" i="10"/>
  <c r="F168" i="10"/>
  <c r="F171" i="10"/>
  <c r="L4" i="6"/>
  <c r="B66" i="6"/>
  <c r="F169" i="10"/>
  <c r="X4" i="10"/>
  <c r="F50" i="10"/>
  <c r="J6" i="6"/>
  <c r="H67" i="6"/>
  <c r="X64" i="10"/>
  <c r="S64" i="10"/>
  <c r="G64" i="6"/>
  <c r="F109" i="10"/>
  <c r="F48" i="10"/>
  <c r="C137" i="14"/>
  <c r="C137" i="8"/>
  <c r="C137" i="16"/>
  <c r="C137" i="15"/>
  <c r="BI65" i="15" l="1"/>
  <c r="T169" i="10"/>
  <c r="AE169" i="10" s="1"/>
  <c r="F66" i="6"/>
  <c r="T168" i="10"/>
  <c r="F6" i="6"/>
  <c r="O64" i="6"/>
  <c r="O6" i="6"/>
  <c r="Q6" i="6"/>
  <c r="T170" i="10"/>
  <c r="AE170" i="10" s="1"/>
  <c r="A6" i="10"/>
  <c r="E5" i="6"/>
  <c r="D5" i="6"/>
  <c r="P3" i="6"/>
  <c r="Q3" i="6" s="1"/>
  <c r="AX4" i="10"/>
  <c r="AN4" i="10"/>
  <c r="AM4" i="10"/>
  <c r="AL4" i="10"/>
  <c r="A66" i="10"/>
  <c r="D65" i="6"/>
  <c r="E65" i="6"/>
  <c r="P63" i="6"/>
  <c r="Q63" i="6" s="1"/>
  <c r="AA5" i="10"/>
  <c r="R5" i="10"/>
  <c r="J5" i="10"/>
  <c r="B5" i="10"/>
  <c r="AR5" i="10" s="1"/>
  <c r="Z5" i="10"/>
  <c r="I5" i="10"/>
  <c r="P5" i="10"/>
  <c r="H5" i="10"/>
  <c r="G5" i="10"/>
  <c r="F5" i="10"/>
  <c r="E5" i="10"/>
  <c r="AQ5" i="10"/>
  <c r="D5" i="10"/>
  <c r="BB5" i="10"/>
  <c r="C5" i="10"/>
  <c r="O5" i="10" s="1"/>
  <c r="BA5" i="10"/>
  <c r="K5" i="10"/>
  <c r="AC5" i="10"/>
  <c r="L5" i="10"/>
  <c r="BB65" i="10"/>
  <c r="BA65" i="10"/>
  <c r="AQ65" i="10"/>
  <c r="AC65" i="10"/>
  <c r="D65" i="10"/>
  <c r="R65" i="10"/>
  <c r="B65" i="10"/>
  <c r="AR65" i="10" s="1"/>
  <c r="Z65" i="10"/>
  <c r="AA65" i="10"/>
  <c r="C65" i="10"/>
  <c r="O65" i="10" s="1"/>
  <c r="P65" i="10"/>
  <c r="Y126" i="10"/>
  <c r="T164" i="10"/>
  <c r="AL64" i="10"/>
  <c r="AN64" i="10"/>
  <c r="AX64" i="10"/>
  <c r="AM64" i="10"/>
  <c r="H68" i="6"/>
  <c r="H8" i="6"/>
  <c r="X5" i="10"/>
  <c r="N7" i="6"/>
  <c r="N65" i="10"/>
  <c r="S5" i="10"/>
  <c r="R5" i="6"/>
  <c r="B7" i="6"/>
  <c r="L5" i="6"/>
  <c r="N5" i="10"/>
  <c r="G65" i="6"/>
  <c r="AD65" i="10"/>
  <c r="B67" i="6"/>
  <c r="L65" i="6"/>
  <c r="AD5" i="10"/>
  <c r="S65" i="10"/>
  <c r="J67" i="6"/>
  <c r="J7" i="6"/>
  <c r="G5" i="6"/>
  <c r="X65" i="10"/>
  <c r="N67" i="6"/>
  <c r="D137" i="8"/>
  <c r="D137" i="14"/>
  <c r="D137" i="16"/>
  <c r="D137" i="15"/>
  <c r="Q65" i="15" l="1"/>
  <c r="O65" i="6"/>
  <c r="F67" i="6"/>
  <c r="F7" i="6"/>
  <c r="Q7" i="6"/>
  <c r="O7" i="6"/>
  <c r="AL65" i="10"/>
  <c r="AN65" i="10"/>
  <c r="AM65" i="10"/>
  <c r="AX65" i="10"/>
  <c r="J166" i="10"/>
  <c r="K166" i="10" s="1"/>
  <c r="L166" i="10" s="1"/>
  <c r="M166" i="10" s="1"/>
  <c r="T166" i="10" s="1"/>
  <c r="AE168" i="10"/>
  <c r="A67" i="10"/>
  <c r="E66" i="6"/>
  <c r="D66" i="6"/>
  <c r="A7" i="10"/>
  <c r="E6" i="6"/>
  <c r="D6" i="6"/>
  <c r="G66" i="10"/>
  <c r="BB66" i="10"/>
  <c r="F66" i="10"/>
  <c r="BA66" i="10"/>
  <c r="E66" i="10"/>
  <c r="AQ66" i="10"/>
  <c r="AC66" i="10"/>
  <c r="L66" i="10"/>
  <c r="D66" i="10"/>
  <c r="P66" i="10"/>
  <c r="I66" i="10"/>
  <c r="K66" i="10"/>
  <c r="J66" i="10"/>
  <c r="H66" i="10"/>
  <c r="AA66" i="10"/>
  <c r="C66" i="10"/>
  <c r="O66" i="10" s="1"/>
  <c r="Z66" i="10"/>
  <c r="R66" i="10"/>
  <c r="B66" i="10"/>
  <c r="AR66" i="10" s="1"/>
  <c r="AA6" i="10"/>
  <c r="R6" i="10"/>
  <c r="J6" i="10"/>
  <c r="B6" i="10"/>
  <c r="AR6" i="10" s="1"/>
  <c r="Z6" i="10"/>
  <c r="I6" i="10"/>
  <c r="P6" i="10"/>
  <c r="H6" i="10"/>
  <c r="O6" i="10"/>
  <c r="G6" i="10"/>
  <c r="F6" i="10"/>
  <c r="E6" i="10"/>
  <c r="AQ6" i="10"/>
  <c r="D6" i="10"/>
  <c r="BB6" i="10"/>
  <c r="C6" i="10"/>
  <c r="K6" i="10"/>
  <c r="BA6" i="10"/>
  <c r="L6" i="10"/>
  <c r="AC6" i="10"/>
  <c r="AX5" i="10"/>
  <c r="AN5" i="10"/>
  <c r="AM5" i="10"/>
  <c r="AL5" i="10"/>
  <c r="K64" i="10"/>
  <c r="L64" i="10"/>
  <c r="J64" i="10"/>
  <c r="G64" i="10"/>
  <c r="E64" i="10"/>
  <c r="F64" i="10"/>
  <c r="I64" i="10"/>
  <c r="H64" i="10"/>
  <c r="G4" i="10"/>
  <c r="E4" i="10"/>
  <c r="H4" i="10"/>
  <c r="L4" i="10"/>
  <c r="I4" i="10"/>
  <c r="F4" i="10"/>
  <c r="K4" i="10"/>
  <c r="J4" i="10"/>
  <c r="AB126" i="10"/>
  <c r="Y164" i="10"/>
  <c r="B68" i="6"/>
  <c r="AO64" i="10"/>
  <c r="S6" i="10"/>
  <c r="AZ64" i="10"/>
  <c r="H9" i="6"/>
  <c r="N6" i="10"/>
  <c r="L66" i="6"/>
  <c r="J68" i="6"/>
  <c r="L6" i="6"/>
  <c r="AY64" i="10"/>
  <c r="AE66" i="10"/>
  <c r="AO4" i="10"/>
  <c r="AP64" i="10"/>
  <c r="AY4" i="10"/>
  <c r="R3" i="6"/>
  <c r="R6" i="6"/>
  <c r="AP4" i="10"/>
  <c r="R63" i="6"/>
  <c r="AZ4" i="10"/>
  <c r="H69" i="6"/>
  <c r="G66" i="6"/>
  <c r="N66" i="10"/>
  <c r="X66" i="10"/>
  <c r="N8" i="6"/>
  <c r="J8" i="6"/>
  <c r="G6" i="6"/>
  <c r="X6" i="10"/>
  <c r="AD6" i="10"/>
  <c r="B8" i="6"/>
  <c r="AD66" i="10"/>
  <c r="N68" i="6"/>
  <c r="S66" i="10"/>
  <c r="B137" i="16"/>
  <c r="B137" i="8"/>
  <c r="B137" i="14"/>
  <c r="B137" i="15"/>
  <c r="E137" i="15"/>
  <c r="E137" i="8"/>
  <c r="E137" i="14"/>
  <c r="E137" i="16"/>
  <c r="R65" i="15" l="1"/>
  <c r="B65" i="15"/>
  <c r="F8" i="6"/>
  <c r="Q8" i="6"/>
  <c r="O8" i="6"/>
  <c r="O66" i="6"/>
  <c r="F68" i="6"/>
  <c r="AL66" i="10"/>
  <c r="AM66" i="10"/>
  <c r="AN66" i="10"/>
  <c r="AX66" i="10"/>
  <c r="A68" i="10"/>
  <c r="E67" i="6"/>
  <c r="D67" i="6"/>
  <c r="A8" i="10"/>
  <c r="E7" i="6"/>
  <c r="D7" i="6"/>
  <c r="AX6" i="10"/>
  <c r="AN6" i="10"/>
  <c r="AM6" i="10"/>
  <c r="AL6" i="10"/>
  <c r="AE126" i="10"/>
  <c r="AE164" i="10" s="1"/>
  <c r="AB164" i="10"/>
  <c r="AA7" i="10"/>
  <c r="R7" i="10"/>
  <c r="J7" i="10"/>
  <c r="B7" i="10"/>
  <c r="AR7" i="10" s="1"/>
  <c r="Z7" i="10"/>
  <c r="I7" i="10"/>
  <c r="P7" i="10"/>
  <c r="H7" i="10"/>
  <c r="O7" i="10"/>
  <c r="G7" i="10"/>
  <c r="F7" i="10"/>
  <c r="E7" i="10"/>
  <c r="AQ7" i="10"/>
  <c r="D7" i="10"/>
  <c r="C7" i="10"/>
  <c r="BB7" i="10"/>
  <c r="AC7" i="10"/>
  <c r="BA7" i="10"/>
  <c r="L7" i="10"/>
  <c r="K7" i="10"/>
  <c r="AQ67" i="10"/>
  <c r="AC67" i="10"/>
  <c r="L67" i="10"/>
  <c r="D67" i="10"/>
  <c r="BA67" i="10"/>
  <c r="AA67" i="10"/>
  <c r="H67" i="10"/>
  <c r="Z67" i="10"/>
  <c r="P67" i="10"/>
  <c r="G67" i="10"/>
  <c r="F67" i="10"/>
  <c r="E67" i="10"/>
  <c r="R67" i="10"/>
  <c r="BB67" i="10"/>
  <c r="I67" i="10"/>
  <c r="K67" i="10"/>
  <c r="J67" i="10"/>
  <c r="C67" i="10"/>
  <c r="O67" i="10" s="1"/>
  <c r="B67" i="10"/>
  <c r="AR67" i="10" s="1"/>
  <c r="N69" i="6"/>
  <c r="AO65" i="10"/>
  <c r="AY5" i="10"/>
  <c r="X7" i="10"/>
  <c r="J69" i="6"/>
  <c r="S65" i="6"/>
  <c r="AY65" i="10"/>
  <c r="X67" i="10"/>
  <c r="AZ5" i="10"/>
  <c r="AE67" i="10"/>
  <c r="AZ65" i="10"/>
  <c r="G7" i="6"/>
  <c r="B69" i="6"/>
  <c r="H70" i="6"/>
  <c r="H10" i="6"/>
  <c r="AD7" i="10"/>
  <c r="N67" i="10"/>
  <c r="J9" i="6"/>
  <c r="L67" i="6"/>
  <c r="L7" i="6"/>
  <c r="AP5" i="10"/>
  <c r="S7" i="10"/>
  <c r="AD67" i="10"/>
  <c r="N9" i="6"/>
  <c r="G67" i="6"/>
  <c r="N7" i="10"/>
  <c r="AP65" i="10"/>
  <c r="S67" i="10"/>
  <c r="B9" i="6"/>
  <c r="R7" i="6"/>
  <c r="AO5" i="10"/>
  <c r="F137" i="16"/>
  <c r="F137" i="15"/>
  <c r="F137" i="8"/>
  <c r="F137" i="14"/>
  <c r="F9" i="6" l="1"/>
  <c r="Q9" i="6"/>
  <c r="O9" i="6"/>
  <c r="O67" i="6"/>
  <c r="F69" i="6"/>
  <c r="A9" i="10"/>
  <c r="D8" i="6"/>
  <c r="E8" i="6"/>
  <c r="AX7" i="10"/>
  <c r="AN7" i="10"/>
  <c r="AM7" i="10"/>
  <c r="AL7" i="10"/>
  <c r="AX67" i="10"/>
  <c r="AN67" i="10"/>
  <c r="AM67" i="10"/>
  <c r="AL67" i="10"/>
  <c r="AA8" i="10"/>
  <c r="R8" i="10"/>
  <c r="J8" i="10"/>
  <c r="B8" i="10"/>
  <c r="AR8" i="10" s="1"/>
  <c r="Z8" i="10"/>
  <c r="I8" i="10"/>
  <c r="P8" i="10"/>
  <c r="H8" i="10"/>
  <c r="O8" i="10"/>
  <c r="G8" i="10"/>
  <c r="F8" i="10"/>
  <c r="E8" i="10"/>
  <c r="BB8" i="10"/>
  <c r="AQ8" i="10"/>
  <c r="D8" i="10"/>
  <c r="C8" i="10"/>
  <c r="K8" i="10"/>
  <c r="BA8" i="10"/>
  <c r="AC8" i="10"/>
  <c r="L8" i="10"/>
  <c r="AQ68" i="10"/>
  <c r="AC68" i="10"/>
  <c r="L68" i="10"/>
  <c r="D68" i="10"/>
  <c r="F68" i="10"/>
  <c r="E68" i="10"/>
  <c r="C68" i="10"/>
  <c r="O68" i="10" s="1"/>
  <c r="K68" i="10"/>
  <c r="B68" i="10"/>
  <c r="AR68" i="10" s="1"/>
  <c r="G68" i="10"/>
  <c r="P68" i="10"/>
  <c r="Z68" i="10"/>
  <c r="BB68" i="10"/>
  <c r="BA68" i="10"/>
  <c r="R68" i="10"/>
  <c r="I68" i="10"/>
  <c r="H68" i="10"/>
  <c r="J68" i="10"/>
  <c r="AA68" i="10"/>
  <c r="A69" i="10"/>
  <c r="D68" i="6"/>
  <c r="E68" i="6"/>
  <c r="B10" i="6"/>
  <c r="G8" i="6"/>
  <c r="X68" i="10"/>
  <c r="AY66" i="10"/>
  <c r="J70" i="6"/>
  <c r="S8" i="10"/>
  <c r="N68" i="10"/>
  <c r="S68" i="10"/>
  <c r="AZ66" i="10"/>
  <c r="AO66" i="10"/>
  <c r="S66" i="6"/>
  <c r="J10" i="6"/>
  <c r="R8" i="6"/>
  <c r="G68" i="6"/>
  <c r="L8" i="6"/>
  <c r="N10" i="6"/>
  <c r="B70" i="6"/>
  <c r="T65" i="6"/>
  <c r="AO6" i="10"/>
  <c r="AP6" i="10"/>
  <c r="N8" i="10"/>
  <c r="AD68" i="10"/>
  <c r="AP66" i="10"/>
  <c r="N70" i="6"/>
  <c r="AY6" i="10"/>
  <c r="AZ6" i="10"/>
  <c r="X8" i="10"/>
  <c r="AD8" i="10"/>
  <c r="H71" i="6"/>
  <c r="H11" i="6"/>
  <c r="L68" i="6"/>
  <c r="G137" i="15"/>
  <c r="G137" i="16"/>
  <c r="G137" i="14"/>
  <c r="G137" i="8"/>
  <c r="O68" i="6" l="1"/>
  <c r="F70" i="6"/>
  <c r="F10" i="6"/>
  <c r="AX68" i="10"/>
  <c r="AN68" i="10"/>
  <c r="AM68" i="10"/>
  <c r="AL68" i="10"/>
  <c r="AQ69" i="10"/>
  <c r="AC69" i="10"/>
  <c r="L69" i="10"/>
  <c r="D69" i="10"/>
  <c r="C69" i="10"/>
  <c r="O69" i="10" s="1"/>
  <c r="K69" i="10"/>
  <c r="B69" i="10"/>
  <c r="AR69" i="10" s="1"/>
  <c r="J69" i="10"/>
  <c r="BB69" i="10"/>
  <c r="R69" i="10"/>
  <c r="I69" i="10"/>
  <c r="Z69" i="10"/>
  <c r="H69" i="10"/>
  <c r="G69" i="10"/>
  <c r="E69" i="10"/>
  <c r="AA69" i="10"/>
  <c r="BA69" i="10"/>
  <c r="F69" i="10"/>
  <c r="P69" i="10"/>
  <c r="AX8" i="10"/>
  <c r="AN8" i="10"/>
  <c r="AM8" i="10"/>
  <c r="AL8" i="10"/>
  <c r="A70" i="10"/>
  <c r="D69" i="6"/>
  <c r="E69" i="6"/>
  <c r="AA9" i="10"/>
  <c r="R9" i="10"/>
  <c r="J9" i="10"/>
  <c r="B9" i="10"/>
  <c r="AR9" i="10" s="1"/>
  <c r="Z9" i="10"/>
  <c r="I9" i="10"/>
  <c r="P9" i="10"/>
  <c r="H9" i="10"/>
  <c r="O9" i="10"/>
  <c r="G9" i="10"/>
  <c r="F9" i="10"/>
  <c r="E9" i="10"/>
  <c r="BB9" i="10"/>
  <c r="AQ9" i="10"/>
  <c r="D9" i="10"/>
  <c r="C9" i="10"/>
  <c r="BA9" i="10"/>
  <c r="AC9" i="10"/>
  <c r="L9" i="10"/>
  <c r="K9" i="10"/>
  <c r="A10" i="10"/>
  <c r="D9" i="6"/>
  <c r="E9" i="6"/>
  <c r="N71" i="6"/>
  <c r="AP7" i="10"/>
  <c r="AZ67" i="10"/>
  <c r="AD9" i="10"/>
  <c r="G9" i="6"/>
  <c r="H12" i="6"/>
  <c r="AZ7" i="10"/>
  <c r="AP67" i="10"/>
  <c r="L9" i="6"/>
  <c r="S69" i="10"/>
  <c r="R9" i="6"/>
  <c r="AO7" i="10"/>
  <c r="N11" i="6"/>
  <c r="T66" i="6"/>
  <c r="X69" i="10"/>
  <c r="L69" i="6"/>
  <c r="X9" i="10"/>
  <c r="J11" i="6"/>
  <c r="N69" i="10"/>
  <c r="AY67" i="10"/>
  <c r="J71" i="6"/>
  <c r="N9" i="10"/>
  <c r="H72" i="6"/>
  <c r="B71" i="6"/>
  <c r="B11" i="6"/>
  <c r="G69" i="6"/>
  <c r="AO67" i="10"/>
  <c r="AD69" i="10"/>
  <c r="S9" i="10"/>
  <c r="AY7" i="10"/>
  <c r="H137" i="16"/>
  <c r="H137" i="14"/>
  <c r="H137" i="8"/>
  <c r="H137" i="15"/>
  <c r="F11" i="6" l="1"/>
  <c r="F71" i="6"/>
  <c r="O69" i="6"/>
  <c r="AX9" i="10"/>
  <c r="AN9" i="10"/>
  <c r="AM9" i="10"/>
  <c r="AL9" i="10"/>
  <c r="AL69" i="10"/>
  <c r="AX69" i="10"/>
  <c r="AM69" i="10"/>
  <c r="AN69" i="10"/>
  <c r="A11" i="10"/>
  <c r="E10" i="6"/>
  <c r="D10" i="6"/>
  <c r="A71" i="10"/>
  <c r="D70" i="6"/>
  <c r="E70" i="6"/>
  <c r="AA10" i="10"/>
  <c r="R10" i="10"/>
  <c r="J10" i="10"/>
  <c r="B10" i="10"/>
  <c r="AR10" i="10" s="1"/>
  <c r="Z10" i="10"/>
  <c r="I10" i="10"/>
  <c r="P10" i="10"/>
  <c r="H10" i="10"/>
  <c r="G10" i="10"/>
  <c r="F10" i="10"/>
  <c r="E10" i="10"/>
  <c r="BB10" i="10"/>
  <c r="AQ10" i="10"/>
  <c r="D10" i="10"/>
  <c r="C10" i="10"/>
  <c r="O10" i="10" s="1"/>
  <c r="BA10" i="10"/>
  <c r="K10" i="10"/>
  <c r="AC10" i="10"/>
  <c r="L10" i="10"/>
  <c r="AQ70" i="10"/>
  <c r="AC70" i="10"/>
  <c r="L70" i="10"/>
  <c r="D70" i="10"/>
  <c r="J70" i="10"/>
  <c r="BB70" i="10"/>
  <c r="R70" i="10"/>
  <c r="I70" i="10"/>
  <c r="BA70" i="10"/>
  <c r="AA70" i="10"/>
  <c r="H70" i="10"/>
  <c r="Z70" i="10"/>
  <c r="P70" i="10"/>
  <c r="G70" i="10"/>
  <c r="E70" i="10"/>
  <c r="K70" i="10"/>
  <c r="F70" i="10"/>
  <c r="C70" i="10"/>
  <c r="O70" i="10" s="1"/>
  <c r="B70" i="10"/>
  <c r="AR70" i="10" s="1"/>
  <c r="J72" i="6"/>
  <c r="AO68" i="10"/>
  <c r="L10" i="6"/>
  <c r="N10" i="10"/>
  <c r="AZ68" i="10"/>
  <c r="X70" i="10"/>
  <c r="AZ8" i="10"/>
  <c r="AO8" i="10"/>
  <c r="G70" i="6"/>
  <c r="AD70" i="10"/>
  <c r="G10" i="6"/>
  <c r="N72" i="6"/>
  <c r="AP8" i="10"/>
  <c r="S10" i="10"/>
  <c r="AP68" i="10"/>
  <c r="B72" i="6"/>
  <c r="AD10" i="10"/>
  <c r="N12" i="6"/>
  <c r="X10" i="10"/>
  <c r="H13" i="6"/>
  <c r="AY8" i="10"/>
  <c r="B12" i="6"/>
  <c r="J12" i="6"/>
  <c r="L70" i="6"/>
  <c r="H73" i="6"/>
  <c r="AY68" i="10"/>
  <c r="N70" i="10"/>
  <c r="S70" i="10"/>
  <c r="O70" i="6" l="1"/>
  <c r="F12" i="6"/>
  <c r="F72" i="6"/>
  <c r="O10" i="6"/>
  <c r="AQ71" i="10"/>
  <c r="AC71" i="10"/>
  <c r="L71" i="10"/>
  <c r="D71" i="10"/>
  <c r="BA71" i="10"/>
  <c r="AA71" i="10"/>
  <c r="H71" i="10"/>
  <c r="Z71" i="10"/>
  <c r="P71" i="10"/>
  <c r="G71" i="10"/>
  <c r="F71" i="10"/>
  <c r="E71" i="10"/>
  <c r="B71" i="10"/>
  <c r="AR71" i="10" s="1"/>
  <c r="K71" i="10"/>
  <c r="BB71" i="10"/>
  <c r="R71" i="10"/>
  <c r="J71" i="10"/>
  <c r="I71" i="10"/>
  <c r="C71" i="10"/>
  <c r="O71" i="10" s="1"/>
  <c r="AM70" i="10"/>
  <c r="AL70" i="10"/>
  <c r="AN70" i="10"/>
  <c r="AX70" i="10"/>
  <c r="AA11" i="10"/>
  <c r="R11" i="10"/>
  <c r="J11" i="10"/>
  <c r="B11" i="10"/>
  <c r="AR11" i="10" s="1"/>
  <c r="Z11" i="10"/>
  <c r="I11" i="10"/>
  <c r="P11" i="10"/>
  <c r="H11" i="10"/>
  <c r="G11" i="10"/>
  <c r="F11" i="10"/>
  <c r="E11" i="10"/>
  <c r="BB11" i="10"/>
  <c r="AQ11" i="10"/>
  <c r="D11" i="10"/>
  <c r="C11" i="10"/>
  <c r="O11" i="10" s="1"/>
  <c r="AC11" i="10"/>
  <c r="BA11" i="10"/>
  <c r="L11" i="10"/>
  <c r="K11" i="10"/>
  <c r="AX10" i="10"/>
  <c r="AN10" i="10"/>
  <c r="AM10" i="10"/>
  <c r="AL10" i="10"/>
  <c r="E71" i="6"/>
  <c r="A72" i="10"/>
  <c r="D71" i="6"/>
  <c r="A12" i="10"/>
  <c r="E11" i="6"/>
  <c r="D11" i="6"/>
  <c r="N13" i="6"/>
  <c r="N11" i="10"/>
  <c r="AY9" i="10"/>
  <c r="L71" i="6"/>
  <c r="AZ69" i="10"/>
  <c r="L11" i="6"/>
  <c r="AD71" i="10"/>
  <c r="AP9" i="10"/>
  <c r="B73" i="6"/>
  <c r="N73" i="6"/>
  <c r="AY69" i="10"/>
  <c r="H14" i="6"/>
  <c r="AP69" i="10"/>
  <c r="H74" i="6"/>
  <c r="B13" i="6"/>
  <c r="T71" i="10"/>
  <c r="S71" i="10"/>
  <c r="G71" i="6"/>
  <c r="AZ9" i="10"/>
  <c r="X11" i="10"/>
  <c r="G11" i="6"/>
  <c r="AD11" i="10"/>
  <c r="X71" i="10"/>
  <c r="AE11" i="10"/>
  <c r="AO69" i="10"/>
  <c r="N71" i="10"/>
  <c r="S11" i="10"/>
  <c r="AO9" i="10"/>
  <c r="Y71" i="10" l="1"/>
  <c r="F13" i="6"/>
  <c r="F73" i="6"/>
  <c r="O11" i="6"/>
  <c r="O71" i="6"/>
  <c r="AQ72" i="10"/>
  <c r="AC72" i="10"/>
  <c r="L72" i="10"/>
  <c r="D72" i="10"/>
  <c r="F72" i="10"/>
  <c r="E72" i="10"/>
  <c r="C72" i="10"/>
  <c r="K72" i="10"/>
  <c r="B72" i="10"/>
  <c r="AR72" i="10" s="1"/>
  <c r="BA72" i="10"/>
  <c r="AA72" i="10"/>
  <c r="I72" i="10"/>
  <c r="Z72" i="10"/>
  <c r="H72" i="10"/>
  <c r="R72" i="10"/>
  <c r="BB72" i="10"/>
  <c r="P72" i="10"/>
  <c r="J72" i="10"/>
  <c r="G72" i="10"/>
  <c r="A73" i="10"/>
  <c r="E72" i="6"/>
  <c r="D72" i="6"/>
  <c r="A13" i="10"/>
  <c r="E12" i="6"/>
  <c r="D12" i="6"/>
  <c r="AX71" i="10"/>
  <c r="AN71" i="10"/>
  <c r="AM71" i="10"/>
  <c r="AL71" i="10"/>
  <c r="AA12" i="10"/>
  <c r="R12" i="10"/>
  <c r="J12" i="10"/>
  <c r="B12" i="10"/>
  <c r="AR12" i="10" s="1"/>
  <c r="Z12" i="10"/>
  <c r="I12" i="10"/>
  <c r="P12" i="10"/>
  <c r="H12" i="10"/>
  <c r="G12" i="10"/>
  <c r="F12" i="10"/>
  <c r="E12" i="10"/>
  <c r="BB12" i="10"/>
  <c r="AQ12" i="10"/>
  <c r="D12" i="10"/>
  <c r="C12" i="10"/>
  <c r="O12" i="10" s="1"/>
  <c r="K12" i="10"/>
  <c r="L12" i="10"/>
  <c r="AC12" i="10"/>
  <c r="BA12" i="10"/>
  <c r="AX11" i="10"/>
  <c r="AN11" i="10"/>
  <c r="AM11" i="10"/>
  <c r="AL11" i="10"/>
  <c r="N74" i="6"/>
  <c r="S72" i="10"/>
  <c r="AZ70" i="10"/>
  <c r="B74" i="6"/>
  <c r="AP70" i="10"/>
  <c r="AY70" i="10"/>
  <c r="L72" i="6"/>
  <c r="J14" i="6"/>
  <c r="X72" i="10"/>
  <c r="AO70" i="10"/>
  <c r="X12" i="10"/>
  <c r="B14" i="6"/>
  <c r="N72" i="10"/>
  <c r="AD12" i="10"/>
  <c r="N14" i="6"/>
  <c r="T72" i="10"/>
  <c r="G12" i="6"/>
  <c r="AO10" i="10"/>
  <c r="AP10" i="10"/>
  <c r="J74" i="6"/>
  <c r="P70" i="6"/>
  <c r="S10" i="6"/>
  <c r="AZ10" i="10"/>
  <c r="H75" i="6"/>
  <c r="L12" i="6"/>
  <c r="N12" i="10"/>
  <c r="H15" i="6"/>
  <c r="AD72" i="10"/>
  <c r="G72" i="6"/>
  <c r="AY10" i="10"/>
  <c r="AE12" i="10"/>
  <c r="S12" i="10"/>
  <c r="O12" i="6" l="1"/>
  <c r="Q70" i="6"/>
  <c r="Y72" i="10"/>
  <c r="F14" i="6"/>
  <c r="O72" i="6"/>
  <c r="F74" i="6"/>
  <c r="A14" i="10"/>
  <c r="E13" i="6"/>
  <c r="D13" i="6"/>
  <c r="AX72" i="10"/>
  <c r="AN72" i="10"/>
  <c r="AM72" i="10"/>
  <c r="AL72" i="10"/>
  <c r="AA13" i="10"/>
  <c r="R13" i="10"/>
  <c r="J13" i="10"/>
  <c r="B13" i="10"/>
  <c r="AR13" i="10" s="1"/>
  <c r="Z13" i="10"/>
  <c r="I13" i="10"/>
  <c r="P13" i="10"/>
  <c r="H13" i="10"/>
  <c r="G13" i="10"/>
  <c r="F13" i="10"/>
  <c r="E13" i="10"/>
  <c r="BB13" i="10"/>
  <c r="AQ13" i="10"/>
  <c r="D13" i="10"/>
  <c r="C13" i="10"/>
  <c r="K13" i="10"/>
  <c r="AC13" i="10"/>
  <c r="BA13" i="10"/>
  <c r="L13" i="10"/>
  <c r="BA73" i="10"/>
  <c r="AQ73" i="10"/>
  <c r="AC73" i="10"/>
  <c r="L73" i="10"/>
  <c r="D73" i="10"/>
  <c r="C73" i="10"/>
  <c r="O73" i="10" s="1"/>
  <c r="K73" i="10"/>
  <c r="B73" i="10"/>
  <c r="AR73" i="10" s="1"/>
  <c r="J73" i="10"/>
  <c r="R73" i="10"/>
  <c r="I73" i="10"/>
  <c r="AA73" i="10"/>
  <c r="F73" i="10"/>
  <c r="G73" i="10"/>
  <c r="E73" i="10"/>
  <c r="Z73" i="10"/>
  <c r="P73" i="10"/>
  <c r="H73" i="10"/>
  <c r="BB73" i="10"/>
  <c r="A74" i="10"/>
  <c r="D73" i="6"/>
  <c r="E73" i="6"/>
  <c r="AX12" i="10"/>
  <c r="AN12" i="10"/>
  <c r="AM12" i="10"/>
  <c r="AL12" i="10"/>
  <c r="O72" i="10"/>
  <c r="H76" i="6"/>
  <c r="G13" i="6"/>
  <c r="B75" i="6"/>
  <c r="AY71" i="10"/>
  <c r="H16" i="6"/>
  <c r="N75" i="6"/>
  <c r="AO71" i="10"/>
  <c r="N15" i="6"/>
  <c r="S11" i="6"/>
  <c r="S13" i="10"/>
  <c r="AD73" i="10"/>
  <c r="AP11" i="10"/>
  <c r="AY11" i="10"/>
  <c r="J15" i="6"/>
  <c r="T10" i="6"/>
  <c r="P71" i="6"/>
  <c r="L13" i="6"/>
  <c r="N13" i="10"/>
  <c r="N73" i="10"/>
  <c r="L73" i="6"/>
  <c r="AZ11" i="10"/>
  <c r="T73" i="10"/>
  <c r="G73" i="6"/>
  <c r="AZ71" i="10"/>
  <c r="J75" i="6"/>
  <c r="X13" i="10"/>
  <c r="AP71" i="10"/>
  <c r="B15" i="6"/>
  <c r="R70" i="6"/>
  <c r="AD13" i="10"/>
  <c r="X73" i="10"/>
  <c r="S73" i="10"/>
  <c r="AO11" i="10"/>
  <c r="F15" i="6" l="1"/>
  <c r="Y73" i="10"/>
  <c r="O73" i="6"/>
  <c r="O13" i="6"/>
  <c r="Q71" i="6"/>
  <c r="F75" i="6"/>
  <c r="AA14" i="10"/>
  <c r="R14" i="10"/>
  <c r="J14" i="10"/>
  <c r="B14" i="10"/>
  <c r="AR14" i="10" s="1"/>
  <c r="Z14" i="10"/>
  <c r="I14" i="10"/>
  <c r="P14" i="10"/>
  <c r="H14" i="10"/>
  <c r="G14" i="10"/>
  <c r="F14" i="10"/>
  <c r="E14" i="10"/>
  <c r="BB14" i="10"/>
  <c r="AQ14" i="10"/>
  <c r="D14" i="10"/>
  <c r="C14" i="10"/>
  <c r="O14" i="10" s="1"/>
  <c r="AC14" i="10"/>
  <c r="BA14" i="10"/>
  <c r="K14" i="10"/>
  <c r="L14" i="10"/>
  <c r="A75" i="10"/>
  <c r="E74" i="6"/>
  <c r="D74" i="6"/>
  <c r="AX13" i="10"/>
  <c r="AN13" i="10"/>
  <c r="AM13" i="10"/>
  <c r="AL13" i="10"/>
  <c r="A15" i="10"/>
  <c r="E14" i="6"/>
  <c r="D14" i="6"/>
  <c r="AX73" i="10"/>
  <c r="AM73" i="10"/>
  <c r="AL73" i="10"/>
  <c r="AN73" i="10"/>
  <c r="BA74" i="10"/>
  <c r="AQ74" i="10"/>
  <c r="AC74" i="10"/>
  <c r="D74" i="10"/>
  <c r="Z74" i="10"/>
  <c r="P74" i="10"/>
  <c r="BB74" i="10"/>
  <c r="O74" i="10"/>
  <c r="C74" i="10"/>
  <c r="B74" i="10"/>
  <c r="AR74" i="10" s="1"/>
  <c r="AA74" i="10"/>
  <c r="R74" i="10"/>
  <c r="O13" i="10"/>
  <c r="R71" i="6"/>
  <c r="AZ72" i="10"/>
  <c r="N14" i="10"/>
  <c r="N76" i="6"/>
  <c r="X14" i="10"/>
  <c r="AO12" i="10"/>
  <c r="J16" i="6"/>
  <c r="B76" i="6"/>
  <c r="AY12" i="10"/>
  <c r="AY72" i="10"/>
  <c r="N74" i="10"/>
  <c r="J76" i="6"/>
  <c r="AP72" i="10"/>
  <c r="P72" i="6"/>
  <c r="L74" i="6"/>
  <c r="L14" i="6"/>
  <c r="N16" i="6"/>
  <c r="AD14" i="10"/>
  <c r="X74" i="10"/>
  <c r="T11" i="6"/>
  <c r="H77" i="6"/>
  <c r="AP12" i="10"/>
  <c r="S74" i="10"/>
  <c r="AZ12" i="10"/>
  <c r="B16" i="6"/>
  <c r="G74" i="6"/>
  <c r="H17" i="6"/>
  <c r="AO72" i="10"/>
  <c r="G14" i="6"/>
  <c r="AD74" i="10"/>
  <c r="S14" i="10"/>
  <c r="F16" i="6" l="1"/>
  <c r="O14" i="6"/>
  <c r="O74" i="6"/>
  <c r="Q72" i="6"/>
  <c r="F76" i="6"/>
  <c r="P13" i="6"/>
  <c r="Q13" i="6" s="1"/>
  <c r="P73" i="6"/>
  <c r="Q73" i="6" s="1"/>
  <c r="AA15" i="10"/>
  <c r="R15" i="10"/>
  <c r="J15" i="10"/>
  <c r="B15" i="10"/>
  <c r="AR15" i="10" s="1"/>
  <c r="Z15" i="10"/>
  <c r="I15" i="10"/>
  <c r="P15" i="10"/>
  <c r="H15" i="10"/>
  <c r="G15" i="10"/>
  <c r="F15" i="10"/>
  <c r="E15" i="10"/>
  <c r="BB15" i="10"/>
  <c r="AQ15" i="10"/>
  <c r="D15" i="10"/>
  <c r="C15" i="10"/>
  <c r="O15" i="10" s="1"/>
  <c r="BA15" i="10"/>
  <c r="L15" i="10"/>
  <c r="K15" i="10"/>
  <c r="AC15" i="10"/>
  <c r="A16" i="10"/>
  <c r="E15" i="6"/>
  <c r="D15" i="6"/>
  <c r="BA75" i="10"/>
  <c r="AQ75" i="10"/>
  <c r="AC75" i="10"/>
  <c r="D75" i="10"/>
  <c r="R75" i="10"/>
  <c r="AA75" i="10"/>
  <c r="Z75" i="10"/>
  <c r="P75" i="10"/>
  <c r="B75" i="10"/>
  <c r="AR75" i="10" s="1"/>
  <c r="C75" i="10"/>
  <c r="O75" i="10" s="1"/>
  <c r="BB75" i="10"/>
  <c r="AN74" i="10"/>
  <c r="AX74" i="10"/>
  <c r="AM74" i="10"/>
  <c r="AL74" i="10"/>
  <c r="AX14" i="10"/>
  <c r="AN14" i="10"/>
  <c r="AM14" i="10"/>
  <c r="AL14" i="10"/>
  <c r="A76" i="10"/>
  <c r="D75" i="6"/>
  <c r="E75" i="6"/>
  <c r="AO73" i="10"/>
  <c r="AZ13" i="10"/>
  <c r="J77" i="6"/>
  <c r="AO13" i="10"/>
  <c r="N75" i="10"/>
  <c r="L75" i="6"/>
  <c r="J17" i="6"/>
  <c r="H78" i="6"/>
  <c r="R72" i="6"/>
  <c r="AY13" i="10"/>
  <c r="S15" i="10"/>
  <c r="AD75" i="10"/>
  <c r="S75" i="10"/>
  <c r="N17" i="6"/>
  <c r="B77" i="6"/>
  <c r="N15" i="10"/>
  <c r="H18" i="6"/>
  <c r="N77" i="6"/>
  <c r="R13" i="6"/>
  <c r="G15" i="6"/>
  <c r="AZ73" i="10"/>
  <c r="X15" i="10"/>
  <c r="AY73" i="10"/>
  <c r="AD15" i="10"/>
  <c r="B17" i="6"/>
  <c r="AP73" i="10"/>
  <c r="G75" i="6"/>
  <c r="L15" i="6"/>
  <c r="AP13" i="10"/>
  <c r="X75" i="10"/>
  <c r="L137" i="8"/>
  <c r="L137" i="14"/>
  <c r="L137" i="16"/>
  <c r="L137" i="15"/>
  <c r="O15" i="6" l="1"/>
  <c r="F17" i="6"/>
  <c r="B18" i="6"/>
  <c r="F18" i="6" s="1"/>
  <c r="N18" i="6"/>
  <c r="J18" i="6"/>
  <c r="F77" i="6"/>
  <c r="O75" i="6"/>
  <c r="A17" i="10"/>
  <c r="E16" i="6"/>
  <c r="D16" i="6"/>
  <c r="A77" i="10"/>
  <c r="E76" i="6"/>
  <c r="D76" i="6"/>
  <c r="AX15" i="10"/>
  <c r="AN15" i="10"/>
  <c r="AM15" i="10"/>
  <c r="AL15" i="10"/>
  <c r="K74" i="10"/>
  <c r="H74" i="10"/>
  <c r="G74" i="10"/>
  <c r="L74" i="10"/>
  <c r="J74" i="10"/>
  <c r="I74" i="10"/>
  <c r="E74" i="10"/>
  <c r="F74" i="10"/>
  <c r="AL75" i="10"/>
  <c r="AX75" i="10"/>
  <c r="AA16" i="10"/>
  <c r="R16" i="10"/>
  <c r="J16" i="10"/>
  <c r="B16" i="10"/>
  <c r="AR16" i="10" s="1"/>
  <c r="Z16" i="10"/>
  <c r="I16" i="10"/>
  <c r="P16" i="10"/>
  <c r="H16" i="10"/>
  <c r="G16" i="10"/>
  <c r="F16" i="10"/>
  <c r="E16" i="10"/>
  <c r="BB16" i="10"/>
  <c r="AQ16" i="10"/>
  <c r="D16" i="10"/>
  <c r="C16" i="10"/>
  <c r="K16" i="10"/>
  <c r="L16" i="10"/>
  <c r="AC16" i="10"/>
  <c r="BA16" i="10"/>
  <c r="BA76" i="10"/>
  <c r="AQ76" i="10"/>
  <c r="AC76" i="10"/>
  <c r="D76" i="10"/>
  <c r="B76" i="10"/>
  <c r="AR76" i="10" s="1"/>
  <c r="O76" i="10"/>
  <c r="AA76" i="10"/>
  <c r="C76" i="10"/>
  <c r="BB76" i="10"/>
  <c r="P76" i="10"/>
  <c r="Z76" i="10"/>
  <c r="R76" i="10"/>
  <c r="H19" i="6"/>
  <c r="X16" i="10"/>
  <c r="AO74" i="10"/>
  <c r="AZ74" i="10"/>
  <c r="G76" i="6"/>
  <c r="N76" i="10"/>
  <c r="L76" i="6"/>
  <c r="J78" i="6"/>
  <c r="AO14" i="10"/>
  <c r="G16" i="6"/>
  <c r="R73" i="6"/>
  <c r="T16" i="10"/>
  <c r="AD16" i="10"/>
  <c r="X76" i="10"/>
  <c r="AP74" i="10"/>
  <c r="AM75" i="10"/>
  <c r="S16" i="10"/>
  <c r="H79" i="6"/>
  <c r="AY14" i="10"/>
  <c r="S76" i="10"/>
  <c r="B78" i="6"/>
  <c r="AY74" i="10"/>
  <c r="N78" i="6"/>
  <c r="AD76" i="10"/>
  <c r="L16" i="6"/>
  <c r="N16" i="10"/>
  <c r="AP14" i="10"/>
  <c r="AN75" i="10"/>
  <c r="AZ14" i="10"/>
  <c r="O16" i="6" l="1"/>
  <c r="F78" i="6"/>
  <c r="Y16" i="10"/>
  <c r="O76" i="6"/>
  <c r="J19" i="6"/>
  <c r="N19" i="6"/>
  <c r="B19" i="6"/>
  <c r="F19" i="6" s="1"/>
  <c r="AX16" i="10"/>
  <c r="AN16" i="10"/>
  <c r="AM16" i="10"/>
  <c r="AL16" i="10"/>
  <c r="AA17" i="10"/>
  <c r="R17" i="10"/>
  <c r="J17" i="10"/>
  <c r="B17" i="10"/>
  <c r="AR17" i="10" s="1"/>
  <c r="Z17" i="10"/>
  <c r="I17" i="10"/>
  <c r="P17" i="10"/>
  <c r="H17" i="10"/>
  <c r="G17" i="10"/>
  <c r="F17" i="10"/>
  <c r="E17" i="10"/>
  <c r="BB17" i="10"/>
  <c r="AQ17" i="10"/>
  <c r="D17" i="10"/>
  <c r="C17" i="10"/>
  <c r="O17" i="10" s="1"/>
  <c r="BA17" i="10"/>
  <c r="AC17" i="10"/>
  <c r="L17" i="10"/>
  <c r="K17" i="10"/>
  <c r="A78" i="10"/>
  <c r="D77" i="6"/>
  <c r="E77" i="6"/>
  <c r="O16" i="10"/>
  <c r="BB77" i="10"/>
  <c r="BA77" i="10"/>
  <c r="R77" i="10"/>
  <c r="AQ77" i="10"/>
  <c r="AA77" i="10"/>
  <c r="Z77" i="10"/>
  <c r="P77" i="10"/>
  <c r="D77" i="10"/>
  <c r="O77" i="10"/>
  <c r="B77" i="10"/>
  <c r="AR77" i="10" s="1"/>
  <c r="AX77" i="10"/>
  <c r="AC77" i="10"/>
  <c r="AL77" i="10"/>
  <c r="A19" i="10"/>
  <c r="E18" i="6"/>
  <c r="D18" i="6"/>
  <c r="L18" i="6"/>
  <c r="O18" i="6" s="1"/>
  <c r="A18" i="10"/>
  <c r="E17" i="6"/>
  <c r="D17" i="6"/>
  <c r="AX76" i="10"/>
  <c r="AL76" i="10"/>
  <c r="AZ75" i="10"/>
  <c r="AO15" i="10"/>
  <c r="AP15" i="10"/>
  <c r="N77" i="10"/>
  <c r="L17" i="6"/>
  <c r="J79" i="6"/>
  <c r="H20" i="6"/>
  <c r="S17" i="10"/>
  <c r="AN76" i="10"/>
  <c r="N17" i="10"/>
  <c r="AP75" i="10"/>
  <c r="AY15" i="10"/>
  <c r="AZ15" i="10"/>
  <c r="X77" i="10"/>
  <c r="P15" i="6"/>
  <c r="H80" i="6"/>
  <c r="AD77" i="10"/>
  <c r="B79" i="6"/>
  <c r="AD17" i="10"/>
  <c r="G17" i="6"/>
  <c r="AM76" i="10"/>
  <c r="X17" i="10"/>
  <c r="S77" i="10"/>
  <c r="T17" i="10"/>
  <c r="N79" i="6"/>
  <c r="G18" i="6"/>
  <c r="AO75" i="10"/>
  <c r="L77" i="6"/>
  <c r="AY75" i="10"/>
  <c r="G77" i="6"/>
  <c r="O77" i="6" l="1"/>
  <c r="Y17" i="10"/>
  <c r="F79" i="6"/>
  <c r="Q15" i="6"/>
  <c r="N20" i="6"/>
  <c r="B20" i="6"/>
  <c r="F20" i="6" s="1"/>
  <c r="J20" i="6"/>
  <c r="O17" i="6"/>
  <c r="BB78" i="10"/>
  <c r="BA78" i="10"/>
  <c r="AC78" i="10"/>
  <c r="R78" i="10"/>
  <c r="P78" i="10"/>
  <c r="Z78" i="10"/>
  <c r="AQ78" i="10"/>
  <c r="D78" i="10"/>
  <c r="C78" i="10"/>
  <c r="AA78" i="10"/>
  <c r="B78" i="10"/>
  <c r="AR78" i="10" s="1"/>
  <c r="AA19" i="10"/>
  <c r="R19" i="10"/>
  <c r="B19" i="10"/>
  <c r="AR19" i="10" s="1"/>
  <c r="Z19" i="10"/>
  <c r="P19" i="10"/>
  <c r="O19" i="10"/>
  <c r="AQ19" i="10"/>
  <c r="D19" i="10"/>
  <c r="S19" i="10"/>
  <c r="C19" i="10"/>
  <c r="BB19" i="10"/>
  <c r="AD19" i="10"/>
  <c r="AC19" i="10"/>
  <c r="BA19" i="10"/>
  <c r="AX17" i="10"/>
  <c r="AN17" i="10"/>
  <c r="AM17" i="10"/>
  <c r="AL17" i="10"/>
  <c r="A20" i="10"/>
  <c r="E19" i="6"/>
  <c r="D19" i="6"/>
  <c r="L19" i="6"/>
  <c r="O19" i="6" s="1"/>
  <c r="AA18" i="10"/>
  <c r="R18" i="10"/>
  <c r="J18" i="10"/>
  <c r="B18" i="10"/>
  <c r="AR18" i="10" s="1"/>
  <c r="Z18" i="10"/>
  <c r="I18" i="10"/>
  <c r="P18" i="10"/>
  <c r="H18" i="10"/>
  <c r="O18" i="10"/>
  <c r="G18" i="10"/>
  <c r="F18" i="10"/>
  <c r="E18" i="10"/>
  <c r="BB18" i="10"/>
  <c r="AQ18" i="10"/>
  <c r="D18" i="10"/>
  <c r="C18" i="10"/>
  <c r="BA18" i="10"/>
  <c r="K18" i="10"/>
  <c r="AC18" i="10"/>
  <c r="L18" i="10"/>
  <c r="A79" i="10"/>
  <c r="E78" i="6"/>
  <c r="D78" i="6"/>
  <c r="H21" i="6"/>
  <c r="N78" i="10"/>
  <c r="AZ77" i="10"/>
  <c r="G78" i="6"/>
  <c r="R15" i="6"/>
  <c r="AO16" i="10"/>
  <c r="S78" i="10"/>
  <c r="S18" i="10"/>
  <c r="J80" i="6"/>
  <c r="AY16" i="10"/>
  <c r="AP16" i="10"/>
  <c r="N18" i="10"/>
  <c r="P16" i="6"/>
  <c r="H81" i="6"/>
  <c r="AD78" i="10"/>
  <c r="AZ16" i="10"/>
  <c r="AD18" i="10"/>
  <c r="G19" i="6"/>
  <c r="N80" i="6"/>
  <c r="AO77" i="10"/>
  <c r="L78" i="6"/>
  <c r="AP76" i="10"/>
  <c r="N19" i="10"/>
  <c r="B80" i="6"/>
  <c r="AZ76" i="10"/>
  <c r="X19" i="10"/>
  <c r="X18" i="10"/>
  <c r="AP77" i="10"/>
  <c r="AY76" i="10"/>
  <c r="T18" i="10"/>
  <c r="AO76" i="10"/>
  <c r="X78" i="10"/>
  <c r="AY77" i="10"/>
  <c r="N137" i="15"/>
  <c r="N137" i="16"/>
  <c r="N137" i="8"/>
  <c r="N137" i="14"/>
  <c r="Y18" i="10" l="1"/>
  <c r="F80" i="6"/>
  <c r="O78" i="6"/>
  <c r="Q16" i="6"/>
  <c r="B21" i="6"/>
  <c r="F21" i="6" s="1"/>
  <c r="N21" i="6"/>
  <c r="J21" i="6"/>
  <c r="BB79" i="10"/>
  <c r="BA79" i="10"/>
  <c r="Z79" i="10"/>
  <c r="P79" i="10"/>
  <c r="D79" i="10"/>
  <c r="C79" i="10"/>
  <c r="B79" i="10"/>
  <c r="AR79" i="10" s="1"/>
  <c r="AA79" i="10"/>
  <c r="R79" i="10"/>
  <c r="AC79" i="10"/>
  <c r="AQ79" i="10"/>
  <c r="O78" i="10"/>
  <c r="AA20" i="10"/>
  <c r="R20" i="10"/>
  <c r="B20" i="10"/>
  <c r="AR20" i="10" s="1"/>
  <c r="Z20" i="10"/>
  <c r="P20" i="10"/>
  <c r="O20" i="10"/>
  <c r="BB20" i="10"/>
  <c r="AQ20" i="10"/>
  <c r="D20" i="10"/>
  <c r="S20" i="10"/>
  <c r="C20" i="10"/>
  <c r="AC20" i="10"/>
  <c r="BA20" i="10"/>
  <c r="AD20" i="10"/>
  <c r="AX78" i="10"/>
  <c r="AL78" i="10"/>
  <c r="AX18" i="10"/>
  <c r="AN18" i="10"/>
  <c r="AM18" i="10"/>
  <c r="AL18" i="10"/>
  <c r="AX19" i="10"/>
  <c r="AN19" i="10"/>
  <c r="AM19" i="10"/>
  <c r="AL19" i="10"/>
  <c r="A21" i="10"/>
  <c r="E20" i="6"/>
  <c r="D20" i="6"/>
  <c r="L20" i="6"/>
  <c r="O20" i="6" s="1"/>
  <c r="A80" i="10"/>
  <c r="E79" i="6"/>
  <c r="D79" i="6"/>
  <c r="B81" i="6"/>
  <c r="AD79" i="10"/>
  <c r="X79" i="10"/>
  <c r="AP17" i="10"/>
  <c r="N81" i="6"/>
  <c r="AZ17" i="10"/>
  <c r="G20" i="6"/>
  <c r="L79" i="6"/>
  <c r="AM78" i="10"/>
  <c r="R16" i="6"/>
  <c r="H22" i="6"/>
  <c r="X20" i="10"/>
  <c r="N79" i="10"/>
  <c r="J81" i="6"/>
  <c r="AN78" i="10"/>
  <c r="AO17" i="10"/>
  <c r="H82" i="6"/>
  <c r="S79" i="10"/>
  <c r="N20" i="10"/>
  <c r="P17" i="6"/>
  <c r="AY17" i="10"/>
  <c r="G79" i="6"/>
  <c r="O137" i="15"/>
  <c r="O137" i="14"/>
  <c r="O137" i="16"/>
  <c r="O137" i="8"/>
  <c r="Q17" i="6" l="1"/>
  <c r="N22" i="6"/>
  <c r="J22" i="6"/>
  <c r="B22" i="6"/>
  <c r="F22" i="6" s="1"/>
  <c r="O79" i="6"/>
  <c r="F81" i="6"/>
  <c r="AX79" i="10"/>
  <c r="AL79" i="10"/>
  <c r="A22" i="10"/>
  <c r="E21" i="6"/>
  <c r="D21" i="6"/>
  <c r="L21" i="6"/>
  <c r="O21" i="6" s="1"/>
  <c r="O79" i="10"/>
  <c r="A81" i="10"/>
  <c r="E80" i="6"/>
  <c r="D80" i="6"/>
  <c r="BA80" i="10"/>
  <c r="AC80" i="10"/>
  <c r="R80" i="10"/>
  <c r="D80" i="10"/>
  <c r="BB80" i="10"/>
  <c r="AQ80" i="10"/>
  <c r="C80" i="10"/>
  <c r="O80" i="10" s="1"/>
  <c r="B80" i="10"/>
  <c r="AA80" i="10"/>
  <c r="Z80" i="10"/>
  <c r="P80" i="10"/>
  <c r="AA21" i="10"/>
  <c r="R21" i="10"/>
  <c r="B21" i="10"/>
  <c r="AR21" i="10" s="1"/>
  <c r="Z21" i="10"/>
  <c r="P21" i="10"/>
  <c r="O21" i="10"/>
  <c r="BB21" i="10"/>
  <c r="AQ21" i="10"/>
  <c r="D21" i="10"/>
  <c r="S21" i="10"/>
  <c r="C21" i="10"/>
  <c r="AD21" i="10"/>
  <c r="AC21" i="10"/>
  <c r="BA21" i="10"/>
  <c r="AX20" i="10"/>
  <c r="AN20" i="10"/>
  <c r="AM20" i="10"/>
  <c r="AL20" i="10"/>
  <c r="AZ78" i="10"/>
  <c r="R17" i="6"/>
  <c r="H23" i="6"/>
  <c r="L80" i="6"/>
  <c r="X80" i="10"/>
  <c r="AZ19" i="10"/>
  <c r="J82" i="6"/>
  <c r="AO19" i="10"/>
  <c r="S80" i="10"/>
  <c r="H83" i="6"/>
  <c r="AY19" i="10"/>
  <c r="N82" i="6"/>
  <c r="G21" i="6"/>
  <c r="AO18" i="10"/>
  <c r="X21" i="10"/>
  <c r="B82" i="6"/>
  <c r="AO78" i="10"/>
  <c r="G80" i="6"/>
  <c r="AY18" i="10"/>
  <c r="N80" i="10"/>
  <c r="AP18" i="10"/>
  <c r="N21" i="10"/>
  <c r="AZ18" i="10"/>
  <c r="AY78" i="10"/>
  <c r="AN79" i="10"/>
  <c r="AP78" i="10"/>
  <c r="AM79" i="10"/>
  <c r="AD80" i="10"/>
  <c r="AP19" i="10"/>
  <c r="P137" i="8"/>
  <c r="P137" i="14"/>
  <c r="P137" i="16"/>
  <c r="P137" i="15"/>
  <c r="F82" i="6" l="1"/>
  <c r="O80" i="6"/>
  <c r="J23" i="6"/>
  <c r="B23" i="6"/>
  <c r="F23" i="6" s="1"/>
  <c r="N23" i="6"/>
  <c r="AL80" i="10"/>
  <c r="AX80" i="10"/>
  <c r="A23" i="10"/>
  <c r="E22" i="6"/>
  <c r="D22" i="6"/>
  <c r="L22" i="6"/>
  <c r="BA81" i="10"/>
  <c r="AC81" i="10"/>
  <c r="B81" i="10"/>
  <c r="AR81" i="10" s="1"/>
  <c r="BB81" i="10"/>
  <c r="AQ81" i="10"/>
  <c r="R81" i="10"/>
  <c r="AA81" i="10"/>
  <c r="P81" i="10"/>
  <c r="D81" i="10"/>
  <c r="Z81" i="10"/>
  <c r="C81" i="10"/>
  <c r="O81" i="10" s="1"/>
  <c r="AA22" i="10"/>
  <c r="R22" i="10"/>
  <c r="B22" i="10"/>
  <c r="AR22" i="10" s="1"/>
  <c r="Z22" i="10"/>
  <c r="P22" i="10"/>
  <c r="O22" i="10"/>
  <c r="BB22" i="10"/>
  <c r="AQ22" i="10"/>
  <c r="D22" i="10"/>
  <c r="S22" i="10"/>
  <c r="C22" i="10"/>
  <c r="BA22" i="10"/>
  <c r="AD22" i="10"/>
  <c r="AC22" i="10"/>
  <c r="O22" i="6"/>
  <c r="AX21" i="10"/>
  <c r="AN21" i="10"/>
  <c r="AM21" i="10"/>
  <c r="AL21" i="10"/>
  <c r="A82" i="10"/>
  <c r="D81" i="6"/>
  <c r="E81" i="6"/>
  <c r="X81" i="10"/>
  <c r="AY20" i="10"/>
  <c r="L81" i="6"/>
  <c r="AZ79" i="10"/>
  <c r="N22" i="10"/>
  <c r="AO79" i="10"/>
  <c r="X22" i="10"/>
  <c r="AP79" i="10"/>
  <c r="H84" i="6"/>
  <c r="AZ20" i="10"/>
  <c r="S81" i="10"/>
  <c r="AN80" i="10"/>
  <c r="N83" i="6"/>
  <c r="AY79" i="10"/>
  <c r="J83" i="6"/>
  <c r="AP20" i="10"/>
  <c r="AM80" i="10"/>
  <c r="AD81" i="10"/>
  <c r="N81" i="10"/>
  <c r="B83" i="6"/>
  <c r="G81" i="6"/>
  <c r="H24" i="6"/>
  <c r="AO20" i="10"/>
  <c r="G22" i="6"/>
  <c r="N24" i="6" l="1"/>
  <c r="J24" i="6"/>
  <c r="B24" i="6"/>
  <c r="F24" i="6" s="1"/>
  <c r="F83" i="6"/>
  <c r="O81" i="6"/>
  <c r="BA82" i="10"/>
  <c r="AA82" i="10"/>
  <c r="Z82" i="10"/>
  <c r="P82" i="10"/>
  <c r="BB82" i="10"/>
  <c r="R82" i="10"/>
  <c r="D82" i="10"/>
  <c r="AC82" i="10"/>
  <c r="C82" i="10"/>
  <c r="AQ82" i="10"/>
  <c r="B82" i="10"/>
  <c r="AR82" i="10" s="1"/>
  <c r="AX22" i="10"/>
  <c r="AN22" i="10"/>
  <c r="AM22" i="10"/>
  <c r="AL22" i="10"/>
  <c r="AA23" i="10"/>
  <c r="R23" i="10"/>
  <c r="B23" i="10"/>
  <c r="AR23" i="10" s="1"/>
  <c r="Z23" i="10"/>
  <c r="P23" i="10"/>
  <c r="O23" i="10"/>
  <c r="AQ23" i="10"/>
  <c r="D23" i="10"/>
  <c r="BB23" i="10"/>
  <c r="S23" i="10"/>
  <c r="C23" i="10"/>
  <c r="AD23" i="10"/>
  <c r="BA23" i="10"/>
  <c r="AC23" i="10"/>
  <c r="A24" i="10"/>
  <c r="E23" i="6"/>
  <c r="D23" i="6"/>
  <c r="L23" i="6"/>
  <c r="O23" i="6" s="1"/>
  <c r="A83" i="10"/>
  <c r="E82" i="6"/>
  <c r="D82" i="6"/>
  <c r="AX81" i="10"/>
  <c r="AL81" i="10"/>
  <c r="AY80" i="10"/>
  <c r="AP80" i="10"/>
  <c r="L82" i="6"/>
  <c r="AO21" i="10"/>
  <c r="AY21" i="10"/>
  <c r="H25" i="6"/>
  <c r="H85" i="6"/>
  <c r="AD82" i="10"/>
  <c r="G23" i="6"/>
  <c r="AO80" i="10"/>
  <c r="J84" i="6"/>
  <c r="AM81" i="10"/>
  <c r="N23" i="10"/>
  <c r="B84" i="6"/>
  <c r="X82" i="10"/>
  <c r="X23" i="10"/>
  <c r="G82" i="6"/>
  <c r="AZ80" i="10"/>
  <c r="AZ21" i="10"/>
  <c r="N84" i="6"/>
  <c r="S82" i="10"/>
  <c r="AN81" i="10"/>
  <c r="N82" i="10"/>
  <c r="AP21" i="10"/>
  <c r="F84" i="6" l="1"/>
  <c r="N25" i="6"/>
  <c r="J25" i="6"/>
  <c r="B25" i="6"/>
  <c r="F25" i="6" s="1"/>
  <c r="O82" i="6"/>
  <c r="A25" i="10"/>
  <c r="E24" i="6"/>
  <c r="D24" i="6"/>
  <c r="L24" i="6"/>
  <c r="O24" i="6" s="1"/>
  <c r="AX82" i="10"/>
  <c r="AL82" i="10"/>
  <c r="A84" i="10"/>
  <c r="D83" i="6"/>
  <c r="E83" i="6"/>
  <c r="O82" i="10"/>
  <c r="BA83" i="10"/>
  <c r="O83" i="10"/>
  <c r="D83" i="10"/>
  <c r="C83" i="10"/>
  <c r="AA83" i="10"/>
  <c r="P83" i="10"/>
  <c r="Z83" i="10"/>
  <c r="AQ83" i="10"/>
  <c r="BB83" i="10"/>
  <c r="B83" i="10"/>
  <c r="AR83" i="10" s="1"/>
  <c r="AC83" i="10"/>
  <c r="R83" i="10"/>
  <c r="AX23" i="10"/>
  <c r="AN23" i="10"/>
  <c r="AM23" i="10"/>
  <c r="AL23" i="10"/>
  <c r="AA24" i="10"/>
  <c r="R24" i="10"/>
  <c r="B24" i="10"/>
  <c r="AR24" i="10" s="1"/>
  <c r="Z24" i="10"/>
  <c r="P24" i="10"/>
  <c r="O24" i="10"/>
  <c r="AQ24" i="10"/>
  <c r="D24" i="10"/>
  <c r="BB24" i="10"/>
  <c r="S24" i="10"/>
  <c r="C24" i="10"/>
  <c r="AC24" i="10"/>
  <c r="AD24" i="10"/>
  <c r="BA24" i="10"/>
  <c r="AZ81" i="10"/>
  <c r="AY81" i="10"/>
  <c r="H26" i="6"/>
  <c r="AN82" i="10"/>
  <c r="AO22" i="10"/>
  <c r="N24" i="10"/>
  <c r="AZ22" i="10"/>
  <c r="AP81" i="10"/>
  <c r="AO81" i="10"/>
  <c r="AM82" i="10"/>
  <c r="AD83" i="10"/>
  <c r="S83" i="10"/>
  <c r="AY22" i="10"/>
  <c r="J85" i="6"/>
  <c r="X83" i="10"/>
  <c r="H86" i="6"/>
  <c r="X24" i="10"/>
  <c r="G24" i="6"/>
  <c r="N83" i="10"/>
  <c r="AP22" i="10"/>
  <c r="L83" i="6"/>
  <c r="B85" i="6"/>
  <c r="N85" i="6"/>
  <c r="G83" i="6"/>
  <c r="F85" i="6" l="1"/>
  <c r="O83" i="6"/>
  <c r="J86" i="6"/>
  <c r="B86" i="6"/>
  <c r="F86" i="6" s="1"/>
  <c r="N86" i="6"/>
  <c r="J26" i="6"/>
  <c r="N26" i="6"/>
  <c r="B26" i="6"/>
  <c r="F26" i="6" s="1"/>
  <c r="AA25" i="10"/>
  <c r="R25" i="10"/>
  <c r="B25" i="10"/>
  <c r="AR25" i="10" s="1"/>
  <c r="Z25" i="10"/>
  <c r="P25" i="10"/>
  <c r="O25" i="10"/>
  <c r="AQ25" i="10"/>
  <c r="D25" i="10"/>
  <c r="BB25" i="10"/>
  <c r="S25" i="10"/>
  <c r="C25" i="10"/>
  <c r="AD25" i="10"/>
  <c r="BA25" i="10"/>
  <c r="AC25" i="10"/>
  <c r="BA84" i="10"/>
  <c r="AC84" i="10"/>
  <c r="B84" i="10"/>
  <c r="AR84" i="10" s="1"/>
  <c r="BB84" i="10"/>
  <c r="AQ84" i="10"/>
  <c r="AA84" i="10"/>
  <c r="R84" i="10"/>
  <c r="D84" i="10"/>
  <c r="P84" i="10"/>
  <c r="C84" i="10"/>
  <c r="Z84" i="10"/>
  <c r="O84" i="10"/>
  <c r="AL83" i="10"/>
  <c r="AX83" i="10"/>
  <c r="A26" i="10"/>
  <c r="E25" i="6"/>
  <c r="D25" i="6"/>
  <c r="L25" i="6"/>
  <c r="O25" i="6" s="1"/>
  <c r="A85" i="10"/>
  <c r="E84" i="6"/>
  <c r="D84" i="6"/>
  <c r="AX24" i="10"/>
  <c r="AN24" i="10"/>
  <c r="AM24" i="10"/>
  <c r="AL24" i="10"/>
  <c r="H27" i="6"/>
  <c r="AP23" i="10"/>
  <c r="G25" i="6"/>
  <c r="H87" i="6"/>
  <c r="AZ23" i="10"/>
  <c r="AM83" i="10"/>
  <c r="N25" i="10"/>
  <c r="L84" i="6"/>
  <c r="AZ82" i="10"/>
  <c r="X25" i="10"/>
  <c r="X84" i="10"/>
  <c r="AN83" i="10"/>
  <c r="AO82" i="10"/>
  <c r="AO23" i="10"/>
  <c r="G84" i="6"/>
  <c r="AY82" i="10"/>
  <c r="AP82" i="10"/>
  <c r="AD84" i="10"/>
  <c r="S84" i="10"/>
  <c r="N84" i="10"/>
  <c r="AY23" i="10"/>
  <c r="O84" i="6" l="1"/>
  <c r="J87" i="6"/>
  <c r="B87" i="6"/>
  <c r="F87" i="6" s="1"/>
  <c r="N87" i="6"/>
  <c r="B27" i="6"/>
  <c r="F27" i="6" s="1"/>
  <c r="N27" i="6"/>
  <c r="J27" i="6"/>
  <c r="BA85" i="10"/>
  <c r="Z85" i="10"/>
  <c r="P85" i="10"/>
  <c r="O85" i="10"/>
  <c r="R85" i="10"/>
  <c r="B85" i="10"/>
  <c r="AR85" i="10" s="1"/>
  <c r="AC85" i="10"/>
  <c r="BB85" i="10"/>
  <c r="AA85" i="10"/>
  <c r="AQ85" i="10"/>
  <c r="D85" i="10"/>
  <c r="C85" i="10"/>
  <c r="AA26" i="10"/>
  <c r="R26" i="10"/>
  <c r="B26" i="10"/>
  <c r="AR26" i="10" s="1"/>
  <c r="Z26" i="10"/>
  <c r="P26" i="10"/>
  <c r="O26" i="10"/>
  <c r="AQ26" i="10"/>
  <c r="D26" i="10"/>
  <c r="BB26" i="10"/>
  <c r="S26" i="10"/>
  <c r="C26" i="10"/>
  <c r="AD26" i="10"/>
  <c r="BA26" i="10"/>
  <c r="AC26" i="10"/>
  <c r="A86" i="10"/>
  <c r="E85" i="6"/>
  <c r="D85" i="6"/>
  <c r="E86" i="6"/>
  <c r="D86" i="6"/>
  <c r="L86" i="6"/>
  <c r="O86" i="6" s="1"/>
  <c r="A87" i="10"/>
  <c r="AL84" i="10"/>
  <c r="AX84" i="10"/>
  <c r="AX25" i="10"/>
  <c r="AN25" i="10"/>
  <c r="AM25" i="10"/>
  <c r="AL25" i="10"/>
  <c r="A27" i="10"/>
  <c r="E26" i="6"/>
  <c r="D26" i="6"/>
  <c r="L26" i="6"/>
  <c r="O26" i="6" s="1"/>
  <c r="AN84" i="10"/>
  <c r="X26" i="10"/>
  <c r="G26" i="6"/>
  <c r="AO83" i="10"/>
  <c r="G86" i="6"/>
  <c r="AM84" i="10"/>
  <c r="N85" i="10"/>
  <c r="N26" i="10"/>
  <c r="AO24" i="10"/>
  <c r="AP83" i="10"/>
  <c r="H28" i="6"/>
  <c r="X85" i="10"/>
  <c r="AY24" i="10"/>
  <c r="H88" i="6"/>
  <c r="S85" i="10"/>
  <c r="AY83" i="10"/>
  <c r="AP24" i="10"/>
  <c r="AZ24" i="10"/>
  <c r="AZ83" i="10"/>
  <c r="L85" i="6"/>
  <c r="G85" i="6"/>
  <c r="AD85" i="10"/>
  <c r="O85" i="6" l="1"/>
  <c r="J88" i="6"/>
  <c r="B88" i="6"/>
  <c r="F88" i="6" s="1"/>
  <c r="N88" i="6"/>
  <c r="J28" i="6"/>
  <c r="N28" i="6"/>
  <c r="B28" i="6"/>
  <c r="F28" i="6" s="1"/>
  <c r="BB87" i="10"/>
  <c r="O87" i="10"/>
  <c r="F87" i="10"/>
  <c r="E87" i="10"/>
  <c r="S87" i="10"/>
  <c r="H87" i="10"/>
  <c r="BA87" i="10"/>
  <c r="AD87" i="10"/>
  <c r="R87" i="10"/>
  <c r="G87" i="10"/>
  <c r="AC87" i="10"/>
  <c r="D87" i="10"/>
  <c r="P87" i="10"/>
  <c r="C87" i="10"/>
  <c r="K87" i="10"/>
  <c r="AQ87" i="10"/>
  <c r="J87" i="10"/>
  <c r="I87" i="10"/>
  <c r="AA87" i="10"/>
  <c r="B87" i="10"/>
  <c r="AR87" i="10" s="1"/>
  <c r="Z87" i="10"/>
  <c r="L87" i="10"/>
  <c r="AX85" i="10"/>
  <c r="AL85" i="10"/>
  <c r="A88" i="10"/>
  <c r="L87" i="6"/>
  <c r="O87" i="6" s="1"/>
  <c r="D87" i="6"/>
  <c r="E87" i="6"/>
  <c r="AA27" i="10"/>
  <c r="R27" i="10"/>
  <c r="B27" i="10"/>
  <c r="AR27" i="10" s="1"/>
  <c r="Z27" i="10"/>
  <c r="P27" i="10"/>
  <c r="O27" i="10"/>
  <c r="AQ27" i="10"/>
  <c r="D27" i="10"/>
  <c r="BB27" i="10"/>
  <c r="S27" i="10"/>
  <c r="C27" i="10"/>
  <c r="AC27" i="10"/>
  <c r="BA27" i="10"/>
  <c r="AD27" i="10"/>
  <c r="AX26" i="10"/>
  <c r="AN26" i="10"/>
  <c r="AM26" i="10"/>
  <c r="AL26" i="10"/>
  <c r="A28" i="10"/>
  <c r="E27" i="6"/>
  <c r="D27" i="6"/>
  <c r="L27" i="6"/>
  <c r="O27" i="6" s="1"/>
  <c r="BB86" i="10"/>
  <c r="BA86" i="10"/>
  <c r="O86" i="10"/>
  <c r="D86" i="10"/>
  <c r="C86" i="10"/>
  <c r="B86" i="10"/>
  <c r="AR86" i="10" s="1"/>
  <c r="AQ86" i="10"/>
  <c r="R86" i="10"/>
  <c r="AC86" i="10"/>
  <c r="P86" i="10"/>
  <c r="AA86" i="10"/>
  <c r="Z86" i="10"/>
  <c r="H89" i="6"/>
  <c r="N27" i="10"/>
  <c r="X86" i="10"/>
  <c r="N87" i="10"/>
  <c r="AO84" i="10"/>
  <c r="N86" i="10"/>
  <c r="AY84" i="10"/>
  <c r="X27" i="10"/>
  <c r="AD86" i="10"/>
  <c r="G87" i="6"/>
  <c r="AP25" i="10"/>
  <c r="AZ25" i="10"/>
  <c r="AP84" i="10"/>
  <c r="AO25" i="10"/>
  <c r="AY25" i="10"/>
  <c r="AM85" i="10"/>
  <c r="H29" i="6"/>
  <c r="AZ84" i="10"/>
  <c r="AN85" i="10"/>
  <c r="X87" i="10"/>
  <c r="G27" i="6"/>
  <c r="S86" i="10"/>
  <c r="B29" i="6" l="1"/>
  <c r="F29" i="6" s="1"/>
  <c r="N29" i="6"/>
  <c r="J29" i="6"/>
  <c r="J89" i="6"/>
  <c r="B89" i="6"/>
  <c r="F89" i="6" s="1"/>
  <c r="N89" i="6"/>
  <c r="A29" i="10"/>
  <c r="E28" i="6"/>
  <c r="D28" i="6"/>
  <c r="L28" i="6"/>
  <c r="O28" i="6" s="1"/>
  <c r="AA28" i="10"/>
  <c r="R28" i="10"/>
  <c r="B28" i="10"/>
  <c r="AR28" i="10" s="1"/>
  <c r="Z28" i="10"/>
  <c r="P28" i="10"/>
  <c r="O28" i="10"/>
  <c r="AQ28" i="10"/>
  <c r="D28" i="10"/>
  <c r="BB28" i="10"/>
  <c r="S28" i="10"/>
  <c r="C28" i="10"/>
  <c r="AC28" i="10"/>
  <c r="BA28" i="10"/>
  <c r="AD28" i="10"/>
  <c r="AX86" i="10"/>
  <c r="AL86" i="10"/>
  <c r="BB88" i="10"/>
  <c r="F88" i="10"/>
  <c r="D88" i="10"/>
  <c r="L88" i="10"/>
  <c r="C88" i="10"/>
  <c r="AD88" i="10"/>
  <c r="K88" i="10"/>
  <c r="B88" i="10"/>
  <c r="AR88" i="10" s="1"/>
  <c r="AA88" i="10"/>
  <c r="O88" i="10"/>
  <c r="Z88" i="10"/>
  <c r="J88" i="10"/>
  <c r="AQ88" i="10"/>
  <c r="I88" i="10"/>
  <c r="H88" i="10"/>
  <c r="R88" i="10"/>
  <c r="P88" i="10"/>
  <c r="G88" i="10"/>
  <c r="E88" i="10"/>
  <c r="BA88" i="10"/>
  <c r="AC88" i="10"/>
  <c r="S88" i="10"/>
  <c r="AX87" i="10"/>
  <c r="AN87" i="10"/>
  <c r="AM87" i="10"/>
  <c r="AL87" i="10"/>
  <c r="A89" i="10"/>
  <c r="E88" i="6"/>
  <c r="D88" i="6"/>
  <c r="L88" i="6"/>
  <c r="O88" i="6" s="1"/>
  <c r="AX27" i="10"/>
  <c r="AN27" i="10"/>
  <c r="AM27" i="10"/>
  <c r="AL27" i="10"/>
  <c r="AZ85" i="10"/>
  <c r="AY85" i="10"/>
  <c r="AY26" i="10"/>
  <c r="X88" i="10"/>
  <c r="G88" i="6"/>
  <c r="X28" i="10"/>
  <c r="H30" i="6"/>
  <c r="AM86" i="10"/>
  <c r="AP85" i="10"/>
  <c r="AO85" i="10"/>
  <c r="AP26" i="10"/>
  <c r="N28" i="10"/>
  <c r="G28" i="6"/>
  <c r="AZ26" i="10"/>
  <c r="H90" i="6"/>
  <c r="AO26" i="10"/>
  <c r="AN86" i="10"/>
  <c r="N88" i="10"/>
  <c r="J90" i="6" l="1"/>
  <c r="N90" i="6"/>
  <c r="B90" i="6"/>
  <c r="F90" i="6" s="1"/>
  <c r="N30" i="6"/>
  <c r="J30" i="6"/>
  <c r="B30" i="6"/>
  <c r="F30" i="6" s="1"/>
  <c r="BB89" i="10"/>
  <c r="F89" i="10"/>
  <c r="AD89" i="10"/>
  <c r="K89" i="10"/>
  <c r="B89" i="10"/>
  <c r="AR89" i="10" s="1"/>
  <c r="AC89" i="10"/>
  <c r="S89" i="10"/>
  <c r="J89" i="10"/>
  <c r="BA89" i="10"/>
  <c r="AQ89" i="10"/>
  <c r="R89" i="10"/>
  <c r="I89" i="10"/>
  <c r="G89" i="10"/>
  <c r="E89" i="10"/>
  <c r="D89" i="10"/>
  <c r="P89" i="10"/>
  <c r="C89" i="10"/>
  <c r="O89" i="10"/>
  <c r="AA89" i="10"/>
  <c r="Z89" i="10"/>
  <c r="H89" i="10"/>
  <c r="L89" i="10"/>
  <c r="A90" i="10"/>
  <c r="L89" i="6"/>
  <c r="O89" i="6" s="1"/>
  <c r="E89" i="6"/>
  <c r="D89" i="6"/>
  <c r="AM88" i="10"/>
  <c r="AL88" i="10"/>
  <c r="AX88" i="10"/>
  <c r="AN88" i="10"/>
  <c r="AA29" i="10"/>
  <c r="R29" i="10"/>
  <c r="B29" i="10"/>
  <c r="AR29" i="10" s="1"/>
  <c r="Z29" i="10"/>
  <c r="P29" i="10"/>
  <c r="O29" i="10"/>
  <c r="AQ29" i="10"/>
  <c r="D29" i="10"/>
  <c r="BB29" i="10"/>
  <c r="S29" i="10"/>
  <c r="C29" i="10"/>
  <c r="AD29" i="10"/>
  <c r="AC29" i="10"/>
  <c r="BA29" i="10"/>
  <c r="A30" i="10"/>
  <c r="E29" i="6"/>
  <c r="D29" i="6"/>
  <c r="L29" i="6"/>
  <c r="O29" i="6" s="1"/>
  <c r="AX28" i="10"/>
  <c r="AN28" i="10"/>
  <c r="AM28" i="10"/>
  <c r="AL28" i="10"/>
  <c r="G89" i="6"/>
  <c r="AO27" i="10"/>
  <c r="AY87" i="10"/>
  <c r="AP27" i="10"/>
  <c r="G29" i="6"/>
  <c r="X29" i="10"/>
  <c r="H91" i="6"/>
  <c r="N89" i="10"/>
  <c r="AY27" i="10"/>
  <c r="AO87" i="10"/>
  <c r="AZ27" i="10"/>
  <c r="H31" i="6"/>
  <c r="AZ87" i="10"/>
  <c r="N29" i="10"/>
  <c r="AP87" i="10"/>
  <c r="AP86" i="10"/>
  <c r="AO86" i="10"/>
  <c r="X89" i="10"/>
  <c r="AY86" i="10"/>
  <c r="AZ86" i="10"/>
  <c r="B31" i="6" l="1"/>
  <c r="F31" i="6" s="1"/>
  <c r="N31" i="6"/>
  <c r="J31" i="6"/>
  <c r="J91" i="6"/>
  <c r="B91" i="6"/>
  <c r="F91" i="6" s="1"/>
  <c r="N91" i="6"/>
  <c r="AN89" i="10"/>
  <c r="AM89" i="10"/>
  <c r="AX89" i="10"/>
  <c r="AL89" i="10"/>
  <c r="A91" i="10"/>
  <c r="L90" i="6"/>
  <c r="O90" i="6" s="1"/>
  <c r="D90" i="6"/>
  <c r="E90" i="6"/>
  <c r="BB90" i="10"/>
  <c r="F90" i="10"/>
  <c r="BA90" i="10"/>
  <c r="AQ90" i="10"/>
  <c r="R90" i="10"/>
  <c r="I90" i="10"/>
  <c r="AA90" i="10"/>
  <c r="H90" i="10"/>
  <c r="Z90" i="10"/>
  <c r="P90" i="10"/>
  <c r="G90" i="10"/>
  <c r="S90" i="10"/>
  <c r="C90" i="10"/>
  <c r="O90" i="10"/>
  <c r="B90" i="10"/>
  <c r="AR90" i="10" s="1"/>
  <c r="AD90" i="10"/>
  <c r="AC90" i="10"/>
  <c r="L90" i="10"/>
  <c r="D90" i="10"/>
  <c r="J90" i="10"/>
  <c r="E90" i="10"/>
  <c r="K90" i="10"/>
  <c r="AA30" i="10"/>
  <c r="R30" i="10"/>
  <c r="B30" i="10"/>
  <c r="AR30" i="10" s="1"/>
  <c r="Z30" i="10"/>
  <c r="P30" i="10"/>
  <c r="O30" i="10"/>
  <c r="AQ30" i="10"/>
  <c r="D30" i="10"/>
  <c r="BB30" i="10"/>
  <c r="S30" i="10"/>
  <c r="C30" i="10"/>
  <c r="BA30" i="10"/>
  <c r="AD30" i="10"/>
  <c r="AC30" i="10"/>
  <c r="AX29" i="10"/>
  <c r="AN29" i="10"/>
  <c r="AM29" i="10"/>
  <c r="AL29" i="10"/>
  <c r="A31" i="10"/>
  <c r="E30" i="6"/>
  <c r="D30" i="6"/>
  <c r="L30" i="6"/>
  <c r="O30" i="6" s="1"/>
  <c r="AY88" i="10"/>
  <c r="G30" i="6"/>
  <c r="AZ28" i="10"/>
  <c r="N90" i="10"/>
  <c r="AO28" i="10"/>
  <c r="AO88" i="10"/>
  <c r="X90" i="10"/>
  <c r="N30" i="10"/>
  <c r="AP28" i="10"/>
  <c r="X30" i="10"/>
  <c r="H32" i="6"/>
  <c r="AY28" i="10"/>
  <c r="G90" i="6"/>
  <c r="AP88" i="10"/>
  <c r="AZ88" i="10"/>
  <c r="H92" i="6"/>
  <c r="J92" i="6" l="1"/>
  <c r="B92" i="6"/>
  <c r="F92" i="6" s="1"/>
  <c r="N92" i="6"/>
  <c r="J32" i="6"/>
  <c r="N32" i="6"/>
  <c r="B32" i="6"/>
  <c r="F32" i="6" s="1"/>
  <c r="A32" i="10"/>
  <c r="E31" i="6"/>
  <c r="D31" i="6"/>
  <c r="L31" i="6"/>
  <c r="O31" i="6" s="1"/>
  <c r="AA31" i="10"/>
  <c r="R31" i="10"/>
  <c r="B31" i="10"/>
  <c r="AR31" i="10" s="1"/>
  <c r="Z31" i="10"/>
  <c r="P31" i="10"/>
  <c r="O31" i="10"/>
  <c r="AQ31" i="10"/>
  <c r="D31" i="10"/>
  <c r="BB31" i="10"/>
  <c r="S31" i="10"/>
  <c r="C31" i="10"/>
  <c r="AD31" i="10"/>
  <c r="AC31" i="10"/>
  <c r="BA31" i="10"/>
  <c r="AX30" i="10"/>
  <c r="AN30" i="10"/>
  <c r="AM30" i="10"/>
  <c r="AL30" i="10"/>
  <c r="AM90" i="10"/>
  <c r="AL90" i="10"/>
  <c r="AX90" i="10"/>
  <c r="AN90" i="10"/>
  <c r="BB91" i="10"/>
  <c r="F91" i="10"/>
  <c r="Z91" i="10"/>
  <c r="P91" i="10"/>
  <c r="G91" i="10"/>
  <c r="O91" i="10"/>
  <c r="E91" i="10"/>
  <c r="D91" i="10"/>
  <c r="AC91" i="10"/>
  <c r="L91" i="10"/>
  <c r="K91" i="10"/>
  <c r="AA91" i="10"/>
  <c r="J91" i="10"/>
  <c r="I91" i="10"/>
  <c r="AQ91" i="10"/>
  <c r="H91" i="10"/>
  <c r="C91" i="10"/>
  <c r="AD91" i="10"/>
  <c r="B91" i="10"/>
  <c r="AR91" i="10" s="1"/>
  <c r="BA91" i="10"/>
  <c r="R91" i="10"/>
  <c r="S91" i="10"/>
  <c r="A92" i="10"/>
  <c r="E91" i="6"/>
  <c r="D91" i="6"/>
  <c r="L91" i="6"/>
  <c r="O91" i="6" s="1"/>
  <c r="AP89" i="10"/>
  <c r="AZ89" i="10"/>
  <c r="H93" i="6"/>
  <c r="G31" i="6"/>
  <c r="AO29" i="10"/>
  <c r="H33" i="6"/>
  <c r="AY29" i="10"/>
  <c r="N91" i="10"/>
  <c r="X91" i="10"/>
  <c r="AO89" i="10"/>
  <c r="AP29" i="10"/>
  <c r="N31" i="10"/>
  <c r="G91" i="6"/>
  <c r="AY89" i="10"/>
  <c r="AZ29" i="10"/>
  <c r="X31" i="10"/>
  <c r="N33" i="6" l="1"/>
  <c r="J33" i="6"/>
  <c r="B33" i="6"/>
  <c r="F33" i="6" s="1"/>
  <c r="J93" i="6"/>
  <c r="N93" i="6"/>
  <c r="B93" i="6"/>
  <c r="F93" i="6" s="1"/>
  <c r="AX91" i="10"/>
  <c r="AN91" i="10"/>
  <c r="AM91" i="10"/>
  <c r="AL91" i="10"/>
  <c r="BB92" i="10"/>
  <c r="F92" i="10"/>
  <c r="D92" i="10"/>
  <c r="L92" i="10"/>
  <c r="C92" i="10"/>
  <c r="AD92" i="10"/>
  <c r="K92" i="10"/>
  <c r="B92" i="10"/>
  <c r="AR92" i="10" s="1"/>
  <c r="I92" i="10"/>
  <c r="AQ92" i="10"/>
  <c r="H92" i="10"/>
  <c r="S92" i="10"/>
  <c r="G92" i="10"/>
  <c r="R92" i="10"/>
  <c r="E92" i="10"/>
  <c r="BA92" i="10"/>
  <c r="P92" i="10"/>
  <c r="O92" i="10"/>
  <c r="AC92" i="10"/>
  <c r="J92" i="10"/>
  <c r="AA92" i="10"/>
  <c r="Z92" i="10"/>
  <c r="AX31" i="10"/>
  <c r="AN31" i="10"/>
  <c r="AM31" i="10"/>
  <c r="AL31" i="10"/>
  <c r="A33" i="10"/>
  <c r="E32" i="6"/>
  <c r="D32" i="6"/>
  <c r="L32" i="6"/>
  <c r="O32" i="6" s="1"/>
  <c r="A93" i="10"/>
  <c r="D92" i="6"/>
  <c r="E92" i="6"/>
  <c r="L92" i="6"/>
  <c r="O92" i="6" s="1"/>
  <c r="AA32" i="10"/>
  <c r="R32" i="10"/>
  <c r="B32" i="10"/>
  <c r="AR32" i="10" s="1"/>
  <c r="Z32" i="10"/>
  <c r="P32" i="10"/>
  <c r="O32" i="10"/>
  <c r="AQ32" i="10"/>
  <c r="D32" i="10"/>
  <c r="BB32" i="10"/>
  <c r="S32" i="10"/>
  <c r="C32" i="10"/>
  <c r="AC32" i="10"/>
  <c r="AD32" i="10"/>
  <c r="BA32" i="10"/>
  <c r="H94" i="6"/>
  <c r="AY90" i="10"/>
  <c r="AO30" i="10"/>
  <c r="AP30" i="10"/>
  <c r="AZ30" i="10"/>
  <c r="G92" i="6"/>
  <c r="X92" i="10"/>
  <c r="G32" i="6"/>
  <c r="N32" i="10"/>
  <c r="X32" i="10"/>
  <c r="N92" i="10"/>
  <c r="AY30" i="10"/>
  <c r="H34" i="6"/>
  <c r="AZ90" i="10"/>
  <c r="AO90" i="10"/>
  <c r="AP90" i="10"/>
  <c r="B34" i="6" l="1"/>
  <c r="F34" i="6" s="1"/>
  <c r="N34" i="6"/>
  <c r="J34" i="6"/>
  <c r="J94" i="6"/>
  <c r="N94" i="6"/>
  <c r="B94" i="6"/>
  <c r="F94" i="6" s="1"/>
  <c r="A94" i="10"/>
  <c r="L93" i="6"/>
  <c r="O93" i="6" s="1"/>
  <c r="D93" i="6"/>
  <c r="E93" i="6"/>
  <c r="O93" i="10"/>
  <c r="G93" i="10"/>
  <c r="BB93" i="10"/>
  <c r="F93" i="10"/>
  <c r="E93" i="10"/>
  <c r="AQ93" i="10"/>
  <c r="AA93" i="10"/>
  <c r="P93" i="10"/>
  <c r="D93" i="10"/>
  <c r="BA93" i="10"/>
  <c r="Z93" i="10"/>
  <c r="C93" i="10"/>
  <c r="I93" i="10"/>
  <c r="H93" i="10"/>
  <c r="B93" i="10"/>
  <c r="AR93" i="10" s="1"/>
  <c r="S93" i="10"/>
  <c r="AD93" i="10"/>
  <c r="AC93" i="10"/>
  <c r="R93" i="10"/>
  <c r="K93" i="10"/>
  <c r="J93" i="10"/>
  <c r="L93" i="10"/>
  <c r="AL92" i="10"/>
  <c r="AN92" i="10"/>
  <c r="AX92" i="10"/>
  <c r="AM92" i="10"/>
  <c r="AX32" i="10"/>
  <c r="AN32" i="10"/>
  <c r="AM32" i="10"/>
  <c r="AL32" i="10"/>
  <c r="A34" i="10"/>
  <c r="E33" i="6"/>
  <c r="D33" i="6"/>
  <c r="L33" i="6"/>
  <c r="O33" i="6" s="1"/>
  <c r="AA33" i="10"/>
  <c r="R33" i="10"/>
  <c r="B33" i="10"/>
  <c r="AR33" i="10" s="1"/>
  <c r="Z33" i="10"/>
  <c r="P33" i="10"/>
  <c r="O33" i="10"/>
  <c r="BB33" i="10"/>
  <c r="AQ33" i="10"/>
  <c r="D33" i="10"/>
  <c r="S33" i="10"/>
  <c r="C33" i="10"/>
  <c r="AD33" i="10"/>
  <c r="BA33" i="10"/>
  <c r="AC33" i="10"/>
  <c r="X93" i="10"/>
  <c r="H35" i="6"/>
  <c r="AZ31" i="10"/>
  <c r="AY91" i="10"/>
  <c r="N33" i="10"/>
  <c r="AO91" i="10"/>
  <c r="G93" i="6"/>
  <c r="X33" i="10"/>
  <c r="H95" i="6"/>
  <c r="G33" i="6"/>
  <c r="AY31" i="10"/>
  <c r="AZ91" i="10"/>
  <c r="AP31" i="10"/>
  <c r="AO31" i="10"/>
  <c r="AP91" i="10"/>
  <c r="N93" i="10"/>
  <c r="J95" i="6" l="1"/>
  <c r="B95" i="6"/>
  <c r="F95" i="6" s="1"/>
  <c r="N95" i="6"/>
  <c r="J35" i="6"/>
  <c r="N35" i="6"/>
  <c r="B35" i="6"/>
  <c r="F35" i="6" s="1"/>
  <c r="AX33" i="10"/>
  <c r="AN33" i="10"/>
  <c r="AM33" i="10"/>
  <c r="AL33" i="10"/>
  <c r="O94" i="10"/>
  <c r="G94" i="10"/>
  <c r="BB94" i="10"/>
  <c r="F94" i="10"/>
  <c r="K94" i="10"/>
  <c r="J94" i="10"/>
  <c r="AD94" i="10"/>
  <c r="S94" i="10"/>
  <c r="I94" i="10"/>
  <c r="AA94" i="10"/>
  <c r="L94" i="10"/>
  <c r="Z94" i="10"/>
  <c r="H94" i="10"/>
  <c r="E94" i="10"/>
  <c r="AQ94" i="10"/>
  <c r="D94" i="10"/>
  <c r="BA94" i="10"/>
  <c r="P94" i="10"/>
  <c r="C94" i="10"/>
  <c r="AC94" i="10"/>
  <c r="B94" i="10"/>
  <c r="AR94" i="10" s="1"/>
  <c r="R94" i="10"/>
  <c r="AL93" i="10"/>
  <c r="AX93" i="10"/>
  <c r="AN93" i="10"/>
  <c r="AM93" i="10"/>
  <c r="A95" i="10"/>
  <c r="L94" i="6"/>
  <c r="O94" i="6" s="1"/>
  <c r="D94" i="6"/>
  <c r="E94" i="6"/>
  <c r="O34" i="10"/>
  <c r="AD34" i="10"/>
  <c r="B34" i="10"/>
  <c r="AR34" i="10" s="1"/>
  <c r="BB34" i="10"/>
  <c r="AC34" i="10"/>
  <c r="S34" i="10"/>
  <c r="BA34" i="10"/>
  <c r="AQ34" i="10"/>
  <c r="R34" i="10"/>
  <c r="AA34" i="10"/>
  <c r="Z34" i="10"/>
  <c r="P34" i="10"/>
  <c r="D34" i="10"/>
  <c r="C34" i="10"/>
  <c r="E34" i="6"/>
  <c r="D34" i="6"/>
  <c r="L34" i="6"/>
  <c r="O34" i="6" s="1"/>
  <c r="A35" i="10"/>
  <c r="N94" i="10"/>
  <c r="G34" i="6"/>
  <c r="H96" i="6"/>
  <c r="AY92" i="10"/>
  <c r="X94" i="10"/>
  <c r="G94" i="6"/>
  <c r="N34" i="10"/>
  <c r="AO92" i="10"/>
  <c r="AP32" i="10"/>
  <c r="AP92" i="10"/>
  <c r="AO32" i="10"/>
  <c r="AZ32" i="10"/>
  <c r="AZ92" i="10"/>
  <c r="H36" i="6"/>
  <c r="AY32" i="10"/>
  <c r="X34" i="10"/>
  <c r="N36" i="6" l="1"/>
  <c r="J36" i="6"/>
  <c r="B36" i="6"/>
  <c r="F36" i="6" s="1"/>
  <c r="J96" i="6"/>
  <c r="B96" i="6"/>
  <c r="F96" i="6" s="1"/>
  <c r="N96" i="6"/>
  <c r="A36" i="10"/>
  <c r="E35" i="6"/>
  <c r="D35" i="6"/>
  <c r="L35" i="6"/>
  <c r="O35" i="6" s="1"/>
  <c r="AL94" i="10"/>
  <c r="AN94" i="10"/>
  <c r="AX94" i="10"/>
  <c r="AM94" i="10"/>
  <c r="AL34" i="10"/>
  <c r="AX34" i="10"/>
  <c r="AN34" i="10"/>
  <c r="AM34" i="10"/>
  <c r="O95" i="10"/>
  <c r="G95" i="10"/>
  <c r="BB95" i="10"/>
  <c r="F95" i="10"/>
  <c r="E95" i="10"/>
  <c r="AQ95" i="10"/>
  <c r="AA95" i="10"/>
  <c r="P95" i="10"/>
  <c r="D95" i="10"/>
  <c r="BA95" i="10"/>
  <c r="Z95" i="10"/>
  <c r="C95" i="10"/>
  <c r="AD95" i="10"/>
  <c r="K95" i="10"/>
  <c r="AC95" i="10"/>
  <c r="J95" i="10"/>
  <c r="I95" i="10"/>
  <c r="H95" i="10"/>
  <c r="S95" i="10"/>
  <c r="R95" i="10"/>
  <c r="L95" i="10"/>
  <c r="B95" i="10"/>
  <c r="AR95" i="10" s="1"/>
  <c r="O35" i="10"/>
  <c r="AQ35" i="10"/>
  <c r="R35" i="10"/>
  <c r="BB35" i="10"/>
  <c r="AA35" i="10"/>
  <c r="BA35" i="10"/>
  <c r="Z35" i="10"/>
  <c r="P35" i="10"/>
  <c r="D35" i="10"/>
  <c r="AD35" i="10"/>
  <c r="AC35" i="10"/>
  <c r="B35" i="10"/>
  <c r="AR35" i="10" s="1"/>
  <c r="C35" i="10"/>
  <c r="S35" i="10"/>
  <c r="A96" i="10"/>
  <c r="E95" i="6"/>
  <c r="D95" i="6"/>
  <c r="L95" i="6"/>
  <c r="O95" i="6" s="1"/>
  <c r="H37" i="6"/>
  <c r="AZ93" i="10"/>
  <c r="AZ33" i="10"/>
  <c r="AO93" i="10"/>
  <c r="AY93" i="10"/>
  <c r="AP93" i="10"/>
  <c r="X35" i="10"/>
  <c r="N95" i="10"/>
  <c r="G95" i="6"/>
  <c r="G35" i="6"/>
  <c r="AY33" i="10"/>
  <c r="X95" i="10"/>
  <c r="AP33" i="10"/>
  <c r="AO33" i="10"/>
  <c r="H97" i="6"/>
  <c r="N35" i="10"/>
  <c r="J97" i="6" l="1"/>
  <c r="N97" i="6"/>
  <c r="B97" i="6"/>
  <c r="F97" i="6" s="1"/>
  <c r="B37" i="6"/>
  <c r="F37" i="6" s="1"/>
  <c r="N37" i="6"/>
  <c r="J37" i="6"/>
  <c r="O96" i="10"/>
  <c r="G96" i="10"/>
  <c r="BB96" i="10"/>
  <c r="F96" i="10"/>
  <c r="K96" i="10"/>
  <c r="J96" i="10"/>
  <c r="AD96" i="10"/>
  <c r="S96" i="10"/>
  <c r="I96" i="10"/>
  <c r="AC96" i="10"/>
  <c r="P96" i="10"/>
  <c r="BA96" i="10"/>
  <c r="AA96" i="10"/>
  <c r="L96" i="10"/>
  <c r="Z96" i="10"/>
  <c r="H96" i="10"/>
  <c r="E96" i="10"/>
  <c r="AQ96" i="10"/>
  <c r="D96" i="10"/>
  <c r="C96" i="10"/>
  <c r="B96" i="10"/>
  <c r="AR96" i="10" s="1"/>
  <c r="R96" i="10"/>
  <c r="AQ36" i="10"/>
  <c r="AC36" i="10"/>
  <c r="D36" i="10"/>
  <c r="S36" i="10"/>
  <c r="C36" i="10"/>
  <c r="AA36" i="10"/>
  <c r="R36" i="10"/>
  <c r="B36" i="10"/>
  <c r="AR36" i="10" s="1"/>
  <c r="AD36" i="10"/>
  <c r="O36" i="10"/>
  <c r="BA36" i="10"/>
  <c r="Z36" i="10"/>
  <c r="BB36" i="10"/>
  <c r="P36" i="10"/>
  <c r="E36" i="6"/>
  <c r="A37" i="10"/>
  <c r="D36" i="6"/>
  <c r="L36" i="6"/>
  <c r="O36" i="6" s="1"/>
  <c r="AX35" i="10"/>
  <c r="AL35" i="10"/>
  <c r="AN35" i="10"/>
  <c r="AM35" i="10"/>
  <c r="A97" i="10"/>
  <c r="D96" i="6"/>
  <c r="L96" i="6"/>
  <c r="O96" i="6" s="1"/>
  <c r="E96" i="6"/>
  <c r="AL95" i="10"/>
  <c r="AX95" i="10"/>
  <c r="AM95" i="10"/>
  <c r="AN95" i="10"/>
  <c r="N36" i="10"/>
  <c r="G36" i="6"/>
  <c r="H38" i="6"/>
  <c r="AZ34" i="10"/>
  <c r="H98" i="6"/>
  <c r="G96" i="6"/>
  <c r="AY34" i="10"/>
  <c r="AZ94" i="10"/>
  <c r="X96" i="10"/>
  <c r="AY94" i="10"/>
  <c r="N96" i="10"/>
  <c r="X36" i="10"/>
  <c r="AO34" i="10"/>
  <c r="AP94" i="10"/>
  <c r="AP34" i="10"/>
  <c r="AO94" i="10"/>
  <c r="J98" i="6" l="1"/>
  <c r="N98" i="6"/>
  <c r="B98" i="6"/>
  <c r="F98" i="6" s="1"/>
  <c r="N38" i="6"/>
  <c r="B38" i="6"/>
  <c r="F38" i="6" s="1"/>
  <c r="J38" i="6"/>
  <c r="O97" i="10"/>
  <c r="G97" i="10"/>
  <c r="BB97" i="10"/>
  <c r="F97" i="10"/>
  <c r="E97" i="10"/>
  <c r="AQ97" i="10"/>
  <c r="AA97" i="10"/>
  <c r="P97" i="10"/>
  <c r="D97" i="10"/>
  <c r="BA97" i="10"/>
  <c r="Z97" i="10"/>
  <c r="C97" i="10"/>
  <c r="R97" i="10"/>
  <c r="L97" i="10"/>
  <c r="AD97" i="10"/>
  <c r="K97" i="10"/>
  <c r="AC97" i="10"/>
  <c r="J97" i="10"/>
  <c r="S97" i="10"/>
  <c r="H97" i="10"/>
  <c r="I97" i="10"/>
  <c r="B97" i="10"/>
  <c r="AR97" i="10" s="1"/>
  <c r="AX36" i="10"/>
  <c r="AN36" i="10"/>
  <c r="AM36" i="10"/>
  <c r="AL36" i="10"/>
  <c r="AL96" i="10"/>
  <c r="AN96" i="10"/>
  <c r="AX96" i="10"/>
  <c r="AM96" i="10"/>
  <c r="AQ37" i="10"/>
  <c r="AC37" i="10"/>
  <c r="D37" i="10"/>
  <c r="S37" i="10"/>
  <c r="C37" i="10"/>
  <c r="AA37" i="10"/>
  <c r="R37" i="10"/>
  <c r="B37" i="10"/>
  <c r="AR37" i="10" s="1"/>
  <c r="BA37" i="10"/>
  <c r="BB37" i="10"/>
  <c r="P37" i="10"/>
  <c r="O37" i="10"/>
  <c r="AD37" i="10"/>
  <c r="Z37" i="10"/>
  <c r="A98" i="10"/>
  <c r="L97" i="6"/>
  <c r="O97" i="6" s="1"/>
  <c r="E97" i="6"/>
  <c r="D97" i="6"/>
  <c r="A38" i="10"/>
  <c r="E37" i="6"/>
  <c r="D37" i="6"/>
  <c r="L37" i="6"/>
  <c r="O37" i="6" s="1"/>
  <c r="N97" i="10"/>
  <c r="G97" i="6"/>
  <c r="X97" i="10"/>
  <c r="AP95" i="10"/>
  <c r="AZ35" i="10"/>
  <c r="AY35" i="10"/>
  <c r="AP35" i="10"/>
  <c r="H39" i="6"/>
  <c r="AY95" i="10"/>
  <c r="H99" i="6"/>
  <c r="AZ95" i="10"/>
  <c r="AO35" i="10"/>
  <c r="X37" i="10"/>
  <c r="N37" i="10"/>
  <c r="AO95" i="10"/>
  <c r="G37" i="6"/>
  <c r="J99" i="6" l="1"/>
  <c r="B99" i="6"/>
  <c r="F99" i="6" s="1"/>
  <c r="N99" i="6"/>
  <c r="J39" i="6"/>
  <c r="N39" i="6"/>
  <c r="B39" i="6"/>
  <c r="F39" i="6" s="1"/>
  <c r="AQ38" i="10"/>
  <c r="AC38" i="10"/>
  <c r="D38" i="10"/>
  <c r="S38" i="10"/>
  <c r="C38" i="10"/>
  <c r="AA38" i="10"/>
  <c r="R38" i="10"/>
  <c r="B38" i="10"/>
  <c r="AR38" i="10" s="1"/>
  <c r="BB38" i="10"/>
  <c r="P38" i="10"/>
  <c r="BA38" i="10"/>
  <c r="O38" i="10"/>
  <c r="AD38" i="10"/>
  <c r="Z38" i="10"/>
  <c r="A39" i="10"/>
  <c r="E38" i="6"/>
  <c r="D38" i="6"/>
  <c r="L38" i="6"/>
  <c r="O38" i="6" s="1"/>
  <c r="O98" i="10"/>
  <c r="G98" i="10"/>
  <c r="BB98" i="10"/>
  <c r="F98" i="10"/>
  <c r="K98" i="10"/>
  <c r="J98" i="10"/>
  <c r="AD98" i="10"/>
  <c r="S98" i="10"/>
  <c r="I98" i="10"/>
  <c r="R98" i="10"/>
  <c r="C98" i="10"/>
  <c r="B98" i="10"/>
  <c r="AR98" i="10" s="1"/>
  <c r="AC98" i="10"/>
  <c r="P98" i="10"/>
  <c r="BA98" i="10"/>
  <c r="L98" i="10"/>
  <c r="H98" i="10"/>
  <c r="E98" i="10"/>
  <c r="AQ98" i="10"/>
  <c r="D98" i="10"/>
  <c r="AA98" i="10"/>
  <c r="Z98" i="10"/>
  <c r="AX37" i="10"/>
  <c r="AL37" i="10"/>
  <c r="AN37" i="10"/>
  <c r="AM37" i="10"/>
  <c r="AL97" i="10"/>
  <c r="AN97" i="10"/>
  <c r="AM97" i="10"/>
  <c r="AX97" i="10"/>
  <c r="A99" i="10"/>
  <c r="L98" i="6"/>
  <c r="O98" i="6" s="1"/>
  <c r="D98" i="6"/>
  <c r="E98" i="6"/>
  <c r="AP96" i="10"/>
  <c r="X38" i="10"/>
  <c r="AP36" i="10"/>
  <c r="N38" i="10"/>
  <c r="N98" i="10"/>
  <c r="AY96" i="10"/>
  <c r="X98" i="10"/>
  <c r="AZ36" i="10"/>
  <c r="H40" i="6"/>
  <c r="AO96" i="10"/>
  <c r="AY36" i="10"/>
  <c r="H100" i="6"/>
  <c r="AO36" i="10"/>
  <c r="G98" i="6"/>
  <c r="G38" i="6"/>
  <c r="AZ96" i="10"/>
  <c r="J100" i="6" l="1"/>
  <c r="B100" i="6"/>
  <c r="F100" i="6" s="1"/>
  <c r="N100" i="6"/>
  <c r="B40" i="6"/>
  <c r="F40" i="6" s="1"/>
  <c r="N40" i="6"/>
  <c r="J40" i="6"/>
  <c r="A40" i="10"/>
  <c r="E39" i="6"/>
  <c r="D39" i="6"/>
  <c r="L39" i="6"/>
  <c r="O39" i="6" s="1"/>
  <c r="AQ39" i="10"/>
  <c r="AC39" i="10"/>
  <c r="D39" i="10"/>
  <c r="S39" i="10"/>
  <c r="C39" i="10"/>
  <c r="AA39" i="10"/>
  <c r="R39" i="10"/>
  <c r="B39" i="10"/>
  <c r="AR39" i="10" s="1"/>
  <c r="BB39" i="10"/>
  <c r="P39" i="10"/>
  <c r="BA39" i="10"/>
  <c r="O39" i="10"/>
  <c r="AD39" i="10"/>
  <c r="Z39" i="10"/>
  <c r="AL98" i="10"/>
  <c r="AN98" i="10"/>
  <c r="AX98" i="10"/>
  <c r="AM98" i="10"/>
  <c r="A100" i="10"/>
  <c r="L99" i="6"/>
  <c r="O99" i="6" s="1"/>
  <c r="E99" i="6"/>
  <c r="D99" i="6"/>
  <c r="O99" i="10"/>
  <c r="G99" i="10"/>
  <c r="BB99" i="10"/>
  <c r="F99" i="10"/>
  <c r="E99" i="10"/>
  <c r="AQ99" i="10"/>
  <c r="AA99" i="10"/>
  <c r="P99" i="10"/>
  <c r="D99" i="10"/>
  <c r="BA99" i="10"/>
  <c r="Z99" i="10"/>
  <c r="C99" i="10"/>
  <c r="B99" i="10"/>
  <c r="AR99" i="10" s="1"/>
  <c r="S99" i="10"/>
  <c r="R99" i="10"/>
  <c r="L99" i="10"/>
  <c r="AD99" i="10"/>
  <c r="AC99" i="10"/>
  <c r="I99" i="10"/>
  <c r="H99" i="10"/>
  <c r="K99" i="10"/>
  <c r="J99" i="10"/>
  <c r="AX38" i="10"/>
  <c r="AN38" i="10"/>
  <c r="AM38" i="10"/>
  <c r="AL38" i="10"/>
  <c r="G39" i="6"/>
  <c r="N39" i="10"/>
  <c r="X99" i="10"/>
  <c r="AY97" i="10"/>
  <c r="AZ97" i="10"/>
  <c r="H101" i="6"/>
  <c r="AY37" i="10"/>
  <c r="AZ37" i="10"/>
  <c r="AO97" i="10"/>
  <c r="AO37" i="10"/>
  <c r="AP37" i="10"/>
  <c r="N99" i="10"/>
  <c r="AP97" i="10"/>
  <c r="H41" i="6"/>
  <c r="G99" i="6"/>
  <c r="X39" i="10"/>
  <c r="N41" i="6" l="1"/>
  <c r="B41" i="6"/>
  <c r="F41" i="6" s="1"/>
  <c r="J41" i="6"/>
  <c r="J101" i="6"/>
  <c r="B101" i="6"/>
  <c r="F101" i="6" s="1"/>
  <c r="N101" i="6"/>
  <c r="AX39" i="10"/>
  <c r="AL39" i="10"/>
  <c r="AN39" i="10"/>
  <c r="AM39" i="10"/>
  <c r="A101" i="10"/>
  <c r="L100" i="6"/>
  <c r="O100" i="6" s="1"/>
  <c r="E100" i="6"/>
  <c r="D100" i="6"/>
  <c r="AL99" i="10"/>
  <c r="AN99" i="10"/>
  <c r="AM99" i="10"/>
  <c r="AX99" i="10"/>
  <c r="AQ40" i="10"/>
  <c r="AC40" i="10"/>
  <c r="D40" i="10"/>
  <c r="S40" i="10"/>
  <c r="C40" i="10"/>
  <c r="AA40" i="10"/>
  <c r="R40" i="10"/>
  <c r="B40" i="10"/>
  <c r="AR40" i="10" s="1"/>
  <c r="Z40" i="10"/>
  <c r="O40" i="10"/>
  <c r="BB40" i="10"/>
  <c r="AD40" i="10"/>
  <c r="BA40" i="10"/>
  <c r="P40" i="10"/>
  <c r="O100" i="10"/>
  <c r="G100" i="10"/>
  <c r="BB100" i="10"/>
  <c r="F100" i="10"/>
  <c r="K100" i="10"/>
  <c r="J100" i="10"/>
  <c r="AD100" i="10"/>
  <c r="S100" i="10"/>
  <c r="I100" i="10"/>
  <c r="E100" i="10"/>
  <c r="AQ100" i="10"/>
  <c r="D100" i="10"/>
  <c r="R100" i="10"/>
  <c r="C100" i="10"/>
  <c r="B100" i="10"/>
  <c r="AR100" i="10" s="1"/>
  <c r="BA100" i="10"/>
  <c r="P100" i="10"/>
  <c r="L100" i="10"/>
  <c r="AC100" i="10"/>
  <c r="H100" i="10"/>
  <c r="AA100" i="10"/>
  <c r="Z100" i="10"/>
  <c r="A41" i="10"/>
  <c r="E40" i="6"/>
  <c r="D40" i="6"/>
  <c r="L40" i="6"/>
  <c r="O40" i="6" s="1"/>
  <c r="AY98" i="10"/>
  <c r="X40" i="10"/>
  <c r="AZ38" i="10"/>
  <c r="AO98" i="10"/>
  <c r="G40" i="6"/>
  <c r="AO38" i="10"/>
  <c r="AP98" i="10"/>
  <c r="AP38" i="10"/>
  <c r="H42" i="6"/>
  <c r="AY38" i="10"/>
  <c r="N100" i="10"/>
  <c r="G100" i="6"/>
  <c r="X100" i="10"/>
  <c r="H102" i="6"/>
  <c r="AZ98" i="10"/>
  <c r="N40" i="10"/>
  <c r="J102" i="6" l="1"/>
  <c r="B102" i="6"/>
  <c r="F102" i="6" s="1"/>
  <c r="N102" i="6"/>
  <c r="B42" i="6"/>
  <c r="F42" i="6" s="1"/>
  <c r="N42" i="6"/>
  <c r="J42" i="6"/>
  <c r="L101" i="6"/>
  <c r="O101" i="6" s="1"/>
  <c r="A102" i="10"/>
  <c r="E101" i="6"/>
  <c r="D101" i="6"/>
  <c r="AL100" i="10"/>
  <c r="AN100" i="10"/>
  <c r="AX100" i="10"/>
  <c r="AM100" i="10"/>
  <c r="A42" i="10"/>
  <c r="E41" i="6"/>
  <c r="D41" i="6"/>
  <c r="L41" i="6"/>
  <c r="O41" i="6" s="1"/>
  <c r="AX40" i="10"/>
  <c r="AN40" i="10"/>
  <c r="AL40" i="10"/>
  <c r="AM40" i="10"/>
  <c r="AQ41" i="10"/>
  <c r="AC41" i="10"/>
  <c r="D41" i="10"/>
  <c r="S41" i="10"/>
  <c r="C41" i="10"/>
  <c r="AA41" i="10"/>
  <c r="R41" i="10"/>
  <c r="B41" i="10"/>
  <c r="AR41" i="10" s="1"/>
  <c r="Z41" i="10"/>
  <c r="P41" i="10"/>
  <c r="BA41" i="10"/>
  <c r="AD41" i="10"/>
  <c r="BB41" i="10"/>
  <c r="O41" i="10"/>
  <c r="O101" i="10"/>
  <c r="G101" i="10"/>
  <c r="BB101" i="10"/>
  <c r="F101" i="10"/>
  <c r="BA101" i="10"/>
  <c r="AD101" i="10"/>
  <c r="AC101" i="10"/>
  <c r="R101" i="10"/>
  <c r="E101" i="10"/>
  <c r="D101" i="10"/>
  <c r="AA101" i="10"/>
  <c r="P101" i="10"/>
  <c r="C101" i="10"/>
  <c r="Z101" i="10"/>
  <c r="I101" i="10"/>
  <c r="H101" i="10"/>
  <c r="B101" i="10"/>
  <c r="AR101" i="10" s="1"/>
  <c r="AQ101" i="10"/>
  <c r="S101" i="10"/>
  <c r="L101" i="10"/>
  <c r="K101" i="10"/>
  <c r="J101" i="10"/>
  <c r="AZ39" i="10"/>
  <c r="N41" i="10"/>
  <c r="AP99" i="10"/>
  <c r="AO39" i="10"/>
  <c r="AZ99" i="10"/>
  <c r="AP39" i="10"/>
  <c r="AY39" i="10"/>
  <c r="X41" i="10"/>
  <c r="G41" i="6"/>
  <c r="N101" i="10"/>
  <c r="X101" i="10"/>
  <c r="G101" i="6"/>
  <c r="AO99" i="10"/>
  <c r="AY99" i="10"/>
  <c r="O102" i="10" l="1"/>
  <c r="G102" i="10"/>
  <c r="BB102" i="10"/>
  <c r="F102" i="10"/>
  <c r="BA102" i="10"/>
  <c r="AD102" i="10"/>
  <c r="E102" i="10"/>
  <c r="S102" i="10"/>
  <c r="H102" i="10"/>
  <c r="AC102" i="10"/>
  <c r="R102" i="10"/>
  <c r="D102" i="10"/>
  <c r="C102" i="10"/>
  <c r="AQ102" i="10"/>
  <c r="P102" i="10"/>
  <c r="L102" i="10"/>
  <c r="K102" i="10"/>
  <c r="J102" i="10"/>
  <c r="I102" i="10"/>
  <c r="AA102" i="10"/>
  <c r="Z102" i="10"/>
  <c r="B102" i="10"/>
  <c r="AR102" i="10" s="1"/>
  <c r="A43" i="10"/>
  <c r="E42" i="6"/>
  <c r="D42" i="6"/>
  <c r="L42" i="6"/>
  <c r="O42" i="6" s="1"/>
  <c r="L44" i="6"/>
  <c r="J44" i="6"/>
  <c r="CX65" i="15" s="1"/>
  <c r="AX41" i="10"/>
  <c r="AN41" i="10"/>
  <c r="AM41" i="10"/>
  <c r="AL41" i="10"/>
  <c r="AL101" i="10"/>
  <c r="AX101" i="10"/>
  <c r="AN101" i="10"/>
  <c r="AM101" i="10"/>
  <c r="A103" i="10"/>
  <c r="L102" i="6"/>
  <c r="O102" i="6" s="1"/>
  <c r="E102" i="6"/>
  <c r="D102" i="6"/>
  <c r="J104" i="6"/>
  <c r="AQ42" i="10"/>
  <c r="AC42" i="10"/>
  <c r="D42" i="10"/>
  <c r="S42" i="10"/>
  <c r="C42" i="10"/>
  <c r="AA42" i="10"/>
  <c r="R42" i="10"/>
  <c r="B42" i="10"/>
  <c r="AR42" i="10" s="1"/>
  <c r="Z42" i="10"/>
  <c r="P42" i="10"/>
  <c r="BA42" i="10"/>
  <c r="AD42" i="10"/>
  <c r="BB42" i="10"/>
  <c r="O42" i="10"/>
  <c r="AZ100" i="10"/>
  <c r="AO100" i="10"/>
  <c r="M100" i="10"/>
  <c r="W101" i="10"/>
  <c r="W100" i="10"/>
  <c r="M99" i="10"/>
  <c r="W99" i="10"/>
  <c r="M98" i="10"/>
  <c r="M97" i="10"/>
  <c r="W98" i="10"/>
  <c r="M96" i="10"/>
  <c r="W97" i="10"/>
  <c r="M95" i="10"/>
  <c r="W96" i="10"/>
  <c r="M94" i="10"/>
  <c r="W95" i="10"/>
  <c r="M93" i="10"/>
  <c r="W94" i="10"/>
  <c r="W93" i="10"/>
  <c r="M92" i="10"/>
  <c r="W92" i="10"/>
  <c r="M91" i="10"/>
  <c r="M90" i="10"/>
  <c r="W91" i="10"/>
  <c r="M89" i="10"/>
  <c r="W90" i="10"/>
  <c r="M88" i="10"/>
  <c r="W89" i="10"/>
  <c r="W88" i="10"/>
  <c r="M86" i="10"/>
  <c r="M87" i="10"/>
  <c r="M85" i="10"/>
  <c r="W87" i="10"/>
  <c r="W86" i="10"/>
  <c r="M84" i="10"/>
  <c r="W85" i="10"/>
  <c r="W84" i="10"/>
  <c r="M83" i="10"/>
  <c r="W83" i="10"/>
  <c r="M82" i="10"/>
  <c r="W82" i="10"/>
  <c r="M81" i="10"/>
  <c r="W81" i="10"/>
  <c r="M80" i="10"/>
  <c r="M79" i="10"/>
  <c r="W80" i="10"/>
  <c r="W79" i="10"/>
  <c r="M78" i="10"/>
  <c r="W78" i="10"/>
  <c r="W77" i="10"/>
  <c r="M77" i="10"/>
  <c r="M76" i="10"/>
  <c r="W76" i="10"/>
  <c r="M75" i="10"/>
  <c r="M74" i="10"/>
  <c r="W75" i="10"/>
  <c r="W74" i="10"/>
  <c r="M73" i="10"/>
  <c r="W73" i="10"/>
  <c r="M72" i="10"/>
  <c r="W72" i="10"/>
  <c r="M71" i="10"/>
  <c r="M70" i="10"/>
  <c r="W71" i="10"/>
  <c r="M69" i="10"/>
  <c r="W70" i="10"/>
  <c r="W69" i="10"/>
  <c r="M68" i="10"/>
  <c r="W68" i="10"/>
  <c r="M67" i="10"/>
  <c r="M66" i="10"/>
  <c r="W67" i="10"/>
  <c r="M65" i="10"/>
  <c r="W66" i="10"/>
  <c r="M64" i="10"/>
  <c r="W65" i="10"/>
  <c r="W64" i="10"/>
  <c r="AY40" i="10"/>
  <c r="AO40" i="10"/>
  <c r="M40" i="10"/>
  <c r="W41" i="10"/>
  <c r="W40" i="10"/>
  <c r="M39" i="10"/>
  <c r="W39" i="10"/>
  <c r="M38" i="10"/>
  <c r="W38" i="10"/>
  <c r="M37" i="10"/>
  <c r="M36" i="10"/>
  <c r="W37" i="10"/>
  <c r="W36" i="10"/>
  <c r="M35" i="10"/>
  <c r="W35" i="10"/>
  <c r="M34" i="10"/>
  <c r="W34" i="10"/>
  <c r="M33" i="10"/>
  <c r="W33" i="10"/>
  <c r="M32" i="10"/>
  <c r="M31" i="10"/>
  <c r="W32" i="10"/>
  <c r="W31" i="10"/>
  <c r="M30" i="10"/>
  <c r="W30" i="10"/>
  <c r="M29" i="10"/>
  <c r="M28" i="10"/>
  <c r="W29" i="10"/>
  <c r="W28" i="10"/>
  <c r="M27" i="10"/>
  <c r="W27" i="10"/>
  <c r="M26" i="10"/>
  <c r="W26" i="10"/>
  <c r="M25" i="10"/>
  <c r="W25" i="10"/>
  <c r="M24" i="10"/>
  <c r="W24" i="10"/>
  <c r="M23" i="10"/>
  <c r="W23" i="10"/>
  <c r="M22" i="10"/>
  <c r="M21" i="10"/>
  <c r="W22" i="10"/>
  <c r="W21" i="10"/>
  <c r="M20" i="10"/>
  <c r="W20" i="10"/>
  <c r="M19" i="10"/>
  <c r="M18" i="10"/>
  <c r="M17" i="10"/>
  <c r="W18" i="10"/>
  <c r="W19" i="10"/>
  <c r="M16" i="10"/>
  <c r="W17" i="10"/>
  <c r="W16" i="10"/>
  <c r="M15" i="10"/>
  <c r="W15" i="10"/>
  <c r="M14" i="10"/>
  <c r="W14" i="10"/>
  <c r="M13" i="10"/>
  <c r="M12" i="10"/>
  <c r="W13" i="10"/>
  <c r="W12" i="10"/>
  <c r="M11" i="10"/>
  <c r="W11" i="10"/>
  <c r="M10" i="10"/>
  <c r="M9" i="10"/>
  <c r="W10" i="10"/>
  <c r="W9" i="10"/>
  <c r="M8" i="10"/>
  <c r="M7" i="10"/>
  <c r="W8" i="10"/>
  <c r="M6" i="10"/>
  <c r="W7" i="10"/>
  <c r="M5" i="10"/>
  <c r="W6" i="10"/>
  <c r="W5" i="10"/>
  <c r="M4" i="10"/>
  <c r="W4" i="10"/>
  <c r="W42" i="10"/>
  <c r="M41" i="10"/>
  <c r="M101" i="10"/>
  <c r="W102" i="10"/>
  <c r="N102" i="10"/>
  <c r="G42" i="6"/>
  <c r="AZ40" i="10"/>
  <c r="G102" i="6"/>
  <c r="AP40" i="10"/>
  <c r="X102" i="10"/>
  <c r="N42" i="10"/>
  <c r="AP100" i="10"/>
  <c r="AY100" i="10"/>
  <c r="X42" i="10"/>
  <c r="Q101" i="10" l="1"/>
  <c r="T101" i="10" s="1"/>
  <c r="Y101" i="10" s="1"/>
  <c r="AB101" i="10" s="1"/>
  <c r="AE101" i="10" s="1"/>
  <c r="Q41" i="10"/>
  <c r="T41" i="10" s="1"/>
  <c r="Y41" i="10" s="1"/>
  <c r="Q4" i="10"/>
  <c r="Q5" i="10"/>
  <c r="T5" i="10" s="1"/>
  <c r="Q6" i="10"/>
  <c r="T6" i="10" s="1"/>
  <c r="Q7" i="10"/>
  <c r="T7" i="10" s="1"/>
  <c r="Q8" i="10"/>
  <c r="T8" i="10" s="1"/>
  <c r="Q9" i="10"/>
  <c r="T9" i="10" s="1"/>
  <c r="Q10" i="10"/>
  <c r="T10" i="10" s="1"/>
  <c r="Q11" i="10"/>
  <c r="Q12" i="10"/>
  <c r="Q13" i="10"/>
  <c r="Q14" i="10"/>
  <c r="Q15" i="10"/>
  <c r="AB16" i="10"/>
  <c r="AB17" i="10"/>
  <c r="Q16" i="10"/>
  <c r="AB18" i="10"/>
  <c r="Q17" i="10"/>
  <c r="Q18" i="10"/>
  <c r="Q19" i="10"/>
  <c r="T19" i="10" s="1"/>
  <c r="Q20" i="10"/>
  <c r="T20" i="10" s="1"/>
  <c r="Y20" i="10" s="1"/>
  <c r="AB20" i="10" s="1"/>
  <c r="AE20" i="10" s="1"/>
  <c r="Q21" i="10"/>
  <c r="T21" i="10" s="1"/>
  <c r="Y21" i="10" s="1"/>
  <c r="AB21" i="10" s="1"/>
  <c r="AE21" i="10" s="1"/>
  <c r="Q22" i="10"/>
  <c r="T22" i="10" s="1"/>
  <c r="Y22" i="10" s="1"/>
  <c r="AB22" i="10" s="1"/>
  <c r="AE22" i="10" s="1"/>
  <c r="Q23" i="10"/>
  <c r="T23" i="10" s="1"/>
  <c r="Y23" i="10" s="1"/>
  <c r="AB23" i="10" s="1"/>
  <c r="AE23" i="10" s="1"/>
  <c r="Q24" i="10"/>
  <c r="T24" i="10" s="1"/>
  <c r="Y24" i="10" s="1"/>
  <c r="AB24" i="10" s="1"/>
  <c r="AE24" i="10" s="1"/>
  <c r="Q25" i="10"/>
  <c r="T25" i="10" s="1"/>
  <c r="Y25" i="10" s="1"/>
  <c r="AB25" i="10" s="1"/>
  <c r="AE25" i="10" s="1"/>
  <c r="Q26" i="10"/>
  <c r="T26" i="10" s="1"/>
  <c r="Y26" i="10" s="1"/>
  <c r="AB26" i="10" s="1"/>
  <c r="AE26" i="10" s="1"/>
  <c r="Q27" i="10"/>
  <c r="T27" i="10" s="1"/>
  <c r="Y27" i="10" s="1"/>
  <c r="AB27" i="10" s="1"/>
  <c r="AE27" i="10" s="1"/>
  <c r="Q28" i="10"/>
  <c r="T28" i="10" s="1"/>
  <c r="Y28" i="10" s="1"/>
  <c r="AB28" i="10" s="1"/>
  <c r="AE28" i="10" s="1"/>
  <c r="Q29" i="10"/>
  <c r="T29" i="10" s="1"/>
  <c r="Y29" i="10" s="1"/>
  <c r="AB29" i="10" s="1"/>
  <c r="AE29" i="10" s="1"/>
  <c r="Q30" i="10"/>
  <c r="T30" i="10" s="1"/>
  <c r="Y30" i="10" s="1"/>
  <c r="AB30" i="10" s="1"/>
  <c r="AE30" i="10" s="1"/>
  <c r="Q31" i="10"/>
  <c r="T31" i="10" s="1"/>
  <c r="Y31" i="10" s="1"/>
  <c r="AB31" i="10" s="1"/>
  <c r="AE31" i="10" s="1"/>
  <c r="Q32" i="10"/>
  <c r="T32" i="10" s="1"/>
  <c r="Y32" i="10" s="1"/>
  <c r="AB32" i="10" s="1"/>
  <c r="AE32" i="10" s="1"/>
  <c r="Q33" i="10"/>
  <c r="T33" i="10" s="1"/>
  <c r="Y33" i="10" s="1"/>
  <c r="AB33" i="10" s="1"/>
  <c r="AE33" i="10" s="1"/>
  <c r="Q34" i="10"/>
  <c r="T34" i="10" s="1"/>
  <c r="Y34" i="10" s="1"/>
  <c r="AB34" i="10" s="1"/>
  <c r="AE34" i="10" s="1"/>
  <c r="Q35" i="10"/>
  <c r="T35" i="10" s="1"/>
  <c r="Y35" i="10" s="1"/>
  <c r="AB35" i="10" s="1"/>
  <c r="AE35" i="10" s="1"/>
  <c r="Q36" i="10"/>
  <c r="T36" i="10" s="1"/>
  <c r="Y36" i="10" s="1"/>
  <c r="AB36" i="10" s="1"/>
  <c r="AE36" i="10" s="1"/>
  <c r="Q37" i="10"/>
  <c r="T37" i="10" s="1"/>
  <c r="Y37" i="10" s="1"/>
  <c r="AB37" i="10" s="1"/>
  <c r="AE37" i="10" s="1"/>
  <c r="Q38" i="10"/>
  <c r="T38" i="10" s="1"/>
  <c r="Y38" i="10" s="1"/>
  <c r="AB38" i="10" s="1"/>
  <c r="AE38" i="10" s="1"/>
  <c r="Q39" i="10"/>
  <c r="T39" i="10" s="1"/>
  <c r="Y39" i="10" s="1"/>
  <c r="AB39" i="10" s="1"/>
  <c r="AE39" i="10" s="1"/>
  <c r="AB41" i="10"/>
  <c r="AE41" i="10" s="1"/>
  <c r="Q40" i="10"/>
  <c r="T40" i="10" s="1"/>
  <c r="Y40" i="10" s="1"/>
  <c r="AB40" i="10" s="1"/>
  <c r="AE40" i="10" s="1"/>
  <c r="Q64" i="10"/>
  <c r="Q65" i="10"/>
  <c r="T65" i="10" s="1"/>
  <c r="Q66" i="10"/>
  <c r="Q67" i="10"/>
  <c r="Q68" i="10"/>
  <c r="Q69" i="10"/>
  <c r="AB71" i="10"/>
  <c r="Q70" i="10"/>
  <c r="Q71" i="10"/>
  <c r="AB72" i="10"/>
  <c r="Q72" i="10"/>
  <c r="AB73" i="10"/>
  <c r="Q73" i="10"/>
  <c r="Q74" i="10"/>
  <c r="T74" i="10" s="1"/>
  <c r="Y74" i="10" s="1"/>
  <c r="AB74" i="10" s="1"/>
  <c r="AE74" i="10" s="1"/>
  <c r="Q75" i="10"/>
  <c r="Q76" i="10"/>
  <c r="Q77" i="10"/>
  <c r="Q78" i="10"/>
  <c r="Q79" i="10"/>
  <c r="Q80" i="10"/>
  <c r="Q81" i="10"/>
  <c r="Q82" i="10"/>
  <c r="Q83" i="10"/>
  <c r="Q84" i="10"/>
  <c r="Q85" i="10"/>
  <c r="Q87" i="10"/>
  <c r="T87" i="10" s="1"/>
  <c r="Q86" i="10"/>
  <c r="Q88" i="10"/>
  <c r="T88" i="10" s="1"/>
  <c r="Y88" i="10" s="1"/>
  <c r="AB88" i="10" s="1"/>
  <c r="AE88" i="10" s="1"/>
  <c r="Q89" i="10"/>
  <c r="T89" i="10" s="1"/>
  <c r="Y89" i="10" s="1"/>
  <c r="AB89" i="10" s="1"/>
  <c r="AE89" i="10" s="1"/>
  <c r="Q90" i="10"/>
  <c r="T90" i="10" s="1"/>
  <c r="Y90" i="10" s="1"/>
  <c r="AB90" i="10" s="1"/>
  <c r="AE90" i="10" s="1"/>
  <c r="Q91" i="10"/>
  <c r="T91" i="10" s="1"/>
  <c r="Y91" i="10" s="1"/>
  <c r="AB91" i="10" s="1"/>
  <c r="AE91" i="10" s="1"/>
  <c r="Q92" i="10"/>
  <c r="T92" i="10" s="1"/>
  <c r="Y92" i="10" s="1"/>
  <c r="AB92" i="10" s="1"/>
  <c r="AE92" i="10" s="1"/>
  <c r="Q93" i="10"/>
  <c r="T93" i="10" s="1"/>
  <c r="Y93" i="10" s="1"/>
  <c r="AB93" i="10" s="1"/>
  <c r="AE93" i="10" s="1"/>
  <c r="Q94" i="10"/>
  <c r="T94" i="10" s="1"/>
  <c r="Y94" i="10" s="1"/>
  <c r="AB94" i="10" s="1"/>
  <c r="AE94" i="10" s="1"/>
  <c r="Q95" i="10"/>
  <c r="T95" i="10" s="1"/>
  <c r="Y95" i="10" s="1"/>
  <c r="AB95" i="10" s="1"/>
  <c r="AE95" i="10" s="1"/>
  <c r="Q96" i="10"/>
  <c r="T96" i="10" s="1"/>
  <c r="Y96" i="10" s="1"/>
  <c r="AB96" i="10" s="1"/>
  <c r="AE96" i="10" s="1"/>
  <c r="Q97" i="10"/>
  <c r="T97" i="10" s="1"/>
  <c r="Y97" i="10" s="1"/>
  <c r="AB97" i="10" s="1"/>
  <c r="AE97" i="10" s="1"/>
  <c r="Q98" i="10"/>
  <c r="T98" i="10" s="1"/>
  <c r="Y98" i="10" s="1"/>
  <c r="AB98" i="10" s="1"/>
  <c r="AE98" i="10" s="1"/>
  <c r="Q99" i="10"/>
  <c r="T99" i="10" s="1"/>
  <c r="Y99" i="10" s="1"/>
  <c r="AB99" i="10" s="1"/>
  <c r="AE99" i="10" s="1"/>
  <c r="Q100" i="10"/>
  <c r="T100" i="10" s="1"/>
  <c r="Y100" i="10" s="1"/>
  <c r="AB100" i="10" s="1"/>
  <c r="AE100" i="10" s="1"/>
  <c r="P108" i="6"/>
  <c r="O107" i="6"/>
  <c r="O108" i="6"/>
  <c r="P107" i="6"/>
  <c r="AL102" i="10"/>
  <c r="AM102" i="10"/>
  <c r="AX102" i="10"/>
  <c r="AN102" i="10"/>
  <c r="P50" i="6"/>
  <c r="P48" i="6"/>
  <c r="O48" i="6"/>
  <c r="O47" i="6"/>
  <c r="P47" i="6"/>
  <c r="AX42" i="10"/>
  <c r="AN42" i="10"/>
  <c r="AM42" i="10"/>
  <c r="AL42" i="10"/>
  <c r="O103" i="10"/>
  <c r="O104" i="10" s="1"/>
  <c r="G103" i="10"/>
  <c r="BB103" i="10"/>
  <c r="F103" i="10"/>
  <c r="BA103" i="10"/>
  <c r="AD103" i="10"/>
  <c r="AD104" i="10" s="1"/>
  <c r="E103" i="10"/>
  <c r="I103" i="10"/>
  <c r="S103" i="10"/>
  <c r="S104" i="10" s="1"/>
  <c r="H103" i="10"/>
  <c r="AC103" i="10"/>
  <c r="AC104" i="10" s="1"/>
  <c r="R103" i="10"/>
  <c r="R104" i="10" s="1"/>
  <c r="D103" i="10"/>
  <c r="K103" i="10"/>
  <c r="AA103" i="10"/>
  <c r="J103" i="10"/>
  <c r="Z103" i="10"/>
  <c r="Z104" i="10" s="1"/>
  <c r="C103" i="10"/>
  <c r="B103" i="10"/>
  <c r="AR103" i="10" s="1"/>
  <c r="P103" i="10"/>
  <c r="L103" i="10"/>
  <c r="AQ103" i="10"/>
  <c r="AQ43" i="10"/>
  <c r="AC43" i="10"/>
  <c r="AC44" i="10" s="1"/>
  <c r="D43" i="10"/>
  <c r="S43" i="10"/>
  <c r="S44" i="10" s="1"/>
  <c r="C43" i="10"/>
  <c r="AA43" i="10"/>
  <c r="R43" i="10"/>
  <c r="R44" i="10" s="1"/>
  <c r="B43" i="10"/>
  <c r="AR43" i="10" s="1"/>
  <c r="Z43" i="10"/>
  <c r="Z44" i="10" s="1"/>
  <c r="P43" i="10"/>
  <c r="BA43" i="10"/>
  <c r="AD43" i="10"/>
  <c r="AD44" i="10" s="1"/>
  <c r="BB43" i="10"/>
  <c r="O43" i="10"/>
  <c r="O44" i="10" s="1"/>
  <c r="P7" i="6"/>
  <c r="P8" i="6"/>
  <c r="P42" i="6"/>
  <c r="P41" i="6"/>
  <c r="P40" i="6"/>
  <c r="P39" i="6"/>
  <c r="P38" i="6"/>
  <c r="P37" i="6"/>
  <c r="P36" i="6"/>
  <c r="P35" i="6"/>
  <c r="P34" i="6"/>
  <c r="P33" i="6"/>
  <c r="P32" i="6"/>
  <c r="P31" i="6"/>
  <c r="P29" i="6"/>
  <c r="P30" i="6"/>
  <c r="P27" i="6"/>
  <c r="P28" i="6"/>
  <c r="P26" i="6"/>
  <c r="P25" i="6"/>
  <c r="P24" i="6"/>
  <c r="P23" i="6"/>
  <c r="P22" i="6"/>
  <c r="P21" i="6"/>
  <c r="P20" i="6"/>
  <c r="P19" i="6"/>
  <c r="P18" i="6"/>
  <c r="P9" i="6"/>
  <c r="P64" i="6"/>
  <c r="S73" i="6"/>
  <c r="T73" i="6" s="1"/>
  <c r="P5" i="6"/>
  <c r="P6" i="6"/>
  <c r="P4" i="6"/>
  <c r="P101" i="6"/>
  <c r="P100" i="6"/>
  <c r="P99" i="6"/>
  <c r="P98" i="6"/>
  <c r="P97" i="6"/>
  <c r="P96" i="6"/>
  <c r="P95" i="6"/>
  <c r="P94" i="6"/>
  <c r="P93" i="6"/>
  <c r="P92" i="6"/>
  <c r="P91" i="6"/>
  <c r="P90" i="6"/>
  <c r="P89" i="6"/>
  <c r="P88" i="6"/>
  <c r="P86" i="6"/>
  <c r="P87" i="6"/>
  <c r="AT86" i="10"/>
  <c r="AT85" i="10"/>
  <c r="AT84" i="10"/>
  <c r="AT83" i="10"/>
  <c r="AT82" i="10"/>
  <c r="AT81" i="10"/>
  <c r="AT79" i="10"/>
  <c r="AT78" i="10"/>
  <c r="AT77" i="10"/>
  <c r="AO101" i="10"/>
  <c r="M42" i="10"/>
  <c r="W103" i="10"/>
  <c r="AO41" i="10"/>
  <c r="X43" i="10"/>
  <c r="AS42" i="10"/>
  <c r="AS101" i="10"/>
  <c r="AS100" i="10"/>
  <c r="AS99" i="10"/>
  <c r="AS98" i="10"/>
  <c r="AS97" i="10"/>
  <c r="AS96" i="10"/>
  <c r="AS95" i="10"/>
  <c r="AS94" i="10"/>
  <c r="AS93" i="10"/>
  <c r="AS92" i="10"/>
  <c r="AS91" i="10"/>
  <c r="AS90" i="10"/>
  <c r="AS89" i="10"/>
  <c r="AS88" i="10"/>
  <c r="AS87" i="10"/>
  <c r="AS80" i="10"/>
  <c r="AS76" i="10"/>
  <c r="AS75" i="10"/>
  <c r="AS74" i="10"/>
  <c r="AS73" i="10"/>
  <c r="AS72" i="10"/>
  <c r="AS71" i="10"/>
  <c r="AS70" i="10"/>
  <c r="AS69" i="10"/>
  <c r="AS68" i="10"/>
  <c r="AS67" i="10"/>
  <c r="AS66" i="10"/>
  <c r="AS65" i="10"/>
  <c r="AS64" i="10"/>
  <c r="N103" i="10"/>
  <c r="AT102" i="10"/>
  <c r="M102" i="10"/>
  <c r="AP101" i="10"/>
  <c r="X103" i="10"/>
  <c r="N43" i="10"/>
  <c r="AT42" i="10"/>
  <c r="AS86" i="10"/>
  <c r="AS85" i="10"/>
  <c r="AS84" i="10"/>
  <c r="AS83" i="10"/>
  <c r="AS82" i="10"/>
  <c r="AS81" i="10"/>
  <c r="AS79" i="10"/>
  <c r="AS78" i="10"/>
  <c r="AS77" i="10"/>
  <c r="AT41" i="10"/>
  <c r="AT40" i="10"/>
  <c r="AT39" i="10"/>
  <c r="AT38" i="10"/>
  <c r="AT37" i="10"/>
  <c r="AT36" i="10"/>
  <c r="AT35" i="10"/>
  <c r="AT34" i="10"/>
  <c r="AT33" i="10"/>
  <c r="AT32" i="10"/>
  <c r="AT31" i="10"/>
  <c r="AT30" i="10"/>
  <c r="AT29" i="10"/>
  <c r="AT28" i="10"/>
  <c r="AT27" i="10"/>
  <c r="AT26" i="10"/>
  <c r="AT25" i="10"/>
  <c r="AT24" i="10"/>
  <c r="AT23" i="10"/>
  <c r="AT22" i="10"/>
  <c r="AT21" i="10"/>
  <c r="AT20" i="10"/>
  <c r="AT19" i="10"/>
  <c r="AT18" i="10"/>
  <c r="AT17" i="10"/>
  <c r="AT16" i="10"/>
  <c r="AT15" i="10"/>
  <c r="AT14" i="10"/>
  <c r="AT13" i="10"/>
  <c r="AT12" i="10"/>
  <c r="AT11" i="10"/>
  <c r="AT10" i="10"/>
  <c r="AT9" i="10"/>
  <c r="AT8" i="10"/>
  <c r="AT7" i="10"/>
  <c r="AT6" i="10"/>
  <c r="AT5" i="10"/>
  <c r="AT4" i="10"/>
  <c r="AZ101" i="10"/>
  <c r="W43" i="10"/>
  <c r="AZ41" i="10"/>
  <c r="AP41" i="10"/>
  <c r="P102" i="6"/>
  <c r="AS102" i="10"/>
  <c r="AT101" i="10"/>
  <c r="AT100" i="10"/>
  <c r="AT99" i="10"/>
  <c r="AT98" i="10"/>
  <c r="AT97" i="10"/>
  <c r="AT96" i="10"/>
  <c r="AT95" i="10"/>
  <c r="AT94" i="10"/>
  <c r="AT93" i="10"/>
  <c r="AT92" i="10"/>
  <c r="AT91" i="10"/>
  <c r="AT90" i="10"/>
  <c r="AT89" i="10"/>
  <c r="AT88" i="10"/>
  <c r="AT87" i="10"/>
  <c r="AT80" i="10"/>
  <c r="AT76" i="10"/>
  <c r="AT75" i="10"/>
  <c r="AT74" i="10"/>
  <c r="AT73" i="10"/>
  <c r="AT72" i="10"/>
  <c r="AT71" i="10"/>
  <c r="AT70" i="10"/>
  <c r="AT69" i="10"/>
  <c r="AT68" i="10"/>
  <c r="AT67" i="10"/>
  <c r="AT66" i="10"/>
  <c r="AT65" i="10"/>
  <c r="AT64" i="10"/>
  <c r="AS41" i="10"/>
  <c r="AS40" i="10"/>
  <c r="AS39" i="10"/>
  <c r="AS38" i="10"/>
  <c r="AS37" i="10"/>
  <c r="AS36" i="10"/>
  <c r="AS35" i="10"/>
  <c r="AS34" i="10"/>
  <c r="AS33" i="10"/>
  <c r="AS32" i="10"/>
  <c r="AS31" i="10"/>
  <c r="AS30" i="10"/>
  <c r="AS29" i="10"/>
  <c r="AS28" i="10"/>
  <c r="AS27" i="10"/>
  <c r="AS26" i="10"/>
  <c r="AS25" i="10"/>
  <c r="AS24" i="10"/>
  <c r="AS23" i="10"/>
  <c r="AS22" i="10"/>
  <c r="AS21" i="10"/>
  <c r="AS20" i="10"/>
  <c r="AS18" i="10"/>
  <c r="AS19" i="10"/>
  <c r="AS17" i="10"/>
  <c r="AS16" i="10"/>
  <c r="AS15" i="10"/>
  <c r="AS14" i="10"/>
  <c r="AS13" i="10"/>
  <c r="AS12" i="10"/>
  <c r="AS11" i="10"/>
  <c r="AS10" i="10"/>
  <c r="AS9" i="10"/>
  <c r="AS8" i="10"/>
  <c r="AS7" i="10"/>
  <c r="AS6" i="10"/>
  <c r="AS5" i="10"/>
  <c r="AS4" i="10"/>
  <c r="AY101" i="10"/>
  <c r="AY41" i="10"/>
  <c r="Q87" i="6" l="1"/>
  <c r="Q86" i="6"/>
  <c r="Q88" i="6"/>
  <c r="Q89" i="6"/>
  <c r="Q90" i="6"/>
  <c r="Q91" i="6"/>
  <c r="Q92" i="6"/>
  <c r="Q93" i="6"/>
  <c r="Q94" i="6"/>
  <c r="Q95" i="6"/>
  <c r="Q96" i="6"/>
  <c r="Q97" i="6"/>
  <c r="Q98" i="6"/>
  <c r="Q99" i="6"/>
  <c r="Q100" i="6"/>
  <c r="Q101" i="6"/>
  <c r="Q64" i="6"/>
  <c r="Q18" i="6"/>
  <c r="Q19" i="6"/>
  <c r="Q20" i="6"/>
  <c r="Q21" i="6"/>
  <c r="Q22" i="6"/>
  <c r="Q23" i="6"/>
  <c r="Q24" i="6"/>
  <c r="Q25" i="6"/>
  <c r="Q26" i="6"/>
  <c r="Q28" i="6"/>
  <c r="Q27" i="6"/>
  <c r="Q30" i="6"/>
  <c r="Q29" i="6"/>
  <c r="Q31" i="6"/>
  <c r="Q32" i="6"/>
  <c r="Q33" i="6"/>
  <c r="Q34" i="6"/>
  <c r="Q35" i="6"/>
  <c r="Q36" i="6"/>
  <c r="Q37" i="6"/>
  <c r="Q38" i="6"/>
  <c r="Q39" i="6"/>
  <c r="Q40" i="6"/>
  <c r="Q41" i="6"/>
  <c r="Q42" i="6"/>
  <c r="Y87" i="10"/>
  <c r="AB87" i="10" s="1"/>
  <c r="AE87" i="10" s="1"/>
  <c r="Y5" i="10"/>
  <c r="AB5" i="10" s="1"/>
  <c r="AE5" i="10" s="1"/>
  <c r="Y7" i="10"/>
  <c r="AB7" i="10" s="1"/>
  <c r="AE7" i="10" s="1"/>
  <c r="O49" i="6"/>
  <c r="Y6" i="10"/>
  <c r="AB6" i="10" s="1"/>
  <c r="AE6" i="10" s="1"/>
  <c r="Y65" i="10"/>
  <c r="AB65" i="10" s="1"/>
  <c r="AE65" i="10" s="1"/>
  <c r="Y10" i="10"/>
  <c r="AB10" i="10" s="1"/>
  <c r="AE10" i="10" s="1"/>
  <c r="Y19" i="10"/>
  <c r="AB19" i="10" s="1"/>
  <c r="AE19" i="10" s="1"/>
  <c r="Y9" i="10"/>
  <c r="AB9" i="10" s="1"/>
  <c r="AE9" i="10" s="1"/>
  <c r="Y8" i="10"/>
  <c r="AB8" i="10" s="1"/>
  <c r="AE8" i="10" s="1"/>
  <c r="BC41" i="10"/>
  <c r="BC101" i="10"/>
  <c r="AU4" i="10"/>
  <c r="BC4" i="10"/>
  <c r="AU5" i="10"/>
  <c r="BC5" i="10"/>
  <c r="AU6" i="10"/>
  <c r="BC6" i="10"/>
  <c r="BC7" i="10"/>
  <c r="AU7" i="10"/>
  <c r="AU8" i="10"/>
  <c r="BC8" i="10"/>
  <c r="AU9" i="10"/>
  <c r="BC9" i="10"/>
  <c r="BC10" i="10"/>
  <c r="AU10" i="10"/>
  <c r="AU11" i="10"/>
  <c r="BC11" i="10"/>
  <c r="BC12" i="10"/>
  <c r="AU12" i="10"/>
  <c r="BC13" i="10"/>
  <c r="AU13" i="10"/>
  <c r="BC14" i="10"/>
  <c r="AU14" i="10"/>
  <c r="BC15" i="10"/>
  <c r="AU15" i="10"/>
  <c r="AU16" i="10"/>
  <c r="BC16" i="10"/>
  <c r="BC17" i="10"/>
  <c r="AU17" i="10"/>
  <c r="AU19" i="10"/>
  <c r="BC19" i="10"/>
  <c r="AU18" i="10"/>
  <c r="BC18" i="10"/>
  <c r="AU20" i="10"/>
  <c r="BC20" i="10"/>
  <c r="BC21" i="10"/>
  <c r="AU21" i="10"/>
  <c r="AU22" i="10"/>
  <c r="BC22" i="10"/>
  <c r="BC23" i="10"/>
  <c r="AU23" i="10"/>
  <c r="AU24" i="10"/>
  <c r="BC24" i="10"/>
  <c r="BC25" i="10"/>
  <c r="AU25" i="10"/>
  <c r="BC26" i="10"/>
  <c r="AU26" i="10"/>
  <c r="BC27" i="10"/>
  <c r="AU27" i="10"/>
  <c r="BC28" i="10"/>
  <c r="AU28" i="10"/>
  <c r="AU29" i="10"/>
  <c r="BC29" i="10"/>
  <c r="AU30" i="10"/>
  <c r="BC30" i="10"/>
  <c r="AU31" i="10"/>
  <c r="BC31" i="10"/>
  <c r="BC32" i="10"/>
  <c r="AU32" i="10"/>
  <c r="AU33" i="10"/>
  <c r="BC33" i="10"/>
  <c r="AU34" i="10"/>
  <c r="BC34" i="10"/>
  <c r="AU35" i="10"/>
  <c r="BC35" i="10"/>
  <c r="AU36" i="10"/>
  <c r="BC36" i="10"/>
  <c r="BC37" i="10"/>
  <c r="AU37" i="10"/>
  <c r="AU38" i="10"/>
  <c r="BC38" i="10"/>
  <c r="BC39" i="10"/>
  <c r="AU39" i="10"/>
  <c r="BC40" i="10"/>
  <c r="AU40" i="10"/>
  <c r="AV64" i="10"/>
  <c r="BD64" i="10"/>
  <c r="AV65" i="10"/>
  <c r="BD65" i="10"/>
  <c r="AV66" i="10"/>
  <c r="BD66" i="10"/>
  <c r="AV67" i="10"/>
  <c r="BD67" i="10"/>
  <c r="AV68" i="10"/>
  <c r="BD68" i="10"/>
  <c r="AV69" i="10"/>
  <c r="BD69" i="10"/>
  <c r="AV70" i="10"/>
  <c r="BD70" i="10"/>
  <c r="AV71" i="10"/>
  <c r="BD71" i="10"/>
  <c r="AV72" i="10"/>
  <c r="BD72" i="10"/>
  <c r="AV73" i="10"/>
  <c r="BD73" i="10"/>
  <c r="AV74" i="10"/>
  <c r="BD74" i="10"/>
  <c r="AV75" i="10"/>
  <c r="BD75" i="10"/>
  <c r="AV76" i="10"/>
  <c r="BD76" i="10"/>
  <c r="AV80" i="10"/>
  <c r="BD80" i="10"/>
  <c r="AV87" i="10"/>
  <c r="BD87" i="10"/>
  <c r="AV88" i="10"/>
  <c r="BD88" i="10"/>
  <c r="AV89" i="10"/>
  <c r="BD89" i="10"/>
  <c r="AV90" i="10"/>
  <c r="BD90" i="10"/>
  <c r="AV91" i="10"/>
  <c r="BD91" i="10"/>
  <c r="AV92" i="10"/>
  <c r="BD92" i="10"/>
  <c r="AV93" i="10"/>
  <c r="BD93" i="10"/>
  <c r="AV94" i="10"/>
  <c r="BD94" i="10"/>
  <c r="AV95" i="10"/>
  <c r="BD95" i="10"/>
  <c r="AV96" i="10"/>
  <c r="BD96" i="10"/>
  <c r="AV97" i="10"/>
  <c r="BD97" i="10"/>
  <c r="AV98" i="10"/>
  <c r="BD98" i="10"/>
  <c r="AV99" i="10"/>
  <c r="BD99" i="10"/>
  <c r="AV100" i="10"/>
  <c r="BD100" i="10"/>
  <c r="AV101" i="10"/>
  <c r="Q102" i="6"/>
  <c r="BD41" i="10"/>
  <c r="W44" i="10"/>
  <c r="BD101" i="10"/>
  <c r="AV4" i="10"/>
  <c r="BD4" i="10"/>
  <c r="AV5" i="10"/>
  <c r="BD5" i="10"/>
  <c r="AV6" i="10"/>
  <c r="BD6" i="10"/>
  <c r="AV7" i="10"/>
  <c r="BD7" i="10"/>
  <c r="AV8" i="10"/>
  <c r="BD8" i="10"/>
  <c r="AV9" i="10"/>
  <c r="BD9" i="10"/>
  <c r="AV10" i="10"/>
  <c r="BD10" i="10"/>
  <c r="AV11" i="10"/>
  <c r="BD11" i="10"/>
  <c r="AV12" i="10"/>
  <c r="BD12" i="10"/>
  <c r="AV13" i="10"/>
  <c r="BD13" i="10"/>
  <c r="AV14" i="10"/>
  <c r="BD14" i="10"/>
  <c r="AV15" i="10"/>
  <c r="BD15" i="10"/>
  <c r="AV16" i="10"/>
  <c r="BD16" i="10"/>
  <c r="AV17" i="10"/>
  <c r="BD17" i="10"/>
  <c r="AV18" i="10"/>
  <c r="BD18" i="10"/>
  <c r="AV19" i="10"/>
  <c r="BD19" i="10"/>
  <c r="AV20" i="10"/>
  <c r="BD20" i="10"/>
  <c r="AV21" i="10"/>
  <c r="BD21" i="10"/>
  <c r="AV22" i="10"/>
  <c r="BD22" i="10"/>
  <c r="AV23" i="10"/>
  <c r="BD23" i="10"/>
  <c r="AV24" i="10"/>
  <c r="BD24" i="10"/>
  <c r="AV25" i="10"/>
  <c r="BD25" i="10"/>
  <c r="AV26" i="10"/>
  <c r="BD26" i="10"/>
  <c r="AV27" i="10"/>
  <c r="BD27" i="10"/>
  <c r="AV28" i="10"/>
  <c r="BD28" i="10"/>
  <c r="AV29" i="10"/>
  <c r="BD29" i="10"/>
  <c r="AV30" i="10"/>
  <c r="BD30" i="10"/>
  <c r="AV31" i="10"/>
  <c r="BD31" i="10"/>
  <c r="AV32" i="10"/>
  <c r="BD32" i="10"/>
  <c r="AV33" i="10"/>
  <c r="BD33" i="10"/>
  <c r="AV34" i="10"/>
  <c r="BD34" i="10"/>
  <c r="AV35" i="10"/>
  <c r="BD35" i="10"/>
  <c r="AV36" i="10"/>
  <c r="BD36" i="10"/>
  <c r="AV37" i="10"/>
  <c r="BD37" i="10"/>
  <c r="AV38" i="10"/>
  <c r="BD38" i="10"/>
  <c r="AV39" i="10"/>
  <c r="BD39" i="10"/>
  <c r="AV40" i="10"/>
  <c r="BD40" i="10"/>
  <c r="AV41" i="10"/>
  <c r="BC77" i="10"/>
  <c r="AU77" i="10"/>
  <c r="AU78" i="10"/>
  <c r="BC78" i="10"/>
  <c r="BC79" i="10"/>
  <c r="AU79" i="10"/>
  <c r="AU81" i="10"/>
  <c r="BC81" i="10"/>
  <c r="BC82" i="10"/>
  <c r="AU82" i="10"/>
  <c r="AU83" i="10"/>
  <c r="BC83" i="10"/>
  <c r="AU84" i="10"/>
  <c r="BC84" i="10"/>
  <c r="AU85" i="10"/>
  <c r="BC85" i="10"/>
  <c r="AU86" i="10"/>
  <c r="BC86" i="10"/>
  <c r="N44" i="10"/>
  <c r="X104" i="10"/>
  <c r="Q102" i="10"/>
  <c r="T102" i="10" s="1"/>
  <c r="Y102" i="10" s="1"/>
  <c r="AB102" i="10" s="1"/>
  <c r="AE102" i="10" s="1"/>
  <c r="N104" i="10"/>
  <c r="AU64" i="10"/>
  <c r="BC64" i="10"/>
  <c r="BC65" i="10"/>
  <c r="AU65" i="10"/>
  <c r="BC66" i="10"/>
  <c r="AU66" i="10"/>
  <c r="BC67" i="10"/>
  <c r="AU67" i="10"/>
  <c r="BC68" i="10"/>
  <c r="AU68" i="10"/>
  <c r="AU69" i="10"/>
  <c r="BC69" i="10"/>
  <c r="AU70" i="10"/>
  <c r="BC70" i="10"/>
  <c r="AU71" i="10"/>
  <c r="BC71" i="10"/>
  <c r="AU72" i="10"/>
  <c r="BC72" i="10"/>
  <c r="AU73" i="10"/>
  <c r="BC73" i="10"/>
  <c r="BC74" i="10"/>
  <c r="AU74" i="10"/>
  <c r="BC75" i="10"/>
  <c r="AU75" i="10"/>
  <c r="AU76" i="10"/>
  <c r="BC76" i="10"/>
  <c r="AU87" i="10"/>
  <c r="BC87" i="10"/>
  <c r="BC88" i="10"/>
  <c r="AU88" i="10"/>
  <c r="BC89" i="10"/>
  <c r="AU89" i="10"/>
  <c r="AU90" i="10"/>
  <c r="BC90" i="10"/>
  <c r="AU91" i="10"/>
  <c r="BC91" i="10"/>
  <c r="AU92" i="10"/>
  <c r="BC92" i="10"/>
  <c r="BC93" i="10"/>
  <c r="AU93" i="10"/>
  <c r="AU94" i="10"/>
  <c r="BC94" i="10"/>
  <c r="AU95" i="10"/>
  <c r="BC95" i="10"/>
  <c r="AU96" i="10"/>
  <c r="BC96" i="10"/>
  <c r="AU97" i="10"/>
  <c r="BC97" i="10"/>
  <c r="AU98" i="10"/>
  <c r="BC98" i="10"/>
  <c r="AU99" i="10"/>
  <c r="BC99" i="10"/>
  <c r="BC100" i="10"/>
  <c r="AU100" i="10"/>
  <c r="X44" i="10"/>
  <c r="AU41" i="10"/>
  <c r="W104" i="10"/>
  <c r="Q42" i="10"/>
  <c r="T42" i="10" s="1"/>
  <c r="Y42" i="10" s="1"/>
  <c r="AB42" i="10" s="1"/>
  <c r="AE42" i="10" s="1"/>
  <c r="AU101" i="10"/>
  <c r="AV77" i="10"/>
  <c r="BD77" i="10"/>
  <c r="AV78" i="10"/>
  <c r="BD78" i="10"/>
  <c r="AV79" i="10"/>
  <c r="BD79" i="10"/>
  <c r="AV81" i="10"/>
  <c r="BD81" i="10"/>
  <c r="AV82" i="10"/>
  <c r="BD82" i="10"/>
  <c r="AV83" i="10"/>
  <c r="BD83" i="10"/>
  <c r="AV84" i="10"/>
  <c r="BD84" i="10"/>
  <c r="AV85" i="10"/>
  <c r="BD85" i="10"/>
  <c r="AV86" i="10"/>
  <c r="BD86" i="10"/>
  <c r="AA44" i="10"/>
  <c r="P104" i="10"/>
  <c r="AX43" i="10"/>
  <c r="AN43" i="10"/>
  <c r="AM43" i="10"/>
  <c r="AL43" i="10"/>
  <c r="P49" i="6"/>
  <c r="T64" i="10"/>
  <c r="T4" i="10"/>
  <c r="E43" i="10"/>
  <c r="K43" i="10"/>
  <c r="H43" i="10"/>
  <c r="AA104" i="10"/>
  <c r="I42" i="10"/>
  <c r="G42" i="10"/>
  <c r="K42" i="10"/>
  <c r="E42" i="10"/>
  <c r="H42" i="10"/>
  <c r="L42" i="10"/>
  <c r="F42" i="10"/>
  <c r="J42" i="10"/>
  <c r="P44" i="10"/>
  <c r="O109" i="6"/>
  <c r="I43" i="10"/>
  <c r="AL103" i="10"/>
  <c r="AN103" i="10"/>
  <c r="AM103" i="10"/>
  <c r="AX103" i="10"/>
  <c r="R87" i="6"/>
  <c r="R94" i="6"/>
  <c r="R64" i="6"/>
  <c r="R25" i="6"/>
  <c r="R33" i="6"/>
  <c r="S64" i="6"/>
  <c r="T64" i="6" s="1"/>
  <c r="R89" i="6"/>
  <c r="R27" i="6"/>
  <c r="S4" i="6"/>
  <c r="T4" i="6" s="1"/>
  <c r="R21" i="6"/>
  <c r="R29" i="6"/>
  <c r="R86" i="6"/>
  <c r="R95" i="6"/>
  <c r="R18" i="6"/>
  <c r="R26" i="6"/>
  <c r="R34" i="6"/>
  <c r="R42" i="6"/>
  <c r="S9" i="6"/>
  <c r="T9" i="6" s="1"/>
  <c r="R20" i="6"/>
  <c r="R98" i="6"/>
  <c r="R99" i="6"/>
  <c r="R88" i="6"/>
  <c r="R96" i="6"/>
  <c r="R19" i="6"/>
  <c r="R28" i="6"/>
  <c r="R35" i="6"/>
  <c r="S102" i="6"/>
  <c r="S101" i="6"/>
  <c r="T101" i="6" s="1"/>
  <c r="S100" i="6"/>
  <c r="T100" i="6" s="1"/>
  <c r="S99" i="6"/>
  <c r="T99" i="6" s="1"/>
  <c r="S98" i="6"/>
  <c r="T98" i="6" s="1"/>
  <c r="S97" i="6"/>
  <c r="T97" i="6" s="1"/>
  <c r="S96" i="6"/>
  <c r="T96" i="6" s="1"/>
  <c r="S95" i="6"/>
  <c r="T95" i="6" s="1"/>
  <c r="S94" i="6"/>
  <c r="T94" i="6" s="1"/>
  <c r="S93" i="6"/>
  <c r="T93" i="6" s="1"/>
  <c r="S92" i="6"/>
  <c r="T92" i="6" s="1"/>
  <c r="S91" i="6"/>
  <c r="T91" i="6" s="1"/>
  <c r="S90" i="6"/>
  <c r="T90" i="6" s="1"/>
  <c r="S89" i="6"/>
  <c r="T89" i="6" s="1"/>
  <c r="S88" i="6"/>
  <c r="T88" i="6" s="1"/>
  <c r="S87" i="6"/>
  <c r="T87" i="6" s="1"/>
  <c r="S86" i="6"/>
  <c r="T86" i="6" s="1"/>
  <c r="S42" i="6"/>
  <c r="T42" i="6" s="1"/>
  <c r="S41" i="6"/>
  <c r="T41" i="6" s="1"/>
  <c r="S40" i="6"/>
  <c r="T40" i="6" s="1"/>
  <c r="S39" i="6"/>
  <c r="T39" i="6" s="1"/>
  <c r="S38" i="6"/>
  <c r="T38" i="6" s="1"/>
  <c r="S37" i="6"/>
  <c r="T37" i="6" s="1"/>
  <c r="S36" i="6"/>
  <c r="T36" i="6" s="1"/>
  <c r="S35" i="6"/>
  <c r="T35" i="6" s="1"/>
  <c r="S34" i="6"/>
  <c r="T34" i="6" s="1"/>
  <c r="S33" i="6"/>
  <c r="T33" i="6" s="1"/>
  <c r="S32" i="6"/>
  <c r="T32" i="6" s="1"/>
  <c r="S31" i="6"/>
  <c r="T31" i="6" s="1"/>
  <c r="S30" i="6"/>
  <c r="T30" i="6" s="1"/>
  <c r="S29" i="6"/>
  <c r="T29" i="6" s="1"/>
  <c r="S28" i="6"/>
  <c r="T28" i="6" s="1"/>
  <c r="S27" i="6"/>
  <c r="T27" i="6" s="1"/>
  <c r="S26" i="6"/>
  <c r="T26" i="6" s="1"/>
  <c r="S25" i="6"/>
  <c r="T25" i="6" s="1"/>
  <c r="S24" i="6"/>
  <c r="T24" i="6" s="1"/>
  <c r="S23" i="6"/>
  <c r="T23" i="6" s="1"/>
  <c r="S22" i="6"/>
  <c r="T22" i="6" s="1"/>
  <c r="S21" i="6"/>
  <c r="T21" i="6" s="1"/>
  <c r="S20" i="6"/>
  <c r="T20" i="6" s="1"/>
  <c r="S19" i="6"/>
  <c r="T19" i="6" s="1"/>
  <c r="S18" i="6"/>
  <c r="T18" i="6" s="1"/>
  <c r="R97" i="6"/>
  <c r="R36" i="6"/>
  <c r="S8" i="6"/>
  <c r="T8" i="6" s="1"/>
  <c r="R90" i="6"/>
  <c r="R30" i="6"/>
  <c r="R37" i="6"/>
  <c r="S7" i="6"/>
  <c r="T7" i="6" s="1"/>
  <c r="R91" i="6"/>
  <c r="R22" i="6"/>
  <c r="R38" i="6"/>
  <c r="S6" i="6"/>
  <c r="T6" i="6" s="1"/>
  <c r="R92" i="6"/>
  <c r="R100" i="6"/>
  <c r="R23" i="6"/>
  <c r="R31" i="6"/>
  <c r="R39" i="6"/>
  <c r="R93" i="6"/>
  <c r="R101" i="6"/>
  <c r="R24" i="6"/>
  <c r="R32" i="6"/>
  <c r="R40" i="6"/>
  <c r="S5" i="6"/>
  <c r="T5" i="6" s="1"/>
  <c r="AO102" i="10"/>
  <c r="AP102" i="10"/>
  <c r="M103" i="10"/>
  <c r="AY102" i="10"/>
  <c r="AY42" i="10"/>
  <c r="AZ102" i="10"/>
  <c r="AS43" i="10"/>
  <c r="AP42" i="10"/>
  <c r="AO42" i="10"/>
  <c r="M43" i="10"/>
  <c r="R41" i="6"/>
  <c r="AT103" i="10"/>
  <c r="AZ42" i="10"/>
  <c r="R102" i="6"/>
  <c r="AT43" i="10"/>
  <c r="AS103" i="10"/>
  <c r="T102" i="6"/>
  <c r="AN137" i="14"/>
  <c r="AN137" i="8"/>
  <c r="AN137" i="16"/>
  <c r="AN137" i="15"/>
  <c r="X137" i="15"/>
  <c r="X137" i="16"/>
  <c r="X137" i="14"/>
  <c r="X137" i="8"/>
  <c r="AF137" i="15"/>
  <c r="AF137" i="16"/>
  <c r="AF137" i="14"/>
  <c r="AF137" i="8"/>
  <c r="Z137" i="15"/>
  <c r="Z137" i="14"/>
  <c r="Z137" i="8"/>
  <c r="Z137" i="16"/>
  <c r="T137" i="15"/>
  <c r="T137" i="16"/>
  <c r="T137" i="14"/>
  <c r="T137" i="8"/>
  <c r="AB137" i="15"/>
  <c r="AB137" i="16"/>
  <c r="AB137" i="14"/>
  <c r="AB137" i="8"/>
  <c r="Q137" i="16"/>
  <c r="Q137" i="15"/>
  <c r="Q137" i="8"/>
  <c r="Q137" i="14"/>
  <c r="Y137" i="16"/>
  <c r="Y137" i="14"/>
  <c r="Y137" i="8"/>
  <c r="Y137" i="15"/>
  <c r="AG137" i="16"/>
  <c r="AG137" i="15"/>
  <c r="AG137" i="14"/>
  <c r="AG137" i="8"/>
  <c r="AO137" i="16"/>
  <c r="AO137" i="14"/>
  <c r="AO137" i="8"/>
  <c r="AO137" i="15"/>
  <c r="S137" i="15"/>
  <c r="S137" i="16"/>
  <c r="S137" i="8"/>
  <c r="S137" i="14"/>
  <c r="R137" i="15"/>
  <c r="R137" i="14"/>
  <c r="R137" i="8"/>
  <c r="R137" i="16"/>
  <c r="AA137" i="15"/>
  <c r="AA137" i="16"/>
  <c r="AA137" i="8"/>
  <c r="AA137" i="14"/>
  <c r="AH137" i="15"/>
  <c r="AH137" i="14"/>
  <c r="AH137" i="16"/>
  <c r="AH137" i="8"/>
  <c r="AI137" i="15"/>
  <c r="AI137" i="16"/>
  <c r="AI137" i="8"/>
  <c r="AI137" i="14"/>
  <c r="AC137" i="16"/>
  <c r="AC137" i="14"/>
  <c r="AC137" i="8"/>
  <c r="AC137" i="15"/>
  <c r="AJ137" i="15"/>
  <c r="AJ137" i="16"/>
  <c r="AJ137" i="14"/>
  <c r="AJ137" i="8"/>
  <c r="U137" i="16"/>
  <c r="U137" i="14"/>
  <c r="U137" i="8"/>
  <c r="U137" i="15"/>
  <c r="AK137" i="16"/>
  <c r="AK137" i="14"/>
  <c r="AK137" i="8"/>
  <c r="AK137" i="15"/>
  <c r="V137" i="14"/>
  <c r="V137" i="8"/>
  <c r="V137" i="16"/>
  <c r="V137" i="15"/>
  <c r="AD137" i="14"/>
  <c r="AD137" i="8"/>
  <c r="AD137" i="16"/>
  <c r="AD137" i="15"/>
  <c r="AL137" i="14"/>
  <c r="AL137" i="8"/>
  <c r="AL137" i="15"/>
  <c r="AL137" i="16"/>
  <c r="W137" i="8"/>
  <c r="W137" i="16"/>
  <c r="W137" i="14"/>
  <c r="W137" i="15"/>
  <c r="AE137" i="8"/>
  <c r="AE137" i="16"/>
  <c r="AE137" i="14"/>
  <c r="AE137" i="15"/>
  <c r="AM137" i="8"/>
  <c r="AM137" i="15"/>
  <c r="AM137" i="16"/>
  <c r="AM137" i="14"/>
  <c r="CV65" i="15" l="1"/>
  <c r="I65" i="15"/>
  <c r="AE65" i="15"/>
  <c r="S65" i="15"/>
  <c r="U65" i="15"/>
  <c r="AI65" i="15"/>
  <c r="CL65" i="15"/>
  <c r="CM65" i="15"/>
  <c r="CJ65" i="15"/>
  <c r="BZ65" i="15"/>
  <c r="J65" i="15"/>
  <c r="AM65" i="15"/>
  <c r="CS65" i="15"/>
  <c r="CG65" i="15"/>
  <c r="BS65" i="15"/>
  <c r="X65" i="15"/>
  <c r="AC65" i="15"/>
  <c r="BH65" i="15"/>
  <c r="BY65" i="15"/>
  <c r="BL65" i="15"/>
  <c r="BV65" i="15"/>
  <c r="O65" i="15"/>
  <c r="AD65" i="15"/>
  <c r="BU65" i="15"/>
  <c r="AK65" i="15"/>
  <c r="P65" i="15"/>
  <c r="BG65" i="15"/>
  <c r="AS65" i="15"/>
  <c r="V65" i="15"/>
  <c r="N65" i="15"/>
  <c r="Y65" i="15"/>
  <c r="D65" i="15"/>
  <c r="BK65" i="15"/>
  <c r="CE65" i="15"/>
  <c r="CQ65" i="15"/>
  <c r="CP65" i="15"/>
  <c r="BO65" i="15"/>
  <c r="CF65" i="15"/>
  <c r="AY65" i="15"/>
  <c r="AO65" i="15"/>
  <c r="AN65" i="15"/>
  <c r="BF65" i="15"/>
  <c r="CT65" i="15"/>
  <c r="CD65" i="15"/>
  <c r="BW65" i="15"/>
  <c r="BJ65" i="15"/>
  <c r="F65" i="15"/>
  <c r="E65" i="15"/>
  <c r="BR65" i="15"/>
  <c r="H65" i="15"/>
  <c r="CK65" i="15"/>
  <c r="AT65" i="15"/>
  <c r="L65" i="15"/>
  <c r="AP65" i="15"/>
  <c r="AH65" i="15"/>
  <c r="G65" i="15"/>
  <c r="BC65" i="15"/>
  <c r="C65" i="15"/>
  <c r="AB65" i="15"/>
  <c r="CU65" i="15"/>
  <c r="CN65" i="15"/>
  <c r="AR65" i="15"/>
  <c r="AQ65" i="15"/>
  <c r="AU65" i="15"/>
  <c r="CR65" i="15"/>
  <c r="AL65" i="15"/>
  <c r="AG65" i="15"/>
  <c r="AJ65" i="15"/>
  <c r="BE65" i="15"/>
  <c r="BP65" i="15"/>
  <c r="M65" i="15"/>
  <c r="W65" i="15"/>
  <c r="AX65" i="15"/>
  <c r="CA65" i="15"/>
  <c r="CO65" i="15"/>
  <c r="CC65" i="15"/>
  <c r="AF65" i="15"/>
  <c r="CB65" i="15"/>
  <c r="Z65" i="15"/>
  <c r="AA65" i="15"/>
  <c r="BQ65" i="15"/>
  <c r="AV65" i="15"/>
  <c r="BN65" i="15"/>
  <c r="AW65" i="15"/>
  <c r="CI65" i="15"/>
  <c r="K65" i="15"/>
  <c r="BX65" i="15"/>
  <c r="BT65" i="15"/>
  <c r="BM65" i="15"/>
  <c r="CH65" i="15"/>
  <c r="T65" i="15"/>
  <c r="Q135" i="15"/>
  <c r="R135" i="15"/>
  <c r="CO135" i="15"/>
  <c r="W135" i="15"/>
  <c r="AJ135" i="15"/>
  <c r="CQ135" i="15"/>
  <c r="CT135" i="15"/>
  <c r="AQ135" i="15"/>
  <c r="BO135" i="15"/>
  <c r="X135" i="15"/>
  <c r="AT135" i="15"/>
  <c r="CH135" i="15"/>
  <c r="AY135" i="15"/>
  <c r="BM135" i="15"/>
  <c r="BL135" i="15"/>
  <c r="Y135" i="15"/>
  <c r="CG135" i="15"/>
  <c r="CA135" i="15"/>
  <c r="J135" i="15"/>
  <c r="AS135" i="15"/>
  <c r="AN135" i="15"/>
  <c r="BH135" i="15"/>
  <c r="CR135" i="15"/>
  <c r="BU135" i="15"/>
  <c r="AD135" i="15"/>
  <c r="N135" i="15"/>
  <c r="BV135" i="15"/>
  <c r="BW135" i="15"/>
  <c r="CF135" i="15"/>
  <c r="BJ135" i="15"/>
  <c r="BR135" i="15"/>
  <c r="P135" i="15"/>
  <c r="CV135" i="15"/>
  <c r="H135" i="15"/>
  <c r="CB135" i="15"/>
  <c r="BY135" i="15"/>
  <c r="AC135" i="15"/>
  <c r="BK135" i="15"/>
  <c r="AW135" i="15"/>
  <c r="CP135" i="15"/>
  <c r="AA135" i="15"/>
  <c r="Z135" i="15"/>
  <c r="BN135" i="15"/>
  <c r="BZ135" i="15"/>
  <c r="AE135" i="15"/>
  <c r="AH135" i="15"/>
  <c r="AL135" i="15"/>
  <c r="S135" i="15"/>
  <c r="AM135" i="15"/>
  <c r="K135" i="15"/>
  <c r="CS135" i="15"/>
  <c r="BX135" i="15"/>
  <c r="AB135" i="15"/>
  <c r="CU135" i="15"/>
  <c r="CE135" i="15"/>
  <c r="F135" i="15"/>
  <c r="M135" i="15"/>
  <c r="V135" i="15"/>
  <c r="AK135" i="15"/>
  <c r="AR135" i="15"/>
  <c r="AZ135" i="15"/>
  <c r="CJ135" i="15"/>
  <c r="CM135" i="15"/>
  <c r="BP135" i="15"/>
  <c r="BT135" i="15"/>
  <c r="CL135" i="15"/>
  <c r="AX135" i="15"/>
  <c r="AP135" i="15"/>
  <c r="CC135" i="15"/>
  <c r="C135" i="15"/>
  <c r="CD135" i="15"/>
  <c r="T135" i="15"/>
  <c r="I135" i="15"/>
  <c r="AI135" i="15"/>
  <c r="AV135" i="15"/>
  <c r="AG135" i="15"/>
  <c r="CK135" i="15"/>
  <c r="E135" i="15"/>
  <c r="BA135" i="15"/>
  <c r="CI135" i="15"/>
  <c r="CN135" i="15"/>
  <c r="L135" i="15"/>
  <c r="D135" i="15"/>
  <c r="AU135" i="15"/>
  <c r="O135" i="15"/>
  <c r="BS135" i="15"/>
  <c r="G135" i="15"/>
  <c r="AF135" i="15"/>
  <c r="AO135" i="15"/>
  <c r="U135" i="15"/>
  <c r="BQ135" i="15"/>
  <c r="BI135" i="15"/>
  <c r="T75" i="10"/>
  <c r="T86" i="10"/>
  <c r="Y86" i="10" s="1"/>
  <c r="AB86" i="10" s="1"/>
  <c r="G41" i="10"/>
  <c r="K41" i="10"/>
  <c r="I41" i="10"/>
  <c r="E41" i="10"/>
  <c r="H41" i="10"/>
  <c r="J41" i="10"/>
  <c r="L41" i="10"/>
  <c r="F41" i="10"/>
  <c r="E33" i="10"/>
  <c r="H33" i="10"/>
  <c r="I33" i="10"/>
  <c r="G33" i="10"/>
  <c r="L33" i="10"/>
  <c r="J33" i="10"/>
  <c r="F33" i="10"/>
  <c r="K33" i="10"/>
  <c r="J25" i="10"/>
  <c r="H25" i="10"/>
  <c r="G25" i="10"/>
  <c r="L25" i="10"/>
  <c r="F25" i="10"/>
  <c r="E25" i="10"/>
  <c r="I25" i="10"/>
  <c r="K25" i="10"/>
  <c r="AE86" i="10"/>
  <c r="T82" i="10"/>
  <c r="T77" i="10"/>
  <c r="L40" i="10"/>
  <c r="F40" i="10"/>
  <c r="E40" i="10"/>
  <c r="J40" i="10"/>
  <c r="I40" i="10"/>
  <c r="K40" i="10"/>
  <c r="H40" i="10"/>
  <c r="G40" i="10"/>
  <c r="H32" i="10"/>
  <c r="I32" i="10"/>
  <c r="J32" i="10"/>
  <c r="G32" i="10"/>
  <c r="F32" i="10"/>
  <c r="E32" i="10"/>
  <c r="K32" i="10"/>
  <c r="L32" i="10"/>
  <c r="I24" i="10"/>
  <c r="F24" i="10"/>
  <c r="H24" i="10"/>
  <c r="J24" i="10"/>
  <c r="G24" i="10"/>
  <c r="E24" i="10"/>
  <c r="K24" i="10"/>
  <c r="L24" i="10"/>
  <c r="I39" i="10"/>
  <c r="E39" i="10"/>
  <c r="L39" i="10"/>
  <c r="G39" i="10"/>
  <c r="K39" i="10"/>
  <c r="H39" i="10"/>
  <c r="F39" i="10"/>
  <c r="J39" i="10"/>
  <c r="L23" i="10"/>
  <c r="G23" i="10"/>
  <c r="H23" i="10"/>
  <c r="K23" i="10"/>
  <c r="F23" i="10"/>
  <c r="J23" i="10"/>
  <c r="E23" i="10"/>
  <c r="I23" i="10"/>
  <c r="AE85" i="10"/>
  <c r="F38" i="10"/>
  <c r="E38" i="10"/>
  <c r="L38" i="10"/>
  <c r="G38" i="10"/>
  <c r="H38" i="10"/>
  <c r="K38" i="10"/>
  <c r="I38" i="10"/>
  <c r="J38" i="10"/>
  <c r="I31" i="10"/>
  <c r="H31" i="10"/>
  <c r="G31" i="10"/>
  <c r="K31" i="10"/>
  <c r="F31" i="10"/>
  <c r="L31" i="10"/>
  <c r="E31" i="10"/>
  <c r="J31" i="10"/>
  <c r="T81" i="10"/>
  <c r="K37" i="10"/>
  <c r="L37" i="10"/>
  <c r="J37" i="10"/>
  <c r="G37" i="10"/>
  <c r="E37" i="10"/>
  <c r="H37" i="10"/>
  <c r="I37" i="10"/>
  <c r="F37" i="10"/>
  <c r="Y75" i="10"/>
  <c r="AB75" i="10" s="1"/>
  <c r="K36" i="10"/>
  <c r="J36" i="10"/>
  <c r="L36" i="10"/>
  <c r="F36" i="10"/>
  <c r="E36" i="10"/>
  <c r="I36" i="10"/>
  <c r="H36" i="10"/>
  <c r="G36" i="10"/>
  <c r="G29" i="10"/>
  <c r="J29" i="10"/>
  <c r="K29" i="10"/>
  <c r="I29" i="10"/>
  <c r="H29" i="10"/>
  <c r="E29" i="10"/>
  <c r="L29" i="10"/>
  <c r="F29" i="10"/>
  <c r="I20" i="10"/>
  <c r="F20" i="10"/>
  <c r="H20" i="10"/>
  <c r="E20" i="10"/>
  <c r="J20" i="10"/>
  <c r="G20" i="10"/>
  <c r="K20" i="10"/>
  <c r="L20" i="10"/>
  <c r="AE77" i="10"/>
  <c r="AE81" i="10"/>
  <c r="T76" i="10"/>
  <c r="F21" i="10"/>
  <c r="H21" i="10"/>
  <c r="K21" i="10"/>
  <c r="J21" i="10"/>
  <c r="L21" i="10"/>
  <c r="I21" i="10"/>
  <c r="G21" i="10"/>
  <c r="E21" i="10"/>
  <c r="AE75" i="10"/>
  <c r="AE79" i="10"/>
  <c r="J43" i="10"/>
  <c r="F43" i="10"/>
  <c r="G43" i="10"/>
  <c r="L43" i="10"/>
  <c r="J35" i="10"/>
  <c r="F35" i="10"/>
  <c r="K35" i="10"/>
  <c r="L35" i="10"/>
  <c r="I35" i="10"/>
  <c r="E35" i="10"/>
  <c r="G35" i="10"/>
  <c r="H35" i="10"/>
  <c r="L27" i="10"/>
  <c r="I27" i="10"/>
  <c r="F27" i="10"/>
  <c r="K27" i="10"/>
  <c r="G27" i="10"/>
  <c r="J27" i="10"/>
  <c r="H27" i="10"/>
  <c r="E27" i="10"/>
  <c r="J19" i="10"/>
  <c r="I19" i="10"/>
  <c r="G19" i="10"/>
  <c r="F19" i="10"/>
  <c r="K19" i="10"/>
  <c r="L19" i="10"/>
  <c r="H19" i="10"/>
  <c r="E19" i="10"/>
  <c r="AE82" i="10"/>
  <c r="L30" i="10"/>
  <c r="H30" i="10"/>
  <c r="K30" i="10"/>
  <c r="G30" i="10"/>
  <c r="E30" i="10"/>
  <c r="J30" i="10"/>
  <c r="I30" i="10"/>
  <c r="F30" i="10"/>
  <c r="H22" i="10"/>
  <c r="G22" i="10"/>
  <c r="K22" i="10"/>
  <c r="F22" i="10"/>
  <c r="E22" i="10"/>
  <c r="I22" i="10"/>
  <c r="L22" i="10"/>
  <c r="J22" i="10"/>
  <c r="T85" i="10"/>
  <c r="G28" i="10"/>
  <c r="L28" i="10"/>
  <c r="I28" i="10"/>
  <c r="K28" i="10"/>
  <c r="F28" i="10"/>
  <c r="E28" i="10"/>
  <c r="J28" i="10"/>
  <c r="H28" i="10"/>
  <c r="E34" i="10"/>
  <c r="H34" i="10"/>
  <c r="K34" i="10"/>
  <c r="I34" i="10"/>
  <c r="F34" i="10"/>
  <c r="G34" i="10"/>
  <c r="J34" i="10"/>
  <c r="L34" i="10"/>
  <c r="G26" i="10"/>
  <c r="L26" i="10"/>
  <c r="I26" i="10"/>
  <c r="E26" i="10"/>
  <c r="H26" i="10"/>
  <c r="K26" i="10"/>
  <c r="J26" i="10"/>
  <c r="F26" i="10"/>
  <c r="J65" i="10"/>
  <c r="K65" i="10"/>
  <c r="H65" i="10"/>
  <c r="I65" i="10"/>
  <c r="L65" i="10"/>
  <c r="F65" i="10"/>
  <c r="E65" i="10"/>
  <c r="G65" i="10"/>
  <c r="BD42" i="10"/>
  <c r="Q43" i="10"/>
  <c r="M44" i="10"/>
  <c r="AU42" i="10"/>
  <c r="AV42" i="10"/>
  <c r="BD102" i="10"/>
  <c r="BC42" i="10"/>
  <c r="BC102" i="10"/>
  <c r="Q103" i="10"/>
  <c r="M104" i="10"/>
  <c r="AV102" i="10"/>
  <c r="AU102" i="10"/>
  <c r="AE84" i="10"/>
  <c r="T79" i="10"/>
  <c r="Y64" i="10"/>
  <c r="AE83" i="10"/>
  <c r="AE78" i="10"/>
  <c r="T84" i="10"/>
  <c r="AE76" i="10"/>
  <c r="T83" i="10"/>
  <c r="T78" i="10"/>
  <c r="Y4" i="10"/>
  <c r="P74" i="6"/>
  <c r="P85" i="6"/>
  <c r="P84" i="6"/>
  <c r="S83" i="6"/>
  <c r="T83" i="6" s="1"/>
  <c r="P82" i="6"/>
  <c r="P78" i="6"/>
  <c r="P77" i="6"/>
  <c r="S84" i="6"/>
  <c r="T84" i="6" s="1"/>
  <c r="S74" i="6"/>
  <c r="T74" i="6" s="1"/>
  <c r="S75" i="6"/>
  <c r="T75" i="6" s="1"/>
  <c r="P83" i="6"/>
  <c r="S82" i="6"/>
  <c r="T82" i="6" s="1"/>
  <c r="S77" i="6"/>
  <c r="T77" i="6" s="1"/>
  <c r="S85" i="6"/>
  <c r="T85" i="6" s="1"/>
  <c r="S76" i="6"/>
  <c r="T76" i="6" s="1"/>
  <c r="P75" i="6"/>
  <c r="P80" i="6"/>
  <c r="S78" i="6"/>
  <c r="T78" i="6" s="1"/>
  <c r="P81" i="6"/>
  <c r="S80" i="6"/>
  <c r="T80" i="6" s="1"/>
  <c r="P76" i="6"/>
  <c r="S81" i="6"/>
  <c r="T81" i="6" s="1"/>
  <c r="AO103" i="10"/>
  <c r="AP103" i="10"/>
  <c r="AZ103" i="10"/>
  <c r="AY43" i="10"/>
  <c r="AO43" i="10"/>
  <c r="AY103" i="10"/>
  <c r="AZ43" i="10"/>
  <c r="AP43" i="10"/>
  <c r="K44" i="10" l="1"/>
  <c r="I44" i="10"/>
  <c r="E52" i="10" s="1"/>
  <c r="AE52" i="10" s="1"/>
  <c r="Q85" i="6"/>
  <c r="F86" i="10" s="1"/>
  <c r="Q74" i="6"/>
  <c r="J75" i="10" s="1"/>
  <c r="H44" i="10"/>
  <c r="E49" i="10" s="1"/>
  <c r="T49" i="10" s="1"/>
  <c r="E44" i="10"/>
  <c r="E46" i="10" s="1"/>
  <c r="Q76" i="6"/>
  <c r="Q81" i="6"/>
  <c r="Q80" i="6"/>
  <c r="Q75" i="6"/>
  <c r="Q83" i="6"/>
  <c r="Q77" i="6"/>
  <c r="Q78" i="6"/>
  <c r="Q82" i="6"/>
  <c r="Q84" i="6"/>
  <c r="AE49" i="10"/>
  <c r="Y77" i="10"/>
  <c r="AB77" i="10" s="1"/>
  <c r="L44" i="10"/>
  <c r="E55" i="10" s="1"/>
  <c r="CW65" i="15" s="1"/>
  <c r="Y82" i="10"/>
  <c r="AB82" i="10" s="1"/>
  <c r="Y81" i="10"/>
  <c r="AB81" i="10" s="1"/>
  <c r="Y76" i="10"/>
  <c r="AB76" i="10" s="1"/>
  <c r="Y84" i="10"/>
  <c r="AB84" i="10" s="1"/>
  <c r="G44" i="10"/>
  <c r="E48" i="10" s="1"/>
  <c r="T48" i="10" s="1"/>
  <c r="F44" i="10"/>
  <c r="Y78" i="10"/>
  <c r="AB78" i="10" s="1"/>
  <c r="Y79" i="10"/>
  <c r="AB79" i="10" s="1"/>
  <c r="Y83" i="10"/>
  <c r="AB83" i="10" s="1"/>
  <c r="Y85" i="10"/>
  <c r="AB85" i="10" s="1"/>
  <c r="J44" i="10"/>
  <c r="E50" i="10" s="1"/>
  <c r="T50" i="10" s="1"/>
  <c r="E86" i="10"/>
  <c r="AV43" i="10"/>
  <c r="BD43" i="10"/>
  <c r="BC103" i="10"/>
  <c r="AU43" i="10"/>
  <c r="BC43" i="10"/>
  <c r="BD103" i="10"/>
  <c r="AV103" i="10"/>
  <c r="AU103" i="10"/>
  <c r="AB64" i="10"/>
  <c r="T103" i="10"/>
  <c r="Y103" i="10" s="1"/>
  <c r="AB103" i="10" s="1"/>
  <c r="AE103" i="10" s="1"/>
  <c r="Q104" i="10"/>
  <c r="T43" i="10"/>
  <c r="Y43" i="10" s="1"/>
  <c r="AB43" i="10" s="1"/>
  <c r="AE43" i="10" s="1"/>
  <c r="Q44" i="10"/>
  <c r="AB4" i="10"/>
  <c r="R85" i="6"/>
  <c r="R74" i="6"/>
  <c r="T14" i="10"/>
  <c r="R82" i="6"/>
  <c r="R76" i="6"/>
  <c r="R84" i="6"/>
  <c r="R81" i="6"/>
  <c r="AE14" i="10"/>
  <c r="S13" i="6" s="1"/>
  <c r="T13" i="6" s="1"/>
  <c r="T13" i="10"/>
  <c r="R75" i="6"/>
  <c r="R78" i="6"/>
  <c r="T15" i="10"/>
  <c r="R80" i="6"/>
  <c r="AE17" i="10"/>
  <c r="S16" i="6" s="1"/>
  <c r="T16" i="6" s="1"/>
  <c r="R83" i="6"/>
  <c r="R77" i="6"/>
  <c r="P12" i="6"/>
  <c r="P14" i="6"/>
  <c r="I75" i="10" l="1"/>
  <c r="G86" i="10"/>
  <c r="K75" i="10"/>
  <c r="BF135" i="15"/>
  <c r="BC135" i="15"/>
  <c r="L86" i="10"/>
  <c r="K86" i="10"/>
  <c r="E75" i="10"/>
  <c r="F75" i="10"/>
  <c r="L75" i="10"/>
  <c r="H75" i="10"/>
  <c r="H86" i="10"/>
  <c r="E51" i="10"/>
  <c r="AE51" i="10" s="1"/>
  <c r="I86" i="10"/>
  <c r="J86" i="10"/>
  <c r="Y14" i="10"/>
  <c r="AB14" i="10" s="1"/>
  <c r="G75" i="10"/>
  <c r="Q14" i="6"/>
  <c r="Q12" i="6"/>
  <c r="Y15" i="10"/>
  <c r="AB15" i="10" s="1"/>
  <c r="Y13" i="10"/>
  <c r="AB13" i="10" s="1"/>
  <c r="L78" i="10"/>
  <c r="F78" i="10"/>
  <c r="I78" i="10"/>
  <c r="K78" i="10"/>
  <c r="J78" i="10"/>
  <c r="E78" i="10"/>
  <c r="H78" i="10"/>
  <c r="G78" i="10"/>
  <c r="E47" i="10"/>
  <c r="E53" i="10"/>
  <c r="AE53" i="10" s="1"/>
  <c r="K84" i="10"/>
  <c r="E84" i="10"/>
  <c r="F84" i="10"/>
  <c r="I84" i="10"/>
  <c r="G84" i="10"/>
  <c r="J84" i="10"/>
  <c r="L84" i="10"/>
  <c r="H84" i="10"/>
  <c r="H81" i="10"/>
  <c r="L81" i="10"/>
  <c r="K81" i="10"/>
  <c r="G81" i="10"/>
  <c r="E81" i="10"/>
  <c r="J81" i="10"/>
  <c r="F81" i="10"/>
  <c r="I81" i="10"/>
  <c r="AE50" i="10"/>
  <c r="G46" i="10"/>
  <c r="F79" i="10"/>
  <c r="H79" i="10"/>
  <c r="I79" i="10"/>
  <c r="E79" i="10"/>
  <c r="L79" i="10"/>
  <c r="J79" i="10"/>
  <c r="G79" i="10"/>
  <c r="K79" i="10"/>
  <c r="H46" i="10"/>
  <c r="K76" i="10"/>
  <c r="E76" i="10"/>
  <c r="H76" i="10"/>
  <c r="I76" i="10"/>
  <c r="L76" i="10"/>
  <c r="G76" i="10"/>
  <c r="J76" i="10"/>
  <c r="F76" i="10"/>
  <c r="L104" i="6"/>
  <c r="P110" i="6"/>
  <c r="AE48" i="10"/>
  <c r="J46" i="10"/>
  <c r="J82" i="10"/>
  <c r="K82" i="10"/>
  <c r="L82" i="10"/>
  <c r="H82" i="10"/>
  <c r="G82" i="10"/>
  <c r="E82" i="10"/>
  <c r="I82" i="10"/>
  <c r="F82" i="10"/>
  <c r="E85" i="10"/>
  <c r="F85" i="10"/>
  <c r="K85" i="10"/>
  <c r="H85" i="10"/>
  <c r="I85" i="10"/>
  <c r="G85" i="10"/>
  <c r="J85" i="10"/>
  <c r="L85" i="10"/>
  <c r="G77" i="10"/>
  <c r="K77" i="10"/>
  <c r="L77" i="10"/>
  <c r="H77" i="10"/>
  <c r="J77" i="10"/>
  <c r="F77" i="10"/>
  <c r="E77" i="10"/>
  <c r="I77" i="10"/>
  <c r="J83" i="10"/>
  <c r="F83" i="10"/>
  <c r="G83" i="10"/>
  <c r="I83" i="10"/>
  <c r="H83" i="10"/>
  <c r="K83" i="10"/>
  <c r="E83" i="10"/>
  <c r="L83" i="10"/>
  <c r="AE64" i="10"/>
  <c r="AE4" i="10"/>
  <c r="AE16" i="10"/>
  <c r="S15" i="6" s="1"/>
  <c r="T15" i="6" s="1"/>
  <c r="R14" i="6"/>
  <c r="AE15" i="10"/>
  <c r="S14" i="6" s="1"/>
  <c r="T14" i="6" s="1"/>
  <c r="R12" i="6"/>
  <c r="S3" i="6"/>
  <c r="T3" i="6" s="1"/>
  <c r="AR80" i="10"/>
  <c r="S63" i="6"/>
  <c r="T63" i="6" s="1"/>
  <c r="AE18" i="10"/>
  <c r="S17" i="6" s="1"/>
  <c r="T17" i="6" s="1"/>
  <c r="AE13" i="10"/>
  <c r="S12" i="6" s="1"/>
  <c r="T12" i="6" s="1"/>
  <c r="M137" i="16"/>
  <c r="M137" i="14"/>
  <c r="M137" i="8"/>
  <c r="M137" i="15"/>
  <c r="K137" i="15"/>
  <c r="K137" i="16"/>
  <c r="K137" i="8"/>
  <c r="K137" i="14"/>
  <c r="BB65" i="15" l="1"/>
  <c r="BD65" i="15"/>
  <c r="BB135" i="15"/>
  <c r="BG135" i="15"/>
  <c r="B135" i="15"/>
  <c r="BD135" i="15"/>
  <c r="BE135" i="15"/>
  <c r="K46" i="10"/>
  <c r="L46" i="10" s="1"/>
  <c r="M46" i="10" s="1"/>
  <c r="T46" i="10" s="1"/>
  <c r="AU80" i="10"/>
  <c r="T80" i="10" s="1"/>
  <c r="BC80" i="10"/>
  <c r="AE80" i="10" s="1"/>
  <c r="P109" i="6"/>
  <c r="G47" i="10"/>
  <c r="H47" i="10"/>
  <c r="AE44" i="10"/>
  <c r="T11" i="10"/>
  <c r="P79" i="6"/>
  <c r="S79" i="6"/>
  <c r="T79" i="6" s="1"/>
  <c r="P10" i="6"/>
  <c r="Q10" i="6" l="1"/>
  <c r="Y11" i="10"/>
  <c r="AB11" i="10" s="1"/>
  <c r="J47" i="10"/>
  <c r="K47" i="10" s="1"/>
  <c r="L47" i="10" s="1"/>
  <c r="M47" i="10" s="1"/>
  <c r="T47" i="10" s="1"/>
  <c r="Q79" i="6"/>
  <c r="Y80" i="10"/>
  <c r="AB80" i="10" s="1"/>
  <c r="R10" i="6"/>
  <c r="T12" i="10"/>
  <c r="R79" i="6"/>
  <c r="P11" i="6"/>
  <c r="I137" i="15"/>
  <c r="I137" i="8"/>
  <c r="I137" i="14"/>
  <c r="I137" i="16"/>
  <c r="AZ65" i="15" l="1"/>
  <c r="Q11" i="6"/>
  <c r="Y12" i="10"/>
  <c r="T44" i="10"/>
  <c r="L80" i="10"/>
  <c r="L104" i="10" s="1"/>
  <c r="E115" i="10" s="1"/>
  <c r="I80" i="10"/>
  <c r="I104" i="10" s="1"/>
  <c r="E80" i="10"/>
  <c r="E104" i="10" s="1"/>
  <c r="G80" i="10"/>
  <c r="G104" i="10" s="1"/>
  <c r="E108" i="10" s="1"/>
  <c r="T108" i="10" s="1"/>
  <c r="J80" i="10"/>
  <c r="J104" i="10" s="1"/>
  <c r="E110" i="10" s="1"/>
  <c r="T110" i="10" s="1"/>
  <c r="H80" i="10"/>
  <c r="H104" i="10" s="1"/>
  <c r="E109" i="10" s="1"/>
  <c r="T109" i="10" s="1"/>
  <c r="K80" i="10"/>
  <c r="K104" i="10" s="1"/>
  <c r="F80" i="10"/>
  <c r="F104" i="10" s="1"/>
  <c r="AB12" i="10"/>
  <c r="AB44" i="10" s="1"/>
  <c r="Y44" i="10"/>
  <c r="R11" i="6"/>
  <c r="T68" i="10"/>
  <c r="T70" i="10"/>
  <c r="T69" i="10"/>
  <c r="P67" i="6"/>
  <c r="P69" i="6"/>
  <c r="P68" i="6"/>
  <c r="J137" i="16"/>
  <c r="J137" i="8"/>
  <c r="J137" i="14"/>
  <c r="J137" i="15"/>
  <c r="BA65" i="15" l="1"/>
  <c r="Q44" i="6"/>
  <c r="CY65" i="15" s="1"/>
  <c r="Q68" i="6"/>
  <c r="Q69" i="6"/>
  <c r="Q67" i="6"/>
  <c r="Y69" i="10"/>
  <c r="AB69" i="10" s="1"/>
  <c r="Y70" i="10"/>
  <c r="AB70" i="10" s="1"/>
  <c r="Y68" i="10"/>
  <c r="AB68" i="10" s="1"/>
  <c r="E113" i="10"/>
  <c r="AE113" i="10" s="1"/>
  <c r="E107" i="10"/>
  <c r="H107" i="10" s="1"/>
  <c r="AE109" i="10"/>
  <c r="AE110" i="10"/>
  <c r="AE108" i="10"/>
  <c r="J106" i="10"/>
  <c r="E106" i="10"/>
  <c r="E112" i="10"/>
  <c r="AE112" i="10" s="1"/>
  <c r="E111" i="10"/>
  <c r="AE111" i="10" s="1"/>
  <c r="R68" i="6"/>
  <c r="R69" i="6"/>
  <c r="AE72" i="10"/>
  <c r="S71" i="6" s="1"/>
  <c r="T71" i="6" s="1"/>
  <c r="R67" i="6"/>
  <c r="AE69" i="10"/>
  <c r="S68" i="6" s="1"/>
  <c r="T68" i="6" s="1"/>
  <c r="AE71" i="10"/>
  <c r="S70" i="6" s="1"/>
  <c r="T70" i="6" s="1"/>
  <c r="AE70" i="10"/>
  <c r="S69" i="6" s="1"/>
  <c r="T69" i="6" s="1"/>
  <c r="AE68" i="10"/>
  <c r="AE73" i="10"/>
  <c r="S72" i="6" s="1"/>
  <c r="T72" i="6" s="1"/>
  <c r="S67" i="6"/>
  <c r="T67" i="6" s="1"/>
  <c r="AE104" i="10" l="1"/>
  <c r="H106" i="10"/>
  <c r="G106" i="10"/>
  <c r="K106" i="10" s="1"/>
  <c r="L106" i="10" s="1"/>
  <c r="M106" i="10" s="1"/>
  <c r="T106" i="10" s="1"/>
  <c r="G107" i="10"/>
  <c r="J107" i="10" s="1"/>
  <c r="K107" i="10" s="1"/>
  <c r="L107" i="10" s="1"/>
  <c r="M107" i="10" s="1"/>
  <c r="T107" i="10" s="1"/>
  <c r="T66" i="10"/>
  <c r="T67" i="10"/>
  <c r="P65" i="6"/>
  <c r="P66" i="6"/>
  <c r="Q66" i="6" l="1"/>
  <c r="Q65" i="6"/>
  <c r="Y67" i="10"/>
  <c r="AB67" i="10" s="1"/>
  <c r="Y66" i="10"/>
  <c r="T104" i="10"/>
  <c r="R66" i="6"/>
  <c r="R65" i="6"/>
  <c r="AB66" i="10" l="1"/>
  <c r="AB104" i="10" s="1"/>
  <c r="Y104" i="10"/>
  <c r="Q104" i="6"/>
</calcChain>
</file>

<file path=xl/comments1.xml><?xml version="1.0" encoding="utf-8"?>
<comments xmlns="http://schemas.openxmlformats.org/spreadsheetml/2006/main">
  <authors>
    <author>Alain Roy</author>
  </authors>
  <commentList>
    <comment ref="D39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5,4%
</t>
        </r>
      </text>
    </comment>
    <comment ref="D41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.767%
</t>
        </r>
      </text>
    </comment>
  </commentList>
</comments>
</file>

<file path=xl/comments2.xml><?xml version="1.0" encoding="utf-8"?>
<comments xmlns="http://schemas.openxmlformats.org/spreadsheetml/2006/main">
  <authors>
    <author>Alain Roy</author>
  </authors>
  <commentList>
    <comment ref="E46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Montant imposable * nombre semaines
</t>
        </r>
      </text>
    </comment>
    <comment ref="F46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Deduction personnelle * taux des credits
</t>
        </r>
      </text>
    </comment>
    <comment ref="G46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Taux dans la table
</t>
        </r>
      </text>
    </comment>
    <comment ref="H46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Constante dans la table
</t>
        </r>
      </text>
    </comment>
    <comment ref="I46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Deduction pour travailleur / semaines
</t>
        </r>
      </text>
    </comment>
    <comment ref="J46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(RRQ + AE + RQAP + Deduction travailleur) * semaines * taux credit
</t>
        </r>
      </text>
    </comment>
    <comment ref="K46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Calcul impot annuel avant abattement
 </t>
        </r>
      </text>
    </comment>
    <comment ref="L46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Calcul impot annuel apres abattement
</t>
        </r>
      </text>
    </comment>
    <comment ref="M46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Impot annuel / semaines + impot volontaire
</t>
        </r>
      </text>
    </comment>
    <comment ref="E47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(Montant imposable - travailleur / semaines) * nombre semaines
</t>
        </r>
      </text>
    </comment>
    <comment ref="F47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Deduction personnelle * taux des credits
</t>
        </r>
      </text>
    </comment>
    <comment ref="G47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Taux dans la table
</t>
        </r>
      </text>
    </comment>
    <comment ref="H47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Constante dans la table
</t>
        </r>
      </text>
    </comment>
    <comment ref="I47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Deduction pour travailleur / semaines
</t>
        </r>
      </text>
    </comment>
    <comment ref="J47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(Montant imposable * semaines) - constante - (ded pers * credit)
</t>
        </r>
      </text>
    </comment>
    <comment ref="K47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Si calcul impot negatif, remettre a 0
</t>
        </r>
      </text>
    </comment>
    <comment ref="L47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Report de la case precedente
</t>
        </r>
      </text>
    </comment>
    <comment ref="M47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Impot annuel / semaines + impot volontaire
</t>
        </r>
      </text>
    </comment>
    <comment ref="E48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Montant admissible moins exemption (ou non) * taux
</t>
        </r>
      </text>
    </comment>
    <comment ref="F48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Cumulatif avant cette paie
</t>
        </r>
      </text>
    </comment>
    <comment ref="G48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Maximum annuel
</t>
        </r>
      </text>
    </comment>
    <comment ref="E49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Montant assurable * taux
</t>
        </r>
      </text>
    </comment>
    <comment ref="F49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Cumulatif avant cette paie
</t>
        </r>
      </text>
    </comment>
    <comment ref="G49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Maximum annuel
</t>
        </r>
      </text>
    </comment>
    <comment ref="E50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Montant assurable * taux
</t>
        </r>
      </text>
    </comment>
    <comment ref="F50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Cumulatif avant cette paie
</t>
        </r>
      </text>
    </comment>
    <comment ref="G50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Maximum annuel
</t>
        </r>
      </text>
    </comment>
    <comment ref="E51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Montant admissible * taux
</t>
        </r>
      </text>
    </comment>
    <comment ref="E53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Montant admissible * taux
</t>
        </r>
      </text>
    </comment>
    <comment ref="E106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Montant imposable * nombre semaines
</t>
        </r>
      </text>
    </comment>
    <comment ref="F106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Deduction personnelle * taux des credits
</t>
        </r>
      </text>
    </comment>
    <comment ref="G106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Taux dans la table
</t>
        </r>
      </text>
    </comment>
    <comment ref="H106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Constante dans la table
</t>
        </r>
      </text>
    </comment>
    <comment ref="I106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Deduction pour travailleur / semaines
</t>
        </r>
      </text>
    </comment>
    <comment ref="J106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(RRQ + AE + RQAP + Deduction travailleur) * semaines * taux credit
</t>
        </r>
      </text>
    </comment>
    <comment ref="K106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Calcul impot annuel avant abattement
 </t>
        </r>
      </text>
    </comment>
    <comment ref="L106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Calcul impot annuel apres abattement
</t>
        </r>
      </text>
    </comment>
    <comment ref="M106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Impot annuel / semaines + impot volontaire
</t>
        </r>
      </text>
    </comment>
    <comment ref="E107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(Montant imposable - travailleur / semaines) * nombre semaines
</t>
        </r>
      </text>
    </comment>
    <comment ref="F107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Deduction personnelle * taux des credits
</t>
        </r>
      </text>
    </comment>
    <comment ref="G107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Taux dans la table
</t>
        </r>
      </text>
    </comment>
    <comment ref="H107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Constante dans la table
</t>
        </r>
      </text>
    </comment>
    <comment ref="I107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Deduction pour travailleur / semaines
</t>
        </r>
      </text>
    </comment>
    <comment ref="J107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(Montant imposable * semaines) - constante - (ded pers * credit)
</t>
        </r>
      </text>
    </comment>
    <comment ref="K107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Si calcul impot negatif, remettre a 0
</t>
        </r>
      </text>
    </comment>
    <comment ref="L107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Report de la case precedente
</t>
        </r>
      </text>
    </comment>
    <comment ref="M107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Impot annuel / semaines + impot volontaire
</t>
        </r>
      </text>
    </comment>
    <comment ref="E108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Montant admissible moins exemption (ou non) * taux
</t>
        </r>
      </text>
    </comment>
    <comment ref="F108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Cumulatif avant cette paie
</t>
        </r>
      </text>
    </comment>
    <comment ref="G108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Maximum annuel
</t>
        </r>
      </text>
    </comment>
    <comment ref="E109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Montant assurable * taux
</t>
        </r>
      </text>
    </comment>
    <comment ref="F109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Cumulatif avant cette paie
</t>
        </r>
      </text>
    </comment>
    <comment ref="G109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Maximum annuel
</t>
        </r>
      </text>
    </comment>
    <comment ref="E110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Montant assurable * taux
</t>
        </r>
      </text>
    </comment>
    <comment ref="F110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Cumulatif avant cette paie
</t>
        </r>
      </text>
    </comment>
    <comment ref="G110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Maximum annuel
</t>
        </r>
      </text>
    </comment>
    <comment ref="E111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Montant admissible * taux
</t>
        </r>
      </text>
    </comment>
    <comment ref="E113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Montant admissible * taux
</t>
        </r>
      </text>
    </comment>
    <comment ref="E166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Montant imposable * nombre semaines
</t>
        </r>
      </text>
    </comment>
    <comment ref="F166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Deduction personnelle * taux des credits
</t>
        </r>
      </text>
    </comment>
    <comment ref="G166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Taux dans la table
</t>
        </r>
      </text>
    </comment>
    <comment ref="H166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Constante dans la table
</t>
        </r>
      </text>
    </comment>
    <comment ref="I166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Deduction pour travailleur / semaines
</t>
        </r>
      </text>
    </comment>
    <comment ref="J166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(RRQ + AE + RQAP + Deduction travailleur) * semaines * taux credit
</t>
        </r>
      </text>
    </comment>
    <comment ref="K166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Calcul impot annuel avant abattement
 </t>
        </r>
      </text>
    </comment>
    <comment ref="L166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Calcul impot annuel apres abattement
</t>
        </r>
      </text>
    </comment>
    <comment ref="M166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Impot annuel / semaines + impot volontaire
</t>
        </r>
      </text>
    </comment>
    <comment ref="E167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(Montant imposable - travailleur / semaines) * nombre semaines
</t>
        </r>
      </text>
    </comment>
    <comment ref="F167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Deduction personnelle * taux des credits
</t>
        </r>
      </text>
    </comment>
    <comment ref="G167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Taux dans la table
</t>
        </r>
      </text>
    </comment>
    <comment ref="H167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Constante dans la table
</t>
        </r>
      </text>
    </comment>
    <comment ref="I167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Deduction pour travailleur / semaines
</t>
        </r>
      </text>
    </comment>
    <comment ref="J167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(Montant imposable * semaines) - constante - (ded pers * credit)
</t>
        </r>
      </text>
    </comment>
    <comment ref="K167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Si calcul impot negatif, remettre a 0
</t>
        </r>
      </text>
    </comment>
    <comment ref="L167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Report de la case precedente
</t>
        </r>
      </text>
    </comment>
    <comment ref="M167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Impot annuel / semaines + impot volontaire
</t>
        </r>
      </text>
    </comment>
    <comment ref="E168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Montant admissible moins exemption (ou non) * taux
</t>
        </r>
      </text>
    </comment>
    <comment ref="F168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Cumulatif avant cette paie
</t>
        </r>
      </text>
    </comment>
    <comment ref="G168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Maximum annuel
</t>
        </r>
      </text>
    </comment>
    <comment ref="E169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Montant assurable * taux
</t>
        </r>
      </text>
    </comment>
    <comment ref="F169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Cumulatif avant cette paie
</t>
        </r>
      </text>
    </comment>
    <comment ref="G169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Maximum annuel
</t>
        </r>
      </text>
    </comment>
    <comment ref="E170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Montant assurable * taux
</t>
        </r>
      </text>
    </comment>
    <comment ref="F170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Cumulatif avant cette paie
</t>
        </r>
      </text>
    </comment>
    <comment ref="G170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Maximum annuel
</t>
        </r>
      </text>
    </comment>
    <comment ref="E171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Montant admissible * taux
</t>
        </r>
      </text>
    </comment>
    <comment ref="E173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Montant admissible * taux
</t>
        </r>
      </text>
    </comment>
  </commentList>
</comments>
</file>

<file path=xl/comments3.xml><?xml version="1.0" encoding="utf-8"?>
<comments xmlns="http://schemas.openxmlformats.org/spreadsheetml/2006/main">
  <authors>
    <author>Alain Roy</author>
  </authors>
  <commentList>
    <comment ref="D9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Arrondi inferieur
</t>
        </r>
      </text>
    </comment>
    <comment ref="D11" authorId="0">
      <text>
        <r>
          <rPr>
            <b/>
            <sz val="9"/>
            <color indexed="81"/>
            <rFont val="Tahoma"/>
            <charset val="1"/>
          </rPr>
          <t>Alain Roy:</t>
        </r>
        <r>
          <rPr>
            <sz val="9"/>
            <color indexed="81"/>
            <rFont val="Tahoma"/>
            <charset val="1"/>
          </rPr>
          <t xml:space="preserve">
Arrondi superieur
</t>
        </r>
      </text>
    </comment>
  </commentList>
</comments>
</file>

<file path=xl/sharedStrings.xml><?xml version="1.0" encoding="utf-8"?>
<sst xmlns="http://schemas.openxmlformats.org/spreadsheetml/2006/main" count="769" uniqueCount="335">
  <si>
    <t>Onglets</t>
  </si>
  <si>
    <t>Notes</t>
  </si>
  <si>
    <t>12 mois, 53 sem</t>
  </si>
  <si>
    <t>Employes</t>
  </si>
  <si>
    <t>Parametres</t>
  </si>
  <si>
    <t>1 par ligne</t>
  </si>
  <si>
    <t>Taux</t>
  </si>
  <si>
    <t>impots, RRQ, A/E, etc</t>
  </si>
  <si>
    <t>Gains_ded</t>
  </si>
  <si>
    <t>Codes gains et ded avec taux, portion cie, max annuel, etc</t>
  </si>
  <si>
    <t>Empl_auto</t>
  </si>
  <si>
    <t>Paies auto. Empl, codes, heures, taux, fixe, max</t>
  </si>
  <si>
    <t>Cumules</t>
  </si>
  <si>
    <t>Entree</t>
  </si>
  <si>
    <t>Cumules avant date de paie, calculs, cumuls apres paie. Base pour rapports de la paie et fichier pour la banque.</t>
  </si>
  <si>
    <t>Histo 1 ligne par date, soldes debut annee (vacances dues), etc. 1 onglet par employe. Base pour T4 et R1, rapports mensuels et DAS.</t>
  </si>
  <si>
    <t>Numero</t>
  </si>
  <si>
    <t>Nom</t>
  </si>
  <si>
    <t>Prenom</t>
  </si>
  <si>
    <t>Adresse</t>
  </si>
  <si>
    <t>Ville</t>
  </si>
  <si>
    <t>Code postal</t>
  </si>
  <si>
    <t>Telephone</t>
  </si>
  <si>
    <t>NAS</t>
  </si>
  <si>
    <t>Date naissance</t>
  </si>
  <si>
    <t>Date anc.</t>
  </si>
  <si>
    <t>Date embauche</t>
  </si>
  <si>
    <t>Date depart</t>
  </si>
  <si>
    <t>Raison</t>
  </si>
  <si>
    <t>Sexe</t>
  </si>
  <si>
    <t>Statut</t>
  </si>
  <si>
    <t>Province</t>
  </si>
  <si>
    <t>% vac</t>
  </si>
  <si>
    <t>Paie/annee</t>
  </si>
  <si>
    <t>Ex fed</t>
  </si>
  <si>
    <t>Ex prov</t>
  </si>
  <si>
    <t>Ex RRQ</t>
  </si>
  <si>
    <t>EX A/E</t>
  </si>
  <si>
    <t>Metier</t>
  </si>
  <si>
    <t>Chantier</t>
  </si>
  <si>
    <t>Experience</t>
  </si>
  <si>
    <t>Annexe</t>
  </si>
  <si>
    <t>Code</t>
  </si>
  <si>
    <t>Description</t>
  </si>
  <si>
    <t>Taux empl</t>
  </si>
  <si>
    <t>Taux cie</t>
  </si>
  <si>
    <t>Max/paie</t>
  </si>
  <si>
    <t>Max annuel</t>
  </si>
  <si>
    <t>Exemption</t>
  </si>
  <si>
    <t>Max assur.</t>
  </si>
  <si>
    <t>R.R.Q.</t>
  </si>
  <si>
    <t>Ass-emploi</t>
  </si>
  <si>
    <t>FSS</t>
  </si>
  <si>
    <t>RQAP</t>
  </si>
  <si>
    <t>Employe</t>
  </si>
  <si>
    <t>Heures</t>
  </si>
  <si>
    <t>Fixe</t>
  </si>
  <si>
    <t>Table impot federal</t>
  </si>
  <si>
    <t>Credit impot</t>
  </si>
  <si>
    <t>Table impot provincial</t>
  </si>
  <si>
    <t>Organisme (nom)</t>
  </si>
  <si>
    <t>QUADAT SYSTEMS</t>
  </si>
  <si>
    <t>Institution</t>
  </si>
  <si>
    <t>Succursale</t>
  </si>
  <si>
    <t>Folio</t>
  </si>
  <si>
    <t>Numero de client</t>
  </si>
  <si>
    <t>Abattement federal</t>
  </si>
  <si>
    <t>Credit pour travailleur - federal</t>
  </si>
  <si>
    <t>Credit pour travailleur - provincial</t>
  </si>
  <si>
    <t>CNESST</t>
  </si>
  <si>
    <t>Periodes</t>
  </si>
  <si>
    <t>Impot federal</t>
  </si>
  <si>
    <t>Impot provincial</t>
  </si>
  <si>
    <t>Regulier 1</t>
  </si>
  <si>
    <t>Regulier 2</t>
  </si>
  <si>
    <t>Et demi (2)</t>
  </si>
  <si>
    <t>Bonis (10)</t>
  </si>
  <si>
    <t>Vacances (35)</t>
  </si>
  <si>
    <t>Depart (25)</t>
  </si>
  <si>
    <t>Jours feries (4)</t>
  </si>
  <si>
    <t>Avant imp F (30)</t>
  </si>
  <si>
    <t>Ajustements (8)</t>
  </si>
  <si>
    <t>Avant imp vie P (27)</t>
  </si>
  <si>
    <t>Avant imp mal P (28)</t>
  </si>
  <si>
    <t>Equite salariale</t>
  </si>
  <si>
    <t>Dividendes (11)</t>
  </si>
  <si>
    <t>REER (12) (26)</t>
  </si>
  <si>
    <t>Dividendes (13)</t>
  </si>
  <si>
    <t>Avant impos auto (14)</t>
  </si>
  <si>
    <t>Maladie/autres (15)</t>
  </si>
  <si>
    <t>CSST (12)</t>
  </si>
  <si>
    <t>% federal</t>
  </si>
  <si>
    <t>% prov.</t>
  </si>
  <si>
    <t>% RRQ</t>
  </si>
  <si>
    <t>% A-E</t>
  </si>
  <si>
    <t>% Ass-mal</t>
  </si>
  <si>
    <t>% RQAP</t>
  </si>
  <si>
    <t>% syndicat</t>
  </si>
  <si>
    <t>% vacances</t>
  </si>
  <si>
    <t>Sal. Brut</t>
  </si>
  <si>
    <t>Horaire</t>
  </si>
  <si>
    <t>Max sem</t>
  </si>
  <si>
    <t>Max annee</t>
  </si>
  <si>
    <t>% de l'employe</t>
  </si>
  <si>
    <t>Avant impos auto (94)</t>
  </si>
  <si>
    <t>Administration</t>
  </si>
  <si>
    <t>Production</t>
  </si>
  <si>
    <t>Permanent</t>
  </si>
  <si>
    <t>Suppleance</t>
  </si>
  <si>
    <t>Inspection</t>
  </si>
  <si>
    <t>Departements</t>
  </si>
  <si>
    <t>Projets</t>
  </si>
  <si>
    <t>0879403</t>
  </si>
  <si>
    <t>CNT</t>
  </si>
  <si>
    <t>Vacances</t>
  </si>
  <si>
    <t>Debut</t>
  </si>
  <si>
    <t>Totaux</t>
  </si>
  <si>
    <t>Semaine</t>
  </si>
  <si>
    <t>Montant</t>
  </si>
  <si>
    <t>Nouv cum</t>
  </si>
  <si>
    <t>Heures entr</t>
  </si>
  <si>
    <t>Taux entr</t>
  </si>
  <si>
    <t>Mont ent</t>
  </si>
  <si>
    <t>Mont auto</t>
  </si>
  <si>
    <t>Ass-groupe</t>
  </si>
  <si>
    <t>S.S.</t>
  </si>
  <si>
    <t>Transport (mex.)</t>
  </si>
  <si>
    <t>Net</t>
  </si>
  <si>
    <t>Code auto</t>
  </si>
  <si>
    <t>Code man</t>
  </si>
  <si>
    <t>Calculs</t>
  </si>
  <si>
    <t>Dept_proj</t>
  </si>
  <si>
    <t>Cumules_</t>
  </si>
  <si>
    <t>REER</t>
  </si>
  <si>
    <t>AECQ</t>
  </si>
  <si>
    <t>Selon heures</t>
  </si>
  <si>
    <t>Selon brut</t>
  </si>
  <si>
    <t>Max/sem</t>
  </si>
  <si>
    <t>Resultat</t>
  </si>
  <si>
    <t>Max/annee</t>
  </si>
  <si>
    <t>Cumule avant</t>
  </si>
  <si>
    <t>Code inexistant !</t>
  </si>
  <si>
    <t>Employeur</t>
  </si>
  <si>
    <t>% de l'empl</t>
  </si>
  <si>
    <t>REER annule</t>
  </si>
  <si>
    <t>Taux special</t>
  </si>
  <si>
    <t>Cum avant</t>
  </si>
  <si>
    <t>Suppl fed</t>
  </si>
  <si>
    <t>Suppl prov</t>
  </si>
  <si>
    <t>Calc ex RRQ?</t>
  </si>
  <si>
    <t>Secteur</t>
  </si>
  <si>
    <t>Niveau</t>
  </si>
  <si>
    <t>Taux hor</t>
  </si>
  <si>
    <t>Av soc emp</t>
  </si>
  <si>
    <t>Av soc cie</t>
  </si>
  <si>
    <t>Ass cie</t>
  </si>
  <si>
    <t>Form cie</t>
  </si>
  <si>
    <t>Securite cie</t>
  </si>
  <si>
    <t>Sect emp</t>
  </si>
  <si>
    <t>Sect cie (D)</t>
  </si>
  <si>
    <t>Indem cie</t>
  </si>
  <si>
    <t>Av imp emp</t>
  </si>
  <si>
    <t>Prel emp</t>
  </si>
  <si>
    <t>Prel cie</t>
  </si>
  <si>
    <t>AECQ hor cie</t>
  </si>
  <si>
    <t>Type</t>
  </si>
  <si>
    <t>G</t>
  </si>
  <si>
    <t>D</t>
  </si>
  <si>
    <t>C</t>
  </si>
  <si>
    <t>Syndicat</t>
  </si>
  <si>
    <t>S</t>
  </si>
  <si>
    <t>C4</t>
  </si>
  <si>
    <t>CCQ</t>
  </si>
  <si>
    <t>Syndicats</t>
  </si>
  <si>
    <t>Depart</t>
  </si>
  <si>
    <t>Vac prises</t>
  </si>
  <si>
    <t>Heures tot :</t>
  </si>
  <si>
    <t>Mont net :</t>
  </si>
  <si>
    <t>Par sem</t>
  </si>
  <si>
    <t>Par heure</t>
  </si>
  <si>
    <t>CSN</t>
  </si>
  <si>
    <t>Qualif cie</t>
  </si>
  <si>
    <t>R</t>
  </si>
  <si>
    <t>Compagnon</t>
  </si>
  <si>
    <t>Apprenti 1</t>
  </si>
  <si>
    <t>Apprenti 2</t>
  </si>
  <si>
    <t>Apprenti 3</t>
  </si>
  <si>
    <t>Apprenti 4</t>
  </si>
  <si>
    <t>Apprenti 5</t>
  </si>
  <si>
    <t>Regulier H</t>
  </si>
  <si>
    <t>Taux man</t>
  </si>
  <si>
    <t>Taux auto</t>
  </si>
  <si>
    <t>Construction</t>
  </si>
  <si>
    <t>Double</t>
  </si>
  <si>
    <t>Reserve</t>
  </si>
  <si>
    <t>Mont brut :</t>
  </si>
  <si>
    <t>Vac dispo :</t>
  </si>
  <si>
    <t>Fortin</t>
  </si>
  <si>
    <t>Brigitte</t>
  </si>
  <si>
    <t>Fact equiv (32)</t>
  </si>
  <si>
    <t>Annul av imp fed (31)</t>
  </si>
  <si>
    <t>Annul vacances 13%</t>
  </si>
  <si>
    <t>SQC</t>
  </si>
  <si>
    <t>Syndicat SQC</t>
  </si>
  <si>
    <t>Warnock</t>
  </si>
  <si>
    <t>Kristopher</t>
  </si>
  <si>
    <t>Fonds de pension</t>
  </si>
  <si>
    <t>Fonds indemnisation</t>
  </si>
  <si>
    <t>Cotisation horaire AECQ</t>
  </si>
  <si>
    <t>Prelevement</t>
  </si>
  <si>
    <t>Taxes sur assurance</t>
  </si>
  <si>
    <t>Formation</t>
  </si>
  <si>
    <t>Securite</t>
  </si>
  <si>
    <t>Cont. Sectorielles</t>
  </si>
  <si>
    <t>Annul avant impos (29)</t>
  </si>
  <si>
    <t>Avant impos CCQ</t>
  </si>
  <si>
    <t>80E</t>
  </si>
  <si>
    <t>80C</t>
  </si>
  <si>
    <t>81C</t>
  </si>
  <si>
    <t>82C</t>
  </si>
  <si>
    <t>83E</t>
  </si>
  <si>
    <t>83C</t>
  </si>
  <si>
    <t>84C</t>
  </si>
  <si>
    <t>85C</t>
  </si>
  <si>
    <t>86C</t>
  </si>
  <si>
    <t>87E</t>
  </si>
  <si>
    <t>87C</t>
  </si>
  <si>
    <t>Annul av imp</t>
  </si>
  <si>
    <t>28E</t>
  </si>
  <si>
    <t>Annul av imp CCQ</t>
  </si>
  <si>
    <t>29E</t>
  </si>
  <si>
    <t>Hors CCQ</t>
  </si>
  <si>
    <t>Commercial</t>
  </si>
  <si>
    <t>Residentiel</t>
  </si>
  <si>
    <t>CCQ commercial</t>
  </si>
  <si>
    <t>CCQ residentiel</t>
  </si>
  <si>
    <t>CCQ colonne</t>
  </si>
  <si>
    <t>CCQ ligne C</t>
  </si>
  <si>
    <t>CCQ ligne D</t>
  </si>
  <si>
    <t>Taux C</t>
  </si>
  <si>
    <t>Taux D</t>
  </si>
  <si>
    <t>Res C</t>
  </si>
  <si>
    <t>Res D</t>
  </si>
  <si>
    <t>Hres/brut C</t>
  </si>
  <si>
    <t>Hres/brut D</t>
  </si>
  <si>
    <t>Vac CCQ emp</t>
  </si>
  <si>
    <t>27E</t>
  </si>
  <si>
    <t>67E</t>
  </si>
  <si>
    <t>Vac CCQ</t>
  </si>
  <si>
    <t>Vacances CCQ 13%</t>
  </si>
  <si>
    <t>Spec prel.</t>
  </si>
  <si>
    <t>Res C + prel</t>
  </si>
  <si>
    <t>86E</t>
  </si>
  <si>
    <t>Taux tx ass</t>
  </si>
  <si>
    <t>Av soc+ass</t>
  </si>
  <si>
    <t>RRQ</t>
  </si>
  <si>
    <t>Salaire admissible periode</t>
  </si>
  <si>
    <t>Nombre periodes</t>
  </si>
  <si>
    <t>Exemption maximale</t>
  </si>
  <si>
    <t>Exemption periode</t>
  </si>
  <si>
    <t>Salaire apres exemption</t>
  </si>
  <si>
    <t>Cotisation</t>
  </si>
  <si>
    <t>A/E</t>
  </si>
  <si>
    <t>Avantages et autres</t>
  </si>
  <si>
    <t>Total salaire admissible</t>
  </si>
  <si>
    <t>Montant imposable brut</t>
  </si>
  <si>
    <t>i</t>
  </si>
  <si>
    <t>F</t>
  </si>
  <si>
    <t>Moins RPA, REER, RPAC</t>
  </si>
  <si>
    <t>Pension alimentaire</t>
  </si>
  <si>
    <t>F2</t>
  </si>
  <si>
    <t>U1</t>
  </si>
  <si>
    <t>Total</t>
  </si>
  <si>
    <t>P</t>
  </si>
  <si>
    <t>Mont impos brut annuel</t>
  </si>
  <si>
    <t>HD</t>
  </si>
  <si>
    <t>Moins region visee reglement annuel</t>
  </si>
  <si>
    <t>Moins autres retenues annuelles</t>
  </si>
  <si>
    <t>F1</t>
  </si>
  <si>
    <t>Montant imposable annuel</t>
  </si>
  <si>
    <t>Taux impot federal</t>
  </si>
  <si>
    <t>Constante</t>
  </si>
  <si>
    <t>K</t>
  </si>
  <si>
    <t>Exemption personnelle</t>
  </si>
  <si>
    <t>Taux exemption personnelle</t>
  </si>
  <si>
    <t>Credit exemption personnelle</t>
  </si>
  <si>
    <t>K1</t>
  </si>
  <si>
    <t>Credit RRQ, A/E et RQAP</t>
  </si>
  <si>
    <t>K2Q</t>
  </si>
  <si>
    <t>K3</t>
  </si>
  <si>
    <t>K4</t>
  </si>
  <si>
    <t>Credit canadien pour emploi</t>
  </si>
  <si>
    <t>Dons et frais medicaux (annuel)</t>
  </si>
  <si>
    <t>Montant canadien pour emploi</t>
  </si>
  <si>
    <t>Impot federal de base annuel</t>
  </si>
  <si>
    <t>T3</t>
  </si>
  <si>
    <t>Fond de travailleur</t>
  </si>
  <si>
    <t>LCF</t>
  </si>
  <si>
    <t>Imp federal apres fond travailleur</t>
  </si>
  <si>
    <t>Retenues annuelles impot federal</t>
  </si>
  <si>
    <t>T1</t>
  </si>
  <si>
    <t>Montant abattement federal</t>
  </si>
  <si>
    <t>Impot federal periode</t>
  </si>
  <si>
    <t>Moins RPA, REER, RPAC, RVER</t>
  </si>
  <si>
    <t>Deduction pour emploi (annuel)</t>
  </si>
  <si>
    <t>Deduction pour emploi (periode)</t>
  </si>
  <si>
    <t>H</t>
  </si>
  <si>
    <t>Deductions ligne 19 TP-1015,3</t>
  </si>
  <si>
    <t>J</t>
  </si>
  <si>
    <t>Autres deduction annuelles</t>
  </si>
  <si>
    <t>J1</t>
  </si>
  <si>
    <t>Revenu imposable annuel</t>
  </si>
  <si>
    <t>T</t>
  </si>
  <si>
    <t>Taux impot provincial</t>
  </si>
  <si>
    <t>Credit annuels autorises</t>
  </si>
  <si>
    <t>E</t>
  </si>
  <si>
    <t>Credit fond (annuel)</t>
  </si>
  <si>
    <t>Q</t>
  </si>
  <si>
    <t>Fond de travailleur FTQ (periode)</t>
  </si>
  <si>
    <t>Fondaction (periode)</t>
  </si>
  <si>
    <t>Impot annuel</t>
  </si>
  <si>
    <t>Y</t>
  </si>
  <si>
    <t>Impot provincial periode</t>
  </si>
  <si>
    <t>Federal</t>
  </si>
  <si>
    <t>Provincial</t>
  </si>
  <si>
    <t>Regime prive ass-maladie et dentaire (85-235)</t>
  </si>
  <si>
    <t>Avantage imposable</t>
  </si>
  <si>
    <t>Filtre</t>
  </si>
  <si>
    <t>CCQC</t>
  </si>
  <si>
    <t>CCQD</t>
  </si>
  <si>
    <t>CCQV</t>
  </si>
  <si>
    <t>CCQ - Employe</t>
  </si>
  <si>
    <t>CCQ - Cie</t>
  </si>
  <si>
    <t>Regulier - Cie</t>
  </si>
  <si>
    <t>Regulier - Employe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</si>
</sst>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0.000%"/>
    <numFmt numFmtId="165" formatCode="dd\ mmm"/>
    <numFmt numFmtId="166" formatCode="0.000"/>
    <numFmt numFmtId="167" formatCode="[$-F800]dddd\,\ mmmm\ dd\,\ yyyy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2"/>
      <color rgb="FF333333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47"/>
        <bgColor indexed="22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3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</cellStyleXfs>
  <cellXfs count="96">
    <xf numFmtId="0" fontId="0" fillId="0" borderId="0" xfId="0"/>
    <xf numFmtId="0" fontId="0" fillId="2" borderId="0" xfId="0" applyFill="1"/>
    <xf numFmtId="0" fontId="2" fillId="0" borderId="0" xfId="3"/>
    <xf numFmtId="9" fontId="2" fillId="0" borderId="0" xfId="3" applyNumberFormat="1"/>
    <xf numFmtId="10" fontId="2" fillId="0" borderId="0" xfId="3" applyNumberFormat="1"/>
    <xf numFmtId="164" fontId="2" fillId="0" borderId="0" xfId="2" applyNumberFormat="1" applyFont="1"/>
    <xf numFmtId="14" fontId="2" fillId="0" borderId="0" xfId="3" applyNumberFormat="1"/>
    <xf numFmtId="165" fontId="2" fillId="0" borderId="0" xfId="3" applyNumberFormat="1" applyAlignment="1">
      <alignment horizontal="center"/>
    </xf>
    <xf numFmtId="0" fontId="2" fillId="0" borderId="0" xfId="3" applyAlignment="1">
      <alignment horizontal="center"/>
    </xf>
    <xf numFmtId="43" fontId="2" fillId="0" borderId="0" xfId="1" applyFont="1"/>
    <xf numFmtId="0" fontId="2" fillId="3" borderId="0" xfId="3" applyFill="1"/>
    <xf numFmtId="0" fontId="2" fillId="3" borderId="0" xfId="3" applyFill="1" applyAlignment="1">
      <alignment horizontal="center"/>
    </xf>
    <xf numFmtId="0" fontId="0" fillId="0" borderId="0" xfId="0" applyAlignment="1">
      <alignment horizontal="center"/>
    </xf>
    <xf numFmtId="0" fontId="2" fillId="3" borderId="0" xfId="3" applyFill="1" applyAlignment="1">
      <alignment horizontal="right"/>
    </xf>
    <xf numFmtId="0" fontId="2" fillId="4" borderId="0" xfId="3" applyFill="1" applyBorder="1"/>
    <xf numFmtId="0" fontId="2" fillId="5" borderId="0" xfId="3" applyFont="1" applyFill="1"/>
    <xf numFmtId="0" fontId="2" fillId="0" borderId="0" xfId="3" applyFont="1"/>
    <xf numFmtId="0" fontId="2" fillId="0" borderId="0" xfId="3" quotePrefix="1" applyAlignment="1">
      <alignment horizontal="right"/>
    </xf>
    <xf numFmtId="164" fontId="0" fillId="0" borderId="0" xfId="0" applyNumberFormat="1"/>
    <xf numFmtId="2" fontId="0" fillId="0" borderId="0" xfId="0" applyNumberFormat="1"/>
    <xf numFmtId="0" fontId="0" fillId="2" borderId="0" xfId="0" applyFill="1" applyAlignment="1">
      <alignment horizontal="center"/>
    </xf>
    <xf numFmtId="9" fontId="0" fillId="0" borderId="0" xfId="0" applyNumberFormat="1"/>
    <xf numFmtId="16" fontId="0" fillId="0" borderId="0" xfId="0" applyNumberFormat="1"/>
    <xf numFmtId="0" fontId="0" fillId="6" borderId="0" xfId="0" applyFill="1" applyAlignment="1">
      <alignment horizontal="center"/>
    </xf>
    <xf numFmtId="9" fontId="2" fillId="0" borderId="0" xfId="1" applyNumberFormat="1" applyFont="1"/>
    <xf numFmtId="0" fontId="0" fillId="6" borderId="0" xfId="0" applyFill="1"/>
    <xf numFmtId="0" fontId="0" fillId="0" borderId="0" xfId="0" applyBorder="1"/>
    <xf numFmtId="0" fontId="2" fillId="0" borderId="0" xfId="3" applyFill="1"/>
    <xf numFmtId="0" fontId="0" fillId="0" borderId="1" xfId="0" applyBorder="1"/>
    <xf numFmtId="0" fontId="0" fillId="0" borderId="2" xfId="0" applyBorder="1"/>
    <xf numFmtId="43" fontId="0" fillId="0" borderId="0" xfId="0" applyNumberFormat="1"/>
    <xf numFmtId="0" fontId="0" fillId="7" borderId="0" xfId="0" applyFill="1" applyAlignment="1">
      <alignment horizontal="center"/>
    </xf>
    <xf numFmtId="2" fontId="0" fillId="7" borderId="0" xfId="0" applyNumberFormat="1" applyFill="1" applyAlignment="1">
      <alignment horizontal="center"/>
    </xf>
    <xf numFmtId="166" fontId="0" fillId="7" borderId="0" xfId="0" applyNumberFormat="1" applyFill="1" applyAlignment="1">
      <alignment horizontal="center"/>
    </xf>
    <xf numFmtId="40" fontId="0" fillId="7" borderId="0" xfId="0" applyNumberFormat="1" applyFill="1"/>
    <xf numFmtId="43" fontId="0" fillId="7" borderId="1" xfId="0" applyNumberFormat="1" applyFill="1" applyBorder="1"/>
    <xf numFmtId="43" fontId="0" fillId="7" borderId="2" xfId="0" applyNumberFormat="1" applyFill="1" applyBorder="1"/>
    <xf numFmtId="43" fontId="0" fillId="7" borderId="0" xfId="0" applyNumberFormat="1" applyFill="1"/>
    <xf numFmtId="0" fontId="0" fillId="7" borderId="1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0" xfId="0" applyFill="1" applyAlignment="1">
      <alignment horizontal="left"/>
    </xf>
    <xf numFmtId="0" fontId="0" fillId="7" borderId="0" xfId="0" applyFill="1"/>
    <xf numFmtId="0" fontId="0" fillId="0" borderId="0" xfId="0" applyFill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2" fontId="0" fillId="0" borderId="4" xfId="0" applyNumberFormat="1" applyBorder="1" applyAlignment="1">
      <alignment horizontal="center"/>
    </xf>
    <xf numFmtId="2" fontId="0" fillId="0" borderId="5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166" fontId="0" fillId="0" borderId="4" xfId="0" applyNumberFormat="1" applyBorder="1" applyAlignment="1">
      <alignment horizontal="center"/>
    </xf>
    <xf numFmtId="166" fontId="0" fillId="0" borderId="5" xfId="0" applyNumberFormat="1" applyBorder="1" applyAlignment="1">
      <alignment horizontal="center"/>
    </xf>
    <xf numFmtId="166" fontId="0" fillId="0" borderId="6" xfId="0" applyNumberFormat="1" applyBorder="1" applyAlignment="1">
      <alignment horizontal="center"/>
    </xf>
    <xf numFmtId="43" fontId="0" fillId="0" borderId="4" xfId="0" applyNumberFormat="1" applyBorder="1"/>
    <xf numFmtId="43" fontId="0" fillId="0" borderId="5" xfId="0" applyNumberFormat="1" applyBorder="1"/>
    <xf numFmtId="43" fontId="0" fillId="0" borderId="6" xfId="0" applyNumberFormat="1" applyBorder="1"/>
    <xf numFmtId="16" fontId="0" fillId="0" borderId="3" xfId="0" applyNumberFormat="1" applyBorder="1" applyAlignment="1">
      <alignment horizontal="center"/>
    </xf>
    <xf numFmtId="0" fontId="2" fillId="0" borderId="0" xfId="3" applyFill="1" applyAlignment="1">
      <alignment horizontal="center"/>
    </xf>
    <xf numFmtId="2" fontId="0" fillId="0" borderId="7" xfId="0" applyNumberFormat="1" applyBorder="1"/>
    <xf numFmtId="167" fontId="0" fillId="7" borderId="0" xfId="0" applyNumberFormat="1" applyFill="1" applyAlignment="1">
      <alignment horizontal="center"/>
    </xf>
    <xf numFmtId="0" fontId="0" fillId="0" borderId="7" xfId="0" applyBorder="1"/>
    <xf numFmtId="16" fontId="0" fillId="0" borderId="8" xfId="0" applyNumberFormat="1" applyBorder="1"/>
    <xf numFmtId="0" fontId="0" fillId="0" borderId="8" xfId="0" applyBorder="1"/>
    <xf numFmtId="2" fontId="0" fillId="0" borderId="8" xfId="0" applyNumberFormat="1" applyBorder="1"/>
    <xf numFmtId="2" fontId="0" fillId="7" borderId="0" xfId="0" applyNumberFormat="1" applyFill="1"/>
    <xf numFmtId="2" fontId="0" fillId="0" borderId="0" xfId="0" applyNumberFormat="1" applyAlignment="1">
      <alignment horizontal="center"/>
    </xf>
    <xf numFmtId="0" fontId="0" fillId="6" borderId="0" xfId="0" applyFill="1" applyAlignment="1">
      <alignment horizontal="center"/>
    </xf>
    <xf numFmtId="0" fontId="0" fillId="8" borderId="0" xfId="0" applyFill="1" applyAlignment="1">
      <alignment horizontal="center"/>
    </xf>
    <xf numFmtId="1" fontId="0" fillId="0" borderId="0" xfId="0" applyNumberFormat="1"/>
    <xf numFmtId="0" fontId="0" fillId="0" borderId="0" xfId="0" applyAlignment="1">
      <alignment horizontal="right"/>
    </xf>
    <xf numFmtId="2" fontId="0" fillId="0" borderId="0" xfId="0" applyNumberFormat="1" applyFill="1"/>
    <xf numFmtId="0" fontId="0" fillId="9" borderId="0" xfId="0" applyFill="1"/>
    <xf numFmtId="0" fontId="0" fillId="6" borderId="0" xfId="0" applyFill="1" applyAlignment="1">
      <alignment horizontal="center"/>
    </xf>
    <xf numFmtId="0" fontId="0" fillId="6" borderId="0" xfId="0" applyFill="1" applyAlignment="1">
      <alignment horizontal="center"/>
    </xf>
    <xf numFmtId="10" fontId="0" fillId="0" borderId="0" xfId="0" applyNumberFormat="1"/>
    <xf numFmtId="0" fontId="5" fillId="0" borderId="0" xfId="0" applyFont="1"/>
    <xf numFmtId="10" fontId="0" fillId="7" borderId="0" xfId="0" applyNumberFormat="1" applyFill="1"/>
    <xf numFmtId="164" fontId="0" fillId="7" borderId="0" xfId="0" applyNumberFormat="1" applyFill="1"/>
    <xf numFmtId="9" fontId="2" fillId="7" borderId="0" xfId="3" applyNumberFormat="1" applyFill="1"/>
    <xf numFmtId="0" fontId="2" fillId="7" borderId="0" xfId="3" applyFill="1"/>
    <xf numFmtId="10" fontId="2" fillId="7" borderId="0" xfId="3" applyNumberFormat="1" applyFill="1"/>
    <xf numFmtId="0" fontId="0" fillId="10" borderId="0" xfId="0" applyFill="1"/>
    <xf numFmtId="10" fontId="0" fillId="0" borderId="0" xfId="0" applyNumberFormat="1" applyFill="1"/>
    <xf numFmtId="9" fontId="0" fillId="0" borderId="0" xfId="0" applyNumberFormat="1" applyFill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9" xfId="0" applyBorder="1"/>
    <xf numFmtId="0" fontId="0" fillId="4" borderId="10" xfId="0" applyFill="1" applyBorder="1"/>
    <xf numFmtId="0" fontId="0" fillId="4" borderId="11" xfId="0" applyFill="1" applyBorder="1"/>
    <xf numFmtId="0" fontId="0" fillId="4" borderId="12" xfId="0" applyFill="1" applyBorder="1"/>
    <xf numFmtId="0" fontId="0" fillId="4" borderId="9" xfId="0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8" borderId="0" xfId="0" applyFill="1"/>
    <xf numFmtId="0" fontId="0" fillId="8" borderId="0" xfId="0" applyFill="1" applyAlignment="1">
      <alignment horizontal="center"/>
    </xf>
    <xf numFmtId="0" fontId="0" fillId="6" borderId="0" xfId="0" applyFill="1" applyAlignment="1">
      <alignment horizontal="center"/>
    </xf>
  </cellXfs>
  <cellStyles count="4">
    <cellStyle name="Excel Built-in Normal" xfId="3"/>
    <cellStyle name="Milliers" xfId="1" builtinId="3"/>
    <cellStyle name="Normal" xfId="0" builtinId="0"/>
    <cellStyle name="Pourcentage" xfId="2" builtinId="5"/>
  </cellStyles>
  <dxfs count="14">
    <dxf>
      <font>
        <b val="0"/>
        <condense val="0"/>
        <extend val="0"/>
        <color indexed="9"/>
      </font>
    </dxf>
    <dxf>
      <font>
        <b val="0"/>
        <condense val="0"/>
        <extend val="0"/>
        <color indexed="9"/>
      </font>
    </dxf>
    <dxf>
      <font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95250</xdr:colOff>
      <xdr:row>65</xdr:row>
      <xdr:rowOff>161925</xdr:rowOff>
    </xdr:from>
    <xdr:to>
      <xdr:col>8</xdr:col>
      <xdr:colOff>66675</xdr:colOff>
      <xdr:row>141</xdr:row>
      <xdr:rowOff>0</xdr:rowOff>
    </xdr:to>
    <xdr:sp macro="" textlink="">
      <xdr:nvSpPr>
        <xdr:cNvPr id="2" name="Rectangle à coins arrondis 1"/>
        <xdr:cNvSpPr/>
      </xdr:nvSpPr>
      <xdr:spPr>
        <a:xfrm>
          <a:off x="1857375" y="2647950"/>
          <a:ext cx="571500" cy="2190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800"/>
            <a:t>Copier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9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A10" sqref="A10"/>
    </sheetView>
  </sheetViews>
  <sheetFormatPr baseColWidth="10" defaultColWidth="11.5703125" defaultRowHeight="15" x14ac:dyDescent="0.25"/>
  <sheetData>
    <row r="1" spans="1:2" x14ac:dyDescent="0.25">
      <c r="A1" t="s">
        <v>0</v>
      </c>
      <c r="B1" t="s">
        <v>1</v>
      </c>
    </row>
    <row r="3" spans="1:2" x14ac:dyDescent="0.25">
      <c r="A3" t="s">
        <v>4</v>
      </c>
      <c r="B3" t="s">
        <v>2</v>
      </c>
    </row>
    <row r="4" spans="1:2" x14ac:dyDescent="0.25">
      <c r="A4" t="s">
        <v>3</v>
      </c>
      <c r="B4" t="s">
        <v>5</v>
      </c>
    </row>
    <row r="5" spans="1:2" x14ac:dyDescent="0.25">
      <c r="A5" t="s">
        <v>6</v>
      </c>
      <c r="B5" t="s">
        <v>7</v>
      </c>
    </row>
    <row r="6" spans="1:2" x14ac:dyDescent="0.25">
      <c r="A6" t="s">
        <v>8</v>
      </c>
      <c r="B6" t="s">
        <v>9</v>
      </c>
    </row>
    <row r="7" spans="1:2" x14ac:dyDescent="0.25">
      <c r="A7" t="s">
        <v>10</v>
      </c>
      <c r="B7" t="s">
        <v>11</v>
      </c>
    </row>
    <row r="8" spans="1:2" x14ac:dyDescent="0.25">
      <c r="A8" t="s">
        <v>12</v>
      </c>
      <c r="B8" t="s">
        <v>15</v>
      </c>
    </row>
    <row r="9" spans="1:2" x14ac:dyDescent="0.25">
      <c r="A9" t="s">
        <v>13</v>
      </c>
      <c r="B9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B55"/>
  <sheetViews>
    <sheetView topLeftCell="A8" workbookViewId="0">
      <selection activeCell="B10" sqref="B10:F26"/>
    </sheetView>
  </sheetViews>
  <sheetFormatPr baseColWidth="10" defaultColWidth="11.5703125" defaultRowHeight="15" x14ac:dyDescent="0.25"/>
  <cols>
    <col min="1" max="1" width="5.7109375" customWidth="1"/>
    <col min="2" max="2" width="34.42578125" customWidth="1"/>
  </cols>
  <sheetData>
    <row r="1" spans="2:54" hidden="1" x14ac:dyDescent="0.25">
      <c r="B1">
        <f>COLUMN()</f>
        <v>2</v>
      </c>
      <c r="C1">
        <f>COLUMN()</f>
        <v>3</v>
      </c>
      <c r="D1">
        <f>COLUMN()</f>
        <v>4</v>
      </c>
      <c r="E1">
        <f>COLUMN()</f>
        <v>5</v>
      </c>
      <c r="F1">
        <f>COLUMN()</f>
        <v>6</v>
      </c>
      <c r="G1">
        <f>COLUMN()</f>
        <v>7</v>
      </c>
      <c r="H1">
        <f>COLUMN()</f>
        <v>8</v>
      </c>
      <c r="I1">
        <f>COLUMN()</f>
        <v>9</v>
      </c>
      <c r="J1">
        <f>COLUMN()</f>
        <v>10</v>
      </c>
      <c r="K1">
        <f>COLUMN()</f>
        <v>11</v>
      </c>
      <c r="L1">
        <f>COLUMN()</f>
        <v>12</v>
      </c>
      <c r="M1">
        <f>COLUMN()</f>
        <v>13</v>
      </c>
      <c r="N1">
        <f>COLUMN()</f>
        <v>14</v>
      </c>
      <c r="O1">
        <f>COLUMN()</f>
        <v>15</v>
      </c>
      <c r="P1">
        <f>COLUMN()</f>
        <v>16</v>
      </c>
      <c r="Q1">
        <f>COLUMN()</f>
        <v>17</v>
      </c>
      <c r="R1">
        <f>COLUMN()</f>
        <v>18</v>
      </c>
      <c r="S1">
        <f>COLUMN()</f>
        <v>19</v>
      </c>
      <c r="T1">
        <f>COLUMN()</f>
        <v>20</v>
      </c>
      <c r="U1">
        <f>COLUMN()</f>
        <v>21</v>
      </c>
      <c r="V1">
        <f>COLUMN()</f>
        <v>22</v>
      </c>
      <c r="W1">
        <f>COLUMN()</f>
        <v>23</v>
      </c>
      <c r="X1">
        <f>COLUMN()</f>
        <v>24</v>
      </c>
      <c r="Y1">
        <f>COLUMN()</f>
        <v>25</v>
      </c>
      <c r="Z1">
        <f>COLUMN()</f>
        <v>26</v>
      </c>
      <c r="AA1">
        <f>COLUMN()</f>
        <v>27</v>
      </c>
      <c r="BB1">
        <f>ROW()</f>
        <v>1</v>
      </c>
    </row>
    <row r="2" spans="2:54" x14ac:dyDescent="0.25">
      <c r="B2" s="2" t="s">
        <v>60</v>
      </c>
      <c r="C2" s="2" t="s">
        <v>61</v>
      </c>
      <c r="D2" s="2"/>
      <c r="E2" s="2">
        <f>LEN(C2)</f>
        <v>14</v>
      </c>
      <c r="L2" s="8" t="s">
        <v>70</v>
      </c>
      <c r="O2" t="s">
        <v>1</v>
      </c>
    </row>
    <row r="3" spans="2:54" x14ac:dyDescent="0.25">
      <c r="B3" s="2" t="s">
        <v>62</v>
      </c>
      <c r="C3" s="2">
        <v>815</v>
      </c>
      <c r="D3" s="2"/>
      <c r="E3" s="2">
        <f>LEN(C3)</f>
        <v>3</v>
      </c>
      <c r="L3" s="7">
        <v>42742</v>
      </c>
      <c r="O3" t="s">
        <v>4</v>
      </c>
    </row>
    <row r="4" spans="2:54" x14ac:dyDescent="0.25">
      <c r="B4" s="2" t="s">
        <v>63</v>
      </c>
      <c r="C4" s="2">
        <v>90052</v>
      </c>
      <c r="D4" s="2"/>
      <c r="E4" s="2">
        <f>LEN(C4)</f>
        <v>5</v>
      </c>
      <c r="L4" s="7">
        <f>L3+7</f>
        <v>42749</v>
      </c>
      <c r="O4" t="s">
        <v>3</v>
      </c>
    </row>
    <row r="5" spans="2:54" x14ac:dyDescent="0.25">
      <c r="B5" s="2" t="s">
        <v>64</v>
      </c>
      <c r="C5" s="17" t="s">
        <v>112</v>
      </c>
      <c r="D5" s="2"/>
      <c r="E5" s="2">
        <f>LEN(C5)</f>
        <v>7</v>
      </c>
      <c r="L5" s="7">
        <f t="shared" ref="L5:L54" si="0">L4+7</f>
        <v>42756</v>
      </c>
      <c r="O5" t="s">
        <v>8</v>
      </c>
    </row>
    <row r="6" spans="2:54" x14ac:dyDescent="0.25">
      <c r="B6" s="2" t="s">
        <v>65</v>
      </c>
      <c r="C6" s="2">
        <v>1</v>
      </c>
      <c r="D6" s="2"/>
      <c r="E6" s="2">
        <f>LEN(C6)</f>
        <v>1</v>
      </c>
      <c r="L6" s="7">
        <f t="shared" si="0"/>
        <v>42763</v>
      </c>
      <c r="O6" t="s">
        <v>13</v>
      </c>
      <c r="P6">
        <v>50</v>
      </c>
    </row>
    <row r="7" spans="2:54" x14ac:dyDescent="0.25">
      <c r="L7" s="7">
        <f t="shared" si="0"/>
        <v>42770</v>
      </c>
      <c r="O7" t="s">
        <v>130</v>
      </c>
      <c r="P7">
        <v>60</v>
      </c>
    </row>
    <row r="8" spans="2:54" x14ac:dyDescent="0.25">
      <c r="L8" s="7">
        <f t="shared" si="0"/>
        <v>42777</v>
      </c>
      <c r="O8" t="s">
        <v>10</v>
      </c>
    </row>
    <row r="9" spans="2:54" x14ac:dyDescent="0.25">
      <c r="L9" s="7">
        <f t="shared" si="0"/>
        <v>42784</v>
      </c>
      <c r="O9" t="s">
        <v>131</v>
      </c>
    </row>
    <row r="10" spans="2:54" x14ac:dyDescent="0.25">
      <c r="D10" s="2"/>
      <c r="E10" s="2" t="s">
        <v>58</v>
      </c>
      <c r="F10" s="3">
        <v>0.15</v>
      </c>
      <c r="L10" s="7">
        <f t="shared" si="0"/>
        <v>42791</v>
      </c>
      <c r="O10" t="s">
        <v>132</v>
      </c>
    </row>
    <row r="11" spans="2:54" x14ac:dyDescent="0.25">
      <c r="C11" s="2"/>
      <c r="D11" s="2"/>
      <c r="E11" s="2"/>
      <c r="F11" s="2"/>
      <c r="L11" s="7">
        <f t="shared" si="0"/>
        <v>42798</v>
      </c>
      <c r="O11" t="s">
        <v>172</v>
      </c>
    </row>
    <row r="12" spans="2:54" x14ac:dyDescent="0.25">
      <c r="B12" s="2" t="s">
        <v>57</v>
      </c>
      <c r="C12" s="2">
        <v>0</v>
      </c>
      <c r="D12">
        <v>0</v>
      </c>
      <c r="E12" s="4">
        <v>0.15</v>
      </c>
      <c r="F12" s="2">
        <v>45916</v>
      </c>
      <c r="L12" s="7">
        <f t="shared" si="0"/>
        <v>42805</v>
      </c>
      <c r="O12" t="s">
        <v>173</v>
      </c>
    </row>
    <row r="13" spans="2:54" x14ac:dyDescent="0.25">
      <c r="C13" s="2">
        <v>45916</v>
      </c>
      <c r="D13">
        <v>2525</v>
      </c>
      <c r="E13" s="4">
        <v>0.20499999999999999</v>
      </c>
      <c r="F13" s="2">
        <v>91831</v>
      </c>
      <c r="L13" s="7">
        <f t="shared" si="0"/>
        <v>42812</v>
      </c>
    </row>
    <row r="14" spans="2:54" x14ac:dyDescent="0.25">
      <c r="C14" s="2">
        <v>91831</v>
      </c>
      <c r="D14">
        <v>7576</v>
      </c>
      <c r="E14" s="4">
        <v>0.26</v>
      </c>
      <c r="F14" s="2">
        <v>142358</v>
      </c>
      <c r="L14" s="7">
        <f t="shared" si="0"/>
        <v>42819</v>
      </c>
    </row>
    <row r="15" spans="2:54" x14ac:dyDescent="0.25">
      <c r="C15" s="2">
        <v>142358</v>
      </c>
      <c r="D15">
        <v>11847</v>
      </c>
      <c r="E15" s="4">
        <v>0.28999999999999998</v>
      </c>
      <c r="F15" s="2">
        <v>202800</v>
      </c>
      <c r="L15" s="7">
        <f t="shared" si="0"/>
        <v>42826</v>
      </c>
    </row>
    <row r="16" spans="2:54" x14ac:dyDescent="0.25">
      <c r="C16" s="2">
        <v>202800</v>
      </c>
      <c r="D16" s="2">
        <v>19959</v>
      </c>
      <c r="E16" s="4">
        <v>0.33</v>
      </c>
      <c r="F16" s="2">
        <v>99999999</v>
      </c>
      <c r="L16" s="7">
        <f t="shared" si="0"/>
        <v>42833</v>
      </c>
    </row>
    <row r="17" spans="2:12" x14ac:dyDescent="0.25">
      <c r="F17" s="2"/>
      <c r="L17" s="7">
        <f t="shared" si="0"/>
        <v>42840</v>
      </c>
    </row>
    <row r="18" spans="2:12" x14ac:dyDescent="0.25">
      <c r="F18" s="2"/>
      <c r="L18" s="7">
        <f t="shared" si="0"/>
        <v>42847</v>
      </c>
    </row>
    <row r="19" spans="2:12" x14ac:dyDescent="0.25">
      <c r="F19" s="2"/>
      <c r="L19" s="7">
        <f t="shared" si="0"/>
        <v>42854</v>
      </c>
    </row>
    <row r="20" spans="2:12" x14ac:dyDescent="0.25">
      <c r="C20" s="2"/>
      <c r="D20" s="2"/>
      <c r="E20" s="2"/>
      <c r="F20" s="2"/>
      <c r="L20" s="7">
        <f t="shared" si="0"/>
        <v>42861</v>
      </c>
    </row>
    <row r="21" spans="2:12" x14ac:dyDescent="0.25">
      <c r="D21" s="2"/>
      <c r="E21" s="2" t="s">
        <v>58</v>
      </c>
      <c r="F21" s="3">
        <v>0.2</v>
      </c>
      <c r="L21" s="7">
        <f t="shared" si="0"/>
        <v>42868</v>
      </c>
    </row>
    <row r="22" spans="2:12" x14ac:dyDescent="0.25">
      <c r="C22" s="2"/>
      <c r="D22" s="2"/>
      <c r="E22" s="2"/>
      <c r="F22" s="2"/>
      <c r="L22" s="7">
        <f t="shared" si="0"/>
        <v>42875</v>
      </c>
    </row>
    <row r="23" spans="2:12" x14ac:dyDescent="0.25">
      <c r="B23" s="2" t="s">
        <v>59</v>
      </c>
      <c r="C23" s="2">
        <v>0</v>
      </c>
      <c r="D23">
        <v>0</v>
      </c>
      <c r="E23" s="4">
        <v>0.16</v>
      </c>
      <c r="F23" s="2">
        <v>42705</v>
      </c>
      <c r="L23" s="7">
        <f t="shared" si="0"/>
        <v>42882</v>
      </c>
    </row>
    <row r="24" spans="2:12" x14ac:dyDescent="0.25">
      <c r="C24" s="2">
        <v>42705</v>
      </c>
      <c r="D24">
        <v>1708</v>
      </c>
      <c r="E24" s="4">
        <v>0.2</v>
      </c>
      <c r="F24" s="2">
        <v>85405</v>
      </c>
      <c r="L24" s="7">
        <f t="shared" si="0"/>
        <v>42889</v>
      </c>
    </row>
    <row r="25" spans="2:12" x14ac:dyDescent="0.25">
      <c r="C25" s="2">
        <v>85405</v>
      </c>
      <c r="D25">
        <v>5124</v>
      </c>
      <c r="E25" s="4">
        <v>0.24</v>
      </c>
      <c r="F25" s="2">
        <v>103915</v>
      </c>
      <c r="L25" s="7">
        <f t="shared" si="0"/>
        <v>42896</v>
      </c>
    </row>
    <row r="26" spans="2:12" x14ac:dyDescent="0.25">
      <c r="C26" s="2">
        <v>103915</v>
      </c>
      <c r="D26">
        <v>6942</v>
      </c>
      <c r="E26" s="4">
        <v>0.25750000000000001</v>
      </c>
      <c r="F26" s="2">
        <v>99999999</v>
      </c>
      <c r="L26" s="7">
        <f t="shared" si="0"/>
        <v>42903</v>
      </c>
    </row>
    <row r="27" spans="2:12" x14ac:dyDescent="0.25">
      <c r="L27" s="7">
        <f t="shared" si="0"/>
        <v>42910</v>
      </c>
    </row>
    <row r="28" spans="2:12" x14ac:dyDescent="0.25">
      <c r="C28" s="2"/>
      <c r="E28" s="4"/>
      <c r="F28" s="2"/>
      <c r="L28" s="7">
        <f t="shared" si="0"/>
        <v>42917</v>
      </c>
    </row>
    <row r="29" spans="2:12" x14ac:dyDescent="0.25">
      <c r="C29" s="2"/>
      <c r="E29" s="4"/>
      <c r="F29" s="2"/>
      <c r="L29" s="7">
        <f t="shared" si="0"/>
        <v>42924</v>
      </c>
    </row>
    <row r="30" spans="2:12" x14ac:dyDescent="0.25">
      <c r="C30" s="2"/>
      <c r="E30" s="4"/>
      <c r="F30" s="2"/>
      <c r="L30" s="7">
        <f t="shared" si="0"/>
        <v>42931</v>
      </c>
    </row>
    <row r="31" spans="2:12" x14ac:dyDescent="0.25">
      <c r="B31" s="2" t="s">
        <v>66</v>
      </c>
      <c r="C31" s="5">
        <v>0.16500000000000001</v>
      </c>
      <c r="D31" s="2"/>
      <c r="E31" s="4"/>
      <c r="F31" s="2"/>
      <c r="L31" s="7">
        <f t="shared" si="0"/>
        <v>42938</v>
      </c>
    </row>
    <row r="32" spans="2:12" x14ac:dyDescent="0.25">
      <c r="B32" s="2" t="s">
        <v>67</v>
      </c>
      <c r="C32" s="5"/>
      <c r="D32" s="2">
        <v>1161</v>
      </c>
      <c r="E32" s="4"/>
      <c r="F32" s="2"/>
      <c r="L32" s="7">
        <f t="shared" si="0"/>
        <v>42945</v>
      </c>
    </row>
    <row r="33" spans="1:12" x14ac:dyDescent="0.25">
      <c r="B33" s="2" t="s">
        <v>68</v>
      </c>
      <c r="C33" s="5">
        <v>0.06</v>
      </c>
      <c r="D33" s="2">
        <v>1130</v>
      </c>
      <c r="E33" s="4"/>
      <c r="F33" s="2"/>
      <c r="L33" s="7">
        <f t="shared" si="0"/>
        <v>42952</v>
      </c>
    </row>
    <row r="34" spans="1:12" x14ac:dyDescent="0.25">
      <c r="L34" s="7">
        <f t="shared" si="0"/>
        <v>42959</v>
      </c>
    </row>
    <row r="35" spans="1:12" x14ac:dyDescent="0.25">
      <c r="L35" s="7">
        <f t="shared" si="0"/>
        <v>42966</v>
      </c>
    </row>
    <row r="36" spans="1:12" x14ac:dyDescent="0.25">
      <c r="A36" t="s">
        <v>42</v>
      </c>
      <c r="B36" t="s">
        <v>43</v>
      </c>
      <c r="C36" t="s">
        <v>44</v>
      </c>
      <c r="D36" t="s">
        <v>45</v>
      </c>
      <c r="E36" t="s">
        <v>46</v>
      </c>
      <c r="F36" t="s">
        <v>47</v>
      </c>
      <c r="G36" t="s">
        <v>48</v>
      </c>
      <c r="H36" t="s">
        <v>49</v>
      </c>
      <c r="I36" t="s">
        <v>145</v>
      </c>
      <c r="L36" s="7">
        <f t="shared" si="0"/>
        <v>42973</v>
      </c>
    </row>
    <row r="37" spans="1:12" x14ac:dyDescent="0.25">
      <c r="A37" s="8">
        <v>51</v>
      </c>
      <c r="B37" t="str">
        <f>VLOOKUP(A37,Gains_ded!$A$3:$B$101,Gains_ded!$B$1,0)</f>
        <v>Impot federal</v>
      </c>
      <c r="L37" s="7">
        <f t="shared" si="0"/>
        <v>42980</v>
      </c>
    </row>
    <row r="38" spans="1:12" x14ac:dyDescent="0.25">
      <c r="A38" s="8">
        <v>52</v>
      </c>
      <c r="B38" t="str">
        <f>VLOOKUP(A38,Gains_ded!$A$3:$B$101,Gains_ded!$B$1,0)</f>
        <v>Impot provincial</v>
      </c>
      <c r="L38" s="7">
        <f t="shared" si="0"/>
        <v>42987</v>
      </c>
    </row>
    <row r="39" spans="1:12" x14ac:dyDescent="0.25">
      <c r="A39" s="8">
        <v>53</v>
      </c>
      <c r="B39" t="str">
        <f>VLOOKUP(A39,Gains_ded!$A$3:$B$101,Gains_ded!$B$1,0)</f>
        <v>R.R.Q.</v>
      </c>
      <c r="C39" s="18">
        <v>5.3999999999999999E-2</v>
      </c>
      <c r="D39" s="19">
        <v>1</v>
      </c>
      <c r="F39" s="19">
        <v>2797.2</v>
      </c>
      <c r="G39" s="19">
        <v>3500</v>
      </c>
      <c r="H39" s="19">
        <v>51800</v>
      </c>
      <c r="L39" s="7">
        <f t="shared" si="0"/>
        <v>42994</v>
      </c>
    </row>
    <row r="40" spans="1:12" x14ac:dyDescent="0.25">
      <c r="A40" s="8">
        <v>54</v>
      </c>
      <c r="B40" t="str">
        <f>VLOOKUP(A40,Gains_ded!$A$3:$B$101,Gains_ded!$B$1,0)</f>
        <v>Ass-emploi</v>
      </c>
      <c r="C40" s="18">
        <v>1.2699999999999999E-2</v>
      </c>
      <c r="D40" s="19">
        <v>1.4</v>
      </c>
      <c r="F40" s="19">
        <v>651.51</v>
      </c>
      <c r="G40" s="19"/>
      <c r="H40" s="19">
        <v>51300</v>
      </c>
      <c r="I40" s="19">
        <v>1.29</v>
      </c>
      <c r="L40" s="7">
        <f t="shared" si="0"/>
        <v>43001</v>
      </c>
    </row>
    <row r="41" spans="1:12" x14ac:dyDescent="0.25">
      <c r="A41" s="8">
        <v>55</v>
      </c>
      <c r="B41" t="str">
        <f>VLOOKUP(A41,Gains_ded!$A$3:$B$101,Gains_ded!$B$1,0)</f>
        <v>RQAP</v>
      </c>
      <c r="C41" s="18">
        <v>5.4799999999999996E-3</v>
      </c>
      <c r="D41" s="19">
        <v>1.4</v>
      </c>
      <c r="F41" s="19">
        <v>397.3</v>
      </c>
      <c r="G41" s="19"/>
      <c r="H41" s="19">
        <v>72500</v>
      </c>
      <c r="L41" s="7">
        <f t="shared" si="0"/>
        <v>43008</v>
      </c>
    </row>
    <row r="42" spans="1:12" x14ac:dyDescent="0.25">
      <c r="A42" s="8">
        <v>56</v>
      </c>
      <c r="B42" t="str">
        <f>VLOOKUP(A42,Gains_ded!$A$3:$B$101,Gains_ded!$B$1,0)</f>
        <v>FSS</v>
      </c>
      <c r="C42" s="18"/>
      <c r="D42" s="18">
        <v>2.5000000000000001E-2</v>
      </c>
      <c r="F42" s="19"/>
      <c r="G42" s="19"/>
      <c r="H42" s="19"/>
      <c r="L42" s="7">
        <f t="shared" si="0"/>
        <v>43015</v>
      </c>
    </row>
    <row r="43" spans="1:12" x14ac:dyDescent="0.25">
      <c r="A43" s="8">
        <v>57</v>
      </c>
      <c r="B43" t="str">
        <f>VLOOKUP(A43,Gains_ded!$A$3:$B$101,Gains_ded!$B$1,0)</f>
        <v>CNESST</v>
      </c>
      <c r="C43" s="18"/>
      <c r="D43" s="18">
        <v>7.0900000000000005E-2</v>
      </c>
      <c r="F43" s="19"/>
      <c r="G43" s="19"/>
      <c r="H43" s="19">
        <v>72500</v>
      </c>
      <c r="L43" s="7">
        <f t="shared" si="0"/>
        <v>43022</v>
      </c>
    </row>
    <row r="44" spans="1:12" x14ac:dyDescent="0.25">
      <c r="A44" s="8">
        <v>58</v>
      </c>
      <c r="B44" t="str">
        <f>VLOOKUP(A44,Gains_ded!$A$3:$B$101,Gains_ded!$B$1,0)</f>
        <v>CNT</v>
      </c>
      <c r="C44" s="18"/>
      <c r="D44" s="18">
        <v>6.9999999999999999E-4</v>
      </c>
      <c r="F44" s="19"/>
      <c r="G44" s="19"/>
      <c r="H44" s="19">
        <v>72500</v>
      </c>
      <c r="L44" s="7">
        <f t="shared" si="0"/>
        <v>43029</v>
      </c>
    </row>
    <row r="45" spans="1:12" x14ac:dyDescent="0.25">
      <c r="A45" s="8">
        <v>59</v>
      </c>
      <c r="B45" t="str">
        <f>VLOOKUP(A45,Gains_ded!$A$3:$B$101,Gains_ded!$B$1,0)</f>
        <v>Reserve</v>
      </c>
      <c r="C45" s="18"/>
      <c r="D45" s="18"/>
      <c r="F45" s="19"/>
      <c r="G45" s="19"/>
      <c r="H45" s="19"/>
      <c r="L45" s="7">
        <f t="shared" si="0"/>
        <v>43036</v>
      </c>
    </row>
    <row r="46" spans="1:12" x14ac:dyDescent="0.25">
      <c r="F46" s="19"/>
      <c r="G46" s="19"/>
      <c r="H46" s="19"/>
      <c r="L46" s="7">
        <f>L45+7</f>
        <v>43043</v>
      </c>
    </row>
    <row r="47" spans="1:12" x14ac:dyDescent="0.25">
      <c r="L47" s="7">
        <f t="shared" si="0"/>
        <v>43050</v>
      </c>
    </row>
    <row r="48" spans="1:12" x14ac:dyDescent="0.25">
      <c r="A48" s="57">
        <v>9</v>
      </c>
      <c r="B48" t="str">
        <f>VLOOKUP(A48,Gains_ded!$A$3:$B$101,Gains_ded!$B$1,0)</f>
        <v>Vacances (35)</v>
      </c>
      <c r="L48" s="7">
        <f t="shared" si="0"/>
        <v>43057</v>
      </c>
    </row>
    <row r="49" spans="1:12" x14ac:dyDescent="0.25">
      <c r="A49" s="57">
        <v>31</v>
      </c>
      <c r="B49" t="str">
        <f>VLOOKUP(A49,Gains_ded!$A$3:$B$101,Gains_ded!$B$1,0)</f>
        <v>Depart (25)</v>
      </c>
      <c r="L49" s="7">
        <f t="shared" si="0"/>
        <v>43064</v>
      </c>
    </row>
    <row r="50" spans="1:12" x14ac:dyDescent="0.25">
      <c r="L50" s="7">
        <f t="shared" si="0"/>
        <v>43071</v>
      </c>
    </row>
    <row r="51" spans="1:12" x14ac:dyDescent="0.25">
      <c r="L51" s="7">
        <f>L50+7</f>
        <v>43078</v>
      </c>
    </row>
    <row r="52" spans="1:12" x14ac:dyDescent="0.25">
      <c r="A52" s="57">
        <v>84</v>
      </c>
      <c r="B52" t="str">
        <f>VLOOKUP(A52,Gains_ded!$A$3:$B$101,Gains_ded!$B$1,0)</f>
        <v>Taxes sur assurance</v>
      </c>
      <c r="D52" s="18">
        <v>0.09</v>
      </c>
      <c r="L52" s="7">
        <f t="shared" si="0"/>
        <v>43085</v>
      </c>
    </row>
    <row r="53" spans="1:12" x14ac:dyDescent="0.25">
      <c r="A53" s="57">
        <v>80</v>
      </c>
      <c r="B53" t="str">
        <f>VLOOKUP(A53,Gains_ded!$A$3:$B$101,Gains_ded!$B$1,0)</f>
        <v>Fonds de pension</v>
      </c>
      <c r="L53" s="7">
        <f t="shared" si="0"/>
        <v>43092</v>
      </c>
    </row>
    <row r="54" spans="1:12" x14ac:dyDescent="0.25">
      <c r="L54" s="7">
        <f t="shared" si="0"/>
        <v>43099</v>
      </c>
    </row>
    <row r="55" spans="1:12" x14ac:dyDescent="0.25">
      <c r="L55" s="7"/>
    </row>
  </sheetData>
  <pageMargins left="0.7" right="0.7" top="0.75" bottom="0.75" header="0.3" footer="0.3"/>
  <pageSetup paperSize="9" orientation="portrait" r:id="rId1"/>
  <ignoredErrors>
    <ignoredError sqref="C5" numberStoredAsText="1"/>
  </ignoredError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D25"/>
  <sheetViews>
    <sheetView topLeftCell="O1" workbookViewId="0">
      <selection activeCell="AA4" sqref="AA4"/>
    </sheetView>
  </sheetViews>
  <sheetFormatPr baseColWidth="10" defaultColWidth="11.5703125" defaultRowHeight="15" x14ac:dyDescent="0.25"/>
  <sheetData>
    <row r="1" spans="1:82" ht="13.5" customHeight="1" x14ac:dyDescent="0.25">
      <c r="A1">
        <f>COLUMN()</f>
        <v>1</v>
      </c>
      <c r="B1">
        <f>COLUMN()</f>
        <v>2</v>
      </c>
      <c r="C1">
        <f>COLUMN()</f>
        <v>3</v>
      </c>
      <c r="D1">
        <f>COLUMN()</f>
        <v>4</v>
      </c>
      <c r="E1">
        <f>COLUMN()</f>
        <v>5</v>
      </c>
      <c r="F1">
        <f>COLUMN()</f>
        <v>6</v>
      </c>
      <c r="G1">
        <f>COLUMN()</f>
        <v>7</v>
      </c>
      <c r="H1">
        <f>COLUMN()</f>
        <v>8</v>
      </c>
      <c r="I1">
        <f>COLUMN()</f>
        <v>9</v>
      </c>
      <c r="J1">
        <f>COLUMN()</f>
        <v>10</v>
      </c>
      <c r="K1">
        <f>COLUMN()</f>
        <v>11</v>
      </c>
      <c r="L1">
        <f>COLUMN()</f>
        <v>12</v>
      </c>
      <c r="M1">
        <f>COLUMN()</f>
        <v>13</v>
      </c>
      <c r="N1">
        <f>COLUMN()</f>
        <v>14</v>
      </c>
      <c r="O1">
        <f>COLUMN()</f>
        <v>15</v>
      </c>
      <c r="P1">
        <f>COLUMN()</f>
        <v>16</v>
      </c>
      <c r="Q1">
        <f>COLUMN()</f>
        <v>17</v>
      </c>
      <c r="R1">
        <f>COLUMN()</f>
        <v>18</v>
      </c>
      <c r="S1">
        <f>COLUMN()</f>
        <v>19</v>
      </c>
      <c r="T1">
        <f>COLUMN()</f>
        <v>20</v>
      </c>
      <c r="U1">
        <f>COLUMN()</f>
        <v>21</v>
      </c>
      <c r="V1">
        <f>COLUMN()</f>
        <v>22</v>
      </c>
      <c r="W1">
        <f>COLUMN()</f>
        <v>23</v>
      </c>
      <c r="X1">
        <f>COLUMN()</f>
        <v>24</v>
      </c>
      <c r="Y1">
        <f>COLUMN()</f>
        <v>25</v>
      </c>
      <c r="Z1">
        <f>COLUMN()</f>
        <v>26</v>
      </c>
      <c r="AA1">
        <f>COLUMN()</f>
        <v>27</v>
      </c>
      <c r="AB1">
        <f>COLUMN()</f>
        <v>28</v>
      </c>
      <c r="AC1">
        <f>COLUMN()</f>
        <v>29</v>
      </c>
      <c r="AD1">
        <f>COLUMN()</f>
        <v>30</v>
      </c>
      <c r="AE1">
        <f>COLUMN()</f>
        <v>31</v>
      </c>
      <c r="AF1">
        <f>COLUMN()</f>
        <v>32</v>
      </c>
      <c r="AG1">
        <f>COLUMN()</f>
        <v>33</v>
      </c>
      <c r="AH1">
        <f>COLUMN()</f>
        <v>34</v>
      </c>
      <c r="AI1">
        <f>COLUMN()</f>
        <v>35</v>
      </c>
      <c r="AJ1">
        <f>COLUMN()</f>
        <v>36</v>
      </c>
      <c r="AK1">
        <f>COLUMN()</f>
        <v>37</v>
      </c>
      <c r="AL1">
        <f>COLUMN()</f>
        <v>38</v>
      </c>
      <c r="AM1">
        <f>COLUMN()</f>
        <v>39</v>
      </c>
      <c r="AN1">
        <f>COLUMN()</f>
        <v>40</v>
      </c>
      <c r="AO1">
        <f>COLUMN()</f>
        <v>41</v>
      </c>
      <c r="AP1">
        <f>COLUMN()</f>
        <v>42</v>
      </c>
      <c r="AQ1">
        <f>COLUMN()</f>
        <v>43</v>
      </c>
      <c r="AR1">
        <f>COLUMN()</f>
        <v>44</v>
      </c>
      <c r="AS1">
        <f>COLUMN()</f>
        <v>45</v>
      </c>
      <c r="AT1">
        <f>COLUMN()</f>
        <v>46</v>
      </c>
      <c r="AU1">
        <f>COLUMN()</f>
        <v>47</v>
      </c>
      <c r="AV1">
        <f>COLUMN()</f>
        <v>48</v>
      </c>
      <c r="AW1">
        <f>COLUMN()</f>
        <v>49</v>
      </c>
      <c r="AX1">
        <f>COLUMN()</f>
        <v>50</v>
      </c>
      <c r="AY1">
        <f>COLUMN()</f>
        <v>51</v>
      </c>
      <c r="AZ1">
        <f>COLUMN()</f>
        <v>52</v>
      </c>
      <c r="BA1">
        <f>COLUMN()</f>
        <v>53</v>
      </c>
      <c r="BB1">
        <f>COLUMN()</f>
        <v>54</v>
      </c>
      <c r="BC1">
        <f>COLUMN()</f>
        <v>55</v>
      </c>
      <c r="CD1" s="1">
        <f>ROW()</f>
        <v>1</v>
      </c>
    </row>
    <row r="2" spans="1:82" x14ac:dyDescent="0.25">
      <c r="A2" s="25" t="s">
        <v>16</v>
      </c>
      <c r="B2" s="25" t="s">
        <v>17</v>
      </c>
      <c r="C2" s="25" t="s">
        <v>18</v>
      </c>
      <c r="D2" s="25" t="s">
        <v>19</v>
      </c>
      <c r="E2" s="25" t="s">
        <v>20</v>
      </c>
      <c r="F2" s="25" t="s">
        <v>31</v>
      </c>
      <c r="G2" s="25" t="s">
        <v>21</v>
      </c>
      <c r="H2" s="25" t="s">
        <v>22</v>
      </c>
      <c r="I2" s="25" t="s">
        <v>23</v>
      </c>
      <c r="J2" s="25" t="s">
        <v>24</v>
      </c>
      <c r="K2" s="25" t="s">
        <v>25</v>
      </c>
      <c r="L2" s="25" t="s">
        <v>26</v>
      </c>
      <c r="M2" s="25" t="s">
        <v>27</v>
      </c>
      <c r="N2" s="25" t="s">
        <v>28</v>
      </c>
      <c r="O2" s="25" t="s">
        <v>29</v>
      </c>
      <c r="P2" s="25" t="s">
        <v>30</v>
      </c>
      <c r="Q2" s="25" t="s">
        <v>32</v>
      </c>
      <c r="R2" s="25" t="s">
        <v>33</v>
      </c>
      <c r="S2" s="25" t="s">
        <v>34</v>
      </c>
      <c r="T2" s="25" t="s">
        <v>35</v>
      </c>
      <c r="U2" s="25" t="s">
        <v>36</v>
      </c>
      <c r="V2" s="25" t="s">
        <v>37</v>
      </c>
      <c r="W2" s="25" t="s">
        <v>147</v>
      </c>
      <c r="X2" s="25" t="s">
        <v>148</v>
      </c>
      <c r="Y2" s="25" t="s">
        <v>38</v>
      </c>
      <c r="Z2" s="25" t="s">
        <v>39</v>
      </c>
      <c r="AA2" s="25" t="s">
        <v>40</v>
      </c>
      <c r="AB2" s="25" t="s">
        <v>41</v>
      </c>
      <c r="AC2" s="1"/>
      <c r="AD2" s="25" t="s">
        <v>30</v>
      </c>
      <c r="CD2">
        <f>ROW()</f>
        <v>2</v>
      </c>
    </row>
    <row r="3" spans="1:82" x14ac:dyDescent="0.25">
      <c r="A3">
        <v>33</v>
      </c>
      <c r="B3" t="s">
        <v>197</v>
      </c>
      <c r="C3" t="s">
        <v>198</v>
      </c>
      <c r="Q3" s="21">
        <v>0.08</v>
      </c>
      <c r="R3">
        <v>52</v>
      </c>
      <c r="S3">
        <v>11635</v>
      </c>
      <c r="T3">
        <v>11635</v>
      </c>
      <c r="Y3" s="12"/>
      <c r="Z3" s="12"/>
      <c r="AA3" s="12"/>
      <c r="AB3" s="12"/>
      <c r="AC3" s="12" t="str">
        <f>Y3&amp;Z3&amp;AA3&amp;AB3</f>
        <v/>
      </c>
      <c r="CD3">
        <f>ROW()</f>
        <v>3</v>
      </c>
    </row>
    <row r="4" spans="1:82" x14ac:dyDescent="0.25">
      <c r="A4">
        <v>13</v>
      </c>
      <c r="B4" t="s">
        <v>204</v>
      </c>
      <c r="C4" t="s">
        <v>205</v>
      </c>
      <c r="Q4" s="21">
        <v>0.04</v>
      </c>
      <c r="R4">
        <v>52</v>
      </c>
      <c r="S4">
        <v>11635</v>
      </c>
      <c r="T4">
        <v>11635</v>
      </c>
      <c r="Y4">
        <v>160</v>
      </c>
      <c r="Z4" t="s">
        <v>168</v>
      </c>
      <c r="AA4">
        <v>0</v>
      </c>
      <c r="AB4" t="s">
        <v>171</v>
      </c>
      <c r="CD4">
        <f>ROW()</f>
        <v>4</v>
      </c>
    </row>
    <row r="5" spans="1:82" x14ac:dyDescent="0.25">
      <c r="CD5">
        <f>ROW()</f>
        <v>5</v>
      </c>
    </row>
    <row r="6" spans="1:82" x14ac:dyDescent="0.25">
      <c r="CD6">
        <f>ROW()</f>
        <v>6</v>
      </c>
    </row>
    <row r="7" spans="1:82" x14ac:dyDescent="0.25">
      <c r="CD7">
        <f>ROW()</f>
        <v>7</v>
      </c>
    </row>
    <row r="8" spans="1:82" x14ac:dyDescent="0.25">
      <c r="CD8">
        <f>ROW()</f>
        <v>8</v>
      </c>
    </row>
    <row r="9" spans="1:82" x14ac:dyDescent="0.25">
      <c r="CD9">
        <f>ROW()</f>
        <v>9</v>
      </c>
    </row>
    <row r="10" spans="1:82" x14ac:dyDescent="0.25">
      <c r="CD10">
        <f>ROW()</f>
        <v>10</v>
      </c>
    </row>
    <row r="11" spans="1:82" x14ac:dyDescent="0.25">
      <c r="CD11">
        <f>ROW()</f>
        <v>11</v>
      </c>
    </row>
    <row r="12" spans="1:82" x14ac:dyDescent="0.25">
      <c r="CD12">
        <f>ROW()</f>
        <v>12</v>
      </c>
    </row>
    <row r="13" spans="1:82" x14ac:dyDescent="0.25">
      <c r="CD13">
        <f>ROW()</f>
        <v>13</v>
      </c>
    </row>
    <row r="14" spans="1:82" x14ac:dyDescent="0.25">
      <c r="CD14">
        <f>ROW()</f>
        <v>14</v>
      </c>
    </row>
    <row r="15" spans="1:82" x14ac:dyDescent="0.25">
      <c r="CD15">
        <f>ROW()</f>
        <v>15</v>
      </c>
    </row>
    <row r="16" spans="1:82" x14ac:dyDescent="0.25">
      <c r="CD16">
        <f>ROW()</f>
        <v>16</v>
      </c>
    </row>
    <row r="17" spans="82:82" x14ac:dyDescent="0.25">
      <c r="CD17">
        <f>ROW()</f>
        <v>17</v>
      </c>
    </row>
    <row r="18" spans="82:82" x14ac:dyDescent="0.25">
      <c r="CD18">
        <f>ROW()</f>
        <v>18</v>
      </c>
    </row>
    <row r="19" spans="82:82" x14ac:dyDescent="0.25">
      <c r="CD19">
        <f>ROW()</f>
        <v>19</v>
      </c>
    </row>
    <row r="20" spans="82:82" x14ac:dyDescent="0.25">
      <c r="CD20">
        <f>ROW()</f>
        <v>20</v>
      </c>
    </row>
    <row r="21" spans="82:82" x14ac:dyDescent="0.25">
      <c r="CD21">
        <f>ROW()</f>
        <v>21</v>
      </c>
    </row>
    <row r="22" spans="82:82" x14ac:dyDescent="0.25">
      <c r="CD22">
        <f>ROW()</f>
        <v>22</v>
      </c>
    </row>
    <row r="23" spans="82:82" x14ac:dyDescent="0.25">
      <c r="CD23">
        <f>ROW()</f>
        <v>23</v>
      </c>
    </row>
    <row r="24" spans="82:82" x14ac:dyDescent="0.25">
      <c r="CD24">
        <f>ROW()</f>
        <v>24</v>
      </c>
    </row>
    <row r="25" spans="82:82" x14ac:dyDescent="0.25">
      <c r="CD25">
        <f>ROW()</f>
        <v>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101"/>
  <sheetViews>
    <sheetView zoomScaleNormal="100" workbookViewId="0">
      <pane xSplit="1" ySplit="2" topLeftCell="B65" activePane="bottomRight" state="frozen"/>
      <selection pane="topRight" activeCell="B1" sqref="B1"/>
      <selection pane="bottomLeft" activeCell="A3" sqref="A3"/>
      <selection pane="bottomRight" activeCell="D30" sqref="D30"/>
    </sheetView>
  </sheetViews>
  <sheetFormatPr baseColWidth="10" defaultColWidth="11.5703125" defaultRowHeight="15" x14ac:dyDescent="0.25"/>
  <cols>
    <col min="1" max="1" width="5.5703125" bestFit="1" customWidth="1"/>
    <col min="2" max="2" width="20.42578125" bestFit="1" customWidth="1"/>
    <col min="3" max="4" width="6" customWidth="1"/>
    <col min="5" max="5" width="5.140625" bestFit="1" customWidth="1"/>
    <col min="6" max="6" width="9.42578125" bestFit="1" customWidth="1"/>
    <col min="7" max="9" width="8.140625" bestFit="1" customWidth="1"/>
    <col min="10" max="10" width="10" bestFit="1" customWidth="1"/>
    <col min="11" max="11" width="8.140625" bestFit="1" customWidth="1"/>
    <col min="12" max="12" width="10.28515625" bestFit="1" customWidth="1"/>
    <col min="13" max="13" width="10.85546875" bestFit="1" customWidth="1"/>
    <col min="14" max="17" width="3" bestFit="1" customWidth="1"/>
    <col min="18" max="18" width="7.5703125" bestFit="1" customWidth="1"/>
    <col min="19" max="19" width="8.28515625" bestFit="1" customWidth="1"/>
    <col min="20" max="20" width="9.42578125" bestFit="1" customWidth="1"/>
    <col min="21" max="21" width="8.85546875" bestFit="1" customWidth="1"/>
    <col min="22" max="22" width="10.7109375" bestFit="1" customWidth="1"/>
    <col min="23" max="23" width="3" bestFit="1" customWidth="1"/>
    <col min="24" max="24" width="7.5703125" bestFit="1" customWidth="1"/>
    <col min="25" max="25" width="8.28515625" bestFit="1" customWidth="1"/>
    <col min="26" max="26" width="7.42578125" bestFit="1" customWidth="1"/>
    <col min="27" max="27" width="14.5703125" bestFit="1" customWidth="1"/>
    <col min="28" max="28" width="8.85546875" bestFit="1" customWidth="1"/>
    <col min="29" max="29" width="10.7109375" bestFit="1" customWidth="1"/>
    <col min="30" max="33" width="3" bestFit="1" customWidth="1"/>
    <col min="55" max="55" width="3" bestFit="1" customWidth="1"/>
  </cols>
  <sheetData>
    <row r="1" spans="1:55" ht="13.5" customHeight="1" x14ac:dyDescent="0.25">
      <c r="A1">
        <f>COLUMN()</f>
        <v>1</v>
      </c>
      <c r="B1">
        <f>COLUMN()</f>
        <v>2</v>
      </c>
      <c r="C1">
        <f>COLUMN()</f>
        <v>3</v>
      </c>
      <c r="D1">
        <f>COLUMN()</f>
        <v>4</v>
      </c>
      <c r="E1">
        <f>COLUMN()</f>
        <v>5</v>
      </c>
      <c r="F1">
        <f>COLUMN()</f>
        <v>6</v>
      </c>
      <c r="G1">
        <f>COLUMN()</f>
        <v>7</v>
      </c>
      <c r="H1">
        <f>COLUMN()</f>
        <v>8</v>
      </c>
      <c r="I1">
        <f>COLUMN()</f>
        <v>9</v>
      </c>
      <c r="J1">
        <f>COLUMN()</f>
        <v>10</v>
      </c>
      <c r="K1">
        <f>COLUMN()</f>
        <v>11</v>
      </c>
      <c r="L1">
        <f>COLUMN()</f>
        <v>12</v>
      </c>
      <c r="M1">
        <f>COLUMN()</f>
        <v>13</v>
      </c>
      <c r="N1">
        <f>COLUMN()</f>
        <v>14</v>
      </c>
      <c r="O1">
        <f>COLUMN()</f>
        <v>15</v>
      </c>
      <c r="P1">
        <f>COLUMN()</f>
        <v>16</v>
      </c>
      <c r="Q1">
        <f>COLUMN()</f>
        <v>17</v>
      </c>
      <c r="R1">
        <f>COLUMN()</f>
        <v>18</v>
      </c>
      <c r="S1">
        <f>COLUMN()</f>
        <v>19</v>
      </c>
      <c r="T1">
        <f>COLUMN()</f>
        <v>20</v>
      </c>
      <c r="U1">
        <f>COLUMN()</f>
        <v>21</v>
      </c>
      <c r="V1">
        <f>COLUMN()</f>
        <v>22</v>
      </c>
      <c r="W1">
        <f>COLUMN()</f>
        <v>23</v>
      </c>
      <c r="X1">
        <f>COLUMN()</f>
        <v>24</v>
      </c>
      <c r="Y1">
        <f>COLUMN()</f>
        <v>25</v>
      </c>
      <c r="Z1">
        <f>COLUMN()</f>
        <v>26</v>
      </c>
      <c r="AA1">
        <f>COLUMN()</f>
        <v>27</v>
      </c>
      <c r="AB1">
        <f>COLUMN()</f>
        <v>28</v>
      </c>
      <c r="AC1">
        <f>COLUMN()</f>
        <v>29</v>
      </c>
      <c r="AD1">
        <f>COLUMN()</f>
        <v>30</v>
      </c>
      <c r="AE1">
        <f>COLUMN()</f>
        <v>31</v>
      </c>
      <c r="AF1">
        <f>COLUMN()</f>
        <v>32</v>
      </c>
      <c r="AG1">
        <f>COLUMN()</f>
        <v>33</v>
      </c>
      <c r="BC1">
        <f>ROW()</f>
        <v>1</v>
      </c>
    </row>
    <row r="2" spans="1:55" x14ac:dyDescent="0.25">
      <c r="A2" s="11" t="s">
        <v>42</v>
      </c>
      <c r="B2" s="10" t="s">
        <v>43</v>
      </c>
      <c r="C2" s="10" t="s">
        <v>165</v>
      </c>
      <c r="D2" s="10" t="s">
        <v>327</v>
      </c>
      <c r="E2" s="11" t="s">
        <v>6</v>
      </c>
      <c r="F2" s="13" t="s">
        <v>91</v>
      </c>
      <c r="G2" s="13" t="s">
        <v>92</v>
      </c>
      <c r="H2" s="13" t="s">
        <v>93</v>
      </c>
      <c r="I2" s="13" t="s">
        <v>94</v>
      </c>
      <c r="J2" s="13" t="s">
        <v>95</v>
      </c>
      <c r="K2" s="13" t="s">
        <v>96</v>
      </c>
      <c r="L2" s="13" t="s">
        <v>97</v>
      </c>
      <c r="M2" s="13" t="s">
        <v>98</v>
      </c>
      <c r="R2" s="14" t="s">
        <v>100</v>
      </c>
      <c r="S2" s="14" t="s">
        <v>99</v>
      </c>
      <c r="T2" s="14" t="s">
        <v>56</v>
      </c>
      <c r="U2" s="14" t="s">
        <v>101</v>
      </c>
      <c r="V2" s="14" t="s">
        <v>102</v>
      </c>
      <c r="X2" s="14" t="s">
        <v>100</v>
      </c>
      <c r="Y2" s="14" t="s">
        <v>99</v>
      </c>
      <c r="Z2" s="14" t="s">
        <v>56</v>
      </c>
      <c r="AA2" s="14" t="s">
        <v>103</v>
      </c>
      <c r="AB2" s="14" t="s">
        <v>101</v>
      </c>
      <c r="AC2" s="14" t="s">
        <v>102</v>
      </c>
    </row>
    <row r="3" spans="1:55" x14ac:dyDescent="0.25">
      <c r="A3" s="8">
        <v>1</v>
      </c>
      <c r="B3" s="2" t="s">
        <v>73</v>
      </c>
      <c r="C3" s="8" t="s">
        <v>166</v>
      </c>
      <c r="D3" s="8"/>
      <c r="E3" s="8">
        <v>1</v>
      </c>
      <c r="F3" s="4">
        <v>1</v>
      </c>
      <c r="G3" s="4">
        <v>1</v>
      </c>
      <c r="H3" s="4">
        <v>1</v>
      </c>
      <c r="I3" s="4">
        <v>1</v>
      </c>
      <c r="J3" s="4">
        <v>1</v>
      </c>
      <c r="K3" s="4">
        <v>1</v>
      </c>
      <c r="L3" s="4">
        <v>1</v>
      </c>
      <c r="M3" s="4">
        <v>1</v>
      </c>
      <c r="N3" s="2"/>
      <c r="O3" s="9"/>
      <c r="BC3">
        <f>ROW()</f>
        <v>3</v>
      </c>
    </row>
    <row r="4" spans="1:55" x14ac:dyDescent="0.25">
      <c r="A4" s="8">
        <v>2</v>
      </c>
      <c r="B4" s="2" t="s">
        <v>74</v>
      </c>
      <c r="C4" s="8" t="s">
        <v>166</v>
      </c>
      <c r="D4" s="8"/>
      <c r="E4" s="8">
        <v>1</v>
      </c>
      <c r="F4" s="4">
        <v>1</v>
      </c>
      <c r="G4" s="4">
        <v>1</v>
      </c>
      <c r="H4" s="4">
        <v>1</v>
      </c>
      <c r="I4" s="4">
        <v>1</v>
      </c>
      <c r="J4" s="4">
        <v>1</v>
      </c>
      <c r="K4" s="4">
        <v>1</v>
      </c>
      <c r="L4" s="4">
        <v>1</v>
      </c>
      <c r="M4" s="4">
        <v>1</v>
      </c>
      <c r="N4" s="2"/>
      <c r="O4" s="9"/>
      <c r="BC4">
        <f>ROW()</f>
        <v>4</v>
      </c>
    </row>
    <row r="5" spans="1:55" x14ac:dyDescent="0.25">
      <c r="A5" s="8">
        <v>3</v>
      </c>
      <c r="B5" s="2" t="s">
        <v>234</v>
      </c>
      <c r="C5" s="8" t="s">
        <v>166</v>
      </c>
      <c r="D5" s="8" t="s">
        <v>328</v>
      </c>
      <c r="E5" s="8">
        <v>1</v>
      </c>
      <c r="F5" s="4">
        <v>1</v>
      </c>
      <c r="G5" s="4">
        <v>1</v>
      </c>
      <c r="H5" s="4">
        <v>1</v>
      </c>
      <c r="I5" s="4">
        <v>1</v>
      </c>
      <c r="J5" s="4">
        <v>1</v>
      </c>
      <c r="K5" s="4">
        <v>1</v>
      </c>
      <c r="L5" s="4">
        <v>1</v>
      </c>
      <c r="M5" s="4">
        <v>0</v>
      </c>
      <c r="N5" s="2"/>
      <c r="O5" s="9"/>
      <c r="BC5">
        <f>ROW()</f>
        <v>5</v>
      </c>
    </row>
    <row r="6" spans="1:55" x14ac:dyDescent="0.25">
      <c r="A6" s="8">
        <v>4</v>
      </c>
      <c r="B6" s="2" t="s">
        <v>235</v>
      </c>
      <c r="C6" s="8" t="s">
        <v>166</v>
      </c>
      <c r="D6" s="8" t="s">
        <v>329</v>
      </c>
      <c r="E6" s="8">
        <v>1</v>
      </c>
      <c r="F6" s="4">
        <v>1</v>
      </c>
      <c r="G6" s="4">
        <v>1</v>
      </c>
      <c r="H6" s="4">
        <v>1</v>
      </c>
      <c r="I6" s="4">
        <v>1</v>
      </c>
      <c r="J6" s="4">
        <v>1</v>
      </c>
      <c r="K6" s="4">
        <v>1</v>
      </c>
      <c r="L6" s="4">
        <v>1</v>
      </c>
      <c r="M6" s="4">
        <v>0</v>
      </c>
      <c r="N6" s="2"/>
      <c r="O6" s="9"/>
      <c r="BC6">
        <f>ROW()</f>
        <v>6</v>
      </c>
    </row>
    <row r="7" spans="1:55" x14ac:dyDescent="0.25">
      <c r="A7" s="8">
        <v>5</v>
      </c>
      <c r="B7" s="2" t="s">
        <v>189</v>
      </c>
      <c r="C7" s="8" t="s">
        <v>166</v>
      </c>
      <c r="D7" s="8"/>
      <c r="E7" s="8">
        <v>1</v>
      </c>
      <c r="F7" s="4">
        <v>1</v>
      </c>
      <c r="G7" s="4">
        <v>1</v>
      </c>
      <c r="H7" s="4">
        <v>1</v>
      </c>
      <c r="I7" s="4">
        <v>1</v>
      </c>
      <c r="J7" s="4">
        <v>1</v>
      </c>
      <c r="K7" s="4">
        <v>1</v>
      </c>
      <c r="L7" s="4">
        <v>1</v>
      </c>
      <c r="M7" s="4">
        <v>1</v>
      </c>
      <c r="N7" s="2"/>
      <c r="O7" s="9"/>
      <c r="BC7">
        <f>ROW()</f>
        <v>7</v>
      </c>
    </row>
    <row r="8" spans="1:55" x14ac:dyDescent="0.25">
      <c r="A8" s="8">
        <v>6</v>
      </c>
      <c r="B8" s="2" t="s">
        <v>75</v>
      </c>
      <c r="C8" s="8" t="s">
        <v>166</v>
      </c>
      <c r="D8" s="8"/>
      <c r="E8" s="8">
        <v>1.5</v>
      </c>
      <c r="F8" s="4">
        <v>1</v>
      </c>
      <c r="G8" s="4">
        <v>1</v>
      </c>
      <c r="H8" s="4">
        <v>1</v>
      </c>
      <c r="I8" s="4">
        <v>1</v>
      </c>
      <c r="J8" s="4">
        <v>1</v>
      </c>
      <c r="K8" s="4">
        <v>1</v>
      </c>
      <c r="L8" s="4">
        <v>1</v>
      </c>
      <c r="M8" s="4">
        <v>1</v>
      </c>
      <c r="N8" s="2"/>
      <c r="O8" s="9"/>
      <c r="BC8">
        <f>ROW()</f>
        <v>8</v>
      </c>
    </row>
    <row r="9" spans="1:55" x14ac:dyDescent="0.25">
      <c r="A9" s="8">
        <v>7</v>
      </c>
      <c r="B9" s="2" t="s">
        <v>193</v>
      </c>
      <c r="C9" s="8" t="s">
        <v>166</v>
      </c>
      <c r="D9" s="8"/>
      <c r="E9" s="8">
        <v>2</v>
      </c>
      <c r="F9" s="4">
        <v>1</v>
      </c>
      <c r="G9" s="4">
        <v>1</v>
      </c>
      <c r="H9" s="4">
        <v>1</v>
      </c>
      <c r="I9" s="4">
        <v>1</v>
      </c>
      <c r="J9" s="4">
        <v>1</v>
      </c>
      <c r="K9" s="4">
        <v>1</v>
      </c>
      <c r="L9" s="4">
        <v>1</v>
      </c>
      <c r="M9" s="4">
        <v>1</v>
      </c>
      <c r="N9" s="2"/>
      <c r="O9" s="9"/>
      <c r="BC9">
        <f>ROW()</f>
        <v>9</v>
      </c>
    </row>
    <row r="10" spans="1:55" x14ac:dyDescent="0.25">
      <c r="A10" s="8">
        <v>8</v>
      </c>
      <c r="B10" s="2" t="s">
        <v>79</v>
      </c>
      <c r="C10" s="8" t="s">
        <v>166</v>
      </c>
      <c r="D10" s="8"/>
      <c r="E10" s="8">
        <v>1</v>
      </c>
      <c r="F10" s="4">
        <v>1</v>
      </c>
      <c r="G10" s="4">
        <v>1</v>
      </c>
      <c r="H10" s="4">
        <v>1</v>
      </c>
      <c r="I10" s="4">
        <v>1</v>
      </c>
      <c r="J10" s="4">
        <v>1</v>
      </c>
      <c r="K10" s="4">
        <v>1</v>
      </c>
      <c r="L10" s="4">
        <v>1</v>
      </c>
      <c r="M10" s="4">
        <v>1</v>
      </c>
      <c r="N10" s="2"/>
      <c r="O10" s="9"/>
      <c r="BC10">
        <f>ROW()</f>
        <v>10</v>
      </c>
    </row>
    <row r="11" spans="1:55" x14ac:dyDescent="0.25">
      <c r="A11" s="8">
        <v>9</v>
      </c>
      <c r="B11" s="2" t="s">
        <v>77</v>
      </c>
      <c r="C11" s="8" t="s">
        <v>166</v>
      </c>
      <c r="D11" s="8"/>
      <c r="E11" s="8">
        <v>1</v>
      </c>
      <c r="F11" s="4">
        <v>1</v>
      </c>
      <c r="G11" s="4">
        <v>1</v>
      </c>
      <c r="H11" s="4">
        <v>1</v>
      </c>
      <c r="I11" s="4">
        <v>1</v>
      </c>
      <c r="J11" s="4">
        <v>1</v>
      </c>
      <c r="K11" s="4">
        <v>1</v>
      </c>
      <c r="L11" s="4">
        <v>1</v>
      </c>
      <c r="M11" s="4">
        <v>1</v>
      </c>
      <c r="N11" s="2"/>
      <c r="O11" s="9"/>
      <c r="BC11">
        <f>ROW()</f>
        <v>11</v>
      </c>
    </row>
    <row r="12" spans="1:55" x14ac:dyDescent="0.25">
      <c r="A12" s="8">
        <v>10</v>
      </c>
      <c r="B12" s="2" t="s">
        <v>81</v>
      </c>
      <c r="C12" s="8" t="s">
        <v>166</v>
      </c>
      <c r="D12" s="8"/>
      <c r="E12" s="8">
        <v>1</v>
      </c>
      <c r="F12" s="4">
        <v>1</v>
      </c>
      <c r="G12" s="4">
        <v>1</v>
      </c>
      <c r="H12" s="4">
        <v>1</v>
      </c>
      <c r="I12" s="4">
        <v>1</v>
      </c>
      <c r="J12" s="4">
        <v>1</v>
      </c>
      <c r="K12" s="4">
        <v>1</v>
      </c>
      <c r="L12" s="4">
        <v>1</v>
      </c>
      <c r="M12" s="4">
        <v>1</v>
      </c>
      <c r="N12" s="2"/>
      <c r="O12" s="9"/>
      <c r="BC12">
        <f>ROW()</f>
        <v>12</v>
      </c>
    </row>
    <row r="13" spans="1:55" x14ac:dyDescent="0.25">
      <c r="A13" s="8">
        <v>11</v>
      </c>
      <c r="B13" s="2" t="s">
        <v>141</v>
      </c>
      <c r="C13" s="8" t="s">
        <v>166</v>
      </c>
      <c r="D13" s="8"/>
      <c r="E13" s="8">
        <v>0</v>
      </c>
      <c r="F13" s="4"/>
      <c r="G13" s="4"/>
      <c r="H13" s="4"/>
      <c r="I13" s="4"/>
      <c r="J13" s="4"/>
      <c r="K13" s="4"/>
      <c r="L13" s="4"/>
      <c r="M13" s="4"/>
      <c r="N13" s="2"/>
      <c r="O13" s="9"/>
      <c r="BC13">
        <f>ROW()</f>
        <v>13</v>
      </c>
    </row>
    <row r="14" spans="1:55" x14ac:dyDescent="0.25">
      <c r="A14" s="8">
        <v>12</v>
      </c>
      <c r="B14" s="2" t="s">
        <v>80</v>
      </c>
      <c r="C14" s="8" t="s">
        <v>166</v>
      </c>
      <c r="D14" s="8"/>
      <c r="E14" s="8">
        <v>0</v>
      </c>
      <c r="F14" s="4">
        <v>1</v>
      </c>
      <c r="G14" s="4">
        <v>0</v>
      </c>
      <c r="H14" s="4">
        <v>0</v>
      </c>
      <c r="I14" s="4">
        <v>0</v>
      </c>
      <c r="J14" s="4">
        <v>0</v>
      </c>
      <c r="K14" s="4">
        <v>0</v>
      </c>
      <c r="L14" s="4">
        <v>0</v>
      </c>
      <c r="M14" s="4">
        <v>0</v>
      </c>
      <c r="N14" s="2"/>
      <c r="O14" s="9"/>
      <c r="BC14">
        <f>ROW()</f>
        <v>14</v>
      </c>
    </row>
    <row r="15" spans="1:55" x14ac:dyDescent="0.25">
      <c r="A15" s="8">
        <v>13</v>
      </c>
      <c r="B15" s="2" t="s">
        <v>200</v>
      </c>
      <c r="C15" s="8" t="s">
        <v>166</v>
      </c>
      <c r="D15" s="8"/>
      <c r="E15" s="8">
        <v>0</v>
      </c>
      <c r="F15" s="4">
        <v>0</v>
      </c>
      <c r="G15" s="4">
        <v>0</v>
      </c>
      <c r="H15" s="4">
        <v>0</v>
      </c>
      <c r="I15" s="4">
        <v>0</v>
      </c>
      <c r="J15" s="4">
        <v>0</v>
      </c>
      <c r="K15" s="4">
        <v>0</v>
      </c>
      <c r="L15" s="4">
        <v>0</v>
      </c>
      <c r="M15" s="4">
        <v>0</v>
      </c>
      <c r="N15" s="2"/>
      <c r="O15" s="9"/>
      <c r="BC15">
        <f>ROW()</f>
        <v>15</v>
      </c>
    </row>
    <row r="16" spans="1:55" x14ac:dyDescent="0.25">
      <c r="A16" s="8">
        <v>14</v>
      </c>
      <c r="B16" s="2" t="s">
        <v>141</v>
      </c>
      <c r="C16" s="8" t="s">
        <v>166</v>
      </c>
      <c r="D16" s="8"/>
      <c r="E16" s="8">
        <v>0</v>
      </c>
      <c r="F16" s="4"/>
      <c r="G16" s="4"/>
      <c r="H16" s="4"/>
      <c r="I16" s="4"/>
      <c r="J16" s="4"/>
      <c r="K16" s="4"/>
      <c r="L16" s="4"/>
      <c r="M16" s="4"/>
      <c r="N16" s="2"/>
      <c r="O16" s="9"/>
      <c r="BC16">
        <f>ROW()</f>
        <v>16</v>
      </c>
    </row>
    <row r="17" spans="1:55" x14ac:dyDescent="0.25">
      <c r="A17" s="8">
        <v>15</v>
      </c>
      <c r="B17" s="2" t="s">
        <v>82</v>
      </c>
      <c r="C17" s="8" t="s">
        <v>166</v>
      </c>
      <c r="D17" s="8"/>
      <c r="E17" s="8">
        <v>0</v>
      </c>
      <c r="F17" s="4">
        <v>0</v>
      </c>
      <c r="G17" s="4">
        <v>1</v>
      </c>
      <c r="H17" s="4">
        <v>1</v>
      </c>
      <c r="I17" s="4">
        <v>0</v>
      </c>
      <c r="J17" s="4">
        <v>1</v>
      </c>
      <c r="K17" s="4">
        <v>0</v>
      </c>
      <c r="L17" s="4">
        <v>0</v>
      </c>
      <c r="M17" s="4">
        <v>0</v>
      </c>
      <c r="N17" s="2"/>
      <c r="O17" s="9"/>
      <c r="BC17">
        <f>ROW()</f>
        <v>17</v>
      </c>
    </row>
    <row r="18" spans="1:55" x14ac:dyDescent="0.25">
      <c r="A18" s="8">
        <v>16</v>
      </c>
      <c r="B18" s="2" t="s">
        <v>83</v>
      </c>
      <c r="C18" s="8" t="s">
        <v>166</v>
      </c>
      <c r="D18" s="8"/>
      <c r="E18" s="8">
        <v>0</v>
      </c>
      <c r="F18" s="4">
        <v>0</v>
      </c>
      <c r="G18" s="4">
        <v>1</v>
      </c>
      <c r="H18" s="4">
        <v>1</v>
      </c>
      <c r="I18" s="4">
        <v>0</v>
      </c>
      <c r="J18" s="4">
        <v>1</v>
      </c>
      <c r="K18" s="4">
        <v>0</v>
      </c>
      <c r="L18" s="4">
        <v>0</v>
      </c>
      <c r="M18" s="4">
        <v>0</v>
      </c>
      <c r="N18" s="2"/>
      <c r="O18" s="9"/>
      <c r="BC18">
        <f>ROW()</f>
        <v>18</v>
      </c>
    </row>
    <row r="19" spans="1:55" x14ac:dyDescent="0.25">
      <c r="A19" s="8">
        <v>17</v>
      </c>
      <c r="B19" s="2" t="s">
        <v>214</v>
      </c>
      <c r="C19" s="8" t="s">
        <v>166</v>
      </c>
      <c r="D19" s="8"/>
      <c r="E19" s="8">
        <v>0</v>
      </c>
      <c r="F19" s="4">
        <v>0</v>
      </c>
      <c r="G19" s="4">
        <v>0</v>
      </c>
      <c r="H19" s="4">
        <v>0</v>
      </c>
      <c r="I19" s="4">
        <v>0</v>
      </c>
      <c r="J19" s="4">
        <v>0</v>
      </c>
      <c r="K19" s="4">
        <v>0</v>
      </c>
      <c r="L19" s="4">
        <v>0</v>
      </c>
      <c r="M19" s="4">
        <v>0</v>
      </c>
      <c r="N19" s="2"/>
      <c r="O19" s="9"/>
      <c r="BC19">
        <f>ROW()</f>
        <v>19</v>
      </c>
    </row>
    <row r="20" spans="1:55" x14ac:dyDescent="0.25">
      <c r="A20" s="8">
        <v>18</v>
      </c>
      <c r="B20" s="2" t="s">
        <v>84</v>
      </c>
      <c r="C20" s="8" t="s">
        <v>166</v>
      </c>
      <c r="D20" s="8"/>
      <c r="E20" s="8">
        <v>0</v>
      </c>
      <c r="F20" s="4">
        <v>1</v>
      </c>
      <c r="G20" s="4">
        <v>1</v>
      </c>
      <c r="H20" s="4">
        <v>1</v>
      </c>
      <c r="I20" s="4">
        <v>1</v>
      </c>
      <c r="J20" s="4">
        <v>1</v>
      </c>
      <c r="K20" s="4">
        <v>1</v>
      </c>
      <c r="L20" s="4">
        <v>1</v>
      </c>
      <c r="M20" s="4">
        <v>0</v>
      </c>
      <c r="N20" s="2"/>
      <c r="O20" s="9"/>
      <c r="BC20">
        <f>ROW()</f>
        <v>20</v>
      </c>
    </row>
    <row r="21" spans="1:55" x14ac:dyDescent="0.25">
      <c r="A21" s="8">
        <v>19</v>
      </c>
      <c r="B21" s="2" t="s">
        <v>85</v>
      </c>
      <c r="C21" s="8" t="s">
        <v>166</v>
      </c>
      <c r="D21" s="8"/>
      <c r="E21" s="8">
        <v>0</v>
      </c>
      <c r="F21" s="4">
        <v>0</v>
      </c>
      <c r="G21" s="4">
        <v>0</v>
      </c>
      <c r="H21" s="4">
        <v>0</v>
      </c>
      <c r="I21" s="4">
        <v>0</v>
      </c>
      <c r="J21" s="4">
        <v>0</v>
      </c>
      <c r="K21" s="4">
        <v>0</v>
      </c>
      <c r="L21" s="4">
        <v>0</v>
      </c>
      <c r="M21" s="4">
        <v>0</v>
      </c>
      <c r="N21" s="2"/>
      <c r="O21" s="9"/>
      <c r="BC21">
        <f>ROW()</f>
        <v>21</v>
      </c>
    </row>
    <row r="22" spans="1:55" x14ac:dyDescent="0.25">
      <c r="A22" s="8">
        <v>20</v>
      </c>
      <c r="B22" s="2" t="s">
        <v>86</v>
      </c>
      <c r="C22" s="8" t="s">
        <v>166</v>
      </c>
      <c r="D22" s="8"/>
      <c r="E22" s="8">
        <v>0</v>
      </c>
      <c r="F22" s="4">
        <v>0</v>
      </c>
      <c r="G22" s="4">
        <v>0</v>
      </c>
      <c r="H22" s="4">
        <v>1</v>
      </c>
      <c r="I22" s="4">
        <v>1</v>
      </c>
      <c r="J22" s="4">
        <v>1</v>
      </c>
      <c r="K22" s="4">
        <v>1</v>
      </c>
      <c r="L22" s="4">
        <v>0</v>
      </c>
      <c r="M22" s="4">
        <v>0</v>
      </c>
      <c r="N22" s="2"/>
      <c r="O22" s="9"/>
      <c r="BC22">
        <f>ROW()</f>
        <v>22</v>
      </c>
    </row>
    <row r="23" spans="1:55" x14ac:dyDescent="0.25">
      <c r="A23" s="8">
        <v>21</v>
      </c>
      <c r="B23" s="2" t="s">
        <v>87</v>
      </c>
      <c r="C23" s="8" t="s">
        <v>166</v>
      </c>
      <c r="D23" s="8"/>
      <c r="E23" s="8">
        <v>0</v>
      </c>
      <c r="F23" s="4">
        <v>0</v>
      </c>
      <c r="G23" s="4">
        <v>0</v>
      </c>
      <c r="H23" s="4">
        <v>0</v>
      </c>
      <c r="I23" s="4">
        <v>0</v>
      </c>
      <c r="J23" s="4">
        <v>0</v>
      </c>
      <c r="K23" s="4">
        <v>0</v>
      </c>
      <c r="L23" s="4">
        <v>0</v>
      </c>
      <c r="M23" s="4">
        <v>0</v>
      </c>
      <c r="N23" s="2"/>
      <c r="O23" s="9"/>
      <c r="BC23">
        <f>ROW()</f>
        <v>23</v>
      </c>
    </row>
    <row r="24" spans="1:55" x14ac:dyDescent="0.25">
      <c r="A24" s="8">
        <v>22</v>
      </c>
      <c r="B24" s="2" t="s">
        <v>88</v>
      </c>
      <c r="C24" s="8" t="s">
        <v>166</v>
      </c>
      <c r="D24" s="8"/>
      <c r="E24" s="8">
        <v>0</v>
      </c>
      <c r="F24" s="4">
        <v>1</v>
      </c>
      <c r="G24" s="4">
        <v>1</v>
      </c>
      <c r="H24" s="4">
        <v>1</v>
      </c>
      <c r="I24" s="4">
        <v>0</v>
      </c>
      <c r="J24" s="4">
        <v>1</v>
      </c>
      <c r="K24" s="4">
        <v>1</v>
      </c>
      <c r="L24" s="4">
        <v>1</v>
      </c>
      <c r="M24" s="4">
        <v>0</v>
      </c>
      <c r="N24" s="2"/>
      <c r="O24" s="2"/>
      <c r="BC24">
        <f>ROW()</f>
        <v>24</v>
      </c>
    </row>
    <row r="25" spans="1:55" x14ac:dyDescent="0.25">
      <c r="A25" s="8">
        <v>23</v>
      </c>
      <c r="B25" s="2" t="s">
        <v>89</v>
      </c>
      <c r="C25" s="8" t="s">
        <v>166</v>
      </c>
      <c r="D25" s="8"/>
      <c r="E25" s="8">
        <v>0</v>
      </c>
      <c r="F25" s="4">
        <v>1</v>
      </c>
      <c r="G25" s="4">
        <v>1</v>
      </c>
      <c r="H25" s="4">
        <v>1</v>
      </c>
      <c r="I25" s="4">
        <v>1</v>
      </c>
      <c r="J25" s="4">
        <v>1</v>
      </c>
      <c r="K25" s="4">
        <v>1</v>
      </c>
      <c r="L25" s="4">
        <v>1</v>
      </c>
      <c r="M25" s="4">
        <v>0</v>
      </c>
      <c r="N25" s="2"/>
      <c r="O25" s="2"/>
      <c r="BC25">
        <f>ROW()</f>
        <v>25</v>
      </c>
    </row>
    <row r="26" spans="1:55" x14ac:dyDescent="0.25">
      <c r="A26" s="8">
        <v>24</v>
      </c>
      <c r="B26" s="2" t="s">
        <v>90</v>
      </c>
      <c r="C26" s="8" t="s">
        <v>166</v>
      </c>
      <c r="D26" s="8"/>
      <c r="E26" s="8">
        <v>0</v>
      </c>
      <c r="F26" s="4">
        <v>0</v>
      </c>
      <c r="G26" s="4">
        <v>0</v>
      </c>
      <c r="H26" s="4">
        <v>0</v>
      </c>
      <c r="I26" s="4">
        <v>0</v>
      </c>
      <c r="J26" s="4">
        <v>0</v>
      </c>
      <c r="K26" s="4">
        <v>0</v>
      </c>
      <c r="L26" s="4">
        <v>0</v>
      </c>
      <c r="M26" s="4">
        <v>0</v>
      </c>
      <c r="N26" s="2"/>
      <c r="O26" s="2"/>
      <c r="BC26">
        <f>ROW()</f>
        <v>26</v>
      </c>
    </row>
    <row r="27" spans="1:55" x14ac:dyDescent="0.25">
      <c r="A27" s="8">
        <v>25</v>
      </c>
      <c r="B27" s="2" t="s">
        <v>199</v>
      </c>
      <c r="C27" s="8" t="s">
        <v>166</v>
      </c>
      <c r="D27" s="8"/>
      <c r="E27" s="8">
        <v>0</v>
      </c>
      <c r="F27" s="4">
        <v>0</v>
      </c>
      <c r="G27" s="4">
        <v>0</v>
      </c>
      <c r="H27" s="4">
        <v>0</v>
      </c>
      <c r="I27" s="4">
        <v>0</v>
      </c>
      <c r="J27" s="4">
        <v>0</v>
      </c>
      <c r="K27" s="4">
        <v>0</v>
      </c>
      <c r="L27" s="4">
        <v>0</v>
      </c>
      <c r="M27" s="4">
        <v>0</v>
      </c>
      <c r="N27" s="2"/>
      <c r="O27" s="2"/>
      <c r="BC27">
        <f>ROW()</f>
        <v>27</v>
      </c>
    </row>
    <row r="28" spans="1:55" x14ac:dyDescent="0.25">
      <c r="A28" s="8">
        <v>26</v>
      </c>
      <c r="B28" s="2" t="s">
        <v>144</v>
      </c>
      <c r="C28" s="8" t="s">
        <v>166</v>
      </c>
      <c r="D28" s="8"/>
      <c r="E28" s="8">
        <v>0</v>
      </c>
      <c r="F28" s="4">
        <v>0</v>
      </c>
      <c r="G28" s="4">
        <v>0</v>
      </c>
      <c r="H28" s="4">
        <v>0</v>
      </c>
      <c r="I28" s="4">
        <v>0</v>
      </c>
      <c r="J28" s="4">
        <v>0</v>
      </c>
      <c r="K28" s="4">
        <v>0</v>
      </c>
      <c r="L28" s="4">
        <v>0</v>
      </c>
      <c r="M28" s="4">
        <v>0</v>
      </c>
      <c r="N28" s="2"/>
      <c r="O28" s="2"/>
      <c r="BC28">
        <f>ROW()</f>
        <v>28</v>
      </c>
    </row>
    <row r="29" spans="1:55" x14ac:dyDescent="0.25">
      <c r="A29" s="8">
        <v>27</v>
      </c>
      <c r="B29" s="2" t="s">
        <v>249</v>
      </c>
      <c r="C29" s="8" t="s">
        <v>168</v>
      </c>
      <c r="D29" s="8" t="s">
        <v>330</v>
      </c>
      <c r="E29" s="8">
        <v>0</v>
      </c>
      <c r="F29" s="4">
        <v>1</v>
      </c>
      <c r="G29" s="4">
        <v>1</v>
      </c>
      <c r="H29" s="4">
        <v>1</v>
      </c>
      <c r="I29" s="4">
        <v>1</v>
      </c>
      <c r="J29" s="4">
        <v>1</v>
      </c>
      <c r="K29" s="4">
        <v>1</v>
      </c>
      <c r="L29" s="4">
        <v>1</v>
      </c>
      <c r="M29" s="4">
        <v>0</v>
      </c>
      <c r="N29" s="2"/>
      <c r="O29" s="2"/>
      <c r="S29">
        <v>1</v>
      </c>
      <c r="BC29">
        <f>ROW()</f>
        <v>29</v>
      </c>
    </row>
    <row r="30" spans="1:55" x14ac:dyDescent="0.25">
      <c r="A30" s="8">
        <v>28</v>
      </c>
      <c r="B30" s="2" t="s">
        <v>215</v>
      </c>
      <c r="C30" s="8" t="s">
        <v>168</v>
      </c>
      <c r="D30" s="8"/>
      <c r="E30" s="8">
        <v>0</v>
      </c>
      <c r="F30" s="4">
        <v>0</v>
      </c>
      <c r="G30" s="4">
        <v>1</v>
      </c>
      <c r="H30" s="4">
        <v>1</v>
      </c>
      <c r="I30" s="4">
        <v>0</v>
      </c>
      <c r="J30" s="4">
        <v>1</v>
      </c>
      <c r="K30" s="4">
        <v>0</v>
      </c>
      <c r="L30" s="4">
        <v>0</v>
      </c>
      <c r="M30" s="4">
        <v>0</v>
      </c>
      <c r="N30" s="2"/>
      <c r="O30" s="2"/>
      <c r="R30">
        <v>1</v>
      </c>
      <c r="X30">
        <v>1</v>
      </c>
      <c r="BC30">
        <f>ROW()</f>
        <v>30</v>
      </c>
    </row>
    <row r="31" spans="1:55" x14ac:dyDescent="0.25">
      <c r="A31" s="8">
        <v>29</v>
      </c>
      <c r="B31" s="2" t="s">
        <v>229</v>
      </c>
      <c r="C31" s="8" t="s">
        <v>168</v>
      </c>
      <c r="D31" s="8"/>
      <c r="E31" s="8">
        <v>0</v>
      </c>
      <c r="F31" s="4">
        <v>0</v>
      </c>
      <c r="G31" s="4">
        <v>0</v>
      </c>
      <c r="H31" s="4">
        <v>0</v>
      </c>
      <c r="I31" s="4">
        <v>0</v>
      </c>
      <c r="J31" s="4">
        <v>0</v>
      </c>
      <c r="K31" s="4">
        <v>0</v>
      </c>
      <c r="L31" s="4">
        <v>0</v>
      </c>
      <c r="M31" s="4">
        <v>0</v>
      </c>
      <c r="N31" s="2"/>
      <c r="O31" s="2"/>
      <c r="R31">
        <v>1</v>
      </c>
      <c r="X31">
        <v>1</v>
      </c>
      <c r="BC31">
        <f>ROW()</f>
        <v>31</v>
      </c>
    </row>
    <row r="32" spans="1:55" x14ac:dyDescent="0.25">
      <c r="A32" s="8">
        <v>30</v>
      </c>
      <c r="B32" s="2" t="s">
        <v>76</v>
      </c>
      <c r="C32" s="8" t="s">
        <v>166</v>
      </c>
      <c r="D32" s="8"/>
      <c r="E32" s="8">
        <v>0</v>
      </c>
      <c r="F32" s="4">
        <v>1</v>
      </c>
      <c r="G32" s="4">
        <v>1</v>
      </c>
      <c r="H32" s="4">
        <v>1</v>
      </c>
      <c r="I32" s="4">
        <v>1</v>
      </c>
      <c r="J32" s="4">
        <v>1</v>
      </c>
      <c r="K32" s="4">
        <v>1</v>
      </c>
      <c r="L32" s="4">
        <v>1</v>
      </c>
      <c r="M32" s="4">
        <v>1</v>
      </c>
      <c r="N32" s="2"/>
      <c r="O32" s="2"/>
      <c r="BC32">
        <f>ROW()</f>
        <v>32</v>
      </c>
    </row>
    <row r="33" spans="1:55" x14ac:dyDescent="0.25">
      <c r="A33" s="12">
        <v>31</v>
      </c>
      <c r="B33" s="2" t="s">
        <v>78</v>
      </c>
      <c r="C33" s="8" t="s">
        <v>166</v>
      </c>
      <c r="D33" s="8"/>
      <c r="E33" s="8">
        <v>0</v>
      </c>
      <c r="F33" s="4">
        <v>1</v>
      </c>
      <c r="G33" s="4">
        <v>1</v>
      </c>
      <c r="H33" s="4">
        <v>1</v>
      </c>
      <c r="I33" s="4">
        <v>1</v>
      </c>
      <c r="J33" s="4">
        <v>1</v>
      </c>
      <c r="K33" s="4">
        <v>1</v>
      </c>
      <c r="L33" s="4">
        <v>1</v>
      </c>
      <c r="M33" s="4">
        <v>0</v>
      </c>
      <c r="BC33">
        <f>ROW()</f>
        <v>33</v>
      </c>
    </row>
    <row r="34" spans="1:55" x14ac:dyDescent="0.25">
      <c r="A34" s="12">
        <v>32</v>
      </c>
      <c r="B34" s="2" t="s">
        <v>141</v>
      </c>
      <c r="C34" s="8" t="s">
        <v>166</v>
      </c>
      <c r="D34" s="8"/>
      <c r="E34" s="8">
        <v>0</v>
      </c>
      <c r="BC34">
        <f>ROW()</f>
        <v>34</v>
      </c>
    </row>
    <row r="35" spans="1:55" x14ac:dyDescent="0.25">
      <c r="A35" s="12">
        <v>33</v>
      </c>
      <c r="B35" s="2" t="s">
        <v>141</v>
      </c>
      <c r="C35" s="8" t="s">
        <v>166</v>
      </c>
      <c r="D35" s="8"/>
      <c r="E35" s="8">
        <v>0</v>
      </c>
      <c r="BC35">
        <f>ROW()</f>
        <v>35</v>
      </c>
    </row>
    <row r="36" spans="1:55" x14ac:dyDescent="0.25">
      <c r="A36" s="12">
        <v>34</v>
      </c>
      <c r="B36" s="2" t="s">
        <v>141</v>
      </c>
      <c r="C36" s="8" t="s">
        <v>166</v>
      </c>
      <c r="D36" s="8"/>
      <c r="E36" s="8">
        <v>0</v>
      </c>
      <c r="BC36">
        <f>ROW()</f>
        <v>36</v>
      </c>
    </row>
    <row r="37" spans="1:55" x14ac:dyDescent="0.25">
      <c r="A37" s="12">
        <v>35</v>
      </c>
      <c r="B37" s="2" t="s">
        <v>141</v>
      </c>
      <c r="C37" s="8" t="s">
        <v>166</v>
      </c>
      <c r="D37" s="8"/>
      <c r="E37" s="8">
        <v>0</v>
      </c>
      <c r="BC37">
        <f>ROW()</f>
        <v>37</v>
      </c>
    </row>
    <row r="38" spans="1:55" x14ac:dyDescent="0.25">
      <c r="A38" s="12">
        <v>36</v>
      </c>
      <c r="B38" s="2" t="s">
        <v>141</v>
      </c>
      <c r="C38" s="8" t="s">
        <v>166</v>
      </c>
      <c r="D38" s="8"/>
      <c r="E38" s="8">
        <v>0</v>
      </c>
      <c r="BC38">
        <f>ROW()</f>
        <v>38</v>
      </c>
    </row>
    <row r="39" spans="1:55" x14ac:dyDescent="0.25">
      <c r="A39" s="12">
        <v>37</v>
      </c>
      <c r="B39" s="2" t="s">
        <v>141</v>
      </c>
      <c r="C39" s="8" t="s">
        <v>166</v>
      </c>
      <c r="D39" s="8"/>
      <c r="E39" s="8">
        <v>0</v>
      </c>
      <c r="BC39">
        <f>ROW()</f>
        <v>39</v>
      </c>
    </row>
    <row r="40" spans="1:55" x14ac:dyDescent="0.25">
      <c r="A40" s="12">
        <v>38</v>
      </c>
      <c r="B40" s="2" t="s">
        <v>141</v>
      </c>
      <c r="C40" s="8" t="s">
        <v>166</v>
      </c>
      <c r="D40" s="8"/>
      <c r="E40" s="8">
        <v>0</v>
      </c>
      <c r="BC40">
        <f>ROW()</f>
        <v>40</v>
      </c>
    </row>
    <row r="41" spans="1:55" x14ac:dyDescent="0.25">
      <c r="A41" s="12">
        <v>39</v>
      </c>
      <c r="B41" s="2" t="s">
        <v>141</v>
      </c>
      <c r="C41" s="8" t="s">
        <v>166</v>
      </c>
      <c r="D41" s="8"/>
      <c r="E41" s="8">
        <v>0</v>
      </c>
      <c r="BC41">
        <f>ROW()</f>
        <v>41</v>
      </c>
    </row>
    <row r="42" spans="1:55" x14ac:dyDescent="0.25">
      <c r="A42" s="12">
        <v>40</v>
      </c>
      <c r="B42" s="2" t="s">
        <v>141</v>
      </c>
      <c r="C42" s="8" t="s">
        <v>166</v>
      </c>
      <c r="D42" s="8"/>
      <c r="E42" s="8">
        <v>0</v>
      </c>
      <c r="BC42">
        <f>ROW()</f>
        <v>42</v>
      </c>
    </row>
    <row r="43" spans="1:55" x14ac:dyDescent="0.25">
      <c r="A43" s="12">
        <v>41</v>
      </c>
      <c r="B43" s="2" t="s">
        <v>141</v>
      </c>
      <c r="C43" s="8" t="s">
        <v>166</v>
      </c>
      <c r="D43" s="8"/>
      <c r="E43" s="8">
        <v>0</v>
      </c>
      <c r="BC43">
        <f>ROW()</f>
        <v>43</v>
      </c>
    </row>
    <row r="44" spans="1:55" x14ac:dyDescent="0.25">
      <c r="A44" s="12">
        <v>42</v>
      </c>
      <c r="B44" s="2" t="s">
        <v>141</v>
      </c>
      <c r="C44" s="8" t="s">
        <v>166</v>
      </c>
      <c r="D44" s="8"/>
      <c r="E44" s="8">
        <v>0</v>
      </c>
      <c r="BC44">
        <f>ROW()</f>
        <v>44</v>
      </c>
    </row>
    <row r="45" spans="1:55" x14ac:dyDescent="0.25">
      <c r="A45" s="12">
        <v>43</v>
      </c>
      <c r="B45" s="2" t="s">
        <v>141</v>
      </c>
      <c r="C45" s="8" t="s">
        <v>166</v>
      </c>
      <c r="D45" s="8"/>
      <c r="E45" s="8">
        <v>0</v>
      </c>
      <c r="BC45">
        <f>ROW()</f>
        <v>45</v>
      </c>
    </row>
    <row r="46" spans="1:55" x14ac:dyDescent="0.25">
      <c r="A46" s="12">
        <v>44</v>
      </c>
      <c r="B46" s="2" t="s">
        <v>141</v>
      </c>
      <c r="C46" s="8" t="s">
        <v>166</v>
      </c>
      <c r="D46" s="8"/>
      <c r="E46" s="8">
        <v>0</v>
      </c>
      <c r="BC46">
        <f>ROW()</f>
        <v>46</v>
      </c>
    </row>
    <row r="47" spans="1:55" x14ac:dyDescent="0.25">
      <c r="A47" s="12">
        <v>45</v>
      </c>
      <c r="B47" s="2" t="s">
        <v>141</v>
      </c>
      <c r="C47" s="8" t="s">
        <v>166</v>
      </c>
      <c r="D47" s="8"/>
      <c r="E47" s="8">
        <v>0</v>
      </c>
      <c r="BC47">
        <f>ROW()</f>
        <v>47</v>
      </c>
    </row>
    <row r="48" spans="1:55" x14ac:dyDescent="0.25">
      <c r="A48" s="12">
        <v>46</v>
      </c>
      <c r="B48" s="2" t="s">
        <v>141</v>
      </c>
      <c r="C48" s="8" t="s">
        <v>166</v>
      </c>
      <c r="D48" s="8"/>
      <c r="E48" s="8">
        <v>0</v>
      </c>
      <c r="BC48">
        <f>ROW()</f>
        <v>48</v>
      </c>
    </row>
    <row r="49" spans="1:55" x14ac:dyDescent="0.25">
      <c r="A49" s="12">
        <v>47</v>
      </c>
      <c r="B49" s="2" t="s">
        <v>141</v>
      </c>
      <c r="C49" s="8" t="s">
        <v>166</v>
      </c>
      <c r="D49" s="8"/>
      <c r="E49" s="8">
        <v>0</v>
      </c>
      <c r="BC49">
        <f>ROW()</f>
        <v>49</v>
      </c>
    </row>
    <row r="50" spans="1:55" x14ac:dyDescent="0.25">
      <c r="A50" s="12">
        <v>48</v>
      </c>
      <c r="B50" s="2" t="s">
        <v>141</v>
      </c>
      <c r="C50" s="8" t="s">
        <v>166</v>
      </c>
      <c r="D50" s="8"/>
      <c r="E50" s="8">
        <v>0</v>
      </c>
      <c r="BC50">
        <f>ROW()</f>
        <v>50</v>
      </c>
    </row>
    <row r="51" spans="1:55" x14ac:dyDescent="0.25">
      <c r="A51" s="12">
        <v>49</v>
      </c>
      <c r="B51" s="2" t="s">
        <v>141</v>
      </c>
      <c r="C51" s="8" t="s">
        <v>166</v>
      </c>
      <c r="D51" s="8"/>
      <c r="E51" s="8">
        <v>0</v>
      </c>
      <c r="BC51">
        <f>ROW()</f>
        <v>51</v>
      </c>
    </row>
    <row r="52" spans="1:55" x14ac:dyDescent="0.25">
      <c r="A52" s="12"/>
      <c r="B52" s="27"/>
      <c r="C52" s="57"/>
      <c r="D52" s="57"/>
      <c r="BC52">
        <f>ROW()</f>
        <v>52</v>
      </c>
    </row>
    <row r="53" spans="1:55" x14ac:dyDescent="0.25">
      <c r="A53" s="8">
        <v>51</v>
      </c>
      <c r="B53" t="s">
        <v>71</v>
      </c>
      <c r="C53" s="12" t="s">
        <v>167</v>
      </c>
      <c r="D53" s="12"/>
      <c r="E53" s="8">
        <v>0</v>
      </c>
      <c r="BC53">
        <f>ROW()</f>
        <v>53</v>
      </c>
    </row>
    <row r="54" spans="1:55" x14ac:dyDescent="0.25">
      <c r="A54" s="8">
        <v>52</v>
      </c>
      <c r="B54" t="s">
        <v>72</v>
      </c>
      <c r="C54" s="12" t="s">
        <v>167</v>
      </c>
      <c r="D54" s="12"/>
      <c r="E54" s="8">
        <v>0</v>
      </c>
      <c r="BC54">
        <f>ROW()</f>
        <v>54</v>
      </c>
    </row>
    <row r="55" spans="1:55" x14ac:dyDescent="0.25">
      <c r="A55" s="8">
        <v>53</v>
      </c>
      <c r="B55" t="s">
        <v>50</v>
      </c>
      <c r="C55" s="12" t="s">
        <v>167</v>
      </c>
      <c r="D55" s="12"/>
      <c r="E55" s="8">
        <v>0</v>
      </c>
      <c r="BC55">
        <f>ROW()</f>
        <v>55</v>
      </c>
    </row>
    <row r="56" spans="1:55" x14ac:dyDescent="0.25">
      <c r="A56" s="8">
        <v>54</v>
      </c>
      <c r="B56" t="s">
        <v>51</v>
      </c>
      <c r="C56" s="12" t="s">
        <v>167</v>
      </c>
      <c r="D56" s="12"/>
      <c r="E56" s="8">
        <v>0</v>
      </c>
      <c r="BC56">
        <f>ROW()</f>
        <v>56</v>
      </c>
    </row>
    <row r="57" spans="1:55" x14ac:dyDescent="0.25">
      <c r="A57" s="8">
        <v>55</v>
      </c>
      <c r="B57" t="s">
        <v>53</v>
      </c>
      <c r="C57" s="12" t="s">
        <v>167</v>
      </c>
      <c r="D57" s="12"/>
      <c r="E57" s="8">
        <v>0</v>
      </c>
      <c r="BC57">
        <f>ROW()</f>
        <v>57</v>
      </c>
    </row>
    <row r="58" spans="1:55" x14ac:dyDescent="0.25">
      <c r="A58" s="8">
        <v>56</v>
      </c>
      <c r="B58" t="s">
        <v>52</v>
      </c>
      <c r="C58" s="12" t="s">
        <v>167</v>
      </c>
      <c r="D58" s="12"/>
      <c r="E58" s="8">
        <v>0</v>
      </c>
      <c r="M58" s="26"/>
      <c r="N58" s="26"/>
      <c r="O58" s="26"/>
      <c r="P58" s="26"/>
      <c r="BC58">
        <f>ROW()</f>
        <v>58</v>
      </c>
    </row>
    <row r="59" spans="1:55" x14ac:dyDescent="0.25">
      <c r="A59" s="8">
        <v>57</v>
      </c>
      <c r="B59" t="s">
        <v>69</v>
      </c>
      <c r="C59" s="12" t="s">
        <v>167</v>
      </c>
      <c r="D59" s="12"/>
      <c r="E59" s="8">
        <v>0</v>
      </c>
      <c r="M59" s="26"/>
      <c r="N59" s="26"/>
      <c r="O59" s="26"/>
      <c r="P59" s="26"/>
      <c r="Y59">
        <v>7.0900000000000005E-2</v>
      </c>
      <c r="BC59">
        <f>ROW()</f>
        <v>59</v>
      </c>
    </row>
    <row r="60" spans="1:55" x14ac:dyDescent="0.25">
      <c r="A60" s="8">
        <v>58</v>
      </c>
      <c r="B60" t="s">
        <v>113</v>
      </c>
      <c r="C60" s="12" t="s">
        <v>167</v>
      </c>
      <c r="D60" s="12"/>
      <c r="E60" s="8">
        <v>0</v>
      </c>
      <c r="BC60">
        <f>ROW()</f>
        <v>60</v>
      </c>
    </row>
    <row r="61" spans="1:55" x14ac:dyDescent="0.25">
      <c r="A61" s="8">
        <v>59</v>
      </c>
      <c r="B61" s="2" t="s">
        <v>194</v>
      </c>
      <c r="C61" s="12" t="s">
        <v>167</v>
      </c>
      <c r="D61" s="12"/>
      <c r="E61" s="8">
        <v>0</v>
      </c>
      <c r="BC61">
        <f>ROW()</f>
        <v>61</v>
      </c>
    </row>
    <row r="62" spans="1:55" x14ac:dyDescent="0.25">
      <c r="A62" s="8">
        <v>60</v>
      </c>
      <c r="B62" s="2" t="s">
        <v>124</v>
      </c>
      <c r="C62" s="12" t="s">
        <v>167</v>
      </c>
      <c r="D62" s="12"/>
      <c r="E62" s="8">
        <v>0</v>
      </c>
      <c r="F62" s="9"/>
      <c r="G62" s="9"/>
      <c r="R62" s="9"/>
      <c r="S62" s="9"/>
      <c r="T62" s="9">
        <v>25</v>
      </c>
      <c r="U62" s="9"/>
      <c r="V62" s="9"/>
      <c r="X62" s="9">
        <v>0.01</v>
      </c>
      <c r="Y62" s="9"/>
      <c r="Z62" s="9"/>
      <c r="AA62" s="9"/>
      <c r="AB62" s="9"/>
      <c r="AC62" s="9"/>
      <c r="BC62">
        <f>ROW()</f>
        <v>62</v>
      </c>
    </row>
    <row r="63" spans="1:55" x14ac:dyDescent="0.25">
      <c r="A63" s="12">
        <v>61</v>
      </c>
      <c r="B63" s="2" t="s">
        <v>125</v>
      </c>
      <c r="C63" s="12" t="s">
        <v>167</v>
      </c>
      <c r="D63" s="12"/>
      <c r="E63" s="8">
        <v>0</v>
      </c>
      <c r="F63" s="9"/>
      <c r="G63" s="9"/>
      <c r="R63" s="9"/>
      <c r="S63" s="9"/>
      <c r="T63" s="9">
        <v>50</v>
      </c>
      <c r="U63" s="9"/>
      <c r="V63" s="9"/>
      <c r="X63" s="9"/>
      <c r="Y63" s="9"/>
      <c r="Z63" s="9">
        <v>2</v>
      </c>
      <c r="AA63" s="9"/>
      <c r="AB63" s="9"/>
      <c r="AC63" s="9"/>
      <c r="BC63">
        <f>ROW()</f>
        <v>63</v>
      </c>
    </row>
    <row r="64" spans="1:55" x14ac:dyDescent="0.25">
      <c r="A64" s="12">
        <v>62</v>
      </c>
      <c r="B64" s="2" t="s">
        <v>126</v>
      </c>
      <c r="C64" s="12" t="s">
        <v>167</v>
      </c>
      <c r="D64" s="12"/>
      <c r="E64" s="8">
        <v>0</v>
      </c>
      <c r="F64" s="9"/>
      <c r="G64" s="9"/>
      <c r="R64" s="9"/>
      <c r="S64" s="9">
        <v>0.1</v>
      </c>
      <c r="T64" s="9"/>
      <c r="U64" s="9"/>
      <c r="V64" s="9">
        <v>646</v>
      </c>
      <c r="X64" s="9"/>
      <c r="Y64" s="9"/>
      <c r="Z64" s="9"/>
      <c r="AA64" s="9"/>
      <c r="AB64" s="9"/>
      <c r="AC64" s="9"/>
      <c r="BC64">
        <f>ROW()</f>
        <v>64</v>
      </c>
    </row>
    <row r="65" spans="1:55" x14ac:dyDescent="0.25">
      <c r="A65" s="12">
        <v>63</v>
      </c>
      <c r="B65" s="2" t="s">
        <v>104</v>
      </c>
      <c r="C65" s="12" t="s">
        <v>167</v>
      </c>
      <c r="D65" s="12"/>
      <c r="E65" s="8">
        <v>0</v>
      </c>
      <c r="F65" s="9"/>
      <c r="G65" s="9"/>
      <c r="R65" s="9"/>
      <c r="S65" s="9"/>
      <c r="T65" s="9">
        <v>100</v>
      </c>
      <c r="U65" s="9"/>
      <c r="V65" s="9"/>
      <c r="X65" s="9"/>
      <c r="Y65" s="9"/>
      <c r="Z65" s="9"/>
      <c r="AA65" s="24">
        <v>0.5</v>
      </c>
      <c r="AB65" s="9"/>
      <c r="AC65" s="9"/>
      <c r="BC65">
        <f>ROW()</f>
        <v>65</v>
      </c>
    </row>
    <row r="66" spans="1:55" x14ac:dyDescent="0.25">
      <c r="A66" s="12">
        <v>64</v>
      </c>
      <c r="B66" s="2" t="s">
        <v>133</v>
      </c>
      <c r="C66" s="12" t="s">
        <v>167</v>
      </c>
      <c r="D66" s="12"/>
      <c r="E66" s="8">
        <v>0</v>
      </c>
      <c r="F66" s="24">
        <v>1</v>
      </c>
      <c r="G66" s="24">
        <v>1</v>
      </c>
      <c r="R66" s="9"/>
      <c r="S66" s="9">
        <v>0.02</v>
      </c>
      <c r="T66" s="9"/>
      <c r="U66" s="9">
        <v>5</v>
      </c>
      <c r="V66" s="9"/>
      <c r="X66" s="9"/>
      <c r="Y66" s="9">
        <v>0.02</v>
      </c>
      <c r="Z66" s="9"/>
      <c r="AA66" s="9"/>
      <c r="AB66" s="9">
        <v>5.5</v>
      </c>
      <c r="AC66" s="9">
        <v>250</v>
      </c>
      <c r="BC66">
        <f>ROW()</f>
        <v>66</v>
      </c>
    </row>
    <row r="67" spans="1:55" x14ac:dyDescent="0.25">
      <c r="A67" s="12">
        <v>65</v>
      </c>
      <c r="B67" s="2" t="s">
        <v>134</v>
      </c>
      <c r="C67" s="12" t="s">
        <v>168</v>
      </c>
      <c r="D67" s="12"/>
      <c r="E67" s="8">
        <v>0</v>
      </c>
      <c r="F67" s="9"/>
      <c r="G67" s="9"/>
      <c r="M67" s="9"/>
      <c r="N67" s="9"/>
      <c r="O67" s="9"/>
      <c r="P67" s="9"/>
      <c r="Q67" s="9"/>
      <c r="R67" s="9"/>
      <c r="S67" s="9"/>
      <c r="T67" s="9"/>
      <c r="U67" s="9"/>
      <c r="V67" s="9"/>
      <c r="X67" s="9">
        <v>0.03</v>
      </c>
      <c r="Y67" s="9"/>
      <c r="BC67">
        <f>ROW()</f>
        <v>67</v>
      </c>
    </row>
    <row r="68" spans="1:55" x14ac:dyDescent="0.25">
      <c r="A68" s="12">
        <v>66</v>
      </c>
      <c r="B68" s="2" t="s">
        <v>169</v>
      </c>
      <c r="C68" s="12" t="s">
        <v>170</v>
      </c>
      <c r="D68" s="12"/>
      <c r="E68" s="8">
        <v>0</v>
      </c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BC68">
        <f>ROW()</f>
        <v>68</v>
      </c>
    </row>
    <row r="69" spans="1:55" x14ac:dyDescent="0.25">
      <c r="A69" s="12">
        <v>67</v>
      </c>
      <c r="B69" s="2" t="s">
        <v>201</v>
      </c>
      <c r="C69" s="12" t="s">
        <v>168</v>
      </c>
      <c r="D69" s="12"/>
      <c r="E69" s="8">
        <v>0</v>
      </c>
      <c r="F69" s="24">
        <v>0</v>
      </c>
      <c r="G69" s="24">
        <v>0</v>
      </c>
      <c r="H69" s="9"/>
      <c r="I69" s="9"/>
      <c r="J69" s="9"/>
      <c r="K69" s="9"/>
      <c r="L69" s="9"/>
      <c r="M69" s="9"/>
      <c r="N69" s="9"/>
      <c r="O69" s="9"/>
      <c r="P69" s="9"/>
      <c r="Q69" s="9"/>
      <c r="BC69">
        <f>ROW()</f>
        <v>69</v>
      </c>
    </row>
    <row r="70" spans="1:55" x14ac:dyDescent="0.25">
      <c r="A70" s="12">
        <v>68</v>
      </c>
      <c r="B70" s="2" t="s">
        <v>203</v>
      </c>
      <c r="C70" s="12" t="s">
        <v>170</v>
      </c>
      <c r="D70" s="12"/>
      <c r="E70" s="8">
        <v>0</v>
      </c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BC70">
        <f>ROW()</f>
        <v>70</v>
      </c>
    </row>
    <row r="71" spans="1:55" x14ac:dyDescent="0.25">
      <c r="A71" s="12">
        <v>69</v>
      </c>
      <c r="B71" s="2" t="s">
        <v>141</v>
      </c>
      <c r="C71" s="12" t="s">
        <v>167</v>
      </c>
      <c r="D71" s="12"/>
      <c r="E71" s="8">
        <v>0</v>
      </c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</row>
    <row r="72" spans="1:55" x14ac:dyDescent="0.25">
      <c r="A72" s="12">
        <v>70</v>
      </c>
      <c r="B72" s="2" t="s">
        <v>169</v>
      </c>
      <c r="C72" s="12" t="s">
        <v>170</v>
      </c>
      <c r="D72" s="12"/>
      <c r="E72" s="8">
        <v>0</v>
      </c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</row>
    <row r="73" spans="1:55" x14ac:dyDescent="0.25">
      <c r="A73" s="12">
        <v>71</v>
      </c>
      <c r="B73" s="2" t="s">
        <v>141</v>
      </c>
      <c r="C73" s="12" t="s">
        <v>167</v>
      </c>
      <c r="D73" s="12"/>
      <c r="E73" s="8">
        <v>0</v>
      </c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</row>
    <row r="74" spans="1:55" x14ac:dyDescent="0.25">
      <c r="A74" s="12">
        <v>72</v>
      </c>
      <c r="B74" s="2" t="s">
        <v>141</v>
      </c>
      <c r="C74" s="12" t="s">
        <v>167</v>
      </c>
      <c r="D74" s="12"/>
      <c r="E74" s="8">
        <v>0</v>
      </c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</row>
    <row r="75" spans="1:55" x14ac:dyDescent="0.25">
      <c r="A75" s="12">
        <v>73</v>
      </c>
      <c r="B75" s="2" t="s">
        <v>141</v>
      </c>
      <c r="C75" s="12" t="s">
        <v>167</v>
      </c>
      <c r="D75" s="12"/>
      <c r="E75" s="8">
        <v>0</v>
      </c>
      <c r="F75" s="2"/>
      <c r="G75" s="2"/>
      <c r="H75" s="2"/>
      <c r="I75" s="2"/>
      <c r="J75" s="9"/>
      <c r="K75" s="9"/>
      <c r="L75" s="2"/>
      <c r="M75" s="2"/>
      <c r="N75" s="2"/>
      <c r="O75" s="2"/>
      <c r="P75" s="2"/>
      <c r="Q75" s="2"/>
    </row>
    <row r="76" spans="1:55" x14ac:dyDescent="0.25">
      <c r="A76" s="12">
        <v>74</v>
      </c>
      <c r="B76" s="2" t="s">
        <v>141</v>
      </c>
      <c r="C76" s="12" t="s">
        <v>167</v>
      </c>
      <c r="D76" s="12"/>
      <c r="E76" s="8">
        <v>0</v>
      </c>
      <c r="F76" s="2"/>
      <c r="G76" s="2"/>
      <c r="H76" s="2"/>
      <c r="I76" s="2"/>
      <c r="J76" s="9"/>
      <c r="K76" s="9"/>
      <c r="L76" s="2"/>
      <c r="M76" s="2"/>
      <c r="N76" s="2"/>
      <c r="O76" s="2"/>
      <c r="P76" s="2"/>
      <c r="Q76" s="2"/>
    </row>
    <row r="77" spans="1:55" x14ac:dyDescent="0.25">
      <c r="A77" s="12">
        <v>75</v>
      </c>
      <c r="B77" s="2" t="s">
        <v>141</v>
      </c>
      <c r="C77" s="12" t="s">
        <v>167</v>
      </c>
      <c r="D77" s="12"/>
      <c r="E77" s="8">
        <v>0</v>
      </c>
      <c r="F77" s="2"/>
      <c r="G77" s="2"/>
      <c r="H77" s="2"/>
      <c r="I77" s="2"/>
      <c r="J77" s="9"/>
      <c r="K77" s="9"/>
      <c r="L77" s="2"/>
      <c r="M77" s="4"/>
      <c r="N77" s="2"/>
      <c r="O77" s="2"/>
      <c r="P77" s="2"/>
      <c r="Q77" s="2"/>
    </row>
    <row r="78" spans="1:55" x14ac:dyDescent="0.25">
      <c r="A78" s="12">
        <v>76</v>
      </c>
      <c r="B78" s="2" t="s">
        <v>141</v>
      </c>
      <c r="C78" s="12" t="s">
        <v>167</v>
      </c>
      <c r="D78" s="12"/>
      <c r="E78" s="8">
        <v>0</v>
      </c>
      <c r="F78" s="2"/>
      <c r="G78" s="2"/>
      <c r="H78" s="2"/>
      <c r="I78" s="2"/>
      <c r="J78" s="9"/>
      <c r="K78" s="9"/>
      <c r="L78" s="2"/>
      <c r="M78" s="4"/>
      <c r="N78" s="2"/>
      <c r="O78" s="2"/>
      <c r="P78" s="2"/>
      <c r="Q78" s="2"/>
    </row>
    <row r="79" spans="1:55" x14ac:dyDescent="0.25">
      <c r="A79" s="12">
        <v>77</v>
      </c>
      <c r="B79" s="2" t="s">
        <v>141</v>
      </c>
      <c r="C79" s="12" t="s">
        <v>167</v>
      </c>
      <c r="D79" s="12"/>
      <c r="E79" s="8">
        <v>0</v>
      </c>
      <c r="F79" s="2"/>
      <c r="G79" s="2"/>
      <c r="H79" s="2"/>
      <c r="I79" s="2"/>
      <c r="J79" s="9"/>
      <c r="K79" s="9"/>
      <c r="L79" s="2"/>
      <c r="M79" s="2"/>
      <c r="N79" s="2"/>
      <c r="O79" s="2"/>
      <c r="P79" s="2"/>
      <c r="Q79" s="2"/>
    </row>
    <row r="80" spans="1:55" x14ac:dyDescent="0.25">
      <c r="A80" s="12">
        <v>78</v>
      </c>
      <c r="B80" s="2" t="s">
        <v>141</v>
      </c>
      <c r="C80" s="12" t="s">
        <v>167</v>
      </c>
      <c r="D80" s="12"/>
      <c r="E80" s="8">
        <v>0</v>
      </c>
      <c r="F80" s="2"/>
      <c r="G80" s="2"/>
      <c r="H80" s="2"/>
      <c r="I80" s="2"/>
      <c r="J80" s="9"/>
      <c r="K80" s="9"/>
      <c r="L80" s="2"/>
      <c r="M80" s="2"/>
      <c r="N80" s="2"/>
      <c r="O80" s="2"/>
      <c r="P80" s="2"/>
      <c r="Q80" s="2"/>
    </row>
    <row r="81" spans="1:25" x14ac:dyDescent="0.25">
      <c r="A81" s="12">
        <v>79</v>
      </c>
      <c r="B81" s="2" t="s">
        <v>141</v>
      </c>
      <c r="C81" s="12" t="s">
        <v>167</v>
      </c>
      <c r="D81" s="12"/>
      <c r="E81" s="8">
        <v>0</v>
      </c>
      <c r="F81" s="2"/>
      <c r="G81" s="2"/>
      <c r="H81" s="2"/>
      <c r="I81" s="2"/>
      <c r="J81" s="9"/>
      <c r="K81" s="9"/>
      <c r="L81" s="2"/>
      <c r="M81" s="2"/>
      <c r="N81" s="2"/>
      <c r="O81" s="2"/>
      <c r="P81" s="2"/>
      <c r="Q81" s="2"/>
    </row>
    <row r="82" spans="1:25" x14ac:dyDescent="0.25">
      <c r="A82" s="12">
        <v>80</v>
      </c>
      <c r="B82" s="2" t="s">
        <v>206</v>
      </c>
      <c r="C82" s="12" t="s">
        <v>168</v>
      </c>
      <c r="D82" s="12"/>
      <c r="E82" s="8">
        <v>0</v>
      </c>
      <c r="F82" s="24">
        <v>-1</v>
      </c>
      <c r="G82" s="24">
        <v>-1</v>
      </c>
      <c r="H82" s="2"/>
      <c r="I82" s="2"/>
      <c r="J82" s="9"/>
      <c r="K82" s="9"/>
      <c r="L82" s="2"/>
      <c r="M82" s="2"/>
      <c r="N82" s="2"/>
      <c r="O82" s="2"/>
      <c r="P82" s="2"/>
      <c r="Q82" s="2"/>
      <c r="R82">
        <v>1</v>
      </c>
      <c r="X82">
        <v>1</v>
      </c>
    </row>
    <row r="83" spans="1:25" x14ac:dyDescent="0.25">
      <c r="A83" s="12">
        <v>81</v>
      </c>
      <c r="B83" s="2" t="s">
        <v>207</v>
      </c>
      <c r="C83" s="12" t="s">
        <v>168</v>
      </c>
      <c r="D83" s="12"/>
      <c r="E83" s="8">
        <v>0</v>
      </c>
      <c r="R83">
        <v>1</v>
      </c>
      <c r="X83">
        <v>1</v>
      </c>
    </row>
    <row r="84" spans="1:25" x14ac:dyDescent="0.25">
      <c r="A84" s="12">
        <v>82</v>
      </c>
      <c r="B84" s="2" t="s">
        <v>208</v>
      </c>
      <c r="C84" s="12" t="s">
        <v>168</v>
      </c>
      <c r="D84" s="12"/>
      <c r="E84" s="8">
        <v>0</v>
      </c>
      <c r="R84">
        <v>1</v>
      </c>
      <c r="X84">
        <v>1</v>
      </c>
    </row>
    <row r="85" spans="1:25" x14ac:dyDescent="0.25">
      <c r="A85" s="12">
        <v>83</v>
      </c>
      <c r="B85" s="2" t="s">
        <v>209</v>
      </c>
      <c r="C85" s="12" t="s">
        <v>168</v>
      </c>
      <c r="D85" s="12"/>
      <c r="E85" s="8">
        <v>0</v>
      </c>
      <c r="S85">
        <v>1</v>
      </c>
      <c r="Y85">
        <v>1</v>
      </c>
    </row>
    <row r="86" spans="1:25" x14ac:dyDescent="0.25">
      <c r="A86" s="12">
        <v>84</v>
      </c>
      <c r="B86" s="2" t="s">
        <v>210</v>
      </c>
      <c r="C86" s="12" t="s">
        <v>168</v>
      </c>
      <c r="D86" s="12"/>
      <c r="E86" s="8">
        <v>0</v>
      </c>
      <c r="R86">
        <v>1</v>
      </c>
      <c r="X86">
        <v>1</v>
      </c>
    </row>
    <row r="87" spans="1:25" x14ac:dyDescent="0.25">
      <c r="A87" s="12">
        <v>85</v>
      </c>
      <c r="B87" s="2" t="s">
        <v>211</v>
      </c>
      <c r="C87" s="12" t="s">
        <v>168</v>
      </c>
      <c r="D87" s="12"/>
      <c r="E87" s="8">
        <v>0</v>
      </c>
      <c r="R87">
        <v>1</v>
      </c>
      <c r="X87">
        <v>1</v>
      </c>
    </row>
    <row r="88" spans="1:25" x14ac:dyDescent="0.25">
      <c r="A88" s="12">
        <v>86</v>
      </c>
      <c r="B88" s="2" t="s">
        <v>212</v>
      </c>
      <c r="C88" s="12" t="s">
        <v>168</v>
      </c>
      <c r="D88" s="12"/>
      <c r="E88" s="8">
        <v>0</v>
      </c>
      <c r="R88">
        <v>1</v>
      </c>
      <c r="X88">
        <v>1</v>
      </c>
    </row>
    <row r="89" spans="1:25" x14ac:dyDescent="0.25">
      <c r="A89" s="12">
        <v>87</v>
      </c>
      <c r="B89" s="2" t="s">
        <v>213</v>
      </c>
      <c r="C89" s="12" t="s">
        <v>168</v>
      </c>
      <c r="D89" s="12"/>
      <c r="E89" s="8">
        <v>0</v>
      </c>
      <c r="R89">
        <v>1</v>
      </c>
      <c r="X89">
        <v>1</v>
      </c>
    </row>
    <row r="90" spans="1:25" x14ac:dyDescent="0.25">
      <c r="A90" s="12">
        <v>88</v>
      </c>
      <c r="B90" s="2" t="s">
        <v>141</v>
      </c>
      <c r="C90" s="12" t="s">
        <v>167</v>
      </c>
      <c r="D90" s="12"/>
      <c r="E90" s="8">
        <v>0</v>
      </c>
    </row>
    <row r="91" spans="1:25" x14ac:dyDescent="0.25">
      <c r="A91" s="12">
        <v>89</v>
      </c>
      <c r="B91" s="2" t="s">
        <v>141</v>
      </c>
      <c r="C91" s="12" t="s">
        <v>167</v>
      </c>
      <c r="D91" s="12"/>
      <c r="E91" s="8">
        <v>0</v>
      </c>
    </row>
    <row r="92" spans="1:25" x14ac:dyDescent="0.25">
      <c r="A92" s="12">
        <v>90</v>
      </c>
      <c r="B92" s="2" t="s">
        <v>141</v>
      </c>
      <c r="C92" s="12" t="s">
        <v>167</v>
      </c>
      <c r="D92" s="12"/>
      <c r="E92" s="8">
        <v>0</v>
      </c>
    </row>
    <row r="93" spans="1:25" x14ac:dyDescent="0.25">
      <c r="A93" s="12">
        <v>91</v>
      </c>
      <c r="B93" s="2" t="s">
        <v>141</v>
      </c>
      <c r="C93" s="12" t="s">
        <v>167</v>
      </c>
      <c r="D93" s="12"/>
      <c r="E93" s="8">
        <v>0</v>
      </c>
    </row>
    <row r="94" spans="1:25" x14ac:dyDescent="0.25">
      <c r="A94" s="12">
        <v>92</v>
      </c>
      <c r="B94" s="2" t="s">
        <v>141</v>
      </c>
      <c r="C94" s="12" t="s">
        <v>167</v>
      </c>
      <c r="D94" s="12"/>
      <c r="E94" s="8">
        <v>0</v>
      </c>
    </row>
    <row r="95" spans="1:25" x14ac:dyDescent="0.25">
      <c r="A95" s="12">
        <v>93</v>
      </c>
      <c r="B95" s="2" t="s">
        <v>141</v>
      </c>
      <c r="C95" s="12" t="s">
        <v>167</v>
      </c>
      <c r="D95" s="12"/>
      <c r="E95" s="8">
        <v>0</v>
      </c>
    </row>
    <row r="96" spans="1:25" x14ac:dyDescent="0.25">
      <c r="A96" s="12">
        <v>94</v>
      </c>
      <c r="B96" s="2" t="s">
        <v>141</v>
      </c>
      <c r="C96" s="12" t="s">
        <v>167</v>
      </c>
      <c r="D96" s="12"/>
      <c r="E96" s="8">
        <v>0</v>
      </c>
    </row>
    <row r="97" spans="1:5" x14ac:dyDescent="0.25">
      <c r="A97" s="12">
        <v>95</v>
      </c>
      <c r="B97" s="2" t="s">
        <v>141</v>
      </c>
      <c r="C97" s="12" t="s">
        <v>167</v>
      </c>
      <c r="D97" s="12"/>
      <c r="E97" s="8">
        <v>0</v>
      </c>
    </row>
    <row r="98" spans="1:5" x14ac:dyDescent="0.25">
      <c r="A98" s="12">
        <v>96</v>
      </c>
      <c r="B98" s="2" t="s">
        <v>141</v>
      </c>
      <c r="C98" s="12" t="s">
        <v>167</v>
      </c>
      <c r="D98" s="12"/>
      <c r="E98" s="8">
        <v>0</v>
      </c>
    </row>
    <row r="99" spans="1:5" x14ac:dyDescent="0.25">
      <c r="A99" s="12">
        <v>97</v>
      </c>
      <c r="B99" s="2" t="s">
        <v>141</v>
      </c>
      <c r="C99" s="12" t="s">
        <v>167</v>
      </c>
      <c r="D99" s="12"/>
      <c r="E99" s="8">
        <v>0</v>
      </c>
    </row>
    <row r="100" spans="1:5" x14ac:dyDescent="0.25">
      <c r="A100" s="12">
        <v>98</v>
      </c>
      <c r="B100" s="2" t="s">
        <v>141</v>
      </c>
      <c r="C100" s="12" t="s">
        <v>167</v>
      </c>
      <c r="D100" s="12"/>
      <c r="E100" s="8">
        <v>0</v>
      </c>
    </row>
    <row r="101" spans="1:5" x14ac:dyDescent="0.25">
      <c r="A101" s="12">
        <v>99</v>
      </c>
      <c r="B101" s="2" t="s">
        <v>141</v>
      </c>
      <c r="C101" s="12" t="s">
        <v>167</v>
      </c>
      <c r="D101" s="12"/>
      <c r="E101" s="8">
        <v>0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122"/>
  <sheetViews>
    <sheetView showZero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13" sqref="A13"/>
    </sheetView>
  </sheetViews>
  <sheetFormatPr baseColWidth="10" defaultColWidth="11.5703125" defaultRowHeight="15" x14ac:dyDescent="0.25"/>
  <cols>
    <col min="1" max="1" width="22.7109375" customWidth="1"/>
    <col min="4" max="4" width="30.28515625" customWidth="1"/>
    <col min="5" max="6" width="8.7109375" hidden="1" customWidth="1"/>
    <col min="7" max="7" width="10.42578125" hidden="1" customWidth="1"/>
    <col min="8" max="8" width="9.140625" hidden="1" customWidth="1"/>
    <col min="13" max="13" width="11.5703125" customWidth="1"/>
    <col min="14" max="14" width="12.85546875" customWidth="1"/>
    <col min="15" max="15" width="14.28515625" customWidth="1"/>
    <col min="16" max="16" width="15.42578125" customWidth="1"/>
    <col min="19" max="19" width="11.140625" customWidth="1"/>
    <col min="20" max="20" width="13" customWidth="1"/>
    <col min="21" max="21" width="12.28515625" customWidth="1"/>
  </cols>
  <sheetData>
    <row r="1" spans="1:63" ht="13.5" customHeight="1" x14ac:dyDescent="0.25">
      <c r="A1">
        <f>COLUMN()</f>
        <v>1</v>
      </c>
      <c r="B1">
        <f>COLUMN()</f>
        <v>2</v>
      </c>
      <c r="C1">
        <f>COLUMN()</f>
        <v>3</v>
      </c>
      <c r="D1">
        <f>COLUMN()</f>
        <v>4</v>
      </c>
      <c r="E1">
        <f>COLUMN()</f>
        <v>5</v>
      </c>
      <c r="F1">
        <f>COLUMN()</f>
        <v>6</v>
      </c>
      <c r="G1">
        <f>COLUMN()</f>
        <v>7</v>
      </c>
      <c r="H1">
        <f>COLUMN()</f>
        <v>8</v>
      </c>
      <c r="I1">
        <f>COLUMN()</f>
        <v>9</v>
      </c>
      <c r="J1">
        <f>COLUMN()</f>
        <v>10</v>
      </c>
      <c r="K1">
        <f>COLUMN()</f>
        <v>11</v>
      </c>
      <c r="L1">
        <f>COLUMN()</f>
        <v>12</v>
      </c>
      <c r="M1">
        <f>COLUMN()</f>
        <v>13</v>
      </c>
      <c r="N1">
        <f>COLUMN()</f>
        <v>14</v>
      </c>
      <c r="O1">
        <f>COLUMN()</f>
        <v>15</v>
      </c>
      <c r="P1">
        <f>COLUMN()</f>
        <v>16</v>
      </c>
      <c r="Q1">
        <f>COLUMN()</f>
        <v>17</v>
      </c>
      <c r="R1" s="28">
        <f>COLUMN()</f>
        <v>18</v>
      </c>
      <c r="S1" s="29">
        <f>COLUMN()</f>
        <v>19</v>
      </c>
      <c r="T1">
        <f>COLUMN()</f>
        <v>20</v>
      </c>
      <c r="U1">
        <f>COLUMN()</f>
        <v>21</v>
      </c>
      <c r="V1">
        <f>COLUMN()</f>
        <v>22</v>
      </c>
      <c r="W1">
        <f>COLUMN()</f>
        <v>23</v>
      </c>
      <c r="X1">
        <f>COLUMN()</f>
        <v>24</v>
      </c>
      <c r="Y1">
        <f>COLUMN()</f>
        <v>25</v>
      </c>
      <c r="Z1">
        <f>COLUMN()</f>
        <v>26</v>
      </c>
      <c r="AA1">
        <f>COLUMN()</f>
        <v>27</v>
      </c>
      <c r="AB1">
        <f>COLUMN()</f>
        <v>28</v>
      </c>
      <c r="AC1">
        <f>COLUMN()</f>
        <v>29</v>
      </c>
      <c r="AD1">
        <f>COLUMN()</f>
        <v>30</v>
      </c>
      <c r="AE1">
        <f>COLUMN()</f>
        <v>31</v>
      </c>
      <c r="AF1">
        <f>COLUMN()</f>
        <v>32</v>
      </c>
      <c r="AG1">
        <f>COLUMN()</f>
        <v>33</v>
      </c>
      <c r="AH1">
        <f>COLUMN()</f>
        <v>34</v>
      </c>
      <c r="AI1">
        <f>COLUMN()</f>
        <v>35</v>
      </c>
      <c r="AJ1">
        <f>COLUMN()</f>
        <v>36</v>
      </c>
      <c r="AK1">
        <f>COLUMN()</f>
        <v>37</v>
      </c>
      <c r="BK1">
        <f>ROW()</f>
        <v>1</v>
      </c>
    </row>
    <row r="2" spans="1:63" ht="15.75" thickBot="1" x14ac:dyDescent="0.3">
      <c r="A2" s="92" t="s">
        <v>54</v>
      </c>
      <c r="B2" s="31" t="s">
        <v>128</v>
      </c>
      <c r="C2" s="92" t="s">
        <v>129</v>
      </c>
      <c r="D2" s="40" t="s">
        <v>43</v>
      </c>
      <c r="E2" s="20"/>
      <c r="F2" s="20"/>
      <c r="G2" s="20"/>
      <c r="H2" s="20">
        <v>1</v>
      </c>
      <c r="I2" s="92" t="s">
        <v>120</v>
      </c>
      <c r="J2" s="31" t="s">
        <v>55</v>
      </c>
      <c r="K2" s="92" t="s">
        <v>121</v>
      </c>
      <c r="L2" s="31" t="s">
        <v>6</v>
      </c>
      <c r="M2" s="92" t="s">
        <v>122</v>
      </c>
      <c r="N2" s="20" t="s">
        <v>123</v>
      </c>
      <c r="O2" s="20"/>
      <c r="P2" s="20"/>
      <c r="Q2" s="31" t="s">
        <v>118</v>
      </c>
      <c r="R2" s="38" t="s">
        <v>119</v>
      </c>
      <c r="S2" s="39" t="s">
        <v>142</v>
      </c>
      <c r="T2" s="31" t="s">
        <v>119</v>
      </c>
      <c r="U2" s="20"/>
    </row>
    <row r="3" spans="1:63" ht="15.75" thickBot="1" x14ac:dyDescent="0.3">
      <c r="A3" s="43">
        <v>33</v>
      </c>
      <c r="B3" s="31">
        <f ca="1">IF(OR(H3=999,H3=""),0,INDIRECT(ADDRESS(H3,Empl_auto!$C$1,1,1,Parametres!$O$8)))</f>
        <v>1</v>
      </c>
      <c r="C3" s="44"/>
      <c r="D3" s="40" t="str">
        <f ca="1">IFERROR(VLOOKUP(F3,Gains_ded!$A$3:$B$101,Gains_ded!$B$1-Gains_ded!$A$1+1,0),"")</f>
        <v>Regulier 1</v>
      </c>
      <c r="E3" s="12">
        <f ca="1">IFERROR(VLOOKUP(F3,Gains_ded!$A$3:$D$101,Gains_ded!$D$1-Gains_ded!$A$1+1,0),"")</f>
        <v>0</v>
      </c>
      <c r="F3" s="12">
        <f t="shared" ref="F3:F42" ca="1" si="0">B3+C3</f>
        <v>1</v>
      </c>
      <c r="G3" s="12" t="str">
        <f ca="1">IF(F3&lt;&gt;"",INDIRECT(ADDRESS((ROUNDDOWN(ROW()/60,0)*60)+3,$A$1,1,1))&amp;"-"&amp;F3)</f>
        <v>33-1</v>
      </c>
      <c r="H3" s="12">
        <f ca="1">IFERROR(VLOOKUP(INDIRECT(ADDRESS((ROUNDDOWN(ROW()/60,0)*60)+3,$A$1,1,1)),INDIRECT(ADDRESS(H2+1,Empl_auto!$B$1,1,1,Parametres!$O$8)):'Empl_auto'!$BF$999,Empl_auto!$BF$1-Empl_auto!$B$1+1,0),999)</f>
        <v>3</v>
      </c>
      <c r="I3" s="47">
        <v>24</v>
      </c>
      <c r="J3" s="32">
        <f ca="1">IF(I3&lt;&gt;0,I3,IF(OR(H3=999,H3=""),0,INDIRECT(ADDRESS(H3,Empl_auto!$E$1,1,1,Parametres!$O$8))))</f>
        <v>24</v>
      </c>
      <c r="K3" s="50"/>
      <c r="L3" s="33">
        <f ca="1">IF(K3&lt;&gt;0,K3,IF(OR(H3=999,H3=""),0,INDIRECT(ADDRESS($H3,Empl_auto!$I$1,1,1,Parametres!$O$8))))*IFERROR(VLOOKUP($F3,Gains_ded!$A$3:$E$101,Gains_ded!$E$1-Gains_ded!$A$1+1,0),0)</f>
        <v>15.95</v>
      </c>
      <c r="M3" s="53"/>
      <c r="N3" s="30">
        <f ca="1">IF(M3&lt;&gt;0,M3,IF(OR(H3=999,H3=""),0,INDIRECT(ADDRESS(H3,Empl_auto!$J$1,1,1,Parametres!$O$8))))</f>
        <v>0</v>
      </c>
      <c r="O3" s="30">
        <f ca="1">ROUND(IF(M3&lt;&gt;0,M3,IF(N3&lt;&gt;0,N3,J3*L3)),2)</f>
        <v>382.8</v>
      </c>
      <c r="P3" s="30">
        <f ca="1">IF(O3=0.01,0,IF(J3=0,VLOOKUP(F3,INDIRECT(ADDRESS(U3,1,1,1,Parametres!$O$7)):INDIRECT(ADDRESS(U3+39,$T$1,1,1,Parametres!$O$7)),Calculs!$T$1-Calculs!$A$1+1,0),0))</f>
        <v>0</v>
      </c>
      <c r="Q3" s="34">
        <f ca="1">IF(M3=0.01,0,IF(M3&lt;&gt;0,M3,IF(N3=0.01,0,IF(N3&lt;&gt;0,N3,IF(P3&lt;&gt;0,P3,O3)))))</f>
        <v>382.8</v>
      </c>
      <c r="R3" s="35">
        <f ca="1">IFERROR(INDIRECT(ADDRESS(63,F3+1,1,1,Parametres!$O$10&amp;TEXT(INDIRECT(ADDRESS(U3-1,1,1,1)),"00000")))+Q3,0)</f>
        <v>882.8</v>
      </c>
      <c r="S3" s="36">
        <f ca="1">IF(OR(N3=0.01,O3=0.01),0,VLOOKUP(F3,INDIRECT(ADDRESS(U3,1,1,1,Parametres!$O$7)):INDIRECT(ADDRESS(U3+52,$AE$1,1,1,Parametres!$O$7)),Calculs!$AE$1-Calculs!$A$1+1,0))</f>
        <v>0</v>
      </c>
      <c r="T3" s="37">
        <f ca="1">IFERROR(INDIRECT(ADDRESS(133,F3+1,1,1,Parametres!$O$10&amp;TEXT($A$3,"00000")))+S3,0)</f>
        <v>0</v>
      </c>
      <c r="U3" s="12">
        <f>(ROUNDDOWN((ROW()-3)/60,0)*60)+4</f>
        <v>4</v>
      </c>
    </row>
    <row r="4" spans="1:63" x14ac:dyDescent="0.25">
      <c r="A4" s="31" t="str">
        <f>IFERROR(VLOOKUP($A3,Employes!$A$3:$C$50,Employes!$B$1,0),"")</f>
        <v>Fortin</v>
      </c>
      <c r="B4" s="31">
        <f ca="1">IF(OR(H4=999,H4=""),0,INDIRECT(ADDRESS(H4,Empl_auto!$C$1,1,1,Parametres!$O$8)))</f>
        <v>60</v>
      </c>
      <c r="C4" s="45"/>
      <c r="D4" s="40" t="str">
        <f ca="1">IFERROR(VLOOKUP(F4,Gains_ded!$A$3:$B$101,Gains_ded!$B$1-Gains_ded!$A$1+1,0),"")</f>
        <v>Ass-groupe</v>
      </c>
      <c r="E4" s="12">
        <f ca="1">IFERROR(VLOOKUP(F4,Gains_ded!$A$3:$D$101,Gains_ded!$D$1-Gains_ded!$A$1+1,0),"")</f>
        <v>0</v>
      </c>
      <c r="F4" s="12">
        <f t="shared" ca="1" si="0"/>
        <v>60</v>
      </c>
      <c r="G4" s="12" t="str">
        <f t="shared" ref="G4:G42" ca="1" si="1">IF(F4&lt;&gt;"",INDIRECT(ADDRESS((ROUNDDOWN(ROW()/60,0)*60)+3,$A$1,1,1))&amp;"-"&amp;F4)</f>
        <v>33-60</v>
      </c>
      <c r="H4" s="12">
        <f ca="1">IFERROR(VLOOKUP(INDIRECT(ADDRESS((ROUNDDOWN(ROW()/60,0)*60)+3,$A$1,1,1)),INDIRECT(ADDRESS(H3+1,Empl_auto!$B$1,1,1,Parametres!$O$8)):'Empl_auto'!$BF$999,Empl_auto!$BF$1-Empl_auto!$B$1+1,0),999)</f>
        <v>4</v>
      </c>
      <c r="I4" s="48"/>
      <c r="J4" s="32">
        <f ca="1">IF(I4&lt;&gt;0,I4,IF(OR(H4=999,H4=""),0,INDIRECT(ADDRESS(H4,Empl_auto!$E$1,1,1,Parametres!$O$8))))</f>
        <v>0</v>
      </c>
      <c r="K4" s="51"/>
      <c r="L4" s="33">
        <f ca="1">IF(K4&lt;&gt;0,K4,IF(OR(H4=999,H4=""),0,INDIRECT(ADDRESS($H4,Empl_auto!$I$1,1,1,Parametres!$O$8))))*IFERROR(VLOOKUP($F4,Gains_ded!$A$3:$E$101,Gains_ded!$E$1-Gains_ded!$A$1+1,0),0)</f>
        <v>0</v>
      </c>
      <c r="M4" s="54"/>
      <c r="N4" s="30">
        <f ca="1">IF(M4&lt;&gt;0,M4,IF(OR(H4=999,H4=""),0,INDIRECT(ADDRESS(H4,Empl_auto!$J$1,1,1,Parametres!$O$8))))</f>
        <v>19.010000000000002</v>
      </c>
      <c r="O4" s="30">
        <f ca="1">ROUND(IF(M4&lt;&gt;0,M4,IF(N4&lt;&gt;0,N4,J4*L4)),2)</f>
        <v>19.010000000000002</v>
      </c>
      <c r="P4" s="30">
        <f ca="1">IF(O4=0.01,0,IF(J4=0,VLOOKUP(F4,INDIRECT(ADDRESS(U4,1,1,1,Parametres!$O$7)):INDIRECT(ADDRESS(U4+39,$T$1,1,1,Parametres!$O$7)),Calculs!$T$1-Calculs!$A$1+1,0),0))</f>
        <v>25</v>
      </c>
      <c r="Q4" s="34">
        <f t="shared" ref="Q4:Q42" ca="1" si="2">IF(M4=0.01,0,IF(M4&lt;&gt;0,M4,IF(N4=0.01,0,IF(N4&lt;&gt;0,N4,IF(P4&lt;&gt;0,P4,O4)))))</f>
        <v>19.010000000000002</v>
      </c>
      <c r="R4" s="35">
        <f ca="1">IFERROR(INDIRECT(ADDRESS(63,F4+1,1,1,Parametres!$O$10&amp;TEXT(INDIRECT(ADDRESS(U4-1,1,1,1)),"00000")))+Q4,0)</f>
        <v>19.010000000000002</v>
      </c>
      <c r="S4" s="36">
        <f ca="1">IF(OR(N4=0.01,O4=0.01),0,VLOOKUP(F4,INDIRECT(ADDRESS(U4,1,1,1,Parametres!$O$7)):INDIRECT(ADDRESS(U4+52,$AE$1,1,1,Parametres!$O$7)),Calculs!$AE$1-Calculs!$A$1+1,0))</f>
        <v>0.24</v>
      </c>
      <c r="T4" s="37">
        <f ca="1">IFERROR(INDIRECT(ADDRESS(133,F4+1,1,1,Parametres!$O$10&amp;TEXT($A$3,"00000")))+S4,0)</f>
        <v>0.24</v>
      </c>
      <c r="U4" s="12">
        <f t="shared" ref="U4:U50" si="3">(ROUNDDOWN((ROW()-3)/60,0)*60)+4</f>
        <v>4</v>
      </c>
    </row>
    <row r="5" spans="1:63" x14ac:dyDescent="0.25">
      <c r="A5" s="31" t="str">
        <f>IFERROR(VLOOKUP($A3,Employes!$A$3:$C$50,Employes!$C$1,0),"")</f>
        <v>Brigitte</v>
      </c>
      <c r="B5" s="31">
        <f ca="1">IF(OR(H5=999,H5=""),0,INDIRECT(ADDRESS(H5,Empl_auto!$C$1,1,1,Parametres!$O$8)))</f>
        <v>16</v>
      </c>
      <c r="C5" s="45"/>
      <c r="D5" s="40" t="str">
        <f ca="1">IFERROR(VLOOKUP(F5,Gains_ded!$A$3:$B$101,Gains_ded!$B$1-Gains_ded!$A$1+1,0),"")</f>
        <v>Avant imp mal P (28)</v>
      </c>
      <c r="E5" s="12">
        <f ca="1">IFERROR(VLOOKUP(F5,Gains_ded!$A$3:$D$101,Gains_ded!$D$1-Gains_ded!$A$1+1,0),"")</f>
        <v>0</v>
      </c>
      <c r="F5" s="12">
        <f t="shared" ca="1" si="0"/>
        <v>16</v>
      </c>
      <c r="G5" s="12" t="str">
        <f t="shared" ca="1" si="1"/>
        <v>33-16</v>
      </c>
      <c r="H5" s="12">
        <f ca="1">IFERROR(VLOOKUP(INDIRECT(ADDRESS((ROUNDDOWN(ROW()/60,0)*60)+3,$A$1,1,1)),INDIRECT(ADDRESS(H4+1,Empl_auto!$B$1,1,1,Parametres!$O$8)):'Empl_auto'!$BF$999,Empl_auto!$BF$1-Empl_auto!$B$1+1,0),999)</f>
        <v>5</v>
      </c>
      <c r="I5" s="48"/>
      <c r="J5" s="32">
        <f ca="1">IF(I5&lt;&gt;0,I5,IF(OR(H5=999,H5=""),0,INDIRECT(ADDRESS(H5,Empl_auto!$E$1,1,1,Parametres!$O$8))))</f>
        <v>0</v>
      </c>
      <c r="K5" s="51"/>
      <c r="L5" s="33">
        <f ca="1">IF(K5&lt;&gt;0,K5,IF(OR(H5=999,H5=""),0,INDIRECT(ADDRESS($H5,Empl_auto!$I$1,1,1,Parametres!$O$8))))*IFERROR(VLOOKUP($F5,Gains_ded!$A$3:$E$101,Gains_ded!$E$1-Gains_ded!$A$1+1,0),0)</f>
        <v>0</v>
      </c>
      <c r="M5" s="54"/>
      <c r="N5" s="30">
        <f ca="1">IF(M5&lt;&gt;0,M5,IF(OR(H5=999,H5=""),0,INDIRECT(ADDRESS(H5,Empl_auto!$J$1,1,1,Parametres!$O$8))))</f>
        <v>12.68</v>
      </c>
      <c r="O5" s="30">
        <f t="shared" ref="O5:O14" ca="1" si="4">ROUND(IF(M5&lt;&gt;0,M5,IF(N5&lt;&gt;0,N5,J5*L5)),2)</f>
        <v>12.68</v>
      </c>
      <c r="P5" s="30">
        <f ca="1">IF(O5=0.01,0,IF(J5=0,VLOOKUP(F5,INDIRECT(ADDRESS(U5,1,1,1,Parametres!$O$7)):INDIRECT(ADDRESS(U5+39,$T$1,1,1,Parametres!$O$7)),Calculs!$T$1-Calculs!$A$1+1,0),0))</f>
        <v>0</v>
      </c>
      <c r="Q5" s="34">
        <f t="shared" ca="1" si="2"/>
        <v>12.68</v>
      </c>
      <c r="R5" s="35">
        <f ca="1">IFERROR(INDIRECT(ADDRESS(63,F5+1,1,1,Parametres!$O$10&amp;TEXT(INDIRECT(ADDRESS(U5-1,1,1,1)),"00000")))+Q5,0)</f>
        <v>12.68</v>
      </c>
      <c r="S5" s="36">
        <f ca="1">IF(OR(N5=0.01,O5=0.01),0,VLOOKUP(F5,INDIRECT(ADDRESS(U5,1,1,1,Parametres!$O$7)):INDIRECT(ADDRESS(U5+52,$AE$1,1,1,Parametres!$O$7)),Calculs!$AE$1-Calculs!$A$1+1,0))</f>
        <v>0</v>
      </c>
      <c r="T5" s="37">
        <f ca="1">IFERROR(INDIRECT(ADDRESS(133,F5+1,1,1,Parametres!$O$10&amp;TEXT($A$3,"00000")))+S5,0)</f>
        <v>0</v>
      </c>
      <c r="U5" s="12">
        <f t="shared" si="3"/>
        <v>4</v>
      </c>
    </row>
    <row r="6" spans="1:63" x14ac:dyDescent="0.25">
      <c r="A6" s="31">
        <f>IFERROR(VLOOKUP($A$3,Employes!$A$3:$R$50,Employes!$R$1,0),"")</f>
        <v>52</v>
      </c>
      <c r="B6" s="31">
        <f ca="1">IF(OR(H6=999,H6=""),0,INDIRECT(ADDRESS(H6,Empl_auto!$C$1,1,1,Parametres!$O$8)))</f>
        <v>17</v>
      </c>
      <c r="C6" s="45"/>
      <c r="D6" s="40" t="str">
        <f ca="1">IFERROR(VLOOKUP(F6,Gains_ded!$A$3:$B$101,Gains_ded!$B$1-Gains_ded!$A$1+1,0),"")</f>
        <v>Annul avant impos (29)</v>
      </c>
      <c r="E6" s="12">
        <f ca="1">IFERROR(VLOOKUP(F6,Gains_ded!$A$3:$D$101,Gains_ded!$D$1-Gains_ded!$A$1+1,0),"")</f>
        <v>0</v>
      </c>
      <c r="F6" s="12">
        <f t="shared" ca="1" si="0"/>
        <v>17</v>
      </c>
      <c r="G6" s="12" t="str">
        <f t="shared" ca="1" si="1"/>
        <v>33-17</v>
      </c>
      <c r="H6" s="12">
        <f ca="1">IFERROR(VLOOKUP(INDIRECT(ADDRESS((ROUNDDOWN(ROW()/60,0)*60)+3,$A$1,1,1)),INDIRECT(ADDRESS(H5+1,Empl_auto!$B$1,1,1,Parametres!$O$8)):'Empl_auto'!$BF$999,Empl_auto!$BF$1-Empl_auto!$B$1+1,0),999)</f>
        <v>6</v>
      </c>
      <c r="I6" s="48"/>
      <c r="J6" s="32">
        <f ca="1">IF(I6&lt;&gt;0,I6,IF(OR(H6=999,H6=""),0,INDIRECT(ADDRESS(H6,Empl_auto!$E$1,1,1,Parametres!$O$8))))</f>
        <v>0</v>
      </c>
      <c r="K6" s="51"/>
      <c r="L6" s="33">
        <f ca="1">IF(K6&lt;&gt;0,K6,IF(OR(H6=999,H6=""),0,INDIRECT(ADDRESS($H6,Empl_auto!$I$1,1,1,Parametres!$O$8))))*IFERROR(VLOOKUP($F6,Gains_ded!$A$3:$E$101,Gains_ded!$E$1-Gains_ded!$A$1+1,0),0)</f>
        <v>0</v>
      </c>
      <c r="M6" s="54"/>
      <c r="N6" s="30">
        <f ca="1">IF(M6&lt;&gt;0,M6,IF(OR(H6=999,H6=""),0,INDIRECT(ADDRESS(H6,Empl_auto!$J$1,1,1,Parametres!$O$8))))</f>
        <v>-12.68</v>
      </c>
      <c r="O6" s="30">
        <f t="shared" ca="1" si="4"/>
        <v>-12.68</v>
      </c>
      <c r="P6" s="30">
        <f ca="1">IF(O6=0.01,0,IF(J6=0,VLOOKUP(F6,INDIRECT(ADDRESS(U6,1,1,1,Parametres!$O$7)):INDIRECT(ADDRESS(U6+39,$T$1,1,1,Parametres!$O$7)),Calculs!$T$1-Calculs!$A$1+1,0),0))</f>
        <v>0</v>
      </c>
      <c r="Q6" s="34">
        <f t="shared" ca="1" si="2"/>
        <v>-12.68</v>
      </c>
      <c r="R6" s="35">
        <f ca="1">IFERROR(INDIRECT(ADDRESS(63,F6+1,1,1,Parametres!$O$10&amp;TEXT(INDIRECT(ADDRESS(U6-1,1,1,1)),"00000")))+Q6,0)</f>
        <v>-12.68</v>
      </c>
      <c r="S6" s="36">
        <f ca="1">IF(OR(N6=0.01,O6=0.01),0,VLOOKUP(F6,INDIRECT(ADDRESS(U6,1,1,1,Parametres!$O$7)):INDIRECT(ADDRESS(U6+52,$AE$1,1,1,Parametres!$O$7)),Calculs!$AE$1-Calculs!$A$1+1,0))</f>
        <v>0</v>
      </c>
      <c r="T6" s="37">
        <f ca="1">IFERROR(INDIRECT(ADDRESS(133,F6+1,1,1,Parametres!$O$10&amp;TEXT($A$3,"00000")))+S6,0)</f>
        <v>0</v>
      </c>
      <c r="U6" s="12">
        <f t="shared" si="3"/>
        <v>4</v>
      </c>
    </row>
    <row r="7" spans="1:63" ht="15.75" thickBot="1" x14ac:dyDescent="0.3">
      <c r="A7" s="92" t="s">
        <v>149</v>
      </c>
      <c r="B7" s="31">
        <f ca="1">IF(OR(H7=999,H7=""),0,INDIRECT(ADDRESS(H7,Empl_auto!$C$1,1,1,Parametres!$O$8)))</f>
        <v>13</v>
      </c>
      <c r="C7" s="45"/>
      <c r="D7" s="40" t="str">
        <f ca="1">IFERROR(VLOOKUP(F7,Gains_ded!$A$3:$B$101,Gains_ded!$B$1-Gains_ded!$A$1+1,0),"")</f>
        <v>Annul av imp fed (31)</v>
      </c>
      <c r="E7" s="12">
        <f ca="1">IFERROR(VLOOKUP(F7,Gains_ded!$A$3:$D$101,Gains_ded!$D$1-Gains_ded!$A$1+1,0),"")</f>
        <v>0</v>
      </c>
      <c r="F7" s="12">
        <f t="shared" ca="1" si="0"/>
        <v>13</v>
      </c>
      <c r="G7" s="12" t="str">
        <f t="shared" ca="1" si="1"/>
        <v>33-13</v>
      </c>
      <c r="H7" s="12">
        <f ca="1">IFERROR(VLOOKUP(INDIRECT(ADDRESS((ROUNDDOWN(ROW()/60,0)*60)+3,$A$1,1,1)),INDIRECT(ADDRESS(H6+1,Empl_auto!$B$1,1,1,Parametres!$O$8)):'Empl_auto'!$BF$999,Empl_auto!$BF$1-Empl_auto!$B$1+1,0),999)</f>
        <v>7</v>
      </c>
      <c r="I7" s="48"/>
      <c r="J7" s="32">
        <f ca="1">IF(I7&lt;&gt;0,I7,IF(OR(H7=999,H7=""),0,INDIRECT(ADDRESS(H7,Empl_auto!$E$1,1,1,Parametres!$O$8))))</f>
        <v>0</v>
      </c>
      <c r="K7" s="51"/>
      <c r="L7" s="33">
        <f ca="1">IF(K7&lt;&gt;0,K7,IF(OR(H7=999,H7=""),0,INDIRECT(ADDRESS($H7,Empl_auto!$I$1,1,1,Parametres!$O$8))))*IFERROR(VLOOKUP($F7,Gains_ded!$A$3:$E$101,Gains_ded!$E$1-Gains_ded!$A$1+1,0),0)</f>
        <v>0</v>
      </c>
      <c r="M7" s="54"/>
      <c r="N7" s="30">
        <f ca="1">IF(M7&lt;&gt;0,M7,IF(OR(H7=999,H7=""),0,INDIRECT(ADDRESS(H7,Empl_auto!$J$1,1,1,Parametres!$O$8))))</f>
        <v>-4.41</v>
      </c>
      <c r="O7" s="30">
        <f t="shared" ca="1" si="4"/>
        <v>-4.41</v>
      </c>
      <c r="P7" s="30">
        <f ca="1">IF(O7=0.01,0,IF(J7=0,VLOOKUP(F7,INDIRECT(ADDRESS(U7,1,1,1,Parametres!$O$7)):INDIRECT(ADDRESS(U7+39,$T$1,1,1,Parametres!$O$7)),Calculs!$T$1-Calculs!$A$1+1,0),0))</f>
        <v>0</v>
      </c>
      <c r="Q7" s="34">
        <f t="shared" ca="1" si="2"/>
        <v>-4.41</v>
      </c>
      <c r="R7" s="35">
        <f ca="1">IFERROR(INDIRECT(ADDRESS(63,F7+1,1,1,Parametres!$O$10&amp;TEXT(INDIRECT(ADDRESS(U7-1,1,1,1)),"00000")))+Q7,0)</f>
        <v>-4.41</v>
      </c>
      <c r="S7" s="36">
        <f ca="1">IF(OR(N7=0.01,O7=0.01),0,VLOOKUP(F7,INDIRECT(ADDRESS(U7,1,1,1,Parametres!$O$7)):INDIRECT(ADDRESS(U7+52,$AE$1,1,1,Parametres!$O$7)),Calculs!$AE$1-Calculs!$A$1+1,0))</f>
        <v>0</v>
      </c>
      <c r="T7" s="37">
        <f ca="1">IFERROR(INDIRECT(ADDRESS(133,F7+1,1,1,Parametres!$O$10&amp;TEXT($A$3,"00000")))+S7,0)</f>
        <v>0</v>
      </c>
      <c r="U7" s="12">
        <f t="shared" si="3"/>
        <v>4</v>
      </c>
    </row>
    <row r="8" spans="1:63" ht="15.75" thickBot="1" x14ac:dyDescent="0.3">
      <c r="A8" s="43"/>
      <c r="B8" s="31">
        <f ca="1">IF(OR(H8=999,H8=""),0,INDIRECT(ADDRESS(H8,Empl_auto!$C$1,1,1,Parametres!$O$8)))</f>
        <v>25</v>
      </c>
      <c r="C8" s="45"/>
      <c r="D8" s="40" t="str">
        <f ca="1">IFERROR(VLOOKUP(F8,Gains_ded!$A$3:$B$101,Gains_ded!$B$1-Gains_ded!$A$1+1,0),"")</f>
        <v>Fact equiv (32)</v>
      </c>
      <c r="E8" s="12">
        <f ca="1">IFERROR(VLOOKUP(F8,Gains_ded!$A$3:$D$101,Gains_ded!$D$1-Gains_ded!$A$1+1,0),"")</f>
        <v>0</v>
      </c>
      <c r="F8" s="12">
        <f t="shared" ca="1" si="0"/>
        <v>25</v>
      </c>
      <c r="G8" s="12" t="str">
        <f t="shared" ca="1" si="1"/>
        <v>33-25</v>
      </c>
      <c r="H8" s="12">
        <f ca="1">IFERROR(VLOOKUP(INDIRECT(ADDRESS((ROUNDDOWN(ROW()/60,0)*60)+3,$A$1,1,1)),INDIRECT(ADDRESS(H7+1,Empl_auto!$B$1,1,1,Parametres!$O$8)):'Empl_auto'!$BF$999,Empl_auto!$BF$1-Empl_auto!$B$1+1,0),999)</f>
        <v>8</v>
      </c>
      <c r="I8" s="48"/>
      <c r="J8" s="32">
        <f ca="1">IF(I8&lt;&gt;0,I8,IF(OR(H8=999,H8=""),0,INDIRECT(ADDRESS(H8,Empl_auto!$E$1,1,1,Parametres!$O$8))))</f>
        <v>0</v>
      </c>
      <c r="K8" s="51"/>
      <c r="L8" s="33">
        <f ca="1">IF(K8&lt;&gt;0,K8,IF(OR(H8=999,H8=""),0,INDIRECT(ADDRESS($H8,Empl_auto!$I$1,1,1,Parametres!$O$8))))*IFERROR(VLOOKUP($F8,Gains_ded!$A$3:$E$101,Gains_ded!$E$1-Gains_ded!$A$1+1,0),0)</f>
        <v>0</v>
      </c>
      <c r="M8" s="54"/>
      <c r="N8" s="30">
        <f ca="1">IF(M8&lt;&gt;0,M8,IF(OR(H8=999,H8=""),0,INDIRECT(ADDRESS(H8,Empl_auto!$J$1,1,1,Parametres!$O$8))))</f>
        <v>4.41</v>
      </c>
      <c r="O8" s="30">
        <f t="shared" ca="1" si="4"/>
        <v>4.41</v>
      </c>
      <c r="P8" s="30">
        <f ca="1">IF(O8=0.01,0,IF(J8=0,VLOOKUP(F8,INDIRECT(ADDRESS(U8,1,1,1,Parametres!$O$7)):INDIRECT(ADDRESS(U8+39,$T$1,1,1,Parametres!$O$7)),Calculs!$T$1-Calculs!$A$1+1,0),0))</f>
        <v>0</v>
      </c>
      <c r="Q8" s="34">
        <f t="shared" ca="1" si="2"/>
        <v>4.41</v>
      </c>
      <c r="R8" s="35">
        <f ca="1">IFERROR(INDIRECT(ADDRESS(63,F8+1,1,1,Parametres!$O$10&amp;TEXT(INDIRECT(ADDRESS(U8-1,1,1,1)),"00000")))+Q8,0)</f>
        <v>4.41</v>
      </c>
      <c r="S8" s="36">
        <f ca="1">IF(OR(N8=0.01,O8=0.01),0,VLOOKUP(F8,INDIRECT(ADDRESS(U8,1,1,1,Parametres!$O$7)):INDIRECT(ADDRESS(U8+52,$AE$1,1,1,Parametres!$O$7)),Calculs!$AE$1-Calculs!$A$1+1,0))</f>
        <v>0</v>
      </c>
      <c r="T8" s="37">
        <f ca="1">IFERROR(INDIRECT(ADDRESS(133,F8+1,1,1,Parametres!$O$10&amp;TEXT($A$3,"00000")))+S8,0)</f>
        <v>0</v>
      </c>
      <c r="U8" s="12">
        <f t="shared" si="3"/>
        <v>4</v>
      </c>
    </row>
    <row r="9" spans="1:63" x14ac:dyDescent="0.25">
      <c r="A9" s="31">
        <f>IFERROR(VLOOKUP($A3,Employes!$A$3:$AA$50,Employes!$Y$1-Employes!$A$1+1,0),"")</f>
        <v>0</v>
      </c>
      <c r="B9" s="31">
        <f ca="1">IF(OR(H9=999,H9=""),0,INDIRECT(ADDRESS(H9,Empl_auto!$C$1,1,1,Parametres!$O$8)))</f>
        <v>64</v>
      </c>
      <c r="C9" s="45"/>
      <c r="D9" s="40" t="str">
        <f ca="1">IFERROR(VLOOKUP(F9,Gains_ded!$A$3:$B$101,Gains_ded!$B$1-Gains_ded!$A$1+1,0),"")</f>
        <v>REER</v>
      </c>
      <c r="E9" s="12">
        <f ca="1">IFERROR(VLOOKUP(F9,Gains_ded!$A$3:$D$101,Gains_ded!$D$1-Gains_ded!$A$1+1,0),"")</f>
        <v>0</v>
      </c>
      <c r="F9" s="12">
        <f t="shared" ca="1" si="0"/>
        <v>64</v>
      </c>
      <c r="G9" s="12" t="str">
        <f t="shared" ca="1" si="1"/>
        <v>33-64</v>
      </c>
      <c r="H9" s="12">
        <f ca="1">IFERROR(VLOOKUP(INDIRECT(ADDRESS((ROUNDDOWN(ROW()/60,0)*60)+3,$A$1,1,1)),INDIRECT(ADDRESS(H8+1,Empl_auto!$B$1,1,1,Parametres!$O$8)):'Empl_auto'!$BF$999,Empl_auto!$BF$1-Empl_auto!$B$1+1,0),999)</f>
        <v>9</v>
      </c>
      <c r="I9" s="48"/>
      <c r="J9" s="32">
        <f ca="1">IF(I9&lt;&gt;0,I9,IF(OR(H9=999,H9=""),0,INDIRECT(ADDRESS(H9,Empl_auto!$E$1,1,1,Parametres!$O$8))))</f>
        <v>0</v>
      </c>
      <c r="K9" s="51"/>
      <c r="L9" s="33">
        <f ca="1">IF(K9&lt;&gt;0,K9,IF(OR(H9=999,H9=""),0,INDIRECT(ADDRESS($H9,Empl_auto!$I$1,1,1,Parametres!$O$8))))*IFERROR(VLOOKUP($F9,Gains_ded!$A$3:$E$101,Gains_ded!$E$1-Gains_ded!$A$1+1,0),0)</f>
        <v>0</v>
      </c>
      <c r="M9" s="54"/>
      <c r="N9" s="30">
        <f ca="1">IF(M9&lt;&gt;0,M9,IF(OR(H9=999,H9=""),0,INDIRECT(ADDRESS(H9,Empl_auto!$J$1,1,1,Parametres!$O$8))))</f>
        <v>15</v>
      </c>
      <c r="O9" s="30">
        <f t="shared" ca="1" si="4"/>
        <v>15</v>
      </c>
      <c r="P9" s="30">
        <f ca="1">IF(O9=0.01,0,IF(J9=0,VLOOKUP(F9,INDIRECT(ADDRESS(U9,1,1,1,Parametres!$O$7)):INDIRECT(ADDRESS(U9+39,$T$1,1,1,Parametres!$O$7)),Calculs!$T$1-Calculs!$A$1+1,0),0))</f>
        <v>0</v>
      </c>
      <c r="Q9" s="34">
        <f t="shared" ca="1" si="2"/>
        <v>15</v>
      </c>
      <c r="R9" s="35">
        <f ca="1">IFERROR(INDIRECT(ADDRESS(63,F9+1,1,1,Parametres!$O$10&amp;TEXT(INDIRECT(ADDRESS(U9-1,1,1,1)),"00000")))+Q9,0)</f>
        <v>15</v>
      </c>
      <c r="S9" s="36">
        <f ca="1">IF(OR(N9=0.01,O9=0.01),0,VLOOKUP(F9,INDIRECT(ADDRESS(U9,1,1,1,Parametres!$O$7)):INDIRECT(ADDRESS(U9+52,$AE$1,1,1,Parametres!$O$7)),Calculs!$AE$1-Calculs!$A$1+1,0))</f>
        <v>0</v>
      </c>
      <c r="T9" s="37">
        <f ca="1">IFERROR(INDIRECT(ADDRESS(133,F9+1,1,1,Parametres!$O$10&amp;TEXT($A$3,"00000")))+S9,0)</f>
        <v>0</v>
      </c>
      <c r="U9" s="12">
        <f t="shared" si="3"/>
        <v>4</v>
      </c>
    </row>
    <row r="10" spans="1:63" x14ac:dyDescent="0.25">
      <c r="A10" s="31" t="str">
        <f>TEXT(IFERROR(VLOOKUP($A3,Employes!$A$3:$AA$50,Employes!$AA$1-Employes!$A$1+1,0),""),"0")</f>
        <v>0</v>
      </c>
      <c r="B10" s="31">
        <f ca="1">IF(OR(H10=999,H10=""),0,INDIRECT(ADDRESS(H10,Empl_auto!$C$1,1,1,Parametres!$O$8)))</f>
        <v>51</v>
      </c>
      <c r="C10" s="45"/>
      <c r="D10" s="40" t="str">
        <f ca="1">IFERROR(VLOOKUP(F10,Gains_ded!$A$3:$B$101,Gains_ded!$B$1-Gains_ded!$A$1+1,0),"")</f>
        <v>Impot federal</v>
      </c>
      <c r="E10" s="12">
        <f ca="1">IFERROR(VLOOKUP(F10,Gains_ded!$A$3:$D$101,Gains_ded!$D$1-Gains_ded!$A$1+1,0),"")</f>
        <v>0</v>
      </c>
      <c r="F10" s="12">
        <f t="shared" ca="1" si="0"/>
        <v>51</v>
      </c>
      <c r="G10" s="12" t="str">
        <f t="shared" ca="1" si="1"/>
        <v>33-51</v>
      </c>
      <c r="H10" s="12">
        <f ca="1">IFERROR(VLOOKUP(INDIRECT(ADDRESS((ROUNDDOWN(ROW()/60,0)*60)+3,$A$1,1,1)),INDIRECT(ADDRESS(H9+1,Empl_auto!$B$1,1,1,Parametres!$O$8)):'Empl_auto'!$BF$999,Empl_auto!$BF$1-Empl_auto!$B$1+1,0),999)</f>
        <v>10</v>
      </c>
      <c r="I10" s="48"/>
      <c r="J10" s="32">
        <f ca="1">IF(I10&lt;&gt;0,I10,IF(OR(H10=999,H10=""),0,INDIRECT(ADDRESS(H10,Empl_auto!$E$1,1,1,Parametres!$O$8))))</f>
        <v>0</v>
      </c>
      <c r="K10" s="51"/>
      <c r="L10" s="33">
        <f ca="1">IF(K10&lt;&gt;0,K10,IF(OR(H10=999,H10=""),0,INDIRECT(ADDRESS($H10,Empl_auto!$I$1,1,1,Parametres!$O$8))))*IFERROR(VLOOKUP($F10,Gains_ded!$A$3:$E$101,Gains_ded!$E$1-Gains_ded!$A$1+1,0),0)</f>
        <v>0</v>
      </c>
      <c r="M10" s="54"/>
      <c r="N10" s="30">
        <f ca="1">IF(M10&lt;&gt;0,M10,IF(OR(H10=999,H10=""),0,INDIRECT(ADDRESS(H10,Empl_auto!$J$1,1,1,Parametres!$O$8))))</f>
        <v>0</v>
      </c>
      <c r="O10" s="30">
        <f t="shared" ca="1" si="4"/>
        <v>0</v>
      </c>
      <c r="P10" s="30">
        <f ca="1">IF(O10=0.01,0,IF(J10=0,VLOOKUP(F10,INDIRECT(ADDRESS(U10,1,1,1,Parametres!$O$7)):INDIRECT(ADDRESS(U10+39,$T$1,1,1,Parametres!$O$7)),Calculs!$T$1-Calculs!$A$1+1,0),0))</f>
        <v>15.91</v>
      </c>
      <c r="Q10" s="34">
        <f t="shared" ca="1" si="2"/>
        <v>15.91</v>
      </c>
      <c r="R10" s="35">
        <f ca="1">IFERROR(INDIRECT(ADDRESS(63,F10+1,1,1,Parametres!$O$10&amp;TEXT(INDIRECT(ADDRESS(U10-1,1,1,1)),"00000")))+Q10,0)</f>
        <v>115.91</v>
      </c>
      <c r="S10" s="36">
        <f ca="1">IF(OR(N10=0.01,O10=0.01),0,VLOOKUP(F10,INDIRECT(ADDRESS(U10,1,1,1,Parametres!$O$7)):INDIRECT(ADDRESS(U10+52,$AE$1,1,1,Parametres!$O$7)),Calculs!$AE$1-Calculs!$A$1+1,0))</f>
        <v>0</v>
      </c>
      <c r="T10" s="37">
        <f ca="1">IFERROR(INDIRECT(ADDRESS(133,F10+1,1,1,Parametres!$O$10&amp;TEXT($A$3,"00000")))+S10,0)</f>
        <v>0</v>
      </c>
      <c r="U10" s="12">
        <f t="shared" si="3"/>
        <v>4</v>
      </c>
    </row>
    <row r="11" spans="1:63" ht="15.75" thickBot="1" x14ac:dyDescent="0.3">
      <c r="A11" s="92" t="s">
        <v>117</v>
      </c>
      <c r="B11" s="31">
        <f ca="1">IF(OR(H11=999,H11=""),0,INDIRECT(ADDRESS(H11,Empl_auto!$C$1,1,1,Parametres!$O$8)))</f>
        <v>52</v>
      </c>
      <c r="C11" s="45"/>
      <c r="D11" s="40" t="str">
        <f ca="1">IFERROR(VLOOKUP(F11,Gains_ded!$A$3:$B$101,Gains_ded!$B$1-Gains_ded!$A$1+1,0),"")</f>
        <v>Impot provincial</v>
      </c>
      <c r="E11" s="12">
        <f ca="1">IFERROR(VLOOKUP(F11,Gains_ded!$A$3:$D$101,Gains_ded!$D$1-Gains_ded!$A$1+1,0),"")</f>
        <v>0</v>
      </c>
      <c r="F11" s="12">
        <f t="shared" ca="1" si="0"/>
        <v>52</v>
      </c>
      <c r="G11" s="12" t="str">
        <f t="shared" ca="1" si="1"/>
        <v>33-52</v>
      </c>
      <c r="H11" s="12">
        <f ca="1">IFERROR(VLOOKUP(INDIRECT(ADDRESS((ROUNDDOWN(ROW()/60,0)*60)+3,$A$1,1,1)),INDIRECT(ADDRESS(H10+1,Empl_auto!$B$1,1,1,Parametres!$O$8)):'Empl_auto'!$BF$999,Empl_auto!$BF$1-Empl_auto!$B$1+1,0),999)</f>
        <v>11</v>
      </c>
      <c r="I11" s="48"/>
      <c r="J11" s="32">
        <f ca="1">IF(I11&lt;&gt;0,I11,IF(OR(H11=999,H11=""),0,INDIRECT(ADDRESS(H11,Empl_auto!$E$1,1,1,Parametres!$O$8))))</f>
        <v>0</v>
      </c>
      <c r="K11" s="51"/>
      <c r="L11" s="33">
        <f ca="1">IF(K11&lt;&gt;0,K11,IF(OR(H11=999,H11=""),0,INDIRECT(ADDRESS($H11,Empl_auto!$I$1,1,1,Parametres!$O$8))))*IFERROR(VLOOKUP($F11,Gains_ded!$A$3:$E$101,Gains_ded!$E$1-Gains_ded!$A$1+1,0),0)</f>
        <v>0</v>
      </c>
      <c r="M11" s="54"/>
      <c r="N11" s="30">
        <f ca="1">IF(M11&lt;&gt;0,M11,IF(OR(H11=999,H11=""),0,INDIRECT(ADDRESS(H11,Empl_auto!$J$1,1,1,Parametres!$O$8))))</f>
        <v>0</v>
      </c>
      <c r="O11" s="30">
        <f t="shared" ca="1" si="4"/>
        <v>0</v>
      </c>
      <c r="P11" s="30">
        <f ca="1">IF(O11=0.01,0,IF(J11=0,VLOOKUP(F11,INDIRECT(ADDRESS(U11,1,1,1,Parametres!$O$7)):INDIRECT(ADDRESS(U11+39,$T$1,1,1,Parametres!$O$7)),Calculs!$T$1-Calculs!$A$1+1,0),0))</f>
        <v>17.45</v>
      </c>
      <c r="Q11" s="34">
        <f t="shared" ca="1" si="2"/>
        <v>17.45</v>
      </c>
      <c r="R11" s="35">
        <f ca="1">IFERROR(INDIRECT(ADDRESS(63,F11+1,1,1,Parametres!$O$10&amp;TEXT(INDIRECT(ADDRESS(U11-1,1,1,1)),"00000")))+Q11,0)</f>
        <v>17.45</v>
      </c>
      <c r="S11" s="36">
        <f ca="1">IF(OR(N11=0.01,O11=0.01),0,VLOOKUP(F11,INDIRECT(ADDRESS(U11,1,1,1,Parametres!$O$7)):INDIRECT(ADDRESS(U11+52,$AE$1,1,1,Parametres!$O$7)),Calculs!$AE$1-Calculs!$A$1+1,0))</f>
        <v>0</v>
      </c>
      <c r="T11" s="37">
        <f ca="1">IFERROR(INDIRECT(ADDRESS(133,F11+1,1,1,Parametres!$O$10&amp;TEXT($A$3,"00000")))+S11,0)</f>
        <v>0</v>
      </c>
      <c r="U11" s="12">
        <f t="shared" si="3"/>
        <v>4</v>
      </c>
    </row>
    <row r="12" spans="1:63" ht="15.75" thickBot="1" x14ac:dyDescent="0.3">
      <c r="A12" s="56">
        <v>42749</v>
      </c>
      <c r="B12" s="31">
        <f ca="1">IF(OR(H12=999,H12=""),0,INDIRECT(ADDRESS(H12,Empl_auto!$C$1,1,1,Parametres!$O$8)))</f>
        <v>53</v>
      </c>
      <c r="C12" s="45"/>
      <c r="D12" s="40" t="str">
        <f ca="1">IFERROR(VLOOKUP(F12,Gains_ded!$A$3:$B$101,Gains_ded!$B$1-Gains_ded!$A$1+1,0),"")</f>
        <v>R.R.Q.</v>
      </c>
      <c r="E12" s="12">
        <f ca="1">IFERROR(VLOOKUP(F12,Gains_ded!$A$3:$D$101,Gains_ded!$D$1-Gains_ded!$A$1+1,0),"")</f>
        <v>0</v>
      </c>
      <c r="F12" s="12">
        <f t="shared" ca="1" si="0"/>
        <v>53</v>
      </c>
      <c r="G12" s="12" t="str">
        <f t="shared" ca="1" si="1"/>
        <v>33-53</v>
      </c>
      <c r="H12" s="12">
        <f ca="1">IFERROR(VLOOKUP(INDIRECT(ADDRESS((ROUNDDOWN(ROW()/60,0)*60)+3,$A$1,1,1)),INDIRECT(ADDRESS(H11+1,Empl_auto!$B$1,1,1,Parametres!$O$8)):'Empl_auto'!$BF$999,Empl_auto!$BF$1-Empl_auto!$B$1+1,0),999)</f>
        <v>12</v>
      </c>
      <c r="I12" s="48"/>
      <c r="J12" s="32">
        <f ca="1">IF(I12&lt;&gt;0,I12,IF(OR(H12=999,H12=""),0,INDIRECT(ADDRESS(H12,Empl_auto!$E$1,1,1,Parametres!$O$8))))</f>
        <v>0</v>
      </c>
      <c r="K12" s="51"/>
      <c r="L12" s="33">
        <f ca="1">IF(K12&lt;&gt;0,K12,IF(OR(H12=999,H12=""),0,INDIRECT(ADDRESS($H12,Empl_auto!$I$1,1,1,Parametres!$O$8))))*IFERROR(VLOOKUP($F12,Gains_ded!$A$3:$E$101,Gains_ded!$E$1-Gains_ded!$A$1+1,0),0)</f>
        <v>0</v>
      </c>
      <c r="M12" s="54"/>
      <c r="N12" s="30">
        <f ca="1">IF(M12&lt;&gt;0,M12,IF(OR(H12=999,H12=""),0,INDIRECT(ADDRESS(H12,Empl_auto!$J$1,1,1,Parametres!$O$8))))</f>
        <v>0</v>
      </c>
      <c r="O12" s="30">
        <f t="shared" ca="1" si="4"/>
        <v>0</v>
      </c>
      <c r="P12" s="30">
        <f ca="1">IF(O12=0.01,0,IF(J12=0,VLOOKUP(F12,INDIRECT(ADDRESS(U12,1,1,1,Parametres!$O$7)):INDIRECT(ADDRESS(U12+39,$T$1,1,1,Parametres!$O$7)),Calculs!$T$1-Calculs!$A$1+1,0),0))</f>
        <v>17.72</v>
      </c>
      <c r="Q12" s="34">
        <f t="shared" ca="1" si="2"/>
        <v>17.72</v>
      </c>
      <c r="R12" s="35">
        <f ca="1">IFERROR(INDIRECT(ADDRESS(63,F12+1,1,1,Parametres!$O$10&amp;TEXT(INDIRECT(ADDRESS(U12-1,1,1,1)),"00000")))+Q12,0)</f>
        <v>17.72</v>
      </c>
      <c r="S12" s="36">
        <f ca="1">IF(OR(N12=0.01,O12=0.01),0,VLOOKUP(F12,INDIRECT(ADDRESS(U12,1,1,1,Parametres!$O$7)):INDIRECT(ADDRESS(U12+52,$AE$1,1,1,Parametres!$O$7)),Calculs!$AE$1-Calculs!$A$1+1,0))</f>
        <v>17.72</v>
      </c>
      <c r="T12" s="37">
        <f ca="1">IFERROR(INDIRECT(ADDRESS(133,F12+1,1,1,Parametres!$O$10&amp;TEXT($A$3,"00000")))+S12,0)</f>
        <v>17.72</v>
      </c>
      <c r="U12" s="12">
        <f t="shared" si="3"/>
        <v>4</v>
      </c>
    </row>
    <row r="13" spans="1:63" x14ac:dyDescent="0.25">
      <c r="A13" s="59">
        <f>IFERROR(VLOOKUP(A12,Parametres!$L$3:$L$54,1,0),"Non valide")</f>
        <v>42749</v>
      </c>
      <c r="B13" s="31">
        <f ca="1">IF(OR(H13=999,H13=""),0,INDIRECT(ADDRESS(H13,Empl_auto!$C$1,1,1,Parametres!$O$8)))</f>
        <v>54</v>
      </c>
      <c r="C13" s="45"/>
      <c r="D13" s="40" t="str">
        <f ca="1">IFERROR(VLOOKUP(F13,Gains_ded!$A$3:$B$101,Gains_ded!$B$1-Gains_ded!$A$1+1,0),"")</f>
        <v>Ass-emploi</v>
      </c>
      <c r="E13" s="12">
        <f ca="1">IFERROR(VLOOKUP(F13,Gains_ded!$A$3:$D$101,Gains_ded!$D$1-Gains_ded!$A$1+1,0),"")</f>
        <v>0</v>
      </c>
      <c r="F13" s="12">
        <f t="shared" ca="1" si="0"/>
        <v>54</v>
      </c>
      <c r="G13" s="12" t="str">
        <f t="shared" ca="1" si="1"/>
        <v>33-54</v>
      </c>
      <c r="H13" s="12">
        <f ca="1">IFERROR(VLOOKUP(INDIRECT(ADDRESS((ROUNDDOWN(ROW()/60,0)*60)+3,$A$1,1,1)),INDIRECT(ADDRESS(H12+1,Empl_auto!$B$1,1,1,Parametres!$O$8)):'Empl_auto'!$BF$999,Empl_auto!$BF$1-Empl_auto!$B$1+1,0),999)</f>
        <v>13</v>
      </c>
      <c r="I13" s="48">
        <v>16</v>
      </c>
      <c r="J13" s="32">
        <f ca="1">IF(I13&lt;&gt;0,I13,IF(OR(H13=999,H13=""),0,INDIRECT(ADDRESS(H13,Empl_auto!$E$1,1,1,Parametres!$O$8))))</f>
        <v>16</v>
      </c>
      <c r="K13" s="51"/>
      <c r="L13" s="33">
        <f ca="1">IF(K13&lt;&gt;0,K13,IF(OR(H13=999,H13=""),0,INDIRECT(ADDRESS($H13,Empl_auto!$I$1,1,1,Parametres!$O$8))))*IFERROR(VLOOKUP($F13,Gains_ded!$A$3:$E$101,Gains_ded!$E$1-Gains_ded!$A$1+1,0),0)</f>
        <v>0</v>
      </c>
      <c r="M13" s="54"/>
      <c r="N13" s="30">
        <f ca="1">IF(M13&lt;&gt;0,M13,IF(OR(H13=999,H13=""),0,INDIRECT(ADDRESS(H13,Empl_auto!$J$1,1,1,Parametres!$O$8))))</f>
        <v>0</v>
      </c>
      <c r="O13" s="30">
        <f t="shared" ca="1" si="4"/>
        <v>0</v>
      </c>
      <c r="P13" s="30">
        <f ca="1">IF(O13=0.01,0,IF(J13=0,VLOOKUP(F13,INDIRECT(ADDRESS(U13,1,1,1,Parametres!$O$7)):INDIRECT(ADDRESS(U13+39,$T$1,1,1,Parametres!$O$7)),Calculs!$T$1-Calculs!$A$1+1,0),0))</f>
        <v>0</v>
      </c>
      <c r="Q13" s="34">
        <f t="shared" ca="1" si="2"/>
        <v>0</v>
      </c>
      <c r="R13" s="35">
        <f ca="1">IFERROR(INDIRECT(ADDRESS(63,F13+1,1,1,Parametres!$O$10&amp;TEXT(INDIRECT(ADDRESS(U13-1,1,1,1)),"00000")))+Q13,0)</f>
        <v>0</v>
      </c>
      <c r="S13" s="36">
        <f ca="1">IF(OR(N13=0.01,O13=0.01),0,VLOOKUP(F13,INDIRECT(ADDRESS(U13,1,1,1,Parametres!$O$7)):INDIRECT(ADDRESS(U13+52,$AE$1,1,1,Parametres!$O$7)),Calculs!$AE$1-Calculs!$A$1+1,0))</f>
        <v>6.82</v>
      </c>
      <c r="T13" s="37">
        <f ca="1">IFERROR(INDIRECT(ADDRESS(133,F13+1,1,1,Parametres!$O$10&amp;TEXT($A$3,"00000")))+S13,0)</f>
        <v>6.82</v>
      </c>
      <c r="U13" s="12">
        <f t="shared" si="3"/>
        <v>4</v>
      </c>
    </row>
    <row r="14" spans="1:63" x14ac:dyDescent="0.25">
      <c r="B14" s="31">
        <f ca="1">IF(OR(H14=999,H14=""),0,INDIRECT(ADDRESS(H14,Empl_auto!$C$1,1,1,Parametres!$O$8)))</f>
        <v>55</v>
      </c>
      <c r="C14" s="45"/>
      <c r="D14" s="40" t="str">
        <f ca="1">IFERROR(VLOOKUP(F14,Gains_ded!$A$3:$B$101,Gains_ded!$B$1-Gains_ded!$A$1+1,0),"")</f>
        <v>RQAP</v>
      </c>
      <c r="E14" s="12">
        <f ca="1">IFERROR(VLOOKUP(F14,Gains_ded!$A$3:$D$101,Gains_ded!$D$1-Gains_ded!$A$1+1,0),"")</f>
        <v>0</v>
      </c>
      <c r="F14" s="12">
        <f t="shared" ca="1" si="0"/>
        <v>55</v>
      </c>
      <c r="G14" s="12" t="str">
        <f t="shared" ca="1" si="1"/>
        <v>33-55</v>
      </c>
      <c r="H14" s="12">
        <f ca="1">IFERROR(VLOOKUP(INDIRECT(ADDRESS((ROUNDDOWN(ROW()/60,0)*60)+3,$A$1,1,1)),INDIRECT(ADDRESS(H13+1,Empl_auto!$B$1,1,1,Parametres!$O$8)):'Empl_auto'!$BF$999,Empl_auto!$BF$1-Empl_auto!$B$1+1,0),999)</f>
        <v>14</v>
      </c>
      <c r="I14" s="48"/>
      <c r="J14" s="32">
        <f ca="1">IF(I14&lt;&gt;0,I14,IF(OR(H14=999,H14=""),0,INDIRECT(ADDRESS(H14,Empl_auto!$E$1,1,1,Parametres!$O$8))))</f>
        <v>0</v>
      </c>
      <c r="K14" s="51"/>
      <c r="L14" s="33">
        <f ca="1">IF(K14&lt;&gt;0,K14,IF(OR(H14=999,H14=""),0,INDIRECT(ADDRESS($H14,Empl_auto!$I$1,1,1,Parametres!$O$8))))*IFERROR(VLOOKUP($F14,Gains_ded!$A$3:$E$101,Gains_ded!$E$1-Gains_ded!$A$1+1,0),0)</f>
        <v>0</v>
      </c>
      <c r="M14" s="54"/>
      <c r="N14" s="30">
        <f ca="1">IF(M14&lt;&gt;0,M14,IF(OR(H14=999,H14=""),0,INDIRECT(ADDRESS(H14,Empl_auto!$J$1,1,1,Parametres!$O$8))))</f>
        <v>0</v>
      </c>
      <c r="O14" s="30">
        <f t="shared" ca="1" si="4"/>
        <v>0</v>
      </c>
      <c r="P14" s="30">
        <f ca="1">IF(O14=0.01,0,IF(J14=0,VLOOKUP(F14,INDIRECT(ADDRESS(U14,1,1,1,Parametres!$O$7)):INDIRECT(ADDRESS(U14+39,$T$1,1,1,Parametres!$O$7)),Calculs!$T$1-Calculs!$A$1+1,0),0))</f>
        <v>2.0999999999999996</v>
      </c>
      <c r="Q14" s="34">
        <f t="shared" ca="1" si="2"/>
        <v>2.0999999999999996</v>
      </c>
      <c r="R14" s="35">
        <f ca="1">IFERROR(INDIRECT(ADDRESS(63,F14+1,1,1,Parametres!$O$10&amp;TEXT(INDIRECT(ADDRESS(U14-1,1,1,1)),"00000")))+Q14,0)</f>
        <v>2.0999999999999996</v>
      </c>
      <c r="S14" s="36">
        <f ca="1">IF(OR(N14=0.01,O14=0.01),0,VLOOKUP(F14,INDIRECT(ADDRESS(U14,1,1,1,Parametres!$O$7)):INDIRECT(ADDRESS(U14+52,$AE$1,1,1,Parametres!$O$7)),Calculs!$AE$1-Calculs!$A$1+1,0))</f>
        <v>2.94</v>
      </c>
      <c r="T14" s="37">
        <f ca="1">IFERROR(INDIRECT(ADDRESS(133,F14+1,1,1,Parametres!$O$10&amp;TEXT($A$3,"00000")))+S14,0)</f>
        <v>2.94</v>
      </c>
      <c r="U14" s="12">
        <f t="shared" si="3"/>
        <v>4</v>
      </c>
    </row>
    <row r="15" spans="1:63" x14ac:dyDescent="0.25">
      <c r="B15" s="31">
        <f ca="1">IF(OR(H15=999,H15=""),0,INDIRECT(ADDRESS(H15,Empl_auto!$C$1,1,1,Parametres!$O$8)))</f>
        <v>56</v>
      </c>
      <c r="C15" s="45"/>
      <c r="D15" s="40" t="str">
        <f ca="1">IFERROR(VLOOKUP(F15,Gains_ded!$A$3:$B$101,Gains_ded!$B$1-Gains_ded!$A$1+1,0),"")</f>
        <v>FSS</v>
      </c>
      <c r="E15" s="12">
        <f ca="1">IFERROR(VLOOKUP(F15,Gains_ded!$A$3:$D$101,Gains_ded!$D$1-Gains_ded!$A$1+1,0),"")</f>
        <v>0</v>
      </c>
      <c r="F15" s="12">
        <f t="shared" ca="1" si="0"/>
        <v>56</v>
      </c>
      <c r="G15" s="12" t="str">
        <f t="shared" ca="1" si="1"/>
        <v>33-56</v>
      </c>
      <c r="H15" s="12">
        <f ca="1">IFERROR(VLOOKUP(INDIRECT(ADDRESS((ROUNDDOWN(ROW()/60,0)*60)+3,$A$1,1,1)),INDIRECT(ADDRESS(H14+1,Empl_auto!$B$1,1,1,Parametres!$O$8)):'Empl_auto'!$BF$999,Empl_auto!$BF$1-Empl_auto!$B$1+1,0),999)</f>
        <v>15</v>
      </c>
      <c r="I15" s="48"/>
      <c r="J15" s="32">
        <f ca="1">IF(I15&lt;&gt;0,I15,IF(OR(H15=999,H15=""),0,INDIRECT(ADDRESS(H15,Empl_auto!$E$1,1,1,Parametres!$O$8))))</f>
        <v>0</v>
      </c>
      <c r="K15" s="51"/>
      <c r="L15" s="33">
        <f ca="1">IF(K15&lt;&gt;0,K15,IF(OR(H15=999,H15=""),0,INDIRECT(ADDRESS($H15,Empl_auto!$I$1,1,1,Parametres!$O$8))))*IFERROR(VLOOKUP($F15,Gains_ded!$A$3:$E$101,Gains_ded!$E$1-Gains_ded!$A$1+1,0),0)</f>
        <v>0</v>
      </c>
      <c r="M15" s="54"/>
      <c r="N15" s="30">
        <f ca="1">IF(M15&lt;&gt;0,M15,IF(OR(H15=999,H15=""),0,INDIRECT(ADDRESS(H15,Empl_auto!$J$1,1,1,Parametres!$O$8))))</f>
        <v>0</v>
      </c>
      <c r="O15" s="30">
        <f ca="1">ROUND(IF(M15&lt;&gt;0,M15,IF(N15&lt;&gt;0,N15,J15*L15)),2)</f>
        <v>0</v>
      </c>
      <c r="P15" s="30">
        <f ca="1">IF(O15=0.01,0,IF(J15=0,VLOOKUP(F15,INDIRECT(ADDRESS(U15,1,1,1,Parametres!$O$7)):INDIRECT(ADDRESS(U15+39,$T$1,1,1,Parametres!$O$7)),Calculs!$T$1-Calculs!$A$1+1,0),0))</f>
        <v>0</v>
      </c>
      <c r="Q15" s="34">
        <f t="shared" ca="1" si="2"/>
        <v>0</v>
      </c>
      <c r="R15" s="35">
        <f ca="1">IFERROR(INDIRECT(ADDRESS(63,F15+1,1,1,Parametres!$O$10&amp;TEXT(INDIRECT(ADDRESS(U15-1,1,1,1)),"00000")))+Q15,0)</f>
        <v>0</v>
      </c>
      <c r="S15" s="36">
        <f ca="1">IF(OR(N15=0.01,O15=0.01),0,VLOOKUP(F15,INDIRECT(ADDRESS(U15,1,1,1,Parametres!$O$7)):INDIRECT(ADDRESS(U15+52,$AE$1,1,1,Parametres!$O$7)),Calculs!$AE$1-Calculs!$A$1+1,0))</f>
        <v>9.89</v>
      </c>
      <c r="T15" s="37">
        <f ca="1">IFERROR(INDIRECT(ADDRESS(133,F15+1,1,1,Parametres!$O$10&amp;TEXT($A$3,"00000")))+S15,0)</f>
        <v>9.89</v>
      </c>
      <c r="U15" s="12">
        <f t="shared" si="3"/>
        <v>4</v>
      </c>
    </row>
    <row r="16" spans="1:63" x14ac:dyDescent="0.25">
      <c r="B16" s="31">
        <f ca="1">IF(OR(H16=999,H16=""),0,INDIRECT(ADDRESS(H16,Empl_auto!$C$1,1,1,Parametres!$O$8)))</f>
        <v>57</v>
      </c>
      <c r="C16" s="45"/>
      <c r="D16" s="40" t="str">
        <f ca="1">IFERROR(VLOOKUP(F16,Gains_ded!$A$3:$B$101,Gains_ded!$B$1-Gains_ded!$A$1+1,0),"")</f>
        <v>CNESST</v>
      </c>
      <c r="E16" s="12">
        <f ca="1">IFERROR(VLOOKUP(F16,Gains_ded!$A$3:$D$101,Gains_ded!$D$1-Gains_ded!$A$1+1,0),"")</f>
        <v>0</v>
      </c>
      <c r="F16" s="12">
        <f t="shared" ca="1" si="0"/>
        <v>57</v>
      </c>
      <c r="G16" s="12" t="str">
        <f t="shared" ca="1" si="1"/>
        <v>33-57</v>
      </c>
      <c r="H16" s="12">
        <f ca="1">IFERROR(VLOOKUP(INDIRECT(ADDRESS((ROUNDDOWN(ROW()/60,0)*60)+3,$A$1,1,1)),INDIRECT(ADDRESS(H15+1,Empl_auto!$B$1,1,1,Parametres!$O$8)):'Empl_auto'!$BF$999,Empl_auto!$BF$1-Empl_auto!$B$1+1,0),999)</f>
        <v>16</v>
      </c>
      <c r="I16" s="48"/>
      <c r="J16" s="32">
        <f ca="1">IF(I16&lt;&gt;0,I16,IF(OR(H16=999,H16=""),0,INDIRECT(ADDRESS(H16,Empl_auto!$E$1,1,1,Parametres!$O$8))))</f>
        <v>0</v>
      </c>
      <c r="K16" s="51"/>
      <c r="L16" s="33">
        <f ca="1">IF(K16&lt;&gt;0,K16,IF(OR(H16=999,H16=""),0,INDIRECT(ADDRESS($H16,Empl_auto!$I$1,1,1,Parametres!$O$8))))*IFERROR(VLOOKUP($F16,Gains_ded!$A$3:$E$101,Gains_ded!$E$1-Gains_ded!$A$1+1,0),0)</f>
        <v>0</v>
      </c>
      <c r="M16" s="54"/>
      <c r="N16" s="30">
        <f ca="1">IF(M16&lt;&gt;0,M16,IF(OR(H16=999,H16=""),0,INDIRECT(ADDRESS(H16,Empl_auto!$J$1,1,1,Parametres!$O$8))))</f>
        <v>0</v>
      </c>
      <c r="O16" s="30">
        <f t="shared" ref="O16:O42" ca="1" si="5">ROUND(IF(M16&lt;&gt;0,M16,IF(N16&lt;&gt;0,N16,J16*L16)),2)</f>
        <v>0</v>
      </c>
      <c r="P16" s="30">
        <f ca="1">IF(O16=0.01,0,IF(J16=0,VLOOKUP(F16,INDIRECT(ADDRESS(U16,1,1,1,Parametres!$O$7)):INDIRECT(ADDRESS(U16+39,$T$1,1,1,Parametres!$O$7)),Calculs!$T$1-Calculs!$A$1+1,0),0))</f>
        <v>0</v>
      </c>
      <c r="Q16" s="34">
        <f t="shared" ca="1" si="2"/>
        <v>0</v>
      </c>
      <c r="R16" s="35">
        <f ca="1">IFERROR(INDIRECT(ADDRESS(63,F16+1,1,1,Parametres!$O$10&amp;TEXT(INDIRECT(ADDRESS(U16-1,1,1,1)),"00000")))+Q16,0)</f>
        <v>0</v>
      </c>
      <c r="S16" s="36">
        <f ca="1">IF(OR(N16=0.01,O16=0.01),0,VLOOKUP(F16,INDIRECT(ADDRESS(U16,1,1,1,Parametres!$O$7)):INDIRECT(ADDRESS(U16+52,$AE$1,1,1,Parametres!$O$7)),Calculs!$AE$1-Calculs!$A$1+1,0))</f>
        <v>28.040000000000003</v>
      </c>
      <c r="T16" s="37">
        <f ca="1">IFERROR(INDIRECT(ADDRESS(133,F16+1,1,1,Parametres!$O$10&amp;TEXT($A$3,"00000")))+S16,0)</f>
        <v>28.040000000000003</v>
      </c>
      <c r="U16" s="12">
        <f t="shared" si="3"/>
        <v>4</v>
      </c>
    </row>
    <row r="17" spans="1:21" x14ac:dyDescent="0.25">
      <c r="B17" s="31">
        <f ca="1">IF(OR(H17=999,H17=""),0,INDIRECT(ADDRESS(H17,Empl_auto!$C$1,1,1,Parametres!$O$8)))</f>
        <v>58</v>
      </c>
      <c r="C17" s="45"/>
      <c r="D17" s="40" t="str">
        <f ca="1">IFERROR(VLOOKUP(F17,Gains_ded!$A$3:$B$101,Gains_ded!$B$1-Gains_ded!$A$1+1,0),"")</f>
        <v>CNT</v>
      </c>
      <c r="E17" s="12">
        <f ca="1">IFERROR(VLOOKUP(F17,Gains_ded!$A$3:$D$101,Gains_ded!$D$1-Gains_ded!$A$1+1,0),"")</f>
        <v>0</v>
      </c>
      <c r="F17" s="12">
        <f t="shared" ca="1" si="0"/>
        <v>58</v>
      </c>
      <c r="G17" s="12" t="str">
        <f t="shared" ca="1" si="1"/>
        <v>33-58</v>
      </c>
      <c r="H17" s="12">
        <f ca="1">IFERROR(VLOOKUP(INDIRECT(ADDRESS((ROUNDDOWN(ROW()/60,0)*60)+3,$A$1,1,1)),INDIRECT(ADDRESS(H16+1,Empl_auto!$B$1,1,1,Parametres!$O$8)):'Empl_auto'!$BF$999,Empl_auto!$BF$1-Empl_auto!$B$1+1,0),999)</f>
        <v>17</v>
      </c>
      <c r="I17" s="48"/>
      <c r="J17" s="32">
        <f ca="1">IF(I17&lt;&gt;0,I17,IF(OR(H17=999,H17=""),0,INDIRECT(ADDRESS(H17,Empl_auto!$E$1,1,1,Parametres!$O$8))))</f>
        <v>0</v>
      </c>
      <c r="K17" s="51"/>
      <c r="L17" s="33">
        <f ca="1">IF(K17&lt;&gt;0,K17,IF(OR(H17=999,H17=""),0,INDIRECT(ADDRESS($H17,Empl_auto!$I$1,1,1,Parametres!$O$8))))*IFERROR(VLOOKUP($F17,Gains_ded!$A$3:$E$101,Gains_ded!$E$1-Gains_ded!$A$1+1,0),0)</f>
        <v>0</v>
      </c>
      <c r="M17" s="54"/>
      <c r="N17" s="30">
        <f ca="1">IF(M17&lt;&gt;0,M17,IF(OR(H17=999,H17=""),0,INDIRECT(ADDRESS(H17,Empl_auto!$J$1,1,1,Parametres!$O$8))))</f>
        <v>0</v>
      </c>
      <c r="O17" s="30">
        <f t="shared" ca="1" si="5"/>
        <v>0</v>
      </c>
      <c r="P17" s="30">
        <f ca="1">IF(O17=0.01,0,IF(J17=0,VLOOKUP(F17,INDIRECT(ADDRESS(U17,1,1,1,Parametres!$O$7)):INDIRECT(ADDRESS(U17+39,$T$1,1,1,Parametres!$O$7)),Calculs!$T$1-Calculs!$A$1+1,0),0))</f>
        <v>0</v>
      </c>
      <c r="Q17" s="34">
        <f t="shared" ca="1" si="2"/>
        <v>0</v>
      </c>
      <c r="R17" s="35">
        <f ca="1">IFERROR(INDIRECT(ADDRESS(63,F17+1,1,1,Parametres!$O$10&amp;TEXT(INDIRECT(ADDRESS(U17-1,1,1,1)),"00000")))+Q17,0)</f>
        <v>0</v>
      </c>
      <c r="S17" s="36">
        <f ca="1">IF(OR(N17=0.01,O17=0.01),0,VLOOKUP(F17,INDIRECT(ADDRESS(U17,1,1,1,Parametres!$O$7)):INDIRECT(ADDRESS(U17+52,$AE$1,1,1,Parametres!$O$7)),Calculs!$AE$1-Calculs!$A$1+1,0))</f>
        <v>0.29000000000000004</v>
      </c>
      <c r="T17" s="37">
        <f ca="1">IFERROR(INDIRECT(ADDRESS(133,F17+1,1,1,Parametres!$O$10&amp;TEXT($A$3,"00000")))+S17,0)</f>
        <v>0.29000000000000004</v>
      </c>
      <c r="U17" s="12">
        <f t="shared" si="3"/>
        <v>4</v>
      </c>
    </row>
    <row r="18" spans="1:21" x14ac:dyDescent="0.25">
      <c r="B18" s="31">
        <f ca="1">IF(OR(H18=999,H18=""),0,INDIRECT(ADDRESS(H18,Empl_auto!$C$1,1,1,Parametres!$O$8)))</f>
        <v>0</v>
      </c>
      <c r="C18" s="45"/>
      <c r="D18" s="40" t="str">
        <f ca="1">IFERROR(VLOOKUP(F18,Gains_ded!$A$3:$B$101,Gains_ded!$B$1-Gains_ded!$A$1+1,0),"")</f>
        <v/>
      </c>
      <c r="E18" s="12" t="str">
        <f ca="1">IFERROR(VLOOKUP(F18,Gains_ded!$A$3:$D$101,Gains_ded!$D$1-Gains_ded!$A$1+1,0),"")</f>
        <v/>
      </c>
      <c r="F18" s="12">
        <f t="shared" ca="1" si="0"/>
        <v>0</v>
      </c>
      <c r="G18" s="12" t="str">
        <f t="shared" ca="1" si="1"/>
        <v>33-0</v>
      </c>
      <c r="H18" s="12">
        <f ca="1">IFERROR(VLOOKUP(INDIRECT(ADDRESS((ROUNDDOWN(ROW()/60,0)*60)+3,$A$1,1,1)),INDIRECT(ADDRESS(H17+1,Empl_auto!$B$1,1,1,Parametres!$O$8)):'Empl_auto'!$BF$999,Empl_auto!$BF$1-Empl_auto!$B$1+1,0),999)</f>
        <v>999</v>
      </c>
      <c r="I18" s="48"/>
      <c r="J18" s="32">
        <f ca="1">IF(I18&lt;&gt;0,I18,IF(OR(H18=999,H18=""),0,INDIRECT(ADDRESS(H18,Empl_auto!$E$1,1,1,Parametres!$O$8))))</f>
        <v>0</v>
      </c>
      <c r="K18" s="51"/>
      <c r="L18" s="33">
        <f ca="1">IF(K18&lt;&gt;0,K18,IF(OR(H18=999,H18=""),0,INDIRECT(ADDRESS($H18,Empl_auto!$I$1,1,1,Parametres!$O$8))))*IFERROR(VLOOKUP($F18,Gains_ded!$A$3:$E$101,Gains_ded!$E$1-Gains_ded!$A$1+1,0),0)</f>
        <v>0</v>
      </c>
      <c r="M18" s="54"/>
      <c r="N18" s="30">
        <f ca="1">IF(M18&lt;&gt;0,M18,IF(OR(H18=999,H18=""),0,INDIRECT(ADDRESS(H18,Empl_auto!$J$1,1,1,Parametres!$O$8))))</f>
        <v>0</v>
      </c>
      <c r="O18" s="30">
        <f t="shared" ca="1" si="5"/>
        <v>0</v>
      </c>
      <c r="P18" s="30">
        <f ca="1">IF(O18=0.01,0,IF(J18=0,VLOOKUP(F18,INDIRECT(ADDRESS(U18,1,1,1,Parametres!$O$7)):INDIRECT(ADDRESS(U18+39,$T$1,1,1,Parametres!$O$7)),Calculs!$T$1-Calculs!$A$1+1,0),0))</f>
        <v>0</v>
      </c>
      <c r="Q18" s="34">
        <f t="shared" ca="1" si="2"/>
        <v>0</v>
      </c>
      <c r="R18" s="35">
        <f ca="1">IFERROR(INDIRECT(ADDRESS(63,F18+1,1,1,Parametres!$O$10&amp;TEXT(INDIRECT(ADDRESS(U18-1,1,1,1)),"00000")))+Q18,0)</f>
        <v>0</v>
      </c>
      <c r="S18" s="36">
        <f ca="1">IF(OR(N18=0.01,O18=0.01),0,VLOOKUP(F18,INDIRECT(ADDRESS(U18,1,1,1,Parametres!$O$7)):INDIRECT(ADDRESS(U18+52,$AE$1,1,1,Parametres!$O$7)),Calculs!$AE$1-Calculs!$A$1+1,0))</f>
        <v>0</v>
      </c>
      <c r="T18" s="37">
        <f ca="1">IFERROR(INDIRECT(ADDRESS(133,F18+1,1,1,Parametres!$O$10&amp;TEXT($A$3,"00000")))+S18,0)</f>
        <v>0</v>
      </c>
      <c r="U18" s="12">
        <f t="shared" si="3"/>
        <v>4</v>
      </c>
    </row>
    <row r="19" spans="1:21" x14ac:dyDescent="0.25">
      <c r="B19" s="31">
        <f ca="1">IF(OR(H19=999,H19=""),0,INDIRECT(ADDRESS(H19,Empl_auto!$C$1,1,1,Parametres!$O$8)))</f>
        <v>0</v>
      </c>
      <c r="C19" s="45"/>
      <c r="D19" s="40" t="str">
        <f ca="1">IFERROR(VLOOKUP(F19,Gains_ded!$A$3:$B$101,Gains_ded!$B$1-Gains_ded!$A$1+1,0),"")</f>
        <v/>
      </c>
      <c r="E19" s="12" t="str">
        <f ca="1">IFERROR(VLOOKUP(F19,Gains_ded!$A$3:$D$101,Gains_ded!$D$1-Gains_ded!$A$1+1,0),"")</f>
        <v/>
      </c>
      <c r="F19" s="12">
        <f t="shared" ca="1" si="0"/>
        <v>0</v>
      </c>
      <c r="G19" s="12" t="str">
        <f t="shared" ca="1" si="1"/>
        <v>33-0</v>
      </c>
      <c r="H19" s="12">
        <f ca="1">IFERROR(VLOOKUP(INDIRECT(ADDRESS((ROUNDDOWN(ROW()/60,0)*60)+3,$A$1,1,1)),INDIRECT(ADDRESS(H18+1,Empl_auto!$B$1,1,1,Parametres!$O$8)):'Empl_auto'!$BF$999,Empl_auto!$BF$1-Empl_auto!$B$1+1,0),999)</f>
        <v>999</v>
      </c>
      <c r="I19" s="48"/>
      <c r="J19" s="32">
        <f ca="1">IF(I19&lt;&gt;0,I19,IF(OR(H19=999,H19=""),0,INDIRECT(ADDRESS(H19,Empl_auto!$E$1,1,1,Parametres!$O$8))))</f>
        <v>0</v>
      </c>
      <c r="K19" s="51"/>
      <c r="L19" s="33">
        <f ca="1">IF(K19&lt;&gt;0,K19,IF(OR(H19=999,H19=""),0,INDIRECT(ADDRESS($H19,Empl_auto!$I$1,1,1,Parametres!$O$8))))*IFERROR(VLOOKUP($F19,Gains_ded!$A$3:$E$101,Gains_ded!$E$1-Gains_ded!$A$1+1,0),0)</f>
        <v>0</v>
      </c>
      <c r="M19" s="54"/>
      <c r="N19" s="30">
        <f ca="1">IF(M19&lt;&gt;0,M19,IF(OR(H19=999,H19=""),0,INDIRECT(ADDRESS(H19,Empl_auto!$J$1,1,1,Parametres!$O$8))))</f>
        <v>0</v>
      </c>
      <c r="O19" s="30">
        <f t="shared" ca="1" si="5"/>
        <v>0</v>
      </c>
      <c r="P19" s="30">
        <f ca="1">IF(O19=0.01,0,IF(J19=0,VLOOKUP(F19,INDIRECT(ADDRESS(U19,1,1,1,Parametres!$O$7)):INDIRECT(ADDRESS(U19+39,$T$1,1,1,Parametres!$O$7)),Calculs!$T$1-Calculs!$A$1+1,0),0))</f>
        <v>0</v>
      </c>
      <c r="Q19" s="34">
        <f t="shared" ca="1" si="2"/>
        <v>0</v>
      </c>
      <c r="R19" s="35">
        <f ca="1">IFERROR(INDIRECT(ADDRESS(63,F19+1,1,1,Parametres!$O$10&amp;TEXT(INDIRECT(ADDRESS(U19-1,1,1,1)),"00000")))+Q19,0)</f>
        <v>0</v>
      </c>
      <c r="S19" s="36">
        <f ca="1">IF(OR(N19=0.01,O19=0.01),0,VLOOKUP(F19,INDIRECT(ADDRESS(U19,1,1,1,Parametres!$O$7)):INDIRECT(ADDRESS(U19+52,$AE$1,1,1,Parametres!$O$7)),Calculs!$AE$1-Calculs!$A$1+1,0))</f>
        <v>0</v>
      </c>
      <c r="T19" s="37">
        <f ca="1">IFERROR(INDIRECT(ADDRESS(133,F19+1,1,1,Parametres!$O$10&amp;TEXT($A$3,"00000")))+S19,0)</f>
        <v>0</v>
      </c>
      <c r="U19" s="12">
        <f t="shared" si="3"/>
        <v>4</v>
      </c>
    </row>
    <row r="20" spans="1:21" x14ac:dyDescent="0.25">
      <c r="B20" s="31">
        <f ca="1">IF(OR(H20=999,H20=""),0,INDIRECT(ADDRESS(H20,Empl_auto!$C$1,1,1,Parametres!$O$8)))</f>
        <v>0</v>
      </c>
      <c r="C20" s="45"/>
      <c r="D20" s="40" t="str">
        <f ca="1">IFERROR(VLOOKUP(F20,Gains_ded!$A$3:$B$101,Gains_ded!$B$1-Gains_ded!$A$1+1,0),"")</f>
        <v/>
      </c>
      <c r="E20" s="12" t="str">
        <f ca="1">IFERROR(VLOOKUP(F20,Gains_ded!$A$3:$D$101,Gains_ded!$D$1-Gains_ded!$A$1+1,0),"")</f>
        <v/>
      </c>
      <c r="F20" s="12">
        <f t="shared" ca="1" si="0"/>
        <v>0</v>
      </c>
      <c r="G20" s="12" t="str">
        <f t="shared" ca="1" si="1"/>
        <v>33-0</v>
      </c>
      <c r="H20" s="12">
        <f ca="1">IFERROR(VLOOKUP(INDIRECT(ADDRESS((ROUNDDOWN(ROW()/60,0)*60)+3,$A$1,1,1)),INDIRECT(ADDRESS(H19+1,Empl_auto!$B$1,1,1,Parametres!$O$8)):'Empl_auto'!$BF$999,Empl_auto!$BF$1-Empl_auto!$B$1+1,0),999)</f>
        <v>999</v>
      </c>
      <c r="I20" s="48"/>
      <c r="J20" s="32">
        <f ca="1">IF(I20&lt;&gt;0,I20,IF(OR(H20=999,H20=""),0,INDIRECT(ADDRESS(H20,Empl_auto!$E$1,1,1,Parametres!$O$8))))</f>
        <v>0</v>
      </c>
      <c r="K20" s="51"/>
      <c r="L20" s="33">
        <f ca="1">IF(K20&lt;&gt;0,K20,IF(OR(H20=999,H20=""),0,INDIRECT(ADDRESS($H20,Empl_auto!$I$1,1,1,Parametres!$O$8))))*IFERROR(VLOOKUP($F20,Gains_ded!$A$3:$E$101,Gains_ded!$E$1-Gains_ded!$A$1+1,0),0)</f>
        <v>0</v>
      </c>
      <c r="M20" s="54"/>
      <c r="N20" s="30">
        <f ca="1">IF(M20&lt;&gt;0,M20,IF(OR(H20=999,H20=""),0,INDIRECT(ADDRESS(H20,Empl_auto!$J$1,1,1,Parametres!$O$8))))</f>
        <v>0</v>
      </c>
      <c r="O20" s="30">
        <f t="shared" ca="1" si="5"/>
        <v>0</v>
      </c>
      <c r="P20" s="30">
        <f ca="1">IF(O20=0.01,0,IF(J20=0,VLOOKUP(F20,INDIRECT(ADDRESS(U20,1,1,1,Parametres!$O$7)):INDIRECT(ADDRESS(U20+39,$T$1,1,1,Parametres!$O$7)),Calculs!$T$1-Calculs!$A$1+1,0),0))</f>
        <v>0</v>
      </c>
      <c r="Q20" s="34">
        <f t="shared" ca="1" si="2"/>
        <v>0</v>
      </c>
      <c r="R20" s="35">
        <f ca="1">IFERROR(INDIRECT(ADDRESS(63,F20+1,1,1,Parametres!$O$10&amp;TEXT(INDIRECT(ADDRESS(U20-1,1,1,1)),"00000")))+Q20,0)</f>
        <v>0</v>
      </c>
      <c r="S20" s="36">
        <f ca="1">IF(OR(N20=0.01,O20=0.01),0,VLOOKUP(F20,INDIRECT(ADDRESS(U20,1,1,1,Parametres!$O$7)):INDIRECT(ADDRESS(U20+52,$AE$1,1,1,Parametres!$O$7)),Calculs!$AE$1-Calculs!$A$1+1,0))</f>
        <v>0</v>
      </c>
      <c r="T20" s="37">
        <f ca="1">IFERROR(INDIRECT(ADDRESS(133,F20+1,1,1,Parametres!$O$10&amp;TEXT($A$3,"00000")))+S20,0)</f>
        <v>0</v>
      </c>
      <c r="U20" s="12">
        <f t="shared" si="3"/>
        <v>4</v>
      </c>
    </row>
    <row r="21" spans="1:21" x14ac:dyDescent="0.25">
      <c r="B21" s="31">
        <f ca="1">IF(OR(H21=999,H21=""),0,INDIRECT(ADDRESS(H21,Empl_auto!$C$1,1,1,Parametres!$O$8)))</f>
        <v>0</v>
      </c>
      <c r="C21" s="45"/>
      <c r="D21" s="40" t="str">
        <f ca="1">IFERROR(VLOOKUP(F21,Gains_ded!$A$3:$B$101,Gains_ded!$B$1-Gains_ded!$A$1+1,0),"")</f>
        <v/>
      </c>
      <c r="E21" s="12" t="str">
        <f ca="1">IFERROR(VLOOKUP(F21,Gains_ded!$A$3:$D$101,Gains_ded!$D$1-Gains_ded!$A$1+1,0),"")</f>
        <v/>
      </c>
      <c r="F21" s="12">
        <f t="shared" ca="1" si="0"/>
        <v>0</v>
      </c>
      <c r="G21" s="12" t="str">
        <f t="shared" ca="1" si="1"/>
        <v>33-0</v>
      </c>
      <c r="H21" s="12">
        <f ca="1">IFERROR(VLOOKUP(INDIRECT(ADDRESS((ROUNDDOWN(ROW()/60,0)*60)+3,$A$1,1,1)),INDIRECT(ADDRESS(H20+1,Empl_auto!$B$1,1,1,Parametres!$O$8)):'Empl_auto'!$BF$999,Empl_auto!$BF$1-Empl_auto!$B$1+1,0),999)</f>
        <v>999</v>
      </c>
      <c r="I21" s="48"/>
      <c r="J21" s="32">
        <f ca="1">IF(I21&lt;&gt;0,I21,IF(OR(H21=999,H21=""),0,INDIRECT(ADDRESS(H21,Empl_auto!$E$1,1,1,Parametres!$O$8))))</f>
        <v>0</v>
      </c>
      <c r="K21" s="51"/>
      <c r="L21" s="33">
        <f ca="1">IF(K21&lt;&gt;0,K21,IF(OR(H21=999,H21=""),0,INDIRECT(ADDRESS($H21,Empl_auto!$I$1,1,1,Parametres!$O$8))))*IFERROR(VLOOKUP($F21,Gains_ded!$A$3:$E$101,Gains_ded!$E$1-Gains_ded!$A$1+1,0),0)</f>
        <v>0</v>
      </c>
      <c r="M21" s="54"/>
      <c r="N21" s="30">
        <f ca="1">IF(M21&lt;&gt;0,M21,IF(OR(H21=999,H21=""),0,INDIRECT(ADDRESS(H21,Empl_auto!$J$1,1,1,Parametres!$O$8))))</f>
        <v>0</v>
      </c>
      <c r="O21" s="30">
        <f t="shared" ca="1" si="5"/>
        <v>0</v>
      </c>
      <c r="P21" s="30">
        <f ca="1">IF(O21=0.01,0,IF(J21=0,VLOOKUP(F21,INDIRECT(ADDRESS(U21,1,1,1,Parametres!$O$7)):INDIRECT(ADDRESS(U21+39,$T$1,1,1,Parametres!$O$7)),Calculs!$T$1-Calculs!$A$1+1,0),0))</f>
        <v>0</v>
      </c>
      <c r="Q21" s="34">
        <f t="shared" ca="1" si="2"/>
        <v>0</v>
      </c>
      <c r="R21" s="35">
        <f ca="1">IFERROR(INDIRECT(ADDRESS(63,F21+1,1,1,Parametres!$O$10&amp;TEXT(INDIRECT(ADDRESS(U21-1,1,1,1)),"00000")))+Q21,0)</f>
        <v>0</v>
      </c>
      <c r="S21" s="36">
        <f ca="1">IF(OR(N21=0.01,O21=0.01),0,VLOOKUP(F21,INDIRECT(ADDRESS(U21,1,1,1,Parametres!$O$7)):INDIRECT(ADDRESS(U21+52,$AE$1,1,1,Parametres!$O$7)),Calculs!$AE$1-Calculs!$A$1+1,0))</f>
        <v>0</v>
      </c>
      <c r="T21" s="37">
        <f ca="1">IFERROR(INDIRECT(ADDRESS(133,F21+1,1,1,Parametres!$O$10&amp;TEXT($A$3,"00000")))+S21,0)</f>
        <v>0</v>
      </c>
      <c r="U21" s="12">
        <f t="shared" si="3"/>
        <v>4</v>
      </c>
    </row>
    <row r="22" spans="1:21" x14ac:dyDescent="0.25">
      <c r="A22" s="19"/>
      <c r="B22" s="31">
        <f ca="1">IF(OR(H22=999,H22=""),0,INDIRECT(ADDRESS(H22,Empl_auto!$C$1,1,1,Parametres!$O$8)))</f>
        <v>0</v>
      </c>
      <c r="C22" s="45"/>
      <c r="D22" s="40" t="str">
        <f ca="1">IFERROR(VLOOKUP(F22,Gains_ded!$A$3:$B$101,Gains_ded!$B$1-Gains_ded!$A$1+1,0),"")</f>
        <v/>
      </c>
      <c r="E22" s="12" t="str">
        <f ca="1">IFERROR(VLOOKUP(F22,Gains_ded!$A$3:$D$101,Gains_ded!$D$1-Gains_ded!$A$1+1,0),"")</f>
        <v/>
      </c>
      <c r="F22" s="12">
        <f t="shared" ca="1" si="0"/>
        <v>0</v>
      </c>
      <c r="G22" s="12" t="str">
        <f t="shared" ca="1" si="1"/>
        <v>33-0</v>
      </c>
      <c r="H22" s="12">
        <f ca="1">IFERROR(VLOOKUP(INDIRECT(ADDRESS((ROUNDDOWN(ROW()/60,0)*60)+3,$A$1,1,1)),INDIRECT(ADDRESS(H21+1,Empl_auto!$B$1,1,1,Parametres!$O$8)):'Empl_auto'!$BF$999,Empl_auto!$BF$1-Empl_auto!$B$1+1,0),999)</f>
        <v>999</v>
      </c>
      <c r="I22" s="48"/>
      <c r="J22" s="32">
        <f ca="1">IF(I22&lt;&gt;0,I22,IF(OR(H22=999,H22=""),0,INDIRECT(ADDRESS(H22,Empl_auto!$E$1,1,1,Parametres!$O$8))))</f>
        <v>0</v>
      </c>
      <c r="K22" s="51"/>
      <c r="L22" s="33">
        <f ca="1">IF(K22&lt;&gt;0,K22,IF(OR(H22=999,H22=""),0,INDIRECT(ADDRESS($H22,Empl_auto!$I$1,1,1,Parametres!$O$8))))*IFERROR(VLOOKUP($F22,Gains_ded!$A$3:$E$101,Gains_ded!$E$1-Gains_ded!$A$1+1,0),0)</f>
        <v>0</v>
      </c>
      <c r="M22" s="54"/>
      <c r="N22" s="30">
        <f ca="1">IF(M22&lt;&gt;0,M22,IF(OR(H22=999,H22=""),0,INDIRECT(ADDRESS(H22,Empl_auto!$J$1,1,1,Parametres!$O$8))))</f>
        <v>0</v>
      </c>
      <c r="O22" s="30">
        <f t="shared" ca="1" si="5"/>
        <v>0</v>
      </c>
      <c r="P22" s="30">
        <f ca="1">IF(O22=0.01,0,IF(J22=0,VLOOKUP(F22,INDIRECT(ADDRESS(U22,1,1,1,Parametres!$O$7)):INDIRECT(ADDRESS(U22+39,$T$1,1,1,Parametres!$O$7)),Calculs!$T$1-Calculs!$A$1+1,0),0))</f>
        <v>0</v>
      </c>
      <c r="Q22" s="34">
        <f t="shared" ca="1" si="2"/>
        <v>0</v>
      </c>
      <c r="R22" s="35">
        <f ca="1">IFERROR(INDIRECT(ADDRESS(63,F22+1,1,1,Parametres!$O$10&amp;TEXT(INDIRECT(ADDRESS(U22-1,1,1,1)),"00000")))+Q22,0)</f>
        <v>0</v>
      </c>
      <c r="S22" s="36">
        <f ca="1">IF(OR(N22=0.01,O22=0.01),0,VLOOKUP(F22,INDIRECT(ADDRESS(U22,1,1,1,Parametres!$O$7)):INDIRECT(ADDRESS(U22+52,$AE$1,1,1,Parametres!$O$7)),Calculs!$AE$1-Calculs!$A$1+1,0))</f>
        <v>0</v>
      </c>
      <c r="T22" s="37">
        <f ca="1">IFERROR(INDIRECT(ADDRESS(133,F22+1,1,1,Parametres!$O$10&amp;TEXT($A$3,"00000")))+S22,0)</f>
        <v>0</v>
      </c>
      <c r="U22" s="12">
        <f t="shared" si="3"/>
        <v>4</v>
      </c>
    </row>
    <row r="23" spans="1:21" x14ac:dyDescent="0.25">
      <c r="A23" s="19"/>
      <c r="B23" s="31">
        <f ca="1">IF(OR(H23=999,H23=""),0,INDIRECT(ADDRESS(H23,Empl_auto!$C$1,1,1,Parametres!$O$8)))</f>
        <v>0</v>
      </c>
      <c r="C23" s="45"/>
      <c r="D23" s="40" t="str">
        <f ca="1">IFERROR(VLOOKUP(F23,Gains_ded!$A$3:$B$101,Gains_ded!$B$1-Gains_ded!$A$1+1,0),"")</f>
        <v/>
      </c>
      <c r="E23" s="12" t="str">
        <f ca="1">IFERROR(VLOOKUP(F23,Gains_ded!$A$3:$D$101,Gains_ded!$D$1-Gains_ded!$A$1+1,0),"")</f>
        <v/>
      </c>
      <c r="F23" s="12">
        <f t="shared" ca="1" si="0"/>
        <v>0</v>
      </c>
      <c r="G23" s="12" t="str">
        <f t="shared" ca="1" si="1"/>
        <v>33-0</v>
      </c>
      <c r="H23" s="12">
        <f ca="1">IFERROR(VLOOKUP(INDIRECT(ADDRESS((ROUNDDOWN(ROW()/60,0)*60)+3,$A$1,1,1)),INDIRECT(ADDRESS(H22+1,Empl_auto!$B$1,1,1,Parametres!$O$8)):'Empl_auto'!$BF$999,Empl_auto!$BF$1-Empl_auto!$B$1+1,0),999)</f>
        <v>999</v>
      </c>
      <c r="I23" s="48"/>
      <c r="J23" s="32">
        <f ca="1">IF(I23&lt;&gt;0,I23,IF(OR(H23=999,H23=""),0,INDIRECT(ADDRESS(H23,Empl_auto!$E$1,1,1,Parametres!$O$8))))</f>
        <v>0</v>
      </c>
      <c r="K23" s="51"/>
      <c r="L23" s="33">
        <f ca="1">IF(K23&lt;&gt;0,K23,IF(OR(H23=999,H23=""),0,INDIRECT(ADDRESS($H23,Empl_auto!$I$1,1,1,Parametres!$O$8))))*IFERROR(VLOOKUP($F23,Gains_ded!$A$3:$E$101,Gains_ded!$E$1-Gains_ded!$A$1+1,0),0)</f>
        <v>0</v>
      </c>
      <c r="M23" s="54"/>
      <c r="N23" s="30">
        <f ca="1">IF(M23&lt;&gt;0,M23,IF(OR(H23=999,H23=""),0,INDIRECT(ADDRESS(H23,Empl_auto!$J$1,1,1,Parametres!$O$8))))</f>
        <v>0</v>
      </c>
      <c r="O23" s="30">
        <f t="shared" ca="1" si="5"/>
        <v>0</v>
      </c>
      <c r="P23" s="30">
        <f ca="1">IF(O23=0.01,0,IF(J23=0,VLOOKUP(F23,INDIRECT(ADDRESS(U23,1,1,1,Parametres!$O$7)):INDIRECT(ADDRESS(U23+39,$T$1,1,1,Parametres!$O$7)),Calculs!$T$1-Calculs!$A$1+1,0),0))</f>
        <v>0</v>
      </c>
      <c r="Q23" s="34">
        <f t="shared" ca="1" si="2"/>
        <v>0</v>
      </c>
      <c r="R23" s="35">
        <f ca="1">IFERROR(INDIRECT(ADDRESS(63,F23+1,1,1,Parametres!$O$10&amp;TEXT(INDIRECT(ADDRESS(U23-1,1,1,1)),"00000")))+Q23,0)</f>
        <v>0</v>
      </c>
      <c r="S23" s="36">
        <f ca="1">IF(OR(N23=0.01,O23=0.01),0,VLOOKUP(F23,INDIRECT(ADDRESS(U23,1,1,1,Parametres!$O$7)):INDIRECT(ADDRESS(U23+52,$AE$1,1,1,Parametres!$O$7)),Calculs!$AE$1-Calculs!$A$1+1,0))</f>
        <v>0</v>
      </c>
      <c r="T23" s="37">
        <f ca="1">IFERROR(INDIRECT(ADDRESS(133,F23+1,1,1,Parametres!$O$10&amp;TEXT($A$3,"00000")))+S23,0)</f>
        <v>0</v>
      </c>
      <c r="U23" s="12">
        <f t="shared" si="3"/>
        <v>4</v>
      </c>
    </row>
    <row r="24" spans="1:21" x14ac:dyDescent="0.25">
      <c r="A24" s="19"/>
      <c r="B24" s="31">
        <f ca="1">IF(OR(H24=999,H24=""),0,INDIRECT(ADDRESS(H24,Empl_auto!$C$1,1,1,Parametres!$O$8)))</f>
        <v>0</v>
      </c>
      <c r="C24" s="45"/>
      <c r="D24" s="40" t="str">
        <f ca="1">IFERROR(VLOOKUP(F24,Gains_ded!$A$3:$B$101,Gains_ded!$B$1-Gains_ded!$A$1+1,0),"")</f>
        <v/>
      </c>
      <c r="E24" s="12" t="str">
        <f ca="1">IFERROR(VLOOKUP(F24,Gains_ded!$A$3:$D$101,Gains_ded!$D$1-Gains_ded!$A$1+1,0),"")</f>
        <v/>
      </c>
      <c r="F24" s="12">
        <f t="shared" ca="1" si="0"/>
        <v>0</v>
      </c>
      <c r="G24" s="12" t="str">
        <f t="shared" ca="1" si="1"/>
        <v>33-0</v>
      </c>
      <c r="H24" s="12">
        <f ca="1">IFERROR(VLOOKUP(INDIRECT(ADDRESS((ROUNDDOWN(ROW()/60,0)*60)+3,$A$1,1,1)),INDIRECT(ADDRESS(H23+1,Empl_auto!$B$1,1,1,Parametres!$O$8)):'Empl_auto'!$BF$999,Empl_auto!$BF$1-Empl_auto!$B$1+1,0),999)</f>
        <v>999</v>
      </c>
      <c r="I24" s="48"/>
      <c r="J24" s="32">
        <f ca="1">IF(I24&lt;&gt;0,I24,IF(OR(H24=999,H24=""),0,INDIRECT(ADDRESS(H24,Empl_auto!$E$1,1,1,Parametres!$O$8))))</f>
        <v>0</v>
      </c>
      <c r="K24" s="51"/>
      <c r="L24" s="33">
        <f ca="1">IF(K24&lt;&gt;0,K24,IF(OR(H24=999,H24=""),0,INDIRECT(ADDRESS($H24,Empl_auto!$I$1,1,1,Parametres!$O$8))))*IFERROR(VLOOKUP($F24,Gains_ded!$A$3:$E$101,Gains_ded!$E$1-Gains_ded!$A$1+1,0),0)</f>
        <v>0</v>
      </c>
      <c r="M24" s="54"/>
      <c r="N24" s="30">
        <f ca="1">IF(M24&lt;&gt;0,M24,IF(OR(H24=999,H24=""),0,INDIRECT(ADDRESS(H24,Empl_auto!$J$1,1,1,Parametres!$O$8))))</f>
        <v>0</v>
      </c>
      <c r="O24" s="30">
        <f t="shared" ca="1" si="5"/>
        <v>0</v>
      </c>
      <c r="P24" s="30">
        <f ca="1">IF(O24=0.01,0,IF(J24=0,VLOOKUP(F24,INDIRECT(ADDRESS(U24,1,1,1,Parametres!$O$7)):INDIRECT(ADDRESS(U24+39,$T$1,1,1,Parametres!$O$7)),Calculs!$T$1-Calculs!$A$1+1,0),0))</f>
        <v>0</v>
      </c>
      <c r="Q24" s="34">
        <f t="shared" ca="1" si="2"/>
        <v>0</v>
      </c>
      <c r="R24" s="35">
        <f ca="1">IFERROR(INDIRECT(ADDRESS(63,F24+1,1,1,Parametres!$O$10&amp;TEXT(INDIRECT(ADDRESS(U24-1,1,1,1)),"00000")))+Q24,0)</f>
        <v>0</v>
      </c>
      <c r="S24" s="36">
        <f ca="1">IF(OR(N24=0.01,O24=0.01),0,VLOOKUP(F24,INDIRECT(ADDRESS(U24,1,1,1,Parametres!$O$7)):INDIRECT(ADDRESS(U24+52,$AE$1,1,1,Parametres!$O$7)),Calculs!$AE$1-Calculs!$A$1+1,0))</f>
        <v>0</v>
      </c>
      <c r="T24" s="37">
        <f ca="1">IFERROR(INDIRECT(ADDRESS(133,F24+1,1,1,Parametres!$O$10&amp;TEXT($A$3,"00000")))+S24,0)</f>
        <v>0</v>
      </c>
      <c r="U24" s="12">
        <f t="shared" si="3"/>
        <v>4</v>
      </c>
    </row>
    <row r="25" spans="1:21" x14ac:dyDescent="0.25">
      <c r="A25" s="19"/>
      <c r="B25" s="31">
        <f ca="1">IF(OR(H25=999,H25=""),0,INDIRECT(ADDRESS(H25,Empl_auto!$C$1,1,1,Parametres!$O$8)))</f>
        <v>0</v>
      </c>
      <c r="C25" s="45"/>
      <c r="D25" s="40" t="str">
        <f ca="1">IFERROR(VLOOKUP(F25,Gains_ded!$A$3:$B$101,Gains_ded!$B$1-Gains_ded!$A$1+1,0),"")</f>
        <v/>
      </c>
      <c r="E25" s="12" t="str">
        <f ca="1">IFERROR(VLOOKUP(F25,Gains_ded!$A$3:$D$101,Gains_ded!$D$1-Gains_ded!$A$1+1,0),"")</f>
        <v/>
      </c>
      <c r="F25" s="12">
        <f t="shared" ca="1" si="0"/>
        <v>0</v>
      </c>
      <c r="G25" s="12" t="str">
        <f t="shared" ca="1" si="1"/>
        <v>33-0</v>
      </c>
      <c r="H25" s="12">
        <f ca="1">IFERROR(VLOOKUP(INDIRECT(ADDRESS((ROUNDDOWN(ROW()/60,0)*60)+3,$A$1,1,1)),INDIRECT(ADDRESS(H24+1,Empl_auto!$B$1,1,1,Parametres!$O$8)):'Empl_auto'!$BF$999,Empl_auto!$BF$1-Empl_auto!$B$1+1,0),999)</f>
        <v>999</v>
      </c>
      <c r="I25" s="48"/>
      <c r="J25" s="32">
        <f ca="1">IF(I25&lt;&gt;0,I25,IF(OR(H25=999,H25=""),0,INDIRECT(ADDRESS(H25,Empl_auto!$E$1,1,1,Parametres!$O$8))))</f>
        <v>0</v>
      </c>
      <c r="K25" s="51"/>
      <c r="L25" s="33">
        <f ca="1">IF(K25&lt;&gt;0,K25,IF(OR(H25=999,H25=""),0,INDIRECT(ADDRESS($H25,Empl_auto!$I$1,1,1,Parametres!$O$8))))*IFERROR(VLOOKUP($F25,Gains_ded!$A$3:$E$101,Gains_ded!$E$1-Gains_ded!$A$1+1,0),0)</f>
        <v>0</v>
      </c>
      <c r="M25" s="54"/>
      <c r="N25" s="30">
        <f ca="1">IF(M25&lt;&gt;0,M25,IF(OR(H25=999,H25=""),0,INDIRECT(ADDRESS(H25,Empl_auto!$J$1,1,1,Parametres!$O$8))))</f>
        <v>0</v>
      </c>
      <c r="O25" s="30">
        <f t="shared" ca="1" si="5"/>
        <v>0</v>
      </c>
      <c r="P25" s="30">
        <f ca="1">IF(O25=0.01,0,IF(J25=0,VLOOKUP(F25,INDIRECT(ADDRESS(U25,1,1,1,Parametres!$O$7)):INDIRECT(ADDRESS(U25+39,$T$1,1,1,Parametres!$O$7)),Calculs!$T$1-Calculs!$A$1+1,0),0))</f>
        <v>0</v>
      </c>
      <c r="Q25" s="34">
        <f t="shared" ca="1" si="2"/>
        <v>0</v>
      </c>
      <c r="R25" s="35">
        <f ca="1">IFERROR(INDIRECT(ADDRESS(63,F25+1,1,1,Parametres!$O$10&amp;TEXT(INDIRECT(ADDRESS(U25-1,1,1,1)),"00000")))+Q25,0)</f>
        <v>0</v>
      </c>
      <c r="S25" s="36">
        <f ca="1">IF(OR(N25=0.01,O25=0.01),0,VLOOKUP(F25,INDIRECT(ADDRESS(U25,1,1,1,Parametres!$O$7)):INDIRECT(ADDRESS(U25+52,$AE$1,1,1,Parametres!$O$7)),Calculs!$AE$1-Calculs!$A$1+1,0))</f>
        <v>0</v>
      </c>
      <c r="T25" s="37">
        <f ca="1">IFERROR(INDIRECT(ADDRESS(133,F25+1,1,1,Parametres!$O$10&amp;TEXT($A$3,"00000")))+S25,0)</f>
        <v>0</v>
      </c>
      <c r="U25" s="12">
        <f t="shared" si="3"/>
        <v>4</v>
      </c>
    </row>
    <row r="26" spans="1:21" x14ac:dyDescent="0.25">
      <c r="A26" s="19"/>
      <c r="B26" s="31">
        <f ca="1">IF(OR(H26=999,H26=""),0,INDIRECT(ADDRESS(H26,Empl_auto!$C$1,1,1,Parametres!$O$8)))</f>
        <v>0</v>
      </c>
      <c r="C26" s="45"/>
      <c r="D26" s="40" t="str">
        <f ca="1">IFERROR(VLOOKUP(F26,Gains_ded!$A$3:$B$101,Gains_ded!$B$1-Gains_ded!$A$1+1,0),"")</f>
        <v/>
      </c>
      <c r="E26" s="12" t="str">
        <f ca="1">IFERROR(VLOOKUP(F26,Gains_ded!$A$3:$D$101,Gains_ded!$D$1-Gains_ded!$A$1+1,0),"")</f>
        <v/>
      </c>
      <c r="F26" s="12">
        <f t="shared" ca="1" si="0"/>
        <v>0</v>
      </c>
      <c r="G26" s="12" t="str">
        <f t="shared" ca="1" si="1"/>
        <v>33-0</v>
      </c>
      <c r="H26" s="12">
        <f ca="1">IFERROR(VLOOKUP(INDIRECT(ADDRESS((ROUNDDOWN(ROW()/60,0)*60)+3,$A$1,1,1)),INDIRECT(ADDRESS(H25+1,Empl_auto!$B$1,1,1,Parametres!$O$8)):'Empl_auto'!$BF$999,Empl_auto!$BF$1-Empl_auto!$B$1+1,0),999)</f>
        <v>999</v>
      </c>
      <c r="I26" s="48"/>
      <c r="J26" s="32">
        <f ca="1">IF(I26&lt;&gt;0,I26,IF(OR(H26=999,H26=""),0,INDIRECT(ADDRESS(H26,Empl_auto!$E$1,1,1,Parametres!$O$8))))</f>
        <v>0</v>
      </c>
      <c r="K26" s="51"/>
      <c r="L26" s="33">
        <f ca="1">IF(K26&lt;&gt;0,K26,IF(OR(H26=999,H26=""),0,INDIRECT(ADDRESS($H26,Empl_auto!$I$1,1,1,Parametres!$O$8))))*IFERROR(VLOOKUP($F26,Gains_ded!$A$3:$E$101,Gains_ded!$E$1-Gains_ded!$A$1+1,0),0)</f>
        <v>0</v>
      </c>
      <c r="M26" s="54"/>
      <c r="N26" s="30">
        <f ca="1">IF(M26&lt;&gt;0,M26,IF(OR(H26=999,H26=""),0,INDIRECT(ADDRESS(H26,Empl_auto!$J$1,1,1,Parametres!$O$8))))</f>
        <v>0</v>
      </c>
      <c r="O26" s="30">
        <f t="shared" ca="1" si="5"/>
        <v>0</v>
      </c>
      <c r="P26" s="30">
        <f ca="1">IF(O26=0.01,0,IF(J26=0,VLOOKUP(F26,INDIRECT(ADDRESS(U26,1,1,1,Parametres!$O$7)):INDIRECT(ADDRESS(U26+39,$T$1,1,1,Parametres!$O$7)),Calculs!$T$1-Calculs!$A$1+1,0),0))</f>
        <v>0</v>
      </c>
      <c r="Q26" s="34">
        <f t="shared" ca="1" si="2"/>
        <v>0</v>
      </c>
      <c r="R26" s="35">
        <f ca="1">IFERROR(INDIRECT(ADDRESS(63,F26+1,1,1,Parametres!$O$10&amp;TEXT(INDIRECT(ADDRESS(U26-1,1,1,1)),"00000")))+Q26,0)</f>
        <v>0</v>
      </c>
      <c r="S26" s="36">
        <f ca="1">IF(OR(N26=0.01,O26=0.01),0,VLOOKUP(F26,INDIRECT(ADDRESS(U26,1,1,1,Parametres!$O$7)):INDIRECT(ADDRESS(U26+52,$AE$1,1,1,Parametres!$O$7)),Calculs!$AE$1-Calculs!$A$1+1,0))</f>
        <v>0</v>
      </c>
      <c r="T26" s="37">
        <f ca="1">IFERROR(INDIRECT(ADDRESS(133,F26+1,1,1,Parametres!$O$10&amp;TEXT($A$3,"00000")))+S26,0)</f>
        <v>0</v>
      </c>
      <c r="U26" s="12">
        <f t="shared" si="3"/>
        <v>4</v>
      </c>
    </row>
    <row r="27" spans="1:21" x14ac:dyDescent="0.25">
      <c r="A27" s="19"/>
      <c r="B27" s="31">
        <f ca="1">IF(OR(H27=999,H27=""),0,INDIRECT(ADDRESS(H27,Empl_auto!$C$1,1,1,Parametres!$O$8)))</f>
        <v>0</v>
      </c>
      <c r="C27" s="45"/>
      <c r="D27" s="40" t="str">
        <f ca="1">IFERROR(VLOOKUP(F27,Gains_ded!$A$3:$B$101,Gains_ded!$B$1-Gains_ded!$A$1+1,0),"")</f>
        <v/>
      </c>
      <c r="E27" s="12" t="str">
        <f ca="1">IFERROR(VLOOKUP(F27,Gains_ded!$A$3:$D$101,Gains_ded!$D$1-Gains_ded!$A$1+1,0),"")</f>
        <v/>
      </c>
      <c r="F27" s="12">
        <f t="shared" ca="1" si="0"/>
        <v>0</v>
      </c>
      <c r="G27" s="12" t="str">
        <f t="shared" ca="1" si="1"/>
        <v>33-0</v>
      </c>
      <c r="H27" s="12">
        <f ca="1">IFERROR(VLOOKUP(INDIRECT(ADDRESS((ROUNDDOWN(ROW()/60,0)*60)+3,$A$1,1,1)),INDIRECT(ADDRESS(H26+1,Empl_auto!$B$1,1,1,Parametres!$O$8)):'Empl_auto'!$BF$999,Empl_auto!$BF$1-Empl_auto!$B$1+1,0),999)</f>
        <v>999</v>
      </c>
      <c r="I27" s="48"/>
      <c r="J27" s="32">
        <f ca="1">IF(I27&lt;&gt;0,I27,IF(OR(H27=999,H27=""),0,INDIRECT(ADDRESS(H27,Empl_auto!$E$1,1,1,Parametres!$O$8))))</f>
        <v>0</v>
      </c>
      <c r="K27" s="51"/>
      <c r="L27" s="33">
        <f ca="1">IF(K27&lt;&gt;0,K27,IF(OR(H27=999,H27=""),0,INDIRECT(ADDRESS($H27,Empl_auto!$I$1,1,1,Parametres!$O$8))))*IFERROR(VLOOKUP($F27,Gains_ded!$A$3:$E$101,Gains_ded!$E$1-Gains_ded!$A$1+1,0),0)</f>
        <v>0</v>
      </c>
      <c r="M27" s="54"/>
      <c r="N27" s="30">
        <f ca="1">IF(M27&lt;&gt;0,M27,IF(OR(H27=999,H27=""),0,INDIRECT(ADDRESS(H27,Empl_auto!$J$1,1,1,Parametres!$O$8))))</f>
        <v>0</v>
      </c>
      <c r="O27" s="30">
        <f t="shared" ca="1" si="5"/>
        <v>0</v>
      </c>
      <c r="P27" s="30">
        <f ca="1">IF(O27=0.01,0,IF(J27=0,VLOOKUP(F27,INDIRECT(ADDRESS(U27,1,1,1,Parametres!$O$7)):INDIRECT(ADDRESS(U27+39,$T$1,1,1,Parametres!$O$7)),Calculs!$T$1-Calculs!$A$1+1,0),0))</f>
        <v>0</v>
      </c>
      <c r="Q27" s="34">
        <f t="shared" ca="1" si="2"/>
        <v>0</v>
      </c>
      <c r="R27" s="35">
        <f ca="1">IFERROR(INDIRECT(ADDRESS(63,F27+1,1,1,Parametres!$O$10&amp;TEXT(INDIRECT(ADDRESS(U27-1,1,1,1)),"00000")))+Q27,0)</f>
        <v>0</v>
      </c>
      <c r="S27" s="36">
        <f ca="1">IF(OR(N27=0.01,O27=0.01),0,VLOOKUP(F27,INDIRECT(ADDRESS(U27,1,1,1,Parametres!$O$7)):INDIRECT(ADDRESS(U27+52,$AE$1,1,1,Parametres!$O$7)),Calculs!$AE$1-Calculs!$A$1+1,0))</f>
        <v>0</v>
      </c>
      <c r="T27" s="37">
        <f ca="1">IFERROR(INDIRECT(ADDRESS(133,F27+1,1,1,Parametres!$O$10&amp;TEXT($A$3,"00000")))+S27,0)</f>
        <v>0</v>
      </c>
      <c r="U27" s="12">
        <f t="shared" si="3"/>
        <v>4</v>
      </c>
    </row>
    <row r="28" spans="1:21" x14ac:dyDescent="0.25">
      <c r="A28" s="19"/>
      <c r="B28" s="31">
        <f ca="1">IF(OR(H28=999,H28=""),0,INDIRECT(ADDRESS(H28,Empl_auto!$C$1,1,1,Parametres!$O$8)))</f>
        <v>0</v>
      </c>
      <c r="C28" s="45"/>
      <c r="D28" s="40" t="str">
        <f ca="1">IFERROR(VLOOKUP(F28,Gains_ded!$A$3:$B$101,Gains_ded!$B$1-Gains_ded!$A$1+1,0),"")</f>
        <v/>
      </c>
      <c r="E28" s="12" t="str">
        <f ca="1">IFERROR(VLOOKUP(F28,Gains_ded!$A$3:$D$101,Gains_ded!$D$1-Gains_ded!$A$1+1,0),"")</f>
        <v/>
      </c>
      <c r="F28" s="12">
        <f t="shared" ca="1" si="0"/>
        <v>0</v>
      </c>
      <c r="G28" s="12" t="str">
        <f t="shared" ca="1" si="1"/>
        <v>33-0</v>
      </c>
      <c r="H28" s="12">
        <f ca="1">IFERROR(VLOOKUP(INDIRECT(ADDRESS((ROUNDDOWN(ROW()/60,0)*60)+3,$A$1,1,1)),INDIRECT(ADDRESS(H27+1,Empl_auto!$B$1,1,1,Parametres!$O$8)):'Empl_auto'!$BF$999,Empl_auto!$BF$1-Empl_auto!$B$1+1,0),999)</f>
        <v>999</v>
      </c>
      <c r="I28" s="48"/>
      <c r="J28" s="32">
        <f ca="1">IF(I28&lt;&gt;0,I28,IF(OR(H28=999,H28=""),0,INDIRECT(ADDRESS(H28,Empl_auto!$E$1,1,1,Parametres!$O$8))))</f>
        <v>0</v>
      </c>
      <c r="K28" s="51"/>
      <c r="L28" s="33">
        <f ca="1">IF(K28&lt;&gt;0,K28,IF(OR(H28=999,H28=""),0,INDIRECT(ADDRESS($H28,Empl_auto!$I$1,1,1,Parametres!$O$8))))*IFERROR(VLOOKUP($F28,Gains_ded!$A$3:$E$101,Gains_ded!$E$1-Gains_ded!$A$1+1,0),0)</f>
        <v>0</v>
      </c>
      <c r="M28" s="54"/>
      <c r="N28" s="30">
        <f ca="1">IF(M28&lt;&gt;0,M28,IF(OR(H28=999,H28=""),0,INDIRECT(ADDRESS(H28,Empl_auto!$J$1,1,1,Parametres!$O$8))))</f>
        <v>0</v>
      </c>
      <c r="O28" s="30">
        <f t="shared" ca="1" si="5"/>
        <v>0</v>
      </c>
      <c r="P28" s="30">
        <f ca="1">IF(O28=0.01,0,IF(J28=0,VLOOKUP(F28,INDIRECT(ADDRESS(U28,1,1,1,Parametres!$O$7)):INDIRECT(ADDRESS(U28+39,$T$1,1,1,Parametres!$O$7)),Calculs!$T$1-Calculs!$A$1+1,0),0))</f>
        <v>0</v>
      </c>
      <c r="Q28" s="34">
        <f t="shared" ca="1" si="2"/>
        <v>0</v>
      </c>
      <c r="R28" s="35">
        <f ca="1">IFERROR(INDIRECT(ADDRESS(63,F28+1,1,1,Parametres!$O$10&amp;TEXT(INDIRECT(ADDRESS(U28-1,1,1,1)),"00000")))+Q28,0)</f>
        <v>0</v>
      </c>
      <c r="S28" s="36">
        <f ca="1">IF(OR(N28=0.01,O28=0.01),0,VLOOKUP(F28,INDIRECT(ADDRESS(U28,1,1,1,Parametres!$O$7)):INDIRECT(ADDRESS(U28+52,$AE$1,1,1,Parametres!$O$7)),Calculs!$AE$1-Calculs!$A$1+1,0))</f>
        <v>0</v>
      </c>
      <c r="T28" s="37">
        <f ca="1">IFERROR(INDIRECT(ADDRESS(133,F28+1,1,1,Parametres!$O$10&amp;TEXT($A$3,"00000")))+S28,0)</f>
        <v>0</v>
      </c>
      <c r="U28" s="12">
        <f t="shared" si="3"/>
        <v>4</v>
      </c>
    </row>
    <row r="29" spans="1:21" x14ac:dyDescent="0.25">
      <c r="A29" s="19"/>
      <c r="B29" s="31">
        <f ca="1">IF(OR(H29=999,H29=""),0,INDIRECT(ADDRESS(H29,Empl_auto!$C$1,1,1,Parametres!$O$8)))</f>
        <v>0</v>
      </c>
      <c r="C29" s="45"/>
      <c r="D29" s="40" t="str">
        <f ca="1">IFERROR(VLOOKUP(F29,Gains_ded!$A$3:$B$101,Gains_ded!$B$1-Gains_ded!$A$1+1,0),"")</f>
        <v/>
      </c>
      <c r="E29" s="12" t="str">
        <f ca="1">IFERROR(VLOOKUP(F29,Gains_ded!$A$3:$D$101,Gains_ded!$D$1-Gains_ded!$A$1+1,0),"")</f>
        <v/>
      </c>
      <c r="F29" s="12">
        <f t="shared" ca="1" si="0"/>
        <v>0</v>
      </c>
      <c r="G29" s="12" t="str">
        <f t="shared" ca="1" si="1"/>
        <v>33-0</v>
      </c>
      <c r="H29" s="12">
        <f ca="1">IFERROR(VLOOKUP(INDIRECT(ADDRESS((ROUNDDOWN(ROW()/60,0)*60)+3,$A$1,1,1)),INDIRECT(ADDRESS(H28+1,Empl_auto!$B$1,1,1,Parametres!$O$8)):'Empl_auto'!$BF$999,Empl_auto!$BF$1-Empl_auto!$B$1+1,0),999)</f>
        <v>999</v>
      </c>
      <c r="I29" s="48"/>
      <c r="J29" s="32">
        <f ca="1">IF(I29&lt;&gt;0,I29,IF(OR(H29=999,H29=""),0,INDIRECT(ADDRESS(H29,Empl_auto!$E$1,1,1,Parametres!$O$8))))</f>
        <v>0</v>
      </c>
      <c r="K29" s="51"/>
      <c r="L29" s="33">
        <f ca="1">IF(K29&lt;&gt;0,K29,IF(OR(H29=999,H29=""),0,INDIRECT(ADDRESS($H29,Empl_auto!$I$1,1,1,Parametres!$O$8))))*IFERROR(VLOOKUP($F29,Gains_ded!$A$3:$E$101,Gains_ded!$E$1-Gains_ded!$A$1+1,0),0)</f>
        <v>0</v>
      </c>
      <c r="M29" s="54"/>
      <c r="N29" s="30">
        <f ca="1">IF(M29&lt;&gt;0,M29,IF(OR(H29=999,H29=""),0,INDIRECT(ADDRESS(H29,Empl_auto!$J$1,1,1,Parametres!$O$8))))</f>
        <v>0</v>
      </c>
      <c r="O29" s="30">
        <f t="shared" ca="1" si="5"/>
        <v>0</v>
      </c>
      <c r="P29" s="30">
        <f ca="1">IF(O29=0.01,0,IF(J29=0,VLOOKUP(F29,INDIRECT(ADDRESS(U29,1,1,1,Parametres!$O$7)):INDIRECT(ADDRESS(U29+39,$T$1,1,1,Parametres!$O$7)),Calculs!$T$1-Calculs!$A$1+1,0),0))</f>
        <v>0</v>
      </c>
      <c r="Q29" s="34">
        <f t="shared" ca="1" si="2"/>
        <v>0</v>
      </c>
      <c r="R29" s="35">
        <f ca="1">IFERROR(INDIRECT(ADDRESS(63,F29+1,1,1,Parametres!$O$10&amp;TEXT(INDIRECT(ADDRESS(U29-1,1,1,1)),"00000")))+Q29,0)</f>
        <v>0</v>
      </c>
      <c r="S29" s="36">
        <f ca="1">IF(OR(N29=0.01,O29=0.01),0,VLOOKUP(F29,INDIRECT(ADDRESS(U29,1,1,1,Parametres!$O$7)):INDIRECT(ADDRESS(U29+52,$AE$1,1,1,Parametres!$O$7)),Calculs!$AE$1-Calculs!$A$1+1,0))</f>
        <v>0</v>
      </c>
      <c r="T29" s="37">
        <f ca="1">IFERROR(INDIRECT(ADDRESS(133,F29+1,1,1,Parametres!$O$10&amp;TEXT($A$3,"00000")))+S29,0)</f>
        <v>0</v>
      </c>
      <c r="U29" s="12">
        <f t="shared" si="3"/>
        <v>4</v>
      </c>
    </row>
    <row r="30" spans="1:21" x14ac:dyDescent="0.25">
      <c r="A30" s="19"/>
      <c r="B30" s="31">
        <f ca="1">IF(OR(H30=999,H30=""),0,INDIRECT(ADDRESS(H30,Empl_auto!$C$1,1,1,Parametres!$O$8)))</f>
        <v>0</v>
      </c>
      <c r="C30" s="45"/>
      <c r="D30" s="40" t="str">
        <f ca="1">IFERROR(VLOOKUP(F30,Gains_ded!$A$3:$B$101,Gains_ded!$B$1-Gains_ded!$A$1+1,0),"")</f>
        <v/>
      </c>
      <c r="E30" s="12" t="str">
        <f ca="1">IFERROR(VLOOKUP(F30,Gains_ded!$A$3:$D$101,Gains_ded!$D$1-Gains_ded!$A$1+1,0),"")</f>
        <v/>
      </c>
      <c r="F30" s="12">
        <f t="shared" ca="1" si="0"/>
        <v>0</v>
      </c>
      <c r="G30" s="12" t="str">
        <f t="shared" ca="1" si="1"/>
        <v>33-0</v>
      </c>
      <c r="H30" s="12">
        <f ca="1">IFERROR(VLOOKUP(INDIRECT(ADDRESS((ROUNDDOWN(ROW()/60,0)*60)+3,$A$1,1,1)),INDIRECT(ADDRESS(H29+1,Empl_auto!$B$1,1,1,Parametres!$O$8)):'Empl_auto'!$BF$999,Empl_auto!$BF$1-Empl_auto!$B$1+1,0),999)</f>
        <v>999</v>
      </c>
      <c r="I30" s="48"/>
      <c r="J30" s="32">
        <f ca="1">IF(I30&lt;&gt;0,I30,IF(OR(H30=999,H30=""),0,INDIRECT(ADDRESS(H30,Empl_auto!$E$1,1,1,Parametres!$O$8))))</f>
        <v>0</v>
      </c>
      <c r="K30" s="51"/>
      <c r="L30" s="33">
        <f ca="1">IF(K30&lt;&gt;0,K30,IF(OR(H30=999,H30=""),0,INDIRECT(ADDRESS($H30,Empl_auto!$I$1,1,1,Parametres!$O$8))))*IFERROR(VLOOKUP($F30,Gains_ded!$A$3:$E$101,Gains_ded!$E$1-Gains_ded!$A$1+1,0),0)</f>
        <v>0</v>
      </c>
      <c r="M30" s="54"/>
      <c r="N30" s="30">
        <f ca="1">IF(M30&lt;&gt;0,M30,IF(OR(H30=999,H30=""),0,INDIRECT(ADDRESS(H30,Empl_auto!$J$1,1,1,Parametres!$O$8))))</f>
        <v>0</v>
      </c>
      <c r="O30" s="30">
        <f t="shared" ca="1" si="5"/>
        <v>0</v>
      </c>
      <c r="P30" s="30">
        <f ca="1">IF(O30=0.01,0,IF(J30=0,VLOOKUP(F30,INDIRECT(ADDRESS(U30,1,1,1,Parametres!$O$7)):INDIRECT(ADDRESS(U30+39,$T$1,1,1,Parametres!$O$7)),Calculs!$T$1-Calculs!$A$1+1,0),0))</f>
        <v>0</v>
      </c>
      <c r="Q30" s="34">
        <f t="shared" ca="1" si="2"/>
        <v>0</v>
      </c>
      <c r="R30" s="35">
        <f ca="1">IFERROR(INDIRECT(ADDRESS(63,F30+1,1,1,Parametres!$O$10&amp;TEXT(INDIRECT(ADDRESS(U30-1,1,1,1)),"00000")))+Q30,0)</f>
        <v>0</v>
      </c>
      <c r="S30" s="36">
        <f ca="1">IF(OR(N30=0.01,O30=0.01),0,VLOOKUP(F30,INDIRECT(ADDRESS(U30,1,1,1,Parametres!$O$7)):INDIRECT(ADDRESS(U30+52,$AE$1,1,1,Parametres!$O$7)),Calculs!$AE$1-Calculs!$A$1+1,0))</f>
        <v>0</v>
      </c>
      <c r="T30" s="37">
        <f ca="1">IFERROR(INDIRECT(ADDRESS(133,F30+1,1,1,Parametres!$O$10&amp;TEXT($A$3,"00000")))+S30,0)</f>
        <v>0</v>
      </c>
      <c r="U30" s="12">
        <f t="shared" si="3"/>
        <v>4</v>
      </c>
    </row>
    <row r="31" spans="1:21" x14ac:dyDescent="0.25">
      <c r="A31" s="19"/>
      <c r="B31" s="31">
        <f ca="1">IF(OR(H31=999,H31=""),0,INDIRECT(ADDRESS(H31,Empl_auto!$C$1,1,1,Parametres!$O$8)))</f>
        <v>0</v>
      </c>
      <c r="C31" s="45"/>
      <c r="D31" s="40" t="str">
        <f ca="1">IFERROR(VLOOKUP(F31,Gains_ded!$A$3:$B$101,Gains_ded!$B$1-Gains_ded!$A$1+1,0),"")</f>
        <v/>
      </c>
      <c r="E31" s="12" t="str">
        <f ca="1">IFERROR(VLOOKUP(F31,Gains_ded!$A$3:$D$101,Gains_ded!$D$1-Gains_ded!$A$1+1,0),"")</f>
        <v/>
      </c>
      <c r="F31" s="12">
        <f t="shared" ca="1" si="0"/>
        <v>0</v>
      </c>
      <c r="G31" s="12" t="str">
        <f t="shared" ca="1" si="1"/>
        <v>33-0</v>
      </c>
      <c r="H31" s="12">
        <f ca="1">IFERROR(VLOOKUP(INDIRECT(ADDRESS((ROUNDDOWN(ROW()/60,0)*60)+3,$A$1,1,1)),INDIRECT(ADDRESS(H30+1,Empl_auto!$B$1,1,1,Parametres!$O$8)):'Empl_auto'!$BF$999,Empl_auto!$BF$1-Empl_auto!$B$1+1,0),999)</f>
        <v>999</v>
      </c>
      <c r="I31" s="48"/>
      <c r="J31" s="32">
        <f ca="1">IF(I31&lt;&gt;0,I31,IF(OR(H31=999,H31=""),0,INDIRECT(ADDRESS(H31,Empl_auto!$E$1,1,1,Parametres!$O$8))))</f>
        <v>0</v>
      </c>
      <c r="K31" s="51"/>
      <c r="L31" s="33">
        <f ca="1">IF(K31&lt;&gt;0,K31,IF(OR(H31=999,H31=""),0,INDIRECT(ADDRESS($H31,Empl_auto!$I$1,1,1,Parametres!$O$8))))*IFERROR(VLOOKUP($F31,Gains_ded!$A$3:$E$101,Gains_ded!$E$1-Gains_ded!$A$1+1,0),0)</f>
        <v>0</v>
      </c>
      <c r="M31" s="54"/>
      <c r="N31" s="30">
        <f ca="1">IF(M31&lt;&gt;0,M31,IF(OR(H31=999,H31=""),0,INDIRECT(ADDRESS(H31,Empl_auto!$J$1,1,1,Parametres!$O$8))))</f>
        <v>0</v>
      </c>
      <c r="O31" s="30">
        <f t="shared" ca="1" si="5"/>
        <v>0</v>
      </c>
      <c r="P31" s="30">
        <f ca="1">IF(O31=0.01,0,IF(J31=0,VLOOKUP(F31,INDIRECT(ADDRESS(U31,1,1,1,Parametres!$O$7)):INDIRECT(ADDRESS(U31+39,$T$1,1,1,Parametres!$O$7)),Calculs!$T$1-Calculs!$A$1+1,0),0))</f>
        <v>0</v>
      </c>
      <c r="Q31" s="34">
        <f t="shared" ca="1" si="2"/>
        <v>0</v>
      </c>
      <c r="R31" s="35">
        <f ca="1">IFERROR(INDIRECT(ADDRESS(63,F31+1,1,1,Parametres!$O$10&amp;TEXT(INDIRECT(ADDRESS(U31-1,1,1,1)),"00000")))+Q31,0)</f>
        <v>0</v>
      </c>
      <c r="S31" s="36">
        <f ca="1">IF(OR(N31=0.01,O31=0.01),0,VLOOKUP(F31,INDIRECT(ADDRESS(U31,1,1,1,Parametres!$O$7)):INDIRECT(ADDRESS(U31+52,$AE$1,1,1,Parametres!$O$7)),Calculs!$AE$1-Calculs!$A$1+1,0))</f>
        <v>0</v>
      </c>
      <c r="T31" s="37">
        <f ca="1">IFERROR(INDIRECT(ADDRESS(133,F31+1,1,1,Parametres!$O$10&amp;TEXT($A$3,"00000")))+S31,0)</f>
        <v>0</v>
      </c>
      <c r="U31" s="12">
        <f t="shared" si="3"/>
        <v>4</v>
      </c>
    </row>
    <row r="32" spans="1:21" x14ac:dyDescent="0.25">
      <c r="A32" s="19"/>
      <c r="B32" s="31">
        <f ca="1">IF(OR(H32=999,H32=""),0,INDIRECT(ADDRESS(H32,Empl_auto!$C$1,1,1,Parametres!$O$8)))</f>
        <v>0</v>
      </c>
      <c r="C32" s="45"/>
      <c r="D32" s="40" t="str">
        <f ca="1">IFERROR(VLOOKUP(F32,Gains_ded!$A$3:$B$101,Gains_ded!$B$1-Gains_ded!$A$1+1,0),"")</f>
        <v/>
      </c>
      <c r="E32" s="12" t="str">
        <f ca="1">IFERROR(VLOOKUP(F32,Gains_ded!$A$3:$D$101,Gains_ded!$D$1-Gains_ded!$A$1+1,0),"")</f>
        <v/>
      </c>
      <c r="F32" s="12">
        <f t="shared" ca="1" si="0"/>
        <v>0</v>
      </c>
      <c r="G32" s="12" t="str">
        <f t="shared" ca="1" si="1"/>
        <v>33-0</v>
      </c>
      <c r="H32" s="12">
        <f ca="1">IFERROR(VLOOKUP(INDIRECT(ADDRESS((ROUNDDOWN(ROW()/60,0)*60)+3,$A$1,1,1)),INDIRECT(ADDRESS(H31+1,Empl_auto!$B$1,1,1,Parametres!$O$8)):'Empl_auto'!$BF$999,Empl_auto!$BF$1-Empl_auto!$B$1+1,0),999)</f>
        <v>999</v>
      </c>
      <c r="I32" s="48"/>
      <c r="J32" s="32">
        <f ca="1">IF(I32&lt;&gt;0,I32,IF(OR(H32=999,H32=""),0,INDIRECT(ADDRESS(H32,Empl_auto!$E$1,1,1,Parametres!$O$8))))</f>
        <v>0</v>
      </c>
      <c r="K32" s="51"/>
      <c r="L32" s="33">
        <f ca="1">IF(K32&lt;&gt;0,K32,IF(OR(H32=999,H32=""),0,INDIRECT(ADDRESS($H32,Empl_auto!$I$1,1,1,Parametres!$O$8))))*IFERROR(VLOOKUP($F32,Gains_ded!$A$3:$E$101,Gains_ded!$E$1-Gains_ded!$A$1+1,0),0)</f>
        <v>0</v>
      </c>
      <c r="M32" s="54"/>
      <c r="N32" s="30">
        <f ca="1">IF(M32&lt;&gt;0,M32,IF(OR(H32=999,H32=""),0,INDIRECT(ADDRESS(H32,Empl_auto!$J$1,1,1,Parametres!$O$8))))</f>
        <v>0</v>
      </c>
      <c r="O32" s="30">
        <f t="shared" ca="1" si="5"/>
        <v>0</v>
      </c>
      <c r="P32" s="30">
        <f ca="1">IF(O32=0.01,0,IF(J32=0,VLOOKUP(F32,INDIRECT(ADDRESS(U32,1,1,1,Parametres!$O$7)):INDIRECT(ADDRESS(U32+39,$T$1,1,1,Parametres!$O$7)),Calculs!$T$1-Calculs!$A$1+1,0),0))</f>
        <v>0</v>
      </c>
      <c r="Q32" s="34">
        <f t="shared" ca="1" si="2"/>
        <v>0</v>
      </c>
      <c r="R32" s="35">
        <f ca="1">IFERROR(INDIRECT(ADDRESS(63,F32+1,1,1,Parametres!$O$10&amp;TEXT(INDIRECT(ADDRESS(U32-1,1,1,1)),"00000")))+Q32,0)</f>
        <v>0</v>
      </c>
      <c r="S32" s="36">
        <f ca="1">IF(OR(N32=0.01,O32=0.01),0,VLOOKUP(F32,INDIRECT(ADDRESS(U32,1,1,1,Parametres!$O$7)):INDIRECT(ADDRESS(U32+52,$AE$1,1,1,Parametres!$O$7)),Calculs!$AE$1-Calculs!$A$1+1,0))</f>
        <v>0</v>
      </c>
      <c r="T32" s="37">
        <f ca="1">IFERROR(INDIRECT(ADDRESS(133,F32+1,1,1,Parametres!$O$10&amp;TEXT($A$3,"00000")))+S32,0)</f>
        <v>0</v>
      </c>
      <c r="U32" s="12">
        <f t="shared" si="3"/>
        <v>4</v>
      </c>
    </row>
    <row r="33" spans="1:21" x14ac:dyDescent="0.25">
      <c r="A33" s="19"/>
      <c r="B33" s="31">
        <f ca="1">IF(OR(H33=999,H33=""),0,INDIRECT(ADDRESS(H33,Empl_auto!$C$1,1,1,Parametres!$O$8)))</f>
        <v>0</v>
      </c>
      <c r="C33" s="45"/>
      <c r="D33" s="40" t="str">
        <f ca="1">IFERROR(VLOOKUP(F33,Gains_ded!$A$3:$B$101,Gains_ded!$B$1-Gains_ded!$A$1+1,0),"")</f>
        <v/>
      </c>
      <c r="E33" s="12" t="str">
        <f ca="1">IFERROR(VLOOKUP(F33,Gains_ded!$A$3:$D$101,Gains_ded!$D$1-Gains_ded!$A$1+1,0),"")</f>
        <v/>
      </c>
      <c r="F33" s="12">
        <f t="shared" ca="1" si="0"/>
        <v>0</v>
      </c>
      <c r="G33" s="12" t="str">
        <f t="shared" ca="1" si="1"/>
        <v>33-0</v>
      </c>
      <c r="H33" s="12">
        <f ca="1">IFERROR(VLOOKUP(INDIRECT(ADDRESS((ROUNDDOWN(ROW()/60,0)*60)+3,$A$1,1,1)),INDIRECT(ADDRESS(H32+1,Empl_auto!$B$1,1,1,Parametres!$O$8)):'Empl_auto'!$BF$999,Empl_auto!$BF$1-Empl_auto!$B$1+1,0),999)</f>
        <v>999</v>
      </c>
      <c r="I33" s="48"/>
      <c r="J33" s="32">
        <f ca="1">IF(I33&lt;&gt;0,I33,IF(OR(H33=999,H33=""),0,INDIRECT(ADDRESS(H33,Empl_auto!$E$1,1,1,Parametres!$O$8))))</f>
        <v>0</v>
      </c>
      <c r="K33" s="51"/>
      <c r="L33" s="33">
        <f ca="1">IF(K33&lt;&gt;0,K33,IF(OR(H33=999,H33=""),0,INDIRECT(ADDRESS($H33,Empl_auto!$I$1,1,1,Parametres!$O$8))))*IFERROR(VLOOKUP($F33,Gains_ded!$A$3:$E$101,Gains_ded!$E$1-Gains_ded!$A$1+1,0),0)</f>
        <v>0</v>
      </c>
      <c r="M33" s="54"/>
      <c r="N33" s="30">
        <f ca="1">IF(M33&lt;&gt;0,M33,IF(OR(H33=999,H33=""),0,INDIRECT(ADDRESS(H33,Empl_auto!$J$1,1,1,Parametres!$O$8))))</f>
        <v>0</v>
      </c>
      <c r="O33" s="30">
        <f t="shared" ca="1" si="5"/>
        <v>0</v>
      </c>
      <c r="P33" s="30">
        <f ca="1">IF(O33=0.01,0,IF(J33=0,VLOOKUP(F33,INDIRECT(ADDRESS(U33,1,1,1,Parametres!$O$7)):INDIRECT(ADDRESS(U33+39,$T$1,1,1,Parametres!$O$7)),Calculs!$T$1-Calculs!$A$1+1,0),0))</f>
        <v>0</v>
      </c>
      <c r="Q33" s="34">
        <f t="shared" ca="1" si="2"/>
        <v>0</v>
      </c>
      <c r="R33" s="35">
        <f ca="1">IFERROR(INDIRECT(ADDRESS(63,F33+1,1,1,Parametres!$O$10&amp;TEXT(INDIRECT(ADDRESS(U33-1,1,1,1)),"00000")))+Q33,0)</f>
        <v>0</v>
      </c>
      <c r="S33" s="36">
        <f ca="1">IF(OR(N33=0.01,O33=0.01),0,VLOOKUP(F33,INDIRECT(ADDRESS(U33,1,1,1,Parametres!$O$7)):INDIRECT(ADDRESS(U33+52,$AE$1,1,1,Parametres!$O$7)),Calculs!$AE$1-Calculs!$A$1+1,0))</f>
        <v>0</v>
      </c>
      <c r="T33" s="37">
        <f ca="1">IFERROR(INDIRECT(ADDRESS(133,F33+1,1,1,Parametres!$O$10&amp;TEXT($A$3,"00000")))+S33,0)</f>
        <v>0</v>
      </c>
      <c r="U33" s="12">
        <f t="shared" si="3"/>
        <v>4</v>
      </c>
    </row>
    <row r="34" spans="1:21" x14ac:dyDescent="0.25">
      <c r="A34" s="19"/>
      <c r="B34" s="31">
        <f ca="1">IF(OR(H34=999,H34=""),0,INDIRECT(ADDRESS(H34,Empl_auto!$C$1,1,1,Parametres!$O$8)))</f>
        <v>0</v>
      </c>
      <c r="C34" s="45"/>
      <c r="D34" s="40" t="str">
        <f ca="1">IFERROR(VLOOKUP(F34,Gains_ded!$A$3:$B$101,Gains_ded!$B$1-Gains_ded!$A$1+1,0),"")</f>
        <v/>
      </c>
      <c r="E34" s="12" t="str">
        <f ca="1">IFERROR(VLOOKUP(F34,Gains_ded!$A$3:$D$101,Gains_ded!$D$1-Gains_ded!$A$1+1,0),"")</f>
        <v/>
      </c>
      <c r="F34" s="12">
        <f t="shared" ca="1" si="0"/>
        <v>0</v>
      </c>
      <c r="G34" s="12" t="str">
        <f t="shared" ca="1" si="1"/>
        <v>33-0</v>
      </c>
      <c r="H34" s="12">
        <f ca="1">IFERROR(VLOOKUP(INDIRECT(ADDRESS((ROUNDDOWN(ROW()/60,0)*60)+3,$A$1,1,1)),INDIRECT(ADDRESS(H33+1,Empl_auto!$B$1,1,1,Parametres!$O$8)):'Empl_auto'!$BF$999,Empl_auto!$BF$1-Empl_auto!$B$1+1,0),999)</f>
        <v>999</v>
      </c>
      <c r="I34" s="48"/>
      <c r="J34" s="32">
        <f ca="1">IF(I34&lt;&gt;0,I34,IF(OR(H34=999,H34=""),0,INDIRECT(ADDRESS(H34,Empl_auto!$E$1,1,1,Parametres!$O$8))))</f>
        <v>0</v>
      </c>
      <c r="K34" s="51"/>
      <c r="L34" s="33">
        <f ca="1">IF(K34&lt;&gt;0,K34,IF(OR(H34=999,H34=""),0,INDIRECT(ADDRESS($H34,Empl_auto!$I$1,1,1,Parametres!$O$8))))*IFERROR(VLOOKUP($F34,Gains_ded!$A$3:$E$101,Gains_ded!$E$1-Gains_ded!$A$1+1,0),0)</f>
        <v>0</v>
      </c>
      <c r="M34" s="54"/>
      <c r="N34" s="30">
        <f ca="1">IF(M34&lt;&gt;0,M34,IF(OR(H34=999,H34=""),0,INDIRECT(ADDRESS(H34,Empl_auto!$J$1,1,1,Parametres!$O$8))))</f>
        <v>0</v>
      </c>
      <c r="O34" s="30">
        <f t="shared" ca="1" si="5"/>
        <v>0</v>
      </c>
      <c r="P34" s="30">
        <f ca="1">IF(O34=0.01,0,IF(J34=0,VLOOKUP(F34,INDIRECT(ADDRESS(U34,1,1,1,Parametres!$O$7)):INDIRECT(ADDRESS(U34+39,$T$1,1,1,Parametres!$O$7)),Calculs!$T$1-Calculs!$A$1+1,0),0))</f>
        <v>0</v>
      </c>
      <c r="Q34" s="34">
        <f t="shared" ca="1" si="2"/>
        <v>0</v>
      </c>
      <c r="R34" s="35">
        <f ca="1">IFERROR(INDIRECT(ADDRESS(63,F34+1,1,1,Parametres!$O$10&amp;TEXT(INDIRECT(ADDRESS(U34-1,1,1,1)),"00000")))+Q34,0)</f>
        <v>0</v>
      </c>
      <c r="S34" s="36">
        <f ca="1">IF(OR(N34=0.01,O34=0.01),0,VLOOKUP(F34,INDIRECT(ADDRESS(U34,1,1,1,Parametres!$O$7)):INDIRECT(ADDRESS(U34+52,$AE$1,1,1,Parametres!$O$7)),Calculs!$AE$1-Calculs!$A$1+1,0))</f>
        <v>0</v>
      </c>
      <c r="T34" s="37">
        <f ca="1">IFERROR(INDIRECT(ADDRESS(133,F34+1,1,1,Parametres!$O$10&amp;TEXT($A$3,"00000")))+S34,0)</f>
        <v>0</v>
      </c>
      <c r="U34" s="12">
        <f t="shared" si="3"/>
        <v>4</v>
      </c>
    </row>
    <row r="35" spans="1:21" x14ac:dyDescent="0.25">
      <c r="A35" s="19"/>
      <c r="B35" s="31">
        <f ca="1">IF(OR(H35=999,H35=""),0,INDIRECT(ADDRESS(H35,Empl_auto!$C$1,1,1,Parametres!$O$8)))</f>
        <v>0</v>
      </c>
      <c r="C35" s="45"/>
      <c r="D35" s="40" t="str">
        <f ca="1">IFERROR(VLOOKUP(F35,Gains_ded!$A$3:$B$101,Gains_ded!$B$1-Gains_ded!$A$1+1,0),"")</f>
        <v/>
      </c>
      <c r="E35" s="12" t="str">
        <f ca="1">IFERROR(VLOOKUP(F35,Gains_ded!$A$3:$D$101,Gains_ded!$D$1-Gains_ded!$A$1+1,0),"")</f>
        <v/>
      </c>
      <c r="F35" s="12">
        <f t="shared" ca="1" si="0"/>
        <v>0</v>
      </c>
      <c r="G35" s="12" t="str">
        <f t="shared" ca="1" si="1"/>
        <v>33-0</v>
      </c>
      <c r="H35" s="12">
        <f ca="1">IFERROR(VLOOKUP(INDIRECT(ADDRESS((ROUNDDOWN(ROW()/60,0)*60)+3,$A$1,1,1)),INDIRECT(ADDRESS(H34+1,Empl_auto!$B$1,1,1,Parametres!$O$8)):'Empl_auto'!$BF$999,Empl_auto!$BF$1-Empl_auto!$B$1+1,0),999)</f>
        <v>999</v>
      </c>
      <c r="I35" s="48"/>
      <c r="J35" s="32">
        <f ca="1">IF(I35&lt;&gt;0,I35,IF(OR(H35=999,H35=""),0,INDIRECT(ADDRESS(H35,Empl_auto!$E$1,1,1,Parametres!$O$8))))</f>
        <v>0</v>
      </c>
      <c r="K35" s="51"/>
      <c r="L35" s="33">
        <f ca="1">IF(K35&lt;&gt;0,K35,IF(OR(H35=999,H35=""),0,INDIRECT(ADDRESS($H35,Empl_auto!$I$1,1,1,Parametres!$O$8))))*IFERROR(VLOOKUP($F35,Gains_ded!$A$3:$E$101,Gains_ded!$E$1-Gains_ded!$A$1+1,0),0)</f>
        <v>0</v>
      </c>
      <c r="M35" s="54"/>
      <c r="N35" s="30">
        <f ca="1">IF(M35&lt;&gt;0,M35,IF(OR(H35=999,H35=""),0,INDIRECT(ADDRESS(H35,Empl_auto!$J$1,1,1,Parametres!$O$8))))</f>
        <v>0</v>
      </c>
      <c r="O35" s="30">
        <f t="shared" ca="1" si="5"/>
        <v>0</v>
      </c>
      <c r="P35" s="30">
        <f ca="1">IF(O35=0.01,0,IF(J35=0,VLOOKUP(F35,INDIRECT(ADDRESS(U35,1,1,1,Parametres!$O$7)):INDIRECT(ADDRESS(U35+39,$T$1,1,1,Parametres!$O$7)),Calculs!$T$1-Calculs!$A$1+1,0),0))</f>
        <v>0</v>
      </c>
      <c r="Q35" s="34">
        <f t="shared" ca="1" si="2"/>
        <v>0</v>
      </c>
      <c r="R35" s="35">
        <f ca="1">IFERROR(INDIRECT(ADDRESS(63,F35+1,1,1,Parametres!$O$10&amp;TEXT(INDIRECT(ADDRESS(U35-1,1,1,1)),"00000")))+Q35,0)</f>
        <v>0</v>
      </c>
      <c r="S35" s="36">
        <f ca="1">IF(OR(N35=0.01,O35=0.01),0,VLOOKUP(F35,INDIRECT(ADDRESS(U35,1,1,1,Parametres!$O$7)):INDIRECT(ADDRESS(U35+52,$AE$1,1,1,Parametres!$O$7)),Calculs!$AE$1-Calculs!$A$1+1,0))</f>
        <v>0</v>
      </c>
      <c r="T35" s="37">
        <f ca="1">IFERROR(INDIRECT(ADDRESS(133,F35+1,1,1,Parametres!$O$10&amp;TEXT($A$3,"00000")))+S35,0)</f>
        <v>0</v>
      </c>
      <c r="U35" s="12">
        <f t="shared" si="3"/>
        <v>4</v>
      </c>
    </row>
    <row r="36" spans="1:21" x14ac:dyDescent="0.25">
      <c r="A36" s="19"/>
      <c r="B36" s="31">
        <f ca="1">IF(OR(H36=999,H36=""),0,INDIRECT(ADDRESS(H36,Empl_auto!$C$1,1,1,Parametres!$O$8)))</f>
        <v>0</v>
      </c>
      <c r="C36" s="45"/>
      <c r="D36" s="40" t="str">
        <f ca="1">IFERROR(VLOOKUP(F36,Gains_ded!$A$3:$B$101,Gains_ded!$B$1-Gains_ded!$A$1+1,0),"")</f>
        <v/>
      </c>
      <c r="E36" s="12" t="str">
        <f ca="1">IFERROR(VLOOKUP(F36,Gains_ded!$A$3:$D$101,Gains_ded!$D$1-Gains_ded!$A$1+1,0),"")</f>
        <v/>
      </c>
      <c r="F36" s="12">
        <f t="shared" ca="1" si="0"/>
        <v>0</v>
      </c>
      <c r="G36" s="12" t="str">
        <f t="shared" ca="1" si="1"/>
        <v>33-0</v>
      </c>
      <c r="H36" s="12">
        <f ca="1">IFERROR(VLOOKUP(INDIRECT(ADDRESS((ROUNDDOWN(ROW()/60,0)*60)+3,$A$1,1,1)),INDIRECT(ADDRESS(H35+1,Empl_auto!$B$1,1,1,Parametres!$O$8)):'Empl_auto'!$BF$999,Empl_auto!$BF$1-Empl_auto!$B$1+1,0),999)</f>
        <v>999</v>
      </c>
      <c r="I36" s="48"/>
      <c r="J36" s="32">
        <f ca="1">IF(I36&lt;&gt;0,I36,IF(OR(H36=999,H36=""),0,INDIRECT(ADDRESS(H36,Empl_auto!$E$1,1,1,Parametres!$O$8))))</f>
        <v>0</v>
      </c>
      <c r="K36" s="51"/>
      <c r="L36" s="33">
        <f ca="1">IF(K36&lt;&gt;0,K36,IF(OR(H36=999,H36=""),0,INDIRECT(ADDRESS($H36,Empl_auto!$I$1,1,1,Parametres!$O$8))))*IFERROR(VLOOKUP($F36,Gains_ded!$A$3:$E$101,Gains_ded!$E$1-Gains_ded!$A$1+1,0),0)</f>
        <v>0</v>
      </c>
      <c r="M36" s="54"/>
      <c r="N36" s="30">
        <f ca="1">IF(M36&lt;&gt;0,M36,IF(OR(H36=999,H36=""),0,INDIRECT(ADDRESS(H36,Empl_auto!$J$1,1,1,Parametres!$O$8))))</f>
        <v>0</v>
      </c>
      <c r="O36" s="30">
        <f t="shared" ca="1" si="5"/>
        <v>0</v>
      </c>
      <c r="P36" s="30">
        <f ca="1">IF(O36=0.01,0,IF(J36=0,VLOOKUP(F36,INDIRECT(ADDRESS(U36,1,1,1,Parametres!$O$7)):INDIRECT(ADDRESS(U36+39,$T$1,1,1,Parametres!$O$7)),Calculs!$T$1-Calculs!$A$1+1,0),0))</f>
        <v>0</v>
      </c>
      <c r="Q36" s="34">
        <f t="shared" ca="1" si="2"/>
        <v>0</v>
      </c>
      <c r="R36" s="35">
        <f ca="1">IFERROR(INDIRECT(ADDRESS(63,F36+1,1,1,Parametres!$O$10&amp;TEXT(INDIRECT(ADDRESS(U36-1,1,1,1)),"00000")))+Q36,0)</f>
        <v>0</v>
      </c>
      <c r="S36" s="36">
        <f ca="1">IF(OR(N36=0.01,O36=0.01),0,VLOOKUP(F36,INDIRECT(ADDRESS(U36,1,1,1,Parametres!$O$7)):INDIRECT(ADDRESS(U36+52,$AE$1,1,1,Parametres!$O$7)),Calculs!$AE$1-Calculs!$A$1+1,0))</f>
        <v>0</v>
      </c>
      <c r="T36" s="37">
        <f ca="1">IFERROR(INDIRECT(ADDRESS(133,F36+1,1,1,Parametres!$O$10&amp;TEXT($A$3,"00000")))+S36,0)</f>
        <v>0</v>
      </c>
      <c r="U36" s="12">
        <f t="shared" si="3"/>
        <v>4</v>
      </c>
    </row>
    <row r="37" spans="1:21" x14ac:dyDescent="0.25">
      <c r="A37" s="19"/>
      <c r="B37" s="31">
        <f ca="1">IF(OR(H37=999,H37=""),0,INDIRECT(ADDRESS(H37,Empl_auto!$C$1,1,1,Parametres!$O$8)))</f>
        <v>0</v>
      </c>
      <c r="C37" s="45"/>
      <c r="D37" s="40" t="str">
        <f ca="1">IFERROR(VLOOKUP(F37,Gains_ded!$A$3:$B$101,Gains_ded!$B$1-Gains_ded!$A$1+1,0),"")</f>
        <v/>
      </c>
      <c r="E37" s="12" t="str">
        <f ca="1">IFERROR(VLOOKUP(F37,Gains_ded!$A$3:$D$101,Gains_ded!$D$1-Gains_ded!$A$1+1,0),"")</f>
        <v/>
      </c>
      <c r="F37" s="12">
        <f t="shared" ca="1" si="0"/>
        <v>0</v>
      </c>
      <c r="G37" s="12" t="str">
        <f t="shared" ca="1" si="1"/>
        <v>33-0</v>
      </c>
      <c r="H37" s="12">
        <f ca="1">IFERROR(VLOOKUP(INDIRECT(ADDRESS((ROUNDDOWN(ROW()/60,0)*60)+3,$A$1,1,1)),INDIRECT(ADDRESS(H36+1,Empl_auto!$B$1,1,1,Parametres!$O$8)):'Empl_auto'!$BF$999,Empl_auto!$BF$1-Empl_auto!$B$1+1,0),999)</f>
        <v>999</v>
      </c>
      <c r="I37" s="48"/>
      <c r="J37" s="32">
        <f ca="1">IF(I37&lt;&gt;0,I37,IF(OR(H37=999,H37=""),0,INDIRECT(ADDRESS(H37,Empl_auto!$E$1,1,1,Parametres!$O$8))))</f>
        <v>0</v>
      </c>
      <c r="K37" s="51"/>
      <c r="L37" s="33">
        <f ca="1">IF(K37&lt;&gt;0,K37,IF(OR(H37=999,H37=""),0,INDIRECT(ADDRESS($H37,Empl_auto!$I$1,1,1,Parametres!$O$8))))*IFERROR(VLOOKUP($F37,Gains_ded!$A$3:$E$101,Gains_ded!$E$1-Gains_ded!$A$1+1,0),0)</f>
        <v>0</v>
      </c>
      <c r="M37" s="54"/>
      <c r="N37" s="30">
        <f ca="1">IF(M37&lt;&gt;0,M37,IF(OR(H37=999,H37=""),0,INDIRECT(ADDRESS(H37,Empl_auto!$J$1,1,1,Parametres!$O$8))))</f>
        <v>0</v>
      </c>
      <c r="O37" s="30">
        <f t="shared" ca="1" si="5"/>
        <v>0</v>
      </c>
      <c r="P37" s="30">
        <f ca="1">IF(O37=0.01,0,IF(J37=0,VLOOKUP(F37,INDIRECT(ADDRESS(U37,1,1,1,Parametres!$O$7)):INDIRECT(ADDRESS(U37+39,$T$1,1,1,Parametres!$O$7)),Calculs!$T$1-Calculs!$A$1+1,0),0))</f>
        <v>0</v>
      </c>
      <c r="Q37" s="34">
        <f t="shared" ca="1" si="2"/>
        <v>0</v>
      </c>
      <c r="R37" s="35">
        <f ca="1">IFERROR(INDIRECT(ADDRESS(63,F37+1,1,1,Parametres!$O$10&amp;TEXT(INDIRECT(ADDRESS(U37-1,1,1,1)),"00000")))+Q37,0)</f>
        <v>0</v>
      </c>
      <c r="S37" s="36">
        <f ca="1">IF(OR(N37=0.01,O37=0.01),0,VLOOKUP(F37,INDIRECT(ADDRESS(U37,1,1,1,Parametres!$O$7)):INDIRECT(ADDRESS(U37+52,$AE$1,1,1,Parametres!$O$7)),Calculs!$AE$1-Calculs!$A$1+1,0))</f>
        <v>0</v>
      </c>
      <c r="T37" s="37">
        <f ca="1">IFERROR(INDIRECT(ADDRESS(133,F37+1,1,1,Parametres!$O$10&amp;TEXT($A$3,"00000")))+S37,0)</f>
        <v>0</v>
      </c>
      <c r="U37" s="12">
        <f t="shared" si="3"/>
        <v>4</v>
      </c>
    </row>
    <row r="38" spans="1:21" x14ac:dyDescent="0.25">
      <c r="A38" s="19"/>
      <c r="B38" s="31">
        <f ca="1">IF(OR(H38=999,H38=""),0,INDIRECT(ADDRESS(H38,Empl_auto!$C$1,1,1,Parametres!$O$8)))</f>
        <v>0</v>
      </c>
      <c r="C38" s="45"/>
      <c r="D38" s="40" t="str">
        <f ca="1">IFERROR(VLOOKUP(F38,Gains_ded!$A$3:$B$101,Gains_ded!$B$1-Gains_ded!$A$1+1,0),"")</f>
        <v/>
      </c>
      <c r="E38" s="12" t="str">
        <f ca="1">IFERROR(VLOOKUP(F38,Gains_ded!$A$3:$D$101,Gains_ded!$D$1-Gains_ded!$A$1+1,0),"")</f>
        <v/>
      </c>
      <c r="F38" s="12">
        <f t="shared" ca="1" si="0"/>
        <v>0</v>
      </c>
      <c r="G38" s="12" t="str">
        <f t="shared" ca="1" si="1"/>
        <v>33-0</v>
      </c>
      <c r="H38" s="12">
        <f ca="1">IFERROR(VLOOKUP(INDIRECT(ADDRESS((ROUNDDOWN(ROW()/60,0)*60)+3,$A$1,1,1)),INDIRECT(ADDRESS(H37+1,Empl_auto!$B$1,1,1,Parametres!$O$8)):'Empl_auto'!$BF$999,Empl_auto!$BF$1-Empl_auto!$B$1+1,0),999)</f>
        <v>999</v>
      </c>
      <c r="I38" s="48"/>
      <c r="J38" s="32">
        <f ca="1">IF(I38&lt;&gt;0,I38,IF(OR(H38=999,H38=""),0,INDIRECT(ADDRESS(H38,Empl_auto!$E$1,1,1,Parametres!$O$8))))</f>
        <v>0</v>
      </c>
      <c r="K38" s="51"/>
      <c r="L38" s="33">
        <f ca="1">IF(K38&lt;&gt;0,K38,IF(OR(H38=999,H38=""),0,INDIRECT(ADDRESS($H38,Empl_auto!$I$1,1,1,Parametres!$O$8))))*IFERROR(VLOOKUP($F38,Gains_ded!$A$3:$E$101,Gains_ded!$E$1-Gains_ded!$A$1+1,0),0)</f>
        <v>0</v>
      </c>
      <c r="M38" s="54"/>
      <c r="N38" s="30">
        <f ca="1">IF(M38&lt;&gt;0,M38,IF(OR(H38=999,H38=""),0,INDIRECT(ADDRESS(H38,Empl_auto!$J$1,1,1,Parametres!$O$8))))</f>
        <v>0</v>
      </c>
      <c r="O38" s="30">
        <f t="shared" ca="1" si="5"/>
        <v>0</v>
      </c>
      <c r="P38" s="30">
        <f ca="1">IF(O38=0.01,0,IF(J38=0,VLOOKUP(F38,INDIRECT(ADDRESS(U38,1,1,1,Parametres!$O$7)):INDIRECT(ADDRESS(U38+39,$T$1,1,1,Parametres!$O$7)),Calculs!$T$1-Calculs!$A$1+1,0),0))</f>
        <v>0</v>
      </c>
      <c r="Q38" s="34">
        <f t="shared" ca="1" si="2"/>
        <v>0</v>
      </c>
      <c r="R38" s="35">
        <f ca="1">IFERROR(INDIRECT(ADDRESS(63,F38+1,1,1,Parametres!$O$10&amp;TEXT(INDIRECT(ADDRESS(U38-1,1,1,1)),"00000")))+Q38,0)</f>
        <v>0</v>
      </c>
      <c r="S38" s="36">
        <f ca="1">IF(OR(N38=0.01,O38=0.01),0,VLOOKUP(F38,INDIRECT(ADDRESS(U38,1,1,1,Parametres!$O$7)):INDIRECT(ADDRESS(U38+52,$AE$1,1,1,Parametres!$O$7)),Calculs!$AE$1-Calculs!$A$1+1,0))</f>
        <v>0</v>
      </c>
      <c r="T38" s="37">
        <f ca="1">IFERROR(INDIRECT(ADDRESS(133,F38+1,1,1,Parametres!$O$10&amp;TEXT($A$3,"00000")))+S38,0)</f>
        <v>0</v>
      </c>
      <c r="U38" s="12">
        <f t="shared" si="3"/>
        <v>4</v>
      </c>
    </row>
    <row r="39" spans="1:21" x14ac:dyDescent="0.25">
      <c r="A39" s="19"/>
      <c r="B39" s="31">
        <f ca="1">IF(OR(H39=999,H39=""),0,INDIRECT(ADDRESS(H39,Empl_auto!$C$1,1,1,Parametres!$O$8)))</f>
        <v>0</v>
      </c>
      <c r="C39" s="45"/>
      <c r="D39" s="40" t="str">
        <f ca="1">IFERROR(VLOOKUP(F39,Gains_ded!$A$3:$B$101,Gains_ded!$B$1-Gains_ded!$A$1+1,0),"")</f>
        <v/>
      </c>
      <c r="E39" s="12" t="str">
        <f ca="1">IFERROR(VLOOKUP(F39,Gains_ded!$A$3:$D$101,Gains_ded!$D$1-Gains_ded!$A$1+1,0),"")</f>
        <v/>
      </c>
      <c r="F39" s="12">
        <f t="shared" ca="1" si="0"/>
        <v>0</v>
      </c>
      <c r="G39" s="12" t="str">
        <f t="shared" ca="1" si="1"/>
        <v>33-0</v>
      </c>
      <c r="H39" s="12">
        <f ca="1">IFERROR(VLOOKUP(INDIRECT(ADDRESS((ROUNDDOWN(ROW()/60,0)*60)+3,$A$1,1,1)),INDIRECT(ADDRESS(H38+1,Empl_auto!$B$1,1,1,Parametres!$O$8)):'Empl_auto'!$BF$999,Empl_auto!$BF$1-Empl_auto!$B$1+1,0),999)</f>
        <v>999</v>
      </c>
      <c r="I39" s="48"/>
      <c r="J39" s="32">
        <f ca="1">IF(I39&lt;&gt;0,I39,IF(OR(H39=999,H39=""),0,INDIRECT(ADDRESS(H39,Empl_auto!$E$1,1,1,Parametres!$O$8))))</f>
        <v>0</v>
      </c>
      <c r="K39" s="51"/>
      <c r="L39" s="33">
        <f ca="1">IF(K39&lt;&gt;0,K39,IF(OR(H39=999,H39=""),0,INDIRECT(ADDRESS($H39,Empl_auto!$I$1,1,1,Parametres!$O$8))))*IFERROR(VLOOKUP($F39,Gains_ded!$A$3:$E$101,Gains_ded!$E$1-Gains_ded!$A$1+1,0),0)</f>
        <v>0</v>
      </c>
      <c r="M39" s="54"/>
      <c r="N39" s="30">
        <f ca="1">IF(M39&lt;&gt;0,M39,IF(OR(H39=999,H39=""),0,INDIRECT(ADDRESS(H39,Empl_auto!$J$1,1,1,Parametres!$O$8))))</f>
        <v>0</v>
      </c>
      <c r="O39" s="30">
        <f t="shared" ca="1" si="5"/>
        <v>0</v>
      </c>
      <c r="P39" s="30">
        <f ca="1">IF(O39=0.01,0,IF(J39=0,VLOOKUP(F39,INDIRECT(ADDRESS(U39,1,1,1,Parametres!$O$7)):INDIRECT(ADDRESS(U39+39,$T$1,1,1,Parametres!$O$7)),Calculs!$T$1-Calculs!$A$1+1,0),0))</f>
        <v>0</v>
      </c>
      <c r="Q39" s="34">
        <f t="shared" ca="1" si="2"/>
        <v>0</v>
      </c>
      <c r="R39" s="35">
        <f ca="1">IFERROR(INDIRECT(ADDRESS(63,F39+1,1,1,Parametres!$O$10&amp;TEXT(INDIRECT(ADDRESS(U39-1,1,1,1)),"00000")))+Q39,0)</f>
        <v>0</v>
      </c>
      <c r="S39" s="36">
        <f ca="1">IF(OR(N39=0.01,O39=0.01),0,VLOOKUP(F39,INDIRECT(ADDRESS(U39,1,1,1,Parametres!$O$7)):INDIRECT(ADDRESS(U39+52,$AE$1,1,1,Parametres!$O$7)),Calculs!$AE$1-Calculs!$A$1+1,0))</f>
        <v>0</v>
      </c>
      <c r="T39" s="37">
        <f ca="1">IFERROR(INDIRECT(ADDRESS(133,F39+1,1,1,Parametres!$O$10&amp;TEXT($A$3,"00000")))+S39,0)</f>
        <v>0</v>
      </c>
      <c r="U39" s="12">
        <f t="shared" si="3"/>
        <v>4</v>
      </c>
    </row>
    <row r="40" spans="1:21" x14ac:dyDescent="0.25">
      <c r="A40" s="19"/>
      <c r="B40" s="31">
        <f ca="1">IF(OR(H40=999,H40=""),0,INDIRECT(ADDRESS(H40,Empl_auto!$C$1,1,1,Parametres!$O$8)))</f>
        <v>0</v>
      </c>
      <c r="C40" s="45"/>
      <c r="D40" s="40" t="str">
        <f ca="1">IFERROR(VLOOKUP(F40,Gains_ded!$A$3:$B$101,Gains_ded!$B$1-Gains_ded!$A$1+1,0),"")</f>
        <v/>
      </c>
      <c r="E40" s="12" t="str">
        <f ca="1">IFERROR(VLOOKUP(F40,Gains_ded!$A$3:$D$101,Gains_ded!$D$1-Gains_ded!$A$1+1,0),"")</f>
        <v/>
      </c>
      <c r="F40" s="12">
        <f t="shared" ca="1" si="0"/>
        <v>0</v>
      </c>
      <c r="G40" s="12" t="str">
        <f t="shared" ca="1" si="1"/>
        <v>33-0</v>
      </c>
      <c r="H40" s="12">
        <f ca="1">IFERROR(VLOOKUP(INDIRECT(ADDRESS((ROUNDDOWN(ROW()/60,0)*60)+3,$A$1,1,1)),INDIRECT(ADDRESS(H39+1,Empl_auto!$B$1,1,1,Parametres!$O$8)):'Empl_auto'!$BF$999,Empl_auto!$BF$1-Empl_auto!$B$1+1,0),999)</f>
        <v>999</v>
      </c>
      <c r="I40" s="48"/>
      <c r="J40" s="32">
        <f ca="1">IF(I40&lt;&gt;0,I40,IF(OR(H40=999,H40=""),0,INDIRECT(ADDRESS(H40,Empl_auto!$E$1,1,1,Parametres!$O$8))))</f>
        <v>0</v>
      </c>
      <c r="K40" s="51"/>
      <c r="L40" s="33">
        <f ca="1">IF(K40&lt;&gt;0,K40,IF(OR(H40=999,H40=""),0,INDIRECT(ADDRESS($H40,Empl_auto!$I$1,1,1,Parametres!$O$8))))*IFERROR(VLOOKUP($F40,Gains_ded!$A$3:$E$101,Gains_ded!$E$1-Gains_ded!$A$1+1,0),0)</f>
        <v>0</v>
      </c>
      <c r="M40" s="54"/>
      <c r="N40" s="30">
        <f ca="1">IF(M40&lt;&gt;0,M40,IF(OR(H40=999,H40=""),0,INDIRECT(ADDRESS(H40,Empl_auto!$J$1,1,1,Parametres!$O$8))))</f>
        <v>0</v>
      </c>
      <c r="O40" s="30">
        <f t="shared" ca="1" si="5"/>
        <v>0</v>
      </c>
      <c r="P40" s="30">
        <f ca="1">IF(O40=0.01,0,IF(J40=0,VLOOKUP(F40,INDIRECT(ADDRESS(U40,1,1,1,Parametres!$O$7)):INDIRECT(ADDRESS(U40+39,$T$1,1,1,Parametres!$O$7)),Calculs!$T$1-Calculs!$A$1+1,0),0))</f>
        <v>0</v>
      </c>
      <c r="Q40" s="34">
        <f t="shared" ca="1" si="2"/>
        <v>0</v>
      </c>
      <c r="R40" s="35">
        <f ca="1">IFERROR(INDIRECT(ADDRESS(63,F40+1,1,1,Parametres!$O$10&amp;TEXT(INDIRECT(ADDRESS(U40-1,1,1,1)),"00000")))+Q40,0)</f>
        <v>0</v>
      </c>
      <c r="S40" s="36">
        <f ca="1">IF(OR(N40=0.01,O40=0.01),0,VLOOKUP(F40,INDIRECT(ADDRESS(U40,1,1,1,Parametres!$O$7)):INDIRECT(ADDRESS(U40+52,$AE$1,1,1,Parametres!$O$7)),Calculs!$AE$1-Calculs!$A$1+1,0))</f>
        <v>0</v>
      </c>
      <c r="T40" s="37">
        <f ca="1">IFERROR(INDIRECT(ADDRESS(133,F40+1,1,1,Parametres!$O$10&amp;TEXT($A$3,"00000")))+S40,0)</f>
        <v>0</v>
      </c>
      <c r="U40" s="12">
        <f t="shared" si="3"/>
        <v>4</v>
      </c>
    </row>
    <row r="41" spans="1:21" x14ac:dyDescent="0.25">
      <c r="A41" s="19"/>
      <c r="B41" s="31">
        <f ca="1">IF(OR(H41=999,H41=""),0,INDIRECT(ADDRESS(H41,Empl_auto!$C$1,1,1,Parametres!$O$8)))</f>
        <v>0</v>
      </c>
      <c r="C41" s="45"/>
      <c r="D41" s="40" t="str">
        <f ca="1">IFERROR(VLOOKUP(F41,Gains_ded!$A$3:$B$101,Gains_ded!$B$1-Gains_ded!$A$1+1,0),"")</f>
        <v/>
      </c>
      <c r="E41" s="12" t="str">
        <f ca="1">IFERROR(VLOOKUP(F41,Gains_ded!$A$3:$D$101,Gains_ded!$D$1-Gains_ded!$A$1+1,0),"")</f>
        <v/>
      </c>
      <c r="F41" s="12">
        <f t="shared" ca="1" si="0"/>
        <v>0</v>
      </c>
      <c r="G41" s="12" t="str">
        <f t="shared" ca="1" si="1"/>
        <v>33-0</v>
      </c>
      <c r="H41" s="12">
        <f ca="1">IFERROR(VLOOKUP(INDIRECT(ADDRESS((ROUNDDOWN(ROW()/60,0)*60)+3,$A$1,1,1)),INDIRECT(ADDRESS(H40+1,Empl_auto!$B$1,1,1,Parametres!$O$8)):'Empl_auto'!$BF$999,Empl_auto!$BF$1-Empl_auto!$B$1+1,0),999)</f>
        <v>999</v>
      </c>
      <c r="I41" s="48"/>
      <c r="J41" s="32">
        <f ca="1">IF(I41&lt;&gt;0,I41,IF(OR(H41=999,H41=""),0,INDIRECT(ADDRESS(H41,Empl_auto!$E$1,1,1,Parametres!$O$8))))</f>
        <v>0</v>
      </c>
      <c r="K41" s="51"/>
      <c r="L41" s="33">
        <f ca="1">IF(K41&lt;&gt;0,K41,IF(OR(H41=999,H41=""),0,INDIRECT(ADDRESS($H41,Empl_auto!$I$1,1,1,Parametres!$O$8))))*IFERROR(VLOOKUP($F41,Gains_ded!$A$3:$E$101,Gains_ded!$E$1-Gains_ded!$A$1+1,0),0)</f>
        <v>0</v>
      </c>
      <c r="M41" s="54"/>
      <c r="N41" s="30">
        <f ca="1">IF(M41&lt;&gt;0,M41,IF(OR(H41=999,H41=""),0,INDIRECT(ADDRESS(H41,Empl_auto!$J$1,1,1,Parametres!$O$8))))</f>
        <v>0</v>
      </c>
      <c r="O41" s="30">
        <f t="shared" ca="1" si="5"/>
        <v>0</v>
      </c>
      <c r="P41" s="30">
        <f ca="1">IF(O41=0.01,0,IF(J41=0,VLOOKUP(F41,INDIRECT(ADDRESS(U41,1,1,1,Parametres!$O$7)):INDIRECT(ADDRESS(U41+39,$T$1,1,1,Parametres!$O$7)),Calculs!$T$1-Calculs!$A$1+1,0),0))</f>
        <v>0</v>
      </c>
      <c r="Q41" s="34">
        <f t="shared" ca="1" si="2"/>
        <v>0</v>
      </c>
      <c r="R41" s="35">
        <f ca="1">IFERROR(INDIRECT(ADDRESS(63,F41+1,1,1,Parametres!$O$10&amp;TEXT(INDIRECT(ADDRESS(U41-1,1,1,1)),"00000")))+Q41,0)</f>
        <v>0</v>
      </c>
      <c r="S41" s="36">
        <f ca="1">IF(OR(N41=0.01,O41=0.01),0,VLOOKUP(F41,INDIRECT(ADDRESS(U41,1,1,1,Parametres!$O$7)):INDIRECT(ADDRESS(U41+52,$AE$1,1,1,Parametres!$O$7)),Calculs!$AE$1-Calculs!$A$1+1,0))</f>
        <v>0</v>
      </c>
      <c r="T41" s="37">
        <f ca="1">IFERROR(INDIRECT(ADDRESS(133,F41+1,1,1,Parametres!$O$10&amp;TEXT($A$3,"00000")))+S41,0)</f>
        <v>0</v>
      </c>
      <c r="U41" s="12">
        <f t="shared" si="3"/>
        <v>4</v>
      </c>
    </row>
    <row r="42" spans="1:21" ht="15.75" thickBot="1" x14ac:dyDescent="0.3">
      <c r="A42" s="19"/>
      <c r="B42" s="31">
        <f ca="1">IF(OR(H42=999,H42=""),0,INDIRECT(ADDRESS(H42,Empl_auto!$C$1,1,1,Parametres!$O$8)))</f>
        <v>0</v>
      </c>
      <c r="C42" s="46"/>
      <c r="D42" s="40" t="str">
        <f ca="1">IFERROR(VLOOKUP(F42,Gains_ded!$A$3:$B$101,Gains_ded!$B$1-Gains_ded!$A$1+1,0),"")</f>
        <v/>
      </c>
      <c r="E42" s="12" t="str">
        <f ca="1">IFERROR(VLOOKUP(F42,Gains_ded!$A$3:$D$101,Gains_ded!$D$1-Gains_ded!$A$1+1,0),"")</f>
        <v/>
      </c>
      <c r="F42" s="12">
        <f t="shared" ca="1" si="0"/>
        <v>0</v>
      </c>
      <c r="G42" s="12" t="str">
        <f t="shared" ca="1" si="1"/>
        <v>33-0</v>
      </c>
      <c r="H42" s="12">
        <f ca="1">IFERROR(VLOOKUP(INDIRECT(ADDRESS((ROUNDDOWN(ROW()/60,0)*60)+3,$A$1,1,1)),INDIRECT(ADDRESS(H41+1,Empl_auto!$B$1,1,1,Parametres!$O$8)):'Empl_auto'!$BF$999,Empl_auto!$BF$1-Empl_auto!$B$1+1,0),999)</f>
        <v>999</v>
      </c>
      <c r="I42" s="49"/>
      <c r="J42" s="32">
        <f ca="1">IF(I42&lt;&gt;0,I42,IF(OR(H42=999,H42=""),0,INDIRECT(ADDRESS(H42,Empl_auto!$E$1,1,1,Parametres!$O$8))))</f>
        <v>0</v>
      </c>
      <c r="K42" s="52"/>
      <c r="L42" s="33">
        <f ca="1">IF(K42&lt;&gt;0,K42,IF(OR(H42=999,H42=""),0,INDIRECT(ADDRESS($H42,Empl_auto!$I$1,1,1,Parametres!$O$8))))*IFERROR(VLOOKUP($F42,Gains_ded!$A$3:$E$101,Gains_ded!$E$1-Gains_ded!$A$1+1,0),0)</f>
        <v>0</v>
      </c>
      <c r="M42" s="55"/>
      <c r="N42" s="30">
        <f ca="1">IF(M42&lt;&gt;0,M42,IF(OR(H42=999,H42=""),0,INDIRECT(ADDRESS(H42,Empl_auto!$J$1,1,1,Parametres!$O$8))))</f>
        <v>0</v>
      </c>
      <c r="O42" s="30">
        <f t="shared" ca="1" si="5"/>
        <v>0</v>
      </c>
      <c r="P42" s="30">
        <f ca="1">IF(O42=0.01,0,IF(J42=0,VLOOKUP(F42,INDIRECT(ADDRESS(U42,1,1,1,Parametres!$O$7)):INDIRECT(ADDRESS(U42+39,$T$1,1,1,Parametres!$O$7)),Calculs!$T$1-Calculs!$A$1+1,0),0))</f>
        <v>0</v>
      </c>
      <c r="Q42" s="34">
        <f t="shared" ca="1" si="2"/>
        <v>0</v>
      </c>
      <c r="R42" s="35">
        <f ca="1">IFERROR(INDIRECT(ADDRESS(63,F42+1,1,1,Parametres!$O$10&amp;TEXT(INDIRECT(ADDRESS(U42-1,1,1,1)),"00000")))+Q42,0)</f>
        <v>0</v>
      </c>
      <c r="S42" s="36">
        <f ca="1">IF(OR(N42=0.01,O42=0.01),0,VLOOKUP(F42,INDIRECT(ADDRESS(U42,1,1,1,Parametres!$O$7)):INDIRECT(ADDRESS(U42+52,$AE$1,1,1,Parametres!$O$7)),Calculs!$AE$1-Calculs!$A$1+1,0))</f>
        <v>0</v>
      </c>
      <c r="T42" s="37">
        <f ca="1">IFERROR(INDIRECT(ADDRESS(133,F42+1,1,1,Parametres!$O$10&amp;TEXT($A$3,"00000")))+S42,0)</f>
        <v>0</v>
      </c>
      <c r="U42" s="12">
        <f t="shared" si="3"/>
        <v>4</v>
      </c>
    </row>
    <row r="43" spans="1:21" x14ac:dyDescent="0.25">
      <c r="B43" s="12"/>
      <c r="N43" s="30"/>
      <c r="O43" s="30"/>
      <c r="P43" s="30"/>
      <c r="U43" s="12">
        <f t="shared" si="3"/>
        <v>4</v>
      </c>
    </row>
    <row r="44" spans="1:21" x14ac:dyDescent="0.25">
      <c r="B44" s="69" t="s">
        <v>196</v>
      </c>
      <c r="C44" s="32">
        <f ca="1">IFERROR(INDIRECT(ADDRESS(63,101,1,1,Parametres!$O$10&amp;TEXT($A3,"00000"))),0)</f>
        <v>250</v>
      </c>
      <c r="I44" s="69" t="s">
        <v>176</v>
      </c>
      <c r="J44" s="32">
        <f ca="1">SUMIF(F3:F42,"&lt;=10",J3:J42)</f>
        <v>24</v>
      </c>
      <c r="K44" s="69" t="s">
        <v>195</v>
      </c>
      <c r="L44" s="32">
        <f ca="1">SUMIFS(Q3:Q42,F3:F42,"&gt;0",F3:F42,"&lt;50")</f>
        <v>382.8</v>
      </c>
      <c r="M44" s="69" t="s">
        <v>177</v>
      </c>
      <c r="N44" s="30"/>
      <c r="O44" s="30"/>
      <c r="P44" s="30"/>
      <c r="Q44" s="34">
        <f ca="1">SUMIFS(Q3:Q42,H3:H42,"&gt;0",$F3:$F42,"&lt;50")-SUMIFS(Q3:Q42,$F3:$F42,"&gt;50")</f>
        <v>295.61</v>
      </c>
      <c r="U44" s="12">
        <f t="shared" si="3"/>
        <v>4</v>
      </c>
    </row>
    <row r="45" spans="1:21" x14ac:dyDescent="0.25">
      <c r="N45" s="30"/>
      <c r="O45" s="30"/>
      <c r="P45" s="30"/>
      <c r="U45" s="12">
        <f t="shared" si="3"/>
        <v>4</v>
      </c>
    </row>
    <row r="46" spans="1:21" x14ac:dyDescent="0.25">
      <c r="O46" t="s">
        <v>55</v>
      </c>
      <c r="P46" t="s">
        <v>118</v>
      </c>
      <c r="U46" s="12">
        <f t="shared" si="3"/>
        <v>4</v>
      </c>
    </row>
    <row r="47" spans="1:21" x14ac:dyDescent="0.25">
      <c r="N47" t="s">
        <v>232</v>
      </c>
      <c r="O47" s="42">
        <f ca="1">SUMIF(E3:E42,"CCQC",J3:J42)</f>
        <v>0</v>
      </c>
      <c r="P47" s="42">
        <f ca="1">SUMIF(E3:E42,"CCQC",Q3:Q42)</f>
        <v>0</v>
      </c>
      <c r="U47" s="12">
        <f t="shared" si="3"/>
        <v>4</v>
      </c>
    </row>
    <row r="48" spans="1:21" x14ac:dyDescent="0.25">
      <c r="N48" t="s">
        <v>233</v>
      </c>
      <c r="O48" s="42">
        <f ca="1">SUMIF(E3:E42,"CCQD",J3:J42)</f>
        <v>0</v>
      </c>
      <c r="P48" s="42">
        <f ca="1">SUMIF(E3:E42,"CCQD",Q3:Q42)</f>
        <v>0</v>
      </c>
      <c r="U48" s="12">
        <f t="shared" si="3"/>
        <v>4</v>
      </c>
    </row>
    <row r="49" spans="1:21" x14ac:dyDescent="0.25">
      <c r="N49" t="s">
        <v>231</v>
      </c>
      <c r="O49" s="70">
        <f ca="1">J44-O47-O48-O50</f>
        <v>24</v>
      </c>
      <c r="P49" s="70">
        <f ca="1">L44-P47-P48-P50</f>
        <v>382.8</v>
      </c>
      <c r="U49" s="12">
        <f t="shared" si="3"/>
        <v>4</v>
      </c>
    </row>
    <row r="50" spans="1:21" x14ac:dyDescent="0.25">
      <c r="N50" t="s">
        <v>248</v>
      </c>
      <c r="O50" s="42"/>
      <c r="P50" s="42">
        <f ca="1">SUMIF(E3:E42,"CCQV",Q3:Q42)</f>
        <v>0</v>
      </c>
      <c r="U50" s="12">
        <f t="shared" si="3"/>
        <v>4</v>
      </c>
    </row>
    <row r="51" spans="1:21" x14ac:dyDescent="0.25">
      <c r="U51" s="12"/>
    </row>
    <row r="52" spans="1:21" x14ac:dyDescent="0.25">
      <c r="U52" s="12"/>
    </row>
    <row r="53" spans="1:21" x14ac:dyDescent="0.25">
      <c r="U53" s="12"/>
    </row>
    <row r="54" spans="1:21" x14ac:dyDescent="0.25">
      <c r="U54" s="12"/>
    </row>
    <row r="55" spans="1:21" x14ac:dyDescent="0.25">
      <c r="U55" s="12"/>
    </row>
    <row r="56" spans="1:21" x14ac:dyDescent="0.25">
      <c r="U56" s="12"/>
    </row>
    <row r="57" spans="1:21" x14ac:dyDescent="0.25">
      <c r="U57" s="12"/>
    </row>
    <row r="58" spans="1:21" x14ac:dyDescent="0.25">
      <c r="U58" s="12"/>
    </row>
    <row r="59" spans="1:21" x14ac:dyDescent="0.25">
      <c r="U59" s="12"/>
    </row>
    <row r="60" spans="1:21" x14ac:dyDescent="0.25">
      <c r="U60" s="12"/>
    </row>
    <row r="61" spans="1:21" x14ac:dyDescent="0.25">
      <c r="U61" s="12"/>
    </row>
    <row r="62" spans="1:21" ht="15.75" thickBot="1" x14ac:dyDescent="0.3">
      <c r="A62" s="66" t="s">
        <v>54</v>
      </c>
      <c r="B62" s="31" t="s">
        <v>128</v>
      </c>
      <c r="C62" s="66" t="s">
        <v>129</v>
      </c>
      <c r="D62" s="40" t="s">
        <v>43</v>
      </c>
      <c r="E62" s="20"/>
      <c r="F62" s="20"/>
      <c r="G62" s="20"/>
      <c r="H62" s="20">
        <v>1</v>
      </c>
      <c r="I62" s="66" t="s">
        <v>120</v>
      </c>
      <c r="J62" s="31" t="s">
        <v>55</v>
      </c>
      <c r="K62" s="66" t="s">
        <v>121</v>
      </c>
      <c r="L62" s="31" t="s">
        <v>6</v>
      </c>
      <c r="M62" s="66" t="s">
        <v>122</v>
      </c>
      <c r="N62" s="20" t="s">
        <v>123</v>
      </c>
      <c r="O62" s="20"/>
      <c r="P62" s="20"/>
      <c r="Q62" s="31" t="s">
        <v>118</v>
      </c>
      <c r="R62" s="38" t="s">
        <v>119</v>
      </c>
      <c r="S62" s="39" t="s">
        <v>142</v>
      </c>
      <c r="T62" s="31" t="s">
        <v>119</v>
      </c>
      <c r="U62" s="20"/>
    </row>
    <row r="63" spans="1:21" ht="15.75" thickBot="1" x14ac:dyDescent="0.3">
      <c r="A63" s="43">
        <v>13</v>
      </c>
      <c r="B63" s="31">
        <f ca="1">IF(OR(H63=999,H63=""),0,INDIRECT(ADDRESS(H63,Empl_auto!$C$1,1,1,Parametres!$O$8)))</f>
        <v>3</v>
      </c>
      <c r="C63" s="44"/>
      <c r="D63" s="40" t="str">
        <f ca="1">IFERROR(VLOOKUP(F63,Gains_ded!$A$3:$B$101,Gains_ded!$B$1-Gains_ded!$A$1+1,0),"")</f>
        <v>CCQ commercial</v>
      </c>
      <c r="E63" s="12" t="str">
        <f ca="1">IFERROR(VLOOKUP(F63,Gains_ded!$A$3:$D$101,Gains_ded!$D$1-Gains_ded!$A$1+1,0),"")</f>
        <v>CCQC</v>
      </c>
      <c r="F63" s="12">
        <f t="shared" ref="F63:F102" ca="1" si="6">B63+C63</f>
        <v>3</v>
      </c>
      <c r="G63" s="12" t="str">
        <f ca="1">IF(F63&lt;&gt;"",INDIRECT(ADDRESS((ROUNDDOWN(ROW()/60,0)*60)+3,$A$1,1,1))&amp;"-"&amp;F63)</f>
        <v>13-3</v>
      </c>
      <c r="H63" s="12">
        <f ca="1">IFERROR(VLOOKUP(INDIRECT(ADDRESS((ROUNDDOWN(ROW()/60,0)*60)+3,$A$1,1,1)),INDIRECT(ADDRESS(H62+1,Empl_auto!$B$1,1,1,Parametres!$O$8)):'Empl_auto'!$BF$999,Empl_auto!$BF$1-Empl_auto!$B$1+1,0),999)</f>
        <v>18</v>
      </c>
      <c r="I63" s="47">
        <v>24</v>
      </c>
      <c r="J63" s="32">
        <f ca="1">IF(I63&lt;&gt;0,I63,IF(OR(H63=999,H63=""),0,INDIRECT(ADDRESS(H63,Empl_auto!$E$1,1,1,Parametres!$O$8))))</f>
        <v>24</v>
      </c>
      <c r="K63" s="50"/>
      <c r="L63" s="33">
        <f ca="1">IF(K63&lt;&gt;0,K63,IF(OR(H63=999,H63=""),0,INDIRECT(ADDRESS($H63,Empl_auto!$I$1,1,1,Parametres!$O$8))))*IFERROR(VLOOKUP($F63,Gains_ded!$A$3:$E$101,Gains_ded!$E$1-Gains_ded!$A$1+1,0),0)</f>
        <v>38.19</v>
      </c>
      <c r="M63" s="53"/>
      <c r="N63" s="30">
        <f ca="1">IF(M63&lt;&gt;0,M63,IF(OR(H63=999,H63=""),0,INDIRECT(ADDRESS(H63,Empl_auto!$J$1,1,1,Parametres!$O$8))))</f>
        <v>0</v>
      </c>
      <c r="O63" s="30">
        <f ca="1">ROUND(IF(M63&lt;&gt;0,M63,IF(N63&lt;&gt;0,N63,J63*L63)),2)</f>
        <v>916.56</v>
      </c>
      <c r="P63" s="30">
        <f ca="1">IF(O63=0.01,0,IF(J63=0,VLOOKUP(F63,INDIRECT(ADDRESS(U63,1,1,1,Parametres!$O$7)):INDIRECT(ADDRESS(U63+39,$T$1,1,1,Parametres!$O$7)),Calculs!$T$1-Calculs!$A$1+1,0),0))</f>
        <v>0</v>
      </c>
      <c r="Q63" s="34">
        <f ca="1">IF(M63=0.01,0,IF(M63&lt;&gt;0,M63,IF(N63=0.01,0,IF(N63&lt;&gt;0,N63,IF(P63&lt;&gt;0,P63,O63)))))</f>
        <v>916.56</v>
      </c>
      <c r="R63" s="35">
        <f ca="1">IFERROR(INDIRECT(ADDRESS(63,F63+1,1,1,Parametres!$O$10&amp;TEXT(INDIRECT(ADDRESS(U63-1,1,1,1)),"00000")))+Q63,0)</f>
        <v>916.56</v>
      </c>
      <c r="S63" s="36">
        <f ca="1">IF(OR(N63=0.01,O63=0.01),0,VLOOKUP(F63,INDIRECT(ADDRESS(U63,1,1,1,Parametres!$O$7)):INDIRECT(ADDRESS(U63+52,$AE$1,1,1,Parametres!$O$7)),Calculs!$AE$1-Calculs!$A$1+1,0))</f>
        <v>0</v>
      </c>
      <c r="T63" s="37">
        <f ca="1">IFERROR(INDIRECT(ADDRESS(133,F63+1,1,1,Parametres!$O$10&amp;TEXT($A$3,"00000")))+S63,0)</f>
        <v>0</v>
      </c>
      <c r="U63" s="12">
        <f>(ROUNDDOWN((ROW()-3)/60,0)*60)+4</f>
        <v>64</v>
      </c>
    </row>
    <row r="64" spans="1:21" x14ac:dyDescent="0.25">
      <c r="A64" s="31" t="str">
        <f>IFERROR(VLOOKUP($A63,Employes!$A$3:$C$50,Employes!$B$1,0),"")</f>
        <v>Warnock</v>
      </c>
      <c r="B64" s="31">
        <f ca="1">IF(OR(H64=999,H64=""),0,INDIRECT(ADDRESS(H64,Empl_auto!$C$1,1,1,Parametres!$O$8)))</f>
        <v>68</v>
      </c>
      <c r="C64" s="45"/>
      <c r="D64" s="40" t="str">
        <f ca="1">IFERROR(VLOOKUP(F64,Gains_ded!$A$3:$B$101,Gains_ded!$B$1-Gains_ded!$A$1+1,0),"")</f>
        <v>Syndicat SQC</v>
      </c>
      <c r="E64" s="12">
        <f ca="1">IFERROR(VLOOKUP(F64,Gains_ded!$A$3:$D$101,Gains_ded!$D$1-Gains_ded!$A$1+1,0),"")</f>
        <v>0</v>
      </c>
      <c r="F64" s="12">
        <f t="shared" ca="1" si="6"/>
        <v>68</v>
      </c>
      <c r="G64" s="12" t="str">
        <f t="shared" ref="G64:G102" ca="1" si="7">IF(F64&lt;&gt;"",INDIRECT(ADDRESS((ROUNDDOWN(ROW()/60,0)*60)+3,$A$1,1,1))&amp;"-"&amp;F64)</f>
        <v>13-68</v>
      </c>
      <c r="H64" s="12">
        <f ca="1">IFERROR(VLOOKUP(INDIRECT(ADDRESS((ROUNDDOWN(ROW()/60,0)*60)+3,$A$1,1,1)),INDIRECT(ADDRESS(H63+1,Empl_auto!$B$1,1,1,Parametres!$O$8)):'Empl_auto'!$BF$999,Empl_auto!$BF$1-Empl_auto!$B$1+1,0),999)</f>
        <v>19</v>
      </c>
      <c r="I64" s="48"/>
      <c r="J64" s="32">
        <f ca="1">IF(I64&lt;&gt;0,I64,IF(OR(H64=999,H64=""),0,INDIRECT(ADDRESS(H64,Empl_auto!$E$1,1,1,Parametres!$O$8))))</f>
        <v>0</v>
      </c>
      <c r="K64" s="51"/>
      <c r="L64" s="33">
        <f ca="1">IF(K64&lt;&gt;0,K64,IF(OR(H64=999,H64=""),0,INDIRECT(ADDRESS($H64,Empl_auto!$I$1,1,1,Parametres!$O$8))))*IFERROR(VLOOKUP($F64,Gains_ded!$A$3:$E$101,Gains_ded!$E$1-Gains_ded!$A$1+1,0),0)</f>
        <v>0</v>
      </c>
      <c r="M64" s="54"/>
      <c r="N64" s="30">
        <f ca="1">IF(M64&lt;&gt;0,M64,IF(OR(H64=999,H64=""),0,INDIRECT(ADDRESS(H64,Empl_auto!$J$1,1,1,Parametres!$O$8))))</f>
        <v>0</v>
      </c>
      <c r="O64" s="30">
        <f ca="1">ROUND(IF(M64&lt;&gt;0,M64,IF(N64&lt;&gt;0,N64,J64*L64)),2)</f>
        <v>0</v>
      </c>
      <c r="P64" s="30">
        <f ca="1">IF(O64=0.01,0,IF(J64=0,VLOOKUP(F64,INDIRECT(ADDRESS(U64,1,1,1,Parametres!$O$7)):INDIRECT(ADDRESS(U64+39,$T$1,1,1,Parametres!$O$7)),Calculs!$T$1-Calculs!$A$1+1,0),0))</f>
        <v>11.65</v>
      </c>
      <c r="Q64" s="34">
        <f t="shared" ref="Q64:Q102" ca="1" si="8">IF(M64=0.01,0,IF(M64&lt;&gt;0,M64,IF(N64=0.01,0,IF(N64&lt;&gt;0,N64,IF(P64&lt;&gt;0,P64,O64)))))</f>
        <v>11.65</v>
      </c>
      <c r="R64" s="35">
        <f ca="1">IFERROR(INDIRECT(ADDRESS(63,F64+1,1,1,Parametres!$O$10&amp;TEXT(INDIRECT(ADDRESS(U64-1,1,1,1)),"00000")))+Q64,0)</f>
        <v>11.65</v>
      </c>
      <c r="S64" s="36">
        <f ca="1">IF(OR(N64=0.01,O64=0.01),0,VLOOKUP(F64,INDIRECT(ADDRESS(U64,1,1,1,Parametres!$O$7)):INDIRECT(ADDRESS(U64+52,$AE$1,1,1,Parametres!$O$7)),Calculs!$AE$1-Calculs!$A$1+1,0))</f>
        <v>0</v>
      </c>
      <c r="T64" s="37">
        <f ca="1">IFERROR(INDIRECT(ADDRESS(133,F64+1,1,1,Parametres!$O$10&amp;TEXT($A$3,"00000")))+S64,0)</f>
        <v>0</v>
      </c>
      <c r="U64" s="12">
        <f t="shared" ref="U64:U110" si="9">(ROUNDDOWN((ROW()-3)/60,0)*60)+4</f>
        <v>64</v>
      </c>
    </row>
    <row r="65" spans="1:21" x14ac:dyDescent="0.25">
      <c r="A65" s="31" t="str">
        <f>IFERROR(VLOOKUP($A63,Employes!$A$3:$C$50,Employes!$C$1,0),"")</f>
        <v>Kristopher</v>
      </c>
      <c r="B65" s="31">
        <f ca="1">IF(OR(H65=999,H65=""),0,INDIRECT(ADDRESS(H65,Empl_auto!$C$1,1,1,Parametres!$O$8)))</f>
        <v>51</v>
      </c>
      <c r="C65" s="45"/>
      <c r="D65" s="40" t="str">
        <f ca="1">IFERROR(VLOOKUP(F65,Gains_ded!$A$3:$B$101,Gains_ded!$B$1-Gains_ded!$A$1+1,0),"")</f>
        <v>Impot federal</v>
      </c>
      <c r="E65" s="12">
        <f ca="1">IFERROR(VLOOKUP(F65,Gains_ded!$A$3:$D$101,Gains_ded!$D$1-Gains_ded!$A$1+1,0),"")</f>
        <v>0</v>
      </c>
      <c r="F65" s="12">
        <f t="shared" ca="1" si="6"/>
        <v>51</v>
      </c>
      <c r="G65" s="12" t="str">
        <f t="shared" ca="1" si="7"/>
        <v>13-51</v>
      </c>
      <c r="H65" s="12">
        <f ca="1">IFERROR(VLOOKUP(INDIRECT(ADDRESS((ROUNDDOWN(ROW()/60,0)*60)+3,$A$1,1,1)),INDIRECT(ADDRESS(H64+1,Empl_auto!$B$1,1,1,Parametres!$O$8)):'Empl_auto'!$BF$999,Empl_auto!$BF$1-Empl_auto!$B$1+1,0),999)</f>
        <v>20</v>
      </c>
      <c r="I65" s="48"/>
      <c r="J65" s="32">
        <f ca="1">IF(I65&lt;&gt;0,I65,IF(OR(H65=999,H65=""),0,INDIRECT(ADDRESS(H65,Empl_auto!$E$1,1,1,Parametres!$O$8))))</f>
        <v>0</v>
      </c>
      <c r="K65" s="51"/>
      <c r="L65" s="33">
        <f ca="1">IF(K65&lt;&gt;0,K65,IF(OR(H65=999,H65=""),0,INDIRECT(ADDRESS($H65,Empl_auto!$I$1,1,1,Parametres!$O$8))))*IFERROR(VLOOKUP($F65,Gains_ded!$A$3:$E$101,Gains_ded!$E$1-Gains_ded!$A$1+1,0),0)</f>
        <v>0</v>
      </c>
      <c r="M65" s="54"/>
      <c r="N65" s="30">
        <f ca="1">IF(M65&lt;&gt;0,M65,IF(OR(H65=999,H65=""),0,INDIRECT(ADDRESS(H65,Empl_auto!$J$1,1,1,Parametres!$O$8))))</f>
        <v>0</v>
      </c>
      <c r="O65" s="30">
        <f t="shared" ref="O65:O74" ca="1" si="10">ROUND(IF(M65&lt;&gt;0,M65,IF(N65&lt;&gt;0,N65,J65*L65)),2)</f>
        <v>0</v>
      </c>
      <c r="P65" s="30">
        <f ca="1">IF(O65=0.01,0,IF(J65=0,VLOOKUP(F65,INDIRECT(ADDRESS(U65,1,1,1,Parametres!$O$7)):INDIRECT(ADDRESS(U65+39,$T$1,1,1,Parametres!$O$7)),Calculs!$T$1-Calculs!$A$1+1,0),0))</f>
        <v>177.22</v>
      </c>
      <c r="Q65" s="34">
        <f t="shared" ca="1" si="8"/>
        <v>177.22</v>
      </c>
      <c r="R65" s="35">
        <f ca="1">IFERROR(INDIRECT(ADDRESS(63,F65+1,1,1,Parametres!$O$10&amp;TEXT(INDIRECT(ADDRESS(U65-1,1,1,1)),"00000")))+Q65,0)</f>
        <v>177.22</v>
      </c>
      <c r="S65" s="36">
        <f ca="1">IF(OR(N65=0.01,O65=0.01),0,VLOOKUP(F65,INDIRECT(ADDRESS(U65,1,1,1,Parametres!$O$7)):INDIRECT(ADDRESS(U65+52,$AE$1,1,1,Parametres!$O$7)),Calculs!$AE$1-Calculs!$A$1+1,0))</f>
        <v>0</v>
      </c>
      <c r="T65" s="37">
        <f ca="1">IFERROR(INDIRECT(ADDRESS(133,F65+1,1,1,Parametres!$O$10&amp;TEXT($A$3,"00000")))+S65,0)</f>
        <v>0</v>
      </c>
      <c r="U65" s="12">
        <f t="shared" si="9"/>
        <v>64</v>
      </c>
    </row>
    <row r="66" spans="1:21" x14ac:dyDescent="0.25">
      <c r="A66" s="31">
        <f>IFERROR(VLOOKUP($A$3,Employes!$A$3:$R$50,Employes!$R$1,0),"")</f>
        <v>52</v>
      </c>
      <c r="B66" s="31">
        <f ca="1">IF(OR(H66=999,H66=""),0,INDIRECT(ADDRESS(H66,Empl_auto!$C$1,1,1,Parametres!$O$8)))</f>
        <v>52</v>
      </c>
      <c r="C66" s="45"/>
      <c r="D66" s="40" t="str">
        <f ca="1">IFERROR(VLOOKUP(F66,Gains_ded!$A$3:$B$101,Gains_ded!$B$1-Gains_ded!$A$1+1,0),"")</f>
        <v>Impot provincial</v>
      </c>
      <c r="E66" s="12">
        <f ca="1">IFERROR(VLOOKUP(F66,Gains_ded!$A$3:$D$101,Gains_ded!$D$1-Gains_ded!$A$1+1,0),"")</f>
        <v>0</v>
      </c>
      <c r="F66" s="12">
        <f t="shared" ca="1" si="6"/>
        <v>52</v>
      </c>
      <c r="G66" s="12" t="str">
        <f t="shared" ca="1" si="7"/>
        <v>13-52</v>
      </c>
      <c r="H66" s="12">
        <f ca="1">IFERROR(VLOOKUP(INDIRECT(ADDRESS((ROUNDDOWN(ROW()/60,0)*60)+3,$A$1,1,1)),INDIRECT(ADDRESS(H65+1,Empl_auto!$B$1,1,1,Parametres!$O$8)):'Empl_auto'!$BF$999,Empl_auto!$BF$1-Empl_auto!$B$1+1,0),999)</f>
        <v>21</v>
      </c>
      <c r="I66" s="48"/>
      <c r="J66" s="32">
        <f ca="1">IF(I66&lt;&gt;0,I66,IF(OR(H66=999,H66=""),0,INDIRECT(ADDRESS(H66,Empl_auto!$E$1,1,1,Parametres!$O$8))))</f>
        <v>0</v>
      </c>
      <c r="K66" s="51"/>
      <c r="L66" s="33">
        <f ca="1">IF(K66&lt;&gt;0,K66,IF(OR(H66=999,H66=""),0,INDIRECT(ADDRESS($H66,Empl_auto!$I$1,1,1,Parametres!$O$8))))*IFERROR(VLOOKUP($F66,Gains_ded!$A$3:$E$101,Gains_ded!$E$1-Gains_ded!$A$1+1,0),0)</f>
        <v>0</v>
      </c>
      <c r="M66" s="54"/>
      <c r="N66" s="30">
        <f ca="1">IF(M66&lt;&gt;0,M66,IF(OR(H66=999,H66=""),0,INDIRECT(ADDRESS(H66,Empl_auto!$J$1,1,1,Parametres!$O$8))))</f>
        <v>0</v>
      </c>
      <c r="O66" s="30">
        <f t="shared" ca="1" si="10"/>
        <v>0</v>
      </c>
      <c r="P66" s="30">
        <f ca="1">IF(O66=0.01,0,IF(J66=0,VLOOKUP(F66,INDIRECT(ADDRESS(U66,1,1,1,Parametres!$O$7)):INDIRECT(ADDRESS(U66+39,$T$1,1,1,Parametres!$O$7)),Calculs!$T$1-Calculs!$A$1+1,0),0))</f>
        <v>246.38</v>
      </c>
      <c r="Q66" s="34">
        <f t="shared" ca="1" si="8"/>
        <v>246.38</v>
      </c>
      <c r="R66" s="35">
        <f ca="1">IFERROR(INDIRECT(ADDRESS(63,F66+1,1,1,Parametres!$O$10&amp;TEXT(INDIRECT(ADDRESS(U66-1,1,1,1)),"00000")))+Q66,0)</f>
        <v>246.38</v>
      </c>
      <c r="S66" s="36">
        <f ca="1">IF(OR(N66=0.01,O66=0.01),0,VLOOKUP(F66,INDIRECT(ADDRESS(U66,1,1,1,Parametres!$O$7)):INDIRECT(ADDRESS(U66+52,$AE$1,1,1,Parametres!$O$7)),Calculs!$AE$1-Calculs!$A$1+1,0))</f>
        <v>0</v>
      </c>
      <c r="T66" s="37">
        <f ca="1">IFERROR(INDIRECT(ADDRESS(133,F66+1,1,1,Parametres!$O$10&amp;TEXT($A$3,"00000")))+S66,0)</f>
        <v>0</v>
      </c>
      <c r="U66" s="12">
        <f t="shared" si="9"/>
        <v>64</v>
      </c>
    </row>
    <row r="67" spans="1:21" ht="15.75" thickBot="1" x14ac:dyDescent="0.3">
      <c r="A67" s="66" t="s">
        <v>149</v>
      </c>
      <c r="B67" s="31">
        <f ca="1">IF(OR(H67=999,H67=""),0,INDIRECT(ADDRESS(H67,Empl_auto!$C$1,1,1,Parametres!$O$8)))</f>
        <v>53</v>
      </c>
      <c r="C67" s="45"/>
      <c r="D67" s="40" t="str">
        <f ca="1">IFERROR(VLOOKUP(F67,Gains_ded!$A$3:$B$101,Gains_ded!$B$1-Gains_ded!$A$1+1,0),"")</f>
        <v>R.R.Q.</v>
      </c>
      <c r="E67" s="12">
        <f ca="1">IFERROR(VLOOKUP(F67,Gains_ded!$A$3:$D$101,Gains_ded!$D$1-Gains_ded!$A$1+1,0),"")</f>
        <v>0</v>
      </c>
      <c r="F67" s="12">
        <f t="shared" ca="1" si="6"/>
        <v>53</v>
      </c>
      <c r="G67" s="12" t="str">
        <f t="shared" ca="1" si="7"/>
        <v>13-53</v>
      </c>
      <c r="H67" s="12">
        <f ca="1">IFERROR(VLOOKUP(INDIRECT(ADDRESS((ROUNDDOWN(ROW()/60,0)*60)+3,$A$1,1,1)),INDIRECT(ADDRESS(H66+1,Empl_auto!$B$1,1,1,Parametres!$O$8)):'Empl_auto'!$BF$999,Empl_auto!$BF$1-Empl_auto!$B$1+1,0),999)</f>
        <v>22</v>
      </c>
      <c r="I67" s="48"/>
      <c r="J67" s="32">
        <f ca="1">IF(I67&lt;&gt;0,I67,IF(OR(H67=999,H67=""),0,INDIRECT(ADDRESS(H67,Empl_auto!$E$1,1,1,Parametres!$O$8))))</f>
        <v>0</v>
      </c>
      <c r="K67" s="51"/>
      <c r="L67" s="33">
        <f ca="1">IF(K67&lt;&gt;0,K67,IF(OR(H67=999,H67=""),0,INDIRECT(ADDRESS($H67,Empl_auto!$I$1,1,1,Parametres!$O$8))))*IFERROR(VLOOKUP($F67,Gains_ded!$A$3:$E$101,Gains_ded!$E$1-Gains_ded!$A$1+1,0),0)</f>
        <v>0</v>
      </c>
      <c r="M67" s="54"/>
      <c r="N67" s="30">
        <f ca="1">IF(M67&lt;&gt;0,M67,IF(OR(H67=999,H67=""),0,INDIRECT(ADDRESS(H67,Empl_auto!$J$1,1,1,Parametres!$O$8))))</f>
        <v>0</v>
      </c>
      <c r="O67" s="30">
        <f t="shared" ca="1" si="10"/>
        <v>0</v>
      </c>
      <c r="P67" s="30">
        <f ca="1">IF(O67=0.01,0,IF(J67=0,VLOOKUP(F67,INDIRECT(ADDRESS(U67,1,1,1,Parametres!$O$7)):INDIRECT(ADDRESS(U67+39,$T$1,1,1,Parametres!$O$7)),Calculs!$T$1-Calculs!$A$1+1,0),0))</f>
        <v>91.58</v>
      </c>
      <c r="Q67" s="34">
        <f t="shared" ca="1" si="8"/>
        <v>91.58</v>
      </c>
      <c r="R67" s="35">
        <f ca="1">IFERROR(INDIRECT(ADDRESS(63,F67+1,1,1,Parametres!$O$10&amp;TEXT(INDIRECT(ADDRESS(U67-1,1,1,1)),"00000")))+Q67,0)</f>
        <v>91.58</v>
      </c>
      <c r="S67" s="36">
        <f ca="1">IF(OR(N67=0.01,O67=0.01),0,VLOOKUP(F67,INDIRECT(ADDRESS(U67,1,1,1,Parametres!$O$7)):INDIRECT(ADDRESS(U67+52,$AE$1,1,1,Parametres!$O$7)),Calculs!$AE$1-Calculs!$A$1+1,0))</f>
        <v>91.58</v>
      </c>
      <c r="T67" s="37">
        <f ca="1">IFERROR(INDIRECT(ADDRESS(133,F67+1,1,1,Parametres!$O$10&amp;TEXT($A$3,"00000")))+S67,0)</f>
        <v>91.58</v>
      </c>
      <c r="U67" s="12">
        <f t="shared" si="9"/>
        <v>64</v>
      </c>
    </row>
    <row r="68" spans="1:21" ht="15.75" thickBot="1" x14ac:dyDescent="0.3">
      <c r="A68" s="43"/>
      <c r="B68" s="31">
        <f ca="1">IF(OR(H68=999,H68=""),0,INDIRECT(ADDRESS(H68,Empl_auto!$C$1,1,1,Parametres!$O$8)))</f>
        <v>54</v>
      </c>
      <c r="C68" s="45"/>
      <c r="D68" s="40" t="str">
        <f ca="1">IFERROR(VLOOKUP(F68,Gains_ded!$A$3:$B$101,Gains_ded!$B$1-Gains_ded!$A$1+1,0),"")</f>
        <v>Ass-emploi</v>
      </c>
      <c r="E68" s="12">
        <f ca="1">IFERROR(VLOOKUP(F68,Gains_ded!$A$3:$D$101,Gains_ded!$D$1-Gains_ded!$A$1+1,0),"")</f>
        <v>0</v>
      </c>
      <c r="F68" s="12">
        <f t="shared" ca="1" si="6"/>
        <v>54</v>
      </c>
      <c r="G68" s="12" t="str">
        <f t="shared" ca="1" si="7"/>
        <v>13-54</v>
      </c>
      <c r="H68" s="12">
        <f ca="1">IFERROR(VLOOKUP(INDIRECT(ADDRESS((ROUNDDOWN(ROW()/60,0)*60)+3,$A$1,1,1)),INDIRECT(ADDRESS(H67+1,Empl_auto!$B$1,1,1,Parametres!$O$8)):'Empl_auto'!$BF$999,Empl_auto!$BF$1-Empl_auto!$B$1+1,0),999)</f>
        <v>23</v>
      </c>
      <c r="I68" s="48"/>
      <c r="J68" s="32">
        <f ca="1">IF(I68&lt;&gt;0,I68,IF(OR(H68=999,H68=""),0,INDIRECT(ADDRESS(H68,Empl_auto!$E$1,1,1,Parametres!$O$8))))</f>
        <v>0</v>
      </c>
      <c r="K68" s="51"/>
      <c r="L68" s="33">
        <f ca="1">IF(K68&lt;&gt;0,K68,IF(OR(H68=999,H68=""),0,INDIRECT(ADDRESS($H68,Empl_auto!$I$1,1,1,Parametres!$O$8))))*IFERROR(VLOOKUP($F68,Gains_ded!$A$3:$E$101,Gains_ded!$E$1-Gains_ded!$A$1+1,0),0)</f>
        <v>0</v>
      </c>
      <c r="M68" s="54"/>
      <c r="N68" s="30">
        <f ca="1">IF(M68&lt;&gt;0,M68,IF(OR(H68=999,H68=""),0,INDIRECT(ADDRESS(H68,Empl_auto!$J$1,1,1,Parametres!$O$8))))</f>
        <v>0</v>
      </c>
      <c r="O68" s="30">
        <f t="shared" ca="1" si="10"/>
        <v>0</v>
      </c>
      <c r="P68" s="30">
        <f ca="1">IF(O68=0.01,0,IF(J68=0,VLOOKUP(F68,INDIRECT(ADDRESS(U68,1,1,1,Parametres!$O$7)):INDIRECT(ADDRESS(U68+39,$T$1,1,1,Parametres!$O$7)),Calculs!$T$1-Calculs!$A$1+1,0),0))</f>
        <v>21.12</v>
      </c>
      <c r="Q68" s="34">
        <f t="shared" ca="1" si="8"/>
        <v>21.12</v>
      </c>
      <c r="R68" s="35">
        <f ca="1">IFERROR(INDIRECT(ADDRESS(63,F68+1,1,1,Parametres!$O$10&amp;TEXT(INDIRECT(ADDRESS(U68-1,1,1,1)),"00000")))+Q68,0)</f>
        <v>21.12</v>
      </c>
      <c r="S68" s="36">
        <f ca="1">IF(OR(N68=0.01,O68=0.01),0,VLOOKUP(F68,INDIRECT(ADDRESS(U68,1,1,1,Parametres!$O$7)):INDIRECT(ADDRESS(U68+52,$AE$1,1,1,Parametres!$O$7)),Calculs!$AE$1-Calculs!$A$1+1,0))</f>
        <v>29.57</v>
      </c>
      <c r="T68" s="37">
        <f ca="1">IFERROR(INDIRECT(ADDRESS(133,F68+1,1,1,Parametres!$O$10&amp;TEXT($A$3,"00000")))+S68,0)</f>
        <v>29.57</v>
      </c>
      <c r="U68" s="12">
        <f t="shared" si="9"/>
        <v>64</v>
      </c>
    </row>
    <row r="69" spans="1:21" x14ac:dyDescent="0.25">
      <c r="A69" s="31">
        <f>IFERROR(VLOOKUP($A63,Employes!$A$3:$AA$50,Employes!$Y$1-Employes!$A$1+1,0),"")</f>
        <v>160</v>
      </c>
      <c r="B69" s="31">
        <f ca="1">IF(OR(H69=999,H69=""),0,INDIRECT(ADDRESS(H69,Empl_auto!$C$1,1,1,Parametres!$O$8)))</f>
        <v>55</v>
      </c>
      <c r="C69" s="45"/>
      <c r="D69" s="40" t="str">
        <f ca="1">IFERROR(VLOOKUP(F69,Gains_ded!$A$3:$B$101,Gains_ded!$B$1-Gains_ded!$A$1+1,0),"")</f>
        <v>RQAP</v>
      </c>
      <c r="E69" s="12">
        <f ca="1">IFERROR(VLOOKUP(F69,Gains_ded!$A$3:$D$101,Gains_ded!$D$1-Gains_ded!$A$1+1,0),"")</f>
        <v>0</v>
      </c>
      <c r="F69" s="12">
        <f t="shared" ca="1" si="6"/>
        <v>55</v>
      </c>
      <c r="G69" s="12" t="str">
        <f t="shared" ca="1" si="7"/>
        <v>13-55</v>
      </c>
      <c r="H69" s="12">
        <f ca="1">IFERROR(VLOOKUP(INDIRECT(ADDRESS((ROUNDDOWN(ROW()/60,0)*60)+3,$A$1,1,1)),INDIRECT(ADDRESS(H68+1,Empl_auto!$B$1,1,1,Parametres!$O$8)):'Empl_auto'!$BF$999,Empl_auto!$BF$1-Empl_auto!$B$1+1,0),999)</f>
        <v>24</v>
      </c>
      <c r="I69" s="48"/>
      <c r="J69" s="32">
        <f ca="1">IF(I69&lt;&gt;0,I69,IF(OR(H69=999,H69=""),0,INDIRECT(ADDRESS(H69,Empl_auto!$E$1,1,1,Parametres!$O$8))))</f>
        <v>0</v>
      </c>
      <c r="K69" s="51"/>
      <c r="L69" s="33">
        <f ca="1">IF(K69&lt;&gt;0,K69,IF(OR(H69=999,H69=""),0,INDIRECT(ADDRESS($H69,Empl_auto!$I$1,1,1,Parametres!$O$8))))*IFERROR(VLOOKUP($F69,Gains_ded!$A$3:$E$101,Gains_ded!$E$1-Gains_ded!$A$1+1,0),0)</f>
        <v>0</v>
      </c>
      <c r="M69" s="54"/>
      <c r="N69" s="30">
        <f ca="1">IF(M69&lt;&gt;0,M69,IF(OR(H69=999,H69=""),0,INDIRECT(ADDRESS(H69,Empl_auto!$J$1,1,1,Parametres!$O$8))))</f>
        <v>0</v>
      </c>
      <c r="O69" s="30">
        <f t="shared" ca="1" si="10"/>
        <v>0</v>
      </c>
      <c r="P69" s="30">
        <f ca="1">IF(O69=0.01,0,IF(J69=0,VLOOKUP(F69,INDIRECT(ADDRESS(U69,1,1,1,Parametres!$O$7)):INDIRECT(ADDRESS(U69+39,$T$1,1,1,Parametres!$O$7)),Calculs!$T$1-Calculs!$A$1+1,0),0))</f>
        <v>9.1199999999999992</v>
      </c>
      <c r="Q69" s="34">
        <f t="shared" ca="1" si="8"/>
        <v>9.1199999999999992</v>
      </c>
      <c r="R69" s="35">
        <f ca="1">IFERROR(INDIRECT(ADDRESS(63,F69+1,1,1,Parametres!$O$10&amp;TEXT(INDIRECT(ADDRESS(U69-1,1,1,1)),"00000")))+Q69,0)</f>
        <v>9.1199999999999992</v>
      </c>
      <c r="S69" s="36">
        <f ca="1">IF(OR(N69=0.01,O69=0.01),0,VLOOKUP(F69,INDIRECT(ADDRESS(U69,1,1,1,Parametres!$O$7)):INDIRECT(ADDRESS(U69+52,$AE$1,1,1,Parametres!$O$7)),Calculs!$AE$1-Calculs!$A$1+1,0))</f>
        <v>12.77</v>
      </c>
      <c r="T69" s="37">
        <f ca="1">IFERROR(INDIRECT(ADDRESS(133,F69+1,1,1,Parametres!$O$10&amp;TEXT($A$3,"00000")))+S69,0)</f>
        <v>12.77</v>
      </c>
      <c r="U69" s="12">
        <f t="shared" si="9"/>
        <v>64</v>
      </c>
    </row>
    <row r="70" spans="1:21" x14ac:dyDescent="0.25">
      <c r="A70" s="31" t="str">
        <f>TEXT(IFERROR(VLOOKUP($A63,Employes!$A$3:$AA$50,Employes!$AA$1-Employes!$A$1+1,0),""),"0")</f>
        <v>0</v>
      </c>
      <c r="B70" s="31">
        <f ca="1">IF(OR(H70=999,H70=""),0,INDIRECT(ADDRESS(H70,Empl_auto!$C$1,1,1,Parametres!$O$8)))</f>
        <v>56</v>
      </c>
      <c r="C70" s="45"/>
      <c r="D70" s="40" t="str">
        <f ca="1">IFERROR(VLOOKUP(F70,Gains_ded!$A$3:$B$101,Gains_ded!$B$1-Gains_ded!$A$1+1,0),"")</f>
        <v>FSS</v>
      </c>
      <c r="E70" s="12">
        <f ca="1">IFERROR(VLOOKUP(F70,Gains_ded!$A$3:$D$101,Gains_ded!$D$1-Gains_ded!$A$1+1,0),"")</f>
        <v>0</v>
      </c>
      <c r="F70" s="12">
        <f t="shared" ca="1" si="6"/>
        <v>56</v>
      </c>
      <c r="G70" s="12" t="str">
        <f t="shared" ca="1" si="7"/>
        <v>13-56</v>
      </c>
      <c r="H70" s="12">
        <f ca="1">IFERROR(VLOOKUP(INDIRECT(ADDRESS((ROUNDDOWN(ROW()/60,0)*60)+3,$A$1,1,1)),INDIRECT(ADDRESS(H69+1,Empl_auto!$B$1,1,1,Parametres!$O$8)):'Empl_auto'!$BF$999,Empl_auto!$BF$1-Empl_auto!$B$1+1,0),999)</f>
        <v>25</v>
      </c>
      <c r="I70" s="48"/>
      <c r="J70" s="32">
        <f ca="1">IF(I70&lt;&gt;0,I70,IF(OR(H70=999,H70=""),0,INDIRECT(ADDRESS(H70,Empl_auto!$E$1,1,1,Parametres!$O$8))))</f>
        <v>0</v>
      </c>
      <c r="K70" s="51"/>
      <c r="L70" s="33">
        <f ca="1">IF(K70&lt;&gt;0,K70,IF(OR(H70=999,H70=""),0,INDIRECT(ADDRESS($H70,Empl_auto!$I$1,1,1,Parametres!$O$8))))*IFERROR(VLOOKUP($F70,Gains_ded!$A$3:$E$101,Gains_ded!$E$1-Gains_ded!$A$1+1,0),0)</f>
        <v>0</v>
      </c>
      <c r="M70" s="54"/>
      <c r="N70" s="30">
        <f ca="1">IF(M70&lt;&gt;0,M70,IF(OR(H70=999,H70=""),0,INDIRECT(ADDRESS(H70,Empl_auto!$J$1,1,1,Parametres!$O$8))))</f>
        <v>0</v>
      </c>
      <c r="O70" s="30">
        <f t="shared" ca="1" si="10"/>
        <v>0</v>
      </c>
      <c r="P70" s="30">
        <f ca="1">IF(O70=0.01,0,IF(J70=0,VLOOKUP(F70,INDIRECT(ADDRESS(U70,1,1,1,Parametres!$O$7)):INDIRECT(ADDRESS(U70+39,$T$1,1,1,Parametres!$O$7)),Calculs!$T$1-Calculs!$A$1+1,0),0))</f>
        <v>0</v>
      </c>
      <c r="Q70" s="34">
        <f t="shared" ca="1" si="8"/>
        <v>0</v>
      </c>
      <c r="R70" s="35">
        <f ca="1">IFERROR(INDIRECT(ADDRESS(63,F70+1,1,1,Parametres!$O$10&amp;TEXT(INDIRECT(ADDRESS(U70-1,1,1,1)),"00000")))+Q70,0)</f>
        <v>0</v>
      </c>
      <c r="S70" s="36">
        <f ca="1">IF(OR(N70=0.01,O70=0.01),0,VLOOKUP(F70,INDIRECT(ADDRESS(U70,1,1,1,Parametres!$O$7)):INDIRECT(ADDRESS(U70+52,$AE$1,1,1,Parametres!$O$7)),Calculs!$AE$1-Calculs!$A$1+1,0))</f>
        <v>44.08</v>
      </c>
      <c r="T70" s="37">
        <f ca="1">IFERROR(INDIRECT(ADDRESS(133,F70+1,1,1,Parametres!$O$10&amp;TEXT($A$3,"00000")))+S70,0)</f>
        <v>44.08</v>
      </c>
      <c r="U70" s="12">
        <f t="shared" si="9"/>
        <v>64</v>
      </c>
    </row>
    <row r="71" spans="1:21" ht="15.75" thickBot="1" x14ac:dyDescent="0.3">
      <c r="A71" s="66" t="s">
        <v>117</v>
      </c>
      <c r="B71" s="31">
        <f ca="1">IF(OR(H71=999,H71=""),0,INDIRECT(ADDRESS(H71,Empl_auto!$C$1,1,1,Parametres!$O$8)))</f>
        <v>57</v>
      </c>
      <c r="C71" s="45"/>
      <c r="D71" s="40" t="str">
        <f ca="1">IFERROR(VLOOKUP(F71,Gains_ded!$A$3:$B$101,Gains_ded!$B$1-Gains_ded!$A$1+1,0),"")</f>
        <v>CNESST</v>
      </c>
      <c r="E71" s="12">
        <f ca="1">IFERROR(VLOOKUP(F71,Gains_ded!$A$3:$D$101,Gains_ded!$D$1-Gains_ded!$A$1+1,0),"")</f>
        <v>0</v>
      </c>
      <c r="F71" s="12">
        <f t="shared" ca="1" si="6"/>
        <v>57</v>
      </c>
      <c r="G71" s="12" t="str">
        <f t="shared" ca="1" si="7"/>
        <v>13-57</v>
      </c>
      <c r="H71" s="12">
        <f ca="1">IFERROR(VLOOKUP(INDIRECT(ADDRESS((ROUNDDOWN(ROW()/60,0)*60)+3,$A$1,1,1)),INDIRECT(ADDRESS(H70+1,Empl_auto!$B$1,1,1,Parametres!$O$8)):'Empl_auto'!$BF$999,Empl_auto!$BF$1-Empl_auto!$B$1+1,0),999)</f>
        <v>26</v>
      </c>
      <c r="I71" s="48"/>
      <c r="J71" s="32">
        <f ca="1">IF(I71&lt;&gt;0,I71,IF(OR(H71=999,H71=""),0,INDIRECT(ADDRESS(H71,Empl_auto!$E$1,1,1,Parametres!$O$8))))</f>
        <v>0</v>
      </c>
      <c r="K71" s="51"/>
      <c r="L71" s="33">
        <f ca="1">IF(K71&lt;&gt;0,K71,IF(OR(H71=999,H71=""),0,INDIRECT(ADDRESS($H71,Empl_auto!$I$1,1,1,Parametres!$O$8))))*IFERROR(VLOOKUP($F71,Gains_ded!$A$3:$E$101,Gains_ded!$E$1-Gains_ded!$A$1+1,0),0)</f>
        <v>0</v>
      </c>
      <c r="M71" s="54"/>
      <c r="N71" s="30">
        <f ca="1">IF(M71&lt;&gt;0,M71,IF(OR(H71=999,H71=""),0,INDIRECT(ADDRESS(H71,Empl_auto!$J$1,1,1,Parametres!$O$8))))</f>
        <v>0</v>
      </c>
      <c r="O71" s="30">
        <f t="shared" ca="1" si="10"/>
        <v>0</v>
      </c>
      <c r="P71" s="30">
        <f ca="1">IF(O71=0.01,0,IF(J71=0,VLOOKUP(F71,INDIRECT(ADDRESS(U71,1,1,1,Parametres!$O$7)):INDIRECT(ADDRESS(U71+39,$T$1,1,1,Parametres!$O$7)),Calculs!$T$1-Calculs!$A$1+1,0),0))</f>
        <v>0</v>
      </c>
      <c r="Q71" s="34">
        <f t="shared" ca="1" si="8"/>
        <v>0</v>
      </c>
      <c r="R71" s="35">
        <f ca="1">IFERROR(INDIRECT(ADDRESS(63,F71+1,1,1,Parametres!$O$10&amp;TEXT(INDIRECT(ADDRESS(U71-1,1,1,1)),"00000")))+Q71,0)</f>
        <v>0</v>
      </c>
      <c r="S71" s="36">
        <f ca="1">IF(OR(N71=0.01,O71=0.01),0,VLOOKUP(F71,INDIRECT(ADDRESS(U71,1,1,1,Parametres!$O$7)):INDIRECT(ADDRESS(U71+52,$AE$1,1,1,Parametres!$O$7)),Calculs!$AE$1-Calculs!$A$1+1,0))</f>
        <v>125.01</v>
      </c>
      <c r="T71" s="37">
        <f ca="1">IFERROR(INDIRECT(ADDRESS(133,F71+1,1,1,Parametres!$O$10&amp;TEXT($A$3,"00000")))+S71,0)</f>
        <v>125.01</v>
      </c>
      <c r="U71" s="12">
        <f t="shared" si="9"/>
        <v>64</v>
      </c>
    </row>
    <row r="72" spans="1:21" ht="15.75" thickBot="1" x14ac:dyDescent="0.3">
      <c r="A72" s="56">
        <v>42742</v>
      </c>
      <c r="B72" s="31">
        <f ca="1">IF(OR(H72=999,H72=""),0,INDIRECT(ADDRESS(H72,Empl_auto!$C$1,1,1,Parametres!$O$8)))</f>
        <v>58</v>
      </c>
      <c r="C72" s="45"/>
      <c r="D72" s="40" t="str">
        <f ca="1">IFERROR(VLOOKUP(F72,Gains_ded!$A$3:$B$101,Gains_ded!$B$1-Gains_ded!$A$1+1,0),"")</f>
        <v>CNT</v>
      </c>
      <c r="E72" s="12">
        <f ca="1">IFERROR(VLOOKUP(F72,Gains_ded!$A$3:$D$101,Gains_ded!$D$1-Gains_ded!$A$1+1,0),"")</f>
        <v>0</v>
      </c>
      <c r="F72" s="12">
        <f t="shared" ca="1" si="6"/>
        <v>58</v>
      </c>
      <c r="G72" s="12" t="str">
        <f t="shared" ca="1" si="7"/>
        <v>13-58</v>
      </c>
      <c r="H72" s="12">
        <f ca="1">IFERROR(VLOOKUP(INDIRECT(ADDRESS((ROUNDDOWN(ROW()/60,0)*60)+3,$A$1,1,1)),INDIRECT(ADDRESS(H71+1,Empl_auto!$B$1,1,1,Parametres!$O$8)):'Empl_auto'!$BF$999,Empl_auto!$BF$1-Empl_auto!$B$1+1,0),999)</f>
        <v>27</v>
      </c>
      <c r="I72" s="48"/>
      <c r="J72" s="32">
        <f ca="1">IF(I72&lt;&gt;0,I72,IF(OR(H72=999,H72=""),0,INDIRECT(ADDRESS(H72,Empl_auto!$E$1,1,1,Parametres!$O$8))))</f>
        <v>0</v>
      </c>
      <c r="K72" s="51"/>
      <c r="L72" s="33">
        <f ca="1">IF(K72&lt;&gt;0,K72,IF(OR(H72=999,H72=""),0,INDIRECT(ADDRESS($H72,Empl_auto!$I$1,1,1,Parametres!$O$8))))*IFERROR(VLOOKUP($F72,Gains_ded!$A$3:$E$101,Gains_ded!$E$1-Gains_ded!$A$1+1,0),0)</f>
        <v>0</v>
      </c>
      <c r="M72" s="54"/>
      <c r="N72" s="30">
        <f ca="1">IF(M72&lt;&gt;0,M72,IF(OR(H72=999,H72=""),0,INDIRECT(ADDRESS(H72,Empl_auto!$J$1,1,1,Parametres!$O$8))))</f>
        <v>0</v>
      </c>
      <c r="O72" s="30">
        <f t="shared" ca="1" si="10"/>
        <v>0</v>
      </c>
      <c r="P72" s="30">
        <f ca="1">IF(O72=0.01,0,IF(J72=0,VLOOKUP(F72,INDIRECT(ADDRESS(U72,1,1,1,Parametres!$O$7)):INDIRECT(ADDRESS(U72+39,$T$1,1,1,Parametres!$O$7)),Calculs!$T$1-Calculs!$A$1+1,0),0))</f>
        <v>0</v>
      </c>
      <c r="Q72" s="34">
        <f t="shared" ca="1" si="8"/>
        <v>0</v>
      </c>
      <c r="R72" s="35">
        <f ca="1">IFERROR(INDIRECT(ADDRESS(63,F72+1,1,1,Parametres!$O$10&amp;TEXT(INDIRECT(ADDRESS(U72-1,1,1,1)),"00000")))+Q72,0)</f>
        <v>0</v>
      </c>
      <c r="S72" s="36">
        <f ca="1">IF(OR(N72=0.01,O72=0.01),0,VLOOKUP(F72,INDIRECT(ADDRESS(U72,1,1,1,Parametres!$O$7)):INDIRECT(ADDRESS(U72+52,$AE$1,1,1,Parametres!$O$7)),Calculs!$AE$1-Calculs!$A$1+1,0))</f>
        <v>1.1499999999999999</v>
      </c>
      <c r="T72" s="37">
        <f ca="1">IFERROR(INDIRECT(ADDRESS(133,F72+1,1,1,Parametres!$O$10&amp;TEXT($A$3,"00000")))+S72,0)</f>
        <v>1.1499999999999999</v>
      </c>
      <c r="U72" s="12">
        <f t="shared" si="9"/>
        <v>64</v>
      </c>
    </row>
    <row r="73" spans="1:21" x14ac:dyDescent="0.25">
      <c r="A73" s="59">
        <f>IFERROR(VLOOKUP(A72,Parametres!$L$3:$L$54,1,0),"Non valide")</f>
        <v>42742</v>
      </c>
      <c r="B73" s="31">
        <f ca="1">IF(OR(H73=999,H73=""),0,INDIRECT(ADDRESS(H73,Empl_auto!$C$1,1,1,Parametres!$O$8)))</f>
        <v>4</v>
      </c>
      <c r="C73" s="45"/>
      <c r="D73" s="40" t="str">
        <f ca="1">IFERROR(VLOOKUP(F73,Gains_ded!$A$3:$B$101,Gains_ded!$B$1-Gains_ded!$A$1+1,0),"")</f>
        <v>CCQ residentiel</v>
      </c>
      <c r="E73" s="12" t="str">
        <f ca="1">IFERROR(VLOOKUP(F73,Gains_ded!$A$3:$D$101,Gains_ded!$D$1-Gains_ded!$A$1+1,0),"")</f>
        <v>CCQD</v>
      </c>
      <c r="F73" s="12">
        <f t="shared" ca="1" si="6"/>
        <v>4</v>
      </c>
      <c r="G73" s="12" t="str">
        <f t="shared" ca="1" si="7"/>
        <v>13-4</v>
      </c>
      <c r="H73" s="12">
        <f ca="1">IFERROR(VLOOKUP(INDIRECT(ADDRESS((ROUNDDOWN(ROW()/60,0)*60)+3,$A$1,1,1)),INDIRECT(ADDRESS(H72+1,Empl_auto!$B$1,1,1,Parametres!$O$8)):'Empl_auto'!$BF$999,Empl_auto!$BF$1-Empl_auto!$B$1+1,0),999)</f>
        <v>28</v>
      </c>
      <c r="I73" s="48">
        <v>16</v>
      </c>
      <c r="J73" s="32">
        <f ca="1">IF(I73&lt;&gt;0,I73,IF(OR(H73=999,H73=""),0,INDIRECT(ADDRESS(H73,Empl_auto!$E$1,1,1,Parametres!$O$8))))</f>
        <v>16</v>
      </c>
      <c r="K73" s="51"/>
      <c r="L73" s="33">
        <f ca="1">IF(K73&lt;&gt;0,K73,IF(OR(H73=999,H73=""),0,INDIRECT(ADDRESS($H73,Empl_auto!$I$1,1,1,Parametres!$O$8))))*IFERROR(VLOOKUP($F73,Gains_ded!$A$3:$E$101,Gains_ded!$E$1-Gains_ded!$A$1+1,0),0)</f>
        <v>34.69</v>
      </c>
      <c r="M73" s="54"/>
      <c r="N73" s="30">
        <f ca="1">IF(M73&lt;&gt;0,M73,IF(OR(H73=999,H73=""),0,INDIRECT(ADDRESS(H73,Empl_auto!$J$1,1,1,Parametres!$O$8))))</f>
        <v>0</v>
      </c>
      <c r="O73" s="30">
        <f t="shared" ca="1" si="10"/>
        <v>555.04</v>
      </c>
      <c r="P73" s="30">
        <f ca="1">IF(O73=0.01,0,IF(J73=0,VLOOKUP(F73,INDIRECT(ADDRESS(U73,1,1,1,Parametres!$O$7)):INDIRECT(ADDRESS(U73+39,$T$1,1,1,Parametres!$O$7)),Calculs!$T$1-Calculs!$A$1+1,0),0))</f>
        <v>0</v>
      </c>
      <c r="Q73" s="34">
        <f t="shared" ca="1" si="8"/>
        <v>555.04</v>
      </c>
      <c r="R73" s="35">
        <f ca="1">IFERROR(INDIRECT(ADDRESS(63,F73+1,1,1,Parametres!$O$10&amp;TEXT(INDIRECT(ADDRESS(U73-1,1,1,1)),"00000")))+Q73,0)</f>
        <v>555.04</v>
      </c>
      <c r="S73" s="36">
        <f ca="1">IF(OR(N73=0.01,O73=0.01),0,VLOOKUP(F73,INDIRECT(ADDRESS(U73,1,1,1,Parametres!$O$7)):INDIRECT(ADDRESS(U73+52,$AE$1,1,1,Parametres!$O$7)),Calculs!$AE$1-Calculs!$A$1+1,0))</f>
        <v>0</v>
      </c>
      <c r="T73" s="37">
        <f ca="1">IFERROR(INDIRECT(ADDRESS(133,F73+1,1,1,Parametres!$O$10&amp;TEXT($A$3,"00000")))+S73,0)</f>
        <v>0</v>
      </c>
      <c r="U73" s="12">
        <f t="shared" si="9"/>
        <v>64</v>
      </c>
    </row>
    <row r="74" spans="1:21" x14ac:dyDescent="0.25">
      <c r="B74" s="31">
        <f ca="1">IF(OR(H74=999,H74=""),0,INDIRECT(ADDRESS(H74,Empl_auto!$C$1,1,1,Parametres!$O$8)))</f>
        <v>67</v>
      </c>
      <c r="C74" s="45"/>
      <c r="D74" s="40" t="str">
        <f ca="1">IFERROR(VLOOKUP(F74,Gains_ded!$A$3:$B$101,Gains_ded!$B$1-Gains_ded!$A$1+1,0),"")</f>
        <v>Annul vacances 13%</v>
      </c>
      <c r="E74" s="12">
        <f ca="1">IFERROR(VLOOKUP(F74,Gains_ded!$A$3:$D$101,Gains_ded!$D$1-Gains_ded!$A$1+1,0),"")</f>
        <v>0</v>
      </c>
      <c r="F74" s="12">
        <f t="shared" ca="1" si="6"/>
        <v>67</v>
      </c>
      <c r="G74" s="12" t="str">
        <f t="shared" ca="1" si="7"/>
        <v>13-67</v>
      </c>
      <c r="H74" s="12">
        <f ca="1">IFERROR(VLOOKUP(INDIRECT(ADDRESS((ROUNDDOWN(ROW()/60,0)*60)+3,$A$1,1,1)),INDIRECT(ADDRESS(H73+1,Empl_auto!$B$1,1,1,Parametres!$O$8)):'Empl_auto'!$BF$999,Empl_auto!$BF$1-Empl_auto!$B$1+1,0),999)</f>
        <v>29</v>
      </c>
      <c r="I74" s="48"/>
      <c r="J74" s="32">
        <f ca="1">IF(I74&lt;&gt;0,I74,IF(OR(H74=999,H74=""),0,INDIRECT(ADDRESS(H74,Empl_auto!$E$1,1,1,Parametres!$O$8))))</f>
        <v>0</v>
      </c>
      <c r="K74" s="51"/>
      <c r="L74" s="33">
        <f ca="1">IF(K74&lt;&gt;0,K74,IF(OR(H74=999,H74=""),0,INDIRECT(ADDRESS($H74,Empl_auto!$I$1,1,1,Parametres!$O$8))))*IFERROR(VLOOKUP($F74,Gains_ded!$A$3:$E$101,Gains_ded!$E$1-Gains_ded!$A$1+1,0),0)</f>
        <v>0</v>
      </c>
      <c r="M74" s="54"/>
      <c r="N74" s="30">
        <f ca="1">IF(M74&lt;&gt;0,M74,IF(OR(H74=999,H74=""),0,INDIRECT(ADDRESS(H74,Empl_auto!$J$1,1,1,Parametres!$O$8))))</f>
        <v>0</v>
      </c>
      <c r="O74" s="30">
        <f t="shared" ca="1" si="10"/>
        <v>0</v>
      </c>
      <c r="P74" s="30">
        <f ca="1">IF(O74=0.01,0,IF(J74=0,VLOOKUP(F74,INDIRECT(ADDRESS(U74,1,1,1,Parametres!$O$7)):INDIRECT(ADDRESS(U74+39,$T$1,1,1,Parametres!$O$7)),Calculs!$T$1-Calculs!$A$1+1,0),0))</f>
        <v>191.31</v>
      </c>
      <c r="Q74" s="34">
        <f t="shared" ca="1" si="8"/>
        <v>191.31</v>
      </c>
      <c r="R74" s="35">
        <f ca="1">IFERROR(INDIRECT(ADDRESS(63,F74+1,1,1,Parametres!$O$10&amp;TEXT(INDIRECT(ADDRESS(U74-1,1,1,1)),"00000")))+Q74,0)</f>
        <v>191.31</v>
      </c>
      <c r="S74" s="36">
        <f ca="1">IF(OR(N74=0.01,O74=0.01),0,VLOOKUP(F74,INDIRECT(ADDRESS(U74,1,1,1,Parametres!$O$7)):INDIRECT(ADDRESS(U74+52,$AE$1,1,1,Parametres!$O$7)),Calculs!$AE$1-Calculs!$A$1+1,0))</f>
        <v>0</v>
      </c>
      <c r="T74" s="37">
        <f ca="1">IFERROR(INDIRECT(ADDRESS(133,F74+1,1,1,Parametres!$O$10&amp;TEXT($A$3,"00000")))+S74,0)</f>
        <v>0</v>
      </c>
      <c r="U74" s="12">
        <f t="shared" si="9"/>
        <v>64</v>
      </c>
    </row>
    <row r="75" spans="1:21" x14ac:dyDescent="0.25">
      <c r="B75" s="31">
        <f ca="1">IF(OR(H75=999,H75=""),0,INDIRECT(ADDRESS(H75,Empl_auto!$C$1,1,1,Parametres!$O$8)))</f>
        <v>27</v>
      </c>
      <c r="C75" s="45"/>
      <c r="D75" s="40" t="str">
        <f ca="1">IFERROR(VLOOKUP(F75,Gains_ded!$A$3:$B$101,Gains_ded!$B$1-Gains_ded!$A$1+1,0),"")</f>
        <v>Vacances CCQ 13%</v>
      </c>
      <c r="E75" s="12" t="str">
        <f ca="1">IFERROR(VLOOKUP(F75,Gains_ded!$A$3:$D$101,Gains_ded!$D$1-Gains_ded!$A$1+1,0),"")</f>
        <v>CCQV</v>
      </c>
      <c r="F75" s="12">
        <f t="shared" ca="1" si="6"/>
        <v>27</v>
      </c>
      <c r="G75" s="12" t="str">
        <f t="shared" ca="1" si="7"/>
        <v>13-27</v>
      </c>
      <c r="H75" s="12">
        <f ca="1">IFERROR(VLOOKUP(INDIRECT(ADDRESS((ROUNDDOWN(ROW()/60,0)*60)+3,$A$1,1,1)),INDIRECT(ADDRESS(H74+1,Empl_auto!$B$1,1,1,Parametres!$O$8)):'Empl_auto'!$BF$999,Empl_auto!$BF$1-Empl_auto!$B$1+1,0),999)</f>
        <v>30</v>
      </c>
      <c r="I75" s="48"/>
      <c r="J75" s="32">
        <f ca="1">IF(I75&lt;&gt;0,I75,IF(OR(H75=999,H75=""),0,INDIRECT(ADDRESS(H75,Empl_auto!$E$1,1,1,Parametres!$O$8))))</f>
        <v>0</v>
      </c>
      <c r="K75" s="51"/>
      <c r="L75" s="33">
        <f ca="1">IF(K75&lt;&gt;0,K75,IF(OR(H75=999,H75=""),0,INDIRECT(ADDRESS($H75,Empl_auto!$I$1,1,1,Parametres!$O$8))))*IFERROR(VLOOKUP($F75,Gains_ded!$A$3:$E$101,Gains_ded!$E$1-Gains_ded!$A$1+1,0),0)</f>
        <v>0</v>
      </c>
      <c r="M75" s="54"/>
      <c r="N75" s="30">
        <f ca="1">IF(M75&lt;&gt;0,M75,IF(OR(H75=999,H75=""),0,INDIRECT(ADDRESS(H75,Empl_auto!$J$1,1,1,Parametres!$O$8))))</f>
        <v>0</v>
      </c>
      <c r="O75" s="30">
        <f ca="1">ROUND(IF(M75&lt;&gt;0,M75,IF(N75&lt;&gt;0,N75,J75*L75)),2)</f>
        <v>0</v>
      </c>
      <c r="P75" s="30">
        <f ca="1">IF(O75=0.01,0,IF(J75=0,VLOOKUP(F75,INDIRECT(ADDRESS(U75,1,1,1,Parametres!$O$7)):INDIRECT(ADDRESS(U75+39,$T$1,1,1,Parametres!$O$7)),Calculs!$T$1-Calculs!$A$1+1,0),0))</f>
        <v>191.31</v>
      </c>
      <c r="Q75" s="34">
        <f t="shared" ca="1" si="8"/>
        <v>191.31</v>
      </c>
      <c r="R75" s="35">
        <f ca="1">IFERROR(INDIRECT(ADDRESS(63,F75+1,1,1,Parametres!$O$10&amp;TEXT(INDIRECT(ADDRESS(U75-1,1,1,1)),"00000")))+Q75,0)</f>
        <v>191.31</v>
      </c>
      <c r="S75" s="36">
        <f ca="1">IF(OR(N75=0.01,O75=0.01),0,VLOOKUP(F75,INDIRECT(ADDRESS(U75,1,1,1,Parametres!$O$7)):INDIRECT(ADDRESS(U75+52,$AE$1,1,1,Parametres!$O$7)),Calculs!$AE$1-Calculs!$A$1+1,0))</f>
        <v>0</v>
      </c>
      <c r="T75" s="37">
        <f ca="1">IFERROR(INDIRECT(ADDRESS(133,F75+1,1,1,Parametres!$O$10&amp;TEXT($A$3,"00000")))+S75,0)</f>
        <v>0</v>
      </c>
      <c r="U75" s="12">
        <f t="shared" si="9"/>
        <v>64</v>
      </c>
    </row>
    <row r="76" spans="1:21" x14ac:dyDescent="0.25">
      <c r="B76" s="31">
        <f ca="1">IF(OR(H76=999,H76=""),0,INDIRECT(ADDRESS(H76,Empl_auto!$C$1,1,1,Parametres!$O$8)))</f>
        <v>80</v>
      </c>
      <c r="C76" s="45"/>
      <c r="D76" s="40" t="str">
        <f ca="1">IFERROR(VLOOKUP(F76,Gains_ded!$A$3:$B$101,Gains_ded!$B$1-Gains_ded!$A$1+1,0),"")</f>
        <v>Fonds de pension</v>
      </c>
      <c r="E76" s="12">
        <f ca="1">IFERROR(VLOOKUP(F76,Gains_ded!$A$3:$D$101,Gains_ded!$D$1-Gains_ded!$A$1+1,0),"")</f>
        <v>0</v>
      </c>
      <c r="F76" s="12">
        <f t="shared" ca="1" si="6"/>
        <v>80</v>
      </c>
      <c r="G76" s="12" t="str">
        <f t="shared" ca="1" si="7"/>
        <v>13-80</v>
      </c>
      <c r="H76" s="12">
        <f ca="1">IFERROR(VLOOKUP(INDIRECT(ADDRESS((ROUNDDOWN(ROW()/60,0)*60)+3,$A$1,1,1)),INDIRECT(ADDRESS(H75+1,Empl_auto!$B$1,1,1,Parametres!$O$8)):'Empl_auto'!$BF$999,Empl_auto!$BF$1-Empl_auto!$B$1+1,0),999)</f>
        <v>31</v>
      </c>
      <c r="I76" s="48"/>
      <c r="J76" s="32">
        <f ca="1">IF(I76&lt;&gt;0,I76,IF(OR(H76=999,H76=""),0,INDIRECT(ADDRESS(H76,Empl_auto!$E$1,1,1,Parametres!$O$8))))</f>
        <v>0</v>
      </c>
      <c r="K76" s="51"/>
      <c r="L76" s="33">
        <f ca="1">IF(K76&lt;&gt;0,K76,IF(OR(H76=999,H76=""),0,INDIRECT(ADDRESS($H76,Empl_auto!$I$1,1,1,Parametres!$O$8))))*IFERROR(VLOOKUP($F76,Gains_ded!$A$3:$E$101,Gains_ded!$E$1-Gains_ded!$A$1+1,0),0)</f>
        <v>0</v>
      </c>
      <c r="M76" s="54"/>
      <c r="N76" s="30">
        <f ca="1">IF(M76&lt;&gt;0,M76,IF(OR(H76=999,H76=""),0,INDIRECT(ADDRESS(H76,Empl_auto!$J$1,1,1,Parametres!$O$8))))</f>
        <v>0</v>
      </c>
      <c r="O76" s="30">
        <f t="shared" ref="O76:O102" ca="1" si="11">ROUND(IF(M76&lt;&gt;0,M76,IF(N76&lt;&gt;0,N76,J76*L76)),2)</f>
        <v>0</v>
      </c>
      <c r="P76" s="30">
        <f ca="1">IF(O76=0.01,0,IF(J76=0,VLOOKUP(F76,INDIRECT(ADDRESS(U76,1,1,1,Parametres!$O$7)):INDIRECT(ADDRESS(U76+39,$T$1,1,1,Parametres!$O$7)),Calculs!$T$1-Calculs!$A$1+1,0),0))</f>
        <v>121.56</v>
      </c>
      <c r="Q76" s="34">
        <f t="shared" ca="1" si="8"/>
        <v>121.56</v>
      </c>
      <c r="R76" s="35">
        <f ca="1">IFERROR(INDIRECT(ADDRESS(63,F76+1,1,1,Parametres!$O$10&amp;TEXT(INDIRECT(ADDRESS(U76-1,1,1,1)),"00000")))+Q76,0)</f>
        <v>121.56</v>
      </c>
      <c r="S76" s="36">
        <f ca="1">IF(OR(N76=0.01,O76=0.01),0,VLOOKUP(F76,INDIRECT(ADDRESS(U76,1,1,1,Parametres!$O$7)):INDIRECT(ADDRESS(U76+52,$AE$1,1,1,Parametres!$O$7)),Calculs!$AE$1-Calculs!$A$1+1,0))</f>
        <v>251.07999999999998</v>
      </c>
      <c r="T76" s="37">
        <f ca="1">IFERROR(INDIRECT(ADDRESS(133,F76+1,1,1,Parametres!$O$10&amp;TEXT($A$3,"00000")))+S76,0)</f>
        <v>251.07999999999998</v>
      </c>
      <c r="U76" s="12">
        <f t="shared" si="9"/>
        <v>64</v>
      </c>
    </row>
    <row r="77" spans="1:21" x14ac:dyDescent="0.25">
      <c r="B77" s="31">
        <f ca="1">IF(OR(H77=999,H77=""),0,INDIRECT(ADDRESS(H77,Empl_auto!$C$1,1,1,Parametres!$O$8)))</f>
        <v>81</v>
      </c>
      <c r="C77" s="45"/>
      <c r="D77" s="40" t="str">
        <f ca="1">IFERROR(VLOOKUP(F77,Gains_ded!$A$3:$B$101,Gains_ded!$B$1-Gains_ded!$A$1+1,0),"")</f>
        <v>Fonds indemnisation</v>
      </c>
      <c r="E77" s="12">
        <f ca="1">IFERROR(VLOOKUP(F77,Gains_ded!$A$3:$D$101,Gains_ded!$D$1-Gains_ded!$A$1+1,0),"")</f>
        <v>0</v>
      </c>
      <c r="F77" s="12">
        <f t="shared" ca="1" si="6"/>
        <v>81</v>
      </c>
      <c r="G77" s="12" t="str">
        <f t="shared" ca="1" si="7"/>
        <v>13-81</v>
      </c>
      <c r="H77" s="12">
        <f ca="1">IFERROR(VLOOKUP(INDIRECT(ADDRESS((ROUNDDOWN(ROW()/60,0)*60)+3,$A$1,1,1)),INDIRECT(ADDRESS(H76+1,Empl_auto!$B$1,1,1,Parametres!$O$8)):'Empl_auto'!$BF$999,Empl_auto!$BF$1-Empl_auto!$B$1+1,0),999)</f>
        <v>32</v>
      </c>
      <c r="I77" s="48"/>
      <c r="J77" s="32">
        <f ca="1">IF(I77&lt;&gt;0,I77,IF(OR(H77=999,H77=""),0,INDIRECT(ADDRESS(H77,Empl_auto!$E$1,1,1,Parametres!$O$8))))</f>
        <v>0</v>
      </c>
      <c r="K77" s="51"/>
      <c r="L77" s="33">
        <f ca="1">IF(K77&lt;&gt;0,K77,IF(OR(H77=999,H77=""),0,INDIRECT(ADDRESS($H77,Empl_auto!$I$1,1,1,Parametres!$O$8))))*IFERROR(VLOOKUP($F77,Gains_ded!$A$3:$E$101,Gains_ded!$E$1-Gains_ded!$A$1+1,0),0)</f>
        <v>0</v>
      </c>
      <c r="M77" s="54"/>
      <c r="N77" s="30">
        <f ca="1">IF(M77&lt;&gt;0,M77,IF(OR(H77=999,H77=""),0,INDIRECT(ADDRESS(H77,Empl_auto!$J$1,1,1,Parametres!$O$8))))</f>
        <v>0</v>
      </c>
      <c r="O77" s="30">
        <f t="shared" ca="1" si="11"/>
        <v>0</v>
      </c>
      <c r="P77" s="30">
        <f ca="1">IF(O77=0.01,0,IF(J77=0,VLOOKUP(F77,INDIRECT(ADDRESS(U77,1,1,1,Parametres!$O$7)):INDIRECT(ADDRESS(U77+39,$T$1,1,1,Parametres!$O$7)),Calculs!$T$1-Calculs!$A$1+1,0),0))</f>
        <v>0</v>
      </c>
      <c r="Q77" s="34">
        <f t="shared" ca="1" si="8"/>
        <v>0</v>
      </c>
      <c r="R77" s="35">
        <f ca="1">IFERROR(INDIRECT(ADDRESS(63,F77+1,1,1,Parametres!$O$10&amp;TEXT(INDIRECT(ADDRESS(U77-1,1,1,1)),"00000")))+Q77,0)</f>
        <v>0</v>
      </c>
      <c r="S77" s="36">
        <f ca="1">IF(OR(N77=0.01,O77=0.01),0,VLOOKUP(F77,INDIRECT(ADDRESS(U77,1,1,1,Parametres!$O$7)):INDIRECT(ADDRESS(U77+52,$AE$1,1,1,Parametres!$O$7)),Calculs!$AE$1-Calculs!$A$1+1,0))</f>
        <v>0.8</v>
      </c>
      <c r="T77" s="37">
        <f ca="1">IFERROR(INDIRECT(ADDRESS(133,F77+1,1,1,Parametres!$O$10&amp;TEXT($A$3,"00000")))+S77,0)</f>
        <v>0.8</v>
      </c>
      <c r="U77" s="12">
        <f t="shared" si="9"/>
        <v>64</v>
      </c>
    </row>
    <row r="78" spans="1:21" x14ac:dyDescent="0.25">
      <c r="B78" s="31">
        <f ca="1">IF(OR(H78=999,H78=""),0,INDIRECT(ADDRESS(H78,Empl_auto!$C$1,1,1,Parametres!$O$8)))</f>
        <v>82</v>
      </c>
      <c r="C78" s="45"/>
      <c r="D78" s="40" t="str">
        <f ca="1">IFERROR(VLOOKUP(F78,Gains_ded!$A$3:$B$101,Gains_ded!$B$1-Gains_ded!$A$1+1,0),"")</f>
        <v>Cotisation horaire AECQ</v>
      </c>
      <c r="E78" s="12">
        <f ca="1">IFERROR(VLOOKUP(F78,Gains_ded!$A$3:$D$101,Gains_ded!$D$1-Gains_ded!$A$1+1,0),"")</f>
        <v>0</v>
      </c>
      <c r="F78" s="12">
        <f t="shared" ca="1" si="6"/>
        <v>82</v>
      </c>
      <c r="G78" s="12" t="str">
        <f t="shared" ca="1" si="7"/>
        <v>13-82</v>
      </c>
      <c r="H78" s="12">
        <f ca="1">IFERROR(VLOOKUP(INDIRECT(ADDRESS((ROUNDDOWN(ROW()/60,0)*60)+3,$A$1,1,1)),INDIRECT(ADDRESS(H77+1,Empl_auto!$B$1,1,1,Parametres!$O$8)):'Empl_auto'!$BF$999,Empl_auto!$BF$1-Empl_auto!$B$1+1,0),999)</f>
        <v>33</v>
      </c>
      <c r="I78" s="48"/>
      <c r="J78" s="32">
        <f ca="1">IF(I78&lt;&gt;0,I78,IF(OR(H78=999,H78=""),0,INDIRECT(ADDRESS(H78,Empl_auto!$E$1,1,1,Parametres!$O$8))))</f>
        <v>0</v>
      </c>
      <c r="K78" s="51"/>
      <c r="L78" s="33">
        <f ca="1">IF(K78&lt;&gt;0,K78,IF(OR(H78=999,H78=""),0,INDIRECT(ADDRESS($H78,Empl_auto!$I$1,1,1,Parametres!$O$8))))*IFERROR(VLOOKUP($F78,Gains_ded!$A$3:$E$101,Gains_ded!$E$1-Gains_ded!$A$1+1,0),0)</f>
        <v>0</v>
      </c>
      <c r="M78" s="54"/>
      <c r="N78" s="30">
        <f ca="1">IF(M78&lt;&gt;0,M78,IF(OR(H78=999,H78=""),0,INDIRECT(ADDRESS(H78,Empl_auto!$J$1,1,1,Parametres!$O$8))))</f>
        <v>0</v>
      </c>
      <c r="O78" s="30">
        <f t="shared" ca="1" si="11"/>
        <v>0</v>
      </c>
      <c r="P78" s="30">
        <f ca="1">IF(O78=0.01,0,IF(J78=0,VLOOKUP(F78,INDIRECT(ADDRESS(U78,1,1,1,Parametres!$O$7)):INDIRECT(ADDRESS(U78+39,$T$1,1,1,Parametres!$O$7)),Calculs!$T$1-Calculs!$A$1+1,0),0))</f>
        <v>0</v>
      </c>
      <c r="Q78" s="34">
        <f t="shared" ca="1" si="8"/>
        <v>0</v>
      </c>
      <c r="R78" s="35">
        <f ca="1">IFERROR(INDIRECT(ADDRESS(63,F78+1,1,1,Parametres!$O$10&amp;TEXT(INDIRECT(ADDRESS(U78-1,1,1,1)),"00000")))+Q78,0)</f>
        <v>0</v>
      </c>
      <c r="S78" s="36">
        <f ca="1">IF(OR(N78=0.01,O78=0.01),0,VLOOKUP(F78,INDIRECT(ADDRESS(U78,1,1,1,Parametres!$O$7)):INDIRECT(ADDRESS(U78+52,$AE$1,1,1,Parametres!$O$7)),Calculs!$AE$1-Calculs!$A$1+1,0))</f>
        <v>1.2</v>
      </c>
      <c r="T78" s="37">
        <f ca="1">IFERROR(INDIRECT(ADDRESS(133,F78+1,1,1,Parametres!$O$10&amp;TEXT($A$3,"00000")))+S78,0)</f>
        <v>1.2</v>
      </c>
      <c r="U78" s="12">
        <f t="shared" si="9"/>
        <v>64</v>
      </c>
    </row>
    <row r="79" spans="1:21" x14ac:dyDescent="0.25">
      <c r="B79" s="31">
        <f ca="1">IF(OR(H79=999,H79=""),0,INDIRECT(ADDRESS(H79,Empl_auto!$C$1,1,1,Parametres!$O$8)))</f>
        <v>83</v>
      </c>
      <c r="C79" s="45"/>
      <c r="D79" s="40" t="str">
        <f ca="1">IFERROR(VLOOKUP(F79,Gains_ded!$A$3:$B$101,Gains_ded!$B$1-Gains_ded!$A$1+1,0),"")</f>
        <v>Prelevement</v>
      </c>
      <c r="E79" s="12">
        <f ca="1">IFERROR(VLOOKUP(F79,Gains_ded!$A$3:$D$101,Gains_ded!$D$1-Gains_ded!$A$1+1,0),"")</f>
        <v>0</v>
      </c>
      <c r="F79" s="12">
        <f t="shared" ca="1" si="6"/>
        <v>83</v>
      </c>
      <c r="G79" s="12" t="str">
        <f t="shared" ca="1" si="7"/>
        <v>13-83</v>
      </c>
      <c r="H79" s="12">
        <f ca="1">IFERROR(VLOOKUP(INDIRECT(ADDRESS((ROUNDDOWN(ROW()/60,0)*60)+3,$A$1,1,1)),INDIRECT(ADDRESS(H78+1,Empl_auto!$B$1,1,1,Parametres!$O$8)):'Empl_auto'!$BF$999,Empl_auto!$BF$1-Empl_auto!$B$1+1,0),999)</f>
        <v>34</v>
      </c>
      <c r="I79" s="48"/>
      <c r="J79" s="32">
        <f ca="1">IF(I79&lt;&gt;0,I79,IF(OR(H79=999,H79=""),0,INDIRECT(ADDRESS(H79,Empl_auto!$E$1,1,1,Parametres!$O$8))))</f>
        <v>0</v>
      </c>
      <c r="K79" s="51"/>
      <c r="L79" s="33">
        <f ca="1">IF(K79&lt;&gt;0,K79,IF(OR(H79=999,H79=""),0,INDIRECT(ADDRESS($H79,Empl_auto!$I$1,1,1,Parametres!$O$8))))*IFERROR(VLOOKUP($F79,Gains_ded!$A$3:$E$101,Gains_ded!$E$1-Gains_ded!$A$1+1,0),0)</f>
        <v>0</v>
      </c>
      <c r="M79" s="54"/>
      <c r="N79" s="30">
        <f ca="1">IF(M79&lt;&gt;0,M79,IF(OR(H79=999,H79=""),0,INDIRECT(ADDRESS(H79,Empl_auto!$J$1,1,1,Parametres!$O$8))))</f>
        <v>0</v>
      </c>
      <c r="O79" s="30">
        <f t="shared" ca="1" si="11"/>
        <v>0</v>
      </c>
      <c r="P79" s="30">
        <f ca="1">IF(O79=0.01,0,IF(J79=0,VLOOKUP(F79,INDIRECT(ADDRESS(U79,1,1,1,Parametres!$O$7)):INDIRECT(ADDRESS(U79+39,$T$1,1,1,Parametres!$O$7)),Calculs!$T$1-Calculs!$A$1+1,0),0))</f>
        <v>12.47</v>
      </c>
      <c r="Q79" s="34">
        <f t="shared" ca="1" si="8"/>
        <v>12.47</v>
      </c>
      <c r="R79" s="35">
        <f ca="1">IFERROR(INDIRECT(ADDRESS(63,F79+1,1,1,Parametres!$O$10&amp;TEXT(INDIRECT(ADDRESS(U79-1,1,1,1)),"00000")))+Q79,0)</f>
        <v>12.47</v>
      </c>
      <c r="S79" s="36">
        <f ca="1">IF(OR(N79=0.01,O79=0.01),0,VLOOKUP(F79,INDIRECT(ADDRESS(U79,1,1,1,Parametres!$O$7)):INDIRECT(ADDRESS(U79+52,$AE$1,1,1,Parametres!$O$7)),Calculs!$AE$1-Calculs!$A$1+1,0))</f>
        <v>12.47</v>
      </c>
      <c r="T79" s="37">
        <f ca="1">IFERROR(INDIRECT(ADDRESS(133,F79+1,1,1,Parametres!$O$10&amp;TEXT($A$3,"00000")))+S79,0)</f>
        <v>12.47</v>
      </c>
      <c r="U79" s="12">
        <f t="shared" si="9"/>
        <v>64</v>
      </c>
    </row>
    <row r="80" spans="1:21" x14ac:dyDescent="0.25">
      <c r="B80" s="31">
        <f ca="1">IF(OR(H80=999,H80=""),0,INDIRECT(ADDRESS(H80,Empl_auto!$C$1,1,1,Parametres!$O$8)))</f>
        <v>84</v>
      </c>
      <c r="C80" s="45"/>
      <c r="D80" s="40" t="str">
        <f ca="1">IFERROR(VLOOKUP(F80,Gains_ded!$A$3:$B$101,Gains_ded!$B$1-Gains_ded!$A$1+1,0),"")</f>
        <v>Taxes sur assurance</v>
      </c>
      <c r="E80" s="12">
        <f ca="1">IFERROR(VLOOKUP(F80,Gains_ded!$A$3:$D$101,Gains_ded!$D$1-Gains_ded!$A$1+1,0),"")</f>
        <v>0</v>
      </c>
      <c r="F80" s="12">
        <f t="shared" ca="1" si="6"/>
        <v>84</v>
      </c>
      <c r="G80" s="12" t="str">
        <f t="shared" ca="1" si="7"/>
        <v>13-84</v>
      </c>
      <c r="H80" s="12">
        <f ca="1">IFERROR(VLOOKUP(INDIRECT(ADDRESS((ROUNDDOWN(ROW()/60,0)*60)+3,$A$1,1,1)),INDIRECT(ADDRESS(H79+1,Empl_auto!$B$1,1,1,Parametres!$O$8)):'Empl_auto'!$BF$999,Empl_auto!$BF$1-Empl_auto!$B$1+1,0),999)</f>
        <v>35</v>
      </c>
      <c r="I80" s="48"/>
      <c r="J80" s="32">
        <f ca="1">IF(I80&lt;&gt;0,I80,IF(OR(H80=999,H80=""),0,INDIRECT(ADDRESS(H80,Empl_auto!$E$1,1,1,Parametres!$O$8))))</f>
        <v>0</v>
      </c>
      <c r="K80" s="51"/>
      <c r="L80" s="33">
        <f ca="1">IF(K80&lt;&gt;0,K80,IF(OR(H80=999,H80=""),0,INDIRECT(ADDRESS($H80,Empl_auto!$I$1,1,1,Parametres!$O$8))))*IFERROR(VLOOKUP($F80,Gains_ded!$A$3:$E$101,Gains_ded!$E$1-Gains_ded!$A$1+1,0),0)</f>
        <v>0</v>
      </c>
      <c r="M80" s="54"/>
      <c r="N80" s="30">
        <f ca="1">IF(M80&lt;&gt;0,M80,IF(OR(H80=999,H80=""),0,INDIRECT(ADDRESS(H80,Empl_auto!$J$1,1,1,Parametres!$O$8))))</f>
        <v>0</v>
      </c>
      <c r="O80" s="30">
        <f t="shared" ca="1" si="11"/>
        <v>0</v>
      </c>
      <c r="P80" s="30">
        <f ca="1">IF(O80=0.01,0,IF(J80=0,VLOOKUP(F80,INDIRECT(ADDRESS(U80,1,1,1,Parametres!$O$7)):INDIRECT(ADDRESS(U80+39,$T$1,1,1,Parametres!$O$7)),Calculs!$T$1-Calculs!$A$1+1,0),0))</f>
        <v>0</v>
      </c>
      <c r="Q80" s="34">
        <f t="shared" ca="1" si="8"/>
        <v>0</v>
      </c>
      <c r="R80" s="35">
        <f ca="1">IFERROR(INDIRECT(ADDRESS(63,F80+1,1,1,Parametres!$O$10&amp;TEXT(INDIRECT(ADDRESS(U80-1,1,1,1)),"00000")))+Q80,0)</f>
        <v>0</v>
      </c>
      <c r="S80" s="36">
        <f ca="1">IF(OR(N80=0.01,O80=0.01),0,VLOOKUP(F80,INDIRECT(ADDRESS(U80,1,1,1,Parametres!$O$7)):INDIRECT(ADDRESS(U80+52,$AE$1,1,1,Parametres!$O$7)),Calculs!$AE$1-Calculs!$A$1+1,0))</f>
        <v>7.92</v>
      </c>
      <c r="T80" s="37">
        <f ca="1">IFERROR(INDIRECT(ADDRESS(133,F80+1,1,1,Parametres!$O$10&amp;TEXT($A$3,"00000")))+S80,0)</f>
        <v>7.92</v>
      </c>
      <c r="U80" s="12">
        <f t="shared" si="9"/>
        <v>64</v>
      </c>
    </row>
    <row r="81" spans="1:21" x14ac:dyDescent="0.25">
      <c r="B81" s="31">
        <f ca="1">IF(OR(H81=999,H81=""),0,INDIRECT(ADDRESS(H81,Empl_auto!$C$1,1,1,Parametres!$O$8)))</f>
        <v>85</v>
      </c>
      <c r="C81" s="45"/>
      <c r="D81" s="40" t="str">
        <f ca="1">IFERROR(VLOOKUP(F81,Gains_ded!$A$3:$B$101,Gains_ded!$B$1-Gains_ded!$A$1+1,0),"")</f>
        <v>Formation</v>
      </c>
      <c r="E81" s="12">
        <f ca="1">IFERROR(VLOOKUP(F81,Gains_ded!$A$3:$D$101,Gains_ded!$D$1-Gains_ded!$A$1+1,0),"")</f>
        <v>0</v>
      </c>
      <c r="F81" s="12">
        <f t="shared" ca="1" si="6"/>
        <v>85</v>
      </c>
      <c r="G81" s="12" t="str">
        <f t="shared" ca="1" si="7"/>
        <v>13-85</v>
      </c>
      <c r="H81" s="12">
        <f ca="1">IFERROR(VLOOKUP(INDIRECT(ADDRESS((ROUNDDOWN(ROW()/60,0)*60)+3,$A$1,1,1)),INDIRECT(ADDRESS(H80+1,Empl_auto!$B$1,1,1,Parametres!$O$8)):'Empl_auto'!$BF$999,Empl_auto!$BF$1-Empl_auto!$B$1+1,0),999)</f>
        <v>36</v>
      </c>
      <c r="I81" s="48"/>
      <c r="J81" s="32">
        <f ca="1">IF(I81&lt;&gt;0,I81,IF(OR(H81=999,H81=""),0,INDIRECT(ADDRESS(H81,Empl_auto!$E$1,1,1,Parametres!$O$8))))</f>
        <v>0</v>
      </c>
      <c r="K81" s="51"/>
      <c r="L81" s="33">
        <f ca="1">IF(K81&lt;&gt;0,K81,IF(OR(H81=999,H81=""),0,INDIRECT(ADDRESS($H81,Empl_auto!$I$1,1,1,Parametres!$O$8))))*IFERROR(VLOOKUP($F81,Gains_ded!$A$3:$E$101,Gains_ded!$E$1-Gains_ded!$A$1+1,0),0)</f>
        <v>0</v>
      </c>
      <c r="M81" s="54"/>
      <c r="N81" s="30">
        <f ca="1">IF(M81&lt;&gt;0,M81,IF(OR(H81=999,H81=""),0,INDIRECT(ADDRESS(H81,Empl_auto!$J$1,1,1,Parametres!$O$8))))</f>
        <v>0</v>
      </c>
      <c r="O81" s="30">
        <f t="shared" ca="1" si="11"/>
        <v>0</v>
      </c>
      <c r="P81" s="30">
        <f ca="1">IF(O81=0.01,0,IF(J81=0,VLOOKUP(F81,INDIRECT(ADDRESS(U81,1,1,1,Parametres!$O$7)):INDIRECT(ADDRESS(U81+39,$T$1,1,1,Parametres!$O$7)),Calculs!$T$1-Calculs!$A$1+1,0),0))</f>
        <v>0</v>
      </c>
      <c r="Q81" s="34">
        <f t="shared" ca="1" si="8"/>
        <v>0</v>
      </c>
      <c r="R81" s="35">
        <f ca="1">IFERROR(INDIRECT(ADDRESS(63,F81+1,1,1,Parametres!$O$10&amp;TEXT(INDIRECT(ADDRESS(U81-1,1,1,1)),"00000")))+Q81,0)</f>
        <v>0</v>
      </c>
      <c r="S81" s="36">
        <f ca="1">IF(OR(N81=0.01,O81=0.01),0,VLOOKUP(F81,INDIRECT(ADDRESS(U81,1,1,1,Parametres!$O$7)):INDIRECT(ADDRESS(U81+52,$AE$1,1,1,Parametres!$O$7)),Calculs!$AE$1-Calculs!$A$1+1,0))</f>
        <v>6</v>
      </c>
      <c r="T81" s="37">
        <f ca="1">IFERROR(INDIRECT(ADDRESS(133,F81+1,1,1,Parametres!$O$10&amp;TEXT($A$3,"00000")))+S81,0)</f>
        <v>6</v>
      </c>
      <c r="U81" s="12">
        <f t="shared" si="9"/>
        <v>64</v>
      </c>
    </row>
    <row r="82" spans="1:21" x14ac:dyDescent="0.25">
      <c r="A82" s="19"/>
      <c r="B82" s="31">
        <f ca="1">IF(OR(H82=999,H82=""),0,INDIRECT(ADDRESS(H82,Empl_auto!$C$1,1,1,Parametres!$O$8)))</f>
        <v>86</v>
      </c>
      <c r="C82" s="45"/>
      <c r="D82" s="40" t="str">
        <f ca="1">IFERROR(VLOOKUP(F82,Gains_ded!$A$3:$B$101,Gains_ded!$B$1-Gains_ded!$A$1+1,0),"")</f>
        <v>Securite</v>
      </c>
      <c r="E82" s="12">
        <f ca="1">IFERROR(VLOOKUP(F82,Gains_ded!$A$3:$D$101,Gains_ded!$D$1-Gains_ded!$A$1+1,0),"")</f>
        <v>0</v>
      </c>
      <c r="F82" s="12">
        <f t="shared" ca="1" si="6"/>
        <v>86</v>
      </c>
      <c r="G82" s="12" t="str">
        <f t="shared" ca="1" si="7"/>
        <v>13-86</v>
      </c>
      <c r="H82" s="12">
        <f ca="1">IFERROR(VLOOKUP(INDIRECT(ADDRESS((ROUNDDOWN(ROW()/60,0)*60)+3,$A$1,1,1)),INDIRECT(ADDRESS(H81+1,Empl_auto!$B$1,1,1,Parametres!$O$8)):'Empl_auto'!$BF$999,Empl_auto!$BF$1-Empl_auto!$B$1+1,0),999)</f>
        <v>37</v>
      </c>
      <c r="I82" s="48"/>
      <c r="J82" s="32">
        <f ca="1">IF(I82&lt;&gt;0,I82,IF(OR(H82=999,H82=""),0,INDIRECT(ADDRESS(H82,Empl_auto!$E$1,1,1,Parametres!$O$8))))</f>
        <v>0</v>
      </c>
      <c r="K82" s="51"/>
      <c r="L82" s="33">
        <f ca="1">IF(K82&lt;&gt;0,K82,IF(OR(H82=999,H82=""),0,INDIRECT(ADDRESS($H82,Empl_auto!$I$1,1,1,Parametres!$O$8))))*IFERROR(VLOOKUP($F82,Gains_ded!$A$3:$E$101,Gains_ded!$E$1-Gains_ded!$A$1+1,0),0)</f>
        <v>0</v>
      </c>
      <c r="M82" s="54"/>
      <c r="N82" s="30">
        <f ca="1">IF(M82&lt;&gt;0,M82,IF(OR(H82=999,H82=""),0,INDIRECT(ADDRESS(H82,Empl_auto!$J$1,1,1,Parametres!$O$8))))</f>
        <v>0</v>
      </c>
      <c r="O82" s="30">
        <f t="shared" ca="1" si="11"/>
        <v>0</v>
      </c>
      <c r="P82" s="30">
        <f ca="1">IF(O82=0.01,0,IF(J82=0,VLOOKUP(F82,INDIRECT(ADDRESS(U82,1,1,1,Parametres!$O$7)):INDIRECT(ADDRESS(U82+39,$T$1,1,1,Parametres!$O$7)),Calculs!$T$1-Calculs!$A$1+1,0),0))</f>
        <v>-27.6</v>
      </c>
      <c r="Q82" s="34">
        <f t="shared" ca="1" si="8"/>
        <v>-27.6</v>
      </c>
      <c r="R82" s="35">
        <f ca="1">IFERROR(INDIRECT(ADDRESS(63,F82+1,1,1,Parametres!$O$10&amp;TEXT(INDIRECT(ADDRESS(U82-1,1,1,1)),"00000")))+Q82,0)</f>
        <v>-27.6</v>
      </c>
      <c r="S82" s="36">
        <f ca="1">IF(OR(N82=0.01,O82=0.01),0,VLOOKUP(F82,INDIRECT(ADDRESS(U82,1,1,1,Parametres!$O$7)):INDIRECT(ADDRESS(U82+52,$AE$1,1,1,Parametres!$O$7)),Calculs!$AE$1-Calculs!$A$1+1,0))</f>
        <v>27.6</v>
      </c>
      <c r="T82" s="37">
        <f ca="1">IFERROR(INDIRECT(ADDRESS(133,F82+1,1,1,Parametres!$O$10&amp;TEXT($A$3,"00000")))+S82,0)</f>
        <v>27.6</v>
      </c>
      <c r="U82" s="12">
        <f t="shared" si="9"/>
        <v>64</v>
      </c>
    </row>
    <row r="83" spans="1:21" x14ac:dyDescent="0.25">
      <c r="A83" s="19"/>
      <c r="B83" s="31">
        <f ca="1">IF(OR(H83=999,H83=""),0,INDIRECT(ADDRESS(H83,Empl_auto!$C$1,1,1,Parametres!$O$8)))</f>
        <v>87</v>
      </c>
      <c r="C83" s="45"/>
      <c r="D83" s="40" t="str">
        <f ca="1">IFERROR(VLOOKUP(F83,Gains_ded!$A$3:$B$101,Gains_ded!$B$1-Gains_ded!$A$1+1,0),"")</f>
        <v>Cont. Sectorielles</v>
      </c>
      <c r="E83" s="12">
        <f ca="1">IFERROR(VLOOKUP(F83,Gains_ded!$A$3:$D$101,Gains_ded!$D$1-Gains_ded!$A$1+1,0),"")</f>
        <v>0</v>
      </c>
      <c r="F83" s="12">
        <f t="shared" ca="1" si="6"/>
        <v>87</v>
      </c>
      <c r="G83" s="12" t="str">
        <f t="shared" ca="1" si="7"/>
        <v>13-87</v>
      </c>
      <c r="H83" s="12">
        <f ca="1">IFERROR(VLOOKUP(INDIRECT(ADDRESS((ROUNDDOWN(ROW()/60,0)*60)+3,$A$1,1,1)),INDIRECT(ADDRESS(H82+1,Empl_auto!$B$1,1,1,Parametres!$O$8)):'Empl_auto'!$BF$999,Empl_auto!$BF$1-Empl_auto!$B$1+1,0),999)</f>
        <v>38</v>
      </c>
      <c r="I83" s="48"/>
      <c r="J83" s="32">
        <f ca="1">IF(I83&lt;&gt;0,I83,IF(OR(H83=999,H83=""),0,INDIRECT(ADDRESS(H83,Empl_auto!$E$1,1,1,Parametres!$O$8))))</f>
        <v>0</v>
      </c>
      <c r="K83" s="51"/>
      <c r="L83" s="33">
        <f ca="1">IF(K83&lt;&gt;0,K83,IF(OR(H83=999,H83=""),0,INDIRECT(ADDRESS($H83,Empl_auto!$I$1,1,1,Parametres!$O$8))))*IFERROR(VLOOKUP($F83,Gains_ded!$A$3:$E$101,Gains_ded!$E$1-Gains_ded!$A$1+1,0),0)</f>
        <v>0</v>
      </c>
      <c r="M83" s="54"/>
      <c r="N83" s="30">
        <f ca="1">IF(M83&lt;&gt;0,M83,IF(OR(H83=999,H83=""),0,INDIRECT(ADDRESS(H83,Empl_auto!$J$1,1,1,Parametres!$O$8))))</f>
        <v>0</v>
      </c>
      <c r="O83" s="30">
        <f t="shared" ca="1" si="11"/>
        <v>0</v>
      </c>
      <c r="P83" s="30">
        <f ca="1">IF(O83=0.01,0,IF(J83=0,VLOOKUP(F83,INDIRECT(ADDRESS(U83,1,1,1,Parametres!$O$7)):INDIRECT(ADDRESS(U83+39,$T$1,1,1,Parametres!$O$7)),Calculs!$T$1-Calculs!$A$1+1,0),0))</f>
        <v>0.48</v>
      </c>
      <c r="Q83" s="34">
        <f t="shared" ca="1" si="8"/>
        <v>0.48</v>
      </c>
      <c r="R83" s="35">
        <f ca="1">IFERROR(INDIRECT(ADDRESS(63,F83+1,1,1,Parametres!$O$10&amp;TEXT(INDIRECT(ADDRESS(U83-1,1,1,1)),"00000")))+Q83,0)</f>
        <v>0.48</v>
      </c>
      <c r="S83" s="36">
        <f ca="1">IF(OR(N83=0.01,O83=0.01),0,VLOOKUP(F83,INDIRECT(ADDRESS(U83,1,1,1,Parametres!$O$7)):INDIRECT(ADDRESS(U83+52,$AE$1,1,1,Parametres!$O$7)),Calculs!$AE$1-Calculs!$A$1+1,0))</f>
        <v>0.64</v>
      </c>
      <c r="T83" s="37">
        <f ca="1">IFERROR(INDIRECT(ADDRESS(133,F83+1,1,1,Parametres!$O$10&amp;TEXT($A$3,"00000")))+S83,0)</f>
        <v>0.64</v>
      </c>
      <c r="U83" s="12">
        <f t="shared" si="9"/>
        <v>64</v>
      </c>
    </row>
    <row r="84" spans="1:21" x14ac:dyDescent="0.25">
      <c r="A84" s="19"/>
      <c r="B84" s="31">
        <f ca="1">IF(OR(H84=999,H84=""),0,INDIRECT(ADDRESS(H84,Empl_auto!$C$1,1,1,Parametres!$O$8)))</f>
        <v>28</v>
      </c>
      <c r="C84" s="45"/>
      <c r="D84" s="40" t="str">
        <f ca="1">IFERROR(VLOOKUP(F84,Gains_ded!$A$3:$B$101,Gains_ded!$B$1-Gains_ded!$A$1+1,0),"")</f>
        <v>Avant impos CCQ</v>
      </c>
      <c r="E84" s="12">
        <f ca="1">IFERROR(VLOOKUP(F84,Gains_ded!$A$3:$D$101,Gains_ded!$D$1-Gains_ded!$A$1+1,0),"")</f>
        <v>0</v>
      </c>
      <c r="F84" s="12">
        <f t="shared" ca="1" si="6"/>
        <v>28</v>
      </c>
      <c r="G84" s="12" t="str">
        <f t="shared" ca="1" si="7"/>
        <v>13-28</v>
      </c>
      <c r="H84" s="12">
        <f ca="1">IFERROR(VLOOKUP(INDIRECT(ADDRESS((ROUNDDOWN(ROW()/60,0)*60)+3,$A$1,1,1)),INDIRECT(ADDRESS(H83+1,Empl_auto!$B$1,1,1,Parametres!$O$8)):'Empl_auto'!$BF$999,Empl_auto!$BF$1-Empl_auto!$B$1+1,0),999)</f>
        <v>39</v>
      </c>
      <c r="I84" s="48"/>
      <c r="J84" s="32">
        <f ca="1">IF(I84&lt;&gt;0,I84,IF(OR(H84=999,H84=""),0,INDIRECT(ADDRESS(H84,Empl_auto!$E$1,1,1,Parametres!$O$8))))</f>
        <v>0</v>
      </c>
      <c r="K84" s="51"/>
      <c r="L84" s="33">
        <f ca="1">IF(K84&lt;&gt;0,K84,IF(OR(H84=999,H84=""),0,INDIRECT(ADDRESS($H84,Empl_auto!$I$1,1,1,Parametres!$O$8))))*IFERROR(VLOOKUP($F84,Gains_ded!$A$3:$E$101,Gains_ded!$E$1-Gains_ded!$A$1+1,0),0)</f>
        <v>0</v>
      </c>
      <c r="M84" s="54"/>
      <c r="N84" s="30">
        <f ca="1">IF(M84&lt;&gt;0,M84,IF(OR(H84=999,H84=""),0,INDIRECT(ADDRESS(H84,Empl_auto!$J$1,1,1,Parametres!$O$8))))</f>
        <v>0</v>
      </c>
      <c r="O84" s="30">
        <f t="shared" ca="1" si="11"/>
        <v>0</v>
      </c>
      <c r="P84" s="30">
        <f ca="1">IF(O84=0.01,0,IF(J84=0,VLOOKUP(F84,INDIRECT(ADDRESS(U84,1,1,1,Parametres!$O$7)):INDIRECT(ADDRESS(U84+39,$T$1,1,1,Parametres!$O$7)),Calculs!$T$1-Calculs!$A$1+1,0),0))</f>
        <v>100.27000000000001</v>
      </c>
      <c r="Q84" s="34">
        <f t="shared" ca="1" si="8"/>
        <v>100.27000000000001</v>
      </c>
      <c r="R84" s="35">
        <f ca="1">IFERROR(INDIRECT(ADDRESS(63,F84+1,1,1,Parametres!$O$10&amp;TEXT(INDIRECT(ADDRESS(U84-1,1,1,1)),"00000")))+Q84,0)</f>
        <v>100.27000000000001</v>
      </c>
      <c r="S84" s="36">
        <f ca="1">IF(OR(N84=0.01,O84=0.01),0,VLOOKUP(F84,INDIRECT(ADDRESS(U84,1,1,1,Parametres!$O$7)):INDIRECT(ADDRESS(U84+52,$AE$1,1,1,Parametres!$O$7)),Calculs!$AE$1-Calculs!$A$1+1,0))</f>
        <v>0</v>
      </c>
      <c r="T84" s="37">
        <f ca="1">IFERROR(INDIRECT(ADDRESS(133,F84+1,1,1,Parametres!$O$10&amp;TEXT($A$3,"00000")))+S84,0)</f>
        <v>0</v>
      </c>
      <c r="U84" s="12">
        <f t="shared" si="9"/>
        <v>64</v>
      </c>
    </row>
    <row r="85" spans="1:21" x14ac:dyDescent="0.25">
      <c r="A85" s="19"/>
      <c r="B85" s="31">
        <f ca="1">IF(OR(H85=999,H85=""),0,INDIRECT(ADDRESS(H85,Empl_auto!$C$1,1,1,Parametres!$O$8)))</f>
        <v>29</v>
      </c>
      <c r="C85" s="45"/>
      <c r="D85" s="40" t="str">
        <f ca="1">IFERROR(VLOOKUP(F85,Gains_ded!$A$3:$B$101,Gains_ded!$B$1-Gains_ded!$A$1+1,0),"")</f>
        <v>Annul av imp CCQ</v>
      </c>
      <c r="E85" s="12">
        <f ca="1">IFERROR(VLOOKUP(F85,Gains_ded!$A$3:$D$101,Gains_ded!$D$1-Gains_ded!$A$1+1,0),"")</f>
        <v>0</v>
      </c>
      <c r="F85" s="12">
        <f t="shared" ca="1" si="6"/>
        <v>29</v>
      </c>
      <c r="G85" s="12" t="str">
        <f t="shared" ca="1" si="7"/>
        <v>13-29</v>
      </c>
      <c r="H85" s="12">
        <f ca="1">IFERROR(VLOOKUP(INDIRECT(ADDRESS((ROUNDDOWN(ROW()/60,0)*60)+3,$A$1,1,1)),INDIRECT(ADDRESS(H84+1,Empl_auto!$B$1,1,1,Parametres!$O$8)):'Empl_auto'!$BF$999,Empl_auto!$BF$1-Empl_auto!$B$1+1,0),999)</f>
        <v>40</v>
      </c>
      <c r="I85" s="48"/>
      <c r="J85" s="32">
        <f ca="1">IF(I85&lt;&gt;0,I85,IF(OR(H85=999,H85=""),0,INDIRECT(ADDRESS(H85,Empl_auto!$E$1,1,1,Parametres!$O$8))))</f>
        <v>0</v>
      </c>
      <c r="K85" s="51"/>
      <c r="L85" s="33">
        <f ca="1">IF(K85&lt;&gt;0,K85,IF(OR(H85=999,H85=""),0,INDIRECT(ADDRESS($H85,Empl_auto!$I$1,1,1,Parametres!$O$8))))*IFERROR(VLOOKUP($F85,Gains_ded!$A$3:$E$101,Gains_ded!$E$1-Gains_ded!$A$1+1,0),0)</f>
        <v>0</v>
      </c>
      <c r="M85" s="54"/>
      <c r="N85" s="30">
        <f ca="1">IF(M85&lt;&gt;0,M85,IF(OR(H85=999,H85=""),0,INDIRECT(ADDRESS(H85,Empl_auto!$J$1,1,1,Parametres!$O$8))))</f>
        <v>0</v>
      </c>
      <c r="O85" s="30">
        <f t="shared" ca="1" si="11"/>
        <v>0</v>
      </c>
      <c r="P85" s="30">
        <f ca="1">IF(O85=0.01,0,IF(J85=0,VLOOKUP(F85,INDIRECT(ADDRESS(U85,1,1,1,Parametres!$O$7)):INDIRECT(ADDRESS(U85+39,$T$1,1,1,Parametres!$O$7)),Calculs!$T$1-Calculs!$A$1+1,0),0))</f>
        <v>-100.27000000000001</v>
      </c>
      <c r="Q85" s="34">
        <f t="shared" ca="1" si="8"/>
        <v>-100.27000000000001</v>
      </c>
      <c r="R85" s="35">
        <f ca="1">IFERROR(INDIRECT(ADDRESS(63,F85+1,1,1,Parametres!$O$10&amp;TEXT(INDIRECT(ADDRESS(U85-1,1,1,1)),"00000")))+Q85,0)</f>
        <v>-100.27000000000001</v>
      </c>
      <c r="S85" s="36">
        <f ca="1">IF(OR(N85=0.01,O85=0.01),0,VLOOKUP(F85,INDIRECT(ADDRESS(U85,1,1,1,Parametres!$O$7)):INDIRECT(ADDRESS(U85+52,$AE$1,1,1,Parametres!$O$7)),Calculs!$AE$1-Calculs!$A$1+1,0))</f>
        <v>0</v>
      </c>
      <c r="T85" s="37">
        <f ca="1">IFERROR(INDIRECT(ADDRESS(133,F85+1,1,1,Parametres!$O$10&amp;TEXT($A$3,"00000")))+S85,0)</f>
        <v>0</v>
      </c>
      <c r="U85" s="12">
        <f t="shared" si="9"/>
        <v>64</v>
      </c>
    </row>
    <row r="86" spans="1:21" x14ac:dyDescent="0.25">
      <c r="A86" s="19"/>
      <c r="B86" s="31">
        <f ca="1">IF(OR(H86=999,H86=""),0,INDIRECT(ADDRESS(H86,Empl_auto!$C$1,1,1,Parametres!$O$8)))</f>
        <v>0</v>
      </c>
      <c r="C86" s="45"/>
      <c r="D86" s="40" t="str">
        <f ca="1">IFERROR(VLOOKUP(F86,Gains_ded!$A$3:$B$101,Gains_ded!$B$1-Gains_ded!$A$1+1,0),"")</f>
        <v/>
      </c>
      <c r="E86" s="12" t="str">
        <f ca="1">IFERROR(VLOOKUP(F86,Gains_ded!$A$3:$D$101,Gains_ded!$D$1-Gains_ded!$A$1+1,0),"")</f>
        <v/>
      </c>
      <c r="F86" s="12">
        <f t="shared" ca="1" si="6"/>
        <v>0</v>
      </c>
      <c r="G86" s="12" t="str">
        <f t="shared" ca="1" si="7"/>
        <v>13-0</v>
      </c>
      <c r="H86" s="12">
        <f ca="1">IFERROR(VLOOKUP(INDIRECT(ADDRESS((ROUNDDOWN(ROW()/60,0)*60)+3,$A$1,1,1)),INDIRECT(ADDRESS(H85+1,Empl_auto!$B$1,1,1,Parametres!$O$8)):'Empl_auto'!$BF$999,Empl_auto!$BF$1-Empl_auto!$B$1+1,0),999)</f>
        <v>999</v>
      </c>
      <c r="I86" s="48"/>
      <c r="J86" s="32">
        <f ca="1">IF(I86&lt;&gt;0,I86,IF(OR(H86=999,H86=""),0,INDIRECT(ADDRESS(H86,Empl_auto!$E$1,1,1,Parametres!$O$8))))</f>
        <v>0</v>
      </c>
      <c r="K86" s="51"/>
      <c r="L86" s="33">
        <f ca="1">IF(K86&lt;&gt;0,K86,IF(OR(H86=999,H86=""),0,INDIRECT(ADDRESS($H86,Empl_auto!$I$1,1,1,Parametres!$O$8))))*IFERROR(VLOOKUP($F86,Gains_ded!$A$3:$E$101,Gains_ded!$E$1-Gains_ded!$A$1+1,0),0)</f>
        <v>0</v>
      </c>
      <c r="M86" s="54"/>
      <c r="N86" s="30">
        <f ca="1">IF(M86&lt;&gt;0,M86,IF(OR(H86=999,H86=""),0,INDIRECT(ADDRESS(H86,Empl_auto!$J$1,1,1,Parametres!$O$8))))</f>
        <v>0</v>
      </c>
      <c r="O86" s="30">
        <f t="shared" ca="1" si="11"/>
        <v>0</v>
      </c>
      <c r="P86" s="30">
        <f ca="1">IF(O86=0.01,0,IF(J86=0,VLOOKUP(F86,INDIRECT(ADDRESS(U86,1,1,1,Parametres!$O$7)):INDIRECT(ADDRESS(U86+39,$T$1,1,1,Parametres!$O$7)),Calculs!$T$1-Calculs!$A$1+1,0),0))</f>
        <v>0</v>
      </c>
      <c r="Q86" s="34">
        <f t="shared" ca="1" si="8"/>
        <v>0</v>
      </c>
      <c r="R86" s="35">
        <f ca="1">IFERROR(INDIRECT(ADDRESS(63,F86+1,1,1,Parametres!$O$10&amp;TEXT(INDIRECT(ADDRESS(U86-1,1,1,1)),"00000")))+Q86,0)</f>
        <v>0</v>
      </c>
      <c r="S86" s="36">
        <f ca="1">IF(OR(N86=0.01,O86=0.01),0,VLOOKUP(F86,INDIRECT(ADDRESS(U86,1,1,1,Parametres!$O$7)):INDIRECT(ADDRESS(U86+52,$AE$1,1,1,Parametres!$O$7)),Calculs!$AE$1-Calculs!$A$1+1,0))</f>
        <v>0</v>
      </c>
      <c r="T86" s="37">
        <f ca="1">IFERROR(INDIRECT(ADDRESS(133,F86+1,1,1,Parametres!$O$10&amp;TEXT($A$3,"00000")))+S86,0)</f>
        <v>0</v>
      </c>
      <c r="U86" s="12">
        <f t="shared" si="9"/>
        <v>64</v>
      </c>
    </row>
    <row r="87" spans="1:21" x14ac:dyDescent="0.25">
      <c r="A87" s="19"/>
      <c r="B87" s="31">
        <f ca="1">IF(OR(H87=999,H87=""),0,INDIRECT(ADDRESS(H87,Empl_auto!$C$1,1,1,Parametres!$O$8)))</f>
        <v>0</v>
      </c>
      <c r="C87" s="45"/>
      <c r="D87" s="40" t="str">
        <f ca="1">IFERROR(VLOOKUP(F87,Gains_ded!$A$3:$B$101,Gains_ded!$B$1-Gains_ded!$A$1+1,0),"")</f>
        <v/>
      </c>
      <c r="E87" s="12" t="str">
        <f ca="1">IFERROR(VLOOKUP(F87,Gains_ded!$A$3:$D$101,Gains_ded!$D$1-Gains_ded!$A$1+1,0),"")</f>
        <v/>
      </c>
      <c r="F87" s="12">
        <f t="shared" ca="1" si="6"/>
        <v>0</v>
      </c>
      <c r="G87" s="12" t="str">
        <f t="shared" ca="1" si="7"/>
        <v>13-0</v>
      </c>
      <c r="H87" s="12">
        <f ca="1">IFERROR(VLOOKUP(INDIRECT(ADDRESS((ROUNDDOWN(ROW()/60,0)*60)+3,$A$1,1,1)),INDIRECT(ADDRESS(H86+1,Empl_auto!$B$1,1,1,Parametres!$O$8)):'Empl_auto'!$BF$999,Empl_auto!$BF$1-Empl_auto!$B$1+1,0),999)</f>
        <v>999</v>
      </c>
      <c r="I87" s="48"/>
      <c r="J87" s="32">
        <f ca="1">IF(I87&lt;&gt;0,I87,IF(OR(H87=999,H87=""),0,INDIRECT(ADDRESS(H87,Empl_auto!$E$1,1,1,Parametres!$O$8))))</f>
        <v>0</v>
      </c>
      <c r="K87" s="51"/>
      <c r="L87" s="33">
        <f ca="1">IF(K87&lt;&gt;0,K87,IF(OR(H87=999,H87=""),0,INDIRECT(ADDRESS($H87,Empl_auto!$I$1,1,1,Parametres!$O$8))))*IFERROR(VLOOKUP($F87,Gains_ded!$A$3:$E$101,Gains_ded!$E$1-Gains_ded!$A$1+1,0),0)</f>
        <v>0</v>
      </c>
      <c r="M87" s="54"/>
      <c r="N87" s="30">
        <f ca="1">IF(M87&lt;&gt;0,M87,IF(OR(H87=999,H87=""),0,INDIRECT(ADDRESS(H87,Empl_auto!$J$1,1,1,Parametres!$O$8))))</f>
        <v>0</v>
      </c>
      <c r="O87" s="30">
        <f t="shared" ca="1" si="11"/>
        <v>0</v>
      </c>
      <c r="P87" s="30">
        <f ca="1">IF(O87=0.01,0,IF(J87=0,VLOOKUP(F87,INDIRECT(ADDRESS(U87,1,1,1,Parametres!$O$7)):INDIRECT(ADDRESS(U87+39,$T$1,1,1,Parametres!$O$7)),Calculs!$T$1-Calculs!$A$1+1,0),0))</f>
        <v>0</v>
      </c>
      <c r="Q87" s="34">
        <f t="shared" ca="1" si="8"/>
        <v>0</v>
      </c>
      <c r="R87" s="35">
        <f ca="1">IFERROR(INDIRECT(ADDRESS(63,F87+1,1,1,Parametres!$O$10&amp;TEXT(INDIRECT(ADDRESS(U87-1,1,1,1)),"00000")))+Q87,0)</f>
        <v>0</v>
      </c>
      <c r="S87" s="36">
        <f ca="1">IF(OR(N87=0.01,O87=0.01),0,VLOOKUP(F87,INDIRECT(ADDRESS(U87,1,1,1,Parametres!$O$7)):INDIRECT(ADDRESS(U87+52,$AE$1,1,1,Parametres!$O$7)),Calculs!$AE$1-Calculs!$A$1+1,0))</f>
        <v>0</v>
      </c>
      <c r="T87" s="37">
        <f ca="1">IFERROR(INDIRECT(ADDRESS(133,F87+1,1,1,Parametres!$O$10&amp;TEXT($A$3,"00000")))+S87,0)</f>
        <v>0</v>
      </c>
      <c r="U87" s="12">
        <f t="shared" si="9"/>
        <v>64</v>
      </c>
    </row>
    <row r="88" spans="1:21" x14ac:dyDescent="0.25">
      <c r="A88" s="19"/>
      <c r="B88" s="31">
        <f ca="1">IF(OR(H88=999,H88=""),0,INDIRECT(ADDRESS(H88,Empl_auto!$C$1,1,1,Parametres!$O$8)))</f>
        <v>0</v>
      </c>
      <c r="C88" s="45"/>
      <c r="D88" s="40" t="str">
        <f ca="1">IFERROR(VLOOKUP(F88,Gains_ded!$A$3:$B$101,Gains_ded!$B$1-Gains_ded!$A$1+1,0),"")</f>
        <v/>
      </c>
      <c r="E88" s="12" t="str">
        <f ca="1">IFERROR(VLOOKUP(F88,Gains_ded!$A$3:$D$101,Gains_ded!$D$1-Gains_ded!$A$1+1,0),"")</f>
        <v/>
      </c>
      <c r="F88" s="12">
        <f t="shared" ca="1" si="6"/>
        <v>0</v>
      </c>
      <c r="G88" s="12" t="str">
        <f t="shared" ca="1" si="7"/>
        <v>13-0</v>
      </c>
      <c r="H88" s="12">
        <f ca="1">IFERROR(VLOOKUP(INDIRECT(ADDRESS((ROUNDDOWN(ROW()/60,0)*60)+3,$A$1,1,1)),INDIRECT(ADDRESS(H87+1,Empl_auto!$B$1,1,1,Parametres!$O$8)):'Empl_auto'!$BF$999,Empl_auto!$BF$1-Empl_auto!$B$1+1,0),999)</f>
        <v>999</v>
      </c>
      <c r="I88" s="48"/>
      <c r="J88" s="32">
        <f ca="1">IF(I88&lt;&gt;0,I88,IF(OR(H88=999,H88=""),0,INDIRECT(ADDRESS(H88,Empl_auto!$E$1,1,1,Parametres!$O$8))))</f>
        <v>0</v>
      </c>
      <c r="K88" s="51"/>
      <c r="L88" s="33">
        <f ca="1">IF(K88&lt;&gt;0,K88,IF(OR(H88=999,H88=""),0,INDIRECT(ADDRESS($H88,Empl_auto!$I$1,1,1,Parametres!$O$8))))*IFERROR(VLOOKUP($F88,Gains_ded!$A$3:$E$101,Gains_ded!$E$1-Gains_ded!$A$1+1,0),0)</f>
        <v>0</v>
      </c>
      <c r="M88" s="54"/>
      <c r="N88" s="30">
        <f ca="1">IF(M88&lt;&gt;0,M88,IF(OR(H88=999,H88=""),0,INDIRECT(ADDRESS(H88,Empl_auto!$J$1,1,1,Parametres!$O$8))))</f>
        <v>0</v>
      </c>
      <c r="O88" s="30">
        <f t="shared" ca="1" si="11"/>
        <v>0</v>
      </c>
      <c r="P88" s="30">
        <f ca="1">IF(O88=0.01,0,IF(J88=0,VLOOKUP(F88,INDIRECT(ADDRESS(U88,1,1,1,Parametres!$O$7)):INDIRECT(ADDRESS(U88+39,$T$1,1,1,Parametres!$O$7)),Calculs!$T$1-Calculs!$A$1+1,0),0))</f>
        <v>0</v>
      </c>
      <c r="Q88" s="34">
        <f t="shared" ca="1" si="8"/>
        <v>0</v>
      </c>
      <c r="R88" s="35">
        <f ca="1">IFERROR(INDIRECT(ADDRESS(63,F88+1,1,1,Parametres!$O$10&amp;TEXT(INDIRECT(ADDRESS(U88-1,1,1,1)),"00000")))+Q88,0)</f>
        <v>0</v>
      </c>
      <c r="S88" s="36">
        <f ca="1">IF(OR(N88=0.01,O88=0.01),0,VLOOKUP(F88,INDIRECT(ADDRESS(U88,1,1,1,Parametres!$O$7)):INDIRECT(ADDRESS(U88+52,$AE$1,1,1,Parametres!$O$7)),Calculs!$AE$1-Calculs!$A$1+1,0))</f>
        <v>0</v>
      </c>
      <c r="T88" s="37">
        <f ca="1">IFERROR(INDIRECT(ADDRESS(133,F88+1,1,1,Parametres!$O$10&amp;TEXT($A$3,"00000")))+S88,0)</f>
        <v>0</v>
      </c>
      <c r="U88" s="12">
        <f t="shared" si="9"/>
        <v>64</v>
      </c>
    </row>
    <row r="89" spans="1:21" x14ac:dyDescent="0.25">
      <c r="A89" s="19"/>
      <c r="B89" s="31">
        <f ca="1">IF(OR(H89=999,H89=""),0,INDIRECT(ADDRESS(H89,Empl_auto!$C$1,1,1,Parametres!$O$8)))</f>
        <v>0</v>
      </c>
      <c r="C89" s="45"/>
      <c r="D89" s="40" t="str">
        <f ca="1">IFERROR(VLOOKUP(F89,Gains_ded!$A$3:$B$101,Gains_ded!$B$1-Gains_ded!$A$1+1,0),"")</f>
        <v/>
      </c>
      <c r="E89" s="12" t="str">
        <f ca="1">IFERROR(VLOOKUP(F89,Gains_ded!$A$3:$D$101,Gains_ded!$D$1-Gains_ded!$A$1+1,0),"")</f>
        <v/>
      </c>
      <c r="F89" s="12">
        <f t="shared" ca="1" si="6"/>
        <v>0</v>
      </c>
      <c r="G89" s="12" t="str">
        <f t="shared" ca="1" si="7"/>
        <v>13-0</v>
      </c>
      <c r="H89" s="12">
        <f ca="1">IFERROR(VLOOKUP(INDIRECT(ADDRESS((ROUNDDOWN(ROW()/60,0)*60)+3,$A$1,1,1)),INDIRECT(ADDRESS(H88+1,Empl_auto!$B$1,1,1,Parametres!$O$8)):'Empl_auto'!$BF$999,Empl_auto!$BF$1-Empl_auto!$B$1+1,0),999)</f>
        <v>999</v>
      </c>
      <c r="I89" s="48"/>
      <c r="J89" s="32">
        <f ca="1">IF(I89&lt;&gt;0,I89,IF(OR(H89=999,H89=""),0,INDIRECT(ADDRESS(H89,Empl_auto!$E$1,1,1,Parametres!$O$8))))</f>
        <v>0</v>
      </c>
      <c r="K89" s="51"/>
      <c r="L89" s="33">
        <f ca="1">IF(K89&lt;&gt;0,K89,IF(OR(H89=999,H89=""),0,INDIRECT(ADDRESS($H89,Empl_auto!$I$1,1,1,Parametres!$O$8))))*IFERROR(VLOOKUP($F89,Gains_ded!$A$3:$E$101,Gains_ded!$E$1-Gains_ded!$A$1+1,0),0)</f>
        <v>0</v>
      </c>
      <c r="M89" s="54"/>
      <c r="N89" s="30">
        <f ca="1">IF(M89&lt;&gt;0,M89,IF(OR(H89=999,H89=""),0,INDIRECT(ADDRESS(H89,Empl_auto!$J$1,1,1,Parametres!$O$8))))</f>
        <v>0</v>
      </c>
      <c r="O89" s="30">
        <f t="shared" ca="1" si="11"/>
        <v>0</v>
      </c>
      <c r="P89" s="30">
        <f ca="1">IF(O89=0.01,0,IF(J89=0,VLOOKUP(F89,INDIRECT(ADDRESS(U89,1,1,1,Parametres!$O$7)):INDIRECT(ADDRESS(U89+39,$T$1,1,1,Parametres!$O$7)),Calculs!$T$1-Calculs!$A$1+1,0),0))</f>
        <v>0</v>
      </c>
      <c r="Q89" s="34">
        <f t="shared" ca="1" si="8"/>
        <v>0</v>
      </c>
      <c r="R89" s="35">
        <f ca="1">IFERROR(INDIRECT(ADDRESS(63,F89+1,1,1,Parametres!$O$10&amp;TEXT(INDIRECT(ADDRESS(U89-1,1,1,1)),"00000")))+Q89,0)</f>
        <v>0</v>
      </c>
      <c r="S89" s="36">
        <f ca="1">IF(OR(N89=0.01,O89=0.01),0,VLOOKUP(F89,INDIRECT(ADDRESS(U89,1,1,1,Parametres!$O$7)):INDIRECT(ADDRESS(U89+52,$AE$1,1,1,Parametres!$O$7)),Calculs!$AE$1-Calculs!$A$1+1,0))</f>
        <v>0</v>
      </c>
      <c r="T89" s="37">
        <f ca="1">IFERROR(INDIRECT(ADDRESS(133,F89+1,1,1,Parametres!$O$10&amp;TEXT($A$3,"00000")))+S89,0)</f>
        <v>0</v>
      </c>
      <c r="U89" s="12">
        <f t="shared" si="9"/>
        <v>64</v>
      </c>
    </row>
    <row r="90" spans="1:21" x14ac:dyDescent="0.25">
      <c r="A90" s="19"/>
      <c r="B90" s="31">
        <f ca="1">IF(OR(H90=999,H90=""),0,INDIRECT(ADDRESS(H90,Empl_auto!$C$1,1,1,Parametres!$O$8)))</f>
        <v>0</v>
      </c>
      <c r="C90" s="45"/>
      <c r="D90" s="40" t="str">
        <f ca="1">IFERROR(VLOOKUP(F90,Gains_ded!$A$3:$B$101,Gains_ded!$B$1-Gains_ded!$A$1+1,0),"")</f>
        <v/>
      </c>
      <c r="E90" s="12" t="str">
        <f ca="1">IFERROR(VLOOKUP(F90,Gains_ded!$A$3:$D$101,Gains_ded!$D$1-Gains_ded!$A$1+1,0),"")</f>
        <v/>
      </c>
      <c r="F90" s="12">
        <f t="shared" ca="1" si="6"/>
        <v>0</v>
      </c>
      <c r="G90" s="12" t="str">
        <f t="shared" ca="1" si="7"/>
        <v>13-0</v>
      </c>
      <c r="H90" s="12">
        <f ca="1">IFERROR(VLOOKUP(INDIRECT(ADDRESS((ROUNDDOWN(ROW()/60,0)*60)+3,$A$1,1,1)),INDIRECT(ADDRESS(H89+1,Empl_auto!$B$1,1,1,Parametres!$O$8)):'Empl_auto'!$BF$999,Empl_auto!$BF$1-Empl_auto!$B$1+1,0),999)</f>
        <v>999</v>
      </c>
      <c r="I90" s="48"/>
      <c r="J90" s="32">
        <f ca="1">IF(I90&lt;&gt;0,I90,IF(OR(H90=999,H90=""),0,INDIRECT(ADDRESS(H90,Empl_auto!$E$1,1,1,Parametres!$O$8))))</f>
        <v>0</v>
      </c>
      <c r="K90" s="51"/>
      <c r="L90" s="33">
        <f ca="1">IF(K90&lt;&gt;0,K90,IF(OR(H90=999,H90=""),0,INDIRECT(ADDRESS($H90,Empl_auto!$I$1,1,1,Parametres!$O$8))))*IFERROR(VLOOKUP($F90,Gains_ded!$A$3:$E$101,Gains_ded!$E$1-Gains_ded!$A$1+1,0),0)</f>
        <v>0</v>
      </c>
      <c r="M90" s="54"/>
      <c r="N90" s="30">
        <f ca="1">IF(M90&lt;&gt;0,M90,IF(OR(H90=999,H90=""),0,INDIRECT(ADDRESS(H90,Empl_auto!$J$1,1,1,Parametres!$O$8))))</f>
        <v>0</v>
      </c>
      <c r="O90" s="30">
        <f t="shared" ca="1" si="11"/>
        <v>0</v>
      </c>
      <c r="P90" s="30">
        <f ca="1">IF(O90=0.01,0,IF(J90=0,VLOOKUP(F90,INDIRECT(ADDRESS(U90,1,1,1,Parametres!$O$7)):INDIRECT(ADDRESS(U90+39,$T$1,1,1,Parametres!$O$7)),Calculs!$T$1-Calculs!$A$1+1,0),0))</f>
        <v>0</v>
      </c>
      <c r="Q90" s="34">
        <f t="shared" ca="1" si="8"/>
        <v>0</v>
      </c>
      <c r="R90" s="35">
        <f ca="1">IFERROR(INDIRECT(ADDRESS(63,F90+1,1,1,Parametres!$O$10&amp;TEXT(INDIRECT(ADDRESS(U90-1,1,1,1)),"00000")))+Q90,0)</f>
        <v>0</v>
      </c>
      <c r="S90" s="36">
        <f ca="1">IF(OR(N90=0.01,O90=0.01),0,VLOOKUP(F90,INDIRECT(ADDRESS(U90,1,1,1,Parametres!$O$7)):INDIRECT(ADDRESS(U90+52,$AE$1,1,1,Parametres!$O$7)),Calculs!$AE$1-Calculs!$A$1+1,0))</f>
        <v>0</v>
      </c>
      <c r="T90" s="37">
        <f ca="1">IFERROR(INDIRECT(ADDRESS(133,F90+1,1,1,Parametres!$O$10&amp;TEXT($A$3,"00000")))+S90,0)</f>
        <v>0</v>
      </c>
      <c r="U90" s="12">
        <f t="shared" si="9"/>
        <v>64</v>
      </c>
    </row>
    <row r="91" spans="1:21" x14ac:dyDescent="0.25">
      <c r="A91" s="19"/>
      <c r="B91" s="31">
        <f ca="1">IF(OR(H91=999,H91=""),0,INDIRECT(ADDRESS(H91,Empl_auto!$C$1,1,1,Parametres!$O$8)))</f>
        <v>0</v>
      </c>
      <c r="C91" s="45"/>
      <c r="D91" s="40" t="str">
        <f ca="1">IFERROR(VLOOKUP(F91,Gains_ded!$A$3:$B$101,Gains_ded!$B$1-Gains_ded!$A$1+1,0),"")</f>
        <v/>
      </c>
      <c r="E91" s="12" t="str">
        <f ca="1">IFERROR(VLOOKUP(F91,Gains_ded!$A$3:$D$101,Gains_ded!$D$1-Gains_ded!$A$1+1,0),"")</f>
        <v/>
      </c>
      <c r="F91" s="12">
        <f t="shared" ca="1" si="6"/>
        <v>0</v>
      </c>
      <c r="G91" s="12" t="str">
        <f t="shared" ca="1" si="7"/>
        <v>13-0</v>
      </c>
      <c r="H91" s="12">
        <f ca="1">IFERROR(VLOOKUP(INDIRECT(ADDRESS((ROUNDDOWN(ROW()/60,0)*60)+3,$A$1,1,1)),INDIRECT(ADDRESS(H90+1,Empl_auto!$B$1,1,1,Parametres!$O$8)):'Empl_auto'!$BF$999,Empl_auto!$BF$1-Empl_auto!$B$1+1,0),999)</f>
        <v>999</v>
      </c>
      <c r="I91" s="48"/>
      <c r="J91" s="32">
        <f ca="1">IF(I91&lt;&gt;0,I91,IF(OR(H91=999,H91=""),0,INDIRECT(ADDRESS(H91,Empl_auto!$E$1,1,1,Parametres!$O$8))))</f>
        <v>0</v>
      </c>
      <c r="K91" s="51"/>
      <c r="L91" s="33">
        <f ca="1">IF(K91&lt;&gt;0,K91,IF(OR(H91=999,H91=""),0,INDIRECT(ADDRESS($H91,Empl_auto!$I$1,1,1,Parametres!$O$8))))*IFERROR(VLOOKUP($F91,Gains_ded!$A$3:$E$101,Gains_ded!$E$1-Gains_ded!$A$1+1,0),0)</f>
        <v>0</v>
      </c>
      <c r="M91" s="54"/>
      <c r="N91" s="30">
        <f ca="1">IF(M91&lt;&gt;0,M91,IF(OR(H91=999,H91=""),0,INDIRECT(ADDRESS(H91,Empl_auto!$J$1,1,1,Parametres!$O$8))))</f>
        <v>0</v>
      </c>
      <c r="O91" s="30">
        <f t="shared" ca="1" si="11"/>
        <v>0</v>
      </c>
      <c r="P91" s="30">
        <f ca="1">IF(O91=0.01,0,IF(J91=0,VLOOKUP(F91,INDIRECT(ADDRESS(U91,1,1,1,Parametres!$O$7)):INDIRECT(ADDRESS(U91+39,$T$1,1,1,Parametres!$O$7)),Calculs!$T$1-Calculs!$A$1+1,0),0))</f>
        <v>0</v>
      </c>
      <c r="Q91" s="34">
        <f t="shared" ca="1" si="8"/>
        <v>0</v>
      </c>
      <c r="R91" s="35">
        <f ca="1">IFERROR(INDIRECT(ADDRESS(63,F91+1,1,1,Parametres!$O$10&amp;TEXT(INDIRECT(ADDRESS(U91-1,1,1,1)),"00000")))+Q91,0)</f>
        <v>0</v>
      </c>
      <c r="S91" s="36">
        <f ca="1">IF(OR(N91=0.01,O91=0.01),0,VLOOKUP(F91,INDIRECT(ADDRESS(U91,1,1,1,Parametres!$O$7)):INDIRECT(ADDRESS(U91+52,$AE$1,1,1,Parametres!$O$7)),Calculs!$AE$1-Calculs!$A$1+1,0))</f>
        <v>0</v>
      </c>
      <c r="T91" s="37">
        <f ca="1">IFERROR(INDIRECT(ADDRESS(133,F91+1,1,1,Parametres!$O$10&amp;TEXT($A$3,"00000")))+S91,0)</f>
        <v>0</v>
      </c>
      <c r="U91" s="12">
        <f t="shared" si="9"/>
        <v>64</v>
      </c>
    </row>
    <row r="92" spans="1:21" x14ac:dyDescent="0.25">
      <c r="A92" s="19"/>
      <c r="B92" s="31">
        <f ca="1">IF(OR(H92=999,H92=""),0,INDIRECT(ADDRESS(H92,Empl_auto!$C$1,1,1,Parametres!$O$8)))</f>
        <v>0</v>
      </c>
      <c r="C92" s="45"/>
      <c r="D92" s="40" t="str">
        <f ca="1">IFERROR(VLOOKUP(F92,Gains_ded!$A$3:$B$101,Gains_ded!$B$1-Gains_ded!$A$1+1,0),"")</f>
        <v/>
      </c>
      <c r="E92" s="12" t="str">
        <f ca="1">IFERROR(VLOOKUP(F92,Gains_ded!$A$3:$D$101,Gains_ded!$D$1-Gains_ded!$A$1+1,0),"")</f>
        <v/>
      </c>
      <c r="F92" s="12">
        <f t="shared" ca="1" si="6"/>
        <v>0</v>
      </c>
      <c r="G92" s="12" t="str">
        <f t="shared" ca="1" si="7"/>
        <v>13-0</v>
      </c>
      <c r="H92" s="12">
        <f ca="1">IFERROR(VLOOKUP(INDIRECT(ADDRESS((ROUNDDOWN(ROW()/60,0)*60)+3,$A$1,1,1)),INDIRECT(ADDRESS(H91+1,Empl_auto!$B$1,1,1,Parametres!$O$8)):'Empl_auto'!$BF$999,Empl_auto!$BF$1-Empl_auto!$B$1+1,0),999)</f>
        <v>999</v>
      </c>
      <c r="I92" s="48"/>
      <c r="J92" s="32">
        <f ca="1">IF(I92&lt;&gt;0,I92,IF(OR(H92=999,H92=""),0,INDIRECT(ADDRESS(H92,Empl_auto!$E$1,1,1,Parametres!$O$8))))</f>
        <v>0</v>
      </c>
      <c r="K92" s="51"/>
      <c r="L92" s="33">
        <f ca="1">IF(K92&lt;&gt;0,K92,IF(OR(H92=999,H92=""),0,INDIRECT(ADDRESS($H92,Empl_auto!$I$1,1,1,Parametres!$O$8))))*IFERROR(VLOOKUP($F92,Gains_ded!$A$3:$E$101,Gains_ded!$E$1-Gains_ded!$A$1+1,0),0)</f>
        <v>0</v>
      </c>
      <c r="M92" s="54"/>
      <c r="N92" s="30">
        <f ca="1">IF(M92&lt;&gt;0,M92,IF(OR(H92=999,H92=""),0,INDIRECT(ADDRESS(H92,Empl_auto!$J$1,1,1,Parametres!$O$8))))</f>
        <v>0</v>
      </c>
      <c r="O92" s="30">
        <f t="shared" ca="1" si="11"/>
        <v>0</v>
      </c>
      <c r="P92" s="30">
        <f ca="1">IF(O92=0.01,0,IF(J92=0,VLOOKUP(F92,INDIRECT(ADDRESS(U92,1,1,1,Parametres!$O$7)):INDIRECT(ADDRESS(U92+39,$T$1,1,1,Parametres!$O$7)),Calculs!$T$1-Calculs!$A$1+1,0),0))</f>
        <v>0</v>
      </c>
      <c r="Q92" s="34">
        <f t="shared" ca="1" si="8"/>
        <v>0</v>
      </c>
      <c r="R92" s="35">
        <f ca="1">IFERROR(INDIRECT(ADDRESS(63,F92+1,1,1,Parametres!$O$10&amp;TEXT(INDIRECT(ADDRESS(U92-1,1,1,1)),"00000")))+Q92,0)</f>
        <v>0</v>
      </c>
      <c r="S92" s="36">
        <f ca="1">IF(OR(N92=0.01,O92=0.01),0,VLOOKUP(F92,INDIRECT(ADDRESS(U92,1,1,1,Parametres!$O$7)):INDIRECT(ADDRESS(U92+52,$AE$1,1,1,Parametres!$O$7)),Calculs!$AE$1-Calculs!$A$1+1,0))</f>
        <v>0</v>
      </c>
      <c r="T92" s="37">
        <f ca="1">IFERROR(INDIRECT(ADDRESS(133,F92+1,1,1,Parametres!$O$10&amp;TEXT($A$3,"00000")))+S92,0)</f>
        <v>0</v>
      </c>
      <c r="U92" s="12">
        <f t="shared" si="9"/>
        <v>64</v>
      </c>
    </row>
    <row r="93" spans="1:21" x14ac:dyDescent="0.25">
      <c r="A93" s="19"/>
      <c r="B93" s="31">
        <f ca="1">IF(OR(H93=999,H93=""),0,INDIRECT(ADDRESS(H93,Empl_auto!$C$1,1,1,Parametres!$O$8)))</f>
        <v>0</v>
      </c>
      <c r="C93" s="45"/>
      <c r="D93" s="40" t="str">
        <f ca="1">IFERROR(VLOOKUP(F93,Gains_ded!$A$3:$B$101,Gains_ded!$B$1-Gains_ded!$A$1+1,0),"")</f>
        <v/>
      </c>
      <c r="E93" s="12" t="str">
        <f ca="1">IFERROR(VLOOKUP(F93,Gains_ded!$A$3:$D$101,Gains_ded!$D$1-Gains_ded!$A$1+1,0),"")</f>
        <v/>
      </c>
      <c r="F93" s="12">
        <f t="shared" ca="1" si="6"/>
        <v>0</v>
      </c>
      <c r="G93" s="12" t="str">
        <f t="shared" ca="1" si="7"/>
        <v>13-0</v>
      </c>
      <c r="H93" s="12">
        <f ca="1">IFERROR(VLOOKUP(INDIRECT(ADDRESS((ROUNDDOWN(ROW()/60,0)*60)+3,$A$1,1,1)),INDIRECT(ADDRESS(H92+1,Empl_auto!$B$1,1,1,Parametres!$O$8)):'Empl_auto'!$BF$999,Empl_auto!$BF$1-Empl_auto!$B$1+1,0),999)</f>
        <v>999</v>
      </c>
      <c r="I93" s="48"/>
      <c r="J93" s="32">
        <f ca="1">IF(I93&lt;&gt;0,I93,IF(OR(H93=999,H93=""),0,INDIRECT(ADDRESS(H93,Empl_auto!$E$1,1,1,Parametres!$O$8))))</f>
        <v>0</v>
      </c>
      <c r="K93" s="51"/>
      <c r="L93" s="33">
        <f ca="1">IF(K93&lt;&gt;0,K93,IF(OR(H93=999,H93=""),0,INDIRECT(ADDRESS($H93,Empl_auto!$I$1,1,1,Parametres!$O$8))))*IFERROR(VLOOKUP($F93,Gains_ded!$A$3:$E$101,Gains_ded!$E$1-Gains_ded!$A$1+1,0),0)</f>
        <v>0</v>
      </c>
      <c r="M93" s="54"/>
      <c r="N93" s="30">
        <f ca="1">IF(M93&lt;&gt;0,M93,IF(OR(H93=999,H93=""),0,INDIRECT(ADDRESS(H93,Empl_auto!$J$1,1,1,Parametres!$O$8))))</f>
        <v>0</v>
      </c>
      <c r="O93" s="30">
        <f t="shared" ca="1" si="11"/>
        <v>0</v>
      </c>
      <c r="P93" s="30">
        <f ca="1">IF(O93=0.01,0,IF(J93=0,VLOOKUP(F93,INDIRECT(ADDRESS(U93,1,1,1,Parametres!$O$7)):INDIRECT(ADDRESS(U93+39,$T$1,1,1,Parametres!$O$7)),Calculs!$T$1-Calculs!$A$1+1,0),0))</f>
        <v>0</v>
      </c>
      <c r="Q93" s="34">
        <f t="shared" ca="1" si="8"/>
        <v>0</v>
      </c>
      <c r="R93" s="35">
        <f ca="1">IFERROR(INDIRECT(ADDRESS(63,F93+1,1,1,Parametres!$O$10&amp;TEXT(INDIRECT(ADDRESS(U93-1,1,1,1)),"00000")))+Q93,0)</f>
        <v>0</v>
      </c>
      <c r="S93" s="36">
        <f ca="1">IF(OR(N93=0.01,O93=0.01),0,VLOOKUP(F93,INDIRECT(ADDRESS(U93,1,1,1,Parametres!$O$7)):INDIRECT(ADDRESS(U93+52,$AE$1,1,1,Parametres!$O$7)),Calculs!$AE$1-Calculs!$A$1+1,0))</f>
        <v>0</v>
      </c>
      <c r="T93" s="37">
        <f ca="1">IFERROR(INDIRECT(ADDRESS(133,F93+1,1,1,Parametres!$O$10&amp;TEXT($A$3,"00000")))+S93,0)</f>
        <v>0</v>
      </c>
      <c r="U93" s="12">
        <f t="shared" si="9"/>
        <v>64</v>
      </c>
    </row>
    <row r="94" spans="1:21" x14ac:dyDescent="0.25">
      <c r="A94" s="19"/>
      <c r="B94" s="31">
        <f ca="1">IF(OR(H94=999,H94=""),0,INDIRECT(ADDRESS(H94,Empl_auto!$C$1,1,1,Parametres!$O$8)))</f>
        <v>0</v>
      </c>
      <c r="C94" s="45"/>
      <c r="D94" s="40" t="str">
        <f ca="1">IFERROR(VLOOKUP(F94,Gains_ded!$A$3:$B$101,Gains_ded!$B$1-Gains_ded!$A$1+1,0),"")</f>
        <v/>
      </c>
      <c r="E94" s="12" t="str">
        <f ca="1">IFERROR(VLOOKUP(F94,Gains_ded!$A$3:$D$101,Gains_ded!$D$1-Gains_ded!$A$1+1,0),"")</f>
        <v/>
      </c>
      <c r="F94" s="12">
        <f t="shared" ca="1" si="6"/>
        <v>0</v>
      </c>
      <c r="G94" s="12" t="str">
        <f t="shared" ca="1" si="7"/>
        <v>13-0</v>
      </c>
      <c r="H94" s="12">
        <f ca="1">IFERROR(VLOOKUP(INDIRECT(ADDRESS((ROUNDDOWN(ROW()/60,0)*60)+3,$A$1,1,1)),INDIRECT(ADDRESS(H93+1,Empl_auto!$B$1,1,1,Parametres!$O$8)):'Empl_auto'!$BF$999,Empl_auto!$BF$1-Empl_auto!$B$1+1,0),999)</f>
        <v>999</v>
      </c>
      <c r="I94" s="48"/>
      <c r="J94" s="32">
        <f ca="1">IF(I94&lt;&gt;0,I94,IF(OR(H94=999,H94=""),0,INDIRECT(ADDRESS(H94,Empl_auto!$E$1,1,1,Parametres!$O$8))))</f>
        <v>0</v>
      </c>
      <c r="K94" s="51"/>
      <c r="L94" s="33">
        <f ca="1">IF(K94&lt;&gt;0,K94,IF(OR(H94=999,H94=""),0,INDIRECT(ADDRESS($H94,Empl_auto!$I$1,1,1,Parametres!$O$8))))*IFERROR(VLOOKUP($F94,Gains_ded!$A$3:$E$101,Gains_ded!$E$1-Gains_ded!$A$1+1,0),0)</f>
        <v>0</v>
      </c>
      <c r="M94" s="54"/>
      <c r="N94" s="30">
        <f ca="1">IF(M94&lt;&gt;0,M94,IF(OR(H94=999,H94=""),0,INDIRECT(ADDRESS(H94,Empl_auto!$J$1,1,1,Parametres!$O$8))))</f>
        <v>0</v>
      </c>
      <c r="O94" s="30">
        <f t="shared" ca="1" si="11"/>
        <v>0</v>
      </c>
      <c r="P94" s="30">
        <f ca="1">IF(O94=0.01,0,IF(J94=0,VLOOKUP(F94,INDIRECT(ADDRESS(U94,1,1,1,Parametres!$O$7)):INDIRECT(ADDRESS(U94+39,$T$1,1,1,Parametres!$O$7)),Calculs!$T$1-Calculs!$A$1+1,0),0))</f>
        <v>0</v>
      </c>
      <c r="Q94" s="34">
        <f t="shared" ca="1" si="8"/>
        <v>0</v>
      </c>
      <c r="R94" s="35">
        <f ca="1">IFERROR(INDIRECT(ADDRESS(63,F94+1,1,1,Parametres!$O$10&amp;TEXT(INDIRECT(ADDRESS(U94-1,1,1,1)),"00000")))+Q94,0)</f>
        <v>0</v>
      </c>
      <c r="S94" s="36">
        <f ca="1">IF(OR(N94=0.01,O94=0.01),0,VLOOKUP(F94,INDIRECT(ADDRESS(U94,1,1,1,Parametres!$O$7)):INDIRECT(ADDRESS(U94+52,$AE$1,1,1,Parametres!$O$7)),Calculs!$AE$1-Calculs!$A$1+1,0))</f>
        <v>0</v>
      </c>
      <c r="T94" s="37">
        <f ca="1">IFERROR(INDIRECT(ADDRESS(133,F94+1,1,1,Parametres!$O$10&amp;TEXT($A$3,"00000")))+S94,0)</f>
        <v>0</v>
      </c>
      <c r="U94" s="12">
        <f t="shared" si="9"/>
        <v>64</v>
      </c>
    </row>
    <row r="95" spans="1:21" x14ac:dyDescent="0.25">
      <c r="A95" s="19"/>
      <c r="B95" s="31">
        <f ca="1">IF(OR(H95=999,H95=""),0,INDIRECT(ADDRESS(H95,Empl_auto!$C$1,1,1,Parametres!$O$8)))</f>
        <v>0</v>
      </c>
      <c r="C95" s="45"/>
      <c r="D95" s="40" t="str">
        <f ca="1">IFERROR(VLOOKUP(F95,Gains_ded!$A$3:$B$101,Gains_ded!$B$1-Gains_ded!$A$1+1,0),"")</f>
        <v/>
      </c>
      <c r="E95" s="12" t="str">
        <f ca="1">IFERROR(VLOOKUP(F95,Gains_ded!$A$3:$D$101,Gains_ded!$D$1-Gains_ded!$A$1+1,0),"")</f>
        <v/>
      </c>
      <c r="F95" s="12">
        <f t="shared" ca="1" si="6"/>
        <v>0</v>
      </c>
      <c r="G95" s="12" t="str">
        <f t="shared" ca="1" si="7"/>
        <v>13-0</v>
      </c>
      <c r="H95" s="12">
        <f ca="1">IFERROR(VLOOKUP(INDIRECT(ADDRESS((ROUNDDOWN(ROW()/60,0)*60)+3,$A$1,1,1)),INDIRECT(ADDRESS(H94+1,Empl_auto!$B$1,1,1,Parametres!$O$8)):'Empl_auto'!$BF$999,Empl_auto!$BF$1-Empl_auto!$B$1+1,0),999)</f>
        <v>999</v>
      </c>
      <c r="I95" s="48"/>
      <c r="J95" s="32">
        <f ca="1">IF(I95&lt;&gt;0,I95,IF(OR(H95=999,H95=""),0,INDIRECT(ADDRESS(H95,Empl_auto!$E$1,1,1,Parametres!$O$8))))</f>
        <v>0</v>
      </c>
      <c r="K95" s="51"/>
      <c r="L95" s="33">
        <f ca="1">IF(K95&lt;&gt;0,K95,IF(OR(H95=999,H95=""),0,INDIRECT(ADDRESS($H95,Empl_auto!$I$1,1,1,Parametres!$O$8))))*IFERROR(VLOOKUP($F95,Gains_ded!$A$3:$E$101,Gains_ded!$E$1-Gains_ded!$A$1+1,0),0)</f>
        <v>0</v>
      </c>
      <c r="M95" s="54"/>
      <c r="N95" s="30">
        <f ca="1">IF(M95&lt;&gt;0,M95,IF(OR(H95=999,H95=""),0,INDIRECT(ADDRESS(H95,Empl_auto!$J$1,1,1,Parametres!$O$8))))</f>
        <v>0</v>
      </c>
      <c r="O95" s="30">
        <f t="shared" ca="1" si="11"/>
        <v>0</v>
      </c>
      <c r="P95" s="30">
        <f ca="1">IF(O95=0.01,0,IF(J95=0,VLOOKUP(F95,INDIRECT(ADDRESS(U95,1,1,1,Parametres!$O$7)):INDIRECT(ADDRESS(U95+39,$T$1,1,1,Parametres!$O$7)),Calculs!$T$1-Calculs!$A$1+1,0),0))</f>
        <v>0</v>
      </c>
      <c r="Q95" s="34">
        <f t="shared" ca="1" si="8"/>
        <v>0</v>
      </c>
      <c r="R95" s="35">
        <f ca="1">IFERROR(INDIRECT(ADDRESS(63,F95+1,1,1,Parametres!$O$10&amp;TEXT(INDIRECT(ADDRESS(U95-1,1,1,1)),"00000")))+Q95,0)</f>
        <v>0</v>
      </c>
      <c r="S95" s="36">
        <f ca="1">IF(OR(N95=0.01,O95=0.01),0,VLOOKUP(F95,INDIRECT(ADDRESS(U95,1,1,1,Parametres!$O$7)):INDIRECT(ADDRESS(U95+52,$AE$1,1,1,Parametres!$O$7)),Calculs!$AE$1-Calculs!$A$1+1,0))</f>
        <v>0</v>
      </c>
      <c r="T95" s="37">
        <f ca="1">IFERROR(INDIRECT(ADDRESS(133,F95+1,1,1,Parametres!$O$10&amp;TEXT($A$3,"00000")))+S95,0)</f>
        <v>0</v>
      </c>
      <c r="U95" s="12">
        <f t="shared" si="9"/>
        <v>64</v>
      </c>
    </row>
    <row r="96" spans="1:21" x14ac:dyDescent="0.25">
      <c r="A96" s="19"/>
      <c r="B96" s="31">
        <f ca="1">IF(OR(H96=999,H96=""),0,INDIRECT(ADDRESS(H96,Empl_auto!$C$1,1,1,Parametres!$O$8)))</f>
        <v>0</v>
      </c>
      <c r="C96" s="45"/>
      <c r="D96" s="40" t="str">
        <f ca="1">IFERROR(VLOOKUP(F96,Gains_ded!$A$3:$B$101,Gains_ded!$B$1-Gains_ded!$A$1+1,0),"")</f>
        <v/>
      </c>
      <c r="E96" s="12" t="str">
        <f ca="1">IFERROR(VLOOKUP(F96,Gains_ded!$A$3:$D$101,Gains_ded!$D$1-Gains_ded!$A$1+1,0),"")</f>
        <v/>
      </c>
      <c r="F96" s="12">
        <f t="shared" ca="1" si="6"/>
        <v>0</v>
      </c>
      <c r="G96" s="12" t="str">
        <f t="shared" ca="1" si="7"/>
        <v>13-0</v>
      </c>
      <c r="H96" s="12">
        <f ca="1">IFERROR(VLOOKUP(INDIRECT(ADDRESS((ROUNDDOWN(ROW()/60,0)*60)+3,$A$1,1,1)),INDIRECT(ADDRESS(H95+1,Empl_auto!$B$1,1,1,Parametres!$O$8)):'Empl_auto'!$BF$999,Empl_auto!$BF$1-Empl_auto!$B$1+1,0),999)</f>
        <v>999</v>
      </c>
      <c r="I96" s="48"/>
      <c r="J96" s="32">
        <f ca="1">IF(I96&lt;&gt;0,I96,IF(OR(H96=999,H96=""),0,INDIRECT(ADDRESS(H96,Empl_auto!$E$1,1,1,Parametres!$O$8))))</f>
        <v>0</v>
      </c>
      <c r="K96" s="51"/>
      <c r="L96" s="33">
        <f ca="1">IF(K96&lt;&gt;0,K96,IF(OR(H96=999,H96=""),0,INDIRECT(ADDRESS($H96,Empl_auto!$I$1,1,1,Parametres!$O$8))))*IFERROR(VLOOKUP($F96,Gains_ded!$A$3:$E$101,Gains_ded!$E$1-Gains_ded!$A$1+1,0),0)</f>
        <v>0</v>
      </c>
      <c r="M96" s="54"/>
      <c r="N96" s="30">
        <f ca="1">IF(M96&lt;&gt;0,M96,IF(OR(H96=999,H96=""),0,INDIRECT(ADDRESS(H96,Empl_auto!$J$1,1,1,Parametres!$O$8))))</f>
        <v>0</v>
      </c>
      <c r="O96" s="30">
        <f t="shared" ca="1" si="11"/>
        <v>0</v>
      </c>
      <c r="P96" s="30">
        <f ca="1">IF(O96=0.01,0,IF(J96=0,VLOOKUP(F96,INDIRECT(ADDRESS(U96,1,1,1,Parametres!$O$7)):INDIRECT(ADDRESS(U96+39,$T$1,1,1,Parametres!$O$7)),Calculs!$T$1-Calculs!$A$1+1,0),0))</f>
        <v>0</v>
      </c>
      <c r="Q96" s="34">
        <f t="shared" ca="1" si="8"/>
        <v>0</v>
      </c>
      <c r="R96" s="35">
        <f ca="1">IFERROR(INDIRECT(ADDRESS(63,F96+1,1,1,Parametres!$O$10&amp;TEXT(INDIRECT(ADDRESS(U96-1,1,1,1)),"00000")))+Q96,0)</f>
        <v>0</v>
      </c>
      <c r="S96" s="36">
        <f ca="1">IF(OR(N96=0.01,O96=0.01),0,VLOOKUP(F96,INDIRECT(ADDRESS(U96,1,1,1,Parametres!$O$7)):INDIRECT(ADDRESS(U96+52,$AE$1,1,1,Parametres!$O$7)),Calculs!$AE$1-Calculs!$A$1+1,0))</f>
        <v>0</v>
      </c>
      <c r="T96" s="37">
        <f ca="1">IFERROR(INDIRECT(ADDRESS(133,F96+1,1,1,Parametres!$O$10&amp;TEXT($A$3,"00000")))+S96,0)</f>
        <v>0</v>
      </c>
      <c r="U96" s="12">
        <f t="shared" si="9"/>
        <v>64</v>
      </c>
    </row>
    <row r="97" spans="1:21" x14ac:dyDescent="0.25">
      <c r="A97" s="19"/>
      <c r="B97" s="31">
        <f ca="1">IF(OR(H97=999,H97=""),0,INDIRECT(ADDRESS(H97,Empl_auto!$C$1,1,1,Parametres!$O$8)))</f>
        <v>0</v>
      </c>
      <c r="C97" s="45"/>
      <c r="D97" s="40" t="str">
        <f ca="1">IFERROR(VLOOKUP(F97,Gains_ded!$A$3:$B$101,Gains_ded!$B$1-Gains_ded!$A$1+1,0),"")</f>
        <v/>
      </c>
      <c r="E97" s="12" t="str">
        <f ca="1">IFERROR(VLOOKUP(F97,Gains_ded!$A$3:$D$101,Gains_ded!$D$1-Gains_ded!$A$1+1,0),"")</f>
        <v/>
      </c>
      <c r="F97" s="12">
        <f t="shared" ca="1" si="6"/>
        <v>0</v>
      </c>
      <c r="G97" s="12" t="str">
        <f t="shared" ca="1" si="7"/>
        <v>13-0</v>
      </c>
      <c r="H97" s="12">
        <f ca="1">IFERROR(VLOOKUP(INDIRECT(ADDRESS((ROUNDDOWN(ROW()/60,0)*60)+3,$A$1,1,1)),INDIRECT(ADDRESS(H96+1,Empl_auto!$B$1,1,1,Parametres!$O$8)):'Empl_auto'!$BF$999,Empl_auto!$BF$1-Empl_auto!$B$1+1,0),999)</f>
        <v>999</v>
      </c>
      <c r="I97" s="48"/>
      <c r="J97" s="32">
        <f ca="1">IF(I97&lt;&gt;0,I97,IF(OR(H97=999,H97=""),0,INDIRECT(ADDRESS(H97,Empl_auto!$E$1,1,1,Parametres!$O$8))))</f>
        <v>0</v>
      </c>
      <c r="K97" s="51"/>
      <c r="L97" s="33">
        <f ca="1">IF(K97&lt;&gt;0,K97,IF(OR(H97=999,H97=""),0,INDIRECT(ADDRESS($H97,Empl_auto!$I$1,1,1,Parametres!$O$8))))*IFERROR(VLOOKUP($F97,Gains_ded!$A$3:$E$101,Gains_ded!$E$1-Gains_ded!$A$1+1,0),0)</f>
        <v>0</v>
      </c>
      <c r="M97" s="54"/>
      <c r="N97" s="30">
        <f ca="1">IF(M97&lt;&gt;0,M97,IF(OR(H97=999,H97=""),0,INDIRECT(ADDRESS(H97,Empl_auto!$J$1,1,1,Parametres!$O$8))))</f>
        <v>0</v>
      </c>
      <c r="O97" s="30">
        <f t="shared" ca="1" si="11"/>
        <v>0</v>
      </c>
      <c r="P97" s="30">
        <f ca="1">IF(O97=0.01,0,IF(J97=0,VLOOKUP(F97,INDIRECT(ADDRESS(U97,1,1,1,Parametres!$O$7)):INDIRECT(ADDRESS(U97+39,$T$1,1,1,Parametres!$O$7)),Calculs!$T$1-Calculs!$A$1+1,0),0))</f>
        <v>0</v>
      </c>
      <c r="Q97" s="34">
        <f t="shared" ca="1" si="8"/>
        <v>0</v>
      </c>
      <c r="R97" s="35">
        <f ca="1">IFERROR(INDIRECT(ADDRESS(63,F97+1,1,1,Parametres!$O$10&amp;TEXT(INDIRECT(ADDRESS(U97-1,1,1,1)),"00000")))+Q97,0)</f>
        <v>0</v>
      </c>
      <c r="S97" s="36">
        <f ca="1">IF(OR(N97=0.01,O97=0.01),0,VLOOKUP(F97,INDIRECT(ADDRESS(U97,1,1,1,Parametres!$O$7)):INDIRECT(ADDRESS(U97+52,$AE$1,1,1,Parametres!$O$7)),Calculs!$AE$1-Calculs!$A$1+1,0))</f>
        <v>0</v>
      </c>
      <c r="T97" s="37">
        <f ca="1">IFERROR(INDIRECT(ADDRESS(133,F97+1,1,1,Parametres!$O$10&amp;TEXT($A$3,"00000")))+S97,0)</f>
        <v>0</v>
      </c>
      <c r="U97" s="12">
        <f t="shared" si="9"/>
        <v>64</v>
      </c>
    </row>
    <row r="98" spans="1:21" x14ac:dyDescent="0.25">
      <c r="A98" s="19"/>
      <c r="B98" s="31">
        <f ca="1">IF(OR(H98=999,H98=""),0,INDIRECT(ADDRESS(H98,Empl_auto!$C$1,1,1,Parametres!$O$8)))</f>
        <v>0</v>
      </c>
      <c r="C98" s="45"/>
      <c r="D98" s="40" t="str">
        <f ca="1">IFERROR(VLOOKUP(F98,Gains_ded!$A$3:$B$101,Gains_ded!$B$1-Gains_ded!$A$1+1,0),"")</f>
        <v/>
      </c>
      <c r="E98" s="12" t="str">
        <f ca="1">IFERROR(VLOOKUP(F98,Gains_ded!$A$3:$D$101,Gains_ded!$D$1-Gains_ded!$A$1+1,0),"")</f>
        <v/>
      </c>
      <c r="F98" s="12">
        <f t="shared" ca="1" si="6"/>
        <v>0</v>
      </c>
      <c r="G98" s="12" t="str">
        <f t="shared" ca="1" si="7"/>
        <v>13-0</v>
      </c>
      <c r="H98" s="12">
        <f ca="1">IFERROR(VLOOKUP(INDIRECT(ADDRESS((ROUNDDOWN(ROW()/60,0)*60)+3,$A$1,1,1)),INDIRECT(ADDRESS(H97+1,Empl_auto!$B$1,1,1,Parametres!$O$8)):'Empl_auto'!$BF$999,Empl_auto!$BF$1-Empl_auto!$B$1+1,0),999)</f>
        <v>999</v>
      </c>
      <c r="I98" s="48"/>
      <c r="J98" s="32">
        <f ca="1">IF(I98&lt;&gt;0,I98,IF(OR(H98=999,H98=""),0,INDIRECT(ADDRESS(H98,Empl_auto!$E$1,1,1,Parametres!$O$8))))</f>
        <v>0</v>
      </c>
      <c r="K98" s="51"/>
      <c r="L98" s="33">
        <f ca="1">IF(K98&lt;&gt;0,K98,IF(OR(H98=999,H98=""),0,INDIRECT(ADDRESS($H98,Empl_auto!$I$1,1,1,Parametres!$O$8))))*IFERROR(VLOOKUP($F98,Gains_ded!$A$3:$E$101,Gains_ded!$E$1-Gains_ded!$A$1+1,0),0)</f>
        <v>0</v>
      </c>
      <c r="M98" s="54"/>
      <c r="N98" s="30">
        <f ca="1">IF(M98&lt;&gt;0,M98,IF(OR(H98=999,H98=""),0,INDIRECT(ADDRESS(H98,Empl_auto!$J$1,1,1,Parametres!$O$8))))</f>
        <v>0</v>
      </c>
      <c r="O98" s="30">
        <f t="shared" ca="1" si="11"/>
        <v>0</v>
      </c>
      <c r="P98" s="30">
        <f ca="1">IF(O98=0.01,0,IF(J98=0,VLOOKUP(F98,INDIRECT(ADDRESS(U98,1,1,1,Parametres!$O$7)):INDIRECT(ADDRESS(U98+39,$T$1,1,1,Parametres!$O$7)),Calculs!$T$1-Calculs!$A$1+1,0),0))</f>
        <v>0</v>
      </c>
      <c r="Q98" s="34">
        <f t="shared" ca="1" si="8"/>
        <v>0</v>
      </c>
      <c r="R98" s="35">
        <f ca="1">IFERROR(INDIRECT(ADDRESS(63,F98+1,1,1,Parametres!$O$10&amp;TEXT(INDIRECT(ADDRESS(U98-1,1,1,1)),"00000")))+Q98,0)</f>
        <v>0</v>
      </c>
      <c r="S98" s="36">
        <f ca="1">IF(OR(N98=0.01,O98=0.01),0,VLOOKUP(F98,INDIRECT(ADDRESS(U98,1,1,1,Parametres!$O$7)):INDIRECT(ADDRESS(U98+52,$AE$1,1,1,Parametres!$O$7)),Calculs!$AE$1-Calculs!$A$1+1,0))</f>
        <v>0</v>
      </c>
      <c r="T98" s="37">
        <f ca="1">IFERROR(INDIRECT(ADDRESS(133,F98+1,1,1,Parametres!$O$10&amp;TEXT($A$3,"00000")))+S98,0)</f>
        <v>0</v>
      </c>
      <c r="U98" s="12">
        <f t="shared" si="9"/>
        <v>64</v>
      </c>
    </row>
    <row r="99" spans="1:21" x14ac:dyDescent="0.25">
      <c r="A99" s="19"/>
      <c r="B99" s="31">
        <f ca="1">IF(OR(H99=999,H99=""),0,INDIRECT(ADDRESS(H99,Empl_auto!$C$1,1,1,Parametres!$O$8)))</f>
        <v>0</v>
      </c>
      <c r="C99" s="45"/>
      <c r="D99" s="40" t="str">
        <f ca="1">IFERROR(VLOOKUP(F99,Gains_ded!$A$3:$B$101,Gains_ded!$B$1-Gains_ded!$A$1+1,0),"")</f>
        <v/>
      </c>
      <c r="E99" s="12" t="str">
        <f ca="1">IFERROR(VLOOKUP(F99,Gains_ded!$A$3:$D$101,Gains_ded!$D$1-Gains_ded!$A$1+1,0),"")</f>
        <v/>
      </c>
      <c r="F99" s="12">
        <f t="shared" ca="1" si="6"/>
        <v>0</v>
      </c>
      <c r="G99" s="12" t="str">
        <f t="shared" ca="1" si="7"/>
        <v>13-0</v>
      </c>
      <c r="H99" s="12">
        <f ca="1">IFERROR(VLOOKUP(INDIRECT(ADDRESS((ROUNDDOWN(ROW()/60,0)*60)+3,$A$1,1,1)),INDIRECT(ADDRESS(H98+1,Empl_auto!$B$1,1,1,Parametres!$O$8)):'Empl_auto'!$BF$999,Empl_auto!$BF$1-Empl_auto!$B$1+1,0),999)</f>
        <v>999</v>
      </c>
      <c r="I99" s="48"/>
      <c r="J99" s="32">
        <f ca="1">IF(I99&lt;&gt;0,I99,IF(OR(H99=999,H99=""),0,INDIRECT(ADDRESS(H99,Empl_auto!$E$1,1,1,Parametres!$O$8))))</f>
        <v>0</v>
      </c>
      <c r="K99" s="51"/>
      <c r="L99" s="33">
        <f ca="1">IF(K99&lt;&gt;0,K99,IF(OR(H99=999,H99=""),0,INDIRECT(ADDRESS($H99,Empl_auto!$I$1,1,1,Parametres!$O$8))))*IFERROR(VLOOKUP($F99,Gains_ded!$A$3:$E$101,Gains_ded!$E$1-Gains_ded!$A$1+1,0),0)</f>
        <v>0</v>
      </c>
      <c r="M99" s="54"/>
      <c r="N99" s="30">
        <f ca="1">IF(M99&lt;&gt;0,M99,IF(OR(H99=999,H99=""),0,INDIRECT(ADDRESS(H99,Empl_auto!$J$1,1,1,Parametres!$O$8))))</f>
        <v>0</v>
      </c>
      <c r="O99" s="30">
        <f t="shared" ca="1" si="11"/>
        <v>0</v>
      </c>
      <c r="P99" s="30">
        <f ca="1">IF(O99=0.01,0,IF(J99=0,VLOOKUP(F99,INDIRECT(ADDRESS(U99,1,1,1,Parametres!$O$7)):INDIRECT(ADDRESS(U99+39,$T$1,1,1,Parametres!$O$7)),Calculs!$T$1-Calculs!$A$1+1,0),0))</f>
        <v>0</v>
      </c>
      <c r="Q99" s="34">
        <f t="shared" ca="1" si="8"/>
        <v>0</v>
      </c>
      <c r="R99" s="35">
        <f ca="1">IFERROR(INDIRECT(ADDRESS(63,F99+1,1,1,Parametres!$O$10&amp;TEXT(INDIRECT(ADDRESS(U99-1,1,1,1)),"00000")))+Q99,0)</f>
        <v>0</v>
      </c>
      <c r="S99" s="36">
        <f ca="1">IF(OR(N99=0.01,O99=0.01),0,VLOOKUP(F99,INDIRECT(ADDRESS(U99,1,1,1,Parametres!$O$7)):INDIRECT(ADDRESS(U99+52,$AE$1,1,1,Parametres!$O$7)),Calculs!$AE$1-Calculs!$A$1+1,0))</f>
        <v>0</v>
      </c>
      <c r="T99" s="37">
        <f ca="1">IFERROR(INDIRECT(ADDRESS(133,F99+1,1,1,Parametres!$O$10&amp;TEXT($A$3,"00000")))+S99,0)</f>
        <v>0</v>
      </c>
      <c r="U99" s="12">
        <f t="shared" si="9"/>
        <v>64</v>
      </c>
    </row>
    <row r="100" spans="1:21" x14ac:dyDescent="0.25">
      <c r="A100" s="19"/>
      <c r="B100" s="31">
        <f ca="1">IF(OR(H100=999,H100=""),0,INDIRECT(ADDRESS(H100,Empl_auto!$C$1,1,1,Parametres!$O$8)))</f>
        <v>0</v>
      </c>
      <c r="C100" s="45"/>
      <c r="D100" s="40" t="str">
        <f ca="1">IFERROR(VLOOKUP(F100,Gains_ded!$A$3:$B$101,Gains_ded!$B$1-Gains_ded!$A$1+1,0),"")</f>
        <v/>
      </c>
      <c r="E100" s="12" t="str">
        <f ca="1">IFERROR(VLOOKUP(F100,Gains_ded!$A$3:$D$101,Gains_ded!$D$1-Gains_ded!$A$1+1,0),"")</f>
        <v/>
      </c>
      <c r="F100" s="12">
        <f t="shared" ca="1" si="6"/>
        <v>0</v>
      </c>
      <c r="G100" s="12" t="str">
        <f t="shared" ca="1" si="7"/>
        <v>13-0</v>
      </c>
      <c r="H100" s="12">
        <f ca="1">IFERROR(VLOOKUP(INDIRECT(ADDRESS((ROUNDDOWN(ROW()/60,0)*60)+3,$A$1,1,1)),INDIRECT(ADDRESS(H99+1,Empl_auto!$B$1,1,1,Parametres!$O$8)):'Empl_auto'!$BF$999,Empl_auto!$BF$1-Empl_auto!$B$1+1,0),999)</f>
        <v>999</v>
      </c>
      <c r="I100" s="48"/>
      <c r="J100" s="32">
        <f ca="1">IF(I100&lt;&gt;0,I100,IF(OR(H100=999,H100=""),0,INDIRECT(ADDRESS(H100,Empl_auto!$E$1,1,1,Parametres!$O$8))))</f>
        <v>0</v>
      </c>
      <c r="K100" s="51"/>
      <c r="L100" s="33">
        <f ca="1">IF(K100&lt;&gt;0,K100,IF(OR(H100=999,H100=""),0,INDIRECT(ADDRESS($H100,Empl_auto!$I$1,1,1,Parametres!$O$8))))*IFERROR(VLOOKUP($F100,Gains_ded!$A$3:$E$101,Gains_ded!$E$1-Gains_ded!$A$1+1,0),0)</f>
        <v>0</v>
      </c>
      <c r="M100" s="54"/>
      <c r="N100" s="30">
        <f ca="1">IF(M100&lt;&gt;0,M100,IF(OR(H100=999,H100=""),0,INDIRECT(ADDRESS(H100,Empl_auto!$J$1,1,1,Parametres!$O$8))))</f>
        <v>0</v>
      </c>
      <c r="O100" s="30">
        <f t="shared" ca="1" si="11"/>
        <v>0</v>
      </c>
      <c r="P100" s="30">
        <f ca="1">IF(O100=0.01,0,IF(J100=0,VLOOKUP(F100,INDIRECT(ADDRESS(U100,1,1,1,Parametres!$O$7)):INDIRECT(ADDRESS(U100+39,$T$1,1,1,Parametres!$O$7)),Calculs!$T$1-Calculs!$A$1+1,0),0))</f>
        <v>0</v>
      </c>
      <c r="Q100" s="34">
        <f t="shared" ca="1" si="8"/>
        <v>0</v>
      </c>
      <c r="R100" s="35">
        <f ca="1">IFERROR(INDIRECT(ADDRESS(63,F100+1,1,1,Parametres!$O$10&amp;TEXT(INDIRECT(ADDRESS(U100-1,1,1,1)),"00000")))+Q100,0)</f>
        <v>0</v>
      </c>
      <c r="S100" s="36">
        <f ca="1">IF(OR(N100=0.01,O100=0.01),0,VLOOKUP(F100,INDIRECT(ADDRESS(U100,1,1,1,Parametres!$O$7)):INDIRECT(ADDRESS(U100+52,$AE$1,1,1,Parametres!$O$7)),Calculs!$AE$1-Calculs!$A$1+1,0))</f>
        <v>0</v>
      </c>
      <c r="T100" s="37">
        <f ca="1">IFERROR(INDIRECT(ADDRESS(133,F100+1,1,1,Parametres!$O$10&amp;TEXT($A$3,"00000")))+S100,0)</f>
        <v>0</v>
      </c>
      <c r="U100" s="12">
        <f t="shared" si="9"/>
        <v>64</v>
      </c>
    </row>
    <row r="101" spans="1:21" x14ac:dyDescent="0.25">
      <c r="A101" s="19"/>
      <c r="B101" s="31">
        <f ca="1">IF(OR(H101=999,H101=""),0,INDIRECT(ADDRESS(H101,Empl_auto!$C$1,1,1,Parametres!$O$8)))</f>
        <v>0</v>
      </c>
      <c r="C101" s="45"/>
      <c r="D101" s="40" t="str">
        <f ca="1">IFERROR(VLOOKUP(F101,Gains_ded!$A$3:$B$101,Gains_ded!$B$1-Gains_ded!$A$1+1,0),"")</f>
        <v/>
      </c>
      <c r="E101" s="12" t="str">
        <f ca="1">IFERROR(VLOOKUP(F101,Gains_ded!$A$3:$D$101,Gains_ded!$D$1-Gains_ded!$A$1+1,0),"")</f>
        <v/>
      </c>
      <c r="F101" s="12">
        <f t="shared" ca="1" si="6"/>
        <v>0</v>
      </c>
      <c r="G101" s="12" t="str">
        <f t="shared" ca="1" si="7"/>
        <v>13-0</v>
      </c>
      <c r="H101" s="12">
        <f ca="1">IFERROR(VLOOKUP(INDIRECT(ADDRESS((ROUNDDOWN(ROW()/60,0)*60)+3,$A$1,1,1)),INDIRECT(ADDRESS(H100+1,Empl_auto!$B$1,1,1,Parametres!$O$8)):'Empl_auto'!$BF$999,Empl_auto!$BF$1-Empl_auto!$B$1+1,0),999)</f>
        <v>999</v>
      </c>
      <c r="I101" s="48"/>
      <c r="J101" s="32">
        <f ca="1">IF(I101&lt;&gt;0,I101,IF(OR(H101=999,H101=""),0,INDIRECT(ADDRESS(H101,Empl_auto!$E$1,1,1,Parametres!$O$8))))</f>
        <v>0</v>
      </c>
      <c r="K101" s="51"/>
      <c r="L101" s="33">
        <f ca="1">IF(K101&lt;&gt;0,K101,IF(OR(H101=999,H101=""),0,INDIRECT(ADDRESS($H101,Empl_auto!$I$1,1,1,Parametres!$O$8))))*IFERROR(VLOOKUP($F101,Gains_ded!$A$3:$E$101,Gains_ded!$E$1-Gains_ded!$A$1+1,0),0)</f>
        <v>0</v>
      </c>
      <c r="M101" s="54"/>
      <c r="N101" s="30">
        <f ca="1">IF(M101&lt;&gt;0,M101,IF(OR(H101=999,H101=""),0,INDIRECT(ADDRESS(H101,Empl_auto!$J$1,1,1,Parametres!$O$8))))</f>
        <v>0</v>
      </c>
      <c r="O101" s="30">
        <f t="shared" ca="1" si="11"/>
        <v>0</v>
      </c>
      <c r="P101" s="30">
        <f ca="1">IF(O101=0.01,0,IF(J101=0,VLOOKUP(F101,INDIRECT(ADDRESS(U101,1,1,1,Parametres!$O$7)):INDIRECT(ADDRESS(U101+39,$T$1,1,1,Parametres!$O$7)),Calculs!$T$1-Calculs!$A$1+1,0),0))</f>
        <v>0</v>
      </c>
      <c r="Q101" s="34">
        <f t="shared" ca="1" si="8"/>
        <v>0</v>
      </c>
      <c r="R101" s="35">
        <f ca="1">IFERROR(INDIRECT(ADDRESS(63,F101+1,1,1,Parametres!$O$10&amp;TEXT(INDIRECT(ADDRESS(U101-1,1,1,1)),"00000")))+Q101,0)</f>
        <v>0</v>
      </c>
      <c r="S101" s="36">
        <f ca="1">IF(OR(N101=0.01,O101=0.01),0,VLOOKUP(F101,INDIRECT(ADDRESS(U101,1,1,1,Parametres!$O$7)):INDIRECT(ADDRESS(U101+52,$AE$1,1,1,Parametres!$O$7)),Calculs!$AE$1-Calculs!$A$1+1,0))</f>
        <v>0</v>
      </c>
      <c r="T101" s="37">
        <f ca="1">IFERROR(INDIRECT(ADDRESS(133,F101+1,1,1,Parametres!$O$10&amp;TEXT($A$3,"00000")))+S101,0)</f>
        <v>0</v>
      </c>
      <c r="U101" s="12">
        <f t="shared" si="9"/>
        <v>64</v>
      </c>
    </row>
    <row r="102" spans="1:21" ht="15.75" thickBot="1" x14ac:dyDescent="0.3">
      <c r="A102" s="19"/>
      <c r="B102" s="31">
        <f ca="1">IF(OR(H102=999,H102=""),0,INDIRECT(ADDRESS(H102,Empl_auto!$C$1,1,1,Parametres!$O$8)))</f>
        <v>0</v>
      </c>
      <c r="C102" s="46"/>
      <c r="D102" s="40" t="str">
        <f ca="1">IFERROR(VLOOKUP(F102,Gains_ded!$A$3:$B$101,Gains_ded!$B$1-Gains_ded!$A$1+1,0),"")</f>
        <v/>
      </c>
      <c r="E102" s="12" t="str">
        <f ca="1">IFERROR(VLOOKUP(F102,Gains_ded!$A$3:$D$101,Gains_ded!$D$1-Gains_ded!$A$1+1,0),"")</f>
        <v/>
      </c>
      <c r="F102" s="12">
        <f t="shared" ca="1" si="6"/>
        <v>0</v>
      </c>
      <c r="G102" s="12" t="str">
        <f t="shared" ca="1" si="7"/>
        <v>13-0</v>
      </c>
      <c r="H102" s="12">
        <f ca="1">IFERROR(VLOOKUP(INDIRECT(ADDRESS((ROUNDDOWN(ROW()/60,0)*60)+3,$A$1,1,1)),INDIRECT(ADDRESS(H101+1,Empl_auto!$B$1,1,1,Parametres!$O$8)):'Empl_auto'!$BF$999,Empl_auto!$BF$1-Empl_auto!$B$1+1,0),999)</f>
        <v>999</v>
      </c>
      <c r="I102" s="49"/>
      <c r="J102" s="32">
        <f ca="1">IF(I102&lt;&gt;0,I102,IF(OR(H102=999,H102=""),0,INDIRECT(ADDRESS(H102,Empl_auto!$E$1,1,1,Parametres!$O$8))))</f>
        <v>0</v>
      </c>
      <c r="K102" s="52"/>
      <c r="L102" s="33">
        <f ca="1">IF(K102&lt;&gt;0,K102,IF(OR(H102=999,H102=""),0,INDIRECT(ADDRESS($H102,Empl_auto!$I$1,1,1,Parametres!$O$8))))*IFERROR(VLOOKUP($F102,Gains_ded!$A$3:$E$101,Gains_ded!$E$1-Gains_ded!$A$1+1,0),0)</f>
        <v>0</v>
      </c>
      <c r="M102" s="55"/>
      <c r="N102" s="30">
        <f ca="1">IF(M102&lt;&gt;0,M102,IF(OR(H102=999,H102=""),0,INDIRECT(ADDRESS(H102,Empl_auto!$J$1,1,1,Parametres!$O$8))))</f>
        <v>0</v>
      </c>
      <c r="O102" s="30">
        <f t="shared" ca="1" si="11"/>
        <v>0</v>
      </c>
      <c r="P102" s="30">
        <f ca="1">IF(O102=0.01,0,IF(J102=0,VLOOKUP(F102,INDIRECT(ADDRESS(U102,1,1,1,Parametres!$O$7)):INDIRECT(ADDRESS(U102+39,$T$1,1,1,Parametres!$O$7)),Calculs!$T$1-Calculs!$A$1+1,0),0))</f>
        <v>0</v>
      </c>
      <c r="Q102" s="34">
        <f t="shared" ca="1" si="8"/>
        <v>0</v>
      </c>
      <c r="R102" s="35">
        <f ca="1">IFERROR(INDIRECT(ADDRESS(63,F102+1,1,1,Parametres!$O$10&amp;TEXT(INDIRECT(ADDRESS(U102-1,1,1,1)),"00000")))+Q102,0)</f>
        <v>0</v>
      </c>
      <c r="S102" s="36">
        <f ca="1">IF(OR(N102=0.01,O102=0.01),0,VLOOKUP(F102,INDIRECT(ADDRESS(U102,1,1,1,Parametres!$O$7)):INDIRECT(ADDRESS(U102+52,$AE$1,1,1,Parametres!$O$7)),Calculs!$AE$1-Calculs!$A$1+1,0))</f>
        <v>0</v>
      </c>
      <c r="T102" s="37">
        <f ca="1">IFERROR(INDIRECT(ADDRESS(133,F102+1,1,1,Parametres!$O$10&amp;TEXT($A$3,"00000")))+S102,0)</f>
        <v>0</v>
      </c>
      <c r="U102" s="12">
        <f t="shared" si="9"/>
        <v>64</v>
      </c>
    </row>
    <row r="103" spans="1:21" x14ac:dyDescent="0.25">
      <c r="B103" s="12"/>
      <c r="N103" s="30"/>
      <c r="O103" s="30"/>
      <c r="P103" s="30"/>
      <c r="U103" s="12">
        <f t="shared" si="9"/>
        <v>64</v>
      </c>
    </row>
    <row r="104" spans="1:21" x14ac:dyDescent="0.25">
      <c r="B104" s="69" t="s">
        <v>196</v>
      </c>
      <c r="C104" s="32">
        <f ca="1">IFERROR(INDIRECT(ADDRESS(63,101,1,1,Parametres!$O$10&amp;TEXT($A63,"00000"))),0)</f>
        <v>250</v>
      </c>
      <c r="I104" s="69" t="s">
        <v>176</v>
      </c>
      <c r="J104" s="32">
        <f ca="1">SUMIF(F63:F102,"&lt;=10",J63:J102)</f>
        <v>40</v>
      </c>
      <c r="K104" s="69" t="s">
        <v>195</v>
      </c>
      <c r="L104" s="32">
        <f ca="1">SUMIFS(Q63:Q102,F63:F102,"&gt;0",F63:F102,"&lt;50")</f>
        <v>1662.9099999999999</v>
      </c>
      <c r="M104" s="69" t="s">
        <v>177</v>
      </c>
      <c r="N104" s="30"/>
      <c r="O104" s="30"/>
      <c r="P104" s="30"/>
      <c r="Q104" s="34">
        <f ca="1">SUMIFS(Q63:Q102,H63:H102,"&gt;0",$F63:$F102,"&lt;50")-SUMIFS(Q63:Q102,$F63:$F102,"&gt;50")</f>
        <v>807.61999999999978</v>
      </c>
      <c r="U104" s="12">
        <f t="shared" si="9"/>
        <v>64</v>
      </c>
    </row>
    <row r="105" spans="1:21" x14ac:dyDescent="0.25">
      <c r="N105" s="30"/>
      <c r="O105" s="30"/>
      <c r="P105" s="30"/>
      <c r="U105" s="12">
        <f t="shared" si="9"/>
        <v>64</v>
      </c>
    </row>
    <row r="106" spans="1:21" x14ac:dyDescent="0.25">
      <c r="O106" t="s">
        <v>55</v>
      </c>
      <c r="P106" t="s">
        <v>118</v>
      </c>
      <c r="U106" s="12">
        <f t="shared" si="9"/>
        <v>64</v>
      </c>
    </row>
    <row r="107" spans="1:21" x14ac:dyDescent="0.25">
      <c r="N107" t="s">
        <v>232</v>
      </c>
      <c r="O107" s="42">
        <f ca="1">SUMIF(E63:E102,"CCQC",J63:J102)</f>
        <v>24</v>
      </c>
      <c r="P107" s="42">
        <f ca="1">SUMIF(E63:E102,"CCQC",Q63:Q102)</f>
        <v>916.56</v>
      </c>
      <c r="U107" s="12">
        <f t="shared" si="9"/>
        <v>64</v>
      </c>
    </row>
    <row r="108" spans="1:21" x14ac:dyDescent="0.25">
      <c r="N108" t="s">
        <v>233</v>
      </c>
      <c r="O108" s="42">
        <f ca="1">SUMIF(E63:E102,"CCQD",J63:J102)</f>
        <v>16</v>
      </c>
      <c r="P108" s="42">
        <f ca="1">SUMIF(E63:E102,"CCQD",Q63:Q102)</f>
        <v>555.04</v>
      </c>
      <c r="U108" s="12">
        <f t="shared" si="9"/>
        <v>64</v>
      </c>
    </row>
    <row r="109" spans="1:21" x14ac:dyDescent="0.25">
      <c r="N109" t="s">
        <v>231</v>
      </c>
      <c r="O109" s="70">
        <f ca="1">J104-O107-O108-O110</f>
        <v>0</v>
      </c>
      <c r="P109" s="70">
        <f ca="1">L104-P107-P108-P110</f>
        <v>0</v>
      </c>
      <c r="U109" s="12">
        <f t="shared" si="9"/>
        <v>64</v>
      </c>
    </row>
    <row r="110" spans="1:21" x14ac:dyDescent="0.25">
      <c r="N110" t="s">
        <v>248</v>
      </c>
      <c r="O110" s="42"/>
      <c r="P110" s="42">
        <f ca="1">SUMIF(E63:E102,"CCQV",Q63:Q102)</f>
        <v>191.31</v>
      </c>
      <c r="U110" s="12">
        <f t="shared" si="9"/>
        <v>64</v>
      </c>
    </row>
    <row r="122" spans="1:20" x14ac:dyDescent="0.25">
      <c r="A122" s="72" t="s">
        <v>54</v>
      </c>
      <c r="B122" s="31" t="s">
        <v>128</v>
      </c>
      <c r="C122" s="72" t="s">
        <v>129</v>
      </c>
      <c r="D122" s="40" t="s">
        <v>43</v>
      </c>
      <c r="E122" s="20"/>
      <c r="F122" s="20"/>
      <c r="G122" s="20"/>
      <c r="H122" s="20">
        <v>1</v>
      </c>
      <c r="I122" s="72" t="s">
        <v>120</v>
      </c>
      <c r="J122" s="31" t="s">
        <v>55</v>
      </c>
      <c r="K122" s="72" t="s">
        <v>121</v>
      </c>
      <c r="L122" s="31" t="s">
        <v>6</v>
      </c>
      <c r="M122" s="72" t="s">
        <v>122</v>
      </c>
      <c r="N122" s="20" t="s">
        <v>123</v>
      </c>
      <c r="O122" s="20"/>
      <c r="P122" s="20"/>
      <c r="Q122" s="31" t="s">
        <v>118</v>
      </c>
      <c r="R122" s="38" t="s">
        <v>119</v>
      </c>
      <c r="S122" s="39" t="s">
        <v>142</v>
      </c>
      <c r="T122" s="31" t="s">
        <v>119</v>
      </c>
    </row>
  </sheetData>
  <conditionalFormatting sqref="Q63:Q102">
    <cfRule type="expression" dxfId="13" priority="14">
      <formula>F63&gt;50</formula>
    </cfRule>
  </conditionalFormatting>
  <conditionalFormatting sqref="D63:D102">
    <cfRule type="expression" dxfId="12" priority="15">
      <formula>D63="Code inexistant !"</formula>
    </cfRule>
  </conditionalFormatting>
  <conditionalFormatting sqref="A73">
    <cfRule type="expression" dxfId="11" priority="12">
      <formula>A72&lt;&gt;A73</formula>
    </cfRule>
  </conditionalFormatting>
  <conditionalFormatting sqref="Q3:Q42">
    <cfRule type="expression" dxfId="10" priority="7">
      <formula>F3&gt;50</formula>
    </cfRule>
  </conditionalFormatting>
  <conditionalFormatting sqref="Q104">
    <cfRule type="expression" dxfId="9" priority="9">
      <formula>F104&gt;50</formula>
    </cfRule>
  </conditionalFormatting>
  <conditionalFormatting sqref="D3:D42">
    <cfRule type="expression" dxfId="8" priority="8">
      <formula>D3="Code inexistant !"</formula>
    </cfRule>
  </conditionalFormatting>
  <conditionalFormatting sqref="Q123:Q162">
    <cfRule type="expression" dxfId="7" priority="3">
      <formula>F123&gt;50</formula>
    </cfRule>
  </conditionalFormatting>
  <conditionalFormatting sqref="A13">
    <cfRule type="expression" dxfId="6" priority="6">
      <formula>A12&lt;&gt;A13</formula>
    </cfRule>
  </conditionalFormatting>
  <conditionalFormatting sqref="Q44">
    <cfRule type="expression" dxfId="5" priority="5">
      <formula>F44&gt;50</formula>
    </cfRule>
  </conditionalFormatting>
  <conditionalFormatting sqref="D123:D162">
    <cfRule type="expression" dxfId="4" priority="4">
      <formula>D123="Code inexistant !"</formula>
    </cfRule>
  </conditionalFormatting>
  <conditionalFormatting sqref="A133">
    <cfRule type="expression" dxfId="3" priority="2">
      <formula>A132&lt;&gt;A133</formula>
    </cfRule>
  </conditionalFormatting>
  <conditionalFormatting sqref="Q164">
    <cfRule type="expression" dxfId="2" priority="1">
      <formula>F164&gt;50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D177"/>
  <sheetViews>
    <sheetView showZeros="0" workbookViewId="0">
      <pane xSplit="2" ySplit="3" topLeftCell="C4" activePane="bottomRight" state="frozen"/>
      <selection pane="topRight" activeCell="C1" sqref="C1"/>
      <selection pane="bottomLeft" activeCell="A3" sqref="A3"/>
      <selection pane="bottomRight" activeCell="C6" sqref="C6"/>
    </sheetView>
  </sheetViews>
  <sheetFormatPr baseColWidth="10" defaultColWidth="11.5703125" defaultRowHeight="15" x14ac:dyDescent="0.25"/>
  <cols>
    <col min="1" max="1" width="5.5703125" bestFit="1" customWidth="1"/>
    <col min="2" max="2" width="20.42578125" bestFit="1" customWidth="1"/>
    <col min="3" max="4" width="7.5703125" customWidth="1"/>
    <col min="5" max="5" width="9.42578125" bestFit="1" customWidth="1"/>
    <col min="6" max="6" width="9.5703125" bestFit="1" customWidth="1"/>
    <col min="7" max="7" width="7.7109375" bestFit="1" customWidth="1"/>
    <col min="8" max="8" width="7.5703125" bestFit="1" customWidth="1"/>
    <col min="9" max="9" width="10.140625" bestFit="1" customWidth="1"/>
    <col min="10" max="10" width="9.5703125" bestFit="1" customWidth="1"/>
    <col min="11" max="11" width="10.42578125" bestFit="1" customWidth="1"/>
    <col min="12" max="12" width="11" bestFit="1" customWidth="1"/>
    <col min="13" max="13" width="12.5703125" bestFit="1" customWidth="1"/>
    <col min="14" max="14" width="10.28515625" bestFit="1" customWidth="1"/>
    <col min="15" max="15" width="7.5703125" bestFit="1" customWidth="1"/>
    <col min="16" max="16" width="9.42578125" bestFit="1" customWidth="1"/>
    <col min="17" max="17" width="8.42578125" bestFit="1" customWidth="1"/>
    <col min="18" max="18" width="11.28515625" bestFit="1" customWidth="1"/>
    <col min="19" max="19" width="10.28515625" customWidth="1"/>
    <col min="20" max="20" width="9.5703125" bestFit="1" customWidth="1"/>
    <col min="21" max="21" width="4.42578125" hidden="1" customWidth="1"/>
    <col min="22" max="22" width="1.42578125" customWidth="1"/>
    <col min="23" max="23" width="12.7109375" bestFit="1" customWidth="1"/>
    <col min="24" max="24" width="10.28515625" bestFit="1" customWidth="1"/>
    <col min="25" max="25" width="11.42578125" bestFit="1" customWidth="1"/>
    <col min="26" max="26" width="5.5703125" bestFit="1" customWidth="1"/>
    <col min="27" max="27" width="9.42578125" bestFit="1" customWidth="1"/>
    <col min="28" max="28" width="8.42578125" bestFit="1" customWidth="1"/>
    <col min="29" max="29" width="11.28515625" bestFit="1" customWidth="1"/>
    <col min="30" max="30" width="13.28515625" bestFit="1" customWidth="1"/>
    <col min="31" max="31" width="8.42578125" bestFit="1" customWidth="1"/>
    <col min="32" max="36" width="3" hidden="1" customWidth="1"/>
    <col min="37" max="37" width="1.5703125" customWidth="1"/>
    <col min="45" max="46" width="13.28515625" customWidth="1"/>
    <col min="49" max="49" width="1.42578125" customWidth="1"/>
  </cols>
  <sheetData>
    <row r="1" spans="1:56" x14ac:dyDescent="0.25">
      <c r="A1">
        <f>COLUMN()</f>
        <v>1</v>
      </c>
      <c r="B1">
        <f>COLUMN()</f>
        <v>2</v>
      </c>
      <c r="C1">
        <f>COLUMN()</f>
        <v>3</v>
      </c>
      <c r="D1">
        <f>COLUMN()</f>
        <v>4</v>
      </c>
      <c r="E1">
        <f>COLUMN()</f>
        <v>5</v>
      </c>
      <c r="F1">
        <f>COLUMN()</f>
        <v>6</v>
      </c>
      <c r="G1">
        <f>COLUMN()</f>
        <v>7</v>
      </c>
      <c r="H1">
        <f>COLUMN()</f>
        <v>8</v>
      </c>
      <c r="I1">
        <f>COLUMN()</f>
        <v>9</v>
      </c>
      <c r="J1">
        <f>COLUMN()</f>
        <v>10</v>
      </c>
      <c r="K1">
        <f>COLUMN()</f>
        <v>11</v>
      </c>
      <c r="L1">
        <f>COLUMN()</f>
        <v>12</v>
      </c>
      <c r="M1">
        <f>COLUMN()</f>
        <v>13</v>
      </c>
      <c r="N1">
        <f>COLUMN()</f>
        <v>14</v>
      </c>
      <c r="O1">
        <f>COLUMN()</f>
        <v>15</v>
      </c>
      <c r="P1">
        <f>COLUMN()</f>
        <v>16</v>
      </c>
      <c r="Q1">
        <f>COLUMN()</f>
        <v>17</v>
      </c>
      <c r="R1">
        <f>COLUMN()</f>
        <v>18</v>
      </c>
      <c r="S1">
        <f>COLUMN()</f>
        <v>19</v>
      </c>
      <c r="T1">
        <f>COLUMN()</f>
        <v>20</v>
      </c>
      <c r="U1">
        <f>COLUMN()</f>
        <v>21</v>
      </c>
      <c r="V1">
        <f>COLUMN()</f>
        <v>22</v>
      </c>
      <c r="W1">
        <f>COLUMN()</f>
        <v>23</v>
      </c>
      <c r="X1">
        <f>COLUMN()</f>
        <v>24</v>
      </c>
      <c r="Y1">
        <f>COLUMN()</f>
        <v>25</v>
      </c>
      <c r="Z1">
        <f>COLUMN()</f>
        <v>26</v>
      </c>
      <c r="AA1">
        <f>COLUMN()</f>
        <v>27</v>
      </c>
      <c r="AB1">
        <f>COLUMN()</f>
        <v>28</v>
      </c>
      <c r="AC1">
        <f>COLUMN()</f>
        <v>29</v>
      </c>
      <c r="AD1">
        <f>COLUMN()</f>
        <v>30</v>
      </c>
      <c r="AE1">
        <f>COLUMN()</f>
        <v>31</v>
      </c>
      <c r="AF1">
        <f>COLUMN()</f>
        <v>32</v>
      </c>
      <c r="AG1">
        <f>COLUMN()</f>
        <v>33</v>
      </c>
      <c r="AH1">
        <f>COLUMN()</f>
        <v>34</v>
      </c>
      <c r="AI1">
        <f>COLUMN()</f>
        <v>35</v>
      </c>
      <c r="AJ1">
        <f>COLUMN()</f>
        <v>36</v>
      </c>
      <c r="AK1">
        <f>COLUMN()</f>
        <v>37</v>
      </c>
      <c r="AL1">
        <f>COLUMN()</f>
        <v>38</v>
      </c>
      <c r="AM1">
        <f>COLUMN()</f>
        <v>39</v>
      </c>
      <c r="AN1">
        <f>COLUMN()</f>
        <v>40</v>
      </c>
      <c r="AO1">
        <f>COLUMN()</f>
        <v>41</v>
      </c>
      <c r="AP1">
        <f>COLUMN()</f>
        <v>42</v>
      </c>
      <c r="AQ1">
        <f>COLUMN()</f>
        <v>43</v>
      </c>
      <c r="AR1">
        <f>COLUMN()</f>
        <v>44</v>
      </c>
      <c r="AS1">
        <f>COLUMN()</f>
        <v>45</v>
      </c>
      <c r="AT1">
        <f>COLUMN()</f>
        <v>46</v>
      </c>
      <c r="AU1">
        <f>COLUMN()</f>
        <v>47</v>
      </c>
      <c r="AV1">
        <f>COLUMN()</f>
        <v>48</v>
      </c>
      <c r="AW1">
        <f>COLUMN()</f>
        <v>49</v>
      </c>
      <c r="AX1">
        <f>COLUMN()</f>
        <v>50</v>
      </c>
      <c r="AY1">
        <f>COLUMN()</f>
        <v>51</v>
      </c>
      <c r="AZ1">
        <f>COLUMN()</f>
        <v>52</v>
      </c>
      <c r="BA1">
        <f>COLUMN()</f>
        <v>53</v>
      </c>
      <c r="BB1">
        <f>COLUMN()</f>
        <v>54</v>
      </c>
      <c r="BC1">
        <f>COLUMN()</f>
        <v>55</v>
      </c>
      <c r="BD1">
        <f>COLUMN()</f>
        <v>56</v>
      </c>
    </row>
    <row r="2" spans="1:56" x14ac:dyDescent="0.25">
      <c r="A2">
        <f>Entree!A3</f>
        <v>33</v>
      </c>
      <c r="B2" t="str">
        <f>Entree!A4&amp;", "&amp;Entree!A5</f>
        <v>Fortin, Brigitte</v>
      </c>
      <c r="M2" s="93"/>
      <c r="N2" s="93"/>
      <c r="O2" s="93"/>
      <c r="P2" s="93" t="s">
        <v>334</v>
      </c>
      <c r="Q2" s="93"/>
      <c r="R2" s="93"/>
      <c r="S2" s="93"/>
      <c r="T2" s="93"/>
      <c r="W2" s="93"/>
      <c r="X2" s="93"/>
      <c r="Y2" s="93"/>
      <c r="Z2" s="93" t="s">
        <v>333</v>
      </c>
      <c r="AA2" s="93"/>
      <c r="AB2" s="93"/>
      <c r="AC2" s="93"/>
      <c r="AD2" s="93"/>
      <c r="AE2" s="93"/>
      <c r="AL2" s="93"/>
      <c r="AM2" s="93"/>
      <c r="AN2" s="93"/>
      <c r="AO2" s="93"/>
      <c r="AP2" s="93"/>
      <c r="AQ2" s="93" t="s">
        <v>331</v>
      </c>
      <c r="AR2" s="93"/>
      <c r="AS2" s="93"/>
      <c r="AT2" s="93"/>
      <c r="AU2" s="93"/>
      <c r="AV2" s="93"/>
      <c r="AX2" s="93"/>
      <c r="AY2" s="93"/>
      <c r="AZ2" s="93"/>
      <c r="BA2" s="93" t="s">
        <v>332</v>
      </c>
      <c r="BB2" s="93"/>
      <c r="BC2" s="93"/>
      <c r="BD2" s="93"/>
    </row>
    <row r="3" spans="1:56" x14ac:dyDescent="0.25">
      <c r="A3" s="25" t="s">
        <v>42</v>
      </c>
      <c r="B3" s="25" t="s">
        <v>43</v>
      </c>
      <c r="C3" s="92" t="s">
        <v>165</v>
      </c>
      <c r="D3" s="92" t="s">
        <v>327</v>
      </c>
      <c r="E3" s="25" t="s">
        <v>91</v>
      </c>
      <c r="F3" s="25" t="s">
        <v>92</v>
      </c>
      <c r="G3" s="25" t="s">
        <v>93</v>
      </c>
      <c r="H3" s="25" t="s">
        <v>94</v>
      </c>
      <c r="I3" s="25" t="s">
        <v>95</v>
      </c>
      <c r="J3" s="25" t="s">
        <v>96</v>
      </c>
      <c r="K3" s="25" t="s">
        <v>97</v>
      </c>
      <c r="L3" s="25" t="s">
        <v>98</v>
      </c>
      <c r="M3" s="25" t="s">
        <v>135</v>
      </c>
      <c r="N3" s="25" t="s">
        <v>136</v>
      </c>
      <c r="O3" s="25" t="s">
        <v>56</v>
      </c>
      <c r="P3" s="25">
        <v>1</v>
      </c>
      <c r="Q3" s="25" t="s">
        <v>138</v>
      </c>
      <c r="R3" s="25" t="s">
        <v>139</v>
      </c>
      <c r="S3" s="25" t="s">
        <v>146</v>
      </c>
      <c r="T3" s="25" t="s">
        <v>138</v>
      </c>
      <c r="U3" s="1"/>
      <c r="V3" s="19"/>
      <c r="W3" s="25" t="s">
        <v>135</v>
      </c>
      <c r="X3" s="25" t="s">
        <v>136</v>
      </c>
      <c r="Y3" s="25" t="s">
        <v>143</v>
      </c>
      <c r="Z3" s="25" t="s">
        <v>56</v>
      </c>
      <c r="AA3" s="25" t="s">
        <v>137</v>
      </c>
      <c r="AB3" s="25" t="s">
        <v>138</v>
      </c>
      <c r="AC3" s="25" t="s">
        <v>139</v>
      </c>
      <c r="AD3" s="25" t="s">
        <v>140</v>
      </c>
      <c r="AE3" s="25" t="s">
        <v>138</v>
      </c>
      <c r="AL3" s="25" t="s">
        <v>236</v>
      </c>
      <c r="AM3" s="25" t="s">
        <v>237</v>
      </c>
      <c r="AN3" s="25" t="s">
        <v>238</v>
      </c>
      <c r="AO3" s="25" t="s">
        <v>239</v>
      </c>
      <c r="AP3" s="25" t="s">
        <v>240</v>
      </c>
      <c r="AQ3" s="25" t="s">
        <v>165</v>
      </c>
      <c r="AR3" s="25" t="s">
        <v>250</v>
      </c>
      <c r="AS3" s="25" t="s">
        <v>243</v>
      </c>
      <c r="AT3" s="25" t="s">
        <v>244</v>
      </c>
      <c r="AU3" s="25" t="s">
        <v>251</v>
      </c>
      <c r="AV3" s="25" t="s">
        <v>242</v>
      </c>
      <c r="AX3" s="25" t="s">
        <v>236</v>
      </c>
      <c r="AY3" s="25" t="s">
        <v>239</v>
      </c>
      <c r="AZ3" s="25" t="s">
        <v>240</v>
      </c>
      <c r="BA3" s="25" t="s">
        <v>165</v>
      </c>
      <c r="BB3" s="25" t="s">
        <v>253</v>
      </c>
      <c r="BC3" s="25" t="s">
        <v>241</v>
      </c>
      <c r="BD3" s="25" t="s">
        <v>242</v>
      </c>
    </row>
    <row r="4" spans="1:56" x14ac:dyDescent="0.25">
      <c r="A4">
        <f ca="1">IFERROR(Entree!F3,0)</f>
        <v>1</v>
      </c>
      <c r="B4" t="str">
        <f ca="1">IFERROR(VLOOKUP(A4,Gains_ded!$A$3:$B$101,Gains_ded!$B$1-Gains_ded!$A$1+1,0),"")</f>
        <v>Regulier 1</v>
      </c>
      <c r="C4" s="12" t="str">
        <f ca="1">IFERROR(VLOOKUP(A4,Gains_ded!$A$3:$C$101,Gains_ded!$C$1-Gains_ded!$A$1+1,0),"")</f>
        <v>G</v>
      </c>
      <c r="D4" s="12">
        <f ca="1">IFERROR(VLOOKUP(A4,Gains_ded!$A$3:$D$101,Gains_ded!$D$1-Gains_ded!$A$1+1,0),"")</f>
        <v>0</v>
      </c>
      <c r="E4" s="19">
        <f ca="1">IF(OR($A4&lt;50,$A4&gt;59),IFERROR(VLOOKUP($A4,Gains_ded!$A$3:$M$101,Gains_ded!F$1-Gains_ded!$A$1+1,0),0)*Entree!$Q3,0)</f>
        <v>382.8</v>
      </c>
      <c r="F4" s="19">
        <f ca="1">IF(OR($A4&lt;50,$A4&gt;59),IFERROR(VLOOKUP($A4,Gains_ded!$A$3:$M$101,Gains_ded!G$1-Gains_ded!$A$1+1,0),0)*Entree!$Q3,0)</f>
        <v>382.8</v>
      </c>
      <c r="G4" s="19">
        <f ca="1">IF(OR($A4&lt;50,$A4&gt;59),IFERROR(VLOOKUP($A4,Gains_ded!$A$3:$M$101,Gains_ded!H$1-Gains_ded!$A$1+1,0),0)*Entree!$Q3,0)</f>
        <v>382.8</v>
      </c>
      <c r="H4" s="19">
        <f ca="1">IF(OR($A4&lt;50,$A4&gt;59),IFERROR(VLOOKUP($A4,Gains_ded!$A$3:$M$101,Gains_ded!I$1-Gains_ded!$A$1+1,0),0)*Entree!$Q3,0)</f>
        <v>382.8</v>
      </c>
      <c r="I4" s="19">
        <f ca="1">IF(OR($A4&lt;50,$A4&gt;59),IFERROR(VLOOKUP($A4,Gains_ded!$A$3:$M$101,Gains_ded!J$1-Gains_ded!$A$1+1,0),0)*Entree!$Q3,0)</f>
        <v>382.8</v>
      </c>
      <c r="J4" s="19">
        <f ca="1">IF(OR($A4&lt;50,$A4&gt;59),IFERROR(VLOOKUP($A4,Gains_ded!$A$3:$M$101,Gains_ded!K$1-Gains_ded!$A$1+1,0),0)*Entree!$Q3,0)</f>
        <v>382.8</v>
      </c>
      <c r="K4" s="19">
        <f ca="1">IF(OR($A4&lt;50,$A4&gt;59),IFERROR(VLOOKUP($A4,Gains_ded!$A$3:$M$101,Gains_ded!L$1-Gains_ded!$A$1+1,0),0)*Entree!$Q3,0)</f>
        <v>382.8</v>
      </c>
      <c r="L4" s="19">
        <f ca="1">IF(OR($A4&lt;50,$A4&gt;59),IFERROR(VLOOKUP($A4,Gains_ded!$A$3:$M$101,Gains_ded!M$1-Gains_ded!$A$1+1,0),0)*Entree!$Q3,0)</f>
        <v>382.8</v>
      </c>
      <c r="M4" s="19">
        <f ca="1">IF(C4="s",IFERROR(VLOOKUP($A4,Syndicats!$B$4:$F$51,Syndicats!$E$1-Syndicats!$B$1+1,0),0)*INDIRECT(ADDRESS(U4,Entree!$J$1,1,1,Parametres!$O$6)),IFERROR(VLOOKUP($A4,Gains_ded!$A$3:$AC$101,Gains_ded!$R$1-Gains_ded!$A$1+1,0),0)*INDIRECT(ADDRESS(U4,Entree!$J$1,1,1,Parametres!$O$6)))</f>
        <v>0</v>
      </c>
      <c r="N4" s="19">
        <f ca="1">IFERROR(VLOOKUP($A4,Gains_ded!$A$3:$AC$101,Gains_ded!$S$1-Gains_ded!$A$1+1,0),0)*INDIRECT(ADDRESS(U4,Entree!$N$1,1,1,Parametres!$O$6))</f>
        <v>0</v>
      </c>
      <c r="O4" s="19">
        <f ca="1">IF($A4&lt;50,0,IF(C4="s",IFERROR(VLOOKUP($A4,Syndicats!$B$4:$F$51,Syndicats!$F$1-Syndicats!$B$1+1,0),0),VLOOKUP($A4,Gains_ded!$A$3:$AC$101,Gains_ded!$T$1-Gains_ded!$A$1+1,0)))</f>
        <v>0</v>
      </c>
      <c r="P4" s="19">
        <f ca="1">IF($A4&lt;50,0,VLOOKUP($A4,Gains_ded!$A$3:$AC$101,Gains_ded!$U$1-Gains_ded!$A$1+1,0))</f>
        <v>0</v>
      </c>
      <c r="Q4" s="19">
        <f ca="1">IF(P4=0,M4+N4+O4,IF(M4+N4+O4&gt;P4,P4,M4+N4+O4))</f>
        <v>0</v>
      </c>
      <c r="R4" s="19">
        <f ca="1">IF($A4&lt;50,0,VLOOKUP($A4,Gains_ded!$A$3:$AC$101,Gains_ded!$V$1-Gains_ded!$A$1+1,0))</f>
        <v>0</v>
      </c>
      <c r="S4" s="19">
        <f ca="1">IF(A4=0,0,IFERROR(INDIRECT(ADDRESS(63,A4+1,1,1,Parametres!$O$10&amp;TEXT($A$4,"00000"))),0))</f>
        <v>0</v>
      </c>
      <c r="T4" s="19">
        <f ca="1">IF(AND($A4&gt;50,$A4&lt;60),VLOOKUP($A4,INDIRECT(ADDRESS(U4+2,1,1,1)):INDIRECT(ADDRESS(U4+10,$AE$1,1,1)),$T$1-$A$1+1,0),IF(C4="C",AU4+AV4,IF(R4=0,Q4,IF(S4&gt;R4,0,IF(S4+Q4&gt;R4,R4-S4,Q4)))))</f>
        <v>0</v>
      </c>
      <c r="U4" s="68">
        <f t="shared" ref="U4:U43" si="0">(ROUNDDOWN((ROW()-4)/60,0)*60)+44</f>
        <v>44</v>
      </c>
      <c r="V4" s="19"/>
      <c r="W4" s="19">
        <f ca="1">IFERROR(VLOOKUP($A4,Gains_ded!$A$3:$AC$101,Gains_ded!$X$1-Gains_ded!$A$1+1,0),0)*INDIRECT(ADDRESS(U4,Entree!$J$1,1,1,Parametres!$O$6))</f>
        <v>0</v>
      </c>
      <c r="X4" s="19">
        <f ca="1">IFERROR(VLOOKUP($A4,Gains_ded!$A$3:$AC$101,Gains_ded!$Y$1-Gains_ded!$A$1+1,0),0)*INDIRECT(ADDRESS(U4,Entree!$N$1,1,1,Parametres!$O$6))</f>
        <v>0</v>
      </c>
      <c r="Y4" s="19">
        <f ca="1">IFERROR(VLOOKUP($A4,Gains_ded!$A$3:$AC$101,Gains_ded!$AA$1-Gains_ded!$A$1+1,0),0)*T4</f>
        <v>0</v>
      </c>
      <c r="Z4" s="19">
        <f ca="1">IF($A4&lt;50,0,VLOOKUP($A4,Gains_ded!$A$3:$AC$101,Gains_ded!$Z$1-Gains_ded!$A$1+1,0))</f>
        <v>0</v>
      </c>
      <c r="AA4" s="19">
        <f ca="1">IF($A4&lt;50,0,VLOOKUP($A4,Gains_ded!$A$3:$AC$101,Gains_ded!$AB$1-Gains_ded!$A$1+1,0))</f>
        <v>0</v>
      </c>
      <c r="AB4" s="19">
        <f ca="1">IF(AA4=0,W4+X4+Y4+Z4,IF(W4+X4+Y4+Z4&gt;AA4,AA4,W4+X4+Y4+Z4))</f>
        <v>0</v>
      </c>
      <c r="AC4" s="19">
        <f ca="1">IF($A4&lt;50,0,VLOOKUP($A4,Gains_ded!$A$3:$AC$101,Gains_ded!$AC$1-Gains_ded!$A$1+1,0))</f>
        <v>0</v>
      </c>
      <c r="AD4" s="19">
        <f ca="1">IF(A4=0,0,IFERROR(INDIRECT(ADDRESS(133,A4+1,1,1,Parametres!$O$10&amp;TEXT($A$4,"00000"))),0))</f>
        <v>0</v>
      </c>
      <c r="AE4" s="19">
        <f ca="1">IF(AND($A4&gt;50,$A4&lt;60),VLOOKUP($A4,INDIRECT(ADDRESS(U4+2,1,1,1)):INDIRECT(ADDRESS(U4+10,$AE$1,1,1)),$AE$1-$A$1+1,0),IF(C4="C",BC4+BD4,IF(AC4=0,AB4,IF(AD4&gt;AC4,0,IF(AD4+AB4&gt;AC4,AC4-AD4,AB4)))))</f>
        <v>0</v>
      </c>
      <c r="AL4">
        <f ca="1">IF($C4&lt;&gt;"C",0,IFERROR(HLOOKUP($A4&amp;"E",CCQ!$B$2:$AA$101,100,0),0))</f>
        <v>0</v>
      </c>
      <c r="AM4">
        <f ca="1">IF($C4&lt;&gt;"C",0,VLOOKUP(INDIRECT(ADDRESS($U4-35,Entree!$A$1,1,1,Parametres!$O$6))&amp;"C"&amp;INDIRECT(ADDRESS($U4-34,Entree!$A$1,1,1,Parametres!$O$6)),CCQ!$A$4:$AP$100,CCQ!$AP$1,0))</f>
        <v>0</v>
      </c>
      <c r="AN4">
        <f ca="1">IF($C4&lt;&gt;"C",0,VLOOKUP(INDIRECT(ADDRESS($U4-35,Entree!$A$1,1,1,Parametres!$O$6))&amp;"D"&amp;INDIRECT(ADDRESS($U4-34,Entree!$A$1,1,1,Parametres!$O$6)),CCQ!$A$4:$AP$100,CCQ!$AP$1,0))</f>
        <v>0</v>
      </c>
      <c r="AO4">
        <f ca="1">IFERROR(INDIRECT(ADDRESS(AM4,AL4,1,1,Parametres!$O$11)),0)</f>
        <v>0</v>
      </c>
      <c r="AP4">
        <f ca="1">IFERROR(INDIRECT(ADDRESS(AN4,AL4,1,1,Parametres!$O$11)),0)</f>
        <v>0</v>
      </c>
      <c r="AQ4" t="str">
        <f ca="1">IF(IFERROR(VLOOKUP(A4,Gains_ded!$A$3:$AC$101,Gains_ded!$R$1,0),0)=1,"H","B")</f>
        <v>B</v>
      </c>
      <c r="AR4">
        <f ca="1">IF(B4="Prelevement",INDIRECT(ADDRESS(U4+6,Entree!$P$1,1,1,Parametres!$O$6)),0)</f>
        <v>0</v>
      </c>
      <c r="AS4">
        <f ca="1">IF(AQ4="H",INDIRECT(ADDRESS(U4+3,Entree!$O$1,1,1,Parametres!$O$6)),INDIRECT(ADDRESS(U4+3,Entree!$P$1,1,1,Parametres!$O$6)))</f>
        <v>0</v>
      </c>
      <c r="AT4">
        <f ca="1">IF(AQ4="H",INDIRECT(ADDRESS(U4+4,Entree!$O$1,1,1,Parametres!$O$6)),INDIRECT(ADDRESS(U4+4,Entree!$P$1,1,1,Parametres!$O$6)))</f>
        <v>0</v>
      </c>
      <c r="AU4">
        <f t="shared" ref="AU4:AU19" ca="1" si="1">ROUND(AO4*(AR4+AS4),2)</f>
        <v>0</v>
      </c>
      <c r="AV4">
        <f t="shared" ref="AV4:AV16" ca="1" si="2">ROUND(AT4*AP4,2)</f>
        <v>0</v>
      </c>
      <c r="AX4">
        <f ca="1">IF($C4&lt;&gt;"C",0,IFERROR(HLOOKUP($A4&amp;"C",CCQ!$B$2:$AA$101,100,0),0))</f>
        <v>0</v>
      </c>
      <c r="AY4">
        <f ca="1">IFERROR(INDIRECT(ADDRESS(AM4,AX4,1,1,Parametres!$O$11)),0)</f>
        <v>0</v>
      </c>
      <c r="AZ4">
        <f ca="1">IFERROR(INDIRECT(ADDRESS(AN4,AX4,1,1,Parametres!$O$11)),0)</f>
        <v>0</v>
      </c>
      <c r="BA4" t="str">
        <f ca="1">IF(IFERROR(VLOOKUP(A4,Gains_ded!$A$3:$AC$101,Gains_ded!$X$1,0),0)=1,"H","B")</f>
        <v>B</v>
      </c>
      <c r="BB4">
        <f ca="1">IF(A4=Parametres!$A$52,Parametres!$D$52,1)</f>
        <v>1</v>
      </c>
      <c r="BC4">
        <f t="shared" ref="BC4:BC43" ca="1" si="3">ROUND(AY4*(AR4+AS4)*BB4,2)</f>
        <v>0</v>
      </c>
      <c r="BD4">
        <f t="shared" ref="BD4:BD43" ca="1" si="4">ROUND(AZ4*AT4*BB4,2)</f>
        <v>0</v>
      </c>
    </row>
    <row r="5" spans="1:56" x14ac:dyDescent="0.25">
      <c r="A5">
        <f ca="1">IFERROR(Entree!F4,0)</f>
        <v>60</v>
      </c>
      <c r="B5" t="str">
        <f ca="1">IFERROR(VLOOKUP(A5,Gains_ded!$A$3:$B$101,Gains_ded!$B$1-Gains_ded!$A$1+1,0),"")</f>
        <v>Ass-groupe</v>
      </c>
      <c r="C5" s="12" t="str">
        <f ca="1">IFERROR(VLOOKUP(A5,Gains_ded!$A$3:$C$101,Gains_ded!$C$1-Gains_ded!$A$1+1,0),"")</f>
        <v>D</v>
      </c>
      <c r="D5" s="12">
        <f ca="1">IFERROR(VLOOKUP(A5,Gains_ded!$A$3:$D$101,Gains_ded!$D$1-Gains_ded!$A$1+1,0),"")</f>
        <v>0</v>
      </c>
      <c r="E5" s="19">
        <f ca="1">IF(OR($A5&lt;50,$A5&gt;59),IFERROR(VLOOKUP($A5,Gains_ded!$A$3:$M$101,Gains_ded!F$1-Gains_ded!$A$1+1,0),0)*Entree!$Q4,0)</f>
        <v>0</v>
      </c>
      <c r="F5" s="19">
        <f ca="1">IF(OR($A5&lt;50,$A5&gt;59),IFERROR(VLOOKUP($A5,Gains_ded!$A$3:$M$101,Gains_ded!G$1-Gains_ded!$A$1+1,0),0)*Entree!$Q4,0)</f>
        <v>0</v>
      </c>
      <c r="G5" s="19">
        <f ca="1">IF(OR($A5&lt;50,$A5&gt;59),IFERROR(VLOOKUP($A5,Gains_ded!$A$3:$M$101,Gains_ded!H$1-Gains_ded!$A$1+1,0),0)*Entree!$Q4,0)</f>
        <v>0</v>
      </c>
      <c r="H5" s="19">
        <f ca="1">IF(OR($A5&lt;50,$A5&gt;59),IFERROR(VLOOKUP($A5,Gains_ded!$A$3:$M$101,Gains_ded!I$1-Gains_ded!$A$1+1,0),0)*Entree!$Q4,0)</f>
        <v>0</v>
      </c>
      <c r="I5" s="19">
        <f ca="1">IF(OR($A5&lt;50,$A5&gt;59),IFERROR(VLOOKUP($A5,Gains_ded!$A$3:$M$101,Gains_ded!J$1-Gains_ded!$A$1+1,0),0)*Entree!$Q4,0)</f>
        <v>0</v>
      </c>
      <c r="J5" s="19">
        <f ca="1">IF(OR($A5&lt;50,$A5&gt;59),IFERROR(VLOOKUP($A5,Gains_ded!$A$3:$M$101,Gains_ded!K$1-Gains_ded!$A$1+1,0),0)*Entree!$Q4,0)</f>
        <v>0</v>
      </c>
      <c r="K5" s="19">
        <f ca="1">IF(OR($A5&lt;50,$A5&gt;59),IFERROR(VLOOKUP($A5,Gains_ded!$A$3:$M$101,Gains_ded!L$1-Gains_ded!$A$1+1,0),0)*Entree!$Q4,0)</f>
        <v>0</v>
      </c>
      <c r="L5" s="19">
        <f ca="1">IF(OR($A5&lt;50,$A5&gt;59),IFERROR(VLOOKUP($A5,Gains_ded!$A$3:$M$101,Gains_ded!M$1-Gains_ded!$A$1+1,0),0)*Entree!$Q4,0)</f>
        <v>0</v>
      </c>
      <c r="M5" s="19">
        <f ca="1">IF(C5="s",IFERROR(VLOOKUP($A5,Syndicats!$B$4:$F$51,Syndicats!$E$1-Syndicats!$B$1+1,0),0)*INDIRECT(ADDRESS(U5,Entree!$J$1,1,1,Parametres!$O$6)),IFERROR(VLOOKUP($A5,Gains_ded!$A$3:$AC$101,Gains_ded!$R$1-Gains_ded!$A$1+1,0),0)*INDIRECT(ADDRESS(U5,Entree!$J$1,1,1,Parametres!$O$6)))</f>
        <v>0</v>
      </c>
      <c r="N5" s="19">
        <f ca="1">IFERROR(VLOOKUP($A5,Gains_ded!$A$3:$AC$101,Gains_ded!$S$1-Gains_ded!$A$1+1,0),0)*INDIRECT(ADDRESS(U5,Entree!$N$1,1,1,Parametres!$O$6))</f>
        <v>0</v>
      </c>
      <c r="O5" s="19">
        <f ca="1">IF($A5&lt;50,0,IF(C5="s",IFERROR(VLOOKUP($A5,Syndicats!$B$4:$F$51,Syndicats!$F$1-Syndicats!$B$1+1,0),0),VLOOKUP($A5,Gains_ded!$A$3:$AC$101,Gains_ded!$T$1-Gains_ded!$A$1+1,0)))</f>
        <v>25</v>
      </c>
      <c r="P5" s="19">
        <f ca="1">IF($A5&lt;50,0,VLOOKUP($A5,Gains_ded!$A$3:$AC$101,Gains_ded!$U$1-Gains_ded!$A$1+1,0))</f>
        <v>0</v>
      </c>
      <c r="Q5" s="19">
        <f t="shared" ref="Q5:Q43" ca="1" si="5">IF(P5=0,M5+N5+O5,IF(M5+N5+O5&gt;P5,P5,M5+N5+O5))</f>
        <v>25</v>
      </c>
      <c r="R5" s="19">
        <f ca="1">IF($A5&lt;50,0,VLOOKUP($A5,Gains_ded!$A$3:$AC$101,Gains_ded!$V$1-Gains_ded!$A$1+1,0))</f>
        <v>0</v>
      </c>
      <c r="S5" s="19">
        <f ca="1">IF(A5=0,0,IFERROR(INDIRECT(ADDRESS(63,A5+1,1,1,Parametres!$O$10&amp;TEXT($A$4,"00000"))),0))</f>
        <v>0</v>
      </c>
      <c r="T5" s="19">
        <f ca="1">IF(AND($A5&gt;50,$A5&lt;60),VLOOKUP($A5,INDIRECT(ADDRESS(U5+2,1,1,1)):INDIRECT(ADDRESS(U5+10,$AE$1,1,1)),$T$1-$A$1+1,0),IF(C5="C",AU5+AV5,IF(R5=0,Q5,IF(S5&gt;R5,0,IF(S5+Q5&gt;R5,R5-S5,Q5)))))</f>
        <v>25</v>
      </c>
      <c r="U5" s="68">
        <f t="shared" si="0"/>
        <v>44</v>
      </c>
      <c r="V5" s="19"/>
      <c r="W5" s="19">
        <f ca="1">IFERROR(VLOOKUP($A5,Gains_ded!$A$3:$AC$101,Gains_ded!$X$1-Gains_ded!$A$1+1,0),0)*INDIRECT(ADDRESS(U5,Entree!$J$1,1,1,Parametres!$O$6))</f>
        <v>0.24</v>
      </c>
      <c r="X5" s="19">
        <f ca="1">IFERROR(VLOOKUP($A5,Gains_ded!$A$3:$AC$101,Gains_ded!$Y$1-Gains_ded!$A$1+1,0),0)*INDIRECT(ADDRESS(U5,Entree!$N$1,1,1,Parametres!$O$6))</f>
        <v>0</v>
      </c>
      <c r="Y5" s="19">
        <f ca="1">IFERROR(VLOOKUP($A5,Gains_ded!$A$3:$AC$101,Gains_ded!$AA$1-Gains_ded!$A$1+1,0),0)*T5</f>
        <v>0</v>
      </c>
      <c r="Z5" s="19">
        <f ca="1">IF($A5&lt;50,0,VLOOKUP($A5,Gains_ded!$A$3:$AC$101,Gains_ded!$Z$1-Gains_ded!$A$1+1,0))</f>
        <v>0</v>
      </c>
      <c r="AA5" s="19">
        <f ca="1">IF($A5&lt;50,0,VLOOKUP($A5,Gains_ded!$A$3:$AC$101,Gains_ded!$AB$1-Gains_ded!$A$1+1,0))</f>
        <v>0</v>
      </c>
      <c r="AB5" s="19">
        <f ca="1">IF(AA5=0,W5+X5+Y5+Z5,IF(W5+X5+Y5+Z5&gt;AA5,AA5,W5+X5+Y5+Z5))</f>
        <v>0.24</v>
      </c>
      <c r="AC5" s="19">
        <f ca="1">IF($A5&lt;50,0,VLOOKUP($A5,Gains_ded!$A$3:$AC$101,Gains_ded!$AC$1-Gains_ded!$A$1+1,0))</f>
        <v>0</v>
      </c>
      <c r="AD5" s="19">
        <f ca="1">IF(A5=0,0,IFERROR(INDIRECT(ADDRESS(133,A5+1,1,1,Parametres!$O$10&amp;TEXT($A$4,"00000"))),0))</f>
        <v>0</v>
      </c>
      <c r="AE5" s="19">
        <f ca="1">IF(AND($A5&gt;50,$A5&lt;60),VLOOKUP($A5,INDIRECT(ADDRESS(U5+2,1,1,1)):INDIRECT(ADDRESS(U5+10,$AE$1,1,1)),$AE$1-$A$1+1,0),IF(C5="C",BC5+BD5,IF(AC5=0,AB5,IF(AD5&gt;AC5,0,IF(AD5+AB5&gt;AC5,AC5-AD5,AB5)))))</f>
        <v>0.24</v>
      </c>
      <c r="AL5">
        <f ca="1">IF($C5&lt;&gt;"C",0,IFERROR(HLOOKUP($A5&amp;"E",CCQ!$B$2:$AA$101,100,0),0))</f>
        <v>0</v>
      </c>
      <c r="AM5">
        <f ca="1">IF($C5&lt;&gt;"C",0,VLOOKUP(INDIRECT(ADDRESS($U5-35,Entree!$A$1,1,1,Parametres!$O$6))&amp;"C"&amp;INDIRECT(ADDRESS($U5-34,Entree!$A$1,1,1,Parametres!$O$6)),CCQ!$A$4:$AP$100,CCQ!$AP$1,0))</f>
        <v>0</v>
      </c>
      <c r="AN5">
        <f ca="1">IF($C5&lt;&gt;"C",0,VLOOKUP(INDIRECT(ADDRESS($U5-35,Entree!$A$1,1,1,Parametres!$O$6))&amp;"D"&amp;INDIRECT(ADDRESS($U5-34,Entree!$A$1,1,1,Parametres!$O$6)),CCQ!$A$4:$AP$100,CCQ!$AP$1,0))</f>
        <v>0</v>
      </c>
      <c r="AO5">
        <f ca="1">IFERROR(INDIRECT(ADDRESS(AM5,AL5,1,1,Parametres!$O$11)),0)</f>
        <v>0</v>
      </c>
      <c r="AP5">
        <f ca="1">IFERROR(INDIRECT(ADDRESS(AN5,AL5,1,1,Parametres!$O$11)),0)</f>
        <v>0</v>
      </c>
      <c r="AQ5" t="str">
        <f ca="1">IF(IFERROR(VLOOKUP(A5,Gains_ded!$A$3:$AC$101,Gains_ded!$R$1,0),0)=1,"H","B")</f>
        <v>B</v>
      </c>
      <c r="AR5">
        <f ca="1">IF(B5="Prelevement",INDIRECT(ADDRESS(U5+6,Entree!$P$1,1,1,Parametres!$O$6)),0)</f>
        <v>0</v>
      </c>
      <c r="AS5">
        <f ca="1">IF(AQ5="H",INDIRECT(ADDRESS(U5+3,Entree!$O$1,1,1,Parametres!$O$6)),INDIRECT(ADDRESS(U5+3,Entree!$P$1,1,1,Parametres!$O$6)))</f>
        <v>0</v>
      </c>
      <c r="AT5">
        <f ca="1">IF(AQ5="H",INDIRECT(ADDRESS(U5+4,Entree!$O$1,1,1,Parametres!$O$6)),INDIRECT(ADDRESS(U5+4,Entree!$P$1,1,1,Parametres!$O$6)))</f>
        <v>0</v>
      </c>
      <c r="AU5">
        <f t="shared" ca="1" si="1"/>
        <v>0</v>
      </c>
      <c r="AV5">
        <f t="shared" ca="1" si="2"/>
        <v>0</v>
      </c>
      <c r="AX5">
        <f ca="1">IF($C5&lt;&gt;"C",0,IFERROR(HLOOKUP($A5&amp;"C",CCQ!$B$2:$AA$101,100,0),0))</f>
        <v>0</v>
      </c>
      <c r="AY5">
        <f ca="1">IFERROR(INDIRECT(ADDRESS(AM5,AX5,1,1,Parametres!$O$11)),0)</f>
        <v>0</v>
      </c>
      <c r="AZ5">
        <f ca="1">IFERROR(INDIRECT(ADDRESS(AN5,AX5,1,1,Parametres!$O$11)),0)</f>
        <v>0</v>
      </c>
      <c r="BA5" t="str">
        <f ca="1">IF(IFERROR(VLOOKUP(A5,Gains_ded!$A$3:$AC$101,Gains_ded!$X$1,0),0)=1,"H","B")</f>
        <v>B</v>
      </c>
      <c r="BB5">
        <f ca="1">IF(A5=Parametres!$A$52,Parametres!$D$52,1)</f>
        <v>1</v>
      </c>
      <c r="BC5">
        <f t="shared" ca="1" si="3"/>
        <v>0</v>
      </c>
      <c r="BD5">
        <f t="shared" ca="1" si="4"/>
        <v>0</v>
      </c>
    </row>
    <row r="6" spans="1:56" x14ac:dyDescent="0.25">
      <c r="A6">
        <f ca="1">IFERROR(Entree!F5,0)</f>
        <v>16</v>
      </c>
      <c r="B6" t="str">
        <f ca="1">IFERROR(VLOOKUP(A6,Gains_ded!$A$3:$B$101,Gains_ded!$B$1-Gains_ded!$A$1+1,0),"")</f>
        <v>Avant imp mal P (28)</v>
      </c>
      <c r="C6" s="12" t="str">
        <f ca="1">IFERROR(VLOOKUP(A6,Gains_ded!$A$3:$C$101,Gains_ded!$C$1-Gains_ded!$A$1+1,0),"")</f>
        <v>G</v>
      </c>
      <c r="D6" s="12">
        <f ca="1">IFERROR(VLOOKUP(A6,Gains_ded!$A$3:$D$101,Gains_ded!$D$1-Gains_ded!$A$1+1,0),"")</f>
        <v>0</v>
      </c>
      <c r="E6" s="19">
        <f ca="1">IF(OR($A6&lt;50,$A6&gt;59),IFERROR(VLOOKUP($A6,Gains_ded!$A$3:$M$101,Gains_ded!F$1-Gains_ded!$A$1+1,0),0)*Entree!$Q5,0)</f>
        <v>0</v>
      </c>
      <c r="F6" s="19">
        <f ca="1">IF(OR($A6&lt;50,$A6&gt;59),IFERROR(VLOOKUP($A6,Gains_ded!$A$3:$M$101,Gains_ded!G$1-Gains_ded!$A$1+1,0),0)*Entree!$Q5,0)</f>
        <v>12.68</v>
      </c>
      <c r="G6" s="19">
        <f ca="1">IF(OR($A6&lt;50,$A6&gt;59),IFERROR(VLOOKUP($A6,Gains_ded!$A$3:$M$101,Gains_ded!H$1-Gains_ded!$A$1+1,0),0)*Entree!$Q5,0)</f>
        <v>12.68</v>
      </c>
      <c r="H6" s="19">
        <f ca="1">IF(OR($A6&lt;50,$A6&gt;59),IFERROR(VLOOKUP($A6,Gains_ded!$A$3:$M$101,Gains_ded!I$1-Gains_ded!$A$1+1,0),0)*Entree!$Q5,0)</f>
        <v>0</v>
      </c>
      <c r="I6" s="19">
        <f ca="1">IF(OR($A6&lt;50,$A6&gt;59),IFERROR(VLOOKUP($A6,Gains_ded!$A$3:$M$101,Gains_ded!J$1-Gains_ded!$A$1+1,0),0)*Entree!$Q5,0)</f>
        <v>12.68</v>
      </c>
      <c r="J6" s="19">
        <f ca="1">IF(OR($A6&lt;50,$A6&gt;59),IFERROR(VLOOKUP($A6,Gains_ded!$A$3:$M$101,Gains_ded!K$1-Gains_ded!$A$1+1,0),0)*Entree!$Q5,0)</f>
        <v>0</v>
      </c>
      <c r="K6" s="19">
        <f ca="1">IF(OR($A6&lt;50,$A6&gt;59),IFERROR(VLOOKUP($A6,Gains_ded!$A$3:$M$101,Gains_ded!L$1-Gains_ded!$A$1+1,0),0)*Entree!$Q5,0)</f>
        <v>0</v>
      </c>
      <c r="L6" s="19">
        <f ca="1">IF(OR($A6&lt;50,$A6&gt;59),IFERROR(VLOOKUP($A6,Gains_ded!$A$3:$M$101,Gains_ded!M$1-Gains_ded!$A$1+1,0),0)*Entree!$Q5,0)</f>
        <v>0</v>
      </c>
      <c r="M6" s="19">
        <f ca="1">IF(C6="s",IFERROR(VLOOKUP($A6,Syndicats!$B$4:$F$51,Syndicats!$E$1-Syndicats!$B$1+1,0),0)*INDIRECT(ADDRESS(U6,Entree!$J$1,1,1,Parametres!$O$6)),IFERROR(VLOOKUP($A6,Gains_ded!$A$3:$AC$101,Gains_ded!$R$1-Gains_ded!$A$1+1,0),0)*INDIRECT(ADDRESS(U6,Entree!$J$1,1,1,Parametres!$O$6)))</f>
        <v>0</v>
      </c>
      <c r="N6" s="19">
        <f ca="1">IFERROR(VLOOKUP($A6,Gains_ded!$A$3:$AC$101,Gains_ded!$S$1-Gains_ded!$A$1+1,0),0)*INDIRECT(ADDRESS(U6,Entree!$N$1,1,1,Parametres!$O$6))</f>
        <v>0</v>
      </c>
      <c r="O6" s="19">
        <f ca="1">IF($A6&lt;50,0,IF(C6="s",IFERROR(VLOOKUP($A6,Syndicats!$B$4:$F$51,Syndicats!$F$1-Syndicats!$B$1+1,0),0),VLOOKUP($A6,Gains_ded!$A$3:$AC$101,Gains_ded!$T$1-Gains_ded!$A$1+1,0)))</f>
        <v>0</v>
      </c>
      <c r="P6" s="19">
        <f ca="1">IF($A6&lt;50,0,VLOOKUP($A6,Gains_ded!$A$3:$AC$101,Gains_ded!$U$1-Gains_ded!$A$1+1,0))</f>
        <v>0</v>
      </c>
      <c r="Q6" s="19">
        <f t="shared" ca="1" si="5"/>
        <v>0</v>
      </c>
      <c r="R6" s="19">
        <f ca="1">IF($A6&lt;50,0,VLOOKUP($A6,Gains_ded!$A$3:$AC$101,Gains_ded!$V$1-Gains_ded!$A$1+1,0))</f>
        <v>0</v>
      </c>
      <c r="S6" s="19">
        <f ca="1">IF(A6=0,0,IFERROR(INDIRECT(ADDRESS(63,A6+1,1,1,Parametres!$O$10&amp;TEXT($A$4,"00000"))),0))</f>
        <v>0</v>
      </c>
      <c r="T6" s="19">
        <f ca="1">IF(AND($A6&gt;50,$A6&lt;60),VLOOKUP($A6,INDIRECT(ADDRESS(U6+2,1,1,1)):INDIRECT(ADDRESS(U6+10,$AE$1,1,1)),$T$1-$A$1+1,0),IF(C6="C",AU6+AV6,IF(R6=0,Q6,IF(S6&gt;R6,0,IF(S6+Q6&gt;R6,R6-S6,Q6)))))</f>
        <v>0</v>
      </c>
      <c r="U6" s="68">
        <f t="shared" si="0"/>
        <v>44</v>
      </c>
      <c r="V6" s="19"/>
      <c r="W6" s="19">
        <f ca="1">IFERROR(VLOOKUP($A6,Gains_ded!$A$3:$AC$101,Gains_ded!$X$1-Gains_ded!$A$1+1,0),0)*INDIRECT(ADDRESS(U6,Entree!$J$1,1,1,Parametres!$O$6))</f>
        <v>0</v>
      </c>
      <c r="X6" s="19">
        <f ca="1">IFERROR(VLOOKUP($A6,Gains_ded!$A$3:$AC$101,Gains_ded!$Y$1-Gains_ded!$A$1+1,0),0)*INDIRECT(ADDRESS(U6,Entree!$N$1,1,1,Parametres!$O$6))</f>
        <v>0</v>
      </c>
      <c r="Y6" s="19">
        <f ca="1">IFERROR(VLOOKUP($A6,Gains_ded!$A$3:$AC$101,Gains_ded!$AA$1-Gains_ded!$A$1+1,0),0)*T6</f>
        <v>0</v>
      </c>
      <c r="Z6" s="19">
        <f ca="1">IF($A6&lt;50,0,VLOOKUP($A6,Gains_ded!$A$3:$AC$101,Gains_ded!$Z$1-Gains_ded!$A$1+1,0))</f>
        <v>0</v>
      </c>
      <c r="AA6" s="19">
        <f ca="1">IF($A6&lt;50,0,VLOOKUP($A6,Gains_ded!$A$3:$AC$101,Gains_ded!$AB$1-Gains_ded!$A$1+1,0))</f>
        <v>0</v>
      </c>
      <c r="AB6" s="19">
        <f ca="1">IF(AA6=0,W6+X6+Y6+Z6,IF(W6+X6+Y6+Z6&gt;AA6,AA6,W6+X6+Y6+Z6))</f>
        <v>0</v>
      </c>
      <c r="AC6" s="19">
        <f ca="1">IF($A6&lt;50,0,VLOOKUP($A6,Gains_ded!$A$3:$AC$101,Gains_ded!$AC$1-Gains_ded!$A$1+1,0))</f>
        <v>0</v>
      </c>
      <c r="AD6" s="19">
        <f ca="1">IF(A6=0,0,IFERROR(INDIRECT(ADDRESS(133,A6+1,1,1,Parametres!$O$10&amp;TEXT($A$4,"00000"))),0))</f>
        <v>0</v>
      </c>
      <c r="AE6" s="19">
        <f ca="1">IF(AND($A6&gt;50,$A6&lt;60),VLOOKUP($A6,INDIRECT(ADDRESS(U6+2,1,1,1)):INDIRECT(ADDRESS(U6+10,$AE$1,1,1)),$AE$1-$A$1+1,0),IF(C6="C",BC6+BD6,IF(AC6=0,AB6,IF(AD6&gt;AC6,0,IF(AD6+AB6&gt;AC6,AC6-AD6,AB6)))))</f>
        <v>0</v>
      </c>
      <c r="AL6">
        <f ca="1">IF($C6&lt;&gt;"C",0,IFERROR(HLOOKUP($A6&amp;"E",CCQ!$B$2:$AA$101,100,0),0))</f>
        <v>0</v>
      </c>
      <c r="AM6">
        <f ca="1">IF($C6&lt;&gt;"C",0,VLOOKUP(INDIRECT(ADDRESS($U6-35,Entree!$A$1,1,1,Parametres!$O$6))&amp;"C"&amp;INDIRECT(ADDRESS($U6-34,Entree!$A$1,1,1,Parametres!$O$6)),CCQ!$A$4:$AP$100,CCQ!$AP$1,0))</f>
        <v>0</v>
      </c>
      <c r="AN6">
        <f ca="1">IF($C6&lt;&gt;"C",0,VLOOKUP(INDIRECT(ADDRESS($U6-35,Entree!$A$1,1,1,Parametres!$O$6))&amp;"D"&amp;INDIRECT(ADDRESS($U6-34,Entree!$A$1,1,1,Parametres!$O$6)),CCQ!$A$4:$AP$100,CCQ!$AP$1,0))</f>
        <v>0</v>
      </c>
      <c r="AO6">
        <f ca="1">IFERROR(INDIRECT(ADDRESS(AM6,AL6,1,1,Parametres!$O$11)),0)</f>
        <v>0</v>
      </c>
      <c r="AP6">
        <f ca="1">IFERROR(INDIRECT(ADDRESS(AN6,AL6,1,1,Parametres!$O$11)),0)</f>
        <v>0</v>
      </c>
      <c r="AQ6" t="str">
        <f ca="1">IF(IFERROR(VLOOKUP(A6,Gains_ded!$A$3:$AC$101,Gains_ded!$R$1,0),0)=1,"H","B")</f>
        <v>B</v>
      </c>
      <c r="AR6">
        <f ca="1">IF(B6="Prelevement",INDIRECT(ADDRESS(U6+6,Entree!$P$1,1,1,Parametres!$O$6)),0)</f>
        <v>0</v>
      </c>
      <c r="AS6">
        <f ca="1">IF(AQ6="H",INDIRECT(ADDRESS(U6+3,Entree!$O$1,1,1,Parametres!$O$6)),INDIRECT(ADDRESS(U6+3,Entree!$P$1,1,1,Parametres!$O$6)))</f>
        <v>0</v>
      </c>
      <c r="AT6">
        <f ca="1">IF(AQ6="H",INDIRECT(ADDRESS(U6+4,Entree!$O$1,1,1,Parametres!$O$6)),INDIRECT(ADDRESS(U6+4,Entree!$P$1,1,1,Parametres!$O$6)))</f>
        <v>0</v>
      </c>
      <c r="AU6">
        <f t="shared" ca="1" si="1"/>
        <v>0</v>
      </c>
      <c r="AV6">
        <f t="shared" ca="1" si="2"/>
        <v>0</v>
      </c>
      <c r="AX6">
        <f ca="1">IF($C6&lt;&gt;"C",0,IFERROR(HLOOKUP($A6&amp;"C",CCQ!$B$2:$AA$101,100,0),0))</f>
        <v>0</v>
      </c>
      <c r="AY6">
        <f ca="1">IFERROR(INDIRECT(ADDRESS(AM6,AX6,1,1,Parametres!$O$11)),0)</f>
        <v>0</v>
      </c>
      <c r="AZ6">
        <f ca="1">IFERROR(INDIRECT(ADDRESS(AN6,AX6,1,1,Parametres!$O$11)),0)</f>
        <v>0</v>
      </c>
      <c r="BA6" t="str">
        <f ca="1">IF(IFERROR(VLOOKUP(A6,Gains_ded!$A$3:$AC$101,Gains_ded!$X$1,0),0)=1,"H","B")</f>
        <v>B</v>
      </c>
      <c r="BB6">
        <f ca="1">IF(A6=Parametres!$A$52,Parametres!$D$52,1)</f>
        <v>1</v>
      </c>
      <c r="BC6">
        <f t="shared" ca="1" si="3"/>
        <v>0</v>
      </c>
      <c r="BD6">
        <f t="shared" ca="1" si="4"/>
        <v>0</v>
      </c>
    </row>
    <row r="7" spans="1:56" x14ac:dyDescent="0.25">
      <c r="A7">
        <f ca="1">IFERROR(Entree!F6,0)</f>
        <v>17</v>
      </c>
      <c r="B7" t="str">
        <f ca="1">IFERROR(VLOOKUP(A7,Gains_ded!$A$3:$B$101,Gains_ded!$B$1-Gains_ded!$A$1+1,0),"")</f>
        <v>Annul avant impos (29)</v>
      </c>
      <c r="C7" s="12" t="str">
        <f ca="1">IFERROR(VLOOKUP(A7,Gains_ded!$A$3:$C$101,Gains_ded!$C$1-Gains_ded!$A$1+1,0),"")</f>
        <v>G</v>
      </c>
      <c r="D7" s="12">
        <f ca="1">IFERROR(VLOOKUP(A7,Gains_ded!$A$3:$D$101,Gains_ded!$D$1-Gains_ded!$A$1+1,0),"")</f>
        <v>0</v>
      </c>
      <c r="E7" s="19">
        <f ca="1">IF(OR($A7&lt;50,$A7&gt;59),IFERROR(VLOOKUP($A7,Gains_ded!$A$3:$M$101,Gains_ded!F$1-Gains_ded!$A$1+1,0),0)*Entree!$Q6,0)</f>
        <v>0</v>
      </c>
      <c r="F7" s="19">
        <f ca="1">IF(OR($A7&lt;50,$A7&gt;59),IFERROR(VLOOKUP($A7,Gains_ded!$A$3:$M$101,Gains_ded!G$1-Gains_ded!$A$1+1,0),0)*Entree!$Q6,0)</f>
        <v>0</v>
      </c>
      <c r="G7" s="19">
        <f ca="1">IF(OR($A7&lt;50,$A7&gt;59),IFERROR(VLOOKUP($A7,Gains_ded!$A$3:$M$101,Gains_ded!H$1-Gains_ded!$A$1+1,0),0)*Entree!$Q6,0)</f>
        <v>0</v>
      </c>
      <c r="H7" s="19">
        <f ca="1">IF(OR($A7&lt;50,$A7&gt;59),IFERROR(VLOOKUP($A7,Gains_ded!$A$3:$M$101,Gains_ded!I$1-Gains_ded!$A$1+1,0),0)*Entree!$Q6,0)</f>
        <v>0</v>
      </c>
      <c r="I7" s="19">
        <f ca="1">IF(OR($A7&lt;50,$A7&gt;59),IFERROR(VLOOKUP($A7,Gains_ded!$A$3:$M$101,Gains_ded!J$1-Gains_ded!$A$1+1,0),0)*Entree!$Q6,0)</f>
        <v>0</v>
      </c>
      <c r="J7" s="19">
        <f ca="1">IF(OR($A7&lt;50,$A7&gt;59),IFERROR(VLOOKUP($A7,Gains_ded!$A$3:$M$101,Gains_ded!K$1-Gains_ded!$A$1+1,0),0)*Entree!$Q6,0)</f>
        <v>0</v>
      </c>
      <c r="K7" s="19">
        <f ca="1">IF(OR($A7&lt;50,$A7&gt;59),IFERROR(VLOOKUP($A7,Gains_ded!$A$3:$M$101,Gains_ded!L$1-Gains_ded!$A$1+1,0),0)*Entree!$Q6,0)</f>
        <v>0</v>
      </c>
      <c r="L7" s="19">
        <f ca="1">IF(OR($A7&lt;50,$A7&gt;59),IFERROR(VLOOKUP($A7,Gains_ded!$A$3:$M$101,Gains_ded!M$1-Gains_ded!$A$1+1,0),0)*Entree!$Q6,0)</f>
        <v>0</v>
      </c>
      <c r="M7" s="19">
        <f ca="1">IF(C7="s",IFERROR(VLOOKUP($A7,Syndicats!$B$4:$F$51,Syndicats!$E$1-Syndicats!$B$1+1,0),0)*INDIRECT(ADDRESS(U7,Entree!$J$1,1,1,Parametres!$O$6)),IFERROR(VLOOKUP($A7,Gains_ded!$A$3:$AC$101,Gains_ded!$R$1-Gains_ded!$A$1+1,0),0)*INDIRECT(ADDRESS(U7,Entree!$J$1,1,1,Parametres!$O$6)))</f>
        <v>0</v>
      </c>
      <c r="N7" s="19">
        <f ca="1">IFERROR(VLOOKUP($A7,Gains_ded!$A$3:$AC$101,Gains_ded!$S$1-Gains_ded!$A$1+1,0),0)*INDIRECT(ADDRESS(U7,Entree!$N$1,1,1,Parametres!$O$6))</f>
        <v>0</v>
      </c>
      <c r="O7" s="19">
        <f ca="1">IF($A7&lt;50,0,IF(C7="s",IFERROR(VLOOKUP($A7,Syndicats!$B$4:$F$51,Syndicats!$F$1-Syndicats!$B$1+1,0),0),VLOOKUP($A7,Gains_ded!$A$3:$AC$101,Gains_ded!$T$1-Gains_ded!$A$1+1,0)))</f>
        <v>0</v>
      </c>
      <c r="P7" s="19">
        <f ca="1">IF($A7&lt;50,0,VLOOKUP($A7,Gains_ded!$A$3:$AC$101,Gains_ded!$U$1-Gains_ded!$A$1+1,0))</f>
        <v>0</v>
      </c>
      <c r="Q7" s="19">
        <f t="shared" ca="1" si="5"/>
        <v>0</v>
      </c>
      <c r="R7" s="19">
        <f ca="1">IF($A7&lt;50,0,VLOOKUP($A7,Gains_ded!$A$3:$AC$101,Gains_ded!$V$1-Gains_ded!$A$1+1,0))</f>
        <v>0</v>
      </c>
      <c r="S7" s="19">
        <f ca="1">IF(A7=0,0,IFERROR(INDIRECT(ADDRESS(63,A7+1,1,1,Parametres!$O$10&amp;TEXT($A$4,"00000"))),0))</f>
        <v>0</v>
      </c>
      <c r="T7" s="19">
        <f ca="1">IF(AND($A7&gt;50,$A7&lt;60),VLOOKUP($A7,INDIRECT(ADDRESS(U7+2,1,1,1)):INDIRECT(ADDRESS(U7+10,$AE$1,1,1)),$T$1-$A$1+1,0),IF(C7="C",AU7+AV7,IF(R7=0,Q7,IF(S7&gt;R7,0,IF(S7+Q7&gt;R7,R7-S7,Q7)))))</f>
        <v>0</v>
      </c>
      <c r="U7" s="68">
        <f t="shared" si="0"/>
        <v>44</v>
      </c>
      <c r="V7" s="19"/>
      <c r="W7" s="19">
        <f ca="1">IFERROR(VLOOKUP($A7,Gains_ded!$A$3:$AC$101,Gains_ded!$X$1-Gains_ded!$A$1+1,0),0)*INDIRECT(ADDRESS(U7,Entree!$J$1,1,1,Parametres!$O$6))</f>
        <v>0</v>
      </c>
      <c r="X7" s="19">
        <f ca="1">IFERROR(VLOOKUP($A7,Gains_ded!$A$3:$AC$101,Gains_ded!$Y$1-Gains_ded!$A$1+1,0),0)*INDIRECT(ADDRESS(U7,Entree!$N$1,1,1,Parametres!$O$6))</f>
        <v>0</v>
      </c>
      <c r="Y7" s="19">
        <f ca="1">IFERROR(VLOOKUP($A7,Gains_ded!$A$3:$AC$101,Gains_ded!$AA$1-Gains_ded!$A$1+1,0),0)*T7</f>
        <v>0</v>
      </c>
      <c r="Z7" s="19">
        <f ca="1">IF($A7&lt;50,0,VLOOKUP($A7,Gains_ded!$A$3:$AC$101,Gains_ded!$Z$1-Gains_ded!$A$1+1,0))</f>
        <v>0</v>
      </c>
      <c r="AA7" s="19">
        <f ca="1">IF($A7&lt;50,0,VLOOKUP($A7,Gains_ded!$A$3:$AC$101,Gains_ded!$AB$1-Gains_ded!$A$1+1,0))</f>
        <v>0</v>
      </c>
      <c r="AB7" s="19">
        <f t="shared" ref="AB7:AB43" ca="1" si="6">IF(AA7=0,W7+X7+Y7+Z7,IF(W7+X7+Y7+Z7&gt;AA7,AA7,W7+X7+Y7+Z7))</f>
        <v>0</v>
      </c>
      <c r="AC7" s="19">
        <f ca="1">IF($A7&lt;50,0,VLOOKUP($A7,Gains_ded!$A$3:$AC$101,Gains_ded!$AC$1-Gains_ded!$A$1+1,0))</f>
        <v>0</v>
      </c>
      <c r="AD7" s="19">
        <f ca="1">IF(A7=0,0,IFERROR(INDIRECT(ADDRESS(133,A7+1,1,1,Parametres!$O$10&amp;TEXT($A$4,"00000"))),0))</f>
        <v>0</v>
      </c>
      <c r="AE7" s="19">
        <f ca="1">IF(AND($A7&gt;50,$A7&lt;60),VLOOKUP($A7,INDIRECT(ADDRESS(U7+2,1,1,1)):INDIRECT(ADDRESS(U7+10,$AE$1,1,1)),$AE$1-$A$1+1,0),IF(C7="C",BC7+BD7,IF(AC7=0,AB7,IF(AD7&gt;AC7,0,IF(AD7+AB7&gt;AC7,AC7-AD7,AB7)))))</f>
        <v>0</v>
      </c>
      <c r="AL7">
        <f ca="1">IF($C7&lt;&gt;"C",0,IFERROR(HLOOKUP($A7&amp;"E",CCQ!$B$2:$AA$101,100,0),0))</f>
        <v>0</v>
      </c>
      <c r="AM7">
        <f ca="1">IF($C7&lt;&gt;"C",0,VLOOKUP(INDIRECT(ADDRESS($U7-35,Entree!$A$1,1,1,Parametres!$O$6))&amp;"C"&amp;INDIRECT(ADDRESS($U7-34,Entree!$A$1,1,1,Parametres!$O$6)),CCQ!$A$4:$AP$100,CCQ!$AP$1,0))</f>
        <v>0</v>
      </c>
      <c r="AN7">
        <f ca="1">IF($C7&lt;&gt;"C",0,VLOOKUP(INDIRECT(ADDRESS($U7-35,Entree!$A$1,1,1,Parametres!$O$6))&amp;"D"&amp;INDIRECT(ADDRESS($U7-34,Entree!$A$1,1,1,Parametres!$O$6)),CCQ!$A$4:$AP$100,CCQ!$AP$1,0))</f>
        <v>0</v>
      </c>
      <c r="AO7">
        <f ca="1">IFERROR(INDIRECT(ADDRESS(AM7,AL7,1,1,Parametres!$O$11)),0)</f>
        <v>0</v>
      </c>
      <c r="AP7">
        <f ca="1">IFERROR(INDIRECT(ADDRESS(AN7,AL7,1,1,Parametres!$O$11)),0)</f>
        <v>0</v>
      </c>
      <c r="AQ7" t="str">
        <f ca="1">IF(IFERROR(VLOOKUP(A7,Gains_ded!$A$3:$AC$101,Gains_ded!$R$1,0),0)=1,"H","B")</f>
        <v>B</v>
      </c>
      <c r="AR7">
        <f ca="1">IF(B7="Prelevement",INDIRECT(ADDRESS(U7+6,Entree!$P$1,1,1,Parametres!$O$6)),0)</f>
        <v>0</v>
      </c>
      <c r="AS7">
        <f ca="1">IF(AQ7="H",INDIRECT(ADDRESS(U7+3,Entree!$O$1,1,1,Parametres!$O$6)),INDIRECT(ADDRESS(U7+3,Entree!$P$1,1,1,Parametres!$O$6)))</f>
        <v>0</v>
      </c>
      <c r="AT7">
        <f ca="1">IF(AQ7="H",INDIRECT(ADDRESS(U7+4,Entree!$O$1,1,1,Parametres!$O$6)),INDIRECT(ADDRESS(U7+4,Entree!$P$1,1,1,Parametres!$O$6)))</f>
        <v>0</v>
      </c>
      <c r="AU7">
        <f t="shared" ca="1" si="1"/>
        <v>0</v>
      </c>
      <c r="AV7">
        <f t="shared" ca="1" si="2"/>
        <v>0</v>
      </c>
      <c r="AX7">
        <f ca="1">IF($C7&lt;&gt;"C",0,IFERROR(HLOOKUP($A7&amp;"C",CCQ!$B$2:$AA$101,100,0),0))</f>
        <v>0</v>
      </c>
      <c r="AY7">
        <f ca="1">IFERROR(INDIRECT(ADDRESS(AM7,AX7,1,1,Parametres!$O$11)),0)</f>
        <v>0</v>
      </c>
      <c r="AZ7">
        <f ca="1">IFERROR(INDIRECT(ADDRESS(AN7,AX7,1,1,Parametres!$O$11)),0)</f>
        <v>0</v>
      </c>
      <c r="BA7" t="str">
        <f ca="1">IF(IFERROR(VLOOKUP(A7,Gains_ded!$A$3:$AC$101,Gains_ded!$X$1,0),0)=1,"H","B")</f>
        <v>B</v>
      </c>
      <c r="BB7">
        <f ca="1">IF(A7=Parametres!$A$52,Parametres!$D$52,1)</f>
        <v>1</v>
      </c>
      <c r="BC7">
        <f t="shared" ca="1" si="3"/>
        <v>0</v>
      </c>
      <c r="BD7">
        <f t="shared" ca="1" si="4"/>
        <v>0</v>
      </c>
    </row>
    <row r="8" spans="1:56" x14ac:dyDescent="0.25">
      <c r="A8">
        <f ca="1">IFERROR(Entree!F7,0)</f>
        <v>13</v>
      </c>
      <c r="B8" t="str">
        <f ca="1">IFERROR(VLOOKUP(A8,Gains_ded!$A$3:$B$101,Gains_ded!$B$1-Gains_ded!$A$1+1,0),"")</f>
        <v>Annul av imp fed (31)</v>
      </c>
      <c r="C8" s="12" t="str">
        <f ca="1">IFERROR(VLOOKUP(A8,Gains_ded!$A$3:$C$101,Gains_ded!$C$1-Gains_ded!$A$1+1,0),"")</f>
        <v>G</v>
      </c>
      <c r="D8" s="12">
        <f ca="1">IFERROR(VLOOKUP(A8,Gains_ded!$A$3:$D$101,Gains_ded!$D$1-Gains_ded!$A$1+1,0),"")</f>
        <v>0</v>
      </c>
      <c r="E8" s="19">
        <f ca="1">IF(OR($A8&lt;50,$A8&gt;59),IFERROR(VLOOKUP($A8,Gains_ded!$A$3:$M$101,Gains_ded!F$1-Gains_ded!$A$1+1,0),0)*Entree!$Q7,0)</f>
        <v>0</v>
      </c>
      <c r="F8" s="19">
        <f ca="1">IF(OR($A8&lt;50,$A8&gt;59),IFERROR(VLOOKUP($A8,Gains_ded!$A$3:$M$101,Gains_ded!G$1-Gains_ded!$A$1+1,0),0)*Entree!$Q7,0)</f>
        <v>0</v>
      </c>
      <c r="G8" s="19">
        <f ca="1">IF(OR($A8&lt;50,$A8&gt;59),IFERROR(VLOOKUP($A8,Gains_ded!$A$3:$M$101,Gains_ded!H$1-Gains_ded!$A$1+1,0),0)*Entree!$Q7,0)</f>
        <v>0</v>
      </c>
      <c r="H8" s="19">
        <f ca="1">IF(OR($A8&lt;50,$A8&gt;59),IFERROR(VLOOKUP($A8,Gains_ded!$A$3:$M$101,Gains_ded!I$1-Gains_ded!$A$1+1,0),0)*Entree!$Q7,0)</f>
        <v>0</v>
      </c>
      <c r="I8" s="19">
        <f ca="1">IF(OR($A8&lt;50,$A8&gt;59),IFERROR(VLOOKUP($A8,Gains_ded!$A$3:$M$101,Gains_ded!J$1-Gains_ded!$A$1+1,0),0)*Entree!$Q7,0)</f>
        <v>0</v>
      </c>
      <c r="J8" s="19">
        <f ca="1">IF(OR($A8&lt;50,$A8&gt;59),IFERROR(VLOOKUP($A8,Gains_ded!$A$3:$M$101,Gains_ded!K$1-Gains_ded!$A$1+1,0),0)*Entree!$Q7,0)</f>
        <v>0</v>
      </c>
      <c r="K8" s="19">
        <f ca="1">IF(OR($A8&lt;50,$A8&gt;59),IFERROR(VLOOKUP($A8,Gains_ded!$A$3:$M$101,Gains_ded!L$1-Gains_ded!$A$1+1,0),0)*Entree!$Q7,0)</f>
        <v>0</v>
      </c>
      <c r="L8" s="19">
        <f ca="1">IF(OR($A8&lt;50,$A8&gt;59),IFERROR(VLOOKUP($A8,Gains_ded!$A$3:$M$101,Gains_ded!M$1-Gains_ded!$A$1+1,0),0)*Entree!$Q7,0)</f>
        <v>0</v>
      </c>
      <c r="M8" s="19">
        <f ca="1">IF(C8="s",IFERROR(VLOOKUP($A8,Syndicats!$B$4:$F$51,Syndicats!$E$1-Syndicats!$B$1+1,0),0)*INDIRECT(ADDRESS(U8,Entree!$J$1,1,1,Parametres!$O$6)),IFERROR(VLOOKUP($A8,Gains_ded!$A$3:$AC$101,Gains_ded!$R$1-Gains_ded!$A$1+1,0),0)*INDIRECT(ADDRESS(U8,Entree!$J$1,1,1,Parametres!$O$6)))</f>
        <v>0</v>
      </c>
      <c r="N8" s="19">
        <f ca="1">IFERROR(VLOOKUP($A8,Gains_ded!$A$3:$AC$101,Gains_ded!$S$1-Gains_ded!$A$1+1,0),0)*INDIRECT(ADDRESS(U8,Entree!$N$1,1,1,Parametres!$O$6))</f>
        <v>0</v>
      </c>
      <c r="O8" s="19">
        <f ca="1">IF($A8&lt;50,0,IF(C8="s",IFERROR(VLOOKUP($A8,Syndicats!$B$4:$F$51,Syndicats!$F$1-Syndicats!$B$1+1,0),0),VLOOKUP($A8,Gains_ded!$A$3:$AC$101,Gains_ded!$T$1-Gains_ded!$A$1+1,0)))</f>
        <v>0</v>
      </c>
      <c r="P8" s="19">
        <f ca="1">IF($A8&lt;50,0,VLOOKUP($A8,Gains_ded!$A$3:$AC$101,Gains_ded!$U$1-Gains_ded!$A$1+1,0))</f>
        <v>0</v>
      </c>
      <c r="Q8" s="19">
        <f t="shared" ca="1" si="5"/>
        <v>0</v>
      </c>
      <c r="R8" s="19">
        <f ca="1">IF($A8&lt;50,0,VLOOKUP($A8,Gains_ded!$A$3:$AC$101,Gains_ded!$V$1-Gains_ded!$A$1+1,0))</f>
        <v>0</v>
      </c>
      <c r="S8" s="19">
        <f ca="1">IF(A8=0,0,IFERROR(INDIRECT(ADDRESS(63,A8+1,1,1,Parametres!$O$10&amp;TEXT($A$4,"00000"))),0))</f>
        <v>0</v>
      </c>
      <c r="T8" s="19">
        <f ca="1">IF(AND($A8&gt;50,$A8&lt;60),VLOOKUP($A8,INDIRECT(ADDRESS(U8+2,1,1,1)):INDIRECT(ADDRESS(U8+10,$AE$1,1,1)),$T$1-$A$1+1,0),IF(C8="C",AU8+AV8,IF(R8=0,Q8,IF(S8&gt;R8,0,IF(S8+Q8&gt;R8,R8-S8,Q8)))))</f>
        <v>0</v>
      </c>
      <c r="U8" s="68">
        <f t="shared" si="0"/>
        <v>44</v>
      </c>
      <c r="V8" s="19"/>
      <c r="W8" s="19">
        <f ca="1">IFERROR(VLOOKUP($A8,Gains_ded!$A$3:$AC$101,Gains_ded!$X$1-Gains_ded!$A$1+1,0),0)*INDIRECT(ADDRESS(U8,Entree!$J$1,1,1,Parametres!$O$6))</f>
        <v>0</v>
      </c>
      <c r="X8" s="19">
        <f ca="1">IFERROR(VLOOKUP($A8,Gains_ded!$A$3:$AC$101,Gains_ded!$Y$1-Gains_ded!$A$1+1,0),0)*INDIRECT(ADDRESS(U8,Entree!$N$1,1,1,Parametres!$O$6))</f>
        <v>0</v>
      </c>
      <c r="Y8" s="19">
        <f ca="1">IFERROR(VLOOKUP($A8,Gains_ded!$A$3:$AC$101,Gains_ded!$AA$1-Gains_ded!$A$1+1,0),0)*T8</f>
        <v>0</v>
      </c>
      <c r="Z8" s="19">
        <f ca="1">IF($A8&lt;50,0,VLOOKUP($A8,Gains_ded!$A$3:$AC$101,Gains_ded!$Z$1-Gains_ded!$A$1+1,0))</f>
        <v>0</v>
      </c>
      <c r="AA8" s="19">
        <f ca="1">IF($A8&lt;50,0,VLOOKUP($A8,Gains_ded!$A$3:$AC$101,Gains_ded!$AB$1-Gains_ded!$A$1+1,0))</f>
        <v>0</v>
      </c>
      <c r="AB8" s="19">
        <f t="shared" ca="1" si="6"/>
        <v>0</v>
      </c>
      <c r="AC8" s="19">
        <f ca="1">IF($A8&lt;50,0,VLOOKUP($A8,Gains_ded!$A$3:$AC$101,Gains_ded!$AC$1-Gains_ded!$A$1+1,0))</f>
        <v>0</v>
      </c>
      <c r="AD8" s="19">
        <f ca="1">IF(A8=0,0,IFERROR(INDIRECT(ADDRESS(133,A8+1,1,1,Parametres!$O$10&amp;TEXT($A$4,"00000"))),0))</f>
        <v>0</v>
      </c>
      <c r="AE8" s="19">
        <f ca="1">IF(AND($A8&gt;50,$A8&lt;60),VLOOKUP($A8,INDIRECT(ADDRESS(U8+2,1,1,1)):INDIRECT(ADDRESS(U8+10,$AE$1,1,1)),$AE$1-$A$1+1,0),IF(C8="C",BC8+BD8,IF(AC8=0,AB8,IF(AD8&gt;AC8,0,IF(AD8+AB8&gt;AC8,AC8-AD8,AB8)))))</f>
        <v>0</v>
      </c>
      <c r="AL8">
        <f ca="1">IF($C8&lt;&gt;"C",0,IFERROR(HLOOKUP($A8&amp;"E",CCQ!$B$2:$AA$101,100,0),0))</f>
        <v>0</v>
      </c>
      <c r="AM8">
        <f ca="1">IF($C8&lt;&gt;"C",0,VLOOKUP(INDIRECT(ADDRESS($U8-35,Entree!$A$1,1,1,Parametres!$O$6))&amp;"C"&amp;INDIRECT(ADDRESS($U8-34,Entree!$A$1,1,1,Parametres!$O$6)),CCQ!$A$4:$AP$100,CCQ!$AP$1,0))</f>
        <v>0</v>
      </c>
      <c r="AN8">
        <f ca="1">IF($C8&lt;&gt;"C",0,VLOOKUP(INDIRECT(ADDRESS($U8-35,Entree!$A$1,1,1,Parametres!$O$6))&amp;"D"&amp;INDIRECT(ADDRESS($U8-34,Entree!$A$1,1,1,Parametres!$O$6)),CCQ!$A$4:$AP$100,CCQ!$AP$1,0))</f>
        <v>0</v>
      </c>
      <c r="AO8">
        <f ca="1">IFERROR(INDIRECT(ADDRESS(AM8,AL8,1,1,Parametres!$O$11)),0)</f>
        <v>0</v>
      </c>
      <c r="AP8">
        <f ca="1">IFERROR(INDIRECT(ADDRESS(AN8,AL8,1,1,Parametres!$O$11)),0)</f>
        <v>0</v>
      </c>
      <c r="AQ8" t="str">
        <f ca="1">IF(IFERROR(VLOOKUP(A8,Gains_ded!$A$3:$AC$101,Gains_ded!$R$1,0),0)=1,"H","B")</f>
        <v>B</v>
      </c>
      <c r="AR8">
        <f ca="1">IF(B8="Prelevement",INDIRECT(ADDRESS(U8+6,Entree!$P$1,1,1,Parametres!$O$6)),0)</f>
        <v>0</v>
      </c>
      <c r="AS8">
        <f ca="1">IF(AQ8="H",INDIRECT(ADDRESS(U8+3,Entree!$O$1,1,1,Parametres!$O$6)),INDIRECT(ADDRESS(U8+3,Entree!$P$1,1,1,Parametres!$O$6)))</f>
        <v>0</v>
      </c>
      <c r="AT8">
        <f ca="1">IF(AQ8="H",INDIRECT(ADDRESS(U8+4,Entree!$O$1,1,1,Parametres!$O$6)),INDIRECT(ADDRESS(U8+4,Entree!$P$1,1,1,Parametres!$O$6)))</f>
        <v>0</v>
      </c>
      <c r="AU8">
        <f t="shared" ca="1" si="1"/>
        <v>0</v>
      </c>
      <c r="AV8">
        <f t="shared" ca="1" si="2"/>
        <v>0</v>
      </c>
      <c r="AX8">
        <f ca="1">IF($C8&lt;&gt;"C",0,IFERROR(HLOOKUP($A8&amp;"C",CCQ!$B$2:$AA$101,100,0),0))</f>
        <v>0</v>
      </c>
      <c r="AY8">
        <f ca="1">IFERROR(INDIRECT(ADDRESS(AM8,AX8,1,1,Parametres!$O$11)),0)</f>
        <v>0</v>
      </c>
      <c r="AZ8">
        <f ca="1">IFERROR(INDIRECT(ADDRESS(AN8,AX8,1,1,Parametres!$O$11)),0)</f>
        <v>0</v>
      </c>
      <c r="BA8" t="str">
        <f ca="1">IF(IFERROR(VLOOKUP(A8,Gains_ded!$A$3:$AC$101,Gains_ded!$X$1,0),0)=1,"H","B")</f>
        <v>B</v>
      </c>
      <c r="BB8">
        <f ca="1">IF(A8=Parametres!$A$52,Parametres!$D$52,1)</f>
        <v>1</v>
      </c>
      <c r="BC8">
        <f t="shared" ca="1" si="3"/>
        <v>0</v>
      </c>
      <c r="BD8">
        <f t="shared" ca="1" si="4"/>
        <v>0</v>
      </c>
    </row>
    <row r="9" spans="1:56" x14ac:dyDescent="0.25">
      <c r="A9">
        <f ca="1">IFERROR(Entree!F8,0)</f>
        <v>25</v>
      </c>
      <c r="B9" t="str">
        <f ca="1">IFERROR(VLOOKUP(A9,Gains_ded!$A$3:$B$101,Gains_ded!$B$1-Gains_ded!$A$1+1,0),"")</f>
        <v>Fact equiv (32)</v>
      </c>
      <c r="C9" s="12" t="str">
        <f ca="1">IFERROR(VLOOKUP(A9,Gains_ded!$A$3:$C$101,Gains_ded!$C$1-Gains_ded!$A$1+1,0),"")</f>
        <v>G</v>
      </c>
      <c r="D9" s="12">
        <f ca="1">IFERROR(VLOOKUP(A9,Gains_ded!$A$3:$D$101,Gains_ded!$D$1-Gains_ded!$A$1+1,0),"")</f>
        <v>0</v>
      </c>
      <c r="E9" s="19">
        <f ca="1">IF(OR($A9&lt;50,$A9&gt;59),IFERROR(VLOOKUP($A9,Gains_ded!$A$3:$M$101,Gains_ded!F$1-Gains_ded!$A$1+1,0),0)*Entree!$Q8,0)</f>
        <v>0</v>
      </c>
      <c r="F9" s="19">
        <f ca="1">IF(OR($A9&lt;50,$A9&gt;59),IFERROR(VLOOKUP($A9,Gains_ded!$A$3:$M$101,Gains_ded!G$1-Gains_ded!$A$1+1,0),0)*Entree!$Q8,0)</f>
        <v>0</v>
      </c>
      <c r="G9" s="19">
        <f ca="1">IF(OR($A9&lt;50,$A9&gt;59),IFERROR(VLOOKUP($A9,Gains_ded!$A$3:$M$101,Gains_ded!H$1-Gains_ded!$A$1+1,0),0)*Entree!$Q8,0)</f>
        <v>0</v>
      </c>
      <c r="H9" s="19">
        <f ca="1">IF(OR($A9&lt;50,$A9&gt;59),IFERROR(VLOOKUP($A9,Gains_ded!$A$3:$M$101,Gains_ded!I$1-Gains_ded!$A$1+1,0),0)*Entree!$Q8,0)</f>
        <v>0</v>
      </c>
      <c r="I9" s="19">
        <f ca="1">IF(OR($A9&lt;50,$A9&gt;59),IFERROR(VLOOKUP($A9,Gains_ded!$A$3:$M$101,Gains_ded!J$1-Gains_ded!$A$1+1,0),0)*Entree!$Q8,0)</f>
        <v>0</v>
      </c>
      <c r="J9" s="19">
        <f ca="1">IF(OR($A9&lt;50,$A9&gt;59),IFERROR(VLOOKUP($A9,Gains_ded!$A$3:$M$101,Gains_ded!K$1-Gains_ded!$A$1+1,0),0)*Entree!$Q8,0)</f>
        <v>0</v>
      </c>
      <c r="K9" s="19">
        <f ca="1">IF(OR($A9&lt;50,$A9&gt;59),IFERROR(VLOOKUP($A9,Gains_ded!$A$3:$M$101,Gains_ded!L$1-Gains_ded!$A$1+1,0),0)*Entree!$Q8,0)</f>
        <v>0</v>
      </c>
      <c r="L9" s="19">
        <f ca="1">IF(OR($A9&lt;50,$A9&gt;59),IFERROR(VLOOKUP($A9,Gains_ded!$A$3:$M$101,Gains_ded!M$1-Gains_ded!$A$1+1,0),0)*Entree!$Q8,0)</f>
        <v>0</v>
      </c>
      <c r="M9" s="19">
        <f ca="1">IF(C9="s",IFERROR(VLOOKUP($A9,Syndicats!$B$4:$F$51,Syndicats!$E$1-Syndicats!$B$1+1,0),0)*INDIRECT(ADDRESS(U9,Entree!$J$1,1,1,Parametres!$O$6)),IFERROR(VLOOKUP($A9,Gains_ded!$A$3:$AC$101,Gains_ded!$R$1-Gains_ded!$A$1+1,0),0)*INDIRECT(ADDRESS(U9,Entree!$J$1,1,1,Parametres!$O$6)))</f>
        <v>0</v>
      </c>
      <c r="N9" s="19">
        <f ca="1">IFERROR(VLOOKUP($A9,Gains_ded!$A$3:$AC$101,Gains_ded!$S$1-Gains_ded!$A$1+1,0),0)*INDIRECT(ADDRESS(U9,Entree!$N$1,1,1,Parametres!$O$6))</f>
        <v>0</v>
      </c>
      <c r="O9" s="19">
        <f ca="1">IF($A9&lt;50,0,IF(C9="s",IFERROR(VLOOKUP($A9,Syndicats!$B$4:$F$51,Syndicats!$F$1-Syndicats!$B$1+1,0),0),VLOOKUP($A9,Gains_ded!$A$3:$AC$101,Gains_ded!$T$1-Gains_ded!$A$1+1,0)))</f>
        <v>0</v>
      </c>
      <c r="P9" s="19">
        <f ca="1">IF($A9&lt;50,0,VLOOKUP($A9,Gains_ded!$A$3:$AC$101,Gains_ded!$U$1-Gains_ded!$A$1+1,0))</f>
        <v>0</v>
      </c>
      <c r="Q9" s="19">
        <f t="shared" ca="1" si="5"/>
        <v>0</v>
      </c>
      <c r="R9" s="19">
        <f ca="1">IF($A9&lt;50,0,VLOOKUP($A9,Gains_ded!$A$3:$AC$101,Gains_ded!$V$1-Gains_ded!$A$1+1,0))</f>
        <v>0</v>
      </c>
      <c r="S9" s="19">
        <f ca="1">IF(A9=0,0,IFERROR(INDIRECT(ADDRESS(63,A9+1,1,1,Parametres!$O$10&amp;TEXT($A$4,"00000"))),0))</f>
        <v>0</v>
      </c>
      <c r="T9" s="19">
        <f ca="1">IF(AND($A9&gt;50,$A9&lt;60),VLOOKUP($A9,INDIRECT(ADDRESS(U9+2,1,1,1)):INDIRECT(ADDRESS(U9+10,$AE$1,1,1)),$T$1-$A$1+1,0),IF(C9="C",AU9+AV9,IF(R9=0,Q9,IF(S9&gt;R9,0,IF(S9+Q9&gt;R9,R9-S9,Q9)))))</f>
        <v>0</v>
      </c>
      <c r="U9" s="68">
        <f t="shared" si="0"/>
        <v>44</v>
      </c>
      <c r="V9" s="19"/>
      <c r="W9" s="19">
        <f ca="1">IFERROR(VLOOKUP($A9,Gains_ded!$A$3:$AC$101,Gains_ded!$X$1-Gains_ded!$A$1+1,0),0)*INDIRECT(ADDRESS(U9,Entree!$J$1,1,1,Parametres!$O$6))</f>
        <v>0</v>
      </c>
      <c r="X9" s="19">
        <f ca="1">IFERROR(VLOOKUP($A9,Gains_ded!$A$3:$AC$101,Gains_ded!$Y$1-Gains_ded!$A$1+1,0),0)*INDIRECT(ADDRESS(U9,Entree!$N$1,1,1,Parametres!$O$6))</f>
        <v>0</v>
      </c>
      <c r="Y9" s="19">
        <f ca="1">IFERROR(VLOOKUP($A9,Gains_ded!$A$3:$AC$101,Gains_ded!$AA$1-Gains_ded!$A$1+1,0),0)*T9</f>
        <v>0</v>
      </c>
      <c r="Z9" s="19">
        <f ca="1">IF($A9&lt;50,0,VLOOKUP($A9,Gains_ded!$A$3:$AC$101,Gains_ded!$Z$1-Gains_ded!$A$1+1,0))</f>
        <v>0</v>
      </c>
      <c r="AA9" s="19">
        <f ca="1">IF($A9&lt;50,0,VLOOKUP($A9,Gains_ded!$A$3:$AC$101,Gains_ded!$AB$1-Gains_ded!$A$1+1,0))</f>
        <v>0</v>
      </c>
      <c r="AB9" s="19">
        <f t="shared" ca="1" si="6"/>
        <v>0</v>
      </c>
      <c r="AC9" s="19">
        <f ca="1">IF($A9&lt;50,0,VLOOKUP($A9,Gains_ded!$A$3:$AC$101,Gains_ded!$AC$1-Gains_ded!$A$1+1,0))</f>
        <v>0</v>
      </c>
      <c r="AD9" s="19">
        <f ca="1">IF(A9=0,0,IFERROR(INDIRECT(ADDRESS(133,A9+1,1,1,Parametres!$O$10&amp;TEXT($A$4,"00000"))),0))</f>
        <v>0</v>
      </c>
      <c r="AE9" s="19">
        <f ca="1">IF(AND($A9&gt;50,$A9&lt;60),VLOOKUP($A9,INDIRECT(ADDRESS(U9+2,1,1,1)):INDIRECT(ADDRESS(U9+10,$AE$1,1,1)),$AE$1-$A$1+1,0),IF(C9="C",BC9+BD9,IF(AC9=0,AB9,IF(AD9&gt;AC9,0,IF(AD9+AB9&gt;AC9,AC9-AD9,AB9)))))</f>
        <v>0</v>
      </c>
      <c r="AL9">
        <f ca="1">IF($C9&lt;&gt;"C",0,IFERROR(HLOOKUP($A9&amp;"E",CCQ!$B$2:$AA$101,100,0),0))</f>
        <v>0</v>
      </c>
      <c r="AM9">
        <f ca="1">IF($C9&lt;&gt;"C",0,VLOOKUP(INDIRECT(ADDRESS($U9-35,Entree!$A$1,1,1,Parametres!$O$6))&amp;"C"&amp;INDIRECT(ADDRESS($U9-34,Entree!$A$1,1,1,Parametres!$O$6)),CCQ!$A$4:$AP$100,CCQ!$AP$1,0))</f>
        <v>0</v>
      </c>
      <c r="AN9">
        <f ca="1">IF($C9&lt;&gt;"C",0,VLOOKUP(INDIRECT(ADDRESS($U9-35,Entree!$A$1,1,1,Parametres!$O$6))&amp;"D"&amp;INDIRECT(ADDRESS($U9-34,Entree!$A$1,1,1,Parametres!$O$6)),CCQ!$A$4:$AP$100,CCQ!$AP$1,0))</f>
        <v>0</v>
      </c>
      <c r="AO9">
        <f ca="1">IFERROR(INDIRECT(ADDRESS(AM9,AL9,1,1,Parametres!$O$11)),0)</f>
        <v>0</v>
      </c>
      <c r="AP9">
        <f ca="1">IFERROR(INDIRECT(ADDRESS(AN9,AL9,1,1,Parametres!$O$11)),0)</f>
        <v>0</v>
      </c>
      <c r="AQ9" t="str">
        <f ca="1">IF(IFERROR(VLOOKUP(A9,Gains_ded!$A$3:$AC$101,Gains_ded!$R$1,0),0)=1,"H","B")</f>
        <v>B</v>
      </c>
      <c r="AR9">
        <f ca="1">IF(B9="Prelevement",INDIRECT(ADDRESS(U9+6,Entree!$P$1,1,1,Parametres!$O$6)),0)</f>
        <v>0</v>
      </c>
      <c r="AS9">
        <f ca="1">IF(AQ9="H",INDIRECT(ADDRESS(U9+3,Entree!$O$1,1,1,Parametres!$O$6)),INDIRECT(ADDRESS(U9+3,Entree!$P$1,1,1,Parametres!$O$6)))</f>
        <v>0</v>
      </c>
      <c r="AT9">
        <f ca="1">IF(AQ9="H",INDIRECT(ADDRESS(U9+4,Entree!$O$1,1,1,Parametres!$O$6)),INDIRECT(ADDRESS(U9+4,Entree!$P$1,1,1,Parametres!$O$6)))</f>
        <v>0</v>
      </c>
      <c r="AU9">
        <f t="shared" ca="1" si="1"/>
        <v>0</v>
      </c>
      <c r="AV9">
        <f t="shared" ca="1" si="2"/>
        <v>0</v>
      </c>
      <c r="AX9">
        <f ca="1">IF($C9&lt;&gt;"C",0,IFERROR(HLOOKUP($A9&amp;"C",CCQ!$B$2:$AA$101,100,0),0))</f>
        <v>0</v>
      </c>
      <c r="AY9">
        <f ca="1">IFERROR(INDIRECT(ADDRESS(AM9,AX9,1,1,Parametres!$O$11)),0)</f>
        <v>0</v>
      </c>
      <c r="AZ9">
        <f ca="1">IFERROR(INDIRECT(ADDRESS(AN9,AX9,1,1,Parametres!$O$11)),0)</f>
        <v>0</v>
      </c>
      <c r="BA9" t="str">
        <f ca="1">IF(IFERROR(VLOOKUP(A9,Gains_ded!$A$3:$AC$101,Gains_ded!$X$1,0),0)=1,"H","B")</f>
        <v>B</v>
      </c>
      <c r="BB9">
        <f ca="1">IF(A9=Parametres!$A$52,Parametres!$D$52,1)</f>
        <v>1</v>
      </c>
      <c r="BC9">
        <f t="shared" ca="1" si="3"/>
        <v>0</v>
      </c>
      <c r="BD9">
        <f t="shared" ca="1" si="4"/>
        <v>0</v>
      </c>
    </row>
    <row r="10" spans="1:56" x14ac:dyDescent="0.25">
      <c r="A10">
        <f ca="1">IFERROR(Entree!F9,0)</f>
        <v>64</v>
      </c>
      <c r="B10" t="str">
        <f ca="1">IFERROR(VLOOKUP(A10,Gains_ded!$A$3:$B$101,Gains_ded!$B$1-Gains_ded!$A$1+1,0),"")</f>
        <v>REER</v>
      </c>
      <c r="C10" s="12" t="str">
        <f ca="1">IFERROR(VLOOKUP(A10,Gains_ded!$A$3:$C$101,Gains_ded!$C$1-Gains_ded!$A$1+1,0),"")</f>
        <v>D</v>
      </c>
      <c r="D10" s="12">
        <f ca="1">IFERROR(VLOOKUP(A10,Gains_ded!$A$3:$D$101,Gains_ded!$D$1-Gains_ded!$A$1+1,0),"")</f>
        <v>0</v>
      </c>
      <c r="E10" s="19">
        <f ca="1">IF(OR($A10&lt;50,$A10&gt;59),IFERROR(VLOOKUP($A10,Gains_ded!$A$3:$M$101,Gains_ded!F$1-Gains_ded!$A$1+1,0),0)*Entree!$Q9,0)</f>
        <v>15</v>
      </c>
      <c r="F10" s="19">
        <f ca="1">IF(OR($A10&lt;50,$A10&gt;59),IFERROR(VLOOKUP($A10,Gains_ded!$A$3:$M$101,Gains_ded!G$1-Gains_ded!$A$1+1,0),0)*Entree!$Q9,0)</f>
        <v>15</v>
      </c>
      <c r="G10" s="19">
        <f ca="1">IF(OR($A10&lt;50,$A10&gt;59),IFERROR(VLOOKUP($A10,Gains_ded!$A$3:$M$101,Gains_ded!H$1-Gains_ded!$A$1+1,0),0)*Entree!$Q9,0)</f>
        <v>0</v>
      </c>
      <c r="H10" s="19">
        <f ca="1">IF(OR($A10&lt;50,$A10&gt;59),IFERROR(VLOOKUP($A10,Gains_ded!$A$3:$M$101,Gains_ded!I$1-Gains_ded!$A$1+1,0),0)*Entree!$Q9,0)</f>
        <v>0</v>
      </c>
      <c r="I10" s="19">
        <f ca="1">IF(OR($A10&lt;50,$A10&gt;59),IFERROR(VLOOKUP($A10,Gains_ded!$A$3:$M$101,Gains_ded!J$1-Gains_ded!$A$1+1,0),0)*Entree!$Q9,0)</f>
        <v>0</v>
      </c>
      <c r="J10" s="19">
        <f ca="1">IF(OR($A10&lt;50,$A10&gt;59),IFERROR(VLOOKUP($A10,Gains_ded!$A$3:$M$101,Gains_ded!K$1-Gains_ded!$A$1+1,0),0)*Entree!$Q9,0)</f>
        <v>0</v>
      </c>
      <c r="K10" s="19">
        <f ca="1">IF(OR($A10&lt;50,$A10&gt;59),IFERROR(VLOOKUP($A10,Gains_ded!$A$3:$M$101,Gains_ded!L$1-Gains_ded!$A$1+1,0),0)*Entree!$Q9,0)</f>
        <v>0</v>
      </c>
      <c r="L10" s="19">
        <f ca="1">IF(OR($A10&lt;50,$A10&gt;59),IFERROR(VLOOKUP($A10,Gains_ded!$A$3:$M$101,Gains_ded!M$1-Gains_ded!$A$1+1,0),0)*Entree!$Q9,0)</f>
        <v>0</v>
      </c>
      <c r="M10" s="19">
        <f ca="1">IF(C10="s",IFERROR(VLOOKUP($A10,Syndicats!$B$4:$F$51,Syndicats!$E$1-Syndicats!$B$1+1,0),0)*INDIRECT(ADDRESS(U10,Entree!$J$1,1,1,Parametres!$O$6)),IFERROR(VLOOKUP($A10,Gains_ded!$A$3:$AC$101,Gains_ded!$R$1-Gains_ded!$A$1+1,0),0)*INDIRECT(ADDRESS(U10,Entree!$J$1,1,1,Parametres!$O$6)))</f>
        <v>0</v>
      </c>
      <c r="N10" s="19">
        <f ca="1">IFERROR(VLOOKUP($A10,Gains_ded!$A$3:$AC$101,Gains_ded!$S$1-Gains_ded!$A$1+1,0),0)*INDIRECT(ADDRESS(U10,Entree!$N$1,1,1,Parametres!$O$6))</f>
        <v>0</v>
      </c>
      <c r="O10" s="19">
        <f ca="1">IF($A10&lt;50,0,IF(C10="s",IFERROR(VLOOKUP($A10,Syndicats!$B$4:$F$51,Syndicats!$F$1-Syndicats!$B$1+1,0),0),VLOOKUP($A10,Gains_ded!$A$3:$AC$101,Gains_ded!$T$1-Gains_ded!$A$1+1,0)))</f>
        <v>0</v>
      </c>
      <c r="P10" s="19">
        <f ca="1">IF($A10&lt;50,0,VLOOKUP($A10,Gains_ded!$A$3:$AC$101,Gains_ded!$U$1-Gains_ded!$A$1+1,0))</f>
        <v>5</v>
      </c>
      <c r="Q10" s="19">
        <f t="shared" ca="1" si="5"/>
        <v>0</v>
      </c>
      <c r="R10" s="19">
        <f ca="1">IF($A10&lt;50,0,VLOOKUP($A10,Gains_ded!$A$3:$AC$101,Gains_ded!$V$1-Gains_ded!$A$1+1,0))</f>
        <v>0</v>
      </c>
      <c r="S10" s="19">
        <f ca="1">IF(A10=0,0,IFERROR(INDIRECT(ADDRESS(63,A10+1,1,1,Parametres!$O$10&amp;TEXT($A$4,"00000"))),0))</f>
        <v>0</v>
      </c>
      <c r="T10" s="19">
        <f ca="1">IF(AND($A10&gt;50,$A10&lt;60),VLOOKUP($A10,INDIRECT(ADDRESS(U10+2,1,1,1)):INDIRECT(ADDRESS(U10+10,$AE$1,1,1)),$T$1-$A$1+1,0),IF(C10="C",AU10+AV10,IF(R10=0,Q10,IF(S10&gt;R10,0,IF(S10+Q10&gt;R10,R10-S10,Q10)))))</f>
        <v>0</v>
      </c>
      <c r="U10" s="68">
        <f t="shared" si="0"/>
        <v>44</v>
      </c>
      <c r="V10" s="19"/>
      <c r="W10" s="19">
        <f ca="1">IFERROR(VLOOKUP($A10,Gains_ded!$A$3:$AC$101,Gains_ded!$X$1-Gains_ded!$A$1+1,0),0)*INDIRECT(ADDRESS(U10,Entree!$J$1,1,1,Parametres!$O$6))</f>
        <v>0</v>
      </c>
      <c r="X10" s="19">
        <f ca="1">IFERROR(VLOOKUP($A10,Gains_ded!$A$3:$AC$101,Gains_ded!$Y$1-Gains_ded!$A$1+1,0),0)*INDIRECT(ADDRESS(U10,Entree!$N$1,1,1,Parametres!$O$6))</f>
        <v>0</v>
      </c>
      <c r="Y10" s="19">
        <f ca="1">IFERROR(VLOOKUP($A10,Gains_ded!$A$3:$AC$101,Gains_ded!$AA$1-Gains_ded!$A$1+1,0),0)*T10</f>
        <v>0</v>
      </c>
      <c r="Z10" s="19">
        <f ca="1">IF($A10&lt;50,0,VLOOKUP($A10,Gains_ded!$A$3:$AC$101,Gains_ded!$Z$1-Gains_ded!$A$1+1,0))</f>
        <v>0</v>
      </c>
      <c r="AA10" s="19">
        <f ca="1">IF($A10&lt;50,0,VLOOKUP($A10,Gains_ded!$A$3:$AC$101,Gains_ded!$AB$1-Gains_ded!$A$1+1,0))</f>
        <v>5.5</v>
      </c>
      <c r="AB10" s="19">
        <f t="shared" ca="1" si="6"/>
        <v>0</v>
      </c>
      <c r="AC10" s="19">
        <f ca="1">IF($A10&lt;50,0,VLOOKUP($A10,Gains_ded!$A$3:$AC$101,Gains_ded!$AC$1-Gains_ded!$A$1+1,0))</f>
        <v>250</v>
      </c>
      <c r="AD10" s="19">
        <f ca="1">IF(A10=0,0,IFERROR(INDIRECT(ADDRESS(133,A10+1,1,1,Parametres!$O$10&amp;TEXT($A$4,"00000"))),0))</f>
        <v>0</v>
      </c>
      <c r="AE10" s="19">
        <f ca="1">IF(AND($A10&gt;50,$A10&lt;60),VLOOKUP($A10,INDIRECT(ADDRESS(U10+2,1,1,1)):INDIRECT(ADDRESS(U10+10,$AE$1,1,1)),$AE$1-$A$1+1,0),IF(C10="C",BC10+BD10,IF(AC10=0,AB10,IF(AD10&gt;AC10,0,IF(AD10+AB10&gt;AC10,AC10-AD10,AB10)))))</f>
        <v>0</v>
      </c>
      <c r="AL10">
        <f ca="1">IF($C10&lt;&gt;"C",0,IFERROR(HLOOKUP($A10&amp;"E",CCQ!$B$2:$AA$101,100,0),0))</f>
        <v>0</v>
      </c>
      <c r="AM10">
        <f ca="1">IF($C10&lt;&gt;"C",0,VLOOKUP(INDIRECT(ADDRESS($U10-35,Entree!$A$1,1,1,Parametres!$O$6))&amp;"C"&amp;INDIRECT(ADDRESS($U10-34,Entree!$A$1,1,1,Parametres!$O$6)),CCQ!$A$4:$AP$100,CCQ!$AP$1,0))</f>
        <v>0</v>
      </c>
      <c r="AN10">
        <f ca="1">IF($C10&lt;&gt;"C",0,VLOOKUP(INDIRECT(ADDRESS($U10-35,Entree!$A$1,1,1,Parametres!$O$6))&amp;"D"&amp;INDIRECT(ADDRESS($U10-34,Entree!$A$1,1,1,Parametres!$O$6)),CCQ!$A$4:$AP$100,CCQ!$AP$1,0))</f>
        <v>0</v>
      </c>
      <c r="AO10">
        <f ca="1">IFERROR(INDIRECT(ADDRESS(AM10,AL10,1,1,Parametres!$O$11)),0)</f>
        <v>0</v>
      </c>
      <c r="AP10">
        <f ca="1">IFERROR(INDIRECT(ADDRESS(AN10,AL10,1,1,Parametres!$O$11)),0)</f>
        <v>0</v>
      </c>
      <c r="AQ10" t="str">
        <f ca="1">IF(IFERROR(VLOOKUP(A10,Gains_ded!$A$3:$AC$101,Gains_ded!$R$1,0),0)=1,"H","B")</f>
        <v>B</v>
      </c>
      <c r="AR10">
        <f ca="1">IF(B10="Prelevement",INDIRECT(ADDRESS(U10+6,Entree!$P$1,1,1,Parametres!$O$6)),0)</f>
        <v>0</v>
      </c>
      <c r="AS10">
        <f ca="1">IF(AQ10="H",INDIRECT(ADDRESS(U10+3,Entree!$O$1,1,1,Parametres!$O$6)),INDIRECT(ADDRESS(U10+3,Entree!$P$1,1,1,Parametres!$O$6)))</f>
        <v>0</v>
      </c>
      <c r="AT10">
        <f ca="1">IF(AQ10="H",INDIRECT(ADDRESS(U10+4,Entree!$O$1,1,1,Parametres!$O$6)),INDIRECT(ADDRESS(U10+4,Entree!$P$1,1,1,Parametres!$O$6)))</f>
        <v>0</v>
      </c>
      <c r="AU10">
        <f t="shared" ca="1" si="1"/>
        <v>0</v>
      </c>
      <c r="AV10">
        <f t="shared" ca="1" si="2"/>
        <v>0</v>
      </c>
      <c r="AX10">
        <f ca="1">IF($C10&lt;&gt;"C",0,IFERROR(HLOOKUP($A10&amp;"C",CCQ!$B$2:$AA$101,100,0),0))</f>
        <v>0</v>
      </c>
      <c r="AY10">
        <f ca="1">IFERROR(INDIRECT(ADDRESS(AM10,AX10,1,1,Parametres!$O$11)),0)</f>
        <v>0</v>
      </c>
      <c r="AZ10">
        <f ca="1">IFERROR(INDIRECT(ADDRESS(AN10,AX10,1,1,Parametres!$O$11)),0)</f>
        <v>0</v>
      </c>
      <c r="BA10" t="str">
        <f ca="1">IF(IFERROR(VLOOKUP(A10,Gains_ded!$A$3:$AC$101,Gains_ded!$X$1,0),0)=1,"H","B")</f>
        <v>B</v>
      </c>
      <c r="BB10">
        <f ca="1">IF(A10=Parametres!$A$52,Parametres!$D$52,1)</f>
        <v>1</v>
      </c>
      <c r="BC10">
        <f t="shared" ca="1" si="3"/>
        <v>0</v>
      </c>
      <c r="BD10">
        <f t="shared" ca="1" si="4"/>
        <v>0</v>
      </c>
    </row>
    <row r="11" spans="1:56" x14ac:dyDescent="0.25">
      <c r="A11">
        <f ca="1">IFERROR(Entree!F10,0)</f>
        <v>51</v>
      </c>
      <c r="B11" t="str">
        <f ca="1">IFERROR(VLOOKUP(A11,Gains_ded!$A$3:$B$101,Gains_ded!$B$1-Gains_ded!$A$1+1,0),"")</f>
        <v>Impot federal</v>
      </c>
      <c r="C11" s="12" t="str">
        <f ca="1">IFERROR(VLOOKUP(A11,Gains_ded!$A$3:$C$101,Gains_ded!$C$1-Gains_ded!$A$1+1,0),"")</f>
        <v>D</v>
      </c>
      <c r="D11" s="12">
        <f ca="1">IFERROR(VLOOKUP(A11,Gains_ded!$A$3:$D$101,Gains_ded!$D$1-Gains_ded!$A$1+1,0),"")</f>
        <v>0</v>
      </c>
      <c r="E11" s="19">
        <f ca="1">IF(OR($A11&lt;50,$A11&gt;59),IFERROR(VLOOKUP($A11,Gains_ded!$A$3:$M$101,Gains_ded!F$1-Gains_ded!$A$1+1,0),0)*Entree!$Q10,0)</f>
        <v>0</v>
      </c>
      <c r="F11" s="19">
        <f ca="1">IF(OR($A11&lt;50,$A11&gt;59),IFERROR(VLOOKUP($A11,Gains_ded!$A$3:$M$101,Gains_ded!G$1-Gains_ded!$A$1+1,0),0)*Entree!$Q10,0)</f>
        <v>0</v>
      </c>
      <c r="G11" s="19">
        <f ca="1">IF(OR($A11&lt;50,$A11&gt;59),IFERROR(VLOOKUP($A11,Gains_ded!$A$3:$M$101,Gains_ded!H$1-Gains_ded!$A$1+1,0),0)*Entree!$Q10,0)</f>
        <v>0</v>
      </c>
      <c r="H11" s="19">
        <f ca="1">IF(OR($A11&lt;50,$A11&gt;59),IFERROR(VLOOKUP($A11,Gains_ded!$A$3:$M$101,Gains_ded!I$1-Gains_ded!$A$1+1,0),0)*Entree!$Q10,0)</f>
        <v>0</v>
      </c>
      <c r="I11" s="19">
        <f ca="1">IF(OR($A11&lt;50,$A11&gt;59),IFERROR(VLOOKUP($A11,Gains_ded!$A$3:$M$101,Gains_ded!J$1-Gains_ded!$A$1+1,0),0)*Entree!$Q10,0)</f>
        <v>0</v>
      </c>
      <c r="J11" s="19">
        <f ca="1">IF(OR($A11&lt;50,$A11&gt;59),IFERROR(VLOOKUP($A11,Gains_ded!$A$3:$M$101,Gains_ded!K$1-Gains_ded!$A$1+1,0),0)*Entree!$Q10,0)</f>
        <v>0</v>
      </c>
      <c r="K11" s="19">
        <f ca="1">IF(OR($A11&lt;50,$A11&gt;59),IFERROR(VLOOKUP($A11,Gains_ded!$A$3:$M$101,Gains_ded!L$1-Gains_ded!$A$1+1,0),0)*Entree!$Q10,0)</f>
        <v>0</v>
      </c>
      <c r="L11" s="19">
        <f ca="1">IF(OR($A11&lt;50,$A11&gt;59),IFERROR(VLOOKUP($A11,Gains_ded!$A$3:$M$101,Gains_ded!M$1-Gains_ded!$A$1+1,0),0)*Entree!$Q10,0)</f>
        <v>0</v>
      </c>
      <c r="M11" s="19">
        <f ca="1">IF(C11="s",IFERROR(VLOOKUP($A11,Syndicats!$B$4:$F$51,Syndicats!$E$1-Syndicats!$B$1+1,0),0)*INDIRECT(ADDRESS(U11,Entree!$J$1,1,1,Parametres!$O$6)),IFERROR(VLOOKUP($A11,Gains_ded!$A$3:$AC$101,Gains_ded!$R$1-Gains_ded!$A$1+1,0),0)*INDIRECT(ADDRESS(U11,Entree!$J$1,1,1,Parametres!$O$6)))</f>
        <v>0</v>
      </c>
      <c r="N11" s="19">
        <f ca="1">IFERROR(VLOOKUP($A11,Gains_ded!$A$3:$AC$101,Gains_ded!$S$1-Gains_ded!$A$1+1,0),0)*INDIRECT(ADDRESS(U11,Entree!$N$1,1,1,Parametres!$O$6))</f>
        <v>0</v>
      </c>
      <c r="O11" s="19">
        <f ca="1">IF($A11&lt;50,0,IF(C11="s",IFERROR(VLOOKUP($A11,Syndicats!$B$4:$F$51,Syndicats!$F$1-Syndicats!$B$1+1,0),0),VLOOKUP($A11,Gains_ded!$A$3:$AC$101,Gains_ded!$T$1-Gains_ded!$A$1+1,0)))</f>
        <v>0</v>
      </c>
      <c r="P11" s="19">
        <f ca="1">IF($A11&lt;50,0,VLOOKUP($A11,Gains_ded!$A$3:$AC$101,Gains_ded!$U$1-Gains_ded!$A$1+1,0))</f>
        <v>0</v>
      </c>
      <c r="Q11" s="19">
        <f t="shared" ca="1" si="5"/>
        <v>0</v>
      </c>
      <c r="R11" s="19">
        <f ca="1">IF($A11&lt;50,0,VLOOKUP($A11,Gains_ded!$A$3:$AC$101,Gains_ded!$V$1-Gains_ded!$A$1+1,0))</f>
        <v>0</v>
      </c>
      <c r="S11" s="19">
        <f ca="1">IF(A11=0,0,IFERROR(INDIRECT(ADDRESS(63,A11+1,1,1,Parametres!$O$10&amp;TEXT($A$4,"00000"))),0))</f>
        <v>0</v>
      </c>
      <c r="T11" s="19">
        <f ca="1">IF(AND($A11&gt;50,$A11&lt;60),VLOOKUP($A11,INDIRECT(ADDRESS(U11+2,1,1,1)):INDIRECT(ADDRESS(U11+10,$AE$1,1,1)),$T$1-$A$1+1,0),IF(C11="C",AU11+AV11,IF(R11=0,Q11,IF(S11&gt;R11,0,IF(S11+Q11&gt;R11,R11-S11,Q11)))))</f>
        <v>15.91</v>
      </c>
      <c r="U11" s="68">
        <f t="shared" si="0"/>
        <v>44</v>
      </c>
      <c r="V11" s="19"/>
      <c r="W11" s="19">
        <f ca="1">IFERROR(VLOOKUP($A11,Gains_ded!$A$3:$AC$101,Gains_ded!$X$1-Gains_ded!$A$1+1,0),0)*INDIRECT(ADDRESS(U11,Entree!$J$1,1,1,Parametres!$O$6))</f>
        <v>0</v>
      </c>
      <c r="X11" s="19">
        <f ca="1">IFERROR(VLOOKUP($A11,Gains_ded!$A$3:$AC$101,Gains_ded!$Y$1-Gains_ded!$A$1+1,0),0)*INDIRECT(ADDRESS(U11,Entree!$N$1,1,1,Parametres!$O$6))</f>
        <v>0</v>
      </c>
      <c r="Y11" s="19">
        <f ca="1">IFERROR(VLOOKUP($A11,Gains_ded!$A$3:$AC$101,Gains_ded!$AA$1-Gains_ded!$A$1+1,0),0)*T11</f>
        <v>0</v>
      </c>
      <c r="Z11" s="19">
        <f ca="1">IF($A11&lt;50,0,VLOOKUP($A11,Gains_ded!$A$3:$AC$101,Gains_ded!$Z$1-Gains_ded!$A$1+1,0))</f>
        <v>0</v>
      </c>
      <c r="AA11" s="19">
        <f ca="1">IF($A11&lt;50,0,VLOOKUP($A11,Gains_ded!$A$3:$AC$101,Gains_ded!$AB$1-Gains_ded!$A$1+1,0))</f>
        <v>0</v>
      </c>
      <c r="AB11" s="19">
        <f t="shared" ca="1" si="6"/>
        <v>0</v>
      </c>
      <c r="AC11" s="19">
        <f ca="1">IF($A11&lt;50,0,VLOOKUP($A11,Gains_ded!$A$3:$AC$101,Gains_ded!$AC$1-Gains_ded!$A$1+1,0))</f>
        <v>0</v>
      </c>
      <c r="AD11" s="19">
        <f ca="1">IF(A11=0,0,IFERROR(INDIRECT(ADDRESS(133,A11+1,1,1,Parametres!$O$10&amp;TEXT($A$4,"00000"))),0))</f>
        <v>0</v>
      </c>
      <c r="AE11" s="19">
        <f ca="1">IF(AND($A11&gt;50,$A11&lt;60),VLOOKUP($A11,INDIRECT(ADDRESS(U11+2,1,1,1)):INDIRECT(ADDRESS(U11+10,$AE$1,1,1)),$AE$1-$A$1+1,0),IF(C11="C",BC11+BD11,IF(AC11=0,AB11,IF(AD11&gt;AC11,0,IF(AD11+AB11&gt;AC11,AC11-AD11,AB11)))))</f>
        <v>0</v>
      </c>
      <c r="AL11">
        <f ca="1">IF($C11&lt;&gt;"C",0,IFERROR(HLOOKUP($A11&amp;"E",CCQ!$B$2:$AA$101,100,0),0))</f>
        <v>0</v>
      </c>
      <c r="AM11">
        <f ca="1">IF($C11&lt;&gt;"C",0,VLOOKUP(INDIRECT(ADDRESS($U11-35,Entree!$A$1,1,1,Parametres!$O$6))&amp;"C"&amp;INDIRECT(ADDRESS($U11-34,Entree!$A$1,1,1,Parametres!$O$6)),CCQ!$A$4:$AP$100,CCQ!$AP$1,0))</f>
        <v>0</v>
      </c>
      <c r="AN11">
        <f ca="1">IF($C11&lt;&gt;"C",0,VLOOKUP(INDIRECT(ADDRESS($U11-35,Entree!$A$1,1,1,Parametres!$O$6))&amp;"D"&amp;INDIRECT(ADDRESS($U11-34,Entree!$A$1,1,1,Parametres!$O$6)),CCQ!$A$4:$AP$100,CCQ!$AP$1,0))</f>
        <v>0</v>
      </c>
      <c r="AO11">
        <f ca="1">IFERROR(INDIRECT(ADDRESS(AM11,AL11,1,1,Parametres!$O$11)),0)</f>
        <v>0</v>
      </c>
      <c r="AP11">
        <f ca="1">IFERROR(INDIRECT(ADDRESS(AN11,AL11,1,1,Parametres!$O$11)),0)</f>
        <v>0</v>
      </c>
      <c r="AQ11" t="str">
        <f ca="1">IF(IFERROR(VLOOKUP(A11,Gains_ded!$A$3:$AC$101,Gains_ded!$R$1,0),0)=1,"H","B")</f>
        <v>B</v>
      </c>
      <c r="AR11">
        <f ca="1">IF(B11="Prelevement",INDIRECT(ADDRESS(U11+6,Entree!$P$1,1,1,Parametres!$O$6)),0)</f>
        <v>0</v>
      </c>
      <c r="AS11">
        <f ca="1">IF(AQ11="H",INDIRECT(ADDRESS(U11+3,Entree!$O$1,1,1,Parametres!$O$6)),INDIRECT(ADDRESS(U11+3,Entree!$P$1,1,1,Parametres!$O$6)))</f>
        <v>0</v>
      </c>
      <c r="AT11">
        <f ca="1">IF(AQ11="H",INDIRECT(ADDRESS(U11+4,Entree!$O$1,1,1,Parametres!$O$6)),INDIRECT(ADDRESS(U11+4,Entree!$P$1,1,1,Parametres!$O$6)))</f>
        <v>0</v>
      </c>
      <c r="AU11">
        <f t="shared" ca="1" si="1"/>
        <v>0</v>
      </c>
      <c r="AV11">
        <f t="shared" ca="1" si="2"/>
        <v>0</v>
      </c>
      <c r="AX11">
        <f ca="1">IF($C11&lt;&gt;"C",0,IFERROR(HLOOKUP($A11&amp;"C",CCQ!$B$2:$AA$101,100,0),0))</f>
        <v>0</v>
      </c>
      <c r="AY11">
        <f ca="1">IFERROR(INDIRECT(ADDRESS(AM11,AX11,1,1,Parametres!$O$11)),0)</f>
        <v>0</v>
      </c>
      <c r="AZ11">
        <f ca="1">IFERROR(INDIRECT(ADDRESS(AN11,AX11,1,1,Parametres!$O$11)),0)</f>
        <v>0</v>
      </c>
      <c r="BA11" t="str">
        <f ca="1">IF(IFERROR(VLOOKUP(A11,Gains_ded!$A$3:$AC$101,Gains_ded!$X$1,0),0)=1,"H","B")</f>
        <v>B</v>
      </c>
      <c r="BB11">
        <f ca="1">IF(A11=Parametres!$A$52,Parametres!$D$52,1)</f>
        <v>1</v>
      </c>
      <c r="BC11">
        <f t="shared" ca="1" si="3"/>
        <v>0</v>
      </c>
      <c r="BD11">
        <f t="shared" ca="1" si="4"/>
        <v>0</v>
      </c>
    </row>
    <row r="12" spans="1:56" x14ac:dyDescent="0.25">
      <c r="A12">
        <f ca="1">IFERROR(Entree!F11,0)</f>
        <v>52</v>
      </c>
      <c r="B12" t="str">
        <f ca="1">IFERROR(VLOOKUP(A12,Gains_ded!$A$3:$B$101,Gains_ded!$B$1-Gains_ded!$A$1+1,0),"")</f>
        <v>Impot provincial</v>
      </c>
      <c r="C12" s="12" t="str">
        <f ca="1">IFERROR(VLOOKUP(A12,Gains_ded!$A$3:$C$101,Gains_ded!$C$1-Gains_ded!$A$1+1,0),"")</f>
        <v>D</v>
      </c>
      <c r="D12" s="12">
        <f ca="1">IFERROR(VLOOKUP(A12,Gains_ded!$A$3:$D$101,Gains_ded!$D$1-Gains_ded!$A$1+1,0),"")</f>
        <v>0</v>
      </c>
      <c r="E12" s="19">
        <f ca="1">IF(OR($A12&lt;50,$A12&gt;59),IFERROR(VLOOKUP($A12,Gains_ded!$A$3:$M$101,Gains_ded!F$1-Gains_ded!$A$1+1,0),0)*Entree!$Q11,0)</f>
        <v>0</v>
      </c>
      <c r="F12" s="19">
        <f ca="1">IF(OR($A12&lt;50,$A12&gt;59),IFERROR(VLOOKUP($A12,Gains_ded!$A$3:$M$101,Gains_ded!G$1-Gains_ded!$A$1+1,0),0)*Entree!$Q11,0)</f>
        <v>0</v>
      </c>
      <c r="G12" s="19">
        <f ca="1">IF(OR($A12&lt;50,$A12&gt;59),IFERROR(VLOOKUP($A12,Gains_ded!$A$3:$M$101,Gains_ded!H$1-Gains_ded!$A$1+1,0),0)*Entree!$Q11,0)</f>
        <v>0</v>
      </c>
      <c r="H12" s="19">
        <f ca="1">IF(OR($A12&lt;50,$A12&gt;59),IFERROR(VLOOKUP($A12,Gains_ded!$A$3:$M$101,Gains_ded!I$1-Gains_ded!$A$1+1,0),0)*Entree!$Q11,0)</f>
        <v>0</v>
      </c>
      <c r="I12" s="19">
        <f ca="1">IF(OR($A12&lt;50,$A12&gt;59),IFERROR(VLOOKUP($A12,Gains_ded!$A$3:$M$101,Gains_ded!J$1-Gains_ded!$A$1+1,0),0)*Entree!$Q11,0)</f>
        <v>0</v>
      </c>
      <c r="J12" s="19">
        <f ca="1">IF(OR($A12&lt;50,$A12&gt;59),IFERROR(VLOOKUP($A12,Gains_ded!$A$3:$M$101,Gains_ded!K$1-Gains_ded!$A$1+1,0),0)*Entree!$Q11,0)</f>
        <v>0</v>
      </c>
      <c r="K12" s="19">
        <f ca="1">IF(OR($A12&lt;50,$A12&gt;59),IFERROR(VLOOKUP($A12,Gains_ded!$A$3:$M$101,Gains_ded!L$1-Gains_ded!$A$1+1,0),0)*Entree!$Q11,0)</f>
        <v>0</v>
      </c>
      <c r="L12" s="19">
        <f ca="1">IF(OR($A12&lt;50,$A12&gt;59),IFERROR(VLOOKUP($A12,Gains_ded!$A$3:$M$101,Gains_ded!M$1-Gains_ded!$A$1+1,0),0)*Entree!$Q11,0)</f>
        <v>0</v>
      </c>
      <c r="M12" s="19">
        <f ca="1">IF(C12="s",IFERROR(VLOOKUP($A12,Syndicats!$B$4:$F$51,Syndicats!$E$1-Syndicats!$B$1+1,0),0)*INDIRECT(ADDRESS(U12,Entree!$J$1,1,1,Parametres!$O$6)),IFERROR(VLOOKUP($A12,Gains_ded!$A$3:$AC$101,Gains_ded!$R$1-Gains_ded!$A$1+1,0),0)*INDIRECT(ADDRESS(U12,Entree!$J$1,1,1,Parametres!$O$6)))</f>
        <v>0</v>
      </c>
      <c r="N12" s="19">
        <f ca="1">IFERROR(VLOOKUP($A12,Gains_ded!$A$3:$AC$101,Gains_ded!$S$1-Gains_ded!$A$1+1,0),0)*INDIRECT(ADDRESS(U12,Entree!$N$1,1,1,Parametres!$O$6))</f>
        <v>0</v>
      </c>
      <c r="O12" s="19">
        <f ca="1">IF($A12&lt;50,0,IF(C12="s",IFERROR(VLOOKUP($A12,Syndicats!$B$4:$F$51,Syndicats!$F$1-Syndicats!$B$1+1,0),0),VLOOKUP($A12,Gains_ded!$A$3:$AC$101,Gains_ded!$T$1-Gains_ded!$A$1+1,0)))</f>
        <v>0</v>
      </c>
      <c r="P12" s="19">
        <f ca="1">IF($A12&lt;50,0,VLOOKUP($A12,Gains_ded!$A$3:$AC$101,Gains_ded!$U$1-Gains_ded!$A$1+1,0))</f>
        <v>0</v>
      </c>
      <c r="Q12" s="19">
        <f t="shared" ca="1" si="5"/>
        <v>0</v>
      </c>
      <c r="R12" s="19">
        <f ca="1">IF($A12&lt;50,0,VLOOKUP($A12,Gains_ded!$A$3:$AC$101,Gains_ded!$V$1-Gains_ded!$A$1+1,0))</f>
        <v>0</v>
      </c>
      <c r="S12" s="19">
        <f ca="1">IF(A12=0,0,IFERROR(INDIRECT(ADDRESS(63,A12+1,1,1,Parametres!$O$10&amp;TEXT($A$4,"00000"))),0))</f>
        <v>0</v>
      </c>
      <c r="T12" s="19">
        <f ca="1">IF(AND($A12&gt;50,$A12&lt;60),VLOOKUP($A12,INDIRECT(ADDRESS(U12+2,1,1,1)):INDIRECT(ADDRESS(U12+10,$AE$1,1,1)),$T$1-$A$1+1,0),IF(C12="C",AU12+AV12,IF(R12=0,Q12,IF(S12&gt;R12,0,IF(S12+Q12&gt;R12,R12-S12,Q12)))))</f>
        <v>17.45</v>
      </c>
      <c r="U12" s="68">
        <f t="shared" si="0"/>
        <v>44</v>
      </c>
      <c r="V12" s="19"/>
      <c r="W12" s="19">
        <f ca="1">IFERROR(VLOOKUP($A12,Gains_ded!$A$3:$AC$101,Gains_ded!$X$1-Gains_ded!$A$1+1,0),0)*INDIRECT(ADDRESS(U12,Entree!$J$1,1,1,Parametres!$O$6))</f>
        <v>0</v>
      </c>
      <c r="X12" s="19">
        <f ca="1">IFERROR(VLOOKUP($A12,Gains_ded!$A$3:$AC$101,Gains_ded!$Y$1-Gains_ded!$A$1+1,0),0)*INDIRECT(ADDRESS(U12,Entree!$N$1,1,1,Parametres!$O$6))</f>
        <v>0</v>
      </c>
      <c r="Y12" s="19">
        <f ca="1">IFERROR(VLOOKUP($A12,Gains_ded!$A$3:$AC$101,Gains_ded!$AA$1-Gains_ded!$A$1+1,0),0)*T12</f>
        <v>0</v>
      </c>
      <c r="Z12" s="19">
        <f ca="1">IF($A12&lt;50,0,VLOOKUP($A12,Gains_ded!$A$3:$AC$101,Gains_ded!$Z$1-Gains_ded!$A$1+1,0))</f>
        <v>0</v>
      </c>
      <c r="AA12" s="19">
        <f ca="1">IF($A12&lt;50,0,VLOOKUP($A12,Gains_ded!$A$3:$AC$101,Gains_ded!$AB$1-Gains_ded!$A$1+1,0))</f>
        <v>0</v>
      </c>
      <c r="AB12" s="19">
        <f t="shared" ca="1" si="6"/>
        <v>0</v>
      </c>
      <c r="AC12" s="19">
        <f ca="1">IF($A12&lt;50,0,VLOOKUP($A12,Gains_ded!$A$3:$AC$101,Gains_ded!$AC$1-Gains_ded!$A$1+1,0))</f>
        <v>0</v>
      </c>
      <c r="AD12" s="19">
        <f ca="1">IF(A12=0,0,IFERROR(INDIRECT(ADDRESS(133,A12+1,1,1,Parametres!$O$10&amp;TEXT($A$4,"00000"))),0))</f>
        <v>0</v>
      </c>
      <c r="AE12" s="19">
        <f ca="1">IF(AND($A12&gt;50,$A12&lt;60),VLOOKUP($A12,INDIRECT(ADDRESS(U12+2,1,1,1)):INDIRECT(ADDRESS(U12+10,$AE$1,1,1)),$AE$1-$A$1+1,0),IF(C12="C",BC12+BD12,IF(AC12=0,AB12,IF(AD12&gt;AC12,0,IF(AD12+AB12&gt;AC12,AC12-AD12,AB12)))))</f>
        <v>0</v>
      </c>
      <c r="AL12">
        <f ca="1">IF($C12&lt;&gt;"C",0,IFERROR(HLOOKUP($A12&amp;"E",CCQ!$B$2:$AA$101,100,0),0))</f>
        <v>0</v>
      </c>
      <c r="AM12">
        <f ca="1">IF($C12&lt;&gt;"C",0,VLOOKUP(INDIRECT(ADDRESS($U12-35,Entree!$A$1,1,1,Parametres!$O$6))&amp;"C"&amp;INDIRECT(ADDRESS($U12-34,Entree!$A$1,1,1,Parametres!$O$6)),CCQ!$A$4:$AP$100,CCQ!$AP$1,0))</f>
        <v>0</v>
      </c>
      <c r="AN12">
        <f ca="1">IF($C12&lt;&gt;"C",0,VLOOKUP(INDIRECT(ADDRESS($U12-35,Entree!$A$1,1,1,Parametres!$O$6))&amp;"D"&amp;INDIRECT(ADDRESS($U12-34,Entree!$A$1,1,1,Parametres!$O$6)),CCQ!$A$4:$AP$100,CCQ!$AP$1,0))</f>
        <v>0</v>
      </c>
      <c r="AO12">
        <f ca="1">IFERROR(INDIRECT(ADDRESS(AM12,AL12,1,1,Parametres!$O$11)),0)</f>
        <v>0</v>
      </c>
      <c r="AP12">
        <f ca="1">IFERROR(INDIRECT(ADDRESS(AN12,AL12,1,1,Parametres!$O$11)),0)</f>
        <v>0</v>
      </c>
      <c r="AQ12" t="str">
        <f ca="1">IF(IFERROR(VLOOKUP(A12,Gains_ded!$A$3:$AC$101,Gains_ded!$R$1,0),0)=1,"H","B")</f>
        <v>B</v>
      </c>
      <c r="AR12">
        <f ca="1">IF(B12="Prelevement",INDIRECT(ADDRESS(U12+6,Entree!$P$1,1,1,Parametres!$O$6)),0)</f>
        <v>0</v>
      </c>
      <c r="AS12">
        <f ca="1">IF(AQ12="H",INDIRECT(ADDRESS(U12+3,Entree!$O$1,1,1,Parametres!$O$6)),INDIRECT(ADDRESS(U12+3,Entree!$P$1,1,1,Parametres!$O$6)))</f>
        <v>0</v>
      </c>
      <c r="AT12">
        <f ca="1">IF(AQ12="H",INDIRECT(ADDRESS(U12+4,Entree!$O$1,1,1,Parametres!$O$6)),INDIRECT(ADDRESS(U12+4,Entree!$P$1,1,1,Parametres!$O$6)))</f>
        <v>0</v>
      </c>
      <c r="AU12">
        <f t="shared" ca="1" si="1"/>
        <v>0</v>
      </c>
      <c r="AV12">
        <f t="shared" ca="1" si="2"/>
        <v>0</v>
      </c>
      <c r="AX12">
        <f ca="1">IF($C12&lt;&gt;"C",0,IFERROR(HLOOKUP($A12&amp;"C",CCQ!$B$2:$AA$101,100,0),0))</f>
        <v>0</v>
      </c>
      <c r="AY12">
        <f ca="1">IFERROR(INDIRECT(ADDRESS(AM12,AX12,1,1,Parametres!$O$11)),0)</f>
        <v>0</v>
      </c>
      <c r="AZ12">
        <f ca="1">IFERROR(INDIRECT(ADDRESS(AN12,AX12,1,1,Parametres!$O$11)),0)</f>
        <v>0</v>
      </c>
      <c r="BA12" t="str">
        <f ca="1">IF(IFERROR(VLOOKUP(A12,Gains_ded!$A$3:$AC$101,Gains_ded!$X$1,0),0)=1,"H","B")</f>
        <v>B</v>
      </c>
      <c r="BB12">
        <f ca="1">IF(A12=Parametres!$A$52,Parametres!$D$52,1)</f>
        <v>1</v>
      </c>
      <c r="BC12">
        <f t="shared" ca="1" si="3"/>
        <v>0</v>
      </c>
      <c r="BD12">
        <f t="shared" ca="1" si="4"/>
        <v>0</v>
      </c>
    </row>
    <row r="13" spans="1:56" x14ac:dyDescent="0.25">
      <c r="A13">
        <f ca="1">IFERROR(Entree!F12,0)</f>
        <v>53</v>
      </c>
      <c r="B13" t="str">
        <f ca="1">IFERROR(VLOOKUP(A13,Gains_ded!$A$3:$B$101,Gains_ded!$B$1-Gains_ded!$A$1+1,0),"")</f>
        <v>R.R.Q.</v>
      </c>
      <c r="C13" s="12" t="str">
        <f ca="1">IFERROR(VLOOKUP(A13,Gains_ded!$A$3:$C$101,Gains_ded!$C$1-Gains_ded!$A$1+1,0),"")</f>
        <v>D</v>
      </c>
      <c r="D13" s="12">
        <f ca="1">IFERROR(VLOOKUP(A13,Gains_ded!$A$3:$D$101,Gains_ded!$D$1-Gains_ded!$A$1+1,0),"")</f>
        <v>0</v>
      </c>
      <c r="E13" s="19">
        <f ca="1">IF(OR($A13&lt;50,$A13&gt;59),IFERROR(VLOOKUP($A13,Gains_ded!$A$3:$M$101,Gains_ded!F$1-Gains_ded!$A$1+1,0),0)*Entree!$Q12,0)</f>
        <v>0</v>
      </c>
      <c r="F13" s="19">
        <f ca="1">IF(OR($A13&lt;50,$A13&gt;59),IFERROR(VLOOKUP($A13,Gains_ded!$A$3:$M$101,Gains_ded!G$1-Gains_ded!$A$1+1,0),0)*Entree!$Q12,0)</f>
        <v>0</v>
      </c>
      <c r="G13" s="19">
        <f ca="1">IF(OR($A13&lt;50,$A13&gt;59),IFERROR(VLOOKUP($A13,Gains_ded!$A$3:$M$101,Gains_ded!H$1-Gains_ded!$A$1+1,0),0)*Entree!$Q12,0)</f>
        <v>0</v>
      </c>
      <c r="H13" s="19">
        <f ca="1">IF(OR($A13&lt;50,$A13&gt;59),IFERROR(VLOOKUP($A13,Gains_ded!$A$3:$M$101,Gains_ded!I$1-Gains_ded!$A$1+1,0),0)*Entree!$Q12,0)</f>
        <v>0</v>
      </c>
      <c r="I13" s="19">
        <f ca="1">IF(OR($A13&lt;50,$A13&gt;59),IFERROR(VLOOKUP($A13,Gains_ded!$A$3:$M$101,Gains_ded!J$1-Gains_ded!$A$1+1,0),0)*Entree!$Q12,0)</f>
        <v>0</v>
      </c>
      <c r="J13" s="19">
        <f ca="1">IF(OR($A13&lt;50,$A13&gt;59),IFERROR(VLOOKUP($A13,Gains_ded!$A$3:$M$101,Gains_ded!K$1-Gains_ded!$A$1+1,0),0)*Entree!$Q12,0)</f>
        <v>0</v>
      </c>
      <c r="K13" s="19">
        <f ca="1">IF(OR($A13&lt;50,$A13&gt;59),IFERROR(VLOOKUP($A13,Gains_ded!$A$3:$M$101,Gains_ded!L$1-Gains_ded!$A$1+1,0),0)*Entree!$Q12,0)</f>
        <v>0</v>
      </c>
      <c r="L13" s="19">
        <f ca="1">IF(OR($A13&lt;50,$A13&gt;59),IFERROR(VLOOKUP($A13,Gains_ded!$A$3:$M$101,Gains_ded!M$1-Gains_ded!$A$1+1,0),0)*Entree!$Q12,0)</f>
        <v>0</v>
      </c>
      <c r="M13" s="19">
        <f ca="1">IF(C13="s",IFERROR(VLOOKUP($A13,Syndicats!$B$4:$F$51,Syndicats!$E$1-Syndicats!$B$1+1,0),0)*INDIRECT(ADDRESS(U13,Entree!$J$1,1,1,Parametres!$O$6)),IFERROR(VLOOKUP($A13,Gains_ded!$A$3:$AC$101,Gains_ded!$R$1-Gains_ded!$A$1+1,0),0)*INDIRECT(ADDRESS(U13,Entree!$J$1,1,1,Parametres!$O$6)))</f>
        <v>0</v>
      </c>
      <c r="N13" s="19">
        <f ca="1">IFERROR(VLOOKUP($A13,Gains_ded!$A$3:$AC$101,Gains_ded!$S$1-Gains_ded!$A$1+1,0),0)*INDIRECT(ADDRESS(U13,Entree!$N$1,1,1,Parametres!$O$6))</f>
        <v>0</v>
      </c>
      <c r="O13" s="19">
        <f ca="1">IF($A13&lt;50,0,IF(C13="s",IFERROR(VLOOKUP($A13,Syndicats!$B$4:$F$51,Syndicats!$F$1-Syndicats!$B$1+1,0),0),VLOOKUP($A13,Gains_ded!$A$3:$AC$101,Gains_ded!$T$1-Gains_ded!$A$1+1,0)))</f>
        <v>0</v>
      </c>
      <c r="P13" s="19">
        <f ca="1">IF($A13&lt;50,0,VLOOKUP($A13,Gains_ded!$A$3:$AC$101,Gains_ded!$U$1-Gains_ded!$A$1+1,0))</f>
        <v>0</v>
      </c>
      <c r="Q13" s="19">
        <f t="shared" ca="1" si="5"/>
        <v>0</v>
      </c>
      <c r="R13" s="19">
        <f ca="1">IF($A13&lt;50,0,VLOOKUP($A13,Gains_ded!$A$3:$AC$101,Gains_ded!$V$1-Gains_ded!$A$1+1,0))</f>
        <v>0</v>
      </c>
      <c r="S13" s="19">
        <f ca="1">IF(A13=0,0,IFERROR(INDIRECT(ADDRESS(63,A13+1,1,1,Parametres!$O$10&amp;TEXT($A$4,"00000"))),0))</f>
        <v>0</v>
      </c>
      <c r="T13" s="19">
        <f ca="1">IF(AND($A13&gt;50,$A13&lt;60),VLOOKUP($A13,INDIRECT(ADDRESS(U13+2,1,1,1)):INDIRECT(ADDRESS(U13+10,$AE$1,1,1)),$T$1-$A$1+1,0),IF(C13="C",AU13+AV13,IF(R13=0,Q13,IF(S13&gt;R13,0,IF(S13+Q13&gt;R13,R13-S13,Q13)))))</f>
        <v>17.72</v>
      </c>
      <c r="U13" s="68">
        <f t="shared" si="0"/>
        <v>44</v>
      </c>
      <c r="V13" s="19"/>
      <c r="W13" s="19">
        <f ca="1">IFERROR(VLOOKUP($A13,Gains_ded!$A$3:$AC$101,Gains_ded!$X$1-Gains_ded!$A$1+1,0),0)*INDIRECT(ADDRESS(U13,Entree!$J$1,1,1,Parametres!$O$6))</f>
        <v>0</v>
      </c>
      <c r="X13" s="19">
        <f ca="1">IFERROR(VLOOKUP($A13,Gains_ded!$A$3:$AC$101,Gains_ded!$Y$1-Gains_ded!$A$1+1,0),0)*INDIRECT(ADDRESS(U13,Entree!$N$1,1,1,Parametres!$O$6))</f>
        <v>0</v>
      </c>
      <c r="Y13" s="19">
        <f ca="1">IFERROR(VLOOKUP($A13,Gains_ded!$A$3:$AC$101,Gains_ded!$AA$1-Gains_ded!$A$1+1,0),0)*T13</f>
        <v>0</v>
      </c>
      <c r="Z13" s="19">
        <f ca="1">IF($A13&lt;50,0,VLOOKUP($A13,Gains_ded!$A$3:$AC$101,Gains_ded!$Z$1-Gains_ded!$A$1+1,0))</f>
        <v>0</v>
      </c>
      <c r="AA13" s="19">
        <f ca="1">IF($A13&lt;50,0,VLOOKUP($A13,Gains_ded!$A$3:$AC$101,Gains_ded!$AB$1-Gains_ded!$A$1+1,0))</f>
        <v>0</v>
      </c>
      <c r="AB13" s="19">
        <f t="shared" ca="1" si="6"/>
        <v>0</v>
      </c>
      <c r="AC13" s="19">
        <f ca="1">IF($A13&lt;50,0,VLOOKUP($A13,Gains_ded!$A$3:$AC$101,Gains_ded!$AC$1-Gains_ded!$A$1+1,0))</f>
        <v>0</v>
      </c>
      <c r="AD13" s="19">
        <f ca="1">IF(A13=0,0,IFERROR(INDIRECT(ADDRESS(133,A13+1,1,1,Parametres!$O$10&amp;TEXT($A$4,"00000"))),0))</f>
        <v>0</v>
      </c>
      <c r="AE13" s="19">
        <f ca="1">IF(AND($A13&gt;50,$A13&lt;60),VLOOKUP($A13,INDIRECT(ADDRESS(U13+2,1,1,1)):INDIRECT(ADDRESS(U13+10,$AE$1,1,1)),$AE$1-$A$1+1,0),IF(C13="C",BC13+BD13,IF(AC13=0,AB13,IF(AD13&gt;AC13,0,IF(AD13+AB13&gt;AC13,AC13-AD13,AB13)))))</f>
        <v>17.72</v>
      </c>
      <c r="AL13">
        <f ca="1">IF($C13&lt;&gt;"C",0,IFERROR(HLOOKUP($A13&amp;"E",CCQ!$B$2:$AA$101,100,0),0))</f>
        <v>0</v>
      </c>
      <c r="AM13">
        <f ca="1">IF($C13&lt;&gt;"C",0,VLOOKUP(INDIRECT(ADDRESS($U13-35,Entree!$A$1,1,1,Parametres!$O$6))&amp;"C"&amp;INDIRECT(ADDRESS($U13-34,Entree!$A$1,1,1,Parametres!$O$6)),CCQ!$A$4:$AP$100,CCQ!$AP$1,0))</f>
        <v>0</v>
      </c>
      <c r="AN13">
        <f ca="1">IF($C13&lt;&gt;"C",0,VLOOKUP(INDIRECT(ADDRESS($U13-35,Entree!$A$1,1,1,Parametres!$O$6))&amp;"D"&amp;INDIRECT(ADDRESS($U13-34,Entree!$A$1,1,1,Parametres!$O$6)),CCQ!$A$4:$AP$100,CCQ!$AP$1,0))</f>
        <v>0</v>
      </c>
      <c r="AO13">
        <f ca="1">IFERROR(INDIRECT(ADDRESS(AM13,AL13,1,1,Parametres!$O$11)),0)</f>
        <v>0</v>
      </c>
      <c r="AP13">
        <f ca="1">IFERROR(INDIRECT(ADDRESS(AN13,AL13,1,1,Parametres!$O$11)),0)</f>
        <v>0</v>
      </c>
      <c r="AQ13" t="str">
        <f ca="1">IF(IFERROR(VLOOKUP(A13,Gains_ded!$A$3:$AC$101,Gains_ded!$R$1,0),0)=1,"H","B")</f>
        <v>B</v>
      </c>
      <c r="AR13">
        <f ca="1">IF(B13="Prelevement",INDIRECT(ADDRESS(U13+6,Entree!$P$1,1,1,Parametres!$O$6)),0)</f>
        <v>0</v>
      </c>
      <c r="AS13">
        <f ca="1">IF(AQ13="H",INDIRECT(ADDRESS(U13+3,Entree!$O$1,1,1,Parametres!$O$6)),INDIRECT(ADDRESS(U13+3,Entree!$P$1,1,1,Parametres!$O$6)))</f>
        <v>0</v>
      </c>
      <c r="AT13">
        <f ca="1">IF(AQ13="H",INDIRECT(ADDRESS(U13+4,Entree!$O$1,1,1,Parametres!$O$6)),INDIRECT(ADDRESS(U13+4,Entree!$P$1,1,1,Parametres!$O$6)))</f>
        <v>0</v>
      </c>
      <c r="AU13">
        <f t="shared" ca="1" si="1"/>
        <v>0</v>
      </c>
      <c r="AV13">
        <f t="shared" ca="1" si="2"/>
        <v>0</v>
      </c>
      <c r="AX13">
        <f ca="1">IF($C13&lt;&gt;"C",0,IFERROR(HLOOKUP($A13&amp;"C",CCQ!$B$2:$AA$101,100,0),0))</f>
        <v>0</v>
      </c>
      <c r="AY13">
        <f ca="1">IFERROR(INDIRECT(ADDRESS(AM13,AX13,1,1,Parametres!$O$11)),0)</f>
        <v>0</v>
      </c>
      <c r="AZ13">
        <f ca="1">IFERROR(INDIRECT(ADDRESS(AN13,AX13,1,1,Parametres!$O$11)),0)</f>
        <v>0</v>
      </c>
      <c r="BA13" t="str">
        <f ca="1">IF(IFERROR(VLOOKUP(A13,Gains_ded!$A$3:$AC$101,Gains_ded!$X$1,0),0)=1,"H","B")</f>
        <v>B</v>
      </c>
      <c r="BB13">
        <f ca="1">IF(A13=Parametres!$A$52,Parametres!$D$52,1)</f>
        <v>1</v>
      </c>
      <c r="BC13">
        <f t="shared" ca="1" si="3"/>
        <v>0</v>
      </c>
      <c r="BD13">
        <f t="shared" ca="1" si="4"/>
        <v>0</v>
      </c>
    </row>
    <row r="14" spans="1:56" x14ac:dyDescent="0.25">
      <c r="A14">
        <f ca="1">IFERROR(Entree!F13,0)</f>
        <v>54</v>
      </c>
      <c r="B14" t="str">
        <f ca="1">IFERROR(VLOOKUP(A14,Gains_ded!$A$3:$B$101,Gains_ded!$B$1-Gains_ded!$A$1+1,0),"")</f>
        <v>Ass-emploi</v>
      </c>
      <c r="C14" s="12" t="str">
        <f ca="1">IFERROR(VLOOKUP(A14,Gains_ded!$A$3:$C$101,Gains_ded!$C$1-Gains_ded!$A$1+1,0),"")</f>
        <v>D</v>
      </c>
      <c r="D14" s="12">
        <f ca="1">IFERROR(VLOOKUP(A14,Gains_ded!$A$3:$D$101,Gains_ded!$D$1-Gains_ded!$A$1+1,0),"")</f>
        <v>0</v>
      </c>
      <c r="E14" s="19">
        <f ca="1">IF(OR($A14&lt;50,$A14&gt;59),IFERROR(VLOOKUP($A14,Gains_ded!$A$3:$M$101,Gains_ded!F$1-Gains_ded!$A$1+1,0),0)*Entree!$Q13,0)</f>
        <v>0</v>
      </c>
      <c r="F14" s="19">
        <f ca="1">IF(OR($A14&lt;50,$A14&gt;59),IFERROR(VLOOKUP($A14,Gains_ded!$A$3:$M$101,Gains_ded!G$1-Gains_ded!$A$1+1,0),0)*Entree!$Q13,0)</f>
        <v>0</v>
      </c>
      <c r="G14" s="19">
        <f ca="1">IF(OR($A14&lt;50,$A14&gt;59),IFERROR(VLOOKUP($A14,Gains_ded!$A$3:$M$101,Gains_ded!H$1-Gains_ded!$A$1+1,0),0)*Entree!$Q13,0)</f>
        <v>0</v>
      </c>
      <c r="H14" s="19">
        <f ca="1">IF(OR($A14&lt;50,$A14&gt;59),IFERROR(VLOOKUP($A14,Gains_ded!$A$3:$M$101,Gains_ded!I$1-Gains_ded!$A$1+1,0),0)*Entree!$Q13,0)</f>
        <v>0</v>
      </c>
      <c r="I14" s="19">
        <f ca="1">IF(OR($A14&lt;50,$A14&gt;59),IFERROR(VLOOKUP($A14,Gains_ded!$A$3:$M$101,Gains_ded!J$1-Gains_ded!$A$1+1,0),0)*Entree!$Q13,0)</f>
        <v>0</v>
      </c>
      <c r="J14" s="19">
        <f ca="1">IF(OR($A14&lt;50,$A14&gt;59),IFERROR(VLOOKUP($A14,Gains_ded!$A$3:$M$101,Gains_ded!K$1-Gains_ded!$A$1+1,0),0)*Entree!$Q13,0)</f>
        <v>0</v>
      </c>
      <c r="K14" s="19">
        <f ca="1">IF(OR($A14&lt;50,$A14&gt;59),IFERROR(VLOOKUP($A14,Gains_ded!$A$3:$M$101,Gains_ded!L$1-Gains_ded!$A$1+1,0),0)*Entree!$Q13,0)</f>
        <v>0</v>
      </c>
      <c r="L14" s="19">
        <f ca="1">IF(OR($A14&lt;50,$A14&gt;59),IFERROR(VLOOKUP($A14,Gains_ded!$A$3:$M$101,Gains_ded!M$1-Gains_ded!$A$1+1,0),0)*Entree!$Q13,0)</f>
        <v>0</v>
      </c>
      <c r="M14" s="19">
        <f ca="1">IF(C14="s",IFERROR(VLOOKUP($A14,Syndicats!$B$4:$F$51,Syndicats!$E$1-Syndicats!$B$1+1,0),0)*INDIRECT(ADDRESS(U14,Entree!$J$1,1,1,Parametres!$O$6)),IFERROR(VLOOKUP($A14,Gains_ded!$A$3:$AC$101,Gains_ded!$R$1-Gains_ded!$A$1+1,0),0)*INDIRECT(ADDRESS(U14,Entree!$J$1,1,1,Parametres!$O$6)))</f>
        <v>0</v>
      </c>
      <c r="N14" s="19">
        <f ca="1">IFERROR(VLOOKUP($A14,Gains_ded!$A$3:$AC$101,Gains_ded!$S$1-Gains_ded!$A$1+1,0),0)*INDIRECT(ADDRESS(U14,Entree!$N$1,1,1,Parametres!$O$6))</f>
        <v>0</v>
      </c>
      <c r="O14" s="19">
        <f ca="1">IF($A14&lt;50,0,IF(C14="s",IFERROR(VLOOKUP($A14,Syndicats!$B$4:$F$51,Syndicats!$F$1-Syndicats!$B$1+1,0),0),VLOOKUP($A14,Gains_ded!$A$3:$AC$101,Gains_ded!$T$1-Gains_ded!$A$1+1,0)))</f>
        <v>0</v>
      </c>
      <c r="P14" s="19">
        <f ca="1">IF($A14&lt;50,0,VLOOKUP($A14,Gains_ded!$A$3:$AC$101,Gains_ded!$U$1-Gains_ded!$A$1+1,0))</f>
        <v>0</v>
      </c>
      <c r="Q14" s="19">
        <f t="shared" ca="1" si="5"/>
        <v>0</v>
      </c>
      <c r="R14" s="19">
        <f ca="1">IF($A14&lt;50,0,VLOOKUP($A14,Gains_ded!$A$3:$AC$101,Gains_ded!$V$1-Gains_ded!$A$1+1,0))</f>
        <v>0</v>
      </c>
      <c r="S14" s="19">
        <f ca="1">IF(A14=0,0,IFERROR(INDIRECT(ADDRESS(63,A14+1,1,1,Parametres!$O$10&amp;TEXT($A$4,"00000"))),0))</f>
        <v>0</v>
      </c>
      <c r="T14" s="19">
        <f ca="1">IF(AND($A14&gt;50,$A14&lt;60),VLOOKUP($A14,INDIRECT(ADDRESS(U14+2,1,1,1)):INDIRECT(ADDRESS(U14+10,$AE$1,1,1)),$T$1-$A$1+1,0),IF(C14="C",AU14+AV14,IF(R14=0,Q14,IF(S14&gt;R14,0,IF(S14+Q14&gt;R14,R14-S14,Q14)))))</f>
        <v>4.87</v>
      </c>
      <c r="U14" s="68">
        <f t="shared" si="0"/>
        <v>44</v>
      </c>
      <c r="V14" s="19"/>
      <c r="W14" s="19">
        <f ca="1">IFERROR(VLOOKUP($A14,Gains_ded!$A$3:$AC$101,Gains_ded!$X$1-Gains_ded!$A$1+1,0),0)*INDIRECT(ADDRESS(U14,Entree!$J$1,1,1,Parametres!$O$6))</f>
        <v>0</v>
      </c>
      <c r="X14" s="19">
        <f ca="1">IFERROR(VLOOKUP($A14,Gains_ded!$A$3:$AC$101,Gains_ded!$Y$1-Gains_ded!$A$1+1,0),0)*INDIRECT(ADDRESS(U14,Entree!$N$1,1,1,Parametres!$O$6))</f>
        <v>0</v>
      </c>
      <c r="Y14" s="19">
        <f ca="1">IFERROR(VLOOKUP($A14,Gains_ded!$A$3:$AC$101,Gains_ded!$AA$1-Gains_ded!$A$1+1,0),0)*T14</f>
        <v>0</v>
      </c>
      <c r="Z14" s="19">
        <f ca="1">IF($A14&lt;50,0,VLOOKUP($A14,Gains_ded!$A$3:$AC$101,Gains_ded!$Z$1-Gains_ded!$A$1+1,0))</f>
        <v>0</v>
      </c>
      <c r="AA14" s="19">
        <f ca="1">IF($A14&lt;50,0,VLOOKUP($A14,Gains_ded!$A$3:$AC$101,Gains_ded!$AB$1-Gains_ded!$A$1+1,0))</f>
        <v>0</v>
      </c>
      <c r="AB14" s="19">
        <f t="shared" ca="1" si="6"/>
        <v>0</v>
      </c>
      <c r="AC14" s="19">
        <f ca="1">IF($A14&lt;50,0,VLOOKUP($A14,Gains_ded!$A$3:$AC$101,Gains_ded!$AC$1-Gains_ded!$A$1+1,0))</f>
        <v>0</v>
      </c>
      <c r="AD14" s="19">
        <f ca="1">IF(A14=0,0,IFERROR(INDIRECT(ADDRESS(133,A14+1,1,1,Parametres!$O$10&amp;TEXT($A$4,"00000"))),0))</f>
        <v>0</v>
      </c>
      <c r="AE14" s="19">
        <f ca="1">IF(AND($A14&gt;50,$A14&lt;60),VLOOKUP($A14,INDIRECT(ADDRESS(U14+2,1,1,1)):INDIRECT(ADDRESS(U14+10,$AE$1,1,1)),$AE$1-$A$1+1,0),IF(C14="C",BC14+BD14,IF(AC14=0,AB14,IF(AD14&gt;AC14,0,IF(AD14+AB14&gt;AC14,AC14-AD14,AB14)))))</f>
        <v>6.82</v>
      </c>
      <c r="AL14">
        <f ca="1">IF($C14&lt;&gt;"C",0,IFERROR(HLOOKUP($A14&amp;"E",CCQ!$B$2:$AA$101,100,0),0))</f>
        <v>0</v>
      </c>
      <c r="AM14">
        <f ca="1">IF($C14&lt;&gt;"C",0,VLOOKUP(INDIRECT(ADDRESS($U14-35,Entree!$A$1,1,1,Parametres!$O$6))&amp;"C"&amp;INDIRECT(ADDRESS($U14-34,Entree!$A$1,1,1,Parametres!$O$6)),CCQ!$A$4:$AP$100,CCQ!$AP$1,0))</f>
        <v>0</v>
      </c>
      <c r="AN14">
        <f ca="1">IF($C14&lt;&gt;"C",0,VLOOKUP(INDIRECT(ADDRESS($U14-35,Entree!$A$1,1,1,Parametres!$O$6))&amp;"D"&amp;INDIRECT(ADDRESS($U14-34,Entree!$A$1,1,1,Parametres!$O$6)),CCQ!$A$4:$AP$100,CCQ!$AP$1,0))</f>
        <v>0</v>
      </c>
      <c r="AO14">
        <f ca="1">IFERROR(INDIRECT(ADDRESS(AM14,AL14,1,1,Parametres!$O$11)),0)</f>
        <v>0</v>
      </c>
      <c r="AP14">
        <f ca="1">IFERROR(INDIRECT(ADDRESS(AN14,AL14,1,1,Parametres!$O$11)),0)</f>
        <v>0</v>
      </c>
      <c r="AQ14" t="str">
        <f ca="1">IF(IFERROR(VLOOKUP(A14,Gains_ded!$A$3:$AC$101,Gains_ded!$R$1,0),0)=1,"H","B")</f>
        <v>B</v>
      </c>
      <c r="AR14">
        <f ca="1">IF(B14="Prelevement",INDIRECT(ADDRESS(U14+6,Entree!$P$1,1,1,Parametres!$O$6)),0)</f>
        <v>0</v>
      </c>
      <c r="AS14">
        <f ca="1">IF(AQ14="H",INDIRECT(ADDRESS(U14+3,Entree!$O$1,1,1,Parametres!$O$6)),INDIRECT(ADDRESS(U14+3,Entree!$P$1,1,1,Parametres!$O$6)))</f>
        <v>0</v>
      </c>
      <c r="AT14">
        <f ca="1">IF(AQ14="H",INDIRECT(ADDRESS(U14+4,Entree!$O$1,1,1,Parametres!$O$6)),INDIRECT(ADDRESS(U14+4,Entree!$P$1,1,1,Parametres!$O$6)))</f>
        <v>0</v>
      </c>
      <c r="AU14">
        <f t="shared" ca="1" si="1"/>
        <v>0</v>
      </c>
      <c r="AV14">
        <f t="shared" ca="1" si="2"/>
        <v>0</v>
      </c>
      <c r="AX14">
        <f ca="1">IF($C14&lt;&gt;"C",0,IFERROR(HLOOKUP($A14&amp;"C",CCQ!$B$2:$AA$101,100,0),0))</f>
        <v>0</v>
      </c>
      <c r="AY14">
        <f ca="1">IFERROR(INDIRECT(ADDRESS(AM14,AX14,1,1,Parametres!$O$11)),0)</f>
        <v>0</v>
      </c>
      <c r="AZ14">
        <f ca="1">IFERROR(INDIRECT(ADDRESS(AN14,AX14,1,1,Parametres!$O$11)),0)</f>
        <v>0</v>
      </c>
      <c r="BA14" t="str">
        <f ca="1">IF(IFERROR(VLOOKUP(A14,Gains_ded!$A$3:$AC$101,Gains_ded!$X$1,0),0)=1,"H","B")</f>
        <v>B</v>
      </c>
      <c r="BB14">
        <f ca="1">IF(A14=Parametres!$A$52,Parametres!$D$52,1)</f>
        <v>1</v>
      </c>
      <c r="BC14">
        <f t="shared" ca="1" si="3"/>
        <v>0</v>
      </c>
      <c r="BD14">
        <f t="shared" ca="1" si="4"/>
        <v>0</v>
      </c>
    </row>
    <row r="15" spans="1:56" x14ac:dyDescent="0.25">
      <c r="A15">
        <f ca="1">IFERROR(Entree!F14,0)</f>
        <v>55</v>
      </c>
      <c r="B15" t="str">
        <f ca="1">IFERROR(VLOOKUP(A15,Gains_ded!$A$3:$B$101,Gains_ded!$B$1-Gains_ded!$A$1+1,0),"")</f>
        <v>RQAP</v>
      </c>
      <c r="C15" s="12" t="str">
        <f ca="1">IFERROR(VLOOKUP(A15,Gains_ded!$A$3:$C$101,Gains_ded!$C$1-Gains_ded!$A$1+1,0),"")</f>
        <v>D</v>
      </c>
      <c r="D15" s="12">
        <f ca="1">IFERROR(VLOOKUP(A15,Gains_ded!$A$3:$D$101,Gains_ded!$D$1-Gains_ded!$A$1+1,0),"")</f>
        <v>0</v>
      </c>
      <c r="E15" s="19">
        <f ca="1">IF(OR($A15&lt;50,$A15&gt;59),IFERROR(VLOOKUP($A15,Gains_ded!$A$3:$M$101,Gains_ded!F$1-Gains_ded!$A$1+1,0),0)*Entree!$Q14,0)</f>
        <v>0</v>
      </c>
      <c r="F15" s="19">
        <f ca="1">IF(OR($A15&lt;50,$A15&gt;59),IFERROR(VLOOKUP($A15,Gains_ded!$A$3:$M$101,Gains_ded!G$1-Gains_ded!$A$1+1,0),0)*Entree!$Q14,0)</f>
        <v>0</v>
      </c>
      <c r="G15" s="19">
        <f ca="1">IF(OR($A15&lt;50,$A15&gt;59),IFERROR(VLOOKUP($A15,Gains_ded!$A$3:$M$101,Gains_ded!H$1-Gains_ded!$A$1+1,0),0)*Entree!$Q14,0)</f>
        <v>0</v>
      </c>
      <c r="H15" s="19">
        <f ca="1">IF(OR($A15&lt;50,$A15&gt;59),IFERROR(VLOOKUP($A15,Gains_ded!$A$3:$M$101,Gains_ded!I$1-Gains_ded!$A$1+1,0),0)*Entree!$Q14,0)</f>
        <v>0</v>
      </c>
      <c r="I15" s="19">
        <f ca="1">IF(OR($A15&lt;50,$A15&gt;59),IFERROR(VLOOKUP($A15,Gains_ded!$A$3:$M$101,Gains_ded!J$1-Gains_ded!$A$1+1,0),0)*Entree!$Q14,0)</f>
        <v>0</v>
      </c>
      <c r="J15" s="19">
        <f ca="1">IF(OR($A15&lt;50,$A15&gt;59),IFERROR(VLOOKUP($A15,Gains_ded!$A$3:$M$101,Gains_ded!K$1-Gains_ded!$A$1+1,0),0)*Entree!$Q14,0)</f>
        <v>0</v>
      </c>
      <c r="K15" s="19">
        <f ca="1">IF(OR($A15&lt;50,$A15&gt;59),IFERROR(VLOOKUP($A15,Gains_ded!$A$3:$M$101,Gains_ded!L$1-Gains_ded!$A$1+1,0),0)*Entree!$Q14,0)</f>
        <v>0</v>
      </c>
      <c r="L15" s="19">
        <f ca="1">IF(OR($A15&lt;50,$A15&gt;59),IFERROR(VLOOKUP($A15,Gains_ded!$A$3:$M$101,Gains_ded!M$1-Gains_ded!$A$1+1,0),0)*Entree!$Q14,0)</f>
        <v>0</v>
      </c>
      <c r="M15" s="19">
        <f ca="1">IF(C15="s",IFERROR(VLOOKUP($A15,Syndicats!$B$4:$F$51,Syndicats!$E$1-Syndicats!$B$1+1,0),0)*INDIRECT(ADDRESS(U15,Entree!$J$1,1,1,Parametres!$O$6)),IFERROR(VLOOKUP($A15,Gains_ded!$A$3:$AC$101,Gains_ded!$R$1-Gains_ded!$A$1+1,0),0)*INDIRECT(ADDRESS(U15,Entree!$J$1,1,1,Parametres!$O$6)))</f>
        <v>0</v>
      </c>
      <c r="N15" s="19">
        <f ca="1">IFERROR(VLOOKUP($A15,Gains_ded!$A$3:$AC$101,Gains_ded!$S$1-Gains_ded!$A$1+1,0),0)*INDIRECT(ADDRESS(U15,Entree!$N$1,1,1,Parametres!$O$6))</f>
        <v>0</v>
      </c>
      <c r="O15" s="19">
        <f ca="1">IF($A15&lt;50,0,IF(C15="s",IFERROR(VLOOKUP($A15,Syndicats!$B$4:$F$51,Syndicats!$F$1-Syndicats!$B$1+1,0),0),VLOOKUP($A15,Gains_ded!$A$3:$AC$101,Gains_ded!$T$1-Gains_ded!$A$1+1,0)))</f>
        <v>0</v>
      </c>
      <c r="P15" s="19">
        <f ca="1">IF($A15&lt;50,0,VLOOKUP($A15,Gains_ded!$A$3:$AC$101,Gains_ded!$U$1-Gains_ded!$A$1+1,0))</f>
        <v>0</v>
      </c>
      <c r="Q15" s="19">
        <f t="shared" ca="1" si="5"/>
        <v>0</v>
      </c>
      <c r="R15" s="19">
        <f ca="1">IF($A15&lt;50,0,VLOOKUP($A15,Gains_ded!$A$3:$AC$101,Gains_ded!$V$1-Gains_ded!$A$1+1,0))</f>
        <v>0</v>
      </c>
      <c r="S15" s="19">
        <f ca="1">IF(A15=0,0,IFERROR(INDIRECT(ADDRESS(63,A15+1,1,1,Parametres!$O$10&amp;TEXT($A$4,"00000"))),0))</f>
        <v>0</v>
      </c>
      <c r="T15" s="19">
        <f ca="1">IF(AND($A15&gt;50,$A15&lt;60),VLOOKUP($A15,INDIRECT(ADDRESS(U15+2,1,1,1)):INDIRECT(ADDRESS(U15+10,$AE$1,1,1)),$T$1-$A$1+1,0),IF(C15="C",AU15+AV15,IF(R15=0,Q15,IF(S15&gt;R15,0,IF(S15+Q15&gt;R15,R15-S15,Q15)))))</f>
        <v>2.0999999999999996</v>
      </c>
      <c r="U15" s="68">
        <f t="shared" si="0"/>
        <v>44</v>
      </c>
      <c r="V15" s="19"/>
      <c r="W15" s="19">
        <f ca="1">IFERROR(VLOOKUP($A15,Gains_ded!$A$3:$AC$101,Gains_ded!$X$1-Gains_ded!$A$1+1,0),0)*INDIRECT(ADDRESS(U15,Entree!$J$1,1,1,Parametres!$O$6))</f>
        <v>0</v>
      </c>
      <c r="X15" s="19">
        <f ca="1">IFERROR(VLOOKUP($A15,Gains_ded!$A$3:$AC$101,Gains_ded!$Y$1-Gains_ded!$A$1+1,0),0)*INDIRECT(ADDRESS(U15,Entree!$N$1,1,1,Parametres!$O$6))</f>
        <v>0</v>
      </c>
      <c r="Y15" s="19">
        <f ca="1">IFERROR(VLOOKUP($A15,Gains_ded!$A$3:$AC$101,Gains_ded!$AA$1-Gains_ded!$A$1+1,0),0)*T15</f>
        <v>0</v>
      </c>
      <c r="Z15" s="19">
        <f ca="1">IF($A15&lt;50,0,VLOOKUP($A15,Gains_ded!$A$3:$AC$101,Gains_ded!$Z$1-Gains_ded!$A$1+1,0))</f>
        <v>0</v>
      </c>
      <c r="AA15" s="19">
        <f ca="1">IF($A15&lt;50,0,VLOOKUP($A15,Gains_ded!$A$3:$AC$101,Gains_ded!$AB$1-Gains_ded!$A$1+1,0))</f>
        <v>0</v>
      </c>
      <c r="AB15" s="19">
        <f t="shared" ca="1" si="6"/>
        <v>0</v>
      </c>
      <c r="AC15" s="19">
        <f ca="1">IF($A15&lt;50,0,VLOOKUP($A15,Gains_ded!$A$3:$AC$101,Gains_ded!$AC$1-Gains_ded!$A$1+1,0))</f>
        <v>0</v>
      </c>
      <c r="AD15" s="19">
        <f ca="1">IF(A15=0,0,IFERROR(INDIRECT(ADDRESS(133,A15+1,1,1,Parametres!$O$10&amp;TEXT($A$4,"00000"))),0))</f>
        <v>0</v>
      </c>
      <c r="AE15" s="19">
        <f ca="1">IF(AND($A15&gt;50,$A15&lt;60),VLOOKUP($A15,INDIRECT(ADDRESS(U15+2,1,1,1)):INDIRECT(ADDRESS(U15+10,$AE$1,1,1)),$AE$1-$A$1+1,0),IF(C15="C",BC15+BD15,IF(AC15=0,AB15,IF(AD15&gt;AC15,0,IF(AD15+AB15&gt;AC15,AC15-AD15,AB15)))))</f>
        <v>2.94</v>
      </c>
      <c r="AL15">
        <f ca="1">IF($C15&lt;&gt;"C",0,IFERROR(HLOOKUP($A15&amp;"E",CCQ!$B$2:$AA$101,100,0),0))</f>
        <v>0</v>
      </c>
      <c r="AM15">
        <f ca="1">IF($C15&lt;&gt;"C",0,VLOOKUP(INDIRECT(ADDRESS($U15-35,Entree!$A$1,1,1,Parametres!$O$6))&amp;"C"&amp;INDIRECT(ADDRESS($U15-34,Entree!$A$1,1,1,Parametres!$O$6)),CCQ!$A$4:$AP$100,CCQ!$AP$1,0))</f>
        <v>0</v>
      </c>
      <c r="AN15">
        <f ca="1">IF($C15&lt;&gt;"C",0,VLOOKUP(INDIRECT(ADDRESS($U15-35,Entree!$A$1,1,1,Parametres!$O$6))&amp;"D"&amp;INDIRECT(ADDRESS($U15-34,Entree!$A$1,1,1,Parametres!$O$6)),CCQ!$A$4:$AP$100,CCQ!$AP$1,0))</f>
        <v>0</v>
      </c>
      <c r="AO15">
        <f ca="1">IFERROR(INDIRECT(ADDRESS(AM15,AL15,1,1,Parametres!$O$11)),0)</f>
        <v>0</v>
      </c>
      <c r="AP15">
        <f ca="1">IFERROR(INDIRECT(ADDRESS(AN15,AL15,1,1,Parametres!$O$11)),0)</f>
        <v>0</v>
      </c>
      <c r="AQ15" t="str">
        <f ca="1">IF(IFERROR(VLOOKUP(A15,Gains_ded!$A$3:$AC$101,Gains_ded!$R$1,0),0)=1,"H","B")</f>
        <v>B</v>
      </c>
      <c r="AR15">
        <f ca="1">IF(B15="Prelevement",INDIRECT(ADDRESS(U15+6,Entree!$P$1,1,1,Parametres!$O$6)),0)</f>
        <v>0</v>
      </c>
      <c r="AS15">
        <f ca="1">IF(AQ15="H",INDIRECT(ADDRESS(U15+3,Entree!$O$1,1,1,Parametres!$O$6)),INDIRECT(ADDRESS(U15+3,Entree!$P$1,1,1,Parametres!$O$6)))</f>
        <v>0</v>
      </c>
      <c r="AT15">
        <f ca="1">IF(AQ15="H",INDIRECT(ADDRESS(U15+4,Entree!$O$1,1,1,Parametres!$O$6)),INDIRECT(ADDRESS(U15+4,Entree!$P$1,1,1,Parametres!$O$6)))</f>
        <v>0</v>
      </c>
      <c r="AU15">
        <f t="shared" ca="1" si="1"/>
        <v>0</v>
      </c>
      <c r="AV15">
        <f t="shared" ca="1" si="2"/>
        <v>0</v>
      </c>
      <c r="AX15">
        <f ca="1">IF($C15&lt;&gt;"C",0,IFERROR(HLOOKUP($A15&amp;"C",CCQ!$B$2:$AA$101,100,0),0))</f>
        <v>0</v>
      </c>
      <c r="AY15">
        <f ca="1">IFERROR(INDIRECT(ADDRESS(AM15,AX15,1,1,Parametres!$O$11)),0)</f>
        <v>0</v>
      </c>
      <c r="AZ15">
        <f ca="1">IFERROR(INDIRECT(ADDRESS(AN15,AX15,1,1,Parametres!$O$11)),0)</f>
        <v>0</v>
      </c>
      <c r="BA15" t="str">
        <f ca="1">IF(IFERROR(VLOOKUP(A15,Gains_ded!$A$3:$AC$101,Gains_ded!$X$1,0),0)=1,"H","B")</f>
        <v>B</v>
      </c>
      <c r="BB15">
        <f ca="1">IF(A15=Parametres!$A$52,Parametres!$D$52,1)</f>
        <v>1</v>
      </c>
      <c r="BC15">
        <f t="shared" ca="1" si="3"/>
        <v>0</v>
      </c>
      <c r="BD15">
        <f t="shared" ca="1" si="4"/>
        <v>0</v>
      </c>
    </row>
    <row r="16" spans="1:56" x14ac:dyDescent="0.25">
      <c r="A16">
        <f ca="1">IFERROR(Entree!F15,0)</f>
        <v>56</v>
      </c>
      <c r="B16" t="str">
        <f ca="1">IFERROR(VLOOKUP(A16,Gains_ded!$A$3:$B$101,Gains_ded!$B$1-Gains_ded!$A$1+1,0),"")</f>
        <v>FSS</v>
      </c>
      <c r="C16" s="12" t="str">
        <f ca="1">IFERROR(VLOOKUP(A16,Gains_ded!$A$3:$C$101,Gains_ded!$C$1-Gains_ded!$A$1+1,0),"")</f>
        <v>D</v>
      </c>
      <c r="D16" s="12">
        <f ca="1">IFERROR(VLOOKUP(A16,Gains_ded!$A$3:$D$101,Gains_ded!$D$1-Gains_ded!$A$1+1,0),"")</f>
        <v>0</v>
      </c>
      <c r="E16" s="19">
        <f ca="1">IF(OR($A16&lt;50,$A16&gt;59),IFERROR(VLOOKUP($A16,Gains_ded!$A$3:$M$101,Gains_ded!F$1-Gains_ded!$A$1+1,0),0)*Entree!$Q15,0)</f>
        <v>0</v>
      </c>
      <c r="F16" s="19">
        <f ca="1">IF(OR($A16&lt;50,$A16&gt;59),IFERROR(VLOOKUP($A16,Gains_ded!$A$3:$M$101,Gains_ded!G$1-Gains_ded!$A$1+1,0),0)*Entree!$Q15,0)</f>
        <v>0</v>
      </c>
      <c r="G16" s="19">
        <f ca="1">IF(OR($A16&lt;50,$A16&gt;59),IFERROR(VLOOKUP($A16,Gains_ded!$A$3:$M$101,Gains_ded!H$1-Gains_ded!$A$1+1,0),0)*Entree!$Q15,0)</f>
        <v>0</v>
      </c>
      <c r="H16" s="19">
        <f ca="1">IF(OR($A16&lt;50,$A16&gt;59),IFERROR(VLOOKUP($A16,Gains_ded!$A$3:$M$101,Gains_ded!I$1-Gains_ded!$A$1+1,0),0)*Entree!$Q15,0)</f>
        <v>0</v>
      </c>
      <c r="I16" s="19">
        <f ca="1">IF(OR($A16&lt;50,$A16&gt;59),IFERROR(VLOOKUP($A16,Gains_ded!$A$3:$M$101,Gains_ded!J$1-Gains_ded!$A$1+1,0),0)*Entree!$Q15,0)</f>
        <v>0</v>
      </c>
      <c r="J16" s="19">
        <f ca="1">IF(OR($A16&lt;50,$A16&gt;59),IFERROR(VLOOKUP($A16,Gains_ded!$A$3:$M$101,Gains_ded!K$1-Gains_ded!$A$1+1,0),0)*Entree!$Q15,0)</f>
        <v>0</v>
      </c>
      <c r="K16" s="19">
        <f ca="1">IF(OR($A16&lt;50,$A16&gt;59),IFERROR(VLOOKUP($A16,Gains_ded!$A$3:$M$101,Gains_ded!L$1-Gains_ded!$A$1+1,0),0)*Entree!$Q15,0)</f>
        <v>0</v>
      </c>
      <c r="L16" s="19">
        <f ca="1">IF(OR($A16&lt;50,$A16&gt;59),IFERROR(VLOOKUP($A16,Gains_ded!$A$3:$M$101,Gains_ded!M$1-Gains_ded!$A$1+1,0),0)*Entree!$Q15,0)</f>
        <v>0</v>
      </c>
      <c r="M16" s="19">
        <f ca="1">IF(C16="s",IFERROR(VLOOKUP($A16,Syndicats!$B$4:$F$51,Syndicats!$E$1-Syndicats!$B$1+1,0),0)*INDIRECT(ADDRESS(U16,Entree!$J$1,1,1,Parametres!$O$6)),IFERROR(VLOOKUP($A16,Gains_ded!$A$3:$AC$101,Gains_ded!$R$1-Gains_ded!$A$1+1,0),0)*INDIRECT(ADDRESS(U16,Entree!$J$1,1,1,Parametres!$O$6)))</f>
        <v>0</v>
      </c>
      <c r="N16" s="19">
        <f ca="1">IFERROR(VLOOKUP($A16,Gains_ded!$A$3:$AC$101,Gains_ded!$S$1-Gains_ded!$A$1+1,0),0)*INDIRECT(ADDRESS(U16,Entree!$N$1,1,1,Parametres!$O$6))</f>
        <v>0</v>
      </c>
      <c r="O16" s="19">
        <f ca="1">IF($A16&lt;50,0,IF(C16="s",IFERROR(VLOOKUP($A16,Syndicats!$B$4:$F$51,Syndicats!$F$1-Syndicats!$B$1+1,0),0),VLOOKUP($A16,Gains_ded!$A$3:$AC$101,Gains_ded!$T$1-Gains_ded!$A$1+1,0)))</f>
        <v>0</v>
      </c>
      <c r="P16" s="19">
        <f ca="1">IF($A16&lt;50,0,VLOOKUP($A16,Gains_ded!$A$3:$AC$101,Gains_ded!$U$1-Gains_ded!$A$1+1,0))</f>
        <v>0</v>
      </c>
      <c r="Q16" s="19">
        <f t="shared" ca="1" si="5"/>
        <v>0</v>
      </c>
      <c r="R16" s="19">
        <f ca="1">IF($A16&lt;50,0,VLOOKUP($A16,Gains_ded!$A$3:$AC$101,Gains_ded!$V$1-Gains_ded!$A$1+1,0))</f>
        <v>0</v>
      </c>
      <c r="S16" s="19">
        <f ca="1">IF(A16=0,0,IFERROR(INDIRECT(ADDRESS(63,A16+1,1,1,Parametres!$O$10&amp;TEXT($A$4,"00000"))),0))</f>
        <v>0</v>
      </c>
      <c r="T16" s="19">
        <f ca="1">IF(AND($A16&gt;50,$A16&lt;60),VLOOKUP($A16,INDIRECT(ADDRESS(U16+2,1,1,1)):INDIRECT(ADDRESS(U16+10,$AE$1,1,1)),$T$1-$A$1+1,0),IF(C16="C",AU16+AV16,IF(R16=0,Q16,IF(S16&gt;R16,0,IF(S16+Q16&gt;R16,R16-S16,Q16)))))</f>
        <v>0</v>
      </c>
      <c r="U16" s="68">
        <f t="shared" si="0"/>
        <v>44</v>
      </c>
      <c r="V16" s="19"/>
      <c r="W16" s="19">
        <f ca="1">IFERROR(VLOOKUP($A16,Gains_ded!$A$3:$AC$101,Gains_ded!$X$1-Gains_ded!$A$1+1,0),0)*INDIRECT(ADDRESS(U16,Entree!$J$1,1,1,Parametres!$O$6))</f>
        <v>0</v>
      </c>
      <c r="X16" s="19">
        <f ca="1">IFERROR(VLOOKUP($A16,Gains_ded!$A$3:$AC$101,Gains_ded!$Y$1-Gains_ded!$A$1+1,0),0)*INDIRECT(ADDRESS(U16,Entree!$N$1,1,1,Parametres!$O$6))</f>
        <v>0</v>
      </c>
      <c r="Y16" s="19">
        <f ca="1">IFERROR(VLOOKUP($A16,Gains_ded!$A$3:$AC$101,Gains_ded!$AA$1-Gains_ded!$A$1+1,0),0)*T16</f>
        <v>0</v>
      </c>
      <c r="Z16" s="19">
        <f ca="1">IF($A16&lt;50,0,VLOOKUP($A16,Gains_ded!$A$3:$AC$101,Gains_ded!$Z$1-Gains_ded!$A$1+1,0))</f>
        <v>0</v>
      </c>
      <c r="AA16" s="19">
        <f ca="1">IF($A16&lt;50,0,VLOOKUP($A16,Gains_ded!$A$3:$AC$101,Gains_ded!$AB$1-Gains_ded!$A$1+1,0))</f>
        <v>0</v>
      </c>
      <c r="AB16" s="19">
        <f t="shared" ca="1" si="6"/>
        <v>0</v>
      </c>
      <c r="AC16" s="19">
        <f ca="1">IF($A16&lt;50,0,VLOOKUP($A16,Gains_ded!$A$3:$AC$101,Gains_ded!$AC$1-Gains_ded!$A$1+1,0))</f>
        <v>0</v>
      </c>
      <c r="AD16" s="19">
        <f ca="1">IF(A16=0,0,IFERROR(INDIRECT(ADDRESS(133,A16+1,1,1,Parametres!$O$10&amp;TEXT($A$4,"00000"))),0))</f>
        <v>0</v>
      </c>
      <c r="AE16" s="19">
        <f ca="1">IF(AND($A16&gt;50,$A16&lt;60),VLOOKUP($A16,INDIRECT(ADDRESS(U16+2,1,1,1)):INDIRECT(ADDRESS(U16+10,$AE$1,1,1)),$AE$1-$A$1+1,0),IF(C16="C",BC16+BD16,IF(AC16=0,AB16,IF(AD16&gt;AC16,0,IF(AD16+AB16&gt;AC16,AC16-AD16,AB16)))))</f>
        <v>9.89</v>
      </c>
      <c r="AL16">
        <f ca="1">IF($C16&lt;&gt;"C",0,IFERROR(HLOOKUP($A16&amp;"E",CCQ!$B$2:$AA$101,100,0),0))</f>
        <v>0</v>
      </c>
      <c r="AM16">
        <f ca="1">IF($C16&lt;&gt;"C",0,VLOOKUP(INDIRECT(ADDRESS($U16-35,Entree!$A$1,1,1,Parametres!$O$6))&amp;"C"&amp;INDIRECT(ADDRESS($U16-34,Entree!$A$1,1,1,Parametres!$O$6)),CCQ!$A$4:$AP$100,CCQ!$AP$1,0))</f>
        <v>0</v>
      </c>
      <c r="AN16">
        <f ca="1">IF($C16&lt;&gt;"C",0,VLOOKUP(INDIRECT(ADDRESS($U16-35,Entree!$A$1,1,1,Parametres!$O$6))&amp;"D"&amp;INDIRECT(ADDRESS($U16-34,Entree!$A$1,1,1,Parametres!$O$6)),CCQ!$A$4:$AP$100,CCQ!$AP$1,0))</f>
        <v>0</v>
      </c>
      <c r="AO16">
        <f ca="1">IFERROR(INDIRECT(ADDRESS(AM16,AL16,1,1,Parametres!$O$11)),0)</f>
        <v>0</v>
      </c>
      <c r="AP16">
        <f ca="1">IFERROR(INDIRECT(ADDRESS(AN16,AL16,1,1,Parametres!$O$11)),0)</f>
        <v>0</v>
      </c>
      <c r="AQ16" t="str">
        <f ca="1">IF(IFERROR(VLOOKUP(A16,Gains_ded!$A$3:$AC$101,Gains_ded!$R$1,0),0)=1,"H","B")</f>
        <v>B</v>
      </c>
      <c r="AR16">
        <f ca="1">IF(B16="Prelevement",INDIRECT(ADDRESS(U16+6,Entree!$P$1,1,1,Parametres!$O$6)),0)</f>
        <v>0</v>
      </c>
      <c r="AS16">
        <f ca="1">IF(AQ16="H",INDIRECT(ADDRESS(U16+3,Entree!$O$1,1,1,Parametres!$O$6)),INDIRECT(ADDRESS(U16+3,Entree!$P$1,1,1,Parametres!$O$6)))</f>
        <v>0</v>
      </c>
      <c r="AT16">
        <f ca="1">IF(AQ16="H",INDIRECT(ADDRESS(U16+4,Entree!$O$1,1,1,Parametres!$O$6)),INDIRECT(ADDRESS(U16+4,Entree!$P$1,1,1,Parametres!$O$6)))</f>
        <v>0</v>
      </c>
      <c r="AU16">
        <f t="shared" ca="1" si="1"/>
        <v>0</v>
      </c>
      <c r="AV16">
        <f t="shared" ca="1" si="2"/>
        <v>0</v>
      </c>
      <c r="AX16">
        <f ca="1">IF($C16&lt;&gt;"C",0,IFERROR(HLOOKUP($A16&amp;"C",CCQ!$B$2:$AA$101,100,0),0))</f>
        <v>0</v>
      </c>
      <c r="AY16">
        <f ca="1">IFERROR(INDIRECT(ADDRESS(AM16,AX16,1,1,Parametres!$O$11)),0)</f>
        <v>0</v>
      </c>
      <c r="AZ16">
        <f ca="1">IFERROR(INDIRECT(ADDRESS(AN16,AX16,1,1,Parametres!$O$11)),0)</f>
        <v>0</v>
      </c>
      <c r="BA16" t="str">
        <f ca="1">IF(IFERROR(VLOOKUP(A16,Gains_ded!$A$3:$AC$101,Gains_ded!$X$1,0),0)=1,"H","B")</f>
        <v>B</v>
      </c>
      <c r="BB16">
        <f ca="1">IF(A16=Parametres!$A$52,Parametres!$D$52,1)</f>
        <v>1</v>
      </c>
      <c r="BC16">
        <f t="shared" ca="1" si="3"/>
        <v>0</v>
      </c>
      <c r="BD16">
        <f t="shared" ca="1" si="4"/>
        <v>0</v>
      </c>
    </row>
    <row r="17" spans="1:56" x14ac:dyDescent="0.25">
      <c r="A17">
        <f ca="1">IFERROR(Entree!F16,0)</f>
        <v>57</v>
      </c>
      <c r="B17" t="str">
        <f ca="1">IFERROR(VLOOKUP(A17,Gains_ded!$A$3:$B$101,Gains_ded!$B$1-Gains_ded!$A$1+1,0),"")</f>
        <v>CNESST</v>
      </c>
      <c r="C17" s="12" t="str">
        <f ca="1">IFERROR(VLOOKUP(A17,Gains_ded!$A$3:$C$101,Gains_ded!$C$1-Gains_ded!$A$1+1,0),"")</f>
        <v>D</v>
      </c>
      <c r="D17" s="12">
        <f ca="1">IFERROR(VLOOKUP(A17,Gains_ded!$A$3:$D$101,Gains_ded!$D$1-Gains_ded!$A$1+1,0),"")</f>
        <v>0</v>
      </c>
      <c r="E17" s="19">
        <f ca="1">IF(OR($A17&lt;50,$A17&gt;59),IFERROR(VLOOKUP($A17,Gains_ded!$A$3:$M$101,Gains_ded!F$1-Gains_ded!$A$1+1,0),0)*Entree!$Q16,0)</f>
        <v>0</v>
      </c>
      <c r="F17" s="19">
        <f ca="1">IF(OR($A17&lt;50,$A17&gt;59),IFERROR(VLOOKUP($A17,Gains_ded!$A$3:$M$101,Gains_ded!G$1-Gains_ded!$A$1+1,0),0)*Entree!$Q16,0)</f>
        <v>0</v>
      </c>
      <c r="G17" s="19">
        <f ca="1">IF(OR($A17&lt;50,$A17&gt;59),IFERROR(VLOOKUP($A17,Gains_ded!$A$3:$M$101,Gains_ded!H$1-Gains_ded!$A$1+1,0),0)*Entree!$Q16,0)</f>
        <v>0</v>
      </c>
      <c r="H17" s="19">
        <f ca="1">IF(OR($A17&lt;50,$A17&gt;59),IFERROR(VLOOKUP($A17,Gains_ded!$A$3:$M$101,Gains_ded!I$1-Gains_ded!$A$1+1,0),0)*Entree!$Q16,0)</f>
        <v>0</v>
      </c>
      <c r="I17" s="19">
        <f ca="1">IF(OR($A17&lt;50,$A17&gt;59),IFERROR(VLOOKUP($A17,Gains_ded!$A$3:$M$101,Gains_ded!J$1-Gains_ded!$A$1+1,0),0)*Entree!$Q16,0)</f>
        <v>0</v>
      </c>
      <c r="J17" s="19">
        <f ca="1">IF(OR($A17&lt;50,$A17&gt;59),IFERROR(VLOOKUP($A17,Gains_ded!$A$3:$M$101,Gains_ded!K$1-Gains_ded!$A$1+1,0),0)*Entree!$Q16,0)</f>
        <v>0</v>
      </c>
      <c r="K17" s="19">
        <f ca="1">IF(OR($A17&lt;50,$A17&gt;59),IFERROR(VLOOKUP($A17,Gains_ded!$A$3:$M$101,Gains_ded!L$1-Gains_ded!$A$1+1,0),0)*Entree!$Q16,0)</f>
        <v>0</v>
      </c>
      <c r="L17" s="19">
        <f ca="1">IF(OR($A17&lt;50,$A17&gt;59),IFERROR(VLOOKUP($A17,Gains_ded!$A$3:$M$101,Gains_ded!M$1-Gains_ded!$A$1+1,0),0)*Entree!$Q16,0)</f>
        <v>0</v>
      </c>
      <c r="M17" s="19">
        <f ca="1">IF(C17="s",IFERROR(VLOOKUP($A17,Syndicats!$B$4:$F$51,Syndicats!$E$1-Syndicats!$B$1+1,0),0)*INDIRECT(ADDRESS(U17,Entree!$J$1,1,1,Parametres!$O$6)),IFERROR(VLOOKUP($A17,Gains_ded!$A$3:$AC$101,Gains_ded!$R$1-Gains_ded!$A$1+1,0),0)*INDIRECT(ADDRESS(U17,Entree!$J$1,1,1,Parametres!$O$6)))</f>
        <v>0</v>
      </c>
      <c r="N17" s="19">
        <f ca="1">IFERROR(VLOOKUP($A17,Gains_ded!$A$3:$AC$101,Gains_ded!$S$1-Gains_ded!$A$1+1,0),0)*INDIRECT(ADDRESS(U17,Entree!$N$1,1,1,Parametres!$O$6))</f>
        <v>0</v>
      </c>
      <c r="O17" s="19">
        <f ca="1">IF($A17&lt;50,0,IF(C17="s",IFERROR(VLOOKUP($A17,Syndicats!$B$4:$F$51,Syndicats!$F$1-Syndicats!$B$1+1,0),0),VLOOKUP($A17,Gains_ded!$A$3:$AC$101,Gains_ded!$T$1-Gains_ded!$A$1+1,0)))</f>
        <v>0</v>
      </c>
      <c r="P17" s="19">
        <f ca="1">IF($A17&lt;50,0,VLOOKUP($A17,Gains_ded!$A$3:$AC$101,Gains_ded!$U$1-Gains_ded!$A$1+1,0))</f>
        <v>0</v>
      </c>
      <c r="Q17" s="19">
        <f t="shared" ca="1" si="5"/>
        <v>0</v>
      </c>
      <c r="R17" s="19">
        <f ca="1">IF($A17&lt;50,0,VLOOKUP($A17,Gains_ded!$A$3:$AC$101,Gains_ded!$V$1-Gains_ded!$A$1+1,0))</f>
        <v>0</v>
      </c>
      <c r="S17" s="19">
        <f ca="1">IF(A17=0,0,IFERROR(INDIRECT(ADDRESS(63,A17+1,1,1,Parametres!$O$10&amp;TEXT($A$4,"00000"))),0))</f>
        <v>0</v>
      </c>
      <c r="T17" s="19">
        <f ca="1">IF(AND($A17&gt;50,$A17&lt;60),VLOOKUP($A17,INDIRECT(ADDRESS(U17+2,1,1,1)):INDIRECT(ADDRESS(U17+10,$AE$1,1,1)),$T$1-$A$1+1,0),IF(C17="C",AU17+AV17,IF(R17=0,Q17,IF(S17&gt;R17,0,IF(S17+Q17&gt;R17,R17-S17,Q17)))))</f>
        <v>0</v>
      </c>
      <c r="U17" s="68">
        <f t="shared" si="0"/>
        <v>44</v>
      </c>
      <c r="V17" s="19"/>
      <c r="W17" s="19">
        <f ca="1">IFERROR(VLOOKUP($A17,Gains_ded!$A$3:$AC$101,Gains_ded!$X$1-Gains_ded!$A$1+1,0),0)*INDIRECT(ADDRESS(U17,Entree!$J$1,1,1,Parametres!$O$6))</f>
        <v>0</v>
      </c>
      <c r="X17" s="19">
        <f ca="1">IFERROR(VLOOKUP($A17,Gains_ded!$A$3:$AC$101,Gains_ded!$Y$1-Gains_ded!$A$1+1,0),0)*INDIRECT(ADDRESS(U17,Entree!$N$1,1,1,Parametres!$O$6))</f>
        <v>0</v>
      </c>
      <c r="Y17" s="19">
        <f ca="1">IFERROR(VLOOKUP($A17,Gains_ded!$A$3:$AC$101,Gains_ded!$AA$1-Gains_ded!$A$1+1,0),0)*T17</f>
        <v>0</v>
      </c>
      <c r="Z17" s="19">
        <f ca="1">IF($A17&lt;50,0,VLOOKUP($A17,Gains_ded!$A$3:$AC$101,Gains_ded!$Z$1-Gains_ded!$A$1+1,0))</f>
        <v>0</v>
      </c>
      <c r="AA17" s="19">
        <f ca="1">IF($A17&lt;50,0,VLOOKUP($A17,Gains_ded!$A$3:$AC$101,Gains_ded!$AB$1-Gains_ded!$A$1+1,0))</f>
        <v>0</v>
      </c>
      <c r="AB17" s="19">
        <f t="shared" ca="1" si="6"/>
        <v>0</v>
      </c>
      <c r="AC17" s="19">
        <f ca="1">IF($A17&lt;50,0,VLOOKUP($A17,Gains_ded!$A$3:$AC$101,Gains_ded!$AC$1-Gains_ded!$A$1+1,0))</f>
        <v>0</v>
      </c>
      <c r="AD17" s="19">
        <f ca="1">IF(A17=0,0,IFERROR(INDIRECT(ADDRESS(133,A17+1,1,1,Parametres!$O$10&amp;TEXT($A$4,"00000"))),0))</f>
        <v>0</v>
      </c>
      <c r="AE17" s="19">
        <f ca="1">IF(AND($A17&gt;50,$A17&lt;60),VLOOKUP($A17,INDIRECT(ADDRESS(U17+2,1,1,1)):INDIRECT(ADDRESS(U17+10,$AE$1,1,1)),$AE$1-$A$1+1,0),IF(C17="C",BC17+BD17,IF(AC17=0,AB17,IF(AD17&gt;AC17,0,IF(AD17+AB17&gt;AC17,AC17-AD17,AB17)))))</f>
        <v>28.040000000000003</v>
      </c>
      <c r="AL17">
        <f ca="1">IF($C17&lt;&gt;"C",0,IFERROR(HLOOKUP($A17&amp;"E",CCQ!$B$2:$AA$101,100,0),0))</f>
        <v>0</v>
      </c>
      <c r="AM17">
        <f ca="1">IF($C17&lt;&gt;"C",0,VLOOKUP(INDIRECT(ADDRESS($U17-35,Entree!$A$1,1,1,Parametres!$O$6))&amp;"C"&amp;INDIRECT(ADDRESS($U17-34,Entree!$A$1,1,1,Parametres!$O$6)),CCQ!$A$4:$AP$100,CCQ!$AP$1,0))</f>
        <v>0</v>
      </c>
      <c r="AN17">
        <f ca="1">IF($C17&lt;&gt;"C",0,VLOOKUP(INDIRECT(ADDRESS($U17-35,Entree!$A$1,1,1,Parametres!$O$6))&amp;"D"&amp;INDIRECT(ADDRESS($U17-34,Entree!$A$1,1,1,Parametres!$O$6)),CCQ!$A$4:$AP$100,CCQ!$AP$1,0))</f>
        <v>0</v>
      </c>
      <c r="AO17">
        <f ca="1">IFERROR(INDIRECT(ADDRESS(AM17,AL17,1,1,Parametres!$O$11)),0)</f>
        <v>0</v>
      </c>
      <c r="AP17">
        <f ca="1">IFERROR(INDIRECT(ADDRESS(AN17,AL17,1,1,Parametres!$O$11)),0)</f>
        <v>0</v>
      </c>
      <c r="AQ17" t="str">
        <f ca="1">IF(IFERROR(VLOOKUP(A17,Gains_ded!$A$3:$AC$101,Gains_ded!$R$1,0),0)=1,"H","B")</f>
        <v>B</v>
      </c>
      <c r="AR17">
        <f ca="1">IF(B17="Prelevement",INDIRECT(ADDRESS(U17+6,Entree!$P$1,1,1,Parametres!$O$6)),0)</f>
        <v>0</v>
      </c>
      <c r="AS17">
        <f ca="1">IF(AQ17="H",INDIRECT(ADDRESS(U17+3,Entree!$O$1,1,1,Parametres!$O$6)),INDIRECT(ADDRESS(U17+3,Entree!$P$1,1,1,Parametres!$O$6)))</f>
        <v>0</v>
      </c>
      <c r="AT17">
        <f ca="1">IF(AQ17="H",INDIRECT(ADDRESS(U17+4,Entree!$O$1,1,1,Parametres!$O$6)),INDIRECT(ADDRESS(U17+4,Entree!$P$1,1,1,Parametres!$O$6)))</f>
        <v>0</v>
      </c>
      <c r="AU17">
        <f t="shared" ca="1" si="1"/>
        <v>0</v>
      </c>
      <c r="AV17">
        <f ca="1">ROUND(AT17*AP17,2)</f>
        <v>0</v>
      </c>
      <c r="AX17">
        <f ca="1">IF($C17&lt;&gt;"C",0,IFERROR(HLOOKUP($A17&amp;"C",CCQ!$B$2:$AA$101,100,0),0))</f>
        <v>0</v>
      </c>
      <c r="AY17">
        <f ca="1">IFERROR(INDIRECT(ADDRESS(AM17,AX17,1,1,Parametres!$O$11)),0)</f>
        <v>0</v>
      </c>
      <c r="AZ17">
        <f ca="1">IFERROR(INDIRECT(ADDRESS(AN17,AX17,1,1,Parametres!$O$11)),0)</f>
        <v>0</v>
      </c>
      <c r="BA17" t="str">
        <f ca="1">IF(IFERROR(VLOOKUP(A17,Gains_ded!$A$3:$AC$101,Gains_ded!$X$1,0),0)=1,"H","B")</f>
        <v>B</v>
      </c>
      <c r="BB17">
        <f ca="1">IF(A17=Parametres!$A$52,Parametres!$D$52,1)</f>
        <v>1</v>
      </c>
      <c r="BC17">
        <f t="shared" ca="1" si="3"/>
        <v>0</v>
      </c>
      <c r="BD17">
        <f t="shared" ca="1" si="4"/>
        <v>0</v>
      </c>
    </row>
    <row r="18" spans="1:56" x14ac:dyDescent="0.25">
      <c r="A18">
        <f ca="1">IFERROR(Entree!F17,0)</f>
        <v>58</v>
      </c>
      <c r="B18" t="str">
        <f ca="1">IFERROR(VLOOKUP(A18,Gains_ded!$A$3:$B$101,Gains_ded!$B$1-Gains_ded!$A$1+1,0),"")</f>
        <v>CNT</v>
      </c>
      <c r="C18" s="12" t="str">
        <f ca="1">IFERROR(VLOOKUP(A18,Gains_ded!$A$3:$C$101,Gains_ded!$C$1-Gains_ded!$A$1+1,0),"")</f>
        <v>D</v>
      </c>
      <c r="D18" s="12">
        <f ca="1">IFERROR(VLOOKUP(A18,Gains_ded!$A$3:$D$101,Gains_ded!$D$1-Gains_ded!$A$1+1,0),"")</f>
        <v>0</v>
      </c>
      <c r="E18" s="19">
        <f ca="1">IF(OR($A18&lt;50,$A18&gt;59),IFERROR(VLOOKUP($A18,Gains_ded!$A$3:$M$101,Gains_ded!F$1-Gains_ded!$A$1+1,0),0)*Entree!$Q17,0)</f>
        <v>0</v>
      </c>
      <c r="F18" s="19">
        <f ca="1">IF(OR($A18&lt;50,$A18&gt;59),IFERROR(VLOOKUP($A18,Gains_ded!$A$3:$M$101,Gains_ded!G$1-Gains_ded!$A$1+1,0),0)*Entree!$Q17,0)</f>
        <v>0</v>
      </c>
      <c r="G18" s="19">
        <f ca="1">IF(OR($A18&lt;50,$A18&gt;59),IFERROR(VLOOKUP($A18,Gains_ded!$A$3:$M$101,Gains_ded!H$1-Gains_ded!$A$1+1,0),0)*Entree!$Q17,0)</f>
        <v>0</v>
      </c>
      <c r="H18" s="19">
        <f ca="1">IF(OR($A18&lt;50,$A18&gt;59),IFERROR(VLOOKUP($A18,Gains_ded!$A$3:$M$101,Gains_ded!I$1-Gains_ded!$A$1+1,0),0)*Entree!$Q17,0)</f>
        <v>0</v>
      </c>
      <c r="I18" s="19">
        <f ca="1">IF(OR($A18&lt;50,$A18&gt;59),IFERROR(VLOOKUP($A18,Gains_ded!$A$3:$M$101,Gains_ded!J$1-Gains_ded!$A$1+1,0),0)*Entree!$Q17,0)</f>
        <v>0</v>
      </c>
      <c r="J18" s="19">
        <f ca="1">IF(OR($A18&lt;50,$A18&gt;59),IFERROR(VLOOKUP($A18,Gains_ded!$A$3:$M$101,Gains_ded!K$1-Gains_ded!$A$1+1,0),0)*Entree!$Q17,0)</f>
        <v>0</v>
      </c>
      <c r="K18" s="19">
        <f ca="1">IF(OR($A18&lt;50,$A18&gt;59),IFERROR(VLOOKUP($A18,Gains_ded!$A$3:$M$101,Gains_ded!L$1-Gains_ded!$A$1+1,0),0)*Entree!$Q17,0)</f>
        <v>0</v>
      </c>
      <c r="L18" s="19">
        <f ca="1">IF(OR($A18&lt;50,$A18&gt;59),IFERROR(VLOOKUP($A18,Gains_ded!$A$3:$M$101,Gains_ded!M$1-Gains_ded!$A$1+1,0),0)*Entree!$Q17,0)</f>
        <v>0</v>
      </c>
      <c r="M18" s="19">
        <f ca="1">IF(C18="s",IFERROR(VLOOKUP($A18,Syndicats!$B$4:$F$51,Syndicats!$E$1-Syndicats!$B$1+1,0),0)*INDIRECT(ADDRESS(U18,Entree!$J$1,1,1,Parametres!$O$6)),IFERROR(VLOOKUP($A18,Gains_ded!$A$3:$AC$101,Gains_ded!$R$1-Gains_ded!$A$1+1,0),0)*INDIRECT(ADDRESS(U18,Entree!$J$1,1,1,Parametres!$O$6)))</f>
        <v>0</v>
      </c>
      <c r="N18" s="19">
        <f ca="1">IFERROR(VLOOKUP($A18,Gains_ded!$A$3:$AC$101,Gains_ded!$S$1-Gains_ded!$A$1+1,0),0)*INDIRECT(ADDRESS(U18,Entree!$N$1,1,1,Parametres!$O$6))</f>
        <v>0</v>
      </c>
      <c r="O18" s="19">
        <f ca="1">IF($A18&lt;50,0,IF(C18="s",IFERROR(VLOOKUP($A18,Syndicats!$B$4:$F$51,Syndicats!$F$1-Syndicats!$B$1+1,0),0),VLOOKUP($A18,Gains_ded!$A$3:$AC$101,Gains_ded!$T$1-Gains_ded!$A$1+1,0)))</f>
        <v>0</v>
      </c>
      <c r="P18" s="19">
        <f ca="1">IF($A18&lt;50,0,VLOOKUP($A18,Gains_ded!$A$3:$AC$101,Gains_ded!$U$1-Gains_ded!$A$1+1,0))</f>
        <v>0</v>
      </c>
      <c r="Q18" s="19">
        <f t="shared" ca="1" si="5"/>
        <v>0</v>
      </c>
      <c r="R18" s="19">
        <f ca="1">IF($A18&lt;50,0,VLOOKUP($A18,Gains_ded!$A$3:$AC$101,Gains_ded!$V$1-Gains_ded!$A$1+1,0))</f>
        <v>0</v>
      </c>
      <c r="S18" s="19">
        <f ca="1">IF(A18=0,0,IFERROR(INDIRECT(ADDRESS(63,A18+1,1,1,Parametres!$O$10&amp;TEXT($A$4,"00000"))),0))</f>
        <v>0</v>
      </c>
      <c r="T18" s="19">
        <f ca="1">IF(AND($A18&gt;50,$A18&lt;60),VLOOKUP($A18,INDIRECT(ADDRESS(U18+2,1,1,1)):INDIRECT(ADDRESS(U18+10,$AE$1,1,1)),$T$1-$A$1+1,0),IF(C18="C",AU18+AV18,IF(R18=0,Q18,IF(S18&gt;R18,0,IF(S18+Q18&gt;R18,R18-S18,Q18)))))</f>
        <v>0</v>
      </c>
      <c r="U18" s="68">
        <f t="shared" si="0"/>
        <v>44</v>
      </c>
      <c r="V18" s="19"/>
      <c r="W18" s="19">
        <f ca="1">IFERROR(VLOOKUP($A18,Gains_ded!$A$3:$AC$101,Gains_ded!$X$1-Gains_ded!$A$1+1,0),0)*INDIRECT(ADDRESS(U18,Entree!$J$1,1,1,Parametres!$O$6))</f>
        <v>0</v>
      </c>
      <c r="X18" s="19">
        <f ca="1">IFERROR(VLOOKUP($A18,Gains_ded!$A$3:$AC$101,Gains_ded!$Y$1-Gains_ded!$A$1+1,0),0)*INDIRECT(ADDRESS(U18,Entree!$N$1,1,1,Parametres!$O$6))</f>
        <v>0</v>
      </c>
      <c r="Y18" s="19">
        <f ca="1">IFERROR(VLOOKUP($A18,Gains_ded!$A$3:$AC$101,Gains_ded!$AA$1-Gains_ded!$A$1+1,0),0)*T18</f>
        <v>0</v>
      </c>
      <c r="Z18" s="19">
        <f ca="1">IF($A18&lt;50,0,VLOOKUP($A18,Gains_ded!$A$3:$AC$101,Gains_ded!$Z$1-Gains_ded!$A$1+1,0))</f>
        <v>0</v>
      </c>
      <c r="AA18" s="19">
        <f ca="1">IF($A18&lt;50,0,VLOOKUP($A18,Gains_ded!$A$3:$AC$101,Gains_ded!$AB$1-Gains_ded!$A$1+1,0))</f>
        <v>0</v>
      </c>
      <c r="AB18" s="19">
        <f t="shared" ca="1" si="6"/>
        <v>0</v>
      </c>
      <c r="AC18" s="19">
        <f ca="1">IF($A18&lt;50,0,VLOOKUP($A18,Gains_ded!$A$3:$AC$101,Gains_ded!$AC$1-Gains_ded!$A$1+1,0))</f>
        <v>0</v>
      </c>
      <c r="AD18" s="19">
        <f ca="1">IF(A18=0,0,IFERROR(INDIRECT(ADDRESS(133,A18+1,1,1,Parametres!$O$10&amp;TEXT($A$4,"00000"))),0))</f>
        <v>0</v>
      </c>
      <c r="AE18" s="19">
        <f ca="1">IF(AND($A18&gt;50,$A18&lt;60),VLOOKUP($A18,INDIRECT(ADDRESS(U18+2,1,1,1)):INDIRECT(ADDRESS(U18+10,$AE$1,1,1)),$AE$1-$A$1+1,0),IF(C18="C",BC18+BD18,IF(AC18=0,AB18,IF(AD18&gt;AC18,0,IF(AD18+AB18&gt;AC18,AC18-AD18,AB18)))))</f>
        <v>0.29000000000000004</v>
      </c>
      <c r="AL18">
        <f ca="1">IF($C18&lt;&gt;"C",0,IFERROR(HLOOKUP($A18&amp;"E",CCQ!$B$2:$AA$101,100,0),0))</f>
        <v>0</v>
      </c>
      <c r="AM18">
        <f ca="1">IF($C18&lt;&gt;"C",0,VLOOKUP(INDIRECT(ADDRESS($U18-35,Entree!$A$1,1,1,Parametres!$O$6))&amp;"C"&amp;INDIRECT(ADDRESS($U18-34,Entree!$A$1,1,1,Parametres!$O$6)),CCQ!$A$4:$AP$100,CCQ!$AP$1,0))</f>
        <v>0</v>
      </c>
      <c r="AN18">
        <f ca="1">IF($C18&lt;&gt;"C",0,VLOOKUP(INDIRECT(ADDRESS($U18-35,Entree!$A$1,1,1,Parametres!$O$6))&amp;"D"&amp;INDIRECT(ADDRESS($U18-34,Entree!$A$1,1,1,Parametres!$O$6)),CCQ!$A$4:$AP$100,CCQ!$AP$1,0))</f>
        <v>0</v>
      </c>
      <c r="AO18">
        <f ca="1">IFERROR(INDIRECT(ADDRESS(AM18,AL18,1,1,Parametres!$O$11)),0)</f>
        <v>0</v>
      </c>
      <c r="AP18">
        <f ca="1">IFERROR(INDIRECT(ADDRESS(AN18,AL18,1,1,Parametres!$O$11)),0)</f>
        <v>0</v>
      </c>
      <c r="AQ18" t="str">
        <f ca="1">IF(IFERROR(VLOOKUP(A18,Gains_ded!$A$3:$AC$101,Gains_ded!$R$1,0),0)=1,"H","B")</f>
        <v>B</v>
      </c>
      <c r="AR18">
        <f ca="1">IF(B18="Prelevement",INDIRECT(ADDRESS(U18+6,Entree!$P$1,1,1,Parametres!$O$6)),0)</f>
        <v>0</v>
      </c>
      <c r="AS18">
        <f ca="1">IF(AQ18="H",INDIRECT(ADDRESS(U18+3,Entree!$O$1,1,1,Parametres!$O$6)),INDIRECT(ADDRESS(U18+3,Entree!$P$1,1,1,Parametres!$O$6)))</f>
        <v>0</v>
      </c>
      <c r="AT18">
        <f ca="1">IF(AQ18="H",INDIRECT(ADDRESS(U18+4,Entree!$O$1,1,1,Parametres!$O$6)),INDIRECT(ADDRESS(U18+4,Entree!$P$1,1,1,Parametres!$O$6)))</f>
        <v>0</v>
      </c>
      <c r="AU18">
        <f t="shared" ca="1" si="1"/>
        <v>0</v>
      </c>
      <c r="AV18">
        <f t="shared" ref="AV18:AV43" ca="1" si="7">ROUND(AT18*AP18,2)</f>
        <v>0</v>
      </c>
      <c r="AX18">
        <f ca="1">IF($C18&lt;&gt;"C",0,IFERROR(HLOOKUP($A18&amp;"C",CCQ!$B$2:$AA$101,100,0),0))</f>
        <v>0</v>
      </c>
      <c r="AY18">
        <f ca="1">IFERROR(INDIRECT(ADDRESS(AM18,AX18,1,1,Parametres!$O$11)),0)</f>
        <v>0</v>
      </c>
      <c r="AZ18">
        <f ca="1">IFERROR(INDIRECT(ADDRESS(AN18,AX18,1,1,Parametres!$O$11)),0)</f>
        <v>0</v>
      </c>
      <c r="BA18" t="str">
        <f ca="1">IF(IFERROR(VLOOKUP(A18,Gains_ded!$A$3:$AC$101,Gains_ded!$X$1,0),0)=1,"H","B")</f>
        <v>B</v>
      </c>
      <c r="BB18">
        <f ca="1">IF(A18=Parametres!$A$52,Parametres!$D$52,1)</f>
        <v>1</v>
      </c>
      <c r="BC18">
        <f t="shared" ca="1" si="3"/>
        <v>0</v>
      </c>
      <c r="BD18">
        <f t="shared" ca="1" si="4"/>
        <v>0</v>
      </c>
    </row>
    <row r="19" spans="1:56" x14ac:dyDescent="0.25">
      <c r="A19">
        <f ca="1">IFERROR(Entree!F18,0)</f>
        <v>0</v>
      </c>
      <c r="B19" t="str">
        <f ca="1">IFERROR(VLOOKUP(A19,Gains_ded!$A$3:$B$101,Gains_ded!$B$1-Gains_ded!$A$1+1,0),"")</f>
        <v/>
      </c>
      <c r="C19" s="12" t="str">
        <f ca="1">IFERROR(VLOOKUP(A19,Gains_ded!$A$3:$C$101,Gains_ded!$C$1-Gains_ded!$A$1+1,0),"")</f>
        <v/>
      </c>
      <c r="D19" s="12" t="str">
        <f ca="1">IFERROR(VLOOKUP(A19,Gains_ded!$A$3:$D$101,Gains_ded!$D$1-Gains_ded!$A$1+1,0),"")</f>
        <v/>
      </c>
      <c r="E19" s="19">
        <f ca="1">IF(OR($A19&lt;50,$A19&gt;59),IFERROR(VLOOKUP($A19,Gains_ded!$A$3:$M$101,Gains_ded!F$1-Gains_ded!$A$1+1,0),0)*Entree!$Q18,0)</f>
        <v>0</v>
      </c>
      <c r="F19" s="19">
        <f ca="1">IF(OR($A19&lt;50,$A19&gt;59),IFERROR(VLOOKUP($A19,Gains_ded!$A$3:$M$101,Gains_ded!G$1-Gains_ded!$A$1+1,0),0)*Entree!$Q18,0)</f>
        <v>0</v>
      </c>
      <c r="G19" s="19">
        <f ca="1">IF(OR($A19&lt;50,$A19&gt;59),IFERROR(VLOOKUP($A19,Gains_ded!$A$3:$M$101,Gains_ded!H$1-Gains_ded!$A$1+1,0),0)*Entree!$Q18,0)</f>
        <v>0</v>
      </c>
      <c r="H19" s="19">
        <f ca="1">IF(OR($A19&lt;50,$A19&gt;59),IFERROR(VLOOKUP($A19,Gains_ded!$A$3:$M$101,Gains_ded!I$1-Gains_ded!$A$1+1,0),0)*Entree!$Q18,0)</f>
        <v>0</v>
      </c>
      <c r="I19" s="19">
        <f ca="1">IF(OR($A19&lt;50,$A19&gt;59),IFERROR(VLOOKUP($A19,Gains_ded!$A$3:$M$101,Gains_ded!J$1-Gains_ded!$A$1+1,0),0)*Entree!$Q18,0)</f>
        <v>0</v>
      </c>
      <c r="J19" s="19">
        <f ca="1">IF(OR($A19&lt;50,$A19&gt;59),IFERROR(VLOOKUP($A19,Gains_ded!$A$3:$M$101,Gains_ded!K$1-Gains_ded!$A$1+1,0),0)*Entree!$Q18,0)</f>
        <v>0</v>
      </c>
      <c r="K19" s="19">
        <f ca="1">IF(OR($A19&lt;50,$A19&gt;59),IFERROR(VLOOKUP($A19,Gains_ded!$A$3:$M$101,Gains_ded!L$1-Gains_ded!$A$1+1,0),0)*Entree!$Q18,0)</f>
        <v>0</v>
      </c>
      <c r="L19" s="19">
        <f ca="1">IF(OR($A19&lt;50,$A19&gt;59),IFERROR(VLOOKUP($A19,Gains_ded!$A$3:$M$101,Gains_ded!M$1-Gains_ded!$A$1+1,0),0)*Entree!$Q18,0)</f>
        <v>0</v>
      </c>
      <c r="M19" s="19">
        <f ca="1">IF(C19="s",IFERROR(VLOOKUP($A19,Syndicats!$B$4:$F$51,Syndicats!$E$1-Syndicats!$B$1+1,0),0)*INDIRECT(ADDRESS(U19,Entree!$J$1,1,1,Parametres!$O$6)),IFERROR(VLOOKUP($A19,Gains_ded!$A$3:$AC$101,Gains_ded!$R$1-Gains_ded!$A$1+1,0),0)*INDIRECT(ADDRESS(U19,Entree!$J$1,1,1,Parametres!$O$6)))</f>
        <v>0</v>
      </c>
      <c r="N19" s="19">
        <f ca="1">IFERROR(VLOOKUP($A19,Gains_ded!$A$3:$AC$101,Gains_ded!$S$1-Gains_ded!$A$1+1,0),0)*INDIRECT(ADDRESS(U19,Entree!$N$1,1,1,Parametres!$O$6))</f>
        <v>0</v>
      </c>
      <c r="O19" s="19">
        <f ca="1">IF($A19&lt;50,0,IF(C19="s",IFERROR(VLOOKUP($A19,Syndicats!$B$4:$F$51,Syndicats!$F$1-Syndicats!$B$1+1,0),0),VLOOKUP($A19,Gains_ded!$A$3:$AC$101,Gains_ded!$T$1-Gains_ded!$A$1+1,0)))</f>
        <v>0</v>
      </c>
      <c r="P19" s="19">
        <f ca="1">IF($A19&lt;50,0,VLOOKUP($A19,Gains_ded!$A$3:$AC$101,Gains_ded!$U$1-Gains_ded!$A$1+1,0))</f>
        <v>0</v>
      </c>
      <c r="Q19" s="19">
        <f t="shared" ca="1" si="5"/>
        <v>0</v>
      </c>
      <c r="R19" s="19">
        <f ca="1">IF($A19&lt;50,0,VLOOKUP($A19,Gains_ded!$A$3:$AC$101,Gains_ded!$V$1-Gains_ded!$A$1+1,0))</f>
        <v>0</v>
      </c>
      <c r="S19" s="19">
        <f ca="1">IF(A19=0,0,IFERROR(INDIRECT(ADDRESS(63,A19+1,1,1,Parametres!$O$10&amp;TEXT($A$4,"00000"))),0))</f>
        <v>0</v>
      </c>
      <c r="T19" s="19">
        <f ca="1">IF(AND($A19&gt;50,$A19&lt;60),VLOOKUP($A19,INDIRECT(ADDRESS(U19+2,1,1,1)):INDIRECT(ADDRESS(U19+10,$AE$1,1,1)),$T$1-$A$1+1,0),IF(C19="C",AU19+AV19,IF(R19=0,Q19,IF(S19&gt;R19,0,IF(S19+Q19&gt;R19,R19-S19,Q19)))))</f>
        <v>0</v>
      </c>
      <c r="U19" s="68">
        <f t="shared" si="0"/>
        <v>44</v>
      </c>
      <c r="V19" s="19"/>
      <c r="W19" s="19">
        <f ca="1">IFERROR(VLOOKUP($A19,Gains_ded!$A$3:$AC$101,Gains_ded!$X$1-Gains_ded!$A$1+1,0),0)*INDIRECT(ADDRESS(U19,Entree!$J$1,1,1,Parametres!$O$6))</f>
        <v>0</v>
      </c>
      <c r="X19" s="19">
        <f ca="1">IFERROR(VLOOKUP($A19,Gains_ded!$A$3:$AC$101,Gains_ded!$Y$1-Gains_ded!$A$1+1,0),0)*INDIRECT(ADDRESS(U19,Entree!$N$1,1,1,Parametres!$O$6))</f>
        <v>0</v>
      </c>
      <c r="Y19" s="19">
        <f ca="1">IFERROR(VLOOKUP($A19,Gains_ded!$A$3:$AC$101,Gains_ded!$AA$1-Gains_ded!$A$1+1,0),0)*T19</f>
        <v>0</v>
      </c>
      <c r="Z19" s="19">
        <f ca="1">IF($A19&lt;50,0,VLOOKUP($A19,Gains_ded!$A$3:$AC$101,Gains_ded!$Z$1-Gains_ded!$A$1+1,0))</f>
        <v>0</v>
      </c>
      <c r="AA19" s="19">
        <f ca="1">IF($A19&lt;50,0,VLOOKUP($A19,Gains_ded!$A$3:$AC$101,Gains_ded!$AB$1-Gains_ded!$A$1+1,0))</f>
        <v>0</v>
      </c>
      <c r="AB19" s="19">
        <f t="shared" ca="1" si="6"/>
        <v>0</v>
      </c>
      <c r="AC19" s="19">
        <f ca="1">IF($A19&lt;50,0,VLOOKUP($A19,Gains_ded!$A$3:$AC$101,Gains_ded!$AC$1-Gains_ded!$A$1+1,0))</f>
        <v>0</v>
      </c>
      <c r="AD19" s="19">
        <f ca="1">IF(A19=0,0,IFERROR(INDIRECT(ADDRESS(133,A19+1,1,1,Parametres!$O$10&amp;TEXT($A$4,"00000"))),0))</f>
        <v>0</v>
      </c>
      <c r="AE19" s="19">
        <f ca="1">IF(AND($A19&gt;50,$A19&lt;60),VLOOKUP($A19,INDIRECT(ADDRESS(U19+2,1,1,1)):INDIRECT(ADDRESS(U19+10,$AE$1,1,1)),$AE$1-$A$1+1,0),IF(C19="C",BC19+BD19,IF(AC19=0,AB19,IF(AD19&gt;AC19,0,IF(AD19+AB19&gt;AC19,AC19-AD19,AB19)))))</f>
        <v>0</v>
      </c>
      <c r="AL19">
        <f ca="1">IF($C19&lt;&gt;"C",0,IFERROR(HLOOKUP($A19&amp;"E",CCQ!$B$2:$AA$101,100,0),0))</f>
        <v>0</v>
      </c>
      <c r="AM19">
        <f ca="1">IF($C19&lt;&gt;"C",0,VLOOKUP(INDIRECT(ADDRESS($U19-35,Entree!$A$1,1,1,Parametres!$O$6))&amp;"C"&amp;INDIRECT(ADDRESS($U19-34,Entree!$A$1,1,1,Parametres!$O$6)),CCQ!$A$4:$AP$100,CCQ!$AP$1,0))</f>
        <v>0</v>
      </c>
      <c r="AN19">
        <f ca="1">IF($C19&lt;&gt;"C",0,VLOOKUP(INDIRECT(ADDRESS($U19-35,Entree!$A$1,1,1,Parametres!$O$6))&amp;"D"&amp;INDIRECT(ADDRESS($U19-34,Entree!$A$1,1,1,Parametres!$O$6)),CCQ!$A$4:$AP$100,CCQ!$AP$1,0))</f>
        <v>0</v>
      </c>
      <c r="AO19">
        <f ca="1">IFERROR(INDIRECT(ADDRESS(AM19,AL19,1,1,Parametres!$O$11)),0)</f>
        <v>0</v>
      </c>
      <c r="AP19">
        <f ca="1">IFERROR(INDIRECT(ADDRESS(AN19,AL19,1,1,Parametres!$O$11)),0)</f>
        <v>0</v>
      </c>
      <c r="AQ19" t="str">
        <f ca="1">IF(IFERROR(VLOOKUP(A19,Gains_ded!$A$3:$AC$101,Gains_ded!$R$1,0),0)=1,"H","B")</f>
        <v>B</v>
      </c>
      <c r="AR19">
        <f ca="1">IF(B19="Prelevement",INDIRECT(ADDRESS(U19+6,Entree!$P$1,1,1,Parametres!$O$6)),0)</f>
        <v>0</v>
      </c>
      <c r="AS19">
        <f ca="1">IF(AQ19="H",INDIRECT(ADDRESS(U19+3,Entree!$O$1,1,1,Parametres!$O$6)),INDIRECT(ADDRESS(U19+3,Entree!$P$1,1,1,Parametres!$O$6)))</f>
        <v>0</v>
      </c>
      <c r="AT19">
        <f ca="1">IF(AQ19="H",INDIRECT(ADDRESS(U19+4,Entree!$O$1,1,1,Parametres!$O$6)),INDIRECT(ADDRESS(U19+4,Entree!$P$1,1,1,Parametres!$O$6)))</f>
        <v>0</v>
      </c>
      <c r="AU19">
        <f t="shared" ca="1" si="1"/>
        <v>0</v>
      </c>
      <c r="AV19">
        <f t="shared" ca="1" si="7"/>
        <v>0</v>
      </c>
      <c r="AX19">
        <f ca="1">IF($C19&lt;&gt;"C",0,IFERROR(HLOOKUP($A19&amp;"C",CCQ!$B$2:$AA$101,100,0),0))</f>
        <v>0</v>
      </c>
      <c r="AY19">
        <f ca="1">IFERROR(INDIRECT(ADDRESS(AM19,AX19,1,1,Parametres!$O$11)),0)</f>
        <v>0</v>
      </c>
      <c r="AZ19">
        <f ca="1">IFERROR(INDIRECT(ADDRESS(AN19,AX19,1,1,Parametres!$O$11)),0)</f>
        <v>0</v>
      </c>
      <c r="BA19" t="str">
        <f ca="1">IF(IFERROR(VLOOKUP(A19,Gains_ded!$A$3:$AC$101,Gains_ded!$X$1,0),0)=1,"H","B")</f>
        <v>B</v>
      </c>
      <c r="BB19">
        <f ca="1">IF(A19=Parametres!$A$52,Parametres!$D$52,1)</f>
        <v>1</v>
      </c>
      <c r="BC19">
        <f t="shared" ca="1" si="3"/>
        <v>0</v>
      </c>
      <c r="BD19">
        <f t="shared" ca="1" si="4"/>
        <v>0</v>
      </c>
    </row>
    <row r="20" spans="1:56" x14ac:dyDescent="0.25">
      <c r="A20">
        <f ca="1">IFERROR(Entree!F19,0)</f>
        <v>0</v>
      </c>
      <c r="B20" t="str">
        <f ca="1">IFERROR(VLOOKUP(A20,Gains_ded!$A$3:$B$101,Gains_ded!$B$1-Gains_ded!$A$1+1,0),"")</f>
        <v/>
      </c>
      <c r="C20" s="12" t="str">
        <f ca="1">IFERROR(VLOOKUP(A20,Gains_ded!$A$3:$C$101,Gains_ded!$C$1-Gains_ded!$A$1+1,0),"")</f>
        <v/>
      </c>
      <c r="D20" s="12" t="str">
        <f ca="1">IFERROR(VLOOKUP(A20,Gains_ded!$A$3:$D$101,Gains_ded!$D$1-Gains_ded!$A$1+1,0),"")</f>
        <v/>
      </c>
      <c r="E20" s="19">
        <f ca="1">IF(OR($A20&lt;50,$A20&gt;59),IFERROR(VLOOKUP($A20,Gains_ded!$A$3:$M$101,Gains_ded!F$1-Gains_ded!$A$1+1,0),0)*Entree!$Q19,0)</f>
        <v>0</v>
      </c>
      <c r="F20" s="19">
        <f ca="1">IF(OR($A20&lt;50,$A20&gt;59),IFERROR(VLOOKUP($A20,Gains_ded!$A$3:$M$101,Gains_ded!G$1-Gains_ded!$A$1+1,0),0)*Entree!$Q19,0)</f>
        <v>0</v>
      </c>
      <c r="G20" s="19">
        <f ca="1">IF(OR($A20&lt;50,$A20&gt;59),IFERROR(VLOOKUP($A20,Gains_ded!$A$3:$M$101,Gains_ded!H$1-Gains_ded!$A$1+1,0),0)*Entree!$Q19,0)</f>
        <v>0</v>
      </c>
      <c r="H20" s="19">
        <f ca="1">IF(OR($A20&lt;50,$A20&gt;59),IFERROR(VLOOKUP($A20,Gains_ded!$A$3:$M$101,Gains_ded!I$1-Gains_ded!$A$1+1,0),0)*Entree!$Q19,0)</f>
        <v>0</v>
      </c>
      <c r="I20" s="19">
        <f ca="1">IF(OR($A20&lt;50,$A20&gt;59),IFERROR(VLOOKUP($A20,Gains_ded!$A$3:$M$101,Gains_ded!J$1-Gains_ded!$A$1+1,0),0)*Entree!$Q19,0)</f>
        <v>0</v>
      </c>
      <c r="J20" s="19">
        <f ca="1">IF(OR($A20&lt;50,$A20&gt;59),IFERROR(VLOOKUP($A20,Gains_ded!$A$3:$M$101,Gains_ded!K$1-Gains_ded!$A$1+1,0),0)*Entree!$Q19,0)</f>
        <v>0</v>
      </c>
      <c r="K20" s="19">
        <f ca="1">IF(OR($A20&lt;50,$A20&gt;59),IFERROR(VLOOKUP($A20,Gains_ded!$A$3:$M$101,Gains_ded!L$1-Gains_ded!$A$1+1,0),0)*Entree!$Q19,0)</f>
        <v>0</v>
      </c>
      <c r="L20" s="19">
        <f ca="1">IF(OR($A20&lt;50,$A20&gt;59),IFERROR(VLOOKUP($A20,Gains_ded!$A$3:$M$101,Gains_ded!M$1-Gains_ded!$A$1+1,0),0)*Entree!$Q19,0)</f>
        <v>0</v>
      </c>
      <c r="M20" s="19">
        <f ca="1">IF(C20="s",IFERROR(VLOOKUP($A20,Syndicats!$B$4:$F$51,Syndicats!$E$1-Syndicats!$B$1+1,0),0)*INDIRECT(ADDRESS(U20,Entree!$J$1,1,1,Parametres!$O$6)),IFERROR(VLOOKUP($A20,Gains_ded!$A$3:$AC$101,Gains_ded!$R$1-Gains_ded!$A$1+1,0),0)*INDIRECT(ADDRESS(U20,Entree!$J$1,1,1,Parametres!$O$6)))</f>
        <v>0</v>
      </c>
      <c r="N20" s="19">
        <f ca="1">IFERROR(VLOOKUP($A20,Gains_ded!$A$3:$AC$101,Gains_ded!$S$1-Gains_ded!$A$1+1,0),0)*INDIRECT(ADDRESS(U20,Entree!$N$1,1,1,Parametres!$O$6))</f>
        <v>0</v>
      </c>
      <c r="O20" s="19">
        <f ca="1">IF($A20&lt;50,0,IF(C20="s",IFERROR(VLOOKUP($A20,Syndicats!$B$4:$F$51,Syndicats!$F$1-Syndicats!$B$1+1,0),0),VLOOKUP($A20,Gains_ded!$A$3:$AC$101,Gains_ded!$T$1-Gains_ded!$A$1+1,0)))</f>
        <v>0</v>
      </c>
      <c r="P20" s="19">
        <f ca="1">IF($A20&lt;50,0,VLOOKUP($A20,Gains_ded!$A$3:$AC$101,Gains_ded!$U$1-Gains_ded!$A$1+1,0))</f>
        <v>0</v>
      </c>
      <c r="Q20" s="19">
        <f t="shared" ca="1" si="5"/>
        <v>0</v>
      </c>
      <c r="R20" s="19">
        <f ca="1">IF($A20&lt;50,0,VLOOKUP($A20,Gains_ded!$A$3:$AC$101,Gains_ded!$V$1-Gains_ded!$A$1+1,0))</f>
        <v>0</v>
      </c>
      <c r="S20" s="19">
        <f ca="1">IF(A20=0,0,IFERROR(INDIRECT(ADDRESS(63,A20+1,1,1,Parametres!$O$10&amp;TEXT($A$4,"00000"))),0))</f>
        <v>0</v>
      </c>
      <c r="T20" s="19">
        <f ca="1">IF(AND($A20&gt;50,$A20&lt;60),VLOOKUP($A20,INDIRECT(ADDRESS(U20+2,1,1,1)):INDIRECT(ADDRESS(U20+10,$AE$1,1,1)),$T$1-$A$1+1,0),IF(C20="C",AU20+AV20,IF(R20=0,Q20,IF(S20&gt;R20,0,IF(S20+Q20&gt;R20,R20-S20,Q20)))))</f>
        <v>0</v>
      </c>
      <c r="U20" s="68">
        <f t="shared" si="0"/>
        <v>44</v>
      </c>
      <c r="V20" s="19"/>
      <c r="W20" s="19">
        <f ca="1">IFERROR(VLOOKUP($A20,Gains_ded!$A$3:$AC$101,Gains_ded!$X$1-Gains_ded!$A$1+1,0),0)*INDIRECT(ADDRESS(U20,Entree!$J$1,1,1,Parametres!$O$6))</f>
        <v>0</v>
      </c>
      <c r="X20" s="19">
        <f ca="1">IFERROR(VLOOKUP($A20,Gains_ded!$A$3:$AC$101,Gains_ded!$Y$1-Gains_ded!$A$1+1,0),0)*INDIRECT(ADDRESS(U20,Entree!$N$1,1,1,Parametres!$O$6))</f>
        <v>0</v>
      </c>
      <c r="Y20" s="19">
        <f ca="1">IFERROR(VLOOKUP($A20,Gains_ded!$A$3:$AC$101,Gains_ded!$AA$1-Gains_ded!$A$1+1,0),0)*T20</f>
        <v>0</v>
      </c>
      <c r="Z20" s="19">
        <f ca="1">IF($A20&lt;50,0,VLOOKUP($A20,Gains_ded!$A$3:$AC$101,Gains_ded!$Z$1-Gains_ded!$A$1+1,0))</f>
        <v>0</v>
      </c>
      <c r="AA20" s="19">
        <f ca="1">IF($A20&lt;50,0,VLOOKUP($A20,Gains_ded!$A$3:$AC$101,Gains_ded!$AB$1-Gains_ded!$A$1+1,0))</f>
        <v>0</v>
      </c>
      <c r="AB20" s="19">
        <f t="shared" ca="1" si="6"/>
        <v>0</v>
      </c>
      <c r="AC20" s="19">
        <f ca="1">IF($A20&lt;50,0,VLOOKUP($A20,Gains_ded!$A$3:$AC$101,Gains_ded!$AC$1-Gains_ded!$A$1+1,0))</f>
        <v>0</v>
      </c>
      <c r="AD20" s="19">
        <f ca="1">IF(A20=0,0,IFERROR(INDIRECT(ADDRESS(133,A20+1,1,1,Parametres!$O$10&amp;TEXT($A$4,"00000"))),0))</f>
        <v>0</v>
      </c>
      <c r="AE20" s="19">
        <f ca="1">IF(AND($A20&gt;50,$A20&lt;60),VLOOKUP($A20,INDIRECT(ADDRESS(U20+2,1,1,1)):INDIRECT(ADDRESS(U20+10,$AE$1,1,1)),$AE$1-$A$1+1,0),IF(C20="C",BC20+BD20,IF(AC20=0,AB20,IF(AD20&gt;AC20,0,IF(AD20+AB20&gt;AC20,AC20-AD20,AB20)))))</f>
        <v>0</v>
      </c>
      <c r="AL20">
        <f ca="1">IF($C20&lt;&gt;"C",0,IFERROR(HLOOKUP($A20&amp;"E",CCQ!$B$2:$AA$101,100,0),0))</f>
        <v>0</v>
      </c>
      <c r="AM20">
        <f ca="1">IF($C20&lt;&gt;"C",0,VLOOKUP(INDIRECT(ADDRESS($U20-35,Entree!$A$1,1,1,Parametres!$O$6))&amp;"C"&amp;INDIRECT(ADDRESS($U20-34,Entree!$A$1,1,1,Parametres!$O$6)),CCQ!$A$4:$AP$100,CCQ!$AP$1,0))</f>
        <v>0</v>
      </c>
      <c r="AN20">
        <f ca="1">IF($C20&lt;&gt;"C",0,VLOOKUP(INDIRECT(ADDRESS($U20-35,Entree!$A$1,1,1,Parametres!$O$6))&amp;"D"&amp;INDIRECT(ADDRESS($U20-34,Entree!$A$1,1,1,Parametres!$O$6)),CCQ!$A$4:$AP$100,CCQ!$AP$1,0))</f>
        <v>0</v>
      </c>
      <c r="AO20">
        <f ca="1">IFERROR(INDIRECT(ADDRESS(AM20,AL20,1,1,Parametres!$O$11)),0)</f>
        <v>0</v>
      </c>
      <c r="AP20">
        <f ca="1">IFERROR(INDIRECT(ADDRESS(AN20,AL20,1,1,Parametres!$O$11)),0)</f>
        <v>0</v>
      </c>
      <c r="AQ20" t="str">
        <f ca="1">IF(IFERROR(VLOOKUP(A20,Gains_ded!$A$3:$AC$101,Gains_ded!$R$1,0),0)=1,"H","B")</f>
        <v>B</v>
      </c>
      <c r="AR20">
        <f ca="1">IF(B20="Prelevement",INDIRECT(ADDRESS(U20+6,Entree!$P$1,1,1,Parametres!$O$6)),0)</f>
        <v>0</v>
      </c>
      <c r="AS20">
        <f ca="1">IF(AQ20="H",INDIRECT(ADDRESS(U20+3,Entree!$O$1,1,1,Parametres!$O$6)),INDIRECT(ADDRESS(U20+3,Entree!$P$1,1,1,Parametres!$O$6)))</f>
        <v>0</v>
      </c>
      <c r="AT20">
        <f ca="1">IF(AQ20="H",INDIRECT(ADDRESS(U20+4,Entree!$O$1,1,1,Parametres!$O$6)),INDIRECT(ADDRESS(U20+4,Entree!$P$1,1,1,Parametres!$O$6)))</f>
        <v>0</v>
      </c>
      <c r="AU20">
        <f ca="1">ROUND(AO20*(AR20+AS20),2)</f>
        <v>0</v>
      </c>
      <c r="AV20">
        <f t="shared" ca="1" si="7"/>
        <v>0</v>
      </c>
      <c r="AX20">
        <f ca="1">IF($C20&lt;&gt;"C",0,IFERROR(HLOOKUP($A20&amp;"C",CCQ!$B$2:$AA$101,100,0),0))</f>
        <v>0</v>
      </c>
      <c r="AY20">
        <f ca="1">IFERROR(INDIRECT(ADDRESS(AM20,AX20,1,1,Parametres!$O$11)),0)</f>
        <v>0</v>
      </c>
      <c r="AZ20">
        <f ca="1">IFERROR(INDIRECT(ADDRESS(AN20,AX20,1,1,Parametres!$O$11)),0)</f>
        <v>0</v>
      </c>
      <c r="BA20" t="str">
        <f ca="1">IF(IFERROR(VLOOKUP(A20,Gains_ded!$A$3:$AC$101,Gains_ded!$X$1,0),0)=1,"H","B")</f>
        <v>B</v>
      </c>
      <c r="BB20">
        <f ca="1">IF(A20=Parametres!$A$52,Parametres!$D$52,1)</f>
        <v>1</v>
      </c>
      <c r="BC20">
        <f t="shared" ca="1" si="3"/>
        <v>0</v>
      </c>
      <c r="BD20">
        <f t="shared" ca="1" si="4"/>
        <v>0</v>
      </c>
    </row>
    <row r="21" spans="1:56" x14ac:dyDescent="0.25">
      <c r="A21">
        <f ca="1">IFERROR(Entree!F20,0)</f>
        <v>0</v>
      </c>
      <c r="B21" t="str">
        <f ca="1">IFERROR(VLOOKUP(A21,Gains_ded!$A$3:$B$101,Gains_ded!$B$1-Gains_ded!$A$1+1,0),"")</f>
        <v/>
      </c>
      <c r="C21" s="12" t="str">
        <f ca="1">IFERROR(VLOOKUP(A21,Gains_ded!$A$3:$C$101,Gains_ded!$C$1-Gains_ded!$A$1+1,0),"")</f>
        <v/>
      </c>
      <c r="D21" s="12" t="str">
        <f ca="1">IFERROR(VLOOKUP(A21,Gains_ded!$A$3:$D$101,Gains_ded!$D$1-Gains_ded!$A$1+1,0),"")</f>
        <v/>
      </c>
      <c r="E21" s="19">
        <f ca="1">IF(OR($A21&lt;50,$A21&gt;59),IFERROR(VLOOKUP($A21,Gains_ded!$A$3:$M$101,Gains_ded!F$1-Gains_ded!$A$1+1,0),0)*Entree!$Q20,0)</f>
        <v>0</v>
      </c>
      <c r="F21" s="19">
        <f ca="1">IF(OR($A21&lt;50,$A21&gt;59),IFERROR(VLOOKUP($A21,Gains_ded!$A$3:$M$101,Gains_ded!G$1-Gains_ded!$A$1+1,0),0)*Entree!$Q20,0)</f>
        <v>0</v>
      </c>
      <c r="G21" s="19">
        <f ca="1">IF(OR($A21&lt;50,$A21&gt;59),IFERROR(VLOOKUP($A21,Gains_ded!$A$3:$M$101,Gains_ded!H$1-Gains_ded!$A$1+1,0),0)*Entree!$Q20,0)</f>
        <v>0</v>
      </c>
      <c r="H21" s="19">
        <f ca="1">IF(OR($A21&lt;50,$A21&gt;59),IFERROR(VLOOKUP($A21,Gains_ded!$A$3:$M$101,Gains_ded!I$1-Gains_ded!$A$1+1,0),0)*Entree!$Q20,0)</f>
        <v>0</v>
      </c>
      <c r="I21" s="19">
        <f ca="1">IF(OR($A21&lt;50,$A21&gt;59),IFERROR(VLOOKUP($A21,Gains_ded!$A$3:$M$101,Gains_ded!J$1-Gains_ded!$A$1+1,0),0)*Entree!$Q20,0)</f>
        <v>0</v>
      </c>
      <c r="J21" s="19">
        <f ca="1">IF(OR($A21&lt;50,$A21&gt;59),IFERROR(VLOOKUP($A21,Gains_ded!$A$3:$M$101,Gains_ded!K$1-Gains_ded!$A$1+1,0),0)*Entree!$Q20,0)</f>
        <v>0</v>
      </c>
      <c r="K21" s="19">
        <f ca="1">IF(OR($A21&lt;50,$A21&gt;59),IFERROR(VLOOKUP($A21,Gains_ded!$A$3:$M$101,Gains_ded!L$1-Gains_ded!$A$1+1,0),0)*Entree!$Q20,0)</f>
        <v>0</v>
      </c>
      <c r="L21" s="19">
        <f ca="1">IF(OR($A21&lt;50,$A21&gt;59),IFERROR(VLOOKUP($A21,Gains_ded!$A$3:$M$101,Gains_ded!M$1-Gains_ded!$A$1+1,0),0)*Entree!$Q20,0)</f>
        <v>0</v>
      </c>
      <c r="M21" s="19">
        <f ca="1">IF(C21="s",IFERROR(VLOOKUP($A21,Syndicats!$B$4:$F$51,Syndicats!$E$1-Syndicats!$B$1+1,0),0)*INDIRECT(ADDRESS(U21,Entree!$J$1,1,1,Parametres!$O$6)),IFERROR(VLOOKUP($A21,Gains_ded!$A$3:$AC$101,Gains_ded!$R$1-Gains_ded!$A$1+1,0),0)*INDIRECT(ADDRESS(U21,Entree!$J$1,1,1,Parametres!$O$6)))</f>
        <v>0</v>
      </c>
      <c r="N21" s="19">
        <f ca="1">IFERROR(VLOOKUP($A21,Gains_ded!$A$3:$AC$101,Gains_ded!$S$1-Gains_ded!$A$1+1,0),0)*INDIRECT(ADDRESS(U21,Entree!$N$1,1,1,Parametres!$O$6))</f>
        <v>0</v>
      </c>
      <c r="O21" s="19">
        <f ca="1">IF($A21&lt;50,0,IF(C21="s",IFERROR(VLOOKUP($A21,Syndicats!$B$4:$F$51,Syndicats!$F$1-Syndicats!$B$1+1,0),0),VLOOKUP($A21,Gains_ded!$A$3:$AC$101,Gains_ded!$T$1-Gains_ded!$A$1+1,0)))</f>
        <v>0</v>
      </c>
      <c r="P21" s="19">
        <f ca="1">IF($A21&lt;50,0,VLOOKUP($A21,Gains_ded!$A$3:$AC$101,Gains_ded!$U$1-Gains_ded!$A$1+1,0))</f>
        <v>0</v>
      </c>
      <c r="Q21" s="19">
        <f t="shared" ca="1" si="5"/>
        <v>0</v>
      </c>
      <c r="R21" s="19">
        <f ca="1">IF($A21&lt;50,0,VLOOKUP($A21,Gains_ded!$A$3:$AC$101,Gains_ded!$V$1-Gains_ded!$A$1+1,0))</f>
        <v>0</v>
      </c>
      <c r="S21" s="19">
        <f ca="1">IF(A21=0,0,IFERROR(INDIRECT(ADDRESS(63,A21+1,1,1,Parametres!$O$10&amp;TEXT($A$4,"00000"))),0))</f>
        <v>0</v>
      </c>
      <c r="T21" s="19">
        <f ca="1">IF(AND($A21&gt;50,$A21&lt;60),VLOOKUP($A21,INDIRECT(ADDRESS(U21+2,1,1,1)):INDIRECT(ADDRESS(U21+10,$AE$1,1,1)),$T$1-$A$1+1,0),IF(C21="C",AU21+AV21,IF(R21=0,Q21,IF(S21&gt;R21,0,IF(S21+Q21&gt;R21,R21-S21,Q21)))))</f>
        <v>0</v>
      </c>
      <c r="U21" s="68">
        <f t="shared" si="0"/>
        <v>44</v>
      </c>
      <c r="V21" s="19"/>
      <c r="W21" s="19">
        <f ca="1">IFERROR(VLOOKUP($A21,Gains_ded!$A$3:$AC$101,Gains_ded!$X$1-Gains_ded!$A$1+1,0),0)*INDIRECT(ADDRESS(U21,Entree!$J$1,1,1,Parametres!$O$6))</f>
        <v>0</v>
      </c>
      <c r="X21" s="19">
        <f ca="1">IFERROR(VLOOKUP($A21,Gains_ded!$A$3:$AC$101,Gains_ded!$Y$1-Gains_ded!$A$1+1,0),0)*INDIRECT(ADDRESS(U21,Entree!$N$1,1,1,Parametres!$O$6))</f>
        <v>0</v>
      </c>
      <c r="Y21" s="19">
        <f ca="1">IFERROR(VLOOKUP($A21,Gains_ded!$A$3:$AC$101,Gains_ded!$AA$1-Gains_ded!$A$1+1,0),0)*T21</f>
        <v>0</v>
      </c>
      <c r="Z21" s="19">
        <f ca="1">IF($A21&lt;50,0,VLOOKUP($A21,Gains_ded!$A$3:$AC$101,Gains_ded!$Z$1-Gains_ded!$A$1+1,0))</f>
        <v>0</v>
      </c>
      <c r="AA21" s="19">
        <f ca="1">IF($A21&lt;50,0,VLOOKUP($A21,Gains_ded!$A$3:$AC$101,Gains_ded!$AB$1-Gains_ded!$A$1+1,0))</f>
        <v>0</v>
      </c>
      <c r="AB21" s="19">
        <f t="shared" ca="1" si="6"/>
        <v>0</v>
      </c>
      <c r="AC21" s="19">
        <f ca="1">IF($A21&lt;50,0,VLOOKUP($A21,Gains_ded!$A$3:$AC$101,Gains_ded!$AC$1-Gains_ded!$A$1+1,0))</f>
        <v>0</v>
      </c>
      <c r="AD21" s="19">
        <f ca="1">IF(A21=0,0,IFERROR(INDIRECT(ADDRESS(133,A21+1,1,1,Parametres!$O$10&amp;TEXT($A$4,"00000"))),0))</f>
        <v>0</v>
      </c>
      <c r="AE21" s="19">
        <f ca="1">IF(AND($A21&gt;50,$A21&lt;60),VLOOKUP($A21,INDIRECT(ADDRESS(U21+2,1,1,1)):INDIRECT(ADDRESS(U21+10,$AE$1,1,1)),$AE$1-$A$1+1,0),IF(C21="C",BC21+BD21,IF(AC21=0,AB21,IF(AD21&gt;AC21,0,IF(AD21+AB21&gt;AC21,AC21-AD21,AB21)))))</f>
        <v>0</v>
      </c>
      <c r="AL21">
        <f ca="1">IF($C21&lt;&gt;"C",0,IFERROR(HLOOKUP($A21&amp;"E",CCQ!$B$2:$AA$101,100,0),0))</f>
        <v>0</v>
      </c>
      <c r="AM21">
        <f ca="1">IF($C21&lt;&gt;"C",0,VLOOKUP(INDIRECT(ADDRESS($U21-35,Entree!$A$1,1,1,Parametres!$O$6))&amp;"C"&amp;INDIRECT(ADDRESS($U21-34,Entree!$A$1,1,1,Parametres!$O$6)),CCQ!$A$4:$AP$100,CCQ!$AP$1,0))</f>
        <v>0</v>
      </c>
      <c r="AN21">
        <f ca="1">IF($C21&lt;&gt;"C",0,VLOOKUP(INDIRECT(ADDRESS($U21-35,Entree!$A$1,1,1,Parametres!$O$6))&amp;"D"&amp;INDIRECT(ADDRESS($U21-34,Entree!$A$1,1,1,Parametres!$O$6)),CCQ!$A$4:$AP$100,CCQ!$AP$1,0))</f>
        <v>0</v>
      </c>
      <c r="AO21">
        <f ca="1">IFERROR(INDIRECT(ADDRESS(AM21,AL21,1,1,Parametres!$O$11)),0)</f>
        <v>0</v>
      </c>
      <c r="AP21">
        <f ca="1">IFERROR(INDIRECT(ADDRESS(AN21,AL21,1,1,Parametres!$O$11)),0)</f>
        <v>0</v>
      </c>
      <c r="AQ21" t="str">
        <f ca="1">IF(IFERROR(VLOOKUP(A21,Gains_ded!$A$3:$AC$101,Gains_ded!$R$1,0),0)=1,"H","B")</f>
        <v>B</v>
      </c>
      <c r="AR21">
        <f ca="1">IF(B21="Prelevement",INDIRECT(ADDRESS(U21+6,Entree!$P$1,1,1,Parametres!$O$6)),0)</f>
        <v>0</v>
      </c>
      <c r="AS21">
        <f ca="1">IF(AQ21="H",INDIRECT(ADDRESS(U21+3,Entree!$O$1,1,1,Parametres!$O$6)),INDIRECT(ADDRESS(U21+3,Entree!$P$1,1,1,Parametres!$O$6)))</f>
        <v>0</v>
      </c>
      <c r="AT21">
        <f ca="1">IF(AQ21="H",INDIRECT(ADDRESS(U21+4,Entree!$O$1,1,1,Parametres!$O$6)),INDIRECT(ADDRESS(U21+4,Entree!$P$1,1,1,Parametres!$O$6)))</f>
        <v>0</v>
      </c>
      <c r="AU21">
        <f t="shared" ref="AU21:AU43" ca="1" si="8">ROUND(AO21*(AR21+AS21),2)</f>
        <v>0</v>
      </c>
      <c r="AV21">
        <f t="shared" ca="1" si="7"/>
        <v>0</v>
      </c>
      <c r="AX21">
        <f ca="1">IF($C21&lt;&gt;"C",0,IFERROR(HLOOKUP($A21&amp;"C",CCQ!$B$2:$AA$101,100,0),0))</f>
        <v>0</v>
      </c>
      <c r="AY21">
        <f ca="1">IFERROR(INDIRECT(ADDRESS(AM21,AX21,1,1,Parametres!$O$11)),0)</f>
        <v>0</v>
      </c>
      <c r="AZ21">
        <f ca="1">IFERROR(INDIRECT(ADDRESS(AN21,AX21,1,1,Parametres!$O$11)),0)</f>
        <v>0</v>
      </c>
      <c r="BA21" t="str">
        <f ca="1">IF(IFERROR(VLOOKUP(A21,Gains_ded!$A$3:$AC$101,Gains_ded!$X$1,0),0)=1,"H","B")</f>
        <v>B</v>
      </c>
      <c r="BB21">
        <f ca="1">IF(A21=Parametres!$A$52,Parametres!$D$52,1)</f>
        <v>1</v>
      </c>
      <c r="BC21">
        <f t="shared" ca="1" si="3"/>
        <v>0</v>
      </c>
      <c r="BD21">
        <f t="shared" ca="1" si="4"/>
        <v>0</v>
      </c>
    </row>
    <row r="22" spans="1:56" x14ac:dyDescent="0.25">
      <c r="A22">
        <f ca="1">IFERROR(Entree!F21,0)</f>
        <v>0</v>
      </c>
      <c r="B22" t="str">
        <f ca="1">IFERROR(VLOOKUP(A22,Gains_ded!$A$3:$B$101,Gains_ded!$B$1-Gains_ded!$A$1+1,0),"")</f>
        <v/>
      </c>
      <c r="C22" s="12" t="str">
        <f ca="1">IFERROR(VLOOKUP(A22,Gains_ded!$A$3:$C$101,Gains_ded!$C$1-Gains_ded!$A$1+1,0),"")</f>
        <v/>
      </c>
      <c r="D22" s="12" t="str">
        <f ca="1">IFERROR(VLOOKUP(A22,Gains_ded!$A$3:$D$101,Gains_ded!$D$1-Gains_ded!$A$1+1,0),"")</f>
        <v/>
      </c>
      <c r="E22" s="19">
        <f ca="1">IF(OR($A22&lt;50,$A22&gt;59),IFERROR(VLOOKUP($A22,Gains_ded!$A$3:$M$101,Gains_ded!F$1-Gains_ded!$A$1+1,0),0)*Entree!$Q21,0)</f>
        <v>0</v>
      </c>
      <c r="F22" s="19">
        <f ca="1">IF(OR($A22&lt;50,$A22&gt;59),IFERROR(VLOOKUP($A22,Gains_ded!$A$3:$M$101,Gains_ded!G$1-Gains_ded!$A$1+1,0),0)*Entree!$Q21,0)</f>
        <v>0</v>
      </c>
      <c r="G22" s="19">
        <f ca="1">IF(OR($A22&lt;50,$A22&gt;59),IFERROR(VLOOKUP($A22,Gains_ded!$A$3:$M$101,Gains_ded!H$1-Gains_ded!$A$1+1,0),0)*Entree!$Q21,0)</f>
        <v>0</v>
      </c>
      <c r="H22" s="19">
        <f ca="1">IF(OR($A22&lt;50,$A22&gt;59),IFERROR(VLOOKUP($A22,Gains_ded!$A$3:$M$101,Gains_ded!I$1-Gains_ded!$A$1+1,0),0)*Entree!$Q21,0)</f>
        <v>0</v>
      </c>
      <c r="I22" s="19">
        <f ca="1">IF(OR($A22&lt;50,$A22&gt;59),IFERROR(VLOOKUP($A22,Gains_ded!$A$3:$M$101,Gains_ded!J$1-Gains_ded!$A$1+1,0),0)*Entree!$Q21,0)</f>
        <v>0</v>
      </c>
      <c r="J22" s="19">
        <f ca="1">IF(OR($A22&lt;50,$A22&gt;59),IFERROR(VLOOKUP($A22,Gains_ded!$A$3:$M$101,Gains_ded!K$1-Gains_ded!$A$1+1,0),0)*Entree!$Q21,0)</f>
        <v>0</v>
      </c>
      <c r="K22" s="19">
        <f ca="1">IF(OR($A22&lt;50,$A22&gt;59),IFERROR(VLOOKUP($A22,Gains_ded!$A$3:$M$101,Gains_ded!L$1-Gains_ded!$A$1+1,0),0)*Entree!$Q21,0)</f>
        <v>0</v>
      </c>
      <c r="L22" s="19">
        <f ca="1">IF(OR($A22&lt;50,$A22&gt;59),IFERROR(VLOOKUP($A22,Gains_ded!$A$3:$M$101,Gains_ded!M$1-Gains_ded!$A$1+1,0),0)*Entree!$Q21,0)</f>
        <v>0</v>
      </c>
      <c r="M22" s="19">
        <f ca="1">IF(C22="s",IFERROR(VLOOKUP($A22,Syndicats!$B$4:$F$51,Syndicats!$E$1-Syndicats!$B$1+1,0),0)*INDIRECT(ADDRESS(U22,Entree!$J$1,1,1,Parametres!$O$6)),IFERROR(VLOOKUP($A22,Gains_ded!$A$3:$AC$101,Gains_ded!$R$1-Gains_ded!$A$1+1,0),0)*INDIRECT(ADDRESS(U22,Entree!$J$1,1,1,Parametres!$O$6)))</f>
        <v>0</v>
      </c>
      <c r="N22" s="19">
        <f ca="1">IFERROR(VLOOKUP($A22,Gains_ded!$A$3:$AC$101,Gains_ded!$S$1-Gains_ded!$A$1+1,0),0)*INDIRECT(ADDRESS(U22,Entree!$N$1,1,1,Parametres!$O$6))</f>
        <v>0</v>
      </c>
      <c r="O22" s="19">
        <f ca="1">IF($A22&lt;50,0,IF(C22="s",IFERROR(VLOOKUP($A22,Syndicats!$B$4:$F$51,Syndicats!$F$1-Syndicats!$B$1+1,0),0),VLOOKUP($A22,Gains_ded!$A$3:$AC$101,Gains_ded!$T$1-Gains_ded!$A$1+1,0)))</f>
        <v>0</v>
      </c>
      <c r="P22" s="19">
        <f ca="1">IF($A22&lt;50,0,VLOOKUP($A22,Gains_ded!$A$3:$AC$101,Gains_ded!$U$1-Gains_ded!$A$1+1,0))</f>
        <v>0</v>
      </c>
      <c r="Q22" s="19">
        <f t="shared" ca="1" si="5"/>
        <v>0</v>
      </c>
      <c r="R22" s="19">
        <f ca="1">IF($A22&lt;50,0,VLOOKUP($A22,Gains_ded!$A$3:$AC$101,Gains_ded!$V$1-Gains_ded!$A$1+1,0))</f>
        <v>0</v>
      </c>
      <c r="S22" s="19">
        <f ca="1">IF(A22=0,0,IFERROR(INDIRECT(ADDRESS(63,A22+1,1,1,Parametres!$O$10&amp;TEXT($A$4,"00000"))),0))</f>
        <v>0</v>
      </c>
      <c r="T22" s="19">
        <f ca="1">IF(AND($A22&gt;50,$A22&lt;60),VLOOKUP($A22,INDIRECT(ADDRESS(U22+2,1,1,1)):INDIRECT(ADDRESS(U22+10,$AE$1,1,1)),$T$1-$A$1+1,0),IF(C22="C",AU22+AV22,IF(R22=0,Q22,IF(S22&gt;R22,0,IF(S22+Q22&gt;R22,R22-S22,Q22)))))</f>
        <v>0</v>
      </c>
      <c r="U22" s="68">
        <f t="shared" si="0"/>
        <v>44</v>
      </c>
      <c r="V22" s="19"/>
      <c r="W22" s="19">
        <f ca="1">IFERROR(VLOOKUP($A22,Gains_ded!$A$3:$AC$101,Gains_ded!$X$1-Gains_ded!$A$1+1,0),0)*INDIRECT(ADDRESS(U22,Entree!$J$1,1,1,Parametres!$O$6))</f>
        <v>0</v>
      </c>
      <c r="X22" s="19">
        <f ca="1">IFERROR(VLOOKUP($A22,Gains_ded!$A$3:$AC$101,Gains_ded!$Y$1-Gains_ded!$A$1+1,0),0)*INDIRECT(ADDRESS(U22,Entree!$N$1,1,1,Parametres!$O$6))</f>
        <v>0</v>
      </c>
      <c r="Y22" s="19">
        <f ca="1">IFERROR(VLOOKUP($A22,Gains_ded!$A$3:$AC$101,Gains_ded!$AA$1-Gains_ded!$A$1+1,0),0)*T22</f>
        <v>0</v>
      </c>
      <c r="Z22" s="19">
        <f ca="1">IF($A22&lt;50,0,VLOOKUP($A22,Gains_ded!$A$3:$AC$101,Gains_ded!$Z$1-Gains_ded!$A$1+1,0))</f>
        <v>0</v>
      </c>
      <c r="AA22" s="19">
        <f ca="1">IF($A22&lt;50,0,VLOOKUP($A22,Gains_ded!$A$3:$AC$101,Gains_ded!$AB$1-Gains_ded!$A$1+1,0))</f>
        <v>0</v>
      </c>
      <c r="AB22" s="19">
        <f t="shared" ca="1" si="6"/>
        <v>0</v>
      </c>
      <c r="AC22" s="19">
        <f ca="1">IF($A22&lt;50,0,VLOOKUP($A22,Gains_ded!$A$3:$AC$101,Gains_ded!$AC$1-Gains_ded!$A$1+1,0))</f>
        <v>0</v>
      </c>
      <c r="AD22" s="19">
        <f ca="1">IF(A22=0,0,IFERROR(INDIRECT(ADDRESS(133,A22+1,1,1,Parametres!$O$10&amp;TEXT($A$4,"00000"))),0))</f>
        <v>0</v>
      </c>
      <c r="AE22" s="19">
        <f ca="1">IF(AND($A22&gt;50,$A22&lt;60),VLOOKUP($A22,INDIRECT(ADDRESS(U22+2,1,1,1)):INDIRECT(ADDRESS(U22+10,$AE$1,1,1)),$AE$1-$A$1+1,0),IF(C22="C",BC22+BD22,IF(AC22=0,AB22,IF(AD22&gt;AC22,0,IF(AD22+AB22&gt;AC22,AC22-AD22,AB22)))))</f>
        <v>0</v>
      </c>
      <c r="AL22">
        <f ca="1">IF($C22&lt;&gt;"C",0,IFERROR(HLOOKUP($A22&amp;"E",CCQ!$B$2:$AA$101,100,0),0))</f>
        <v>0</v>
      </c>
      <c r="AM22">
        <f ca="1">IF($C22&lt;&gt;"C",0,VLOOKUP(INDIRECT(ADDRESS($U22-35,Entree!$A$1,1,1,Parametres!$O$6))&amp;"C"&amp;INDIRECT(ADDRESS($U22-34,Entree!$A$1,1,1,Parametres!$O$6)),CCQ!$A$4:$AP$100,CCQ!$AP$1,0))</f>
        <v>0</v>
      </c>
      <c r="AN22">
        <f ca="1">IF($C22&lt;&gt;"C",0,VLOOKUP(INDIRECT(ADDRESS($U22-35,Entree!$A$1,1,1,Parametres!$O$6))&amp;"D"&amp;INDIRECT(ADDRESS($U22-34,Entree!$A$1,1,1,Parametres!$O$6)),CCQ!$A$4:$AP$100,CCQ!$AP$1,0))</f>
        <v>0</v>
      </c>
      <c r="AO22">
        <f ca="1">IFERROR(INDIRECT(ADDRESS(AM22,AL22,1,1,Parametres!$O$11)),0)</f>
        <v>0</v>
      </c>
      <c r="AP22">
        <f ca="1">IFERROR(INDIRECT(ADDRESS(AN22,AL22,1,1,Parametres!$O$11)),0)</f>
        <v>0</v>
      </c>
      <c r="AQ22" t="str">
        <f ca="1">IF(IFERROR(VLOOKUP(A22,Gains_ded!$A$3:$AC$101,Gains_ded!$R$1,0),0)=1,"H","B")</f>
        <v>B</v>
      </c>
      <c r="AR22">
        <f ca="1">IF(B22="Prelevement",INDIRECT(ADDRESS(U22+6,Entree!$P$1,1,1,Parametres!$O$6)),0)</f>
        <v>0</v>
      </c>
      <c r="AS22">
        <f ca="1">IF(AQ22="H",INDIRECT(ADDRESS(U22+3,Entree!$O$1,1,1,Parametres!$O$6)),INDIRECT(ADDRESS(U22+3,Entree!$P$1,1,1,Parametres!$O$6)))</f>
        <v>0</v>
      </c>
      <c r="AT22">
        <f ca="1">IF(AQ22="H",INDIRECT(ADDRESS(U22+4,Entree!$O$1,1,1,Parametres!$O$6)),INDIRECT(ADDRESS(U22+4,Entree!$P$1,1,1,Parametres!$O$6)))</f>
        <v>0</v>
      </c>
      <c r="AU22">
        <f t="shared" ca="1" si="8"/>
        <v>0</v>
      </c>
      <c r="AV22">
        <f t="shared" ca="1" si="7"/>
        <v>0</v>
      </c>
      <c r="AX22">
        <f ca="1">IF($C22&lt;&gt;"C",0,IFERROR(HLOOKUP($A22&amp;"C",CCQ!$B$2:$AA$101,100,0),0))</f>
        <v>0</v>
      </c>
      <c r="AY22">
        <f ca="1">IFERROR(INDIRECT(ADDRESS(AM22,AX22,1,1,Parametres!$O$11)),0)</f>
        <v>0</v>
      </c>
      <c r="AZ22">
        <f ca="1">IFERROR(INDIRECT(ADDRESS(AN22,AX22,1,1,Parametres!$O$11)),0)</f>
        <v>0</v>
      </c>
      <c r="BA22" t="str">
        <f ca="1">IF(IFERROR(VLOOKUP(A22,Gains_ded!$A$3:$AC$101,Gains_ded!$X$1,0),0)=1,"H","B")</f>
        <v>B</v>
      </c>
      <c r="BB22">
        <f ca="1">IF(A22=Parametres!$A$52,Parametres!$D$52,1)</f>
        <v>1</v>
      </c>
      <c r="BC22">
        <f t="shared" ca="1" si="3"/>
        <v>0</v>
      </c>
      <c r="BD22">
        <f t="shared" ca="1" si="4"/>
        <v>0</v>
      </c>
    </row>
    <row r="23" spans="1:56" x14ac:dyDescent="0.25">
      <c r="A23">
        <f ca="1">IFERROR(Entree!F22,0)</f>
        <v>0</v>
      </c>
      <c r="B23" t="str">
        <f ca="1">IFERROR(VLOOKUP(A23,Gains_ded!$A$3:$B$101,Gains_ded!$B$1-Gains_ded!$A$1+1,0),"")</f>
        <v/>
      </c>
      <c r="C23" s="12" t="str">
        <f ca="1">IFERROR(VLOOKUP(A23,Gains_ded!$A$3:$C$101,Gains_ded!$C$1-Gains_ded!$A$1+1,0),"")</f>
        <v/>
      </c>
      <c r="D23" s="12" t="str">
        <f ca="1">IFERROR(VLOOKUP(A23,Gains_ded!$A$3:$D$101,Gains_ded!$D$1-Gains_ded!$A$1+1,0),"")</f>
        <v/>
      </c>
      <c r="E23" s="19">
        <f ca="1">IF(OR($A23&lt;50,$A23&gt;59),IFERROR(VLOOKUP($A23,Gains_ded!$A$3:$M$101,Gains_ded!F$1-Gains_ded!$A$1+1,0),0)*Entree!$Q22,0)</f>
        <v>0</v>
      </c>
      <c r="F23" s="19">
        <f ca="1">IF(OR($A23&lt;50,$A23&gt;59),IFERROR(VLOOKUP($A23,Gains_ded!$A$3:$M$101,Gains_ded!G$1-Gains_ded!$A$1+1,0),0)*Entree!$Q22,0)</f>
        <v>0</v>
      </c>
      <c r="G23" s="19">
        <f ca="1">IF(OR($A23&lt;50,$A23&gt;59),IFERROR(VLOOKUP($A23,Gains_ded!$A$3:$M$101,Gains_ded!H$1-Gains_ded!$A$1+1,0),0)*Entree!$Q22,0)</f>
        <v>0</v>
      </c>
      <c r="H23" s="19">
        <f ca="1">IF(OR($A23&lt;50,$A23&gt;59),IFERROR(VLOOKUP($A23,Gains_ded!$A$3:$M$101,Gains_ded!I$1-Gains_ded!$A$1+1,0),0)*Entree!$Q22,0)</f>
        <v>0</v>
      </c>
      <c r="I23" s="19">
        <f ca="1">IF(OR($A23&lt;50,$A23&gt;59),IFERROR(VLOOKUP($A23,Gains_ded!$A$3:$M$101,Gains_ded!J$1-Gains_ded!$A$1+1,0),0)*Entree!$Q22,0)</f>
        <v>0</v>
      </c>
      <c r="J23" s="19">
        <f ca="1">IF(OR($A23&lt;50,$A23&gt;59),IFERROR(VLOOKUP($A23,Gains_ded!$A$3:$M$101,Gains_ded!K$1-Gains_ded!$A$1+1,0),0)*Entree!$Q22,0)</f>
        <v>0</v>
      </c>
      <c r="K23" s="19">
        <f ca="1">IF(OR($A23&lt;50,$A23&gt;59),IFERROR(VLOOKUP($A23,Gains_ded!$A$3:$M$101,Gains_ded!L$1-Gains_ded!$A$1+1,0),0)*Entree!$Q22,0)</f>
        <v>0</v>
      </c>
      <c r="L23" s="19">
        <f ca="1">IF(OR($A23&lt;50,$A23&gt;59),IFERROR(VLOOKUP($A23,Gains_ded!$A$3:$M$101,Gains_ded!M$1-Gains_ded!$A$1+1,0),0)*Entree!$Q22,0)</f>
        <v>0</v>
      </c>
      <c r="M23" s="19">
        <f ca="1">IF(C23="s",IFERROR(VLOOKUP($A23,Syndicats!$B$4:$F$51,Syndicats!$E$1-Syndicats!$B$1+1,0),0)*INDIRECT(ADDRESS(U23,Entree!$J$1,1,1,Parametres!$O$6)),IFERROR(VLOOKUP($A23,Gains_ded!$A$3:$AC$101,Gains_ded!$R$1-Gains_ded!$A$1+1,0),0)*INDIRECT(ADDRESS(U23,Entree!$J$1,1,1,Parametres!$O$6)))</f>
        <v>0</v>
      </c>
      <c r="N23" s="19">
        <f ca="1">IFERROR(VLOOKUP($A23,Gains_ded!$A$3:$AC$101,Gains_ded!$S$1-Gains_ded!$A$1+1,0),0)*INDIRECT(ADDRESS(U23,Entree!$N$1,1,1,Parametres!$O$6))</f>
        <v>0</v>
      </c>
      <c r="O23" s="19">
        <f ca="1">IF($A23&lt;50,0,VLOOKUP($A23,Gains_ded!$A$3:$AC$101,Gains_ded!$T$1-Gains_ded!$A$1+1,0))</f>
        <v>0</v>
      </c>
      <c r="P23" s="19">
        <f ca="1">IF($A23&lt;50,0,VLOOKUP($A23,Gains_ded!$A$3:$AC$101,Gains_ded!$U$1-Gains_ded!$A$1+1,0))</f>
        <v>0</v>
      </c>
      <c r="Q23" s="19">
        <f t="shared" ca="1" si="5"/>
        <v>0</v>
      </c>
      <c r="R23" s="19">
        <f ca="1">IF($A23&lt;50,0,VLOOKUP($A23,Gains_ded!$A$3:$AC$101,Gains_ded!$V$1-Gains_ded!$A$1+1,0))</f>
        <v>0</v>
      </c>
      <c r="S23" s="19">
        <f ca="1">IF(A23=0,0,IFERROR(INDIRECT(ADDRESS(63,A23+1,1,1,Parametres!$O$10&amp;TEXT($A$4,"00000"))),0))</f>
        <v>0</v>
      </c>
      <c r="T23" s="19">
        <f ca="1">IF(AND($A23&gt;50,$A23&lt;60),VLOOKUP($A23,INDIRECT(ADDRESS(U23+2,1,1,1)):INDIRECT(ADDRESS(U23+10,$AE$1,1,1)),$T$1-$A$1+1,0),IF(C23="C",AU23+AV23,IF(R23=0,Q23,IF(S23&gt;R23,0,IF(S23+Q23&gt;R23,R23-S23,Q23)))))</f>
        <v>0</v>
      </c>
      <c r="U23" s="68">
        <f t="shared" si="0"/>
        <v>44</v>
      </c>
      <c r="V23" s="19"/>
      <c r="W23" s="19">
        <f ca="1">IFERROR(VLOOKUP($A23,Gains_ded!$A$3:$AC$101,Gains_ded!$X$1-Gains_ded!$A$1+1,0),0)*INDIRECT(ADDRESS(U23,Entree!$J$1,1,1,Parametres!$O$6))</f>
        <v>0</v>
      </c>
      <c r="X23" s="19">
        <f ca="1">IFERROR(VLOOKUP($A23,Gains_ded!$A$3:$AC$101,Gains_ded!$Y$1-Gains_ded!$A$1+1,0),0)*INDIRECT(ADDRESS(U23,Entree!$N$1,1,1,Parametres!$O$6))</f>
        <v>0</v>
      </c>
      <c r="Y23" s="19">
        <f ca="1">IFERROR(VLOOKUP($A23,Gains_ded!$A$3:$AC$101,Gains_ded!$AA$1-Gains_ded!$A$1+1,0),0)*T23</f>
        <v>0</v>
      </c>
      <c r="Z23" s="19">
        <f ca="1">IF($A23&lt;50,0,VLOOKUP($A23,Gains_ded!$A$3:$AC$101,Gains_ded!$Z$1-Gains_ded!$A$1+1,0))</f>
        <v>0</v>
      </c>
      <c r="AA23" s="19">
        <f ca="1">IF($A23&lt;50,0,VLOOKUP($A23,Gains_ded!$A$3:$AC$101,Gains_ded!$AB$1-Gains_ded!$A$1+1,0))</f>
        <v>0</v>
      </c>
      <c r="AB23" s="19">
        <f t="shared" ca="1" si="6"/>
        <v>0</v>
      </c>
      <c r="AC23" s="19">
        <f ca="1">IF($A23&lt;50,0,VLOOKUP($A23,Gains_ded!$A$3:$AC$101,Gains_ded!$AC$1-Gains_ded!$A$1+1,0))</f>
        <v>0</v>
      </c>
      <c r="AD23" s="19">
        <f ca="1">IF(A23=0,0,IFERROR(INDIRECT(ADDRESS(133,A23+1,1,1,Parametres!$O$10&amp;TEXT($A$4,"00000"))),0))</f>
        <v>0</v>
      </c>
      <c r="AE23" s="19">
        <f ca="1">IF(AND($A23&gt;50,$A23&lt;60),VLOOKUP($A23,INDIRECT(ADDRESS(U23+2,1,1,1)):INDIRECT(ADDRESS(U23+10,$AE$1,1,1)),$AE$1-$A$1+1,0),IF(C23="C",BC23+BD23,IF(AC23=0,AB23,IF(AD23&gt;AC23,0,IF(AD23+AB23&gt;AC23,AC23-AD23,AB23)))))</f>
        <v>0</v>
      </c>
      <c r="AL23">
        <f ca="1">IF($C23&lt;&gt;"C",0,IFERROR(HLOOKUP($A23&amp;"E",CCQ!$B$2:$AA$101,100,0),0))</f>
        <v>0</v>
      </c>
      <c r="AM23">
        <f ca="1">IF($C23&lt;&gt;"C",0,VLOOKUP(INDIRECT(ADDRESS($U23-35,Entree!$A$1,1,1,Parametres!$O$6))&amp;"C"&amp;INDIRECT(ADDRESS($U23-34,Entree!$A$1,1,1,Parametres!$O$6)),CCQ!$A$4:$AP$100,CCQ!$AP$1,0))</f>
        <v>0</v>
      </c>
      <c r="AN23">
        <f ca="1">IF($C23&lt;&gt;"C",0,VLOOKUP(INDIRECT(ADDRESS($U23-35,Entree!$A$1,1,1,Parametres!$O$6))&amp;"D"&amp;INDIRECT(ADDRESS($U23-34,Entree!$A$1,1,1,Parametres!$O$6)),CCQ!$A$4:$AP$100,CCQ!$AP$1,0))</f>
        <v>0</v>
      </c>
      <c r="AO23">
        <f ca="1">IFERROR(INDIRECT(ADDRESS(AM23,AL23,1,1,Parametres!$O$11)),0)</f>
        <v>0</v>
      </c>
      <c r="AP23">
        <f ca="1">IFERROR(INDIRECT(ADDRESS(AN23,AL23,1,1,Parametres!$O$11)),0)</f>
        <v>0</v>
      </c>
      <c r="AQ23" t="str">
        <f ca="1">IF(IFERROR(VLOOKUP(A23,Gains_ded!$A$3:$AC$101,Gains_ded!$R$1,0),0)=1,"H","B")</f>
        <v>B</v>
      </c>
      <c r="AR23">
        <f ca="1">IF(B23="Prelevement",INDIRECT(ADDRESS(U23+6,Entree!$P$1,1,1,Parametres!$O$6)),0)</f>
        <v>0</v>
      </c>
      <c r="AS23">
        <f ca="1">IF(AQ23="H",INDIRECT(ADDRESS(U23+3,Entree!$O$1,1,1,Parametres!$O$6)),INDIRECT(ADDRESS(U23+3,Entree!$P$1,1,1,Parametres!$O$6)))</f>
        <v>0</v>
      </c>
      <c r="AT23">
        <f ca="1">IF(AQ23="H",INDIRECT(ADDRESS(U23+4,Entree!$O$1,1,1,Parametres!$O$6)),INDIRECT(ADDRESS(U23+4,Entree!$P$1,1,1,Parametres!$O$6)))</f>
        <v>0</v>
      </c>
      <c r="AU23">
        <f t="shared" ca="1" si="8"/>
        <v>0</v>
      </c>
      <c r="AV23">
        <f t="shared" ca="1" si="7"/>
        <v>0</v>
      </c>
      <c r="AX23">
        <f ca="1">IF($C23&lt;&gt;"C",0,IFERROR(HLOOKUP($A23&amp;"C",CCQ!$B$2:$AA$101,100,0),0))</f>
        <v>0</v>
      </c>
      <c r="AY23">
        <f ca="1">IFERROR(INDIRECT(ADDRESS(AM23,AX23,1,1,Parametres!$O$11)),0)</f>
        <v>0</v>
      </c>
      <c r="AZ23">
        <f ca="1">IFERROR(INDIRECT(ADDRESS(AN23,AX23,1,1,Parametres!$O$11)),0)</f>
        <v>0</v>
      </c>
      <c r="BA23" t="str">
        <f ca="1">IF(IFERROR(VLOOKUP(A23,Gains_ded!$A$3:$AC$101,Gains_ded!$X$1,0),0)=1,"H","B")</f>
        <v>B</v>
      </c>
      <c r="BB23">
        <f ca="1">IF(A23=Parametres!$A$52,Parametres!$D$52,1)</f>
        <v>1</v>
      </c>
      <c r="BC23">
        <f t="shared" ca="1" si="3"/>
        <v>0</v>
      </c>
      <c r="BD23">
        <f t="shared" ca="1" si="4"/>
        <v>0</v>
      </c>
    </row>
    <row r="24" spans="1:56" x14ac:dyDescent="0.25">
      <c r="A24">
        <f ca="1">IFERROR(Entree!F23,0)</f>
        <v>0</v>
      </c>
      <c r="B24" t="str">
        <f ca="1">IFERROR(VLOOKUP(A24,Gains_ded!$A$3:$B$101,Gains_ded!$B$1-Gains_ded!$A$1+1,0),"")</f>
        <v/>
      </c>
      <c r="C24" s="12" t="str">
        <f ca="1">IFERROR(VLOOKUP(A24,Gains_ded!$A$3:$C$101,Gains_ded!$C$1-Gains_ded!$A$1+1,0),"")</f>
        <v/>
      </c>
      <c r="D24" s="12" t="str">
        <f ca="1">IFERROR(VLOOKUP(A24,Gains_ded!$A$3:$D$101,Gains_ded!$D$1-Gains_ded!$A$1+1,0),"")</f>
        <v/>
      </c>
      <c r="E24" s="19">
        <f ca="1">IF(OR($A24&lt;50,$A24&gt;59),IFERROR(VLOOKUP($A24,Gains_ded!$A$3:$M$101,Gains_ded!F$1-Gains_ded!$A$1+1,0),0)*Entree!$Q23,0)</f>
        <v>0</v>
      </c>
      <c r="F24" s="19">
        <f ca="1">IF(OR($A24&lt;50,$A24&gt;59),IFERROR(VLOOKUP($A24,Gains_ded!$A$3:$M$101,Gains_ded!G$1-Gains_ded!$A$1+1,0),0)*Entree!$Q23,0)</f>
        <v>0</v>
      </c>
      <c r="G24" s="19">
        <f ca="1">IF(OR($A24&lt;50,$A24&gt;59),IFERROR(VLOOKUP($A24,Gains_ded!$A$3:$M$101,Gains_ded!H$1-Gains_ded!$A$1+1,0),0)*Entree!$Q23,0)</f>
        <v>0</v>
      </c>
      <c r="H24" s="19">
        <f ca="1">IF(OR($A24&lt;50,$A24&gt;59),IFERROR(VLOOKUP($A24,Gains_ded!$A$3:$M$101,Gains_ded!I$1-Gains_ded!$A$1+1,0),0)*Entree!$Q23,0)</f>
        <v>0</v>
      </c>
      <c r="I24" s="19">
        <f ca="1">IF(OR($A24&lt;50,$A24&gt;59),IFERROR(VLOOKUP($A24,Gains_ded!$A$3:$M$101,Gains_ded!J$1-Gains_ded!$A$1+1,0),0)*Entree!$Q23,0)</f>
        <v>0</v>
      </c>
      <c r="J24" s="19">
        <f ca="1">IF(OR($A24&lt;50,$A24&gt;59),IFERROR(VLOOKUP($A24,Gains_ded!$A$3:$M$101,Gains_ded!K$1-Gains_ded!$A$1+1,0),0)*Entree!$Q23,0)</f>
        <v>0</v>
      </c>
      <c r="K24" s="19">
        <f ca="1">IF(OR($A24&lt;50,$A24&gt;59),IFERROR(VLOOKUP($A24,Gains_ded!$A$3:$M$101,Gains_ded!L$1-Gains_ded!$A$1+1,0),0)*Entree!$Q23,0)</f>
        <v>0</v>
      </c>
      <c r="L24" s="19">
        <f ca="1">IF(OR($A24&lt;50,$A24&gt;59),IFERROR(VLOOKUP($A24,Gains_ded!$A$3:$M$101,Gains_ded!M$1-Gains_ded!$A$1+1,0),0)*Entree!$Q23,0)</f>
        <v>0</v>
      </c>
      <c r="M24" s="19">
        <f ca="1">IF(C24="s",IFERROR(VLOOKUP($A24,Syndicats!$B$4:$F$51,Syndicats!$E$1-Syndicats!$B$1+1,0),0)*INDIRECT(ADDRESS(U24,Entree!$J$1,1,1,Parametres!$O$6)),IFERROR(VLOOKUP($A24,Gains_ded!$A$3:$AC$101,Gains_ded!$R$1-Gains_ded!$A$1+1,0),0)*INDIRECT(ADDRESS(U24,Entree!$J$1,1,1,Parametres!$O$6)))</f>
        <v>0</v>
      </c>
      <c r="N24" s="19">
        <f ca="1">IFERROR(VLOOKUP($A24,Gains_ded!$A$3:$AC$101,Gains_ded!$S$1-Gains_ded!$A$1+1,0),0)*INDIRECT(ADDRESS(U24,Entree!$N$1,1,1,Parametres!$O$6))</f>
        <v>0</v>
      </c>
      <c r="O24" s="19">
        <f ca="1">IF($A24&lt;50,0,VLOOKUP($A24,Gains_ded!$A$3:$AC$101,Gains_ded!$T$1-Gains_ded!$A$1+1,0))</f>
        <v>0</v>
      </c>
      <c r="P24" s="19">
        <f ca="1">IF($A24&lt;50,0,VLOOKUP($A24,Gains_ded!$A$3:$AC$101,Gains_ded!$U$1-Gains_ded!$A$1+1,0))</f>
        <v>0</v>
      </c>
      <c r="Q24" s="19">
        <f t="shared" ca="1" si="5"/>
        <v>0</v>
      </c>
      <c r="R24" s="19">
        <f ca="1">IF($A24&lt;50,0,VLOOKUP($A24,Gains_ded!$A$3:$AC$101,Gains_ded!$V$1-Gains_ded!$A$1+1,0))</f>
        <v>0</v>
      </c>
      <c r="S24" s="19">
        <f ca="1">IF(A24=0,0,IFERROR(INDIRECT(ADDRESS(63,A24+1,1,1,Parametres!$O$10&amp;TEXT($A$4,"00000"))),0))</f>
        <v>0</v>
      </c>
      <c r="T24" s="19">
        <f ca="1">IF(AND($A24&gt;50,$A24&lt;60),VLOOKUP($A24,INDIRECT(ADDRESS(U24+2,1,1,1)):INDIRECT(ADDRESS(U24+10,$AE$1,1,1)),$T$1-$A$1+1,0),IF(C24="C",AU24+AV24,IF(R24=0,Q24,IF(S24&gt;R24,0,IF(S24+Q24&gt;R24,R24-S24,Q24)))))</f>
        <v>0</v>
      </c>
      <c r="U24" s="68">
        <f t="shared" si="0"/>
        <v>44</v>
      </c>
      <c r="V24" s="19"/>
      <c r="W24" s="19">
        <f ca="1">IFERROR(VLOOKUP($A24,Gains_ded!$A$3:$AC$101,Gains_ded!$X$1-Gains_ded!$A$1+1,0),0)*INDIRECT(ADDRESS(U24,Entree!$J$1,1,1,Parametres!$O$6))</f>
        <v>0</v>
      </c>
      <c r="X24" s="19">
        <f ca="1">IFERROR(VLOOKUP($A24,Gains_ded!$A$3:$AC$101,Gains_ded!$Y$1-Gains_ded!$A$1+1,0),0)*INDIRECT(ADDRESS(U24,Entree!$N$1,1,1,Parametres!$O$6))</f>
        <v>0</v>
      </c>
      <c r="Y24" s="19">
        <f ca="1">IFERROR(VLOOKUP($A24,Gains_ded!$A$3:$AC$101,Gains_ded!$AA$1-Gains_ded!$A$1+1,0),0)*T24</f>
        <v>0</v>
      </c>
      <c r="Z24" s="19">
        <f ca="1">IF($A24&lt;50,0,VLOOKUP($A24,Gains_ded!$A$3:$AC$101,Gains_ded!$Z$1-Gains_ded!$A$1+1,0))</f>
        <v>0</v>
      </c>
      <c r="AA24" s="19">
        <f ca="1">IF($A24&lt;50,0,VLOOKUP($A24,Gains_ded!$A$3:$AC$101,Gains_ded!$AB$1-Gains_ded!$A$1+1,0))</f>
        <v>0</v>
      </c>
      <c r="AB24" s="19">
        <f t="shared" ca="1" si="6"/>
        <v>0</v>
      </c>
      <c r="AC24" s="19">
        <f ca="1">IF($A24&lt;50,0,VLOOKUP($A24,Gains_ded!$A$3:$AC$101,Gains_ded!$AC$1-Gains_ded!$A$1+1,0))</f>
        <v>0</v>
      </c>
      <c r="AD24" s="19">
        <f ca="1">IF(A24=0,0,IFERROR(INDIRECT(ADDRESS(133,A24+1,1,1,Parametres!$O$10&amp;TEXT($A$4,"00000"))),0))</f>
        <v>0</v>
      </c>
      <c r="AE24" s="19">
        <f ca="1">IF(AND($A24&gt;50,$A24&lt;60),VLOOKUP($A24,INDIRECT(ADDRESS(U24+2,1,1,1)):INDIRECT(ADDRESS(U24+10,$AE$1,1,1)),$AE$1-$A$1+1,0),IF(C24="C",BC24+BD24,IF(AC24=0,AB24,IF(AD24&gt;AC24,0,IF(AD24+AB24&gt;AC24,AC24-AD24,AB24)))))</f>
        <v>0</v>
      </c>
      <c r="AL24">
        <f ca="1">IF($C24&lt;&gt;"C",0,IFERROR(HLOOKUP($A24&amp;"E",CCQ!$B$2:$AA$101,100,0),0))</f>
        <v>0</v>
      </c>
      <c r="AM24">
        <f ca="1">IF($C24&lt;&gt;"C",0,VLOOKUP(INDIRECT(ADDRESS($U24-35,Entree!$A$1,1,1,Parametres!$O$6))&amp;"C"&amp;INDIRECT(ADDRESS($U24-34,Entree!$A$1,1,1,Parametres!$O$6)),CCQ!$A$4:$AP$100,CCQ!$AP$1,0))</f>
        <v>0</v>
      </c>
      <c r="AN24">
        <f ca="1">IF($C24&lt;&gt;"C",0,VLOOKUP(INDIRECT(ADDRESS($U24-35,Entree!$A$1,1,1,Parametres!$O$6))&amp;"D"&amp;INDIRECT(ADDRESS($U24-34,Entree!$A$1,1,1,Parametres!$O$6)),CCQ!$A$4:$AP$100,CCQ!$AP$1,0))</f>
        <v>0</v>
      </c>
      <c r="AO24">
        <f ca="1">IFERROR(INDIRECT(ADDRESS(AM24,AL24,1,1,Parametres!$O$11)),0)</f>
        <v>0</v>
      </c>
      <c r="AP24">
        <f ca="1">IFERROR(INDIRECT(ADDRESS(AN24,AL24,1,1,Parametres!$O$11)),0)</f>
        <v>0</v>
      </c>
      <c r="AQ24" t="str">
        <f ca="1">IF(IFERROR(VLOOKUP(A24,Gains_ded!$A$3:$AC$101,Gains_ded!$R$1,0),0)=1,"H","B")</f>
        <v>B</v>
      </c>
      <c r="AR24">
        <f ca="1">IF(B24="Prelevement",INDIRECT(ADDRESS(U24+6,Entree!$P$1,1,1,Parametres!$O$6)),0)</f>
        <v>0</v>
      </c>
      <c r="AS24">
        <f ca="1">IF(AQ24="H",INDIRECT(ADDRESS(U24+3,Entree!$O$1,1,1,Parametres!$O$6)),INDIRECT(ADDRESS(U24+3,Entree!$P$1,1,1,Parametres!$O$6)))</f>
        <v>0</v>
      </c>
      <c r="AT24">
        <f ca="1">IF(AQ24="H",INDIRECT(ADDRESS(U24+4,Entree!$O$1,1,1,Parametres!$O$6)),INDIRECT(ADDRESS(U24+4,Entree!$P$1,1,1,Parametres!$O$6)))</f>
        <v>0</v>
      </c>
      <c r="AU24">
        <f t="shared" ca="1" si="8"/>
        <v>0</v>
      </c>
      <c r="AV24">
        <f t="shared" ca="1" si="7"/>
        <v>0</v>
      </c>
      <c r="AX24">
        <f ca="1">IF($C24&lt;&gt;"C",0,IFERROR(HLOOKUP($A24&amp;"C",CCQ!$B$2:$AA$101,100,0),0))</f>
        <v>0</v>
      </c>
      <c r="AY24">
        <f ca="1">IFERROR(INDIRECT(ADDRESS(AM24,AX24,1,1,Parametres!$O$11)),0)</f>
        <v>0</v>
      </c>
      <c r="AZ24">
        <f ca="1">IFERROR(INDIRECT(ADDRESS(AN24,AX24,1,1,Parametres!$O$11)),0)</f>
        <v>0</v>
      </c>
      <c r="BA24" t="str">
        <f ca="1">IF(IFERROR(VLOOKUP(A24,Gains_ded!$A$3:$AC$101,Gains_ded!$X$1,0),0)=1,"H","B")</f>
        <v>B</v>
      </c>
      <c r="BB24">
        <f ca="1">IF(A24=Parametres!$A$52,Parametres!$D$52,1)</f>
        <v>1</v>
      </c>
      <c r="BC24">
        <f t="shared" ca="1" si="3"/>
        <v>0</v>
      </c>
      <c r="BD24">
        <f t="shared" ca="1" si="4"/>
        <v>0</v>
      </c>
    </row>
    <row r="25" spans="1:56" x14ac:dyDescent="0.25">
      <c r="A25">
        <f ca="1">IFERROR(Entree!F24,0)</f>
        <v>0</v>
      </c>
      <c r="B25" t="str">
        <f ca="1">IFERROR(VLOOKUP(A25,Gains_ded!$A$3:$B$101,Gains_ded!$B$1-Gains_ded!$A$1+1,0),"")</f>
        <v/>
      </c>
      <c r="C25" s="12" t="str">
        <f ca="1">IFERROR(VLOOKUP(A25,Gains_ded!$A$3:$C$101,Gains_ded!$C$1-Gains_ded!$A$1+1,0),"")</f>
        <v/>
      </c>
      <c r="D25" s="12" t="str">
        <f ca="1">IFERROR(VLOOKUP(A25,Gains_ded!$A$3:$D$101,Gains_ded!$D$1-Gains_ded!$A$1+1,0),"")</f>
        <v/>
      </c>
      <c r="E25" s="19">
        <f ca="1">IF(OR($A25&lt;50,$A25&gt;59),IFERROR(VLOOKUP($A25,Gains_ded!$A$3:$M$101,Gains_ded!F$1-Gains_ded!$A$1+1,0),0)*Entree!$Q24,0)</f>
        <v>0</v>
      </c>
      <c r="F25" s="19">
        <f ca="1">IF(OR($A25&lt;50,$A25&gt;59),IFERROR(VLOOKUP($A25,Gains_ded!$A$3:$M$101,Gains_ded!G$1-Gains_ded!$A$1+1,0),0)*Entree!$Q24,0)</f>
        <v>0</v>
      </c>
      <c r="G25" s="19">
        <f ca="1">IF(OR($A25&lt;50,$A25&gt;59),IFERROR(VLOOKUP($A25,Gains_ded!$A$3:$M$101,Gains_ded!H$1-Gains_ded!$A$1+1,0),0)*Entree!$Q24,0)</f>
        <v>0</v>
      </c>
      <c r="H25" s="19">
        <f ca="1">IF(OR($A25&lt;50,$A25&gt;59),IFERROR(VLOOKUP($A25,Gains_ded!$A$3:$M$101,Gains_ded!I$1-Gains_ded!$A$1+1,0),0)*Entree!$Q24,0)</f>
        <v>0</v>
      </c>
      <c r="I25" s="19">
        <f ca="1">IF(OR($A25&lt;50,$A25&gt;59),IFERROR(VLOOKUP($A25,Gains_ded!$A$3:$M$101,Gains_ded!J$1-Gains_ded!$A$1+1,0),0)*Entree!$Q24,0)</f>
        <v>0</v>
      </c>
      <c r="J25" s="19">
        <f ca="1">IF(OR($A25&lt;50,$A25&gt;59),IFERROR(VLOOKUP($A25,Gains_ded!$A$3:$M$101,Gains_ded!K$1-Gains_ded!$A$1+1,0),0)*Entree!$Q24,0)</f>
        <v>0</v>
      </c>
      <c r="K25" s="19">
        <f ca="1">IF(OR($A25&lt;50,$A25&gt;59),IFERROR(VLOOKUP($A25,Gains_ded!$A$3:$M$101,Gains_ded!L$1-Gains_ded!$A$1+1,0),0)*Entree!$Q24,0)</f>
        <v>0</v>
      </c>
      <c r="L25" s="19">
        <f ca="1">IF(OR($A25&lt;50,$A25&gt;59),IFERROR(VLOOKUP($A25,Gains_ded!$A$3:$M$101,Gains_ded!M$1-Gains_ded!$A$1+1,0),0)*Entree!$Q24,0)</f>
        <v>0</v>
      </c>
      <c r="M25" s="19">
        <f ca="1">IF(C25="s",IFERROR(VLOOKUP($A25,Syndicats!$B$4:$F$51,Syndicats!$E$1-Syndicats!$B$1+1,0),0)*INDIRECT(ADDRESS(U25,Entree!$J$1,1,1,Parametres!$O$6)),IFERROR(VLOOKUP($A25,Gains_ded!$A$3:$AC$101,Gains_ded!$R$1-Gains_ded!$A$1+1,0),0)*INDIRECT(ADDRESS(U25,Entree!$J$1,1,1,Parametres!$O$6)))</f>
        <v>0</v>
      </c>
      <c r="N25" s="19">
        <f ca="1">IFERROR(VLOOKUP($A25,Gains_ded!$A$3:$AC$101,Gains_ded!$S$1-Gains_ded!$A$1+1,0),0)*INDIRECT(ADDRESS(U25,Entree!$N$1,1,1,Parametres!$O$6))</f>
        <v>0</v>
      </c>
      <c r="O25" s="19">
        <f ca="1">IF($A25&lt;50,0,VLOOKUP($A25,Gains_ded!$A$3:$AC$101,Gains_ded!$T$1-Gains_ded!$A$1+1,0))</f>
        <v>0</v>
      </c>
      <c r="P25" s="19">
        <f ca="1">IF($A25&lt;50,0,VLOOKUP($A25,Gains_ded!$A$3:$AC$101,Gains_ded!$U$1-Gains_ded!$A$1+1,0))</f>
        <v>0</v>
      </c>
      <c r="Q25" s="19">
        <f t="shared" ca="1" si="5"/>
        <v>0</v>
      </c>
      <c r="R25" s="19">
        <f ca="1">IF($A25&lt;50,0,VLOOKUP($A25,Gains_ded!$A$3:$AC$101,Gains_ded!$V$1-Gains_ded!$A$1+1,0))</f>
        <v>0</v>
      </c>
      <c r="S25" s="19">
        <f ca="1">IF(A25=0,0,IFERROR(INDIRECT(ADDRESS(63,A25+1,1,1,Parametres!$O$10&amp;TEXT($A$4,"00000"))),0))</f>
        <v>0</v>
      </c>
      <c r="T25" s="19">
        <f ca="1">IF(AND($A25&gt;50,$A25&lt;60),VLOOKUP($A25,INDIRECT(ADDRESS(U25+2,1,1,1)):INDIRECT(ADDRESS(U25+10,$AE$1,1,1)),$T$1-$A$1+1,0),IF(C25="C",AU25+AV25,IF(R25=0,Q25,IF(S25&gt;R25,0,IF(S25+Q25&gt;R25,R25-S25,Q25)))))</f>
        <v>0</v>
      </c>
      <c r="U25" s="68">
        <f t="shared" si="0"/>
        <v>44</v>
      </c>
      <c r="V25" s="19"/>
      <c r="W25" s="19">
        <f ca="1">IFERROR(VLOOKUP($A25,Gains_ded!$A$3:$AC$101,Gains_ded!$X$1-Gains_ded!$A$1+1,0),0)*INDIRECT(ADDRESS(U25,Entree!$J$1,1,1,Parametres!$O$6))</f>
        <v>0</v>
      </c>
      <c r="X25" s="19">
        <f ca="1">IFERROR(VLOOKUP($A25,Gains_ded!$A$3:$AC$101,Gains_ded!$Y$1-Gains_ded!$A$1+1,0),0)*INDIRECT(ADDRESS(U25,Entree!$N$1,1,1,Parametres!$O$6))</f>
        <v>0</v>
      </c>
      <c r="Y25" s="19">
        <f ca="1">IFERROR(VLOOKUP($A25,Gains_ded!$A$3:$AC$101,Gains_ded!$AA$1-Gains_ded!$A$1+1,0),0)*T25</f>
        <v>0</v>
      </c>
      <c r="Z25" s="19">
        <f ca="1">IF($A25&lt;50,0,VLOOKUP($A25,Gains_ded!$A$3:$AC$101,Gains_ded!$Z$1-Gains_ded!$A$1+1,0))</f>
        <v>0</v>
      </c>
      <c r="AA25" s="19">
        <f ca="1">IF($A25&lt;50,0,VLOOKUP($A25,Gains_ded!$A$3:$AC$101,Gains_ded!$AB$1-Gains_ded!$A$1+1,0))</f>
        <v>0</v>
      </c>
      <c r="AB25" s="19">
        <f t="shared" ca="1" si="6"/>
        <v>0</v>
      </c>
      <c r="AC25" s="19">
        <f ca="1">IF($A25&lt;50,0,VLOOKUP($A25,Gains_ded!$A$3:$AC$101,Gains_ded!$AC$1-Gains_ded!$A$1+1,0))</f>
        <v>0</v>
      </c>
      <c r="AD25" s="19">
        <f ca="1">IF(A25=0,0,IFERROR(INDIRECT(ADDRESS(133,A25+1,1,1,Parametres!$O$10&amp;TEXT($A$4,"00000"))),0))</f>
        <v>0</v>
      </c>
      <c r="AE25" s="19">
        <f ca="1">IF(AND($A25&gt;50,$A25&lt;60),VLOOKUP($A25,INDIRECT(ADDRESS(U25+2,1,1,1)):INDIRECT(ADDRESS(U25+10,$AE$1,1,1)),$AE$1-$A$1+1,0),IF(C25="C",BC25+BD25,IF(AC25=0,AB25,IF(AD25&gt;AC25,0,IF(AD25+AB25&gt;AC25,AC25-AD25,AB25)))))</f>
        <v>0</v>
      </c>
      <c r="AL25">
        <f ca="1">IF($C25&lt;&gt;"C",0,IFERROR(HLOOKUP($A25&amp;"E",CCQ!$B$2:$AA$101,100,0),0))</f>
        <v>0</v>
      </c>
      <c r="AM25">
        <f ca="1">IF($C25&lt;&gt;"C",0,VLOOKUP(INDIRECT(ADDRESS($U25-35,Entree!$A$1,1,1,Parametres!$O$6))&amp;"C"&amp;INDIRECT(ADDRESS($U25-34,Entree!$A$1,1,1,Parametres!$O$6)),CCQ!$A$4:$AP$100,CCQ!$AP$1,0))</f>
        <v>0</v>
      </c>
      <c r="AN25">
        <f ca="1">IF($C25&lt;&gt;"C",0,VLOOKUP(INDIRECT(ADDRESS($U25-35,Entree!$A$1,1,1,Parametres!$O$6))&amp;"D"&amp;INDIRECT(ADDRESS($U25-34,Entree!$A$1,1,1,Parametres!$O$6)),CCQ!$A$4:$AP$100,CCQ!$AP$1,0))</f>
        <v>0</v>
      </c>
      <c r="AO25">
        <f ca="1">IFERROR(INDIRECT(ADDRESS(AM25,AL25,1,1,Parametres!$O$11)),0)</f>
        <v>0</v>
      </c>
      <c r="AP25">
        <f ca="1">IFERROR(INDIRECT(ADDRESS(AN25,AL25,1,1,Parametres!$O$11)),0)</f>
        <v>0</v>
      </c>
      <c r="AQ25" t="str">
        <f ca="1">IF(IFERROR(VLOOKUP(A25,Gains_ded!$A$3:$AC$101,Gains_ded!$R$1,0),0)=1,"H","B")</f>
        <v>B</v>
      </c>
      <c r="AR25">
        <f ca="1">IF(B25="Prelevement",INDIRECT(ADDRESS(U25+6,Entree!$P$1,1,1,Parametres!$O$6)),0)</f>
        <v>0</v>
      </c>
      <c r="AS25">
        <f ca="1">IF(AQ25="H",INDIRECT(ADDRESS(U25+3,Entree!$O$1,1,1,Parametres!$O$6)),INDIRECT(ADDRESS(U25+3,Entree!$P$1,1,1,Parametres!$O$6)))</f>
        <v>0</v>
      </c>
      <c r="AT25">
        <f ca="1">IF(AQ25="H",INDIRECT(ADDRESS(U25+4,Entree!$O$1,1,1,Parametres!$O$6)),INDIRECT(ADDRESS(U25+4,Entree!$P$1,1,1,Parametres!$O$6)))</f>
        <v>0</v>
      </c>
      <c r="AU25">
        <f t="shared" ca="1" si="8"/>
        <v>0</v>
      </c>
      <c r="AV25">
        <f t="shared" ca="1" si="7"/>
        <v>0</v>
      </c>
      <c r="AX25">
        <f ca="1">IF($C25&lt;&gt;"C",0,IFERROR(HLOOKUP($A25&amp;"C",CCQ!$B$2:$AA$101,100,0),0))</f>
        <v>0</v>
      </c>
      <c r="AY25">
        <f ca="1">IFERROR(INDIRECT(ADDRESS(AM25,AX25,1,1,Parametres!$O$11)),0)</f>
        <v>0</v>
      </c>
      <c r="AZ25">
        <f ca="1">IFERROR(INDIRECT(ADDRESS(AN25,AX25,1,1,Parametres!$O$11)),0)</f>
        <v>0</v>
      </c>
      <c r="BA25" t="str">
        <f ca="1">IF(IFERROR(VLOOKUP(A25,Gains_ded!$A$3:$AC$101,Gains_ded!$X$1,0),0)=1,"H","B")</f>
        <v>B</v>
      </c>
      <c r="BB25">
        <f ca="1">IF(A25=Parametres!$A$52,Parametres!$D$52,1)</f>
        <v>1</v>
      </c>
      <c r="BC25">
        <f t="shared" ca="1" si="3"/>
        <v>0</v>
      </c>
      <c r="BD25">
        <f t="shared" ca="1" si="4"/>
        <v>0</v>
      </c>
    </row>
    <row r="26" spans="1:56" x14ac:dyDescent="0.25">
      <c r="A26">
        <f ca="1">IFERROR(Entree!F25,0)</f>
        <v>0</v>
      </c>
      <c r="B26" t="str">
        <f ca="1">IFERROR(VLOOKUP(A26,Gains_ded!$A$3:$B$101,Gains_ded!$B$1-Gains_ded!$A$1+1,0),"")</f>
        <v/>
      </c>
      <c r="C26" s="12" t="str">
        <f ca="1">IFERROR(VLOOKUP(A26,Gains_ded!$A$3:$C$101,Gains_ded!$C$1-Gains_ded!$A$1+1,0),"")</f>
        <v/>
      </c>
      <c r="D26" s="12" t="str">
        <f ca="1">IFERROR(VLOOKUP(A26,Gains_ded!$A$3:$D$101,Gains_ded!$D$1-Gains_ded!$A$1+1,0),"")</f>
        <v/>
      </c>
      <c r="E26" s="19">
        <f ca="1">IF(OR($A26&lt;50,$A26&gt;59),IFERROR(VLOOKUP($A26,Gains_ded!$A$3:$M$101,Gains_ded!F$1-Gains_ded!$A$1+1,0),0)*Entree!$Q25,0)</f>
        <v>0</v>
      </c>
      <c r="F26" s="19">
        <f ca="1">IF(OR($A26&lt;50,$A26&gt;59),IFERROR(VLOOKUP($A26,Gains_ded!$A$3:$M$101,Gains_ded!G$1-Gains_ded!$A$1+1,0),0)*Entree!$Q25,0)</f>
        <v>0</v>
      </c>
      <c r="G26" s="19">
        <f ca="1">IF(OR($A26&lt;50,$A26&gt;59),IFERROR(VLOOKUP($A26,Gains_ded!$A$3:$M$101,Gains_ded!H$1-Gains_ded!$A$1+1,0),0)*Entree!$Q25,0)</f>
        <v>0</v>
      </c>
      <c r="H26" s="19">
        <f ca="1">IF(OR($A26&lt;50,$A26&gt;59),IFERROR(VLOOKUP($A26,Gains_ded!$A$3:$M$101,Gains_ded!I$1-Gains_ded!$A$1+1,0),0)*Entree!$Q25,0)</f>
        <v>0</v>
      </c>
      <c r="I26" s="19">
        <f ca="1">IF(OR($A26&lt;50,$A26&gt;59),IFERROR(VLOOKUP($A26,Gains_ded!$A$3:$M$101,Gains_ded!J$1-Gains_ded!$A$1+1,0),0)*Entree!$Q25,0)</f>
        <v>0</v>
      </c>
      <c r="J26" s="19">
        <f ca="1">IF(OR($A26&lt;50,$A26&gt;59),IFERROR(VLOOKUP($A26,Gains_ded!$A$3:$M$101,Gains_ded!K$1-Gains_ded!$A$1+1,0),0)*Entree!$Q25,0)</f>
        <v>0</v>
      </c>
      <c r="K26" s="19">
        <f ca="1">IF(OR($A26&lt;50,$A26&gt;59),IFERROR(VLOOKUP($A26,Gains_ded!$A$3:$M$101,Gains_ded!L$1-Gains_ded!$A$1+1,0),0)*Entree!$Q25,0)</f>
        <v>0</v>
      </c>
      <c r="L26" s="19">
        <f ca="1">IF(OR($A26&lt;50,$A26&gt;59),IFERROR(VLOOKUP($A26,Gains_ded!$A$3:$M$101,Gains_ded!M$1-Gains_ded!$A$1+1,0),0)*Entree!$Q25,0)</f>
        <v>0</v>
      </c>
      <c r="M26" s="19">
        <f ca="1">IF(C26="s",IFERROR(VLOOKUP($A26,Syndicats!$B$4:$F$51,Syndicats!$E$1-Syndicats!$B$1+1,0),0)*INDIRECT(ADDRESS(U26,Entree!$J$1,1,1,Parametres!$O$6)),IFERROR(VLOOKUP($A26,Gains_ded!$A$3:$AC$101,Gains_ded!$R$1-Gains_ded!$A$1+1,0),0)*INDIRECT(ADDRESS(U26,Entree!$J$1,1,1,Parametres!$O$6)))</f>
        <v>0</v>
      </c>
      <c r="N26" s="19">
        <f ca="1">IFERROR(VLOOKUP($A26,Gains_ded!$A$3:$AC$101,Gains_ded!$S$1-Gains_ded!$A$1+1,0),0)*INDIRECT(ADDRESS(U26,Entree!$N$1,1,1,Parametres!$O$6))</f>
        <v>0</v>
      </c>
      <c r="O26" s="19">
        <f ca="1">IF($A26&lt;50,0,VLOOKUP($A26,Gains_ded!$A$3:$AC$101,Gains_ded!$T$1-Gains_ded!$A$1+1,0))</f>
        <v>0</v>
      </c>
      <c r="P26" s="19">
        <f ca="1">IF($A26&lt;50,0,VLOOKUP($A26,Gains_ded!$A$3:$AC$101,Gains_ded!$U$1-Gains_ded!$A$1+1,0))</f>
        <v>0</v>
      </c>
      <c r="Q26" s="19">
        <f t="shared" ca="1" si="5"/>
        <v>0</v>
      </c>
      <c r="R26" s="19">
        <f ca="1">IF($A26&lt;50,0,VLOOKUP($A26,Gains_ded!$A$3:$AC$101,Gains_ded!$V$1-Gains_ded!$A$1+1,0))</f>
        <v>0</v>
      </c>
      <c r="S26" s="19">
        <f ca="1">IF(A26=0,0,IFERROR(INDIRECT(ADDRESS(63,A26+1,1,1,Parametres!$O$10&amp;TEXT($A$4,"00000"))),0))</f>
        <v>0</v>
      </c>
      <c r="T26" s="19">
        <f ca="1">IF(AND($A26&gt;50,$A26&lt;60),VLOOKUP($A26,INDIRECT(ADDRESS(U26+2,1,1,1)):INDIRECT(ADDRESS(U26+10,$AE$1,1,1)),$T$1-$A$1+1,0),IF(C26="C",AU26+AV26,IF(R26=0,Q26,IF(S26&gt;R26,0,IF(S26+Q26&gt;R26,R26-S26,Q26)))))</f>
        <v>0</v>
      </c>
      <c r="U26" s="68">
        <f t="shared" si="0"/>
        <v>44</v>
      </c>
      <c r="V26" s="19"/>
      <c r="W26" s="19">
        <f ca="1">IFERROR(VLOOKUP($A26,Gains_ded!$A$3:$AC$101,Gains_ded!$X$1-Gains_ded!$A$1+1,0),0)*INDIRECT(ADDRESS(U26,Entree!$J$1,1,1,Parametres!$O$6))</f>
        <v>0</v>
      </c>
      <c r="X26" s="19">
        <f ca="1">IFERROR(VLOOKUP($A26,Gains_ded!$A$3:$AC$101,Gains_ded!$Y$1-Gains_ded!$A$1+1,0),0)*INDIRECT(ADDRESS(U26,Entree!$N$1,1,1,Parametres!$O$6))</f>
        <v>0</v>
      </c>
      <c r="Y26" s="19">
        <f ca="1">IFERROR(VLOOKUP($A26,Gains_ded!$A$3:$AC$101,Gains_ded!$AA$1-Gains_ded!$A$1+1,0),0)*T26</f>
        <v>0</v>
      </c>
      <c r="Z26" s="19">
        <f ca="1">IF($A26&lt;50,0,VLOOKUP($A26,Gains_ded!$A$3:$AC$101,Gains_ded!$Z$1-Gains_ded!$A$1+1,0))</f>
        <v>0</v>
      </c>
      <c r="AA26" s="19">
        <f ca="1">IF($A26&lt;50,0,VLOOKUP($A26,Gains_ded!$A$3:$AC$101,Gains_ded!$AB$1-Gains_ded!$A$1+1,0))</f>
        <v>0</v>
      </c>
      <c r="AB26" s="19">
        <f t="shared" ca="1" si="6"/>
        <v>0</v>
      </c>
      <c r="AC26" s="19">
        <f ca="1">IF($A26&lt;50,0,VLOOKUP($A26,Gains_ded!$A$3:$AC$101,Gains_ded!$AC$1-Gains_ded!$A$1+1,0))</f>
        <v>0</v>
      </c>
      <c r="AD26" s="19">
        <f ca="1">IF(A26=0,0,IFERROR(INDIRECT(ADDRESS(133,A26+1,1,1,Parametres!$O$10&amp;TEXT($A$4,"00000"))),0))</f>
        <v>0</v>
      </c>
      <c r="AE26" s="19">
        <f ca="1">IF(AND($A26&gt;50,$A26&lt;60),VLOOKUP($A26,INDIRECT(ADDRESS(U26+2,1,1,1)):INDIRECT(ADDRESS(U26+10,$AE$1,1,1)),$AE$1-$A$1+1,0),IF(C26="C",BC26+BD26,IF(AC26=0,AB26,IF(AD26&gt;AC26,0,IF(AD26+AB26&gt;AC26,AC26-AD26,AB26)))))</f>
        <v>0</v>
      </c>
      <c r="AL26">
        <f ca="1">IF($C26&lt;&gt;"C",0,IFERROR(HLOOKUP($A26&amp;"E",CCQ!$B$2:$AA$101,100,0),0))</f>
        <v>0</v>
      </c>
      <c r="AM26">
        <f ca="1">IF($C26&lt;&gt;"C",0,VLOOKUP(INDIRECT(ADDRESS($U26-35,Entree!$A$1,1,1,Parametres!$O$6))&amp;"C"&amp;INDIRECT(ADDRESS($U26-34,Entree!$A$1,1,1,Parametres!$O$6)),CCQ!$A$4:$AP$100,CCQ!$AP$1,0))</f>
        <v>0</v>
      </c>
      <c r="AN26">
        <f ca="1">IF($C26&lt;&gt;"C",0,VLOOKUP(INDIRECT(ADDRESS($U26-35,Entree!$A$1,1,1,Parametres!$O$6))&amp;"D"&amp;INDIRECT(ADDRESS($U26-34,Entree!$A$1,1,1,Parametres!$O$6)),CCQ!$A$4:$AP$100,CCQ!$AP$1,0))</f>
        <v>0</v>
      </c>
      <c r="AO26">
        <f ca="1">IFERROR(INDIRECT(ADDRESS(AM26,AL26,1,1,Parametres!$O$11)),0)</f>
        <v>0</v>
      </c>
      <c r="AP26">
        <f ca="1">IFERROR(INDIRECT(ADDRESS(AN26,AL26,1,1,Parametres!$O$11)),0)</f>
        <v>0</v>
      </c>
      <c r="AQ26" t="str">
        <f ca="1">IF(IFERROR(VLOOKUP(A26,Gains_ded!$A$3:$AC$101,Gains_ded!$R$1,0),0)=1,"H","B")</f>
        <v>B</v>
      </c>
      <c r="AR26">
        <f ca="1">IF(B26="Prelevement",INDIRECT(ADDRESS(U26+6,Entree!$P$1,1,1,Parametres!$O$6)),0)</f>
        <v>0</v>
      </c>
      <c r="AS26">
        <f ca="1">IF(AQ26="H",INDIRECT(ADDRESS(U26+3,Entree!$O$1,1,1,Parametres!$O$6)),INDIRECT(ADDRESS(U26+3,Entree!$P$1,1,1,Parametres!$O$6)))</f>
        <v>0</v>
      </c>
      <c r="AT26">
        <f ca="1">IF(AQ26="H",INDIRECT(ADDRESS(U26+4,Entree!$O$1,1,1,Parametres!$O$6)),INDIRECT(ADDRESS(U26+4,Entree!$P$1,1,1,Parametres!$O$6)))</f>
        <v>0</v>
      </c>
      <c r="AU26">
        <f t="shared" ca="1" si="8"/>
        <v>0</v>
      </c>
      <c r="AV26">
        <f t="shared" ca="1" si="7"/>
        <v>0</v>
      </c>
      <c r="AX26">
        <f ca="1">IF($C26&lt;&gt;"C",0,IFERROR(HLOOKUP($A26&amp;"C",CCQ!$B$2:$AA$101,100,0),0))</f>
        <v>0</v>
      </c>
      <c r="AY26">
        <f ca="1">IFERROR(INDIRECT(ADDRESS(AM26,AX26,1,1,Parametres!$O$11)),0)</f>
        <v>0</v>
      </c>
      <c r="AZ26">
        <f ca="1">IFERROR(INDIRECT(ADDRESS(AN26,AX26,1,1,Parametres!$O$11)),0)</f>
        <v>0</v>
      </c>
      <c r="BA26" t="str">
        <f ca="1">IF(IFERROR(VLOOKUP(A26,Gains_ded!$A$3:$AC$101,Gains_ded!$X$1,0),0)=1,"H","B")</f>
        <v>B</v>
      </c>
      <c r="BB26">
        <f ca="1">IF(A26=Parametres!$A$52,Parametres!$D$52,1)</f>
        <v>1</v>
      </c>
      <c r="BC26">
        <f t="shared" ca="1" si="3"/>
        <v>0</v>
      </c>
      <c r="BD26">
        <f t="shared" ca="1" si="4"/>
        <v>0</v>
      </c>
    </row>
    <row r="27" spans="1:56" x14ac:dyDescent="0.25">
      <c r="A27">
        <f ca="1">IFERROR(Entree!F26,0)</f>
        <v>0</v>
      </c>
      <c r="B27" t="str">
        <f ca="1">IFERROR(VLOOKUP(A27,Gains_ded!$A$3:$B$101,Gains_ded!$B$1-Gains_ded!$A$1+1,0),"")</f>
        <v/>
      </c>
      <c r="C27" s="12" t="str">
        <f ca="1">IFERROR(VLOOKUP(A27,Gains_ded!$A$3:$C$101,Gains_ded!$C$1-Gains_ded!$A$1+1,0),"")</f>
        <v/>
      </c>
      <c r="D27" s="12" t="str">
        <f ca="1">IFERROR(VLOOKUP(A27,Gains_ded!$A$3:$D$101,Gains_ded!$D$1-Gains_ded!$A$1+1,0),"")</f>
        <v/>
      </c>
      <c r="E27" s="19">
        <f ca="1">IF(OR($A27&lt;50,$A27&gt;59),IFERROR(VLOOKUP($A27,Gains_ded!$A$3:$M$101,Gains_ded!F$1-Gains_ded!$A$1+1,0),0)*Entree!$Q26,0)</f>
        <v>0</v>
      </c>
      <c r="F27" s="19">
        <f ca="1">IF(OR($A27&lt;50,$A27&gt;59),IFERROR(VLOOKUP($A27,Gains_ded!$A$3:$M$101,Gains_ded!G$1-Gains_ded!$A$1+1,0),0)*Entree!$Q26,0)</f>
        <v>0</v>
      </c>
      <c r="G27" s="19">
        <f ca="1">IF(OR($A27&lt;50,$A27&gt;59),IFERROR(VLOOKUP($A27,Gains_ded!$A$3:$M$101,Gains_ded!H$1-Gains_ded!$A$1+1,0),0)*Entree!$Q26,0)</f>
        <v>0</v>
      </c>
      <c r="H27" s="19">
        <f ca="1">IF(OR($A27&lt;50,$A27&gt;59),IFERROR(VLOOKUP($A27,Gains_ded!$A$3:$M$101,Gains_ded!I$1-Gains_ded!$A$1+1,0),0)*Entree!$Q26,0)</f>
        <v>0</v>
      </c>
      <c r="I27" s="19">
        <f ca="1">IF(OR($A27&lt;50,$A27&gt;59),IFERROR(VLOOKUP($A27,Gains_ded!$A$3:$M$101,Gains_ded!J$1-Gains_ded!$A$1+1,0),0)*Entree!$Q26,0)</f>
        <v>0</v>
      </c>
      <c r="J27" s="19">
        <f ca="1">IF(OR($A27&lt;50,$A27&gt;59),IFERROR(VLOOKUP($A27,Gains_ded!$A$3:$M$101,Gains_ded!K$1-Gains_ded!$A$1+1,0),0)*Entree!$Q26,0)</f>
        <v>0</v>
      </c>
      <c r="K27" s="19">
        <f ca="1">IF(OR($A27&lt;50,$A27&gt;59),IFERROR(VLOOKUP($A27,Gains_ded!$A$3:$M$101,Gains_ded!L$1-Gains_ded!$A$1+1,0),0)*Entree!$Q26,0)</f>
        <v>0</v>
      </c>
      <c r="L27" s="19">
        <f ca="1">IF(OR($A27&lt;50,$A27&gt;59),IFERROR(VLOOKUP($A27,Gains_ded!$A$3:$M$101,Gains_ded!M$1-Gains_ded!$A$1+1,0),0)*Entree!$Q26,0)</f>
        <v>0</v>
      </c>
      <c r="M27" s="19">
        <f ca="1">IF(C27="s",IFERROR(VLOOKUP($A27,Syndicats!$B$4:$F$51,Syndicats!$E$1-Syndicats!$B$1+1,0),0)*INDIRECT(ADDRESS(U27,Entree!$J$1,1,1,Parametres!$O$6)),IFERROR(VLOOKUP($A27,Gains_ded!$A$3:$AC$101,Gains_ded!$R$1-Gains_ded!$A$1+1,0),0)*INDIRECT(ADDRESS(U27,Entree!$J$1,1,1,Parametres!$O$6)))</f>
        <v>0</v>
      </c>
      <c r="N27" s="19">
        <f ca="1">IFERROR(VLOOKUP($A27,Gains_ded!$A$3:$AC$101,Gains_ded!$S$1-Gains_ded!$A$1+1,0),0)*INDIRECT(ADDRESS(U27,Entree!$N$1,1,1,Parametres!$O$6))</f>
        <v>0</v>
      </c>
      <c r="O27" s="19">
        <f ca="1">IF($A27&lt;50,0,VLOOKUP($A27,Gains_ded!$A$3:$AC$101,Gains_ded!$T$1-Gains_ded!$A$1+1,0))</f>
        <v>0</v>
      </c>
      <c r="P27" s="19">
        <f ca="1">IF($A27&lt;50,0,VLOOKUP($A27,Gains_ded!$A$3:$AC$101,Gains_ded!$U$1-Gains_ded!$A$1+1,0))</f>
        <v>0</v>
      </c>
      <c r="Q27" s="19">
        <f t="shared" ca="1" si="5"/>
        <v>0</v>
      </c>
      <c r="R27" s="19">
        <f ca="1">IF($A27&lt;50,0,VLOOKUP($A27,Gains_ded!$A$3:$AC$101,Gains_ded!$V$1-Gains_ded!$A$1+1,0))</f>
        <v>0</v>
      </c>
      <c r="S27" s="19">
        <f ca="1">IF(A27=0,0,IFERROR(INDIRECT(ADDRESS(63,A27+1,1,1,Parametres!$O$10&amp;TEXT($A$4,"00000"))),0))</f>
        <v>0</v>
      </c>
      <c r="T27" s="19">
        <f ca="1">IF(AND($A27&gt;50,$A27&lt;60),VLOOKUP($A27,INDIRECT(ADDRESS(U27+2,1,1,1)):INDIRECT(ADDRESS(U27+10,$AE$1,1,1)),$T$1-$A$1+1,0),IF(C27="C",AU27+AV27,IF(R27=0,Q27,IF(S27&gt;R27,0,IF(S27+Q27&gt;R27,R27-S27,Q27)))))</f>
        <v>0</v>
      </c>
      <c r="U27" s="68">
        <f t="shared" si="0"/>
        <v>44</v>
      </c>
      <c r="V27" s="19"/>
      <c r="W27" s="19">
        <f ca="1">IFERROR(VLOOKUP($A27,Gains_ded!$A$3:$AC$101,Gains_ded!$X$1-Gains_ded!$A$1+1,0),0)*INDIRECT(ADDRESS(U27,Entree!$J$1,1,1,Parametres!$O$6))</f>
        <v>0</v>
      </c>
      <c r="X27" s="19">
        <f ca="1">IFERROR(VLOOKUP($A27,Gains_ded!$A$3:$AC$101,Gains_ded!$Y$1-Gains_ded!$A$1+1,0),0)*INDIRECT(ADDRESS(U27,Entree!$N$1,1,1,Parametres!$O$6))</f>
        <v>0</v>
      </c>
      <c r="Y27" s="19">
        <f ca="1">IFERROR(VLOOKUP($A27,Gains_ded!$A$3:$AC$101,Gains_ded!$AA$1-Gains_ded!$A$1+1,0),0)*T27</f>
        <v>0</v>
      </c>
      <c r="Z27" s="19">
        <f ca="1">IF($A27&lt;50,0,VLOOKUP($A27,Gains_ded!$A$3:$AC$101,Gains_ded!$Z$1-Gains_ded!$A$1+1,0))</f>
        <v>0</v>
      </c>
      <c r="AA27" s="19">
        <f ca="1">IF($A27&lt;50,0,VLOOKUP($A27,Gains_ded!$A$3:$AC$101,Gains_ded!$AB$1-Gains_ded!$A$1+1,0))</f>
        <v>0</v>
      </c>
      <c r="AB27" s="19">
        <f t="shared" ca="1" si="6"/>
        <v>0</v>
      </c>
      <c r="AC27" s="19">
        <f ca="1">IF($A27&lt;50,0,VLOOKUP($A27,Gains_ded!$A$3:$AC$101,Gains_ded!$AC$1-Gains_ded!$A$1+1,0))</f>
        <v>0</v>
      </c>
      <c r="AD27" s="19">
        <f ca="1">IF(A27=0,0,IFERROR(INDIRECT(ADDRESS(133,A27+1,1,1,Parametres!$O$10&amp;TEXT($A$4,"00000"))),0))</f>
        <v>0</v>
      </c>
      <c r="AE27" s="19">
        <f ca="1">IF(AND($A27&gt;50,$A27&lt;60),VLOOKUP($A27,INDIRECT(ADDRESS(U27+2,1,1,1)):INDIRECT(ADDRESS(U27+10,$AE$1,1,1)),$AE$1-$A$1+1,0),IF(C27="C",BC27+BD27,IF(AC27=0,AB27,IF(AD27&gt;AC27,0,IF(AD27+AB27&gt;AC27,AC27-AD27,AB27)))))</f>
        <v>0</v>
      </c>
      <c r="AL27">
        <f ca="1">IF($C27&lt;&gt;"C",0,IFERROR(HLOOKUP($A27&amp;"E",CCQ!$B$2:$AA$101,100,0),0))</f>
        <v>0</v>
      </c>
      <c r="AM27">
        <f ca="1">IF($C27&lt;&gt;"C",0,VLOOKUP(INDIRECT(ADDRESS($U27-35,Entree!$A$1,1,1,Parametres!$O$6))&amp;"C"&amp;INDIRECT(ADDRESS($U27-34,Entree!$A$1,1,1,Parametres!$O$6)),CCQ!$A$4:$AP$100,CCQ!$AP$1,0))</f>
        <v>0</v>
      </c>
      <c r="AN27">
        <f ca="1">IF($C27&lt;&gt;"C",0,VLOOKUP(INDIRECT(ADDRESS($U27-35,Entree!$A$1,1,1,Parametres!$O$6))&amp;"D"&amp;INDIRECT(ADDRESS($U27-34,Entree!$A$1,1,1,Parametres!$O$6)),CCQ!$A$4:$AP$100,CCQ!$AP$1,0))</f>
        <v>0</v>
      </c>
      <c r="AO27">
        <f ca="1">IFERROR(INDIRECT(ADDRESS(AM27,AL27,1,1,Parametres!$O$11)),0)</f>
        <v>0</v>
      </c>
      <c r="AP27">
        <f ca="1">IFERROR(INDIRECT(ADDRESS(AN27,AL27,1,1,Parametres!$O$11)),0)</f>
        <v>0</v>
      </c>
      <c r="AQ27" t="str">
        <f ca="1">IF(IFERROR(VLOOKUP(A27,Gains_ded!$A$3:$AC$101,Gains_ded!$R$1,0),0)=1,"H","B")</f>
        <v>B</v>
      </c>
      <c r="AR27">
        <f ca="1">IF(B27="Prelevement",INDIRECT(ADDRESS(U27+6,Entree!$P$1,1,1,Parametres!$O$6)),0)</f>
        <v>0</v>
      </c>
      <c r="AS27">
        <f ca="1">IF(AQ27="H",INDIRECT(ADDRESS(U27+3,Entree!$O$1,1,1,Parametres!$O$6)),INDIRECT(ADDRESS(U27+3,Entree!$P$1,1,1,Parametres!$O$6)))</f>
        <v>0</v>
      </c>
      <c r="AT27">
        <f ca="1">IF(AQ27="H",INDIRECT(ADDRESS(U27+4,Entree!$O$1,1,1,Parametres!$O$6)),INDIRECT(ADDRESS(U27+4,Entree!$P$1,1,1,Parametres!$O$6)))</f>
        <v>0</v>
      </c>
      <c r="AU27">
        <f t="shared" ca="1" si="8"/>
        <v>0</v>
      </c>
      <c r="AV27">
        <f t="shared" ca="1" si="7"/>
        <v>0</v>
      </c>
      <c r="AX27">
        <f ca="1">IF($C27&lt;&gt;"C",0,IFERROR(HLOOKUP($A27&amp;"C",CCQ!$B$2:$AA$101,100,0),0))</f>
        <v>0</v>
      </c>
      <c r="AY27">
        <f ca="1">IFERROR(INDIRECT(ADDRESS(AM27,AX27,1,1,Parametres!$O$11)),0)</f>
        <v>0</v>
      </c>
      <c r="AZ27">
        <f ca="1">IFERROR(INDIRECT(ADDRESS(AN27,AX27,1,1,Parametres!$O$11)),0)</f>
        <v>0</v>
      </c>
      <c r="BA27" t="str">
        <f ca="1">IF(IFERROR(VLOOKUP(A27,Gains_ded!$A$3:$AC$101,Gains_ded!$X$1,0),0)=1,"H","B")</f>
        <v>B</v>
      </c>
      <c r="BB27">
        <f ca="1">IF(A27=Parametres!$A$52,Parametres!$D$52,1)</f>
        <v>1</v>
      </c>
      <c r="BC27">
        <f t="shared" ca="1" si="3"/>
        <v>0</v>
      </c>
      <c r="BD27">
        <f t="shared" ca="1" si="4"/>
        <v>0</v>
      </c>
    </row>
    <row r="28" spans="1:56" x14ac:dyDescent="0.25">
      <c r="A28">
        <f ca="1">IFERROR(Entree!F27,0)</f>
        <v>0</v>
      </c>
      <c r="B28" t="str">
        <f ca="1">IFERROR(VLOOKUP(A28,Gains_ded!$A$3:$B$101,Gains_ded!$B$1-Gains_ded!$A$1+1,0),"")</f>
        <v/>
      </c>
      <c r="C28" s="12" t="str">
        <f ca="1">IFERROR(VLOOKUP(A28,Gains_ded!$A$3:$C$101,Gains_ded!$C$1-Gains_ded!$A$1+1,0),"")</f>
        <v/>
      </c>
      <c r="D28" s="12" t="str">
        <f ca="1">IFERROR(VLOOKUP(A28,Gains_ded!$A$3:$D$101,Gains_ded!$D$1-Gains_ded!$A$1+1,0),"")</f>
        <v/>
      </c>
      <c r="E28" s="19">
        <f ca="1">IF(OR($A28&lt;50,$A28&gt;59),IFERROR(VLOOKUP($A28,Gains_ded!$A$3:$M$101,Gains_ded!F$1-Gains_ded!$A$1+1,0),0)*Entree!$Q27,0)</f>
        <v>0</v>
      </c>
      <c r="F28" s="19">
        <f ca="1">IF(OR($A28&lt;50,$A28&gt;59),IFERROR(VLOOKUP($A28,Gains_ded!$A$3:$M$101,Gains_ded!G$1-Gains_ded!$A$1+1,0),0)*Entree!$Q27,0)</f>
        <v>0</v>
      </c>
      <c r="G28" s="19">
        <f ca="1">IF(OR($A28&lt;50,$A28&gt;59),IFERROR(VLOOKUP($A28,Gains_ded!$A$3:$M$101,Gains_ded!H$1-Gains_ded!$A$1+1,0),0)*Entree!$Q27,0)</f>
        <v>0</v>
      </c>
      <c r="H28" s="19">
        <f ca="1">IF(OR($A28&lt;50,$A28&gt;59),IFERROR(VLOOKUP($A28,Gains_ded!$A$3:$M$101,Gains_ded!I$1-Gains_ded!$A$1+1,0),0)*Entree!$Q27,0)</f>
        <v>0</v>
      </c>
      <c r="I28" s="19">
        <f ca="1">IF(OR($A28&lt;50,$A28&gt;59),IFERROR(VLOOKUP($A28,Gains_ded!$A$3:$M$101,Gains_ded!J$1-Gains_ded!$A$1+1,0),0)*Entree!$Q27,0)</f>
        <v>0</v>
      </c>
      <c r="J28" s="19">
        <f ca="1">IF(OR($A28&lt;50,$A28&gt;59),IFERROR(VLOOKUP($A28,Gains_ded!$A$3:$M$101,Gains_ded!K$1-Gains_ded!$A$1+1,0),0)*Entree!$Q27,0)</f>
        <v>0</v>
      </c>
      <c r="K28" s="19">
        <f ca="1">IF(OR($A28&lt;50,$A28&gt;59),IFERROR(VLOOKUP($A28,Gains_ded!$A$3:$M$101,Gains_ded!L$1-Gains_ded!$A$1+1,0),0)*Entree!$Q27,0)</f>
        <v>0</v>
      </c>
      <c r="L28" s="19">
        <f ca="1">IF(OR($A28&lt;50,$A28&gt;59),IFERROR(VLOOKUP($A28,Gains_ded!$A$3:$M$101,Gains_ded!M$1-Gains_ded!$A$1+1,0),0)*Entree!$Q27,0)</f>
        <v>0</v>
      </c>
      <c r="M28" s="19">
        <f ca="1">IF(C28="s",IFERROR(VLOOKUP($A28,Syndicats!$B$4:$F$51,Syndicats!$E$1-Syndicats!$B$1+1,0),0)*INDIRECT(ADDRESS(U28,Entree!$J$1,1,1,Parametres!$O$6)),IFERROR(VLOOKUP($A28,Gains_ded!$A$3:$AC$101,Gains_ded!$R$1-Gains_ded!$A$1+1,0),0)*INDIRECT(ADDRESS(U28,Entree!$J$1,1,1,Parametres!$O$6)))</f>
        <v>0</v>
      </c>
      <c r="N28" s="19">
        <f ca="1">IFERROR(VLOOKUP($A28,Gains_ded!$A$3:$AC$101,Gains_ded!$S$1-Gains_ded!$A$1+1,0),0)*INDIRECT(ADDRESS(U28,Entree!$N$1,1,1,Parametres!$O$6))</f>
        <v>0</v>
      </c>
      <c r="O28" s="19">
        <f ca="1">IF($A28&lt;50,0,VLOOKUP($A28,Gains_ded!$A$3:$AC$101,Gains_ded!$T$1-Gains_ded!$A$1+1,0))</f>
        <v>0</v>
      </c>
      <c r="P28" s="19">
        <f ca="1">IF($A28&lt;50,0,VLOOKUP($A28,Gains_ded!$A$3:$AC$101,Gains_ded!$U$1-Gains_ded!$A$1+1,0))</f>
        <v>0</v>
      </c>
      <c r="Q28" s="19">
        <f t="shared" ca="1" si="5"/>
        <v>0</v>
      </c>
      <c r="R28" s="19">
        <f ca="1">IF($A28&lt;50,0,VLOOKUP($A28,Gains_ded!$A$3:$AC$101,Gains_ded!$V$1-Gains_ded!$A$1+1,0))</f>
        <v>0</v>
      </c>
      <c r="S28" s="19">
        <f ca="1">IF(A28=0,0,IFERROR(INDIRECT(ADDRESS(63,A28+1,1,1,Parametres!$O$10&amp;TEXT($A$4,"00000"))),0))</f>
        <v>0</v>
      </c>
      <c r="T28" s="19">
        <f ca="1">IF(AND($A28&gt;50,$A28&lt;60),VLOOKUP($A28,INDIRECT(ADDRESS(U28+2,1,1,1)):INDIRECT(ADDRESS(U28+10,$AE$1,1,1)),$T$1-$A$1+1,0),IF(C28="C",AU28+AV28,IF(R28=0,Q28,IF(S28&gt;R28,0,IF(S28+Q28&gt;R28,R28-S28,Q28)))))</f>
        <v>0</v>
      </c>
      <c r="U28" s="68">
        <f t="shared" si="0"/>
        <v>44</v>
      </c>
      <c r="V28" s="19"/>
      <c r="W28" s="19">
        <f ca="1">IFERROR(VLOOKUP($A28,Gains_ded!$A$3:$AC$101,Gains_ded!$X$1-Gains_ded!$A$1+1,0),0)*INDIRECT(ADDRESS(U28,Entree!$J$1,1,1,Parametres!$O$6))</f>
        <v>0</v>
      </c>
      <c r="X28" s="19">
        <f ca="1">IFERROR(VLOOKUP($A28,Gains_ded!$A$3:$AC$101,Gains_ded!$Y$1-Gains_ded!$A$1+1,0),0)*INDIRECT(ADDRESS(U28,Entree!$N$1,1,1,Parametres!$O$6))</f>
        <v>0</v>
      </c>
      <c r="Y28" s="19">
        <f ca="1">IFERROR(VLOOKUP($A28,Gains_ded!$A$3:$AC$101,Gains_ded!$AA$1-Gains_ded!$A$1+1,0),0)*T28</f>
        <v>0</v>
      </c>
      <c r="Z28" s="19">
        <f ca="1">IF($A28&lt;50,0,VLOOKUP($A28,Gains_ded!$A$3:$AC$101,Gains_ded!$Z$1-Gains_ded!$A$1+1,0))</f>
        <v>0</v>
      </c>
      <c r="AA28" s="19">
        <f ca="1">IF($A28&lt;50,0,VLOOKUP($A28,Gains_ded!$A$3:$AC$101,Gains_ded!$AB$1-Gains_ded!$A$1+1,0))</f>
        <v>0</v>
      </c>
      <c r="AB28" s="19">
        <f t="shared" ca="1" si="6"/>
        <v>0</v>
      </c>
      <c r="AC28" s="19">
        <f ca="1">IF($A28&lt;50,0,VLOOKUP($A28,Gains_ded!$A$3:$AC$101,Gains_ded!$AC$1-Gains_ded!$A$1+1,0))</f>
        <v>0</v>
      </c>
      <c r="AD28" s="19">
        <f ca="1">IF(A28=0,0,IFERROR(INDIRECT(ADDRESS(133,A28+1,1,1,Parametres!$O$10&amp;TEXT($A$4,"00000"))),0))</f>
        <v>0</v>
      </c>
      <c r="AE28" s="19">
        <f ca="1">IF(AND($A28&gt;50,$A28&lt;60),VLOOKUP($A28,INDIRECT(ADDRESS(U28+2,1,1,1)):INDIRECT(ADDRESS(U28+10,$AE$1,1,1)),$AE$1-$A$1+1,0),IF(C28="C",BC28+BD28,IF(AC28=0,AB28,IF(AD28&gt;AC28,0,IF(AD28+AB28&gt;AC28,AC28-AD28,AB28)))))</f>
        <v>0</v>
      </c>
      <c r="AL28">
        <f ca="1">IF($C28&lt;&gt;"C",0,IFERROR(HLOOKUP($A28&amp;"E",CCQ!$B$2:$AA$101,100,0),0))</f>
        <v>0</v>
      </c>
      <c r="AM28">
        <f ca="1">IF($C28&lt;&gt;"C",0,VLOOKUP(INDIRECT(ADDRESS($U28-35,Entree!$A$1,1,1,Parametres!$O$6))&amp;"C"&amp;INDIRECT(ADDRESS($U28-34,Entree!$A$1,1,1,Parametres!$O$6)),CCQ!$A$4:$AP$100,CCQ!$AP$1,0))</f>
        <v>0</v>
      </c>
      <c r="AN28">
        <f ca="1">IF($C28&lt;&gt;"C",0,VLOOKUP(INDIRECT(ADDRESS($U28-35,Entree!$A$1,1,1,Parametres!$O$6))&amp;"D"&amp;INDIRECT(ADDRESS($U28-34,Entree!$A$1,1,1,Parametres!$O$6)),CCQ!$A$4:$AP$100,CCQ!$AP$1,0))</f>
        <v>0</v>
      </c>
      <c r="AO28">
        <f ca="1">IFERROR(INDIRECT(ADDRESS(AM28,AL28,1,1,Parametres!$O$11)),0)</f>
        <v>0</v>
      </c>
      <c r="AP28">
        <f ca="1">IFERROR(INDIRECT(ADDRESS(AN28,AL28,1,1,Parametres!$O$11)),0)</f>
        <v>0</v>
      </c>
      <c r="AQ28" t="str">
        <f ca="1">IF(IFERROR(VLOOKUP(A28,Gains_ded!$A$3:$AC$101,Gains_ded!$R$1,0),0)=1,"H","B")</f>
        <v>B</v>
      </c>
      <c r="AR28">
        <f ca="1">IF(B28="Prelevement",INDIRECT(ADDRESS(U28+6,Entree!$P$1,1,1,Parametres!$O$6)),0)</f>
        <v>0</v>
      </c>
      <c r="AS28">
        <f ca="1">IF(AQ28="H",INDIRECT(ADDRESS(U28+3,Entree!$O$1,1,1,Parametres!$O$6)),INDIRECT(ADDRESS(U28+3,Entree!$P$1,1,1,Parametres!$O$6)))</f>
        <v>0</v>
      </c>
      <c r="AT28">
        <f ca="1">IF(AQ28="H",INDIRECT(ADDRESS(U28+4,Entree!$O$1,1,1,Parametres!$O$6)),INDIRECT(ADDRESS(U28+4,Entree!$P$1,1,1,Parametres!$O$6)))</f>
        <v>0</v>
      </c>
      <c r="AU28">
        <f t="shared" ca="1" si="8"/>
        <v>0</v>
      </c>
      <c r="AV28">
        <f t="shared" ca="1" si="7"/>
        <v>0</v>
      </c>
      <c r="AX28">
        <f ca="1">IF($C28&lt;&gt;"C",0,IFERROR(HLOOKUP($A28&amp;"C",CCQ!$B$2:$AA$101,100,0),0))</f>
        <v>0</v>
      </c>
      <c r="AY28">
        <f ca="1">IFERROR(INDIRECT(ADDRESS(AM28,AX28,1,1,Parametres!$O$11)),0)</f>
        <v>0</v>
      </c>
      <c r="AZ28">
        <f ca="1">IFERROR(INDIRECT(ADDRESS(AN28,AX28,1,1,Parametres!$O$11)),0)</f>
        <v>0</v>
      </c>
      <c r="BA28" t="str">
        <f ca="1">IF(IFERROR(VLOOKUP(A28,Gains_ded!$A$3:$AC$101,Gains_ded!$X$1,0),0)=1,"H","B")</f>
        <v>B</v>
      </c>
      <c r="BB28">
        <f ca="1">IF(A28=Parametres!$A$52,Parametres!$D$52,1)</f>
        <v>1</v>
      </c>
      <c r="BC28">
        <f t="shared" ca="1" si="3"/>
        <v>0</v>
      </c>
      <c r="BD28">
        <f t="shared" ca="1" si="4"/>
        <v>0</v>
      </c>
    </row>
    <row r="29" spans="1:56" x14ac:dyDescent="0.25">
      <c r="A29">
        <f ca="1">IFERROR(Entree!F28,0)</f>
        <v>0</v>
      </c>
      <c r="B29" t="str">
        <f ca="1">IFERROR(VLOOKUP(A29,Gains_ded!$A$3:$B$101,Gains_ded!$B$1-Gains_ded!$A$1+1,0),"")</f>
        <v/>
      </c>
      <c r="C29" s="12" t="str">
        <f ca="1">IFERROR(VLOOKUP(A29,Gains_ded!$A$3:$C$101,Gains_ded!$C$1-Gains_ded!$A$1+1,0),"")</f>
        <v/>
      </c>
      <c r="D29" s="12" t="str">
        <f ca="1">IFERROR(VLOOKUP(A29,Gains_ded!$A$3:$D$101,Gains_ded!$D$1-Gains_ded!$A$1+1,0),"")</f>
        <v/>
      </c>
      <c r="E29" s="19">
        <f ca="1">IF(OR($A29&lt;50,$A29&gt;59),IFERROR(VLOOKUP($A29,Gains_ded!$A$3:$M$101,Gains_ded!F$1-Gains_ded!$A$1+1,0),0)*Entree!$Q28,0)</f>
        <v>0</v>
      </c>
      <c r="F29" s="19">
        <f ca="1">IF(OR($A29&lt;50,$A29&gt;59),IFERROR(VLOOKUP($A29,Gains_ded!$A$3:$M$101,Gains_ded!G$1-Gains_ded!$A$1+1,0),0)*Entree!$Q28,0)</f>
        <v>0</v>
      </c>
      <c r="G29" s="19">
        <f ca="1">IF(OR($A29&lt;50,$A29&gt;59),IFERROR(VLOOKUP($A29,Gains_ded!$A$3:$M$101,Gains_ded!H$1-Gains_ded!$A$1+1,0),0)*Entree!$Q28,0)</f>
        <v>0</v>
      </c>
      <c r="H29" s="19">
        <f ca="1">IF(OR($A29&lt;50,$A29&gt;59),IFERROR(VLOOKUP($A29,Gains_ded!$A$3:$M$101,Gains_ded!I$1-Gains_ded!$A$1+1,0),0)*Entree!$Q28,0)</f>
        <v>0</v>
      </c>
      <c r="I29" s="19">
        <f ca="1">IF(OR($A29&lt;50,$A29&gt;59),IFERROR(VLOOKUP($A29,Gains_ded!$A$3:$M$101,Gains_ded!J$1-Gains_ded!$A$1+1,0),0)*Entree!$Q28,0)</f>
        <v>0</v>
      </c>
      <c r="J29" s="19">
        <f ca="1">IF(OR($A29&lt;50,$A29&gt;59),IFERROR(VLOOKUP($A29,Gains_ded!$A$3:$M$101,Gains_ded!K$1-Gains_ded!$A$1+1,0),0)*Entree!$Q28,0)</f>
        <v>0</v>
      </c>
      <c r="K29" s="19">
        <f ca="1">IF(OR($A29&lt;50,$A29&gt;59),IFERROR(VLOOKUP($A29,Gains_ded!$A$3:$M$101,Gains_ded!L$1-Gains_ded!$A$1+1,0),0)*Entree!$Q28,0)</f>
        <v>0</v>
      </c>
      <c r="L29" s="19">
        <f ca="1">IF(OR($A29&lt;50,$A29&gt;59),IFERROR(VLOOKUP($A29,Gains_ded!$A$3:$M$101,Gains_ded!M$1-Gains_ded!$A$1+1,0),0)*Entree!$Q28,0)</f>
        <v>0</v>
      </c>
      <c r="M29" s="19">
        <f ca="1">IF(C29="s",IFERROR(VLOOKUP($A29,Syndicats!$B$4:$F$51,Syndicats!$E$1-Syndicats!$B$1+1,0),0)*INDIRECT(ADDRESS(U29,Entree!$J$1,1,1,Parametres!$O$6)),IFERROR(VLOOKUP($A29,Gains_ded!$A$3:$AC$101,Gains_ded!$R$1-Gains_ded!$A$1+1,0),0)*INDIRECT(ADDRESS(U29,Entree!$J$1,1,1,Parametres!$O$6)))</f>
        <v>0</v>
      </c>
      <c r="N29" s="19">
        <f ca="1">IFERROR(VLOOKUP($A29,Gains_ded!$A$3:$AC$101,Gains_ded!$S$1-Gains_ded!$A$1+1,0),0)*INDIRECT(ADDRESS(U29,Entree!$N$1,1,1,Parametres!$O$6))</f>
        <v>0</v>
      </c>
      <c r="O29" s="19">
        <f ca="1">IF($A29&lt;50,0,VLOOKUP($A29,Gains_ded!$A$3:$AC$101,Gains_ded!$T$1-Gains_ded!$A$1+1,0))</f>
        <v>0</v>
      </c>
      <c r="P29" s="19">
        <f ca="1">IF($A29&lt;50,0,VLOOKUP($A29,Gains_ded!$A$3:$AC$101,Gains_ded!$U$1-Gains_ded!$A$1+1,0))</f>
        <v>0</v>
      </c>
      <c r="Q29" s="19">
        <f t="shared" ca="1" si="5"/>
        <v>0</v>
      </c>
      <c r="R29" s="19">
        <f ca="1">IF($A29&lt;50,0,VLOOKUP($A29,Gains_ded!$A$3:$AC$101,Gains_ded!$V$1-Gains_ded!$A$1+1,0))</f>
        <v>0</v>
      </c>
      <c r="S29" s="19">
        <f ca="1">IF(A29=0,0,IFERROR(INDIRECT(ADDRESS(63,A29+1,1,1,Parametres!$O$10&amp;TEXT($A$4,"00000"))),0))</f>
        <v>0</v>
      </c>
      <c r="T29" s="19">
        <f ca="1">IF(AND($A29&gt;50,$A29&lt;60),VLOOKUP($A29,INDIRECT(ADDRESS(U29+2,1,1,1)):INDIRECT(ADDRESS(U29+10,$AE$1,1,1)),$T$1-$A$1+1,0),IF(C29="C",AU29+AV29,IF(R29=0,Q29,IF(S29&gt;R29,0,IF(S29+Q29&gt;R29,R29-S29,Q29)))))</f>
        <v>0</v>
      </c>
      <c r="U29" s="68">
        <f t="shared" si="0"/>
        <v>44</v>
      </c>
      <c r="V29" s="19"/>
      <c r="W29" s="19">
        <f ca="1">IFERROR(VLOOKUP($A29,Gains_ded!$A$3:$AC$101,Gains_ded!$X$1-Gains_ded!$A$1+1,0),0)*INDIRECT(ADDRESS(U29,Entree!$J$1,1,1,Parametres!$O$6))</f>
        <v>0</v>
      </c>
      <c r="X29" s="19">
        <f ca="1">IFERROR(VLOOKUP($A29,Gains_ded!$A$3:$AC$101,Gains_ded!$Y$1-Gains_ded!$A$1+1,0),0)*INDIRECT(ADDRESS(U29,Entree!$N$1,1,1,Parametres!$O$6))</f>
        <v>0</v>
      </c>
      <c r="Y29" s="19">
        <f ca="1">IFERROR(VLOOKUP($A29,Gains_ded!$A$3:$AC$101,Gains_ded!$AA$1-Gains_ded!$A$1+1,0),0)*T29</f>
        <v>0</v>
      </c>
      <c r="Z29" s="19">
        <f ca="1">IF($A29&lt;50,0,VLOOKUP($A29,Gains_ded!$A$3:$AC$101,Gains_ded!$Z$1-Gains_ded!$A$1+1,0))</f>
        <v>0</v>
      </c>
      <c r="AA29" s="19">
        <f ca="1">IF($A29&lt;50,0,VLOOKUP($A29,Gains_ded!$A$3:$AC$101,Gains_ded!$AB$1-Gains_ded!$A$1+1,0))</f>
        <v>0</v>
      </c>
      <c r="AB29" s="19">
        <f t="shared" ca="1" si="6"/>
        <v>0</v>
      </c>
      <c r="AC29" s="19">
        <f ca="1">IF($A29&lt;50,0,VLOOKUP($A29,Gains_ded!$A$3:$AC$101,Gains_ded!$AC$1-Gains_ded!$A$1+1,0))</f>
        <v>0</v>
      </c>
      <c r="AD29" s="19">
        <f ca="1">IF(A29=0,0,IFERROR(INDIRECT(ADDRESS(133,A29+1,1,1,Parametres!$O$10&amp;TEXT($A$4,"00000"))),0))</f>
        <v>0</v>
      </c>
      <c r="AE29" s="19">
        <f ca="1">IF(AND($A29&gt;50,$A29&lt;60),VLOOKUP($A29,INDIRECT(ADDRESS(U29+2,1,1,1)):INDIRECT(ADDRESS(U29+10,$AE$1,1,1)),$AE$1-$A$1+1,0),IF(C29="C",BC29+BD29,IF(AC29=0,AB29,IF(AD29&gt;AC29,0,IF(AD29+AB29&gt;AC29,AC29-AD29,AB29)))))</f>
        <v>0</v>
      </c>
      <c r="AL29">
        <f ca="1">IF($C29&lt;&gt;"C",0,IFERROR(HLOOKUP($A29&amp;"E",CCQ!$B$2:$AA$101,100,0),0))</f>
        <v>0</v>
      </c>
      <c r="AM29">
        <f ca="1">IF($C29&lt;&gt;"C",0,VLOOKUP(INDIRECT(ADDRESS($U29-35,Entree!$A$1,1,1,Parametres!$O$6))&amp;"C"&amp;INDIRECT(ADDRESS($U29-34,Entree!$A$1,1,1,Parametres!$O$6)),CCQ!$A$4:$AP$100,CCQ!$AP$1,0))</f>
        <v>0</v>
      </c>
      <c r="AN29">
        <f ca="1">IF($C29&lt;&gt;"C",0,VLOOKUP(INDIRECT(ADDRESS($U29-35,Entree!$A$1,1,1,Parametres!$O$6))&amp;"D"&amp;INDIRECT(ADDRESS($U29-34,Entree!$A$1,1,1,Parametres!$O$6)),CCQ!$A$4:$AP$100,CCQ!$AP$1,0))</f>
        <v>0</v>
      </c>
      <c r="AO29">
        <f ca="1">IFERROR(INDIRECT(ADDRESS(AM29,AL29,1,1,Parametres!$O$11)),0)</f>
        <v>0</v>
      </c>
      <c r="AP29">
        <f ca="1">IFERROR(INDIRECT(ADDRESS(AN29,AL29,1,1,Parametres!$O$11)),0)</f>
        <v>0</v>
      </c>
      <c r="AQ29" t="str">
        <f ca="1">IF(IFERROR(VLOOKUP(A29,Gains_ded!$A$3:$AC$101,Gains_ded!$R$1,0),0)=1,"H","B")</f>
        <v>B</v>
      </c>
      <c r="AR29">
        <f ca="1">IF(B29="Prelevement",INDIRECT(ADDRESS(U29+6,Entree!$P$1,1,1,Parametres!$O$6)),0)</f>
        <v>0</v>
      </c>
      <c r="AS29">
        <f ca="1">IF(AQ29="H",INDIRECT(ADDRESS(U29+3,Entree!$O$1,1,1,Parametres!$O$6)),INDIRECT(ADDRESS(U29+3,Entree!$P$1,1,1,Parametres!$O$6)))</f>
        <v>0</v>
      </c>
      <c r="AT29">
        <f ca="1">IF(AQ29="H",INDIRECT(ADDRESS(U29+4,Entree!$O$1,1,1,Parametres!$O$6)),INDIRECT(ADDRESS(U29+4,Entree!$P$1,1,1,Parametres!$O$6)))</f>
        <v>0</v>
      </c>
      <c r="AU29">
        <f t="shared" ca="1" si="8"/>
        <v>0</v>
      </c>
      <c r="AV29">
        <f t="shared" ca="1" si="7"/>
        <v>0</v>
      </c>
      <c r="AX29">
        <f ca="1">IF($C29&lt;&gt;"C",0,IFERROR(HLOOKUP($A29&amp;"C",CCQ!$B$2:$AA$101,100,0),0))</f>
        <v>0</v>
      </c>
      <c r="AY29">
        <f ca="1">IFERROR(INDIRECT(ADDRESS(AM29,AX29,1,1,Parametres!$O$11)),0)</f>
        <v>0</v>
      </c>
      <c r="AZ29">
        <f ca="1">IFERROR(INDIRECT(ADDRESS(AN29,AX29,1,1,Parametres!$O$11)),0)</f>
        <v>0</v>
      </c>
      <c r="BA29" t="str">
        <f ca="1">IF(IFERROR(VLOOKUP(A29,Gains_ded!$A$3:$AC$101,Gains_ded!$X$1,0),0)=1,"H","B")</f>
        <v>B</v>
      </c>
      <c r="BB29">
        <f ca="1">IF(A29=Parametres!$A$52,Parametres!$D$52,1)</f>
        <v>1</v>
      </c>
      <c r="BC29">
        <f t="shared" ca="1" si="3"/>
        <v>0</v>
      </c>
      <c r="BD29">
        <f t="shared" ca="1" si="4"/>
        <v>0</v>
      </c>
    </row>
    <row r="30" spans="1:56" x14ac:dyDescent="0.25">
      <c r="A30">
        <f ca="1">IFERROR(Entree!F29,0)</f>
        <v>0</v>
      </c>
      <c r="B30" t="str">
        <f ca="1">IFERROR(VLOOKUP(A30,Gains_ded!$A$3:$B$101,Gains_ded!$B$1-Gains_ded!$A$1+1,0),"")</f>
        <v/>
      </c>
      <c r="C30" s="12" t="str">
        <f ca="1">IFERROR(VLOOKUP(A30,Gains_ded!$A$3:$C$101,Gains_ded!$C$1-Gains_ded!$A$1+1,0),"")</f>
        <v/>
      </c>
      <c r="D30" s="12" t="str">
        <f ca="1">IFERROR(VLOOKUP(A30,Gains_ded!$A$3:$D$101,Gains_ded!$D$1-Gains_ded!$A$1+1,0),"")</f>
        <v/>
      </c>
      <c r="E30" s="19">
        <f ca="1">IF(OR($A30&lt;50,$A30&gt;59),IFERROR(VLOOKUP($A30,Gains_ded!$A$3:$M$101,Gains_ded!F$1-Gains_ded!$A$1+1,0),0)*Entree!$Q29,0)</f>
        <v>0</v>
      </c>
      <c r="F30" s="19">
        <f ca="1">IF(OR($A30&lt;50,$A30&gt;59),IFERROR(VLOOKUP($A30,Gains_ded!$A$3:$M$101,Gains_ded!G$1-Gains_ded!$A$1+1,0),0)*Entree!$Q29,0)</f>
        <v>0</v>
      </c>
      <c r="G30" s="19">
        <f ca="1">IF(OR($A30&lt;50,$A30&gt;59),IFERROR(VLOOKUP($A30,Gains_ded!$A$3:$M$101,Gains_ded!H$1-Gains_ded!$A$1+1,0),0)*Entree!$Q29,0)</f>
        <v>0</v>
      </c>
      <c r="H30" s="19">
        <f ca="1">IF(OR($A30&lt;50,$A30&gt;59),IFERROR(VLOOKUP($A30,Gains_ded!$A$3:$M$101,Gains_ded!I$1-Gains_ded!$A$1+1,0),0)*Entree!$Q29,0)</f>
        <v>0</v>
      </c>
      <c r="I30" s="19">
        <f ca="1">IF(OR($A30&lt;50,$A30&gt;59),IFERROR(VLOOKUP($A30,Gains_ded!$A$3:$M$101,Gains_ded!J$1-Gains_ded!$A$1+1,0),0)*Entree!$Q29,0)</f>
        <v>0</v>
      </c>
      <c r="J30" s="19">
        <f ca="1">IF(OR($A30&lt;50,$A30&gt;59),IFERROR(VLOOKUP($A30,Gains_ded!$A$3:$M$101,Gains_ded!K$1-Gains_ded!$A$1+1,0),0)*Entree!$Q29,0)</f>
        <v>0</v>
      </c>
      <c r="K30" s="19">
        <f ca="1">IF(OR($A30&lt;50,$A30&gt;59),IFERROR(VLOOKUP($A30,Gains_ded!$A$3:$M$101,Gains_ded!L$1-Gains_ded!$A$1+1,0),0)*Entree!$Q29,0)</f>
        <v>0</v>
      </c>
      <c r="L30" s="19">
        <f ca="1">IF(OR($A30&lt;50,$A30&gt;59),IFERROR(VLOOKUP($A30,Gains_ded!$A$3:$M$101,Gains_ded!M$1-Gains_ded!$A$1+1,0),0)*Entree!$Q29,0)</f>
        <v>0</v>
      </c>
      <c r="M30" s="19">
        <f ca="1">IF(C30="s",IFERROR(VLOOKUP($A30,Syndicats!$B$4:$F$51,Syndicats!$E$1-Syndicats!$B$1+1,0),0)*INDIRECT(ADDRESS(U30,Entree!$J$1,1,1,Parametres!$O$6)),IFERROR(VLOOKUP($A30,Gains_ded!$A$3:$AC$101,Gains_ded!$R$1-Gains_ded!$A$1+1,0),0)*INDIRECT(ADDRESS(U30,Entree!$J$1,1,1,Parametres!$O$6)))</f>
        <v>0</v>
      </c>
      <c r="N30" s="19">
        <f ca="1">IFERROR(VLOOKUP($A30,Gains_ded!$A$3:$AC$101,Gains_ded!$S$1-Gains_ded!$A$1+1,0),0)*INDIRECT(ADDRESS(U30,Entree!$N$1,1,1,Parametres!$O$6))</f>
        <v>0</v>
      </c>
      <c r="O30" s="19">
        <f ca="1">IF($A30&lt;50,0,VLOOKUP($A30,Gains_ded!$A$3:$AC$101,Gains_ded!$T$1-Gains_ded!$A$1+1,0))</f>
        <v>0</v>
      </c>
      <c r="P30" s="19">
        <f ca="1">IF($A30&lt;50,0,VLOOKUP($A30,Gains_ded!$A$3:$AC$101,Gains_ded!$U$1-Gains_ded!$A$1+1,0))</f>
        <v>0</v>
      </c>
      <c r="Q30" s="19">
        <f t="shared" ca="1" si="5"/>
        <v>0</v>
      </c>
      <c r="R30" s="19">
        <f ca="1">IF($A30&lt;50,0,VLOOKUP($A30,Gains_ded!$A$3:$AC$101,Gains_ded!$V$1-Gains_ded!$A$1+1,0))</f>
        <v>0</v>
      </c>
      <c r="S30" s="19">
        <f ca="1">IF(A30=0,0,IFERROR(INDIRECT(ADDRESS(63,A30+1,1,1,Parametres!$O$10&amp;TEXT($A$4,"00000"))),0))</f>
        <v>0</v>
      </c>
      <c r="T30" s="19">
        <f ca="1">IF(AND($A30&gt;50,$A30&lt;60),VLOOKUP($A30,INDIRECT(ADDRESS(U30+2,1,1,1)):INDIRECT(ADDRESS(U30+10,$AE$1,1,1)),$T$1-$A$1+1,0),IF(C30="C",AU30+AV30,IF(R30=0,Q30,IF(S30&gt;R30,0,IF(S30+Q30&gt;R30,R30-S30,Q30)))))</f>
        <v>0</v>
      </c>
      <c r="U30" s="68">
        <f t="shared" si="0"/>
        <v>44</v>
      </c>
      <c r="V30" s="19"/>
      <c r="W30" s="19">
        <f ca="1">IFERROR(VLOOKUP($A30,Gains_ded!$A$3:$AC$101,Gains_ded!$X$1-Gains_ded!$A$1+1,0),0)*INDIRECT(ADDRESS(U30,Entree!$J$1,1,1,Parametres!$O$6))</f>
        <v>0</v>
      </c>
      <c r="X30" s="19">
        <f ca="1">IFERROR(VLOOKUP($A30,Gains_ded!$A$3:$AC$101,Gains_ded!$Y$1-Gains_ded!$A$1+1,0),0)*INDIRECT(ADDRESS(U30,Entree!$N$1,1,1,Parametres!$O$6))</f>
        <v>0</v>
      </c>
      <c r="Y30" s="19">
        <f ca="1">IFERROR(VLOOKUP($A30,Gains_ded!$A$3:$AC$101,Gains_ded!$AA$1-Gains_ded!$A$1+1,0),0)*T30</f>
        <v>0</v>
      </c>
      <c r="Z30" s="19">
        <f ca="1">IF($A30&lt;50,0,VLOOKUP($A30,Gains_ded!$A$3:$AC$101,Gains_ded!$Z$1-Gains_ded!$A$1+1,0))</f>
        <v>0</v>
      </c>
      <c r="AA30" s="19">
        <f ca="1">IF($A30&lt;50,0,VLOOKUP($A30,Gains_ded!$A$3:$AC$101,Gains_ded!$AB$1-Gains_ded!$A$1+1,0))</f>
        <v>0</v>
      </c>
      <c r="AB30" s="19">
        <f t="shared" ca="1" si="6"/>
        <v>0</v>
      </c>
      <c r="AC30" s="19">
        <f ca="1">IF($A30&lt;50,0,VLOOKUP($A30,Gains_ded!$A$3:$AC$101,Gains_ded!$AC$1-Gains_ded!$A$1+1,0))</f>
        <v>0</v>
      </c>
      <c r="AD30" s="19">
        <f ca="1">IF(A30=0,0,IFERROR(INDIRECT(ADDRESS(133,A30+1,1,1,Parametres!$O$10&amp;TEXT($A$4,"00000"))),0))</f>
        <v>0</v>
      </c>
      <c r="AE30" s="19">
        <f ca="1">IF(AND($A30&gt;50,$A30&lt;60),VLOOKUP($A30,INDIRECT(ADDRESS(U30+2,1,1,1)):INDIRECT(ADDRESS(U30+10,$AE$1,1,1)),$AE$1-$A$1+1,0),IF(C30="C",BC30+BD30,IF(AC30=0,AB30,IF(AD30&gt;AC30,0,IF(AD30+AB30&gt;AC30,AC30-AD30,AB30)))))</f>
        <v>0</v>
      </c>
      <c r="AL30">
        <f ca="1">IF($C30&lt;&gt;"C",0,IFERROR(HLOOKUP($A30&amp;"E",CCQ!$B$2:$AA$101,100,0),0))</f>
        <v>0</v>
      </c>
      <c r="AM30">
        <f ca="1">IF($C30&lt;&gt;"C",0,VLOOKUP(INDIRECT(ADDRESS($U30-35,Entree!$A$1,1,1,Parametres!$O$6))&amp;"C"&amp;INDIRECT(ADDRESS($U30-34,Entree!$A$1,1,1,Parametres!$O$6)),CCQ!$A$4:$AP$100,CCQ!$AP$1,0))</f>
        <v>0</v>
      </c>
      <c r="AN30">
        <f ca="1">IF($C30&lt;&gt;"C",0,VLOOKUP(INDIRECT(ADDRESS($U30-35,Entree!$A$1,1,1,Parametres!$O$6))&amp;"D"&amp;INDIRECT(ADDRESS($U30-34,Entree!$A$1,1,1,Parametres!$O$6)),CCQ!$A$4:$AP$100,CCQ!$AP$1,0))</f>
        <v>0</v>
      </c>
      <c r="AO30">
        <f ca="1">IFERROR(INDIRECT(ADDRESS(AM30,AL30,1,1,Parametres!$O$11)),0)</f>
        <v>0</v>
      </c>
      <c r="AP30">
        <f ca="1">IFERROR(INDIRECT(ADDRESS(AN30,AL30,1,1,Parametres!$O$11)),0)</f>
        <v>0</v>
      </c>
      <c r="AQ30" t="str">
        <f ca="1">IF(IFERROR(VLOOKUP(A30,Gains_ded!$A$3:$AC$101,Gains_ded!$R$1,0),0)=1,"H","B")</f>
        <v>B</v>
      </c>
      <c r="AR30">
        <f ca="1">IF(B30="Prelevement",INDIRECT(ADDRESS(U30+6,Entree!$P$1,1,1,Parametres!$O$6)),0)</f>
        <v>0</v>
      </c>
      <c r="AS30">
        <f ca="1">IF(AQ30="H",INDIRECT(ADDRESS(U30+3,Entree!$O$1,1,1,Parametres!$O$6)),INDIRECT(ADDRESS(U30+3,Entree!$P$1,1,1,Parametres!$O$6)))</f>
        <v>0</v>
      </c>
      <c r="AT30">
        <f ca="1">IF(AQ30="H",INDIRECT(ADDRESS(U30+4,Entree!$O$1,1,1,Parametres!$O$6)),INDIRECT(ADDRESS(U30+4,Entree!$P$1,1,1,Parametres!$O$6)))</f>
        <v>0</v>
      </c>
      <c r="AU30">
        <f t="shared" ca="1" si="8"/>
        <v>0</v>
      </c>
      <c r="AV30">
        <f t="shared" ca="1" si="7"/>
        <v>0</v>
      </c>
      <c r="AX30">
        <f ca="1">IF($C30&lt;&gt;"C",0,IFERROR(HLOOKUP($A30&amp;"C",CCQ!$B$2:$AA$101,100,0),0))</f>
        <v>0</v>
      </c>
      <c r="AY30">
        <f ca="1">IFERROR(INDIRECT(ADDRESS(AM30,AX30,1,1,Parametres!$O$11)),0)</f>
        <v>0</v>
      </c>
      <c r="AZ30">
        <f ca="1">IFERROR(INDIRECT(ADDRESS(AN30,AX30,1,1,Parametres!$O$11)),0)</f>
        <v>0</v>
      </c>
      <c r="BA30" t="str">
        <f ca="1">IF(IFERROR(VLOOKUP(A30,Gains_ded!$A$3:$AC$101,Gains_ded!$X$1,0),0)=1,"H","B")</f>
        <v>B</v>
      </c>
      <c r="BB30">
        <f ca="1">IF(A30=Parametres!$A$52,Parametres!$D$52,1)</f>
        <v>1</v>
      </c>
      <c r="BC30">
        <f t="shared" ca="1" si="3"/>
        <v>0</v>
      </c>
      <c r="BD30">
        <f t="shared" ca="1" si="4"/>
        <v>0</v>
      </c>
    </row>
    <row r="31" spans="1:56" x14ac:dyDescent="0.25">
      <c r="A31">
        <f ca="1">IFERROR(Entree!F30,0)</f>
        <v>0</v>
      </c>
      <c r="B31" t="str">
        <f ca="1">IFERROR(VLOOKUP(A31,Gains_ded!$A$3:$B$101,Gains_ded!$B$1-Gains_ded!$A$1+1,0),"")</f>
        <v/>
      </c>
      <c r="C31" s="12" t="str">
        <f ca="1">IFERROR(VLOOKUP(A31,Gains_ded!$A$3:$C$101,Gains_ded!$C$1-Gains_ded!$A$1+1,0),"")</f>
        <v/>
      </c>
      <c r="D31" s="12" t="str">
        <f ca="1">IFERROR(VLOOKUP(A31,Gains_ded!$A$3:$D$101,Gains_ded!$D$1-Gains_ded!$A$1+1,0),"")</f>
        <v/>
      </c>
      <c r="E31" s="19">
        <f ca="1">IF(OR($A31&lt;50,$A31&gt;59),IFERROR(VLOOKUP($A31,Gains_ded!$A$3:$M$101,Gains_ded!F$1-Gains_ded!$A$1+1,0),0)*Entree!$Q30,0)</f>
        <v>0</v>
      </c>
      <c r="F31" s="19">
        <f ca="1">IF(OR($A31&lt;50,$A31&gt;59),IFERROR(VLOOKUP($A31,Gains_ded!$A$3:$M$101,Gains_ded!G$1-Gains_ded!$A$1+1,0),0)*Entree!$Q30,0)</f>
        <v>0</v>
      </c>
      <c r="G31" s="19">
        <f ca="1">IF(OR($A31&lt;50,$A31&gt;59),IFERROR(VLOOKUP($A31,Gains_ded!$A$3:$M$101,Gains_ded!H$1-Gains_ded!$A$1+1,0),0)*Entree!$Q30,0)</f>
        <v>0</v>
      </c>
      <c r="H31" s="19">
        <f ca="1">IF(OR($A31&lt;50,$A31&gt;59),IFERROR(VLOOKUP($A31,Gains_ded!$A$3:$M$101,Gains_ded!I$1-Gains_ded!$A$1+1,0),0)*Entree!$Q30,0)</f>
        <v>0</v>
      </c>
      <c r="I31" s="19">
        <f ca="1">IF(OR($A31&lt;50,$A31&gt;59),IFERROR(VLOOKUP($A31,Gains_ded!$A$3:$M$101,Gains_ded!J$1-Gains_ded!$A$1+1,0),0)*Entree!$Q30,0)</f>
        <v>0</v>
      </c>
      <c r="J31" s="19">
        <f ca="1">IF(OR($A31&lt;50,$A31&gt;59),IFERROR(VLOOKUP($A31,Gains_ded!$A$3:$M$101,Gains_ded!K$1-Gains_ded!$A$1+1,0),0)*Entree!$Q30,0)</f>
        <v>0</v>
      </c>
      <c r="K31" s="19">
        <f ca="1">IF(OR($A31&lt;50,$A31&gt;59),IFERROR(VLOOKUP($A31,Gains_ded!$A$3:$M$101,Gains_ded!L$1-Gains_ded!$A$1+1,0),0)*Entree!$Q30,0)</f>
        <v>0</v>
      </c>
      <c r="L31" s="19">
        <f ca="1">IF(OR($A31&lt;50,$A31&gt;59),IFERROR(VLOOKUP($A31,Gains_ded!$A$3:$M$101,Gains_ded!M$1-Gains_ded!$A$1+1,0),0)*Entree!$Q30,0)</f>
        <v>0</v>
      </c>
      <c r="M31" s="19">
        <f ca="1">IF(C31="s",IFERROR(VLOOKUP($A31,Syndicats!$B$4:$F$51,Syndicats!$E$1-Syndicats!$B$1+1,0),0)*INDIRECT(ADDRESS(U31,Entree!$J$1,1,1,Parametres!$O$6)),IFERROR(VLOOKUP($A31,Gains_ded!$A$3:$AC$101,Gains_ded!$R$1-Gains_ded!$A$1+1,0),0)*INDIRECT(ADDRESS(U31,Entree!$J$1,1,1,Parametres!$O$6)))</f>
        <v>0</v>
      </c>
      <c r="N31" s="19">
        <f ca="1">IFERROR(VLOOKUP($A31,Gains_ded!$A$3:$AC$101,Gains_ded!$S$1-Gains_ded!$A$1+1,0),0)*INDIRECT(ADDRESS(U31,Entree!$N$1,1,1,Parametres!$O$6))</f>
        <v>0</v>
      </c>
      <c r="O31" s="19">
        <f ca="1">IF($A31&lt;50,0,VLOOKUP($A31,Gains_ded!$A$3:$AC$101,Gains_ded!$T$1-Gains_ded!$A$1+1,0))</f>
        <v>0</v>
      </c>
      <c r="P31" s="19">
        <f ca="1">IF($A31&lt;50,0,VLOOKUP($A31,Gains_ded!$A$3:$AC$101,Gains_ded!$U$1-Gains_ded!$A$1+1,0))</f>
        <v>0</v>
      </c>
      <c r="Q31" s="19">
        <f t="shared" ca="1" si="5"/>
        <v>0</v>
      </c>
      <c r="R31" s="19">
        <f ca="1">IF($A31&lt;50,0,VLOOKUP($A31,Gains_ded!$A$3:$AC$101,Gains_ded!$V$1-Gains_ded!$A$1+1,0))</f>
        <v>0</v>
      </c>
      <c r="S31" s="19">
        <f ca="1">IF(A31=0,0,IFERROR(INDIRECT(ADDRESS(63,A31+1,1,1,Parametres!$O$10&amp;TEXT($A$4,"00000"))),0))</f>
        <v>0</v>
      </c>
      <c r="T31" s="19">
        <f ca="1">IF(AND($A31&gt;50,$A31&lt;60),VLOOKUP($A31,INDIRECT(ADDRESS(U31+2,1,1,1)):INDIRECT(ADDRESS(U31+10,$AE$1,1,1)),$T$1-$A$1+1,0),IF(C31="C",AU31+AV31,IF(R31=0,Q31,IF(S31&gt;R31,0,IF(S31+Q31&gt;R31,R31-S31,Q31)))))</f>
        <v>0</v>
      </c>
      <c r="U31" s="68">
        <f t="shared" si="0"/>
        <v>44</v>
      </c>
      <c r="V31" s="19"/>
      <c r="W31" s="19">
        <f ca="1">IFERROR(VLOOKUP($A31,Gains_ded!$A$3:$AC$101,Gains_ded!$X$1-Gains_ded!$A$1+1,0),0)*INDIRECT(ADDRESS(U31,Entree!$J$1,1,1,Parametres!$O$6))</f>
        <v>0</v>
      </c>
      <c r="X31" s="19">
        <f ca="1">IFERROR(VLOOKUP($A31,Gains_ded!$A$3:$AC$101,Gains_ded!$Y$1-Gains_ded!$A$1+1,0),0)*INDIRECT(ADDRESS(U31,Entree!$N$1,1,1,Parametres!$O$6))</f>
        <v>0</v>
      </c>
      <c r="Y31" s="19">
        <f ca="1">IFERROR(VLOOKUP($A31,Gains_ded!$A$3:$AC$101,Gains_ded!$AA$1-Gains_ded!$A$1+1,0),0)*T31</f>
        <v>0</v>
      </c>
      <c r="Z31" s="19">
        <f ca="1">IF($A31&lt;50,0,VLOOKUP($A31,Gains_ded!$A$3:$AC$101,Gains_ded!$Z$1-Gains_ded!$A$1+1,0))</f>
        <v>0</v>
      </c>
      <c r="AA31" s="19">
        <f ca="1">IF($A31&lt;50,0,VLOOKUP($A31,Gains_ded!$A$3:$AC$101,Gains_ded!$AB$1-Gains_ded!$A$1+1,0))</f>
        <v>0</v>
      </c>
      <c r="AB31" s="19">
        <f t="shared" ca="1" si="6"/>
        <v>0</v>
      </c>
      <c r="AC31" s="19">
        <f ca="1">IF($A31&lt;50,0,VLOOKUP($A31,Gains_ded!$A$3:$AC$101,Gains_ded!$AC$1-Gains_ded!$A$1+1,0))</f>
        <v>0</v>
      </c>
      <c r="AD31" s="19">
        <f ca="1">IF(A31=0,0,IFERROR(INDIRECT(ADDRESS(133,A31+1,1,1,Parametres!$O$10&amp;TEXT($A$4,"00000"))),0))</f>
        <v>0</v>
      </c>
      <c r="AE31" s="19">
        <f ca="1">IF(AND($A31&gt;50,$A31&lt;60),VLOOKUP($A31,INDIRECT(ADDRESS(U31+2,1,1,1)):INDIRECT(ADDRESS(U31+10,$AE$1,1,1)),$AE$1-$A$1+1,0),IF(C31="C",BC31+BD31,IF(AC31=0,AB31,IF(AD31&gt;AC31,0,IF(AD31+AB31&gt;AC31,AC31-AD31,AB31)))))</f>
        <v>0</v>
      </c>
      <c r="AL31">
        <f ca="1">IF($C31&lt;&gt;"C",0,IFERROR(HLOOKUP($A31&amp;"E",CCQ!$B$2:$AA$101,100,0),0))</f>
        <v>0</v>
      </c>
      <c r="AM31">
        <f ca="1">IF($C31&lt;&gt;"C",0,VLOOKUP(INDIRECT(ADDRESS($U31-35,Entree!$A$1,1,1,Parametres!$O$6))&amp;"C"&amp;INDIRECT(ADDRESS($U31-34,Entree!$A$1,1,1,Parametres!$O$6)),CCQ!$A$4:$AP$100,CCQ!$AP$1,0))</f>
        <v>0</v>
      </c>
      <c r="AN31">
        <f ca="1">IF($C31&lt;&gt;"C",0,VLOOKUP(INDIRECT(ADDRESS($U31-35,Entree!$A$1,1,1,Parametres!$O$6))&amp;"D"&amp;INDIRECT(ADDRESS($U31-34,Entree!$A$1,1,1,Parametres!$O$6)),CCQ!$A$4:$AP$100,CCQ!$AP$1,0))</f>
        <v>0</v>
      </c>
      <c r="AO31">
        <f ca="1">IFERROR(INDIRECT(ADDRESS(AM31,AL31,1,1,Parametres!$O$11)),0)</f>
        <v>0</v>
      </c>
      <c r="AP31">
        <f ca="1">IFERROR(INDIRECT(ADDRESS(AN31,AL31,1,1,Parametres!$O$11)),0)</f>
        <v>0</v>
      </c>
      <c r="AQ31" t="str">
        <f ca="1">IF(IFERROR(VLOOKUP(A31,Gains_ded!$A$3:$AC$101,Gains_ded!$R$1,0),0)=1,"H","B")</f>
        <v>B</v>
      </c>
      <c r="AR31">
        <f ca="1">IF(B31="Prelevement",INDIRECT(ADDRESS(U31+6,Entree!$P$1,1,1,Parametres!$O$6)),0)</f>
        <v>0</v>
      </c>
      <c r="AS31">
        <f ca="1">IF(AQ31="H",INDIRECT(ADDRESS(U31+3,Entree!$O$1,1,1,Parametres!$O$6)),INDIRECT(ADDRESS(U31+3,Entree!$P$1,1,1,Parametres!$O$6)))</f>
        <v>0</v>
      </c>
      <c r="AT31">
        <f ca="1">IF(AQ31="H",INDIRECT(ADDRESS(U31+4,Entree!$O$1,1,1,Parametres!$O$6)),INDIRECT(ADDRESS(U31+4,Entree!$P$1,1,1,Parametres!$O$6)))</f>
        <v>0</v>
      </c>
      <c r="AU31">
        <f t="shared" ca="1" si="8"/>
        <v>0</v>
      </c>
      <c r="AV31">
        <f t="shared" ca="1" si="7"/>
        <v>0</v>
      </c>
      <c r="AX31">
        <f ca="1">IF($C31&lt;&gt;"C",0,IFERROR(HLOOKUP($A31&amp;"C",CCQ!$B$2:$AA$101,100,0),0))</f>
        <v>0</v>
      </c>
      <c r="AY31">
        <f ca="1">IFERROR(INDIRECT(ADDRESS(AM31,AX31,1,1,Parametres!$O$11)),0)</f>
        <v>0</v>
      </c>
      <c r="AZ31">
        <f ca="1">IFERROR(INDIRECT(ADDRESS(AN31,AX31,1,1,Parametres!$O$11)),0)</f>
        <v>0</v>
      </c>
      <c r="BA31" t="str">
        <f ca="1">IF(IFERROR(VLOOKUP(A31,Gains_ded!$A$3:$AC$101,Gains_ded!$X$1,0),0)=1,"H","B")</f>
        <v>B</v>
      </c>
      <c r="BB31">
        <f ca="1">IF(A31=Parametres!$A$52,Parametres!$D$52,1)</f>
        <v>1</v>
      </c>
      <c r="BC31">
        <f t="shared" ca="1" si="3"/>
        <v>0</v>
      </c>
      <c r="BD31">
        <f t="shared" ca="1" si="4"/>
        <v>0</v>
      </c>
    </row>
    <row r="32" spans="1:56" x14ac:dyDescent="0.25">
      <c r="A32">
        <f ca="1">IFERROR(Entree!F31,0)</f>
        <v>0</v>
      </c>
      <c r="B32" t="str">
        <f ca="1">IFERROR(VLOOKUP(A32,Gains_ded!$A$3:$B$101,Gains_ded!$B$1-Gains_ded!$A$1+1,0),"")</f>
        <v/>
      </c>
      <c r="C32" s="12" t="str">
        <f ca="1">IFERROR(VLOOKUP(A32,Gains_ded!$A$3:$C$101,Gains_ded!$C$1-Gains_ded!$A$1+1,0),"")</f>
        <v/>
      </c>
      <c r="D32" s="12" t="str">
        <f ca="1">IFERROR(VLOOKUP(A32,Gains_ded!$A$3:$D$101,Gains_ded!$D$1-Gains_ded!$A$1+1,0),"")</f>
        <v/>
      </c>
      <c r="E32" s="19">
        <f ca="1">IF(OR($A32&lt;50,$A32&gt;59),IFERROR(VLOOKUP($A32,Gains_ded!$A$3:$M$101,Gains_ded!F$1-Gains_ded!$A$1+1,0),0)*Entree!$Q31,0)</f>
        <v>0</v>
      </c>
      <c r="F32" s="19">
        <f ca="1">IF(OR($A32&lt;50,$A32&gt;59),IFERROR(VLOOKUP($A32,Gains_ded!$A$3:$M$101,Gains_ded!G$1-Gains_ded!$A$1+1,0),0)*Entree!$Q31,0)</f>
        <v>0</v>
      </c>
      <c r="G32" s="19">
        <f ca="1">IF(OR($A32&lt;50,$A32&gt;59),IFERROR(VLOOKUP($A32,Gains_ded!$A$3:$M$101,Gains_ded!H$1-Gains_ded!$A$1+1,0),0)*Entree!$Q31,0)</f>
        <v>0</v>
      </c>
      <c r="H32" s="19">
        <f ca="1">IF(OR($A32&lt;50,$A32&gt;59),IFERROR(VLOOKUP($A32,Gains_ded!$A$3:$M$101,Gains_ded!I$1-Gains_ded!$A$1+1,0),0)*Entree!$Q31,0)</f>
        <v>0</v>
      </c>
      <c r="I32" s="19">
        <f ca="1">IF(OR($A32&lt;50,$A32&gt;59),IFERROR(VLOOKUP($A32,Gains_ded!$A$3:$M$101,Gains_ded!J$1-Gains_ded!$A$1+1,0),0)*Entree!$Q31,0)</f>
        <v>0</v>
      </c>
      <c r="J32" s="19">
        <f ca="1">IF(OR($A32&lt;50,$A32&gt;59),IFERROR(VLOOKUP($A32,Gains_ded!$A$3:$M$101,Gains_ded!K$1-Gains_ded!$A$1+1,0),0)*Entree!$Q31,0)</f>
        <v>0</v>
      </c>
      <c r="K32" s="19">
        <f ca="1">IF(OR($A32&lt;50,$A32&gt;59),IFERROR(VLOOKUP($A32,Gains_ded!$A$3:$M$101,Gains_ded!L$1-Gains_ded!$A$1+1,0),0)*Entree!$Q31,0)</f>
        <v>0</v>
      </c>
      <c r="L32" s="19">
        <f ca="1">IF(OR($A32&lt;50,$A32&gt;59),IFERROR(VLOOKUP($A32,Gains_ded!$A$3:$M$101,Gains_ded!M$1-Gains_ded!$A$1+1,0),0)*Entree!$Q31,0)</f>
        <v>0</v>
      </c>
      <c r="M32" s="19">
        <f ca="1">IF(C32="s",IFERROR(VLOOKUP($A32,Syndicats!$B$4:$F$51,Syndicats!$E$1-Syndicats!$B$1+1,0),0)*INDIRECT(ADDRESS(U32,Entree!$J$1,1,1,Parametres!$O$6)),IFERROR(VLOOKUP($A32,Gains_ded!$A$3:$AC$101,Gains_ded!$R$1-Gains_ded!$A$1+1,0),0)*INDIRECT(ADDRESS(U32,Entree!$J$1,1,1,Parametres!$O$6)))</f>
        <v>0</v>
      </c>
      <c r="N32" s="19">
        <f ca="1">IFERROR(VLOOKUP($A32,Gains_ded!$A$3:$AC$101,Gains_ded!$S$1-Gains_ded!$A$1+1,0),0)*INDIRECT(ADDRESS(U32,Entree!$N$1,1,1,Parametres!$O$6))</f>
        <v>0</v>
      </c>
      <c r="O32" s="19">
        <f ca="1">IF($A32&lt;50,0,VLOOKUP($A32,Gains_ded!$A$3:$AC$101,Gains_ded!$T$1-Gains_ded!$A$1+1,0))</f>
        <v>0</v>
      </c>
      <c r="P32" s="19">
        <f ca="1">IF($A32&lt;50,0,VLOOKUP($A32,Gains_ded!$A$3:$AC$101,Gains_ded!$U$1-Gains_ded!$A$1+1,0))</f>
        <v>0</v>
      </c>
      <c r="Q32" s="19">
        <f t="shared" ca="1" si="5"/>
        <v>0</v>
      </c>
      <c r="R32" s="19">
        <f ca="1">IF($A32&lt;50,0,VLOOKUP($A32,Gains_ded!$A$3:$AC$101,Gains_ded!$V$1-Gains_ded!$A$1+1,0))</f>
        <v>0</v>
      </c>
      <c r="S32" s="19">
        <f ca="1">IF(A32=0,0,IFERROR(INDIRECT(ADDRESS(63,A32+1,1,1,Parametres!$O$10&amp;TEXT($A$4,"00000"))),0))</f>
        <v>0</v>
      </c>
      <c r="T32" s="19">
        <f ca="1">IF(AND($A32&gt;50,$A32&lt;60),VLOOKUP($A32,INDIRECT(ADDRESS(U32+2,1,1,1)):INDIRECT(ADDRESS(U32+10,$AE$1,1,1)),$T$1-$A$1+1,0),IF(C32="C",AU32+AV32,IF(R32=0,Q32,IF(S32&gt;R32,0,IF(S32+Q32&gt;R32,R32-S32,Q32)))))</f>
        <v>0</v>
      </c>
      <c r="U32" s="68">
        <f t="shared" si="0"/>
        <v>44</v>
      </c>
      <c r="V32" s="19"/>
      <c r="W32" s="19">
        <f ca="1">IFERROR(VLOOKUP($A32,Gains_ded!$A$3:$AC$101,Gains_ded!$X$1-Gains_ded!$A$1+1,0),0)*INDIRECT(ADDRESS(U32,Entree!$J$1,1,1,Parametres!$O$6))</f>
        <v>0</v>
      </c>
      <c r="X32" s="19">
        <f ca="1">IFERROR(VLOOKUP($A32,Gains_ded!$A$3:$AC$101,Gains_ded!$Y$1-Gains_ded!$A$1+1,0),0)*INDIRECT(ADDRESS(U32,Entree!$N$1,1,1,Parametres!$O$6))</f>
        <v>0</v>
      </c>
      <c r="Y32" s="19">
        <f ca="1">IFERROR(VLOOKUP($A32,Gains_ded!$A$3:$AC$101,Gains_ded!$AA$1-Gains_ded!$A$1+1,0),0)*T32</f>
        <v>0</v>
      </c>
      <c r="Z32" s="19">
        <f ca="1">IF($A32&lt;50,0,VLOOKUP($A32,Gains_ded!$A$3:$AC$101,Gains_ded!$Z$1-Gains_ded!$A$1+1,0))</f>
        <v>0</v>
      </c>
      <c r="AA32" s="19">
        <f ca="1">IF($A32&lt;50,0,VLOOKUP($A32,Gains_ded!$A$3:$AC$101,Gains_ded!$AB$1-Gains_ded!$A$1+1,0))</f>
        <v>0</v>
      </c>
      <c r="AB32" s="19">
        <f t="shared" ca="1" si="6"/>
        <v>0</v>
      </c>
      <c r="AC32" s="19">
        <f ca="1">IF($A32&lt;50,0,VLOOKUP($A32,Gains_ded!$A$3:$AC$101,Gains_ded!$AC$1-Gains_ded!$A$1+1,0))</f>
        <v>0</v>
      </c>
      <c r="AD32" s="19">
        <f ca="1">IF(A32=0,0,IFERROR(INDIRECT(ADDRESS(133,A32+1,1,1,Parametres!$O$10&amp;TEXT($A$4,"00000"))),0))</f>
        <v>0</v>
      </c>
      <c r="AE32" s="19">
        <f ca="1">IF(AND($A32&gt;50,$A32&lt;60),VLOOKUP($A32,INDIRECT(ADDRESS(U32+2,1,1,1)):INDIRECT(ADDRESS(U32+10,$AE$1,1,1)),$AE$1-$A$1+1,0),IF(C32="C",BC32+BD32,IF(AC32=0,AB32,IF(AD32&gt;AC32,0,IF(AD32+AB32&gt;AC32,AC32-AD32,AB32)))))</f>
        <v>0</v>
      </c>
      <c r="AL32">
        <f ca="1">IF($C32&lt;&gt;"C",0,IFERROR(HLOOKUP($A32&amp;"E",CCQ!$B$2:$AA$101,100,0),0))</f>
        <v>0</v>
      </c>
      <c r="AM32">
        <f ca="1">IF($C32&lt;&gt;"C",0,VLOOKUP(INDIRECT(ADDRESS($U32-35,Entree!$A$1,1,1,Parametres!$O$6))&amp;"C"&amp;INDIRECT(ADDRESS($U32-34,Entree!$A$1,1,1,Parametres!$O$6)),CCQ!$A$4:$AP$100,CCQ!$AP$1,0))</f>
        <v>0</v>
      </c>
      <c r="AN32">
        <f ca="1">IF($C32&lt;&gt;"C",0,VLOOKUP(INDIRECT(ADDRESS($U32-35,Entree!$A$1,1,1,Parametres!$O$6))&amp;"D"&amp;INDIRECT(ADDRESS($U32-34,Entree!$A$1,1,1,Parametres!$O$6)),CCQ!$A$4:$AP$100,CCQ!$AP$1,0))</f>
        <v>0</v>
      </c>
      <c r="AO32">
        <f ca="1">IFERROR(INDIRECT(ADDRESS(AM32,AL32,1,1,Parametres!$O$11)),0)</f>
        <v>0</v>
      </c>
      <c r="AP32">
        <f ca="1">IFERROR(INDIRECT(ADDRESS(AN32,AL32,1,1,Parametres!$O$11)),0)</f>
        <v>0</v>
      </c>
      <c r="AQ32" t="str">
        <f ca="1">IF(IFERROR(VLOOKUP(A32,Gains_ded!$A$3:$AC$101,Gains_ded!$R$1,0),0)=1,"H","B")</f>
        <v>B</v>
      </c>
      <c r="AR32">
        <f ca="1">IF(B32="Prelevement",INDIRECT(ADDRESS(U32+6,Entree!$P$1,1,1,Parametres!$O$6)),0)</f>
        <v>0</v>
      </c>
      <c r="AS32">
        <f ca="1">IF(AQ32="H",INDIRECT(ADDRESS(U32+3,Entree!$O$1,1,1,Parametres!$O$6)),INDIRECT(ADDRESS(U32+3,Entree!$P$1,1,1,Parametres!$O$6)))</f>
        <v>0</v>
      </c>
      <c r="AT32">
        <f ca="1">IF(AQ32="H",INDIRECT(ADDRESS(U32+4,Entree!$O$1,1,1,Parametres!$O$6)),INDIRECT(ADDRESS(U32+4,Entree!$P$1,1,1,Parametres!$O$6)))</f>
        <v>0</v>
      </c>
      <c r="AU32">
        <f t="shared" ca="1" si="8"/>
        <v>0</v>
      </c>
      <c r="AV32">
        <f t="shared" ca="1" si="7"/>
        <v>0</v>
      </c>
      <c r="AX32">
        <f ca="1">IF($C32&lt;&gt;"C",0,IFERROR(HLOOKUP($A32&amp;"C",CCQ!$B$2:$AA$101,100,0),0))</f>
        <v>0</v>
      </c>
      <c r="AY32">
        <f ca="1">IFERROR(INDIRECT(ADDRESS(AM32,AX32,1,1,Parametres!$O$11)),0)</f>
        <v>0</v>
      </c>
      <c r="AZ32">
        <f ca="1">IFERROR(INDIRECT(ADDRESS(AN32,AX32,1,1,Parametres!$O$11)),0)</f>
        <v>0</v>
      </c>
      <c r="BA32" t="str">
        <f ca="1">IF(IFERROR(VLOOKUP(A32,Gains_ded!$A$3:$AC$101,Gains_ded!$X$1,0),0)=1,"H","B")</f>
        <v>B</v>
      </c>
      <c r="BB32">
        <f ca="1">IF(A32=Parametres!$A$52,Parametres!$D$52,1)</f>
        <v>1</v>
      </c>
      <c r="BC32">
        <f t="shared" ca="1" si="3"/>
        <v>0</v>
      </c>
      <c r="BD32">
        <f t="shared" ca="1" si="4"/>
        <v>0</v>
      </c>
    </row>
    <row r="33" spans="1:56" x14ac:dyDescent="0.25">
      <c r="A33">
        <f ca="1">IFERROR(Entree!F32,0)</f>
        <v>0</v>
      </c>
      <c r="B33" t="str">
        <f ca="1">IFERROR(VLOOKUP(A33,Gains_ded!$A$3:$B$101,Gains_ded!$B$1-Gains_ded!$A$1+1,0),"")</f>
        <v/>
      </c>
      <c r="C33" s="12" t="str">
        <f ca="1">IFERROR(VLOOKUP(A33,Gains_ded!$A$3:$C$101,Gains_ded!$C$1-Gains_ded!$A$1+1,0),"")</f>
        <v/>
      </c>
      <c r="D33" s="12" t="str">
        <f ca="1">IFERROR(VLOOKUP(A33,Gains_ded!$A$3:$D$101,Gains_ded!$D$1-Gains_ded!$A$1+1,0),"")</f>
        <v/>
      </c>
      <c r="E33" s="19">
        <f ca="1">IF(OR($A33&lt;50,$A33&gt;59),IFERROR(VLOOKUP($A33,Gains_ded!$A$3:$M$101,Gains_ded!F$1-Gains_ded!$A$1+1,0),0)*Entree!$Q32,0)</f>
        <v>0</v>
      </c>
      <c r="F33" s="19">
        <f ca="1">IF(OR($A33&lt;50,$A33&gt;59),IFERROR(VLOOKUP($A33,Gains_ded!$A$3:$M$101,Gains_ded!G$1-Gains_ded!$A$1+1,0),0)*Entree!$Q32,0)</f>
        <v>0</v>
      </c>
      <c r="G33" s="19">
        <f ca="1">IF(OR($A33&lt;50,$A33&gt;59),IFERROR(VLOOKUP($A33,Gains_ded!$A$3:$M$101,Gains_ded!H$1-Gains_ded!$A$1+1,0),0)*Entree!$Q32,0)</f>
        <v>0</v>
      </c>
      <c r="H33" s="19">
        <f ca="1">IF(OR($A33&lt;50,$A33&gt;59),IFERROR(VLOOKUP($A33,Gains_ded!$A$3:$M$101,Gains_ded!I$1-Gains_ded!$A$1+1,0),0)*Entree!$Q32,0)</f>
        <v>0</v>
      </c>
      <c r="I33" s="19">
        <f ca="1">IF(OR($A33&lt;50,$A33&gt;59),IFERROR(VLOOKUP($A33,Gains_ded!$A$3:$M$101,Gains_ded!J$1-Gains_ded!$A$1+1,0),0)*Entree!$Q32,0)</f>
        <v>0</v>
      </c>
      <c r="J33" s="19">
        <f ca="1">IF(OR($A33&lt;50,$A33&gt;59),IFERROR(VLOOKUP($A33,Gains_ded!$A$3:$M$101,Gains_ded!K$1-Gains_ded!$A$1+1,0),0)*Entree!$Q32,0)</f>
        <v>0</v>
      </c>
      <c r="K33" s="19">
        <f ca="1">IF(OR($A33&lt;50,$A33&gt;59),IFERROR(VLOOKUP($A33,Gains_ded!$A$3:$M$101,Gains_ded!L$1-Gains_ded!$A$1+1,0),0)*Entree!$Q32,0)</f>
        <v>0</v>
      </c>
      <c r="L33" s="19">
        <f ca="1">IF(OR($A33&lt;50,$A33&gt;59),IFERROR(VLOOKUP($A33,Gains_ded!$A$3:$M$101,Gains_ded!M$1-Gains_ded!$A$1+1,0),0)*Entree!$Q32,0)</f>
        <v>0</v>
      </c>
      <c r="M33" s="19">
        <f ca="1">IF(C33="s",IFERROR(VLOOKUP($A33,Syndicats!$B$4:$F$51,Syndicats!$E$1-Syndicats!$B$1+1,0),0)*INDIRECT(ADDRESS(U33,Entree!$J$1,1,1,Parametres!$O$6)),IFERROR(VLOOKUP($A33,Gains_ded!$A$3:$AC$101,Gains_ded!$R$1-Gains_ded!$A$1+1,0),0)*INDIRECT(ADDRESS(U33,Entree!$J$1,1,1,Parametres!$O$6)))</f>
        <v>0</v>
      </c>
      <c r="N33" s="19">
        <f ca="1">IFERROR(VLOOKUP($A33,Gains_ded!$A$3:$AC$101,Gains_ded!$S$1-Gains_ded!$A$1+1,0),0)*INDIRECT(ADDRESS(U33,Entree!$N$1,1,1,Parametres!$O$6))</f>
        <v>0</v>
      </c>
      <c r="O33" s="19">
        <f ca="1">IF($A33&lt;50,0,VLOOKUP($A33,Gains_ded!$A$3:$AC$101,Gains_ded!$T$1-Gains_ded!$A$1+1,0))</f>
        <v>0</v>
      </c>
      <c r="P33" s="19">
        <f ca="1">IF($A33&lt;50,0,VLOOKUP($A33,Gains_ded!$A$3:$AC$101,Gains_ded!$U$1-Gains_ded!$A$1+1,0))</f>
        <v>0</v>
      </c>
      <c r="Q33" s="19">
        <f t="shared" ca="1" si="5"/>
        <v>0</v>
      </c>
      <c r="R33" s="19">
        <f ca="1">IF($A33&lt;50,0,VLOOKUP($A33,Gains_ded!$A$3:$AC$101,Gains_ded!$V$1-Gains_ded!$A$1+1,0))</f>
        <v>0</v>
      </c>
      <c r="S33" s="19">
        <f ca="1">IF(A33=0,0,IFERROR(INDIRECT(ADDRESS(63,A33+1,1,1,Parametres!$O$10&amp;TEXT($A$4,"00000"))),0))</f>
        <v>0</v>
      </c>
      <c r="T33" s="19">
        <f ca="1">IF(AND($A33&gt;50,$A33&lt;60),VLOOKUP($A33,INDIRECT(ADDRESS(U33+2,1,1,1)):INDIRECT(ADDRESS(U33+10,$AE$1,1,1)),$T$1-$A$1+1,0),IF(C33="C",AU33+AV33,IF(R33=0,Q33,IF(S33&gt;R33,0,IF(S33+Q33&gt;R33,R33-S33,Q33)))))</f>
        <v>0</v>
      </c>
      <c r="U33" s="68">
        <f t="shared" si="0"/>
        <v>44</v>
      </c>
      <c r="V33" s="19"/>
      <c r="W33" s="19">
        <f ca="1">IFERROR(VLOOKUP($A33,Gains_ded!$A$3:$AC$101,Gains_ded!$X$1-Gains_ded!$A$1+1,0),0)*INDIRECT(ADDRESS(U33,Entree!$J$1,1,1,Parametres!$O$6))</f>
        <v>0</v>
      </c>
      <c r="X33" s="19">
        <f ca="1">IFERROR(VLOOKUP($A33,Gains_ded!$A$3:$AC$101,Gains_ded!$Y$1-Gains_ded!$A$1+1,0),0)*INDIRECT(ADDRESS(U33,Entree!$N$1,1,1,Parametres!$O$6))</f>
        <v>0</v>
      </c>
      <c r="Y33" s="19">
        <f ca="1">IFERROR(VLOOKUP($A33,Gains_ded!$A$3:$AC$101,Gains_ded!$AA$1-Gains_ded!$A$1+1,0),0)*T33</f>
        <v>0</v>
      </c>
      <c r="Z33" s="19">
        <f ca="1">IF($A33&lt;50,0,VLOOKUP($A33,Gains_ded!$A$3:$AC$101,Gains_ded!$Z$1-Gains_ded!$A$1+1,0))</f>
        <v>0</v>
      </c>
      <c r="AA33" s="19">
        <f ca="1">IF($A33&lt;50,0,VLOOKUP($A33,Gains_ded!$A$3:$AC$101,Gains_ded!$AB$1-Gains_ded!$A$1+1,0))</f>
        <v>0</v>
      </c>
      <c r="AB33" s="19">
        <f t="shared" ca="1" si="6"/>
        <v>0</v>
      </c>
      <c r="AC33" s="19">
        <f ca="1">IF($A33&lt;50,0,VLOOKUP($A33,Gains_ded!$A$3:$AC$101,Gains_ded!$AC$1-Gains_ded!$A$1+1,0))</f>
        <v>0</v>
      </c>
      <c r="AD33" s="19">
        <f ca="1">IF(A33=0,0,IFERROR(INDIRECT(ADDRESS(133,A33+1,1,1,Parametres!$O$10&amp;TEXT($A$4,"00000"))),0))</f>
        <v>0</v>
      </c>
      <c r="AE33" s="19">
        <f ca="1">IF(AND($A33&gt;50,$A33&lt;60),VLOOKUP($A33,INDIRECT(ADDRESS(U33+2,1,1,1)):INDIRECT(ADDRESS(U33+10,$AE$1,1,1)),$AE$1-$A$1+1,0),IF(C33="C",BC33+BD33,IF(AC33=0,AB33,IF(AD33&gt;AC33,0,IF(AD33+AB33&gt;AC33,AC33-AD33,AB33)))))</f>
        <v>0</v>
      </c>
      <c r="AL33">
        <f ca="1">IF($C33&lt;&gt;"C",0,IFERROR(HLOOKUP($A33&amp;"E",CCQ!$B$2:$AA$101,100,0),0))</f>
        <v>0</v>
      </c>
      <c r="AM33">
        <f ca="1">IF($C33&lt;&gt;"C",0,VLOOKUP(INDIRECT(ADDRESS($U33-35,Entree!$A$1,1,1,Parametres!$O$6))&amp;"C"&amp;INDIRECT(ADDRESS($U33-34,Entree!$A$1,1,1,Parametres!$O$6)),CCQ!$A$4:$AP$100,CCQ!$AP$1,0))</f>
        <v>0</v>
      </c>
      <c r="AN33">
        <f ca="1">IF($C33&lt;&gt;"C",0,VLOOKUP(INDIRECT(ADDRESS($U33-35,Entree!$A$1,1,1,Parametres!$O$6))&amp;"D"&amp;INDIRECT(ADDRESS($U33-34,Entree!$A$1,1,1,Parametres!$O$6)),CCQ!$A$4:$AP$100,CCQ!$AP$1,0))</f>
        <v>0</v>
      </c>
      <c r="AO33">
        <f ca="1">IFERROR(INDIRECT(ADDRESS(AM33,AL33,1,1,Parametres!$O$11)),0)</f>
        <v>0</v>
      </c>
      <c r="AP33">
        <f ca="1">IFERROR(INDIRECT(ADDRESS(AN33,AL33,1,1,Parametres!$O$11)),0)</f>
        <v>0</v>
      </c>
      <c r="AQ33" t="str">
        <f ca="1">IF(IFERROR(VLOOKUP(A33,Gains_ded!$A$3:$AC$101,Gains_ded!$R$1,0),0)=1,"H","B")</f>
        <v>B</v>
      </c>
      <c r="AR33">
        <f ca="1">IF(B33="Prelevement",INDIRECT(ADDRESS(U33+6,Entree!$P$1,1,1,Parametres!$O$6)),0)</f>
        <v>0</v>
      </c>
      <c r="AS33">
        <f ca="1">IF(AQ33="H",INDIRECT(ADDRESS(U33+3,Entree!$O$1,1,1,Parametres!$O$6)),INDIRECT(ADDRESS(U33+3,Entree!$P$1,1,1,Parametres!$O$6)))</f>
        <v>0</v>
      </c>
      <c r="AT33">
        <f ca="1">IF(AQ33="H",INDIRECT(ADDRESS(U33+4,Entree!$O$1,1,1,Parametres!$O$6)),INDIRECT(ADDRESS(U33+4,Entree!$P$1,1,1,Parametres!$O$6)))</f>
        <v>0</v>
      </c>
      <c r="AU33">
        <f t="shared" ca="1" si="8"/>
        <v>0</v>
      </c>
      <c r="AV33">
        <f t="shared" ca="1" si="7"/>
        <v>0</v>
      </c>
      <c r="AX33">
        <f ca="1">IF($C33&lt;&gt;"C",0,IFERROR(HLOOKUP($A33&amp;"C",CCQ!$B$2:$AA$101,100,0),0))</f>
        <v>0</v>
      </c>
      <c r="AY33">
        <f ca="1">IFERROR(INDIRECT(ADDRESS(AM33,AX33,1,1,Parametres!$O$11)),0)</f>
        <v>0</v>
      </c>
      <c r="AZ33">
        <f ca="1">IFERROR(INDIRECT(ADDRESS(AN33,AX33,1,1,Parametres!$O$11)),0)</f>
        <v>0</v>
      </c>
      <c r="BA33" t="str">
        <f ca="1">IF(IFERROR(VLOOKUP(A33,Gains_ded!$A$3:$AC$101,Gains_ded!$X$1,0),0)=1,"H","B")</f>
        <v>B</v>
      </c>
      <c r="BB33">
        <f ca="1">IF(A33=Parametres!$A$52,Parametres!$D$52,1)</f>
        <v>1</v>
      </c>
      <c r="BC33">
        <f t="shared" ca="1" si="3"/>
        <v>0</v>
      </c>
      <c r="BD33">
        <f t="shared" ca="1" si="4"/>
        <v>0</v>
      </c>
    </row>
    <row r="34" spans="1:56" x14ac:dyDescent="0.25">
      <c r="A34">
        <f ca="1">IFERROR(Entree!F33,0)</f>
        <v>0</v>
      </c>
      <c r="B34" t="str">
        <f ca="1">IFERROR(VLOOKUP(A34,Gains_ded!$A$3:$B$101,Gains_ded!$B$1-Gains_ded!$A$1+1,0),"")</f>
        <v/>
      </c>
      <c r="C34" s="12" t="str">
        <f ca="1">IFERROR(VLOOKUP(A34,Gains_ded!$A$3:$C$101,Gains_ded!$C$1-Gains_ded!$A$1+1,0),"")</f>
        <v/>
      </c>
      <c r="D34" s="12" t="str">
        <f ca="1">IFERROR(VLOOKUP(A34,Gains_ded!$A$3:$D$101,Gains_ded!$D$1-Gains_ded!$A$1+1,0),"")</f>
        <v/>
      </c>
      <c r="E34" s="19">
        <f ca="1">IF(OR($A34&lt;50,$A34&gt;59),IFERROR(VLOOKUP($A34,Gains_ded!$A$3:$M$101,Gains_ded!F$1-Gains_ded!$A$1+1,0),0)*Entree!$Q33,0)</f>
        <v>0</v>
      </c>
      <c r="F34" s="19">
        <f ca="1">IF(OR($A34&lt;50,$A34&gt;59),IFERROR(VLOOKUP($A34,Gains_ded!$A$3:$M$101,Gains_ded!G$1-Gains_ded!$A$1+1,0),0)*Entree!$Q33,0)</f>
        <v>0</v>
      </c>
      <c r="G34" s="19">
        <f ca="1">IF(OR($A34&lt;50,$A34&gt;59),IFERROR(VLOOKUP($A34,Gains_ded!$A$3:$M$101,Gains_ded!H$1-Gains_ded!$A$1+1,0),0)*Entree!$Q33,0)</f>
        <v>0</v>
      </c>
      <c r="H34" s="19">
        <f ca="1">IF(OR($A34&lt;50,$A34&gt;59),IFERROR(VLOOKUP($A34,Gains_ded!$A$3:$M$101,Gains_ded!I$1-Gains_ded!$A$1+1,0),0)*Entree!$Q33,0)</f>
        <v>0</v>
      </c>
      <c r="I34" s="19">
        <f ca="1">IF(OR($A34&lt;50,$A34&gt;59),IFERROR(VLOOKUP($A34,Gains_ded!$A$3:$M$101,Gains_ded!J$1-Gains_ded!$A$1+1,0),0)*Entree!$Q33,0)</f>
        <v>0</v>
      </c>
      <c r="J34" s="19">
        <f ca="1">IF(OR($A34&lt;50,$A34&gt;59),IFERROR(VLOOKUP($A34,Gains_ded!$A$3:$M$101,Gains_ded!K$1-Gains_ded!$A$1+1,0),0)*Entree!$Q33,0)</f>
        <v>0</v>
      </c>
      <c r="K34" s="19">
        <f ca="1">IF(OR($A34&lt;50,$A34&gt;59),IFERROR(VLOOKUP($A34,Gains_ded!$A$3:$M$101,Gains_ded!L$1-Gains_ded!$A$1+1,0),0)*Entree!$Q33,0)</f>
        <v>0</v>
      </c>
      <c r="L34" s="19">
        <f ca="1">IF(OR($A34&lt;50,$A34&gt;59),IFERROR(VLOOKUP($A34,Gains_ded!$A$3:$M$101,Gains_ded!M$1-Gains_ded!$A$1+1,0),0)*Entree!$Q33,0)</f>
        <v>0</v>
      </c>
      <c r="M34" s="19">
        <f ca="1">IF(C34="s",IFERROR(VLOOKUP($A34,Syndicats!$B$4:$F$51,Syndicats!$E$1-Syndicats!$B$1+1,0),0)*INDIRECT(ADDRESS(U34,Entree!$J$1,1,1,Parametres!$O$6)),IFERROR(VLOOKUP($A34,Gains_ded!$A$3:$AC$101,Gains_ded!$R$1-Gains_ded!$A$1+1,0),0)*INDIRECT(ADDRESS(U34,Entree!$J$1,1,1,Parametres!$O$6)))</f>
        <v>0</v>
      </c>
      <c r="N34" s="19">
        <f ca="1">IFERROR(VLOOKUP($A34,Gains_ded!$A$3:$AC$101,Gains_ded!$S$1-Gains_ded!$A$1+1,0),0)*INDIRECT(ADDRESS(U34,Entree!$N$1,1,1,Parametres!$O$6))</f>
        <v>0</v>
      </c>
      <c r="O34" s="19">
        <f ca="1">IF($A34&lt;50,0,VLOOKUP($A34,Gains_ded!$A$3:$AC$101,Gains_ded!$T$1-Gains_ded!$A$1+1,0))</f>
        <v>0</v>
      </c>
      <c r="P34" s="19">
        <f ca="1">IF($A34&lt;50,0,VLOOKUP($A34,Gains_ded!$A$3:$AC$101,Gains_ded!$U$1-Gains_ded!$A$1+1,0))</f>
        <v>0</v>
      </c>
      <c r="Q34" s="19">
        <f t="shared" ca="1" si="5"/>
        <v>0</v>
      </c>
      <c r="R34" s="19">
        <f ca="1">IF($A34&lt;50,0,VLOOKUP($A34,Gains_ded!$A$3:$AC$101,Gains_ded!$V$1-Gains_ded!$A$1+1,0))</f>
        <v>0</v>
      </c>
      <c r="S34" s="19">
        <f ca="1">IF(A34=0,0,IFERROR(INDIRECT(ADDRESS(63,A34+1,1,1,Parametres!$O$10&amp;TEXT($A$4,"00000"))),0))</f>
        <v>0</v>
      </c>
      <c r="T34" s="19">
        <f ca="1">IF(AND($A34&gt;50,$A34&lt;60),VLOOKUP($A34,INDIRECT(ADDRESS(U34+2,1,1,1)):INDIRECT(ADDRESS(U34+10,$AE$1,1,1)),$T$1-$A$1+1,0),IF(C34="C",AU34+AV34,IF(R34=0,Q34,IF(S34&gt;R34,0,IF(S34+Q34&gt;R34,R34-S34,Q34)))))</f>
        <v>0</v>
      </c>
      <c r="U34" s="68">
        <f t="shared" si="0"/>
        <v>44</v>
      </c>
      <c r="V34" s="19"/>
      <c r="W34" s="19">
        <f ca="1">IFERROR(VLOOKUP($A34,Gains_ded!$A$3:$AC$101,Gains_ded!$X$1-Gains_ded!$A$1+1,0),0)*INDIRECT(ADDRESS(U34,Entree!$J$1,1,1,Parametres!$O$6))</f>
        <v>0</v>
      </c>
      <c r="X34" s="19">
        <f ca="1">IFERROR(VLOOKUP($A34,Gains_ded!$A$3:$AC$101,Gains_ded!$Y$1-Gains_ded!$A$1+1,0),0)*INDIRECT(ADDRESS(U34,Entree!$N$1,1,1,Parametres!$O$6))</f>
        <v>0</v>
      </c>
      <c r="Y34" s="19">
        <f ca="1">IFERROR(VLOOKUP($A34,Gains_ded!$A$3:$AC$101,Gains_ded!$AA$1-Gains_ded!$A$1+1,0),0)*T34</f>
        <v>0</v>
      </c>
      <c r="Z34" s="19">
        <f ca="1">IF($A34&lt;50,0,VLOOKUP($A34,Gains_ded!$A$3:$AC$101,Gains_ded!$Z$1-Gains_ded!$A$1+1,0))</f>
        <v>0</v>
      </c>
      <c r="AA34" s="19">
        <f ca="1">IF($A34&lt;50,0,VLOOKUP($A34,Gains_ded!$A$3:$AC$101,Gains_ded!$AB$1-Gains_ded!$A$1+1,0))</f>
        <v>0</v>
      </c>
      <c r="AB34" s="19">
        <f t="shared" ca="1" si="6"/>
        <v>0</v>
      </c>
      <c r="AC34" s="19">
        <f ca="1">IF($A34&lt;50,0,VLOOKUP($A34,Gains_ded!$A$3:$AC$101,Gains_ded!$AC$1-Gains_ded!$A$1+1,0))</f>
        <v>0</v>
      </c>
      <c r="AD34" s="19">
        <f ca="1">IF(A34=0,0,IFERROR(INDIRECT(ADDRESS(133,A34+1,1,1,Parametres!$O$10&amp;TEXT($A$4,"00000"))),0))</f>
        <v>0</v>
      </c>
      <c r="AE34" s="19">
        <f ca="1">IF(AND($A34&gt;50,$A34&lt;60),VLOOKUP($A34,INDIRECT(ADDRESS(U34+2,1,1,1)):INDIRECT(ADDRESS(U34+10,$AE$1,1,1)),$AE$1-$A$1+1,0),IF(C34="C",BC34+BD34,IF(AC34=0,AB34,IF(AD34&gt;AC34,0,IF(AD34+AB34&gt;AC34,AC34-AD34,AB34)))))</f>
        <v>0</v>
      </c>
      <c r="AL34">
        <f ca="1">IF($C34&lt;&gt;"C",0,IFERROR(HLOOKUP($A34&amp;"E",CCQ!$B$2:$AA$101,100,0),0))</f>
        <v>0</v>
      </c>
      <c r="AM34">
        <f ca="1">IF($C34&lt;&gt;"C",0,VLOOKUP(INDIRECT(ADDRESS($U34-35,Entree!$A$1,1,1,Parametres!$O$6))&amp;"C"&amp;INDIRECT(ADDRESS($U34-34,Entree!$A$1,1,1,Parametres!$O$6)),CCQ!$A$4:$AP$100,CCQ!$AP$1,0))</f>
        <v>0</v>
      </c>
      <c r="AN34">
        <f ca="1">IF($C34&lt;&gt;"C",0,VLOOKUP(INDIRECT(ADDRESS($U34-35,Entree!$A$1,1,1,Parametres!$O$6))&amp;"D"&amp;INDIRECT(ADDRESS($U34-34,Entree!$A$1,1,1,Parametres!$O$6)),CCQ!$A$4:$AP$100,CCQ!$AP$1,0))</f>
        <v>0</v>
      </c>
      <c r="AO34">
        <f ca="1">IFERROR(INDIRECT(ADDRESS(AM34,AL34,1,1,Parametres!$O$11)),0)</f>
        <v>0</v>
      </c>
      <c r="AP34">
        <f ca="1">IFERROR(INDIRECT(ADDRESS(AN34,AL34,1,1,Parametres!$O$11)),0)</f>
        <v>0</v>
      </c>
      <c r="AQ34" t="str">
        <f ca="1">IF(IFERROR(VLOOKUP(A34,Gains_ded!$A$3:$AC$101,Gains_ded!$R$1,0),0)=1,"H","B")</f>
        <v>B</v>
      </c>
      <c r="AR34">
        <f ca="1">IF(B34="Prelevement",INDIRECT(ADDRESS(U34+6,Entree!$P$1,1,1,Parametres!$O$6)),0)</f>
        <v>0</v>
      </c>
      <c r="AS34">
        <f ca="1">IF(AQ34="H",INDIRECT(ADDRESS(U34+3,Entree!$O$1,1,1,Parametres!$O$6)),INDIRECT(ADDRESS(U34+3,Entree!$P$1,1,1,Parametres!$O$6)))</f>
        <v>0</v>
      </c>
      <c r="AT34">
        <f ca="1">IF(AQ34="H",INDIRECT(ADDRESS(U34+4,Entree!$O$1,1,1,Parametres!$O$6)),INDIRECT(ADDRESS(U34+4,Entree!$P$1,1,1,Parametres!$O$6)))</f>
        <v>0</v>
      </c>
      <c r="AU34">
        <f t="shared" ca="1" si="8"/>
        <v>0</v>
      </c>
      <c r="AV34">
        <f t="shared" ca="1" si="7"/>
        <v>0</v>
      </c>
      <c r="AX34">
        <f ca="1">IF($C34&lt;&gt;"C",0,IFERROR(HLOOKUP($A34&amp;"C",CCQ!$B$2:$AA$101,100,0),0))</f>
        <v>0</v>
      </c>
      <c r="AY34">
        <f ca="1">IFERROR(INDIRECT(ADDRESS(AM34,AX34,1,1,Parametres!$O$11)),0)</f>
        <v>0</v>
      </c>
      <c r="AZ34">
        <f ca="1">IFERROR(INDIRECT(ADDRESS(AN34,AX34,1,1,Parametres!$O$11)),0)</f>
        <v>0</v>
      </c>
      <c r="BA34" t="str">
        <f ca="1">IF(IFERROR(VLOOKUP(A34,Gains_ded!$A$3:$AC$101,Gains_ded!$X$1,0),0)=1,"H","B")</f>
        <v>B</v>
      </c>
      <c r="BB34">
        <f ca="1">IF(A34=Parametres!$A$52,Parametres!$D$52,1)</f>
        <v>1</v>
      </c>
      <c r="BC34">
        <f t="shared" ca="1" si="3"/>
        <v>0</v>
      </c>
      <c r="BD34">
        <f t="shared" ca="1" si="4"/>
        <v>0</v>
      </c>
    </row>
    <row r="35" spans="1:56" x14ac:dyDescent="0.25">
      <c r="A35">
        <f ca="1">IFERROR(Entree!F34,0)</f>
        <v>0</v>
      </c>
      <c r="B35" t="str">
        <f ca="1">IFERROR(VLOOKUP(A35,Gains_ded!$A$3:$B$101,Gains_ded!$B$1-Gains_ded!$A$1+1,0),"")</f>
        <v/>
      </c>
      <c r="C35" s="12" t="str">
        <f ca="1">IFERROR(VLOOKUP(A35,Gains_ded!$A$3:$C$101,Gains_ded!$C$1-Gains_ded!$A$1+1,0),"")</f>
        <v/>
      </c>
      <c r="D35" s="12" t="str">
        <f ca="1">IFERROR(VLOOKUP(A35,Gains_ded!$A$3:$D$101,Gains_ded!$D$1-Gains_ded!$A$1+1,0),"")</f>
        <v/>
      </c>
      <c r="E35" s="19">
        <f ca="1">IF(OR($A35&lt;50,$A35&gt;59),IFERROR(VLOOKUP($A35,Gains_ded!$A$3:$M$101,Gains_ded!F$1-Gains_ded!$A$1+1,0),0)*Entree!$Q34,0)</f>
        <v>0</v>
      </c>
      <c r="F35" s="19">
        <f ca="1">IF(OR($A35&lt;50,$A35&gt;59),IFERROR(VLOOKUP($A35,Gains_ded!$A$3:$M$101,Gains_ded!G$1-Gains_ded!$A$1+1,0),0)*Entree!$Q34,0)</f>
        <v>0</v>
      </c>
      <c r="G35" s="19">
        <f ca="1">IF(OR($A35&lt;50,$A35&gt;59),IFERROR(VLOOKUP($A35,Gains_ded!$A$3:$M$101,Gains_ded!H$1-Gains_ded!$A$1+1,0),0)*Entree!$Q34,0)</f>
        <v>0</v>
      </c>
      <c r="H35" s="19">
        <f ca="1">IF(OR($A35&lt;50,$A35&gt;59),IFERROR(VLOOKUP($A35,Gains_ded!$A$3:$M$101,Gains_ded!I$1-Gains_ded!$A$1+1,0),0)*Entree!$Q34,0)</f>
        <v>0</v>
      </c>
      <c r="I35" s="19">
        <f ca="1">IF(OR($A35&lt;50,$A35&gt;59),IFERROR(VLOOKUP($A35,Gains_ded!$A$3:$M$101,Gains_ded!J$1-Gains_ded!$A$1+1,0),0)*Entree!$Q34,0)</f>
        <v>0</v>
      </c>
      <c r="J35" s="19">
        <f ca="1">IF(OR($A35&lt;50,$A35&gt;59),IFERROR(VLOOKUP($A35,Gains_ded!$A$3:$M$101,Gains_ded!K$1-Gains_ded!$A$1+1,0),0)*Entree!$Q34,0)</f>
        <v>0</v>
      </c>
      <c r="K35" s="19">
        <f ca="1">IF(OR($A35&lt;50,$A35&gt;59),IFERROR(VLOOKUP($A35,Gains_ded!$A$3:$M$101,Gains_ded!L$1-Gains_ded!$A$1+1,0),0)*Entree!$Q34,0)</f>
        <v>0</v>
      </c>
      <c r="L35" s="19">
        <f ca="1">IF(OR($A35&lt;50,$A35&gt;59),IFERROR(VLOOKUP($A35,Gains_ded!$A$3:$M$101,Gains_ded!M$1-Gains_ded!$A$1+1,0),0)*Entree!$Q34,0)</f>
        <v>0</v>
      </c>
      <c r="M35" s="19">
        <f ca="1">IF(C35="s",IFERROR(VLOOKUP($A35,Syndicats!$B$4:$F$51,Syndicats!$E$1-Syndicats!$B$1+1,0),0)*INDIRECT(ADDRESS(U35,Entree!$J$1,1,1,Parametres!$O$6)),IFERROR(VLOOKUP($A35,Gains_ded!$A$3:$AC$101,Gains_ded!$R$1-Gains_ded!$A$1+1,0),0)*INDIRECT(ADDRESS(U35,Entree!$J$1,1,1,Parametres!$O$6)))</f>
        <v>0</v>
      </c>
      <c r="N35" s="19">
        <f ca="1">IFERROR(VLOOKUP($A35,Gains_ded!$A$3:$AC$101,Gains_ded!$S$1-Gains_ded!$A$1+1,0),0)*INDIRECT(ADDRESS(U35,Entree!$N$1,1,1,Parametres!$O$6))</f>
        <v>0</v>
      </c>
      <c r="O35" s="19">
        <f ca="1">IF($A35&lt;50,0,VLOOKUP($A35,Gains_ded!$A$3:$AC$101,Gains_ded!$T$1-Gains_ded!$A$1+1,0))</f>
        <v>0</v>
      </c>
      <c r="P35" s="19">
        <f ca="1">IF($A35&lt;50,0,VLOOKUP($A35,Gains_ded!$A$3:$AC$101,Gains_ded!$U$1-Gains_ded!$A$1+1,0))</f>
        <v>0</v>
      </c>
      <c r="Q35" s="19">
        <f t="shared" ca="1" si="5"/>
        <v>0</v>
      </c>
      <c r="R35" s="19">
        <f ca="1">IF($A35&lt;50,0,VLOOKUP($A35,Gains_ded!$A$3:$AC$101,Gains_ded!$V$1-Gains_ded!$A$1+1,0))</f>
        <v>0</v>
      </c>
      <c r="S35" s="19">
        <f ca="1">IF(A35=0,0,IFERROR(INDIRECT(ADDRESS(63,A35+1,1,1,Parametres!$O$10&amp;TEXT($A$4,"00000"))),0))</f>
        <v>0</v>
      </c>
      <c r="T35" s="19">
        <f ca="1">IF(AND($A35&gt;50,$A35&lt;60),VLOOKUP($A35,INDIRECT(ADDRESS(U35+2,1,1,1)):INDIRECT(ADDRESS(U35+10,$AE$1,1,1)),$T$1-$A$1+1,0),IF(C35="C",AU35+AV35,IF(R35=0,Q35,IF(S35&gt;R35,0,IF(S35+Q35&gt;R35,R35-S35,Q35)))))</f>
        <v>0</v>
      </c>
      <c r="U35" s="68">
        <f t="shared" si="0"/>
        <v>44</v>
      </c>
      <c r="V35" s="19"/>
      <c r="W35" s="19">
        <f ca="1">IFERROR(VLOOKUP($A35,Gains_ded!$A$3:$AC$101,Gains_ded!$X$1-Gains_ded!$A$1+1,0),0)*INDIRECT(ADDRESS(U35,Entree!$J$1,1,1,Parametres!$O$6))</f>
        <v>0</v>
      </c>
      <c r="X35" s="19">
        <f ca="1">IFERROR(VLOOKUP($A35,Gains_ded!$A$3:$AC$101,Gains_ded!$Y$1-Gains_ded!$A$1+1,0),0)*INDIRECT(ADDRESS(U35,Entree!$N$1,1,1,Parametres!$O$6))</f>
        <v>0</v>
      </c>
      <c r="Y35" s="19">
        <f ca="1">IFERROR(VLOOKUP($A35,Gains_ded!$A$3:$AC$101,Gains_ded!$AA$1-Gains_ded!$A$1+1,0),0)*T35</f>
        <v>0</v>
      </c>
      <c r="Z35" s="19">
        <f ca="1">IF($A35&lt;50,0,VLOOKUP($A35,Gains_ded!$A$3:$AC$101,Gains_ded!$Z$1-Gains_ded!$A$1+1,0))</f>
        <v>0</v>
      </c>
      <c r="AA35" s="19">
        <f ca="1">IF($A35&lt;50,0,VLOOKUP($A35,Gains_ded!$A$3:$AC$101,Gains_ded!$AB$1-Gains_ded!$A$1+1,0))</f>
        <v>0</v>
      </c>
      <c r="AB35" s="19">
        <f t="shared" ca="1" si="6"/>
        <v>0</v>
      </c>
      <c r="AC35" s="19">
        <f ca="1">IF($A35&lt;50,0,VLOOKUP($A35,Gains_ded!$A$3:$AC$101,Gains_ded!$AC$1-Gains_ded!$A$1+1,0))</f>
        <v>0</v>
      </c>
      <c r="AD35" s="19">
        <f ca="1">IF(A35=0,0,IFERROR(INDIRECT(ADDRESS(133,A35+1,1,1,Parametres!$O$10&amp;TEXT($A$4,"00000"))),0))</f>
        <v>0</v>
      </c>
      <c r="AE35" s="19">
        <f ca="1">IF(AND($A35&gt;50,$A35&lt;60),VLOOKUP($A35,INDIRECT(ADDRESS(U35+2,1,1,1)):INDIRECT(ADDRESS(U35+10,$AE$1,1,1)),$AE$1-$A$1+1,0),IF(C35="C",BC35+BD35,IF(AC35=0,AB35,IF(AD35&gt;AC35,0,IF(AD35+AB35&gt;AC35,AC35-AD35,AB35)))))</f>
        <v>0</v>
      </c>
      <c r="AL35">
        <f ca="1">IF($C35&lt;&gt;"C",0,IFERROR(HLOOKUP($A35&amp;"E",CCQ!$B$2:$AA$101,100,0),0))</f>
        <v>0</v>
      </c>
      <c r="AM35">
        <f ca="1">IF($C35&lt;&gt;"C",0,VLOOKUP(INDIRECT(ADDRESS($U35-35,Entree!$A$1,1,1,Parametres!$O$6))&amp;"C"&amp;INDIRECT(ADDRESS($U35-34,Entree!$A$1,1,1,Parametres!$O$6)),CCQ!$A$4:$AP$100,CCQ!$AP$1,0))</f>
        <v>0</v>
      </c>
      <c r="AN35">
        <f ca="1">IF($C35&lt;&gt;"C",0,VLOOKUP(INDIRECT(ADDRESS($U35-35,Entree!$A$1,1,1,Parametres!$O$6))&amp;"D"&amp;INDIRECT(ADDRESS($U35-34,Entree!$A$1,1,1,Parametres!$O$6)),CCQ!$A$4:$AP$100,CCQ!$AP$1,0))</f>
        <v>0</v>
      </c>
      <c r="AO35">
        <f ca="1">IFERROR(INDIRECT(ADDRESS(AM35,AL35,1,1,Parametres!$O$11)),0)</f>
        <v>0</v>
      </c>
      <c r="AP35">
        <f ca="1">IFERROR(INDIRECT(ADDRESS(AN35,AL35,1,1,Parametres!$O$11)),0)</f>
        <v>0</v>
      </c>
      <c r="AQ35" t="str">
        <f ca="1">IF(IFERROR(VLOOKUP(A35,Gains_ded!$A$3:$AC$101,Gains_ded!$R$1,0),0)=1,"H","B")</f>
        <v>B</v>
      </c>
      <c r="AR35">
        <f ca="1">IF(B35="Prelevement",INDIRECT(ADDRESS(U35+6,Entree!$P$1,1,1,Parametres!$O$6)),0)</f>
        <v>0</v>
      </c>
      <c r="AS35">
        <f ca="1">IF(AQ35="H",INDIRECT(ADDRESS(U35+3,Entree!$O$1,1,1,Parametres!$O$6)),INDIRECT(ADDRESS(U35+3,Entree!$P$1,1,1,Parametres!$O$6)))</f>
        <v>0</v>
      </c>
      <c r="AT35">
        <f ca="1">IF(AQ35="H",INDIRECT(ADDRESS(U35+4,Entree!$O$1,1,1,Parametres!$O$6)),INDIRECT(ADDRESS(U35+4,Entree!$P$1,1,1,Parametres!$O$6)))</f>
        <v>0</v>
      </c>
      <c r="AU35">
        <f t="shared" ca="1" si="8"/>
        <v>0</v>
      </c>
      <c r="AV35">
        <f t="shared" ca="1" si="7"/>
        <v>0</v>
      </c>
      <c r="AX35">
        <f ca="1">IF($C35&lt;&gt;"C",0,IFERROR(HLOOKUP($A35&amp;"C",CCQ!$B$2:$AA$101,100,0),0))</f>
        <v>0</v>
      </c>
      <c r="AY35">
        <f ca="1">IFERROR(INDIRECT(ADDRESS(AM35,AX35,1,1,Parametres!$O$11)),0)</f>
        <v>0</v>
      </c>
      <c r="AZ35">
        <f ca="1">IFERROR(INDIRECT(ADDRESS(AN35,AX35,1,1,Parametres!$O$11)),0)</f>
        <v>0</v>
      </c>
      <c r="BA35" t="str">
        <f ca="1">IF(IFERROR(VLOOKUP(A35,Gains_ded!$A$3:$AC$101,Gains_ded!$X$1,0),0)=1,"H","B")</f>
        <v>B</v>
      </c>
      <c r="BB35">
        <f ca="1">IF(A35=Parametres!$A$52,Parametres!$D$52,1)</f>
        <v>1</v>
      </c>
      <c r="BC35">
        <f t="shared" ca="1" si="3"/>
        <v>0</v>
      </c>
      <c r="BD35">
        <f t="shared" ca="1" si="4"/>
        <v>0</v>
      </c>
    </row>
    <row r="36" spans="1:56" x14ac:dyDescent="0.25">
      <c r="A36">
        <f ca="1">IFERROR(Entree!F35,0)</f>
        <v>0</v>
      </c>
      <c r="B36" t="str">
        <f ca="1">IFERROR(VLOOKUP(A36,Gains_ded!$A$3:$B$101,Gains_ded!$B$1-Gains_ded!$A$1+1,0),"")</f>
        <v/>
      </c>
      <c r="C36" s="12" t="str">
        <f ca="1">IFERROR(VLOOKUP(A36,Gains_ded!$A$3:$C$101,Gains_ded!$C$1-Gains_ded!$A$1+1,0),"")</f>
        <v/>
      </c>
      <c r="D36" s="12" t="str">
        <f ca="1">IFERROR(VLOOKUP(A36,Gains_ded!$A$3:$D$101,Gains_ded!$D$1-Gains_ded!$A$1+1,0),"")</f>
        <v/>
      </c>
      <c r="E36" s="19">
        <f ca="1">IF(OR($A36&lt;50,$A36&gt;59),IFERROR(VLOOKUP($A36,Gains_ded!$A$3:$M$101,Gains_ded!F$1-Gains_ded!$A$1+1,0),0)*Entree!$Q35,0)</f>
        <v>0</v>
      </c>
      <c r="F36" s="19">
        <f ca="1">IF(OR($A36&lt;50,$A36&gt;59),IFERROR(VLOOKUP($A36,Gains_ded!$A$3:$M$101,Gains_ded!G$1-Gains_ded!$A$1+1,0),0)*Entree!$Q35,0)</f>
        <v>0</v>
      </c>
      <c r="G36" s="19">
        <f ca="1">IF(OR($A36&lt;50,$A36&gt;59),IFERROR(VLOOKUP($A36,Gains_ded!$A$3:$M$101,Gains_ded!H$1-Gains_ded!$A$1+1,0),0)*Entree!$Q35,0)</f>
        <v>0</v>
      </c>
      <c r="H36" s="19">
        <f ca="1">IF(OR($A36&lt;50,$A36&gt;59),IFERROR(VLOOKUP($A36,Gains_ded!$A$3:$M$101,Gains_ded!I$1-Gains_ded!$A$1+1,0),0)*Entree!$Q35,0)</f>
        <v>0</v>
      </c>
      <c r="I36" s="19">
        <f ca="1">IF(OR($A36&lt;50,$A36&gt;59),IFERROR(VLOOKUP($A36,Gains_ded!$A$3:$M$101,Gains_ded!J$1-Gains_ded!$A$1+1,0),0)*Entree!$Q35,0)</f>
        <v>0</v>
      </c>
      <c r="J36" s="19">
        <f ca="1">IF(OR($A36&lt;50,$A36&gt;59),IFERROR(VLOOKUP($A36,Gains_ded!$A$3:$M$101,Gains_ded!K$1-Gains_ded!$A$1+1,0),0)*Entree!$Q35,0)</f>
        <v>0</v>
      </c>
      <c r="K36" s="19">
        <f ca="1">IF(OR($A36&lt;50,$A36&gt;59),IFERROR(VLOOKUP($A36,Gains_ded!$A$3:$M$101,Gains_ded!L$1-Gains_ded!$A$1+1,0),0)*Entree!$Q35,0)</f>
        <v>0</v>
      </c>
      <c r="L36" s="19">
        <f ca="1">IF(OR($A36&lt;50,$A36&gt;59),IFERROR(VLOOKUP($A36,Gains_ded!$A$3:$M$101,Gains_ded!M$1-Gains_ded!$A$1+1,0),0)*Entree!$Q35,0)</f>
        <v>0</v>
      </c>
      <c r="M36" s="19">
        <f ca="1">IF(C36="s",IFERROR(VLOOKUP($A36,Syndicats!$B$4:$F$51,Syndicats!$E$1-Syndicats!$B$1+1,0),0)*INDIRECT(ADDRESS(U36,Entree!$J$1,1,1,Parametres!$O$6)),IFERROR(VLOOKUP($A36,Gains_ded!$A$3:$AC$101,Gains_ded!$R$1-Gains_ded!$A$1+1,0),0)*INDIRECT(ADDRESS(U36,Entree!$J$1,1,1,Parametres!$O$6)))</f>
        <v>0</v>
      </c>
      <c r="N36" s="19">
        <f ca="1">IFERROR(VLOOKUP($A36,Gains_ded!$A$3:$AC$101,Gains_ded!$S$1-Gains_ded!$A$1+1,0),0)*INDIRECT(ADDRESS(U36,Entree!$N$1,1,1,Parametres!$O$6))</f>
        <v>0</v>
      </c>
      <c r="O36" s="19">
        <f ca="1">IF($A36&lt;50,0,VLOOKUP($A36,Gains_ded!$A$3:$AC$101,Gains_ded!$T$1-Gains_ded!$A$1+1,0))</f>
        <v>0</v>
      </c>
      <c r="P36" s="19">
        <f ca="1">IF($A36&lt;50,0,VLOOKUP($A36,Gains_ded!$A$3:$AC$101,Gains_ded!$U$1-Gains_ded!$A$1+1,0))</f>
        <v>0</v>
      </c>
      <c r="Q36" s="19">
        <f t="shared" ca="1" si="5"/>
        <v>0</v>
      </c>
      <c r="R36" s="19">
        <f ca="1">IF($A36&lt;50,0,VLOOKUP($A36,Gains_ded!$A$3:$AC$101,Gains_ded!$V$1-Gains_ded!$A$1+1,0))</f>
        <v>0</v>
      </c>
      <c r="S36" s="19">
        <f ca="1">IF(A36=0,0,IFERROR(INDIRECT(ADDRESS(63,A36+1,1,1,Parametres!$O$10&amp;TEXT($A$4,"00000"))),0))</f>
        <v>0</v>
      </c>
      <c r="T36" s="19">
        <f ca="1">IF(AND($A36&gt;50,$A36&lt;60),VLOOKUP($A36,INDIRECT(ADDRESS(U36+2,1,1,1)):INDIRECT(ADDRESS(U36+10,$AE$1,1,1)),$T$1-$A$1+1,0),IF(C36="C",AU36+AV36,IF(R36=0,Q36,IF(S36&gt;R36,0,IF(S36+Q36&gt;R36,R36-S36,Q36)))))</f>
        <v>0</v>
      </c>
      <c r="U36" s="68">
        <f t="shared" si="0"/>
        <v>44</v>
      </c>
      <c r="V36" s="19"/>
      <c r="W36" s="19">
        <f ca="1">IFERROR(VLOOKUP($A36,Gains_ded!$A$3:$AC$101,Gains_ded!$X$1-Gains_ded!$A$1+1,0),0)*INDIRECT(ADDRESS(U36,Entree!$J$1,1,1,Parametres!$O$6))</f>
        <v>0</v>
      </c>
      <c r="X36" s="19">
        <f ca="1">IFERROR(VLOOKUP($A36,Gains_ded!$A$3:$AC$101,Gains_ded!$Y$1-Gains_ded!$A$1+1,0),0)*INDIRECT(ADDRESS(U36,Entree!$N$1,1,1,Parametres!$O$6))</f>
        <v>0</v>
      </c>
      <c r="Y36" s="19">
        <f ca="1">IFERROR(VLOOKUP($A36,Gains_ded!$A$3:$AC$101,Gains_ded!$AA$1-Gains_ded!$A$1+1,0),0)*T36</f>
        <v>0</v>
      </c>
      <c r="Z36" s="19">
        <f ca="1">IF($A36&lt;50,0,VLOOKUP($A36,Gains_ded!$A$3:$AC$101,Gains_ded!$Z$1-Gains_ded!$A$1+1,0))</f>
        <v>0</v>
      </c>
      <c r="AA36" s="19">
        <f ca="1">IF($A36&lt;50,0,VLOOKUP($A36,Gains_ded!$A$3:$AC$101,Gains_ded!$AB$1-Gains_ded!$A$1+1,0))</f>
        <v>0</v>
      </c>
      <c r="AB36" s="19">
        <f t="shared" ca="1" si="6"/>
        <v>0</v>
      </c>
      <c r="AC36" s="19">
        <f ca="1">IF($A36&lt;50,0,VLOOKUP($A36,Gains_ded!$A$3:$AC$101,Gains_ded!$AC$1-Gains_ded!$A$1+1,0))</f>
        <v>0</v>
      </c>
      <c r="AD36" s="19">
        <f ca="1">IF(A36=0,0,IFERROR(INDIRECT(ADDRESS(133,A36+1,1,1,Parametres!$O$10&amp;TEXT($A$4,"00000"))),0))</f>
        <v>0</v>
      </c>
      <c r="AE36" s="19">
        <f ca="1">IF(AND($A36&gt;50,$A36&lt;60),VLOOKUP($A36,INDIRECT(ADDRESS(U36+2,1,1,1)):INDIRECT(ADDRESS(U36+10,$AE$1,1,1)),$AE$1-$A$1+1,0),IF(C36="C",BC36+BD36,IF(AC36=0,AB36,IF(AD36&gt;AC36,0,IF(AD36+AB36&gt;AC36,AC36-AD36,AB36)))))</f>
        <v>0</v>
      </c>
      <c r="AL36">
        <f ca="1">IF($C36&lt;&gt;"C",0,IFERROR(HLOOKUP($A36&amp;"E",CCQ!$B$2:$AA$101,100,0),0))</f>
        <v>0</v>
      </c>
      <c r="AM36">
        <f ca="1">IF($C36&lt;&gt;"C",0,VLOOKUP(INDIRECT(ADDRESS($U36-35,Entree!$A$1,1,1,Parametres!$O$6))&amp;"C"&amp;INDIRECT(ADDRESS($U36-34,Entree!$A$1,1,1,Parametres!$O$6)),CCQ!$A$4:$AP$100,CCQ!$AP$1,0))</f>
        <v>0</v>
      </c>
      <c r="AN36">
        <f ca="1">IF($C36&lt;&gt;"C",0,VLOOKUP(INDIRECT(ADDRESS($U36-35,Entree!$A$1,1,1,Parametres!$O$6))&amp;"D"&amp;INDIRECT(ADDRESS($U36-34,Entree!$A$1,1,1,Parametres!$O$6)),CCQ!$A$4:$AP$100,CCQ!$AP$1,0))</f>
        <v>0</v>
      </c>
      <c r="AO36">
        <f ca="1">IFERROR(INDIRECT(ADDRESS(AM36,AL36,1,1,Parametres!$O$11)),0)</f>
        <v>0</v>
      </c>
      <c r="AP36">
        <f ca="1">IFERROR(INDIRECT(ADDRESS(AN36,AL36,1,1,Parametres!$O$11)),0)</f>
        <v>0</v>
      </c>
      <c r="AQ36" t="str">
        <f ca="1">IF(IFERROR(VLOOKUP(A36,Gains_ded!$A$3:$AC$101,Gains_ded!$R$1,0),0)=1,"H","B")</f>
        <v>B</v>
      </c>
      <c r="AR36">
        <f ca="1">IF(B36="Prelevement",INDIRECT(ADDRESS(U36+6,Entree!$P$1,1,1,Parametres!$O$6)),0)</f>
        <v>0</v>
      </c>
      <c r="AS36">
        <f ca="1">IF(AQ36="H",INDIRECT(ADDRESS(U36+3,Entree!$O$1,1,1,Parametres!$O$6)),INDIRECT(ADDRESS(U36+3,Entree!$P$1,1,1,Parametres!$O$6)))</f>
        <v>0</v>
      </c>
      <c r="AT36">
        <f ca="1">IF(AQ36="H",INDIRECT(ADDRESS(U36+4,Entree!$O$1,1,1,Parametres!$O$6)),INDIRECT(ADDRESS(U36+4,Entree!$P$1,1,1,Parametres!$O$6)))</f>
        <v>0</v>
      </c>
      <c r="AU36">
        <f t="shared" ca="1" si="8"/>
        <v>0</v>
      </c>
      <c r="AV36">
        <f t="shared" ca="1" si="7"/>
        <v>0</v>
      </c>
      <c r="AX36">
        <f ca="1">IF($C36&lt;&gt;"C",0,IFERROR(HLOOKUP($A36&amp;"C",CCQ!$B$2:$AA$101,100,0),0))</f>
        <v>0</v>
      </c>
      <c r="AY36">
        <f ca="1">IFERROR(INDIRECT(ADDRESS(AM36,AX36,1,1,Parametres!$O$11)),0)</f>
        <v>0</v>
      </c>
      <c r="AZ36">
        <f ca="1">IFERROR(INDIRECT(ADDRESS(AN36,AX36,1,1,Parametres!$O$11)),0)</f>
        <v>0</v>
      </c>
      <c r="BA36" t="str">
        <f ca="1">IF(IFERROR(VLOOKUP(A36,Gains_ded!$A$3:$AC$101,Gains_ded!$X$1,0),0)=1,"H","B")</f>
        <v>B</v>
      </c>
      <c r="BB36">
        <f ca="1">IF(A36=Parametres!$A$52,Parametres!$D$52,1)</f>
        <v>1</v>
      </c>
      <c r="BC36">
        <f t="shared" ca="1" si="3"/>
        <v>0</v>
      </c>
      <c r="BD36">
        <f t="shared" ca="1" si="4"/>
        <v>0</v>
      </c>
    </row>
    <row r="37" spans="1:56" x14ac:dyDescent="0.25">
      <c r="A37">
        <f ca="1">IFERROR(Entree!F36,0)</f>
        <v>0</v>
      </c>
      <c r="B37" t="str">
        <f ca="1">IFERROR(VLOOKUP(A37,Gains_ded!$A$3:$B$101,Gains_ded!$B$1-Gains_ded!$A$1+1,0),"")</f>
        <v/>
      </c>
      <c r="C37" s="12" t="str">
        <f ca="1">IFERROR(VLOOKUP(A37,Gains_ded!$A$3:$C$101,Gains_ded!$C$1-Gains_ded!$A$1+1,0),"")</f>
        <v/>
      </c>
      <c r="D37" s="12" t="str">
        <f ca="1">IFERROR(VLOOKUP(A37,Gains_ded!$A$3:$D$101,Gains_ded!$D$1-Gains_ded!$A$1+1,0),"")</f>
        <v/>
      </c>
      <c r="E37" s="19">
        <f ca="1">IF(OR($A37&lt;50,$A37&gt;59),IFERROR(VLOOKUP($A37,Gains_ded!$A$3:$M$101,Gains_ded!F$1-Gains_ded!$A$1+1,0),0)*Entree!$Q36,0)</f>
        <v>0</v>
      </c>
      <c r="F37" s="19">
        <f ca="1">IF(OR($A37&lt;50,$A37&gt;59),IFERROR(VLOOKUP($A37,Gains_ded!$A$3:$M$101,Gains_ded!G$1-Gains_ded!$A$1+1,0),0)*Entree!$Q36,0)</f>
        <v>0</v>
      </c>
      <c r="G37" s="19">
        <f ca="1">IF(OR($A37&lt;50,$A37&gt;59),IFERROR(VLOOKUP($A37,Gains_ded!$A$3:$M$101,Gains_ded!H$1-Gains_ded!$A$1+1,0),0)*Entree!$Q36,0)</f>
        <v>0</v>
      </c>
      <c r="H37" s="19">
        <f ca="1">IF(OR($A37&lt;50,$A37&gt;59),IFERROR(VLOOKUP($A37,Gains_ded!$A$3:$M$101,Gains_ded!I$1-Gains_ded!$A$1+1,0),0)*Entree!$Q36,0)</f>
        <v>0</v>
      </c>
      <c r="I37" s="19">
        <f ca="1">IF(OR($A37&lt;50,$A37&gt;59),IFERROR(VLOOKUP($A37,Gains_ded!$A$3:$M$101,Gains_ded!J$1-Gains_ded!$A$1+1,0),0)*Entree!$Q36,0)</f>
        <v>0</v>
      </c>
      <c r="J37" s="19">
        <f ca="1">IF(OR($A37&lt;50,$A37&gt;59),IFERROR(VLOOKUP($A37,Gains_ded!$A$3:$M$101,Gains_ded!K$1-Gains_ded!$A$1+1,0),0)*Entree!$Q36,0)</f>
        <v>0</v>
      </c>
      <c r="K37" s="19">
        <f ca="1">IF(OR($A37&lt;50,$A37&gt;59),IFERROR(VLOOKUP($A37,Gains_ded!$A$3:$M$101,Gains_ded!L$1-Gains_ded!$A$1+1,0),0)*Entree!$Q36,0)</f>
        <v>0</v>
      </c>
      <c r="L37" s="19">
        <f ca="1">IF(OR($A37&lt;50,$A37&gt;59),IFERROR(VLOOKUP($A37,Gains_ded!$A$3:$M$101,Gains_ded!M$1-Gains_ded!$A$1+1,0),0)*Entree!$Q36,0)</f>
        <v>0</v>
      </c>
      <c r="M37" s="19">
        <f ca="1">IF(C37="s",IFERROR(VLOOKUP($A37,Syndicats!$B$4:$F$51,Syndicats!$E$1-Syndicats!$B$1+1,0),0)*INDIRECT(ADDRESS(U37,Entree!$J$1,1,1,Parametres!$O$6)),IFERROR(VLOOKUP($A37,Gains_ded!$A$3:$AC$101,Gains_ded!$R$1-Gains_ded!$A$1+1,0),0)*INDIRECT(ADDRESS(U37,Entree!$J$1,1,1,Parametres!$O$6)))</f>
        <v>0</v>
      </c>
      <c r="N37" s="19">
        <f ca="1">IFERROR(VLOOKUP($A37,Gains_ded!$A$3:$AC$101,Gains_ded!$S$1-Gains_ded!$A$1+1,0),0)*INDIRECT(ADDRESS(U37,Entree!$N$1,1,1,Parametres!$O$6))</f>
        <v>0</v>
      </c>
      <c r="O37" s="19">
        <f ca="1">IF($A37&lt;50,0,VLOOKUP($A37,Gains_ded!$A$3:$AC$101,Gains_ded!$T$1-Gains_ded!$A$1+1,0))</f>
        <v>0</v>
      </c>
      <c r="P37" s="19">
        <f ca="1">IF($A37&lt;50,0,VLOOKUP($A37,Gains_ded!$A$3:$AC$101,Gains_ded!$U$1-Gains_ded!$A$1+1,0))</f>
        <v>0</v>
      </c>
      <c r="Q37" s="19">
        <f t="shared" ca="1" si="5"/>
        <v>0</v>
      </c>
      <c r="R37" s="19">
        <f ca="1">IF($A37&lt;50,0,VLOOKUP($A37,Gains_ded!$A$3:$AC$101,Gains_ded!$V$1-Gains_ded!$A$1+1,0))</f>
        <v>0</v>
      </c>
      <c r="S37" s="19">
        <f ca="1">IF(A37=0,0,IFERROR(INDIRECT(ADDRESS(63,A37+1,1,1,Parametres!$O$10&amp;TEXT($A$4,"00000"))),0))</f>
        <v>0</v>
      </c>
      <c r="T37" s="19">
        <f ca="1">IF(AND($A37&gt;50,$A37&lt;60),VLOOKUP($A37,INDIRECT(ADDRESS(U37+2,1,1,1)):INDIRECT(ADDRESS(U37+10,$AE$1,1,1)),$T$1-$A$1+1,0),IF(C37="C",AU37+AV37,IF(R37=0,Q37,IF(S37&gt;R37,0,IF(S37+Q37&gt;R37,R37-S37,Q37)))))</f>
        <v>0</v>
      </c>
      <c r="U37" s="68">
        <f t="shared" si="0"/>
        <v>44</v>
      </c>
      <c r="V37" s="19"/>
      <c r="W37" s="19">
        <f ca="1">IFERROR(VLOOKUP($A37,Gains_ded!$A$3:$AC$101,Gains_ded!$X$1-Gains_ded!$A$1+1,0),0)*INDIRECT(ADDRESS(U37,Entree!$J$1,1,1,Parametres!$O$6))</f>
        <v>0</v>
      </c>
      <c r="X37" s="19">
        <f ca="1">IFERROR(VLOOKUP($A37,Gains_ded!$A$3:$AC$101,Gains_ded!$Y$1-Gains_ded!$A$1+1,0),0)*INDIRECT(ADDRESS(U37,Entree!$N$1,1,1,Parametres!$O$6))</f>
        <v>0</v>
      </c>
      <c r="Y37" s="19">
        <f ca="1">IFERROR(VLOOKUP($A37,Gains_ded!$A$3:$AC$101,Gains_ded!$AA$1-Gains_ded!$A$1+1,0),0)*T37</f>
        <v>0</v>
      </c>
      <c r="Z37" s="19">
        <f ca="1">IF($A37&lt;50,0,VLOOKUP($A37,Gains_ded!$A$3:$AC$101,Gains_ded!$Z$1-Gains_ded!$A$1+1,0))</f>
        <v>0</v>
      </c>
      <c r="AA37" s="19">
        <f ca="1">IF($A37&lt;50,0,VLOOKUP($A37,Gains_ded!$A$3:$AC$101,Gains_ded!$AB$1-Gains_ded!$A$1+1,0))</f>
        <v>0</v>
      </c>
      <c r="AB37" s="19">
        <f t="shared" ca="1" si="6"/>
        <v>0</v>
      </c>
      <c r="AC37" s="19">
        <f ca="1">IF($A37&lt;50,0,VLOOKUP($A37,Gains_ded!$A$3:$AC$101,Gains_ded!$AC$1-Gains_ded!$A$1+1,0))</f>
        <v>0</v>
      </c>
      <c r="AD37" s="19">
        <f ca="1">IF(A37=0,0,IFERROR(INDIRECT(ADDRESS(133,A37+1,1,1,Parametres!$O$10&amp;TEXT($A$4,"00000"))),0))</f>
        <v>0</v>
      </c>
      <c r="AE37" s="19">
        <f ca="1">IF(AND($A37&gt;50,$A37&lt;60),VLOOKUP($A37,INDIRECT(ADDRESS(U37+2,1,1,1)):INDIRECT(ADDRESS(U37+10,$AE$1,1,1)),$AE$1-$A$1+1,0),IF(C37="C",BC37+BD37,IF(AC37=0,AB37,IF(AD37&gt;AC37,0,IF(AD37+AB37&gt;AC37,AC37-AD37,AB37)))))</f>
        <v>0</v>
      </c>
      <c r="AL37">
        <f ca="1">IF($C37&lt;&gt;"C",0,IFERROR(HLOOKUP($A37&amp;"E",CCQ!$B$2:$AA$101,100,0),0))</f>
        <v>0</v>
      </c>
      <c r="AM37">
        <f ca="1">IF($C37&lt;&gt;"C",0,VLOOKUP(INDIRECT(ADDRESS($U37-35,Entree!$A$1,1,1,Parametres!$O$6))&amp;"C"&amp;INDIRECT(ADDRESS($U37-34,Entree!$A$1,1,1,Parametres!$O$6)),CCQ!$A$4:$AP$100,CCQ!$AP$1,0))</f>
        <v>0</v>
      </c>
      <c r="AN37">
        <f ca="1">IF($C37&lt;&gt;"C",0,VLOOKUP(INDIRECT(ADDRESS($U37-35,Entree!$A$1,1,1,Parametres!$O$6))&amp;"D"&amp;INDIRECT(ADDRESS($U37-34,Entree!$A$1,1,1,Parametres!$O$6)),CCQ!$A$4:$AP$100,CCQ!$AP$1,0))</f>
        <v>0</v>
      </c>
      <c r="AO37">
        <f ca="1">IFERROR(INDIRECT(ADDRESS(AM37,AL37,1,1,Parametres!$O$11)),0)</f>
        <v>0</v>
      </c>
      <c r="AP37">
        <f ca="1">IFERROR(INDIRECT(ADDRESS(AN37,AL37,1,1,Parametres!$O$11)),0)</f>
        <v>0</v>
      </c>
      <c r="AQ37" t="str">
        <f ca="1">IF(IFERROR(VLOOKUP(A37,Gains_ded!$A$3:$AC$101,Gains_ded!$R$1,0),0)=1,"H","B")</f>
        <v>B</v>
      </c>
      <c r="AR37">
        <f ca="1">IF(B37="Prelevement",INDIRECT(ADDRESS(U37+6,Entree!$P$1,1,1,Parametres!$O$6)),0)</f>
        <v>0</v>
      </c>
      <c r="AS37">
        <f ca="1">IF(AQ37="H",INDIRECT(ADDRESS(U37+3,Entree!$O$1,1,1,Parametres!$O$6)),INDIRECT(ADDRESS(U37+3,Entree!$P$1,1,1,Parametres!$O$6)))</f>
        <v>0</v>
      </c>
      <c r="AT37">
        <f ca="1">IF(AQ37="H",INDIRECT(ADDRESS(U37+4,Entree!$O$1,1,1,Parametres!$O$6)),INDIRECT(ADDRESS(U37+4,Entree!$P$1,1,1,Parametres!$O$6)))</f>
        <v>0</v>
      </c>
      <c r="AU37">
        <f t="shared" ca="1" si="8"/>
        <v>0</v>
      </c>
      <c r="AV37">
        <f t="shared" ca="1" si="7"/>
        <v>0</v>
      </c>
      <c r="AX37">
        <f ca="1">IF($C37&lt;&gt;"C",0,IFERROR(HLOOKUP($A37&amp;"C",CCQ!$B$2:$AA$101,100,0),0))</f>
        <v>0</v>
      </c>
      <c r="AY37">
        <f ca="1">IFERROR(INDIRECT(ADDRESS(AM37,AX37,1,1,Parametres!$O$11)),0)</f>
        <v>0</v>
      </c>
      <c r="AZ37">
        <f ca="1">IFERROR(INDIRECT(ADDRESS(AN37,AX37,1,1,Parametres!$O$11)),0)</f>
        <v>0</v>
      </c>
      <c r="BA37" t="str">
        <f ca="1">IF(IFERROR(VLOOKUP(A37,Gains_ded!$A$3:$AC$101,Gains_ded!$X$1,0),0)=1,"H","B")</f>
        <v>B</v>
      </c>
      <c r="BB37">
        <f ca="1">IF(A37=Parametres!$A$52,Parametres!$D$52,1)</f>
        <v>1</v>
      </c>
      <c r="BC37">
        <f t="shared" ca="1" si="3"/>
        <v>0</v>
      </c>
      <c r="BD37">
        <f t="shared" ca="1" si="4"/>
        <v>0</v>
      </c>
    </row>
    <row r="38" spans="1:56" x14ac:dyDescent="0.25">
      <c r="A38">
        <f ca="1">IFERROR(Entree!F37,0)</f>
        <v>0</v>
      </c>
      <c r="B38" t="str">
        <f ca="1">IFERROR(VLOOKUP(A38,Gains_ded!$A$3:$B$101,Gains_ded!$B$1-Gains_ded!$A$1+1,0),"")</f>
        <v/>
      </c>
      <c r="C38" s="12" t="str">
        <f ca="1">IFERROR(VLOOKUP(A38,Gains_ded!$A$3:$C$101,Gains_ded!$C$1-Gains_ded!$A$1+1,0),"")</f>
        <v/>
      </c>
      <c r="D38" s="12" t="str">
        <f ca="1">IFERROR(VLOOKUP(A38,Gains_ded!$A$3:$D$101,Gains_ded!$D$1-Gains_ded!$A$1+1,0),"")</f>
        <v/>
      </c>
      <c r="E38" s="19">
        <f ca="1">IF(OR($A38&lt;50,$A38&gt;59),IFERROR(VLOOKUP($A38,Gains_ded!$A$3:$M$101,Gains_ded!F$1-Gains_ded!$A$1+1,0),0)*Entree!$Q37,0)</f>
        <v>0</v>
      </c>
      <c r="F38" s="19">
        <f ca="1">IF(OR($A38&lt;50,$A38&gt;59),IFERROR(VLOOKUP($A38,Gains_ded!$A$3:$M$101,Gains_ded!G$1-Gains_ded!$A$1+1,0),0)*Entree!$Q37,0)</f>
        <v>0</v>
      </c>
      <c r="G38" s="19">
        <f ca="1">IF(OR($A38&lt;50,$A38&gt;59),IFERROR(VLOOKUP($A38,Gains_ded!$A$3:$M$101,Gains_ded!H$1-Gains_ded!$A$1+1,0),0)*Entree!$Q37,0)</f>
        <v>0</v>
      </c>
      <c r="H38" s="19">
        <f ca="1">IF(OR($A38&lt;50,$A38&gt;59),IFERROR(VLOOKUP($A38,Gains_ded!$A$3:$M$101,Gains_ded!I$1-Gains_ded!$A$1+1,0),0)*Entree!$Q37,0)</f>
        <v>0</v>
      </c>
      <c r="I38" s="19">
        <f ca="1">IF(OR($A38&lt;50,$A38&gt;59),IFERROR(VLOOKUP($A38,Gains_ded!$A$3:$M$101,Gains_ded!J$1-Gains_ded!$A$1+1,0),0)*Entree!$Q37,0)</f>
        <v>0</v>
      </c>
      <c r="J38" s="19">
        <f ca="1">IF(OR($A38&lt;50,$A38&gt;59),IFERROR(VLOOKUP($A38,Gains_ded!$A$3:$M$101,Gains_ded!K$1-Gains_ded!$A$1+1,0),0)*Entree!$Q37,0)</f>
        <v>0</v>
      </c>
      <c r="K38" s="19">
        <f ca="1">IF(OR($A38&lt;50,$A38&gt;59),IFERROR(VLOOKUP($A38,Gains_ded!$A$3:$M$101,Gains_ded!L$1-Gains_ded!$A$1+1,0),0)*Entree!$Q37,0)</f>
        <v>0</v>
      </c>
      <c r="L38" s="19">
        <f ca="1">IF(OR($A38&lt;50,$A38&gt;59),IFERROR(VLOOKUP($A38,Gains_ded!$A$3:$M$101,Gains_ded!M$1-Gains_ded!$A$1+1,0),0)*Entree!$Q37,0)</f>
        <v>0</v>
      </c>
      <c r="M38" s="19">
        <f ca="1">IF(C38="s",IFERROR(VLOOKUP($A38,Syndicats!$B$4:$F$51,Syndicats!$E$1-Syndicats!$B$1+1,0),0)*INDIRECT(ADDRESS(U38,Entree!$J$1,1,1,Parametres!$O$6)),IFERROR(VLOOKUP($A38,Gains_ded!$A$3:$AC$101,Gains_ded!$R$1-Gains_ded!$A$1+1,0),0)*INDIRECT(ADDRESS(U38,Entree!$J$1,1,1,Parametres!$O$6)))</f>
        <v>0</v>
      </c>
      <c r="N38" s="19">
        <f ca="1">IFERROR(VLOOKUP($A38,Gains_ded!$A$3:$AC$101,Gains_ded!$S$1-Gains_ded!$A$1+1,0),0)*INDIRECT(ADDRESS(U38,Entree!$N$1,1,1,Parametres!$O$6))</f>
        <v>0</v>
      </c>
      <c r="O38" s="19">
        <f ca="1">IF($A38&lt;50,0,VLOOKUP($A38,Gains_ded!$A$3:$AC$101,Gains_ded!$T$1-Gains_ded!$A$1+1,0))</f>
        <v>0</v>
      </c>
      <c r="P38" s="19">
        <f ca="1">IF($A38&lt;50,0,VLOOKUP($A38,Gains_ded!$A$3:$AC$101,Gains_ded!$U$1-Gains_ded!$A$1+1,0))</f>
        <v>0</v>
      </c>
      <c r="Q38" s="19">
        <f t="shared" ca="1" si="5"/>
        <v>0</v>
      </c>
      <c r="R38" s="19">
        <f ca="1">IF($A38&lt;50,0,VLOOKUP($A38,Gains_ded!$A$3:$AC$101,Gains_ded!$V$1-Gains_ded!$A$1+1,0))</f>
        <v>0</v>
      </c>
      <c r="S38" s="19">
        <f ca="1">IF(A38=0,0,IFERROR(INDIRECT(ADDRESS(63,A38+1,1,1,Parametres!$O$10&amp;TEXT($A$4,"00000"))),0))</f>
        <v>0</v>
      </c>
      <c r="T38" s="19">
        <f ca="1">IF(AND($A38&gt;50,$A38&lt;60),VLOOKUP($A38,INDIRECT(ADDRESS(U38+2,1,1,1)):INDIRECT(ADDRESS(U38+10,$AE$1,1,1)),$T$1-$A$1+1,0),IF(C38="C",AU38+AV38,IF(R38=0,Q38,IF(S38&gt;R38,0,IF(S38+Q38&gt;R38,R38-S38,Q38)))))</f>
        <v>0</v>
      </c>
      <c r="U38" s="68">
        <f t="shared" si="0"/>
        <v>44</v>
      </c>
      <c r="V38" s="19"/>
      <c r="W38" s="19">
        <f ca="1">IFERROR(VLOOKUP($A38,Gains_ded!$A$3:$AC$101,Gains_ded!$X$1-Gains_ded!$A$1+1,0),0)*INDIRECT(ADDRESS(U38,Entree!$J$1,1,1,Parametres!$O$6))</f>
        <v>0</v>
      </c>
      <c r="X38" s="19">
        <f ca="1">IFERROR(VLOOKUP($A38,Gains_ded!$A$3:$AC$101,Gains_ded!$Y$1-Gains_ded!$A$1+1,0),0)*INDIRECT(ADDRESS(U38,Entree!$N$1,1,1,Parametres!$O$6))</f>
        <v>0</v>
      </c>
      <c r="Y38" s="19">
        <f ca="1">IFERROR(VLOOKUP($A38,Gains_ded!$A$3:$AC$101,Gains_ded!$AA$1-Gains_ded!$A$1+1,0),0)*T38</f>
        <v>0</v>
      </c>
      <c r="Z38" s="19">
        <f ca="1">IF($A38&lt;50,0,VLOOKUP($A38,Gains_ded!$A$3:$AC$101,Gains_ded!$Z$1-Gains_ded!$A$1+1,0))</f>
        <v>0</v>
      </c>
      <c r="AA38" s="19">
        <f ca="1">IF($A38&lt;50,0,VLOOKUP($A38,Gains_ded!$A$3:$AC$101,Gains_ded!$AB$1-Gains_ded!$A$1+1,0))</f>
        <v>0</v>
      </c>
      <c r="AB38" s="19">
        <f t="shared" ca="1" si="6"/>
        <v>0</v>
      </c>
      <c r="AC38" s="19">
        <f ca="1">IF($A38&lt;50,0,VLOOKUP($A38,Gains_ded!$A$3:$AC$101,Gains_ded!$AC$1-Gains_ded!$A$1+1,0))</f>
        <v>0</v>
      </c>
      <c r="AD38" s="19">
        <f ca="1">IF(A38=0,0,IFERROR(INDIRECT(ADDRESS(133,A38+1,1,1,Parametres!$O$10&amp;TEXT($A$4,"00000"))),0))</f>
        <v>0</v>
      </c>
      <c r="AE38" s="19">
        <f ca="1">IF(AND($A38&gt;50,$A38&lt;60),VLOOKUP($A38,INDIRECT(ADDRESS(U38+2,1,1,1)):INDIRECT(ADDRESS(U38+10,$AE$1,1,1)),$AE$1-$A$1+1,0),IF(C38="C",BC38+BD38,IF(AC38=0,AB38,IF(AD38&gt;AC38,0,IF(AD38+AB38&gt;AC38,AC38-AD38,AB38)))))</f>
        <v>0</v>
      </c>
      <c r="AL38">
        <f ca="1">IF($C38&lt;&gt;"C",0,IFERROR(HLOOKUP($A38&amp;"E",CCQ!$B$2:$AA$101,100,0),0))</f>
        <v>0</v>
      </c>
      <c r="AM38">
        <f ca="1">IF($C38&lt;&gt;"C",0,VLOOKUP(INDIRECT(ADDRESS($U38-35,Entree!$A$1,1,1,Parametres!$O$6))&amp;"C"&amp;INDIRECT(ADDRESS($U38-34,Entree!$A$1,1,1,Parametres!$O$6)),CCQ!$A$4:$AP$100,CCQ!$AP$1,0))</f>
        <v>0</v>
      </c>
      <c r="AN38">
        <f ca="1">IF($C38&lt;&gt;"C",0,VLOOKUP(INDIRECT(ADDRESS($U38-35,Entree!$A$1,1,1,Parametres!$O$6))&amp;"D"&amp;INDIRECT(ADDRESS($U38-34,Entree!$A$1,1,1,Parametres!$O$6)),CCQ!$A$4:$AP$100,CCQ!$AP$1,0))</f>
        <v>0</v>
      </c>
      <c r="AO38">
        <f ca="1">IFERROR(INDIRECT(ADDRESS(AM38,AL38,1,1,Parametres!$O$11)),0)</f>
        <v>0</v>
      </c>
      <c r="AP38">
        <f ca="1">IFERROR(INDIRECT(ADDRESS(AN38,AL38,1,1,Parametres!$O$11)),0)</f>
        <v>0</v>
      </c>
      <c r="AQ38" t="str">
        <f ca="1">IF(IFERROR(VLOOKUP(A38,Gains_ded!$A$3:$AC$101,Gains_ded!$R$1,0),0)=1,"H","B")</f>
        <v>B</v>
      </c>
      <c r="AR38">
        <f ca="1">IF(B38="Prelevement",INDIRECT(ADDRESS(U38+6,Entree!$P$1,1,1,Parametres!$O$6)),0)</f>
        <v>0</v>
      </c>
      <c r="AS38">
        <f ca="1">IF(AQ38="H",INDIRECT(ADDRESS(U38+3,Entree!$O$1,1,1,Parametres!$O$6)),INDIRECT(ADDRESS(U38+3,Entree!$P$1,1,1,Parametres!$O$6)))</f>
        <v>0</v>
      </c>
      <c r="AT38">
        <f ca="1">IF(AQ38="H",INDIRECT(ADDRESS(U38+4,Entree!$O$1,1,1,Parametres!$O$6)),INDIRECT(ADDRESS(U38+4,Entree!$P$1,1,1,Parametres!$O$6)))</f>
        <v>0</v>
      </c>
      <c r="AU38">
        <f t="shared" ca="1" si="8"/>
        <v>0</v>
      </c>
      <c r="AV38">
        <f t="shared" ca="1" si="7"/>
        <v>0</v>
      </c>
      <c r="AX38">
        <f ca="1">IF($C38&lt;&gt;"C",0,IFERROR(HLOOKUP($A38&amp;"C",CCQ!$B$2:$AA$101,100,0),0))</f>
        <v>0</v>
      </c>
      <c r="AY38">
        <f ca="1">IFERROR(INDIRECT(ADDRESS(AM38,AX38,1,1,Parametres!$O$11)),0)</f>
        <v>0</v>
      </c>
      <c r="AZ38">
        <f ca="1">IFERROR(INDIRECT(ADDRESS(AN38,AX38,1,1,Parametres!$O$11)),0)</f>
        <v>0</v>
      </c>
      <c r="BA38" t="str">
        <f ca="1">IF(IFERROR(VLOOKUP(A38,Gains_ded!$A$3:$AC$101,Gains_ded!$X$1,0),0)=1,"H","B")</f>
        <v>B</v>
      </c>
      <c r="BB38">
        <f ca="1">IF(A38=Parametres!$A$52,Parametres!$D$52,1)</f>
        <v>1</v>
      </c>
      <c r="BC38">
        <f t="shared" ca="1" si="3"/>
        <v>0</v>
      </c>
      <c r="BD38">
        <f t="shared" ca="1" si="4"/>
        <v>0</v>
      </c>
    </row>
    <row r="39" spans="1:56" x14ac:dyDescent="0.25">
      <c r="A39">
        <f ca="1">IFERROR(Entree!F38,0)</f>
        <v>0</v>
      </c>
      <c r="B39" t="str">
        <f ca="1">IFERROR(VLOOKUP(A39,Gains_ded!$A$3:$B$101,Gains_ded!$B$1-Gains_ded!$A$1+1,0),"")</f>
        <v/>
      </c>
      <c r="C39" s="12" t="str">
        <f ca="1">IFERROR(VLOOKUP(A39,Gains_ded!$A$3:$C$101,Gains_ded!$C$1-Gains_ded!$A$1+1,0),"")</f>
        <v/>
      </c>
      <c r="D39" s="12" t="str">
        <f ca="1">IFERROR(VLOOKUP(A39,Gains_ded!$A$3:$D$101,Gains_ded!$D$1-Gains_ded!$A$1+1,0),"")</f>
        <v/>
      </c>
      <c r="E39" s="19">
        <f ca="1">IF(OR($A39&lt;50,$A39&gt;59),IFERROR(VLOOKUP($A39,Gains_ded!$A$3:$M$101,Gains_ded!F$1-Gains_ded!$A$1+1,0),0)*Entree!$Q38,0)</f>
        <v>0</v>
      </c>
      <c r="F39" s="19">
        <f ca="1">IF(OR($A39&lt;50,$A39&gt;59),IFERROR(VLOOKUP($A39,Gains_ded!$A$3:$M$101,Gains_ded!G$1-Gains_ded!$A$1+1,0),0)*Entree!$Q38,0)</f>
        <v>0</v>
      </c>
      <c r="G39" s="19">
        <f ca="1">IF(OR($A39&lt;50,$A39&gt;59),IFERROR(VLOOKUP($A39,Gains_ded!$A$3:$M$101,Gains_ded!H$1-Gains_ded!$A$1+1,0),0)*Entree!$Q38,0)</f>
        <v>0</v>
      </c>
      <c r="H39" s="19">
        <f ca="1">IF(OR($A39&lt;50,$A39&gt;59),IFERROR(VLOOKUP($A39,Gains_ded!$A$3:$M$101,Gains_ded!I$1-Gains_ded!$A$1+1,0),0)*Entree!$Q38,0)</f>
        <v>0</v>
      </c>
      <c r="I39" s="19">
        <f ca="1">IF(OR($A39&lt;50,$A39&gt;59),IFERROR(VLOOKUP($A39,Gains_ded!$A$3:$M$101,Gains_ded!J$1-Gains_ded!$A$1+1,0),0)*Entree!$Q38,0)</f>
        <v>0</v>
      </c>
      <c r="J39" s="19">
        <f ca="1">IF(OR($A39&lt;50,$A39&gt;59),IFERROR(VLOOKUP($A39,Gains_ded!$A$3:$M$101,Gains_ded!K$1-Gains_ded!$A$1+1,0),0)*Entree!$Q38,0)</f>
        <v>0</v>
      </c>
      <c r="K39" s="19">
        <f ca="1">IF(OR($A39&lt;50,$A39&gt;59),IFERROR(VLOOKUP($A39,Gains_ded!$A$3:$M$101,Gains_ded!L$1-Gains_ded!$A$1+1,0),0)*Entree!$Q38,0)</f>
        <v>0</v>
      </c>
      <c r="L39" s="19">
        <f ca="1">IF(OR($A39&lt;50,$A39&gt;59),IFERROR(VLOOKUP($A39,Gains_ded!$A$3:$M$101,Gains_ded!M$1-Gains_ded!$A$1+1,0),0)*Entree!$Q38,0)</f>
        <v>0</v>
      </c>
      <c r="M39" s="19">
        <f ca="1">IF(C39="s",IFERROR(VLOOKUP($A39,Syndicats!$B$4:$F$51,Syndicats!$E$1-Syndicats!$B$1+1,0),0)*INDIRECT(ADDRESS(U39,Entree!$J$1,1,1,Parametres!$O$6)),IFERROR(VLOOKUP($A39,Gains_ded!$A$3:$AC$101,Gains_ded!$R$1-Gains_ded!$A$1+1,0),0)*INDIRECT(ADDRESS(U39,Entree!$J$1,1,1,Parametres!$O$6)))</f>
        <v>0</v>
      </c>
      <c r="N39" s="19">
        <f ca="1">IFERROR(VLOOKUP($A39,Gains_ded!$A$3:$AC$101,Gains_ded!$S$1-Gains_ded!$A$1+1,0),0)*INDIRECT(ADDRESS(U39,Entree!$N$1,1,1,Parametres!$O$6))</f>
        <v>0</v>
      </c>
      <c r="O39" s="19">
        <f ca="1">IF($A39&lt;50,0,VLOOKUP($A39,Gains_ded!$A$3:$AC$101,Gains_ded!$T$1-Gains_ded!$A$1+1,0))</f>
        <v>0</v>
      </c>
      <c r="P39" s="19">
        <f ca="1">IF($A39&lt;50,0,VLOOKUP($A39,Gains_ded!$A$3:$AC$101,Gains_ded!$U$1-Gains_ded!$A$1+1,0))</f>
        <v>0</v>
      </c>
      <c r="Q39" s="19">
        <f t="shared" ca="1" si="5"/>
        <v>0</v>
      </c>
      <c r="R39" s="19">
        <f ca="1">IF($A39&lt;50,0,VLOOKUP($A39,Gains_ded!$A$3:$AC$101,Gains_ded!$V$1-Gains_ded!$A$1+1,0))</f>
        <v>0</v>
      </c>
      <c r="S39" s="19">
        <f ca="1">IF(A39=0,0,IFERROR(INDIRECT(ADDRESS(63,A39+1,1,1,Parametres!$O$10&amp;TEXT($A$4,"00000"))),0))</f>
        <v>0</v>
      </c>
      <c r="T39" s="19">
        <f ca="1">IF(AND($A39&gt;50,$A39&lt;60),VLOOKUP($A39,INDIRECT(ADDRESS(U39+2,1,1,1)):INDIRECT(ADDRESS(U39+10,$AE$1,1,1)),$T$1-$A$1+1,0),IF(C39="C",AU39+AV39,IF(R39=0,Q39,IF(S39&gt;R39,0,IF(S39+Q39&gt;R39,R39-S39,Q39)))))</f>
        <v>0</v>
      </c>
      <c r="U39" s="68">
        <f t="shared" si="0"/>
        <v>44</v>
      </c>
      <c r="V39" s="19"/>
      <c r="W39" s="19">
        <f ca="1">IFERROR(VLOOKUP($A39,Gains_ded!$A$3:$AC$101,Gains_ded!$X$1-Gains_ded!$A$1+1,0),0)*INDIRECT(ADDRESS(U39,Entree!$J$1,1,1,Parametres!$O$6))</f>
        <v>0</v>
      </c>
      <c r="X39" s="19">
        <f ca="1">IFERROR(VLOOKUP($A39,Gains_ded!$A$3:$AC$101,Gains_ded!$Y$1-Gains_ded!$A$1+1,0),0)*INDIRECT(ADDRESS(U39,Entree!$N$1,1,1,Parametres!$O$6))</f>
        <v>0</v>
      </c>
      <c r="Y39" s="19">
        <f ca="1">IFERROR(VLOOKUP($A39,Gains_ded!$A$3:$AC$101,Gains_ded!$AA$1-Gains_ded!$A$1+1,0),0)*T39</f>
        <v>0</v>
      </c>
      <c r="Z39" s="19">
        <f ca="1">IF($A39&lt;50,0,VLOOKUP($A39,Gains_ded!$A$3:$AC$101,Gains_ded!$Z$1-Gains_ded!$A$1+1,0))</f>
        <v>0</v>
      </c>
      <c r="AA39" s="19">
        <f ca="1">IF($A39&lt;50,0,VLOOKUP($A39,Gains_ded!$A$3:$AC$101,Gains_ded!$AB$1-Gains_ded!$A$1+1,0))</f>
        <v>0</v>
      </c>
      <c r="AB39" s="19">
        <f t="shared" ca="1" si="6"/>
        <v>0</v>
      </c>
      <c r="AC39" s="19">
        <f ca="1">IF($A39&lt;50,0,VLOOKUP($A39,Gains_ded!$A$3:$AC$101,Gains_ded!$AC$1-Gains_ded!$A$1+1,0))</f>
        <v>0</v>
      </c>
      <c r="AD39" s="19">
        <f ca="1">IF(A39=0,0,IFERROR(INDIRECT(ADDRESS(133,A39+1,1,1,Parametres!$O$10&amp;TEXT($A$4,"00000"))),0))</f>
        <v>0</v>
      </c>
      <c r="AE39" s="19">
        <f ca="1">IF(AND($A39&gt;50,$A39&lt;60),VLOOKUP($A39,INDIRECT(ADDRESS(U39+2,1,1,1)):INDIRECT(ADDRESS(U39+10,$AE$1,1,1)),$AE$1-$A$1+1,0),IF(C39="C",BC39+BD39,IF(AC39=0,AB39,IF(AD39&gt;AC39,0,IF(AD39+AB39&gt;AC39,AC39-AD39,AB39)))))</f>
        <v>0</v>
      </c>
      <c r="AL39">
        <f ca="1">IF($C39&lt;&gt;"C",0,IFERROR(HLOOKUP($A39&amp;"E",CCQ!$B$2:$AA$101,100,0),0))</f>
        <v>0</v>
      </c>
      <c r="AM39">
        <f ca="1">IF($C39&lt;&gt;"C",0,VLOOKUP(INDIRECT(ADDRESS($U39-35,Entree!$A$1,1,1,Parametres!$O$6))&amp;"C"&amp;INDIRECT(ADDRESS($U39-34,Entree!$A$1,1,1,Parametres!$O$6)),CCQ!$A$4:$AP$100,CCQ!$AP$1,0))</f>
        <v>0</v>
      </c>
      <c r="AN39">
        <f ca="1">IF($C39&lt;&gt;"C",0,VLOOKUP(INDIRECT(ADDRESS($U39-35,Entree!$A$1,1,1,Parametres!$O$6))&amp;"D"&amp;INDIRECT(ADDRESS($U39-34,Entree!$A$1,1,1,Parametres!$O$6)),CCQ!$A$4:$AP$100,CCQ!$AP$1,0))</f>
        <v>0</v>
      </c>
      <c r="AO39">
        <f ca="1">IFERROR(INDIRECT(ADDRESS(AM39,AL39,1,1,Parametres!$O$11)),0)</f>
        <v>0</v>
      </c>
      <c r="AP39">
        <f ca="1">IFERROR(INDIRECT(ADDRESS(AN39,AL39,1,1,Parametres!$O$11)),0)</f>
        <v>0</v>
      </c>
      <c r="AQ39" t="str">
        <f ca="1">IF(IFERROR(VLOOKUP(A39,Gains_ded!$A$3:$AC$101,Gains_ded!$R$1,0),0)=1,"H","B")</f>
        <v>B</v>
      </c>
      <c r="AR39">
        <f ca="1">IF(B39="Prelevement",INDIRECT(ADDRESS(U39+6,Entree!$P$1,1,1,Parametres!$O$6)),0)</f>
        <v>0</v>
      </c>
      <c r="AS39">
        <f ca="1">IF(AQ39="H",INDIRECT(ADDRESS(U39+3,Entree!$O$1,1,1,Parametres!$O$6)),INDIRECT(ADDRESS(U39+3,Entree!$P$1,1,1,Parametres!$O$6)))</f>
        <v>0</v>
      </c>
      <c r="AT39">
        <f ca="1">IF(AQ39="H",INDIRECT(ADDRESS(U39+4,Entree!$O$1,1,1,Parametres!$O$6)),INDIRECT(ADDRESS(U39+4,Entree!$P$1,1,1,Parametres!$O$6)))</f>
        <v>0</v>
      </c>
      <c r="AU39">
        <f t="shared" ca="1" si="8"/>
        <v>0</v>
      </c>
      <c r="AV39">
        <f t="shared" ca="1" si="7"/>
        <v>0</v>
      </c>
      <c r="AX39">
        <f ca="1">IF($C39&lt;&gt;"C",0,IFERROR(HLOOKUP($A39&amp;"C",CCQ!$B$2:$AA$101,100,0),0))</f>
        <v>0</v>
      </c>
      <c r="AY39">
        <f ca="1">IFERROR(INDIRECT(ADDRESS(AM39,AX39,1,1,Parametres!$O$11)),0)</f>
        <v>0</v>
      </c>
      <c r="AZ39">
        <f ca="1">IFERROR(INDIRECT(ADDRESS(AN39,AX39,1,1,Parametres!$O$11)),0)</f>
        <v>0</v>
      </c>
      <c r="BA39" t="str">
        <f ca="1">IF(IFERROR(VLOOKUP(A39,Gains_ded!$A$3:$AC$101,Gains_ded!$X$1,0),0)=1,"H","B")</f>
        <v>B</v>
      </c>
      <c r="BB39">
        <f ca="1">IF(A39=Parametres!$A$52,Parametres!$D$52,1)</f>
        <v>1</v>
      </c>
      <c r="BC39">
        <f t="shared" ca="1" si="3"/>
        <v>0</v>
      </c>
      <c r="BD39">
        <f t="shared" ca="1" si="4"/>
        <v>0</v>
      </c>
    </row>
    <row r="40" spans="1:56" x14ac:dyDescent="0.25">
      <c r="A40">
        <f ca="1">IFERROR(Entree!F39,0)</f>
        <v>0</v>
      </c>
      <c r="B40" t="str">
        <f ca="1">IFERROR(VLOOKUP(A40,Gains_ded!$A$3:$B$101,Gains_ded!$B$1-Gains_ded!$A$1+1,0),"")</f>
        <v/>
      </c>
      <c r="C40" s="12" t="str">
        <f ca="1">IFERROR(VLOOKUP(A40,Gains_ded!$A$3:$C$101,Gains_ded!$C$1-Gains_ded!$A$1+1,0),"")</f>
        <v/>
      </c>
      <c r="D40" s="12" t="str">
        <f ca="1">IFERROR(VLOOKUP(A40,Gains_ded!$A$3:$D$101,Gains_ded!$D$1-Gains_ded!$A$1+1,0),"")</f>
        <v/>
      </c>
      <c r="E40" s="19">
        <f ca="1">IF(OR($A40&lt;50,$A40&gt;59),IFERROR(VLOOKUP($A40,Gains_ded!$A$3:$M$101,Gains_ded!F$1-Gains_ded!$A$1+1,0),0)*Entree!$Q39,0)</f>
        <v>0</v>
      </c>
      <c r="F40" s="19">
        <f ca="1">IF(OR($A40&lt;50,$A40&gt;59),IFERROR(VLOOKUP($A40,Gains_ded!$A$3:$M$101,Gains_ded!G$1-Gains_ded!$A$1+1,0),0)*Entree!$Q39,0)</f>
        <v>0</v>
      </c>
      <c r="G40" s="19">
        <f ca="1">IF(OR($A40&lt;50,$A40&gt;59),IFERROR(VLOOKUP($A40,Gains_ded!$A$3:$M$101,Gains_ded!H$1-Gains_ded!$A$1+1,0),0)*Entree!$Q39,0)</f>
        <v>0</v>
      </c>
      <c r="H40" s="19">
        <f ca="1">IF(OR($A40&lt;50,$A40&gt;59),IFERROR(VLOOKUP($A40,Gains_ded!$A$3:$M$101,Gains_ded!I$1-Gains_ded!$A$1+1,0),0)*Entree!$Q39,0)</f>
        <v>0</v>
      </c>
      <c r="I40" s="19">
        <f ca="1">IF(OR($A40&lt;50,$A40&gt;59),IFERROR(VLOOKUP($A40,Gains_ded!$A$3:$M$101,Gains_ded!J$1-Gains_ded!$A$1+1,0),0)*Entree!$Q39,0)</f>
        <v>0</v>
      </c>
      <c r="J40" s="19">
        <f ca="1">IF(OR($A40&lt;50,$A40&gt;59),IFERROR(VLOOKUP($A40,Gains_ded!$A$3:$M$101,Gains_ded!K$1-Gains_ded!$A$1+1,0),0)*Entree!$Q39,0)</f>
        <v>0</v>
      </c>
      <c r="K40" s="19">
        <f ca="1">IF(OR($A40&lt;50,$A40&gt;59),IFERROR(VLOOKUP($A40,Gains_ded!$A$3:$M$101,Gains_ded!L$1-Gains_ded!$A$1+1,0),0)*Entree!$Q39,0)</f>
        <v>0</v>
      </c>
      <c r="L40" s="19">
        <f ca="1">IF(OR($A40&lt;50,$A40&gt;59),IFERROR(VLOOKUP($A40,Gains_ded!$A$3:$M$101,Gains_ded!M$1-Gains_ded!$A$1+1,0),0)*Entree!$Q39,0)</f>
        <v>0</v>
      </c>
      <c r="M40" s="19">
        <f ca="1">IF(C40="s",IFERROR(VLOOKUP($A40,Syndicats!$B$4:$F$51,Syndicats!$E$1-Syndicats!$B$1+1,0),0)*INDIRECT(ADDRESS(U40,Entree!$J$1,1,1,Parametres!$O$6)),IFERROR(VLOOKUP($A40,Gains_ded!$A$3:$AC$101,Gains_ded!$R$1-Gains_ded!$A$1+1,0),0)*INDIRECT(ADDRESS(U40,Entree!$J$1,1,1,Parametres!$O$6)))</f>
        <v>0</v>
      </c>
      <c r="N40" s="19">
        <f ca="1">IFERROR(VLOOKUP($A40,Gains_ded!$A$3:$AC$101,Gains_ded!$S$1-Gains_ded!$A$1+1,0),0)*INDIRECT(ADDRESS(U40,Entree!$N$1,1,1,Parametres!$O$6))</f>
        <v>0</v>
      </c>
      <c r="O40" s="19">
        <f ca="1">IF($A40&lt;50,0,VLOOKUP($A40,Gains_ded!$A$3:$AC$101,Gains_ded!$T$1-Gains_ded!$A$1+1,0))</f>
        <v>0</v>
      </c>
      <c r="P40" s="19">
        <f ca="1">IF($A40&lt;50,0,VLOOKUP($A40,Gains_ded!$A$3:$AC$101,Gains_ded!$U$1-Gains_ded!$A$1+1,0))</f>
        <v>0</v>
      </c>
      <c r="Q40" s="19">
        <f t="shared" ca="1" si="5"/>
        <v>0</v>
      </c>
      <c r="R40" s="19">
        <f ca="1">IF($A40&lt;50,0,VLOOKUP($A40,Gains_ded!$A$3:$AC$101,Gains_ded!$V$1-Gains_ded!$A$1+1,0))</f>
        <v>0</v>
      </c>
      <c r="S40" s="19">
        <f ca="1">IF(A40=0,0,IFERROR(INDIRECT(ADDRESS(63,A40+1,1,1,Parametres!$O$10&amp;TEXT($A$4,"00000"))),0))</f>
        <v>0</v>
      </c>
      <c r="T40" s="19">
        <f ca="1">IF(AND($A40&gt;50,$A40&lt;60),VLOOKUP($A40,INDIRECT(ADDRESS(U40+2,1,1,1)):INDIRECT(ADDRESS(U40+10,$AE$1,1,1)),$T$1-$A$1+1,0),IF(C40="C",AU40+AV40,IF(R40=0,Q40,IF(S40&gt;R40,0,IF(S40+Q40&gt;R40,R40-S40,Q40)))))</f>
        <v>0</v>
      </c>
      <c r="U40" s="68">
        <f t="shared" si="0"/>
        <v>44</v>
      </c>
      <c r="V40" s="19"/>
      <c r="W40" s="19">
        <f ca="1">IFERROR(VLOOKUP($A40,Gains_ded!$A$3:$AC$101,Gains_ded!$X$1-Gains_ded!$A$1+1,0),0)*INDIRECT(ADDRESS(U40,Entree!$J$1,1,1,Parametres!$O$6))</f>
        <v>0</v>
      </c>
      <c r="X40" s="19">
        <f ca="1">IFERROR(VLOOKUP($A40,Gains_ded!$A$3:$AC$101,Gains_ded!$Y$1-Gains_ded!$A$1+1,0),0)*INDIRECT(ADDRESS(U40,Entree!$N$1,1,1,Parametres!$O$6))</f>
        <v>0</v>
      </c>
      <c r="Y40" s="19">
        <f ca="1">IFERROR(VLOOKUP($A40,Gains_ded!$A$3:$AC$101,Gains_ded!$AA$1-Gains_ded!$A$1+1,0),0)*T40</f>
        <v>0</v>
      </c>
      <c r="Z40" s="19">
        <f ca="1">IF($A40&lt;50,0,VLOOKUP($A40,Gains_ded!$A$3:$AC$101,Gains_ded!$Z$1-Gains_ded!$A$1+1,0))</f>
        <v>0</v>
      </c>
      <c r="AA40" s="19">
        <f ca="1">IF($A40&lt;50,0,VLOOKUP($A40,Gains_ded!$A$3:$AC$101,Gains_ded!$AB$1-Gains_ded!$A$1+1,0))</f>
        <v>0</v>
      </c>
      <c r="AB40" s="19">
        <f t="shared" ca="1" si="6"/>
        <v>0</v>
      </c>
      <c r="AC40" s="19">
        <f ca="1">IF($A40&lt;50,0,VLOOKUP($A40,Gains_ded!$A$3:$AC$101,Gains_ded!$AC$1-Gains_ded!$A$1+1,0))</f>
        <v>0</v>
      </c>
      <c r="AD40" s="19">
        <f ca="1">IF(A40=0,0,IFERROR(INDIRECT(ADDRESS(133,A40+1,1,1,Parametres!$O$10&amp;TEXT($A$4,"00000"))),0))</f>
        <v>0</v>
      </c>
      <c r="AE40" s="19">
        <f ca="1">IF(AND($A40&gt;50,$A40&lt;60),VLOOKUP($A40,INDIRECT(ADDRESS(U40+2,1,1,1)):INDIRECT(ADDRESS(U40+10,$AE$1,1,1)),$AE$1-$A$1+1,0),IF(C40="C",BC40+BD40,IF(AC40=0,AB40,IF(AD40&gt;AC40,0,IF(AD40+AB40&gt;AC40,AC40-AD40,AB40)))))</f>
        <v>0</v>
      </c>
      <c r="AL40">
        <f ca="1">IF($C40&lt;&gt;"C",0,IFERROR(HLOOKUP($A40&amp;"E",CCQ!$B$2:$AA$101,100,0),0))</f>
        <v>0</v>
      </c>
      <c r="AM40">
        <f ca="1">IF($C40&lt;&gt;"C",0,VLOOKUP(INDIRECT(ADDRESS($U40-35,Entree!$A$1,1,1,Parametres!$O$6))&amp;"C"&amp;INDIRECT(ADDRESS($U40-34,Entree!$A$1,1,1,Parametres!$O$6)),CCQ!$A$4:$AP$100,CCQ!$AP$1,0))</f>
        <v>0</v>
      </c>
      <c r="AN40">
        <f ca="1">IF($C40&lt;&gt;"C",0,VLOOKUP(INDIRECT(ADDRESS($U40-35,Entree!$A$1,1,1,Parametres!$O$6))&amp;"D"&amp;INDIRECT(ADDRESS($U40-34,Entree!$A$1,1,1,Parametres!$O$6)),CCQ!$A$4:$AP$100,CCQ!$AP$1,0))</f>
        <v>0</v>
      </c>
      <c r="AO40">
        <f ca="1">IFERROR(INDIRECT(ADDRESS(AM40,AL40,1,1,Parametres!$O$11)),0)</f>
        <v>0</v>
      </c>
      <c r="AP40">
        <f ca="1">IFERROR(INDIRECT(ADDRESS(AN40,AL40,1,1,Parametres!$O$11)),0)</f>
        <v>0</v>
      </c>
      <c r="AQ40" t="str">
        <f ca="1">IF(IFERROR(VLOOKUP(A40,Gains_ded!$A$3:$AC$101,Gains_ded!$R$1,0),0)=1,"H","B")</f>
        <v>B</v>
      </c>
      <c r="AR40">
        <f ca="1">IF(B40="Prelevement",INDIRECT(ADDRESS(U40+6,Entree!$P$1,1,1,Parametres!$O$6)),0)</f>
        <v>0</v>
      </c>
      <c r="AS40">
        <f ca="1">IF(AQ40="H",INDIRECT(ADDRESS(U40+3,Entree!$O$1,1,1,Parametres!$O$6)),INDIRECT(ADDRESS(U40+3,Entree!$P$1,1,1,Parametres!$O$6)))</f>
        <v>0</v>
      </c>
      <c r="AT40">
        <f ca="1">IF(AQ40="H",INDIRECT(ADDRESS(U40+4,Entree!$O$1,1,1,Parametres!$O$6)),INDIRECT(ADDRESS(U40+4,Entree!$P$1,1,1,Parametres!$O$6)))</f>
        <v>0</v>
      </c>
      <c r="AU40">
        <f t="shared" ca="1" si="8"/>
        <v>0</v>
      </c>
      <c r="AV40">
        <f t="shared" ca="1" si="7"/>
        <v>0</v>
      </c>
      <c r="AX40">
        <f ca="1">IF($C40&lt;&gt;"C",0,IFERROR(HLOOKUP($A40&amp;"C",CCQ!$B$2:$AA$101,100,0),0))</f>
        <v>0</v>
      </c>
      <c r="AY40">
        <f ca="1">IFERROR(INDIRECT(ADDRESS(AM40,AX40,1,1,Parametres!$O$11)),0)</f>
        <v>0</v>
      </c>
      <c r="AZ40">
        <f ca="1">IFERROR(INDIRECT(ADDRESS(AN40,AX40,1,1,Parametres!$O$11)),0)</f>
        <v>0</v>
      </c>
      <c r="BA40" t="str">
        <f ca="1">IF(IFERROR(VLOOKUP(A40,Gains_ded!$A$3:$AC$101,Gains_ded!$X$1,0),0)=1,"H","B")</f>
        <v>B</v>
      </c>
      <c r="BB40">
        <f ca="1">IF(A40=Parametres!$A$52,Parametres!$D$52,1)</f>
        <v>1</v>
      </c>
      <c r="BC40">
        <f t="shared" ca="1" si="3"/>
        <v>0</v>
      </c>
      <c r="BD40">
        <f t="shared" ca="1" si="4"/>
        <v>0</v>
      </c>
    </row>
    <row r="41" spans="1:56" x14ac:dyDescent="0.25">
      <c r="A41">
        <f ca="1">IFERROR(Entree!F40,0)</f>
        <v>0</v>
      </c>
      <c r="B41" t="str">
        <f ca="1">IFERROR(VLOOKUP(A41,Gains_ded!$A$3:$B$101,Gains_ded!$B$1-Gains_ded!$A$1+1,0),"")</f>
        <v/>
      </c>
      <c r="C41" s="12" t="str">
        <f ca="1">IFERROR(VLOOKUP(A41,Gains_ded!$A$3:$C$101,Gains_ded!$C$1-Gains_ded!$A$1+1,0),"")</f>
        <v/>
      </c>
      <c r="D41" s="12" t="str">
        <f ca="1">IFERROR(VLOOKUP(A41,Gains_ded!$A$3:$D$101,Gains_ded!$D$1-Gains_ded!$A$1+1,0),"")</f>
        <v/>
      </c>
      <c r="E41" s="19">
        <f ca="1">IF(OR($A41&lt;50,$A41&gt;59),IFERROR(VLOOKUP($A41,Gains_ded!$A$3:$M$101,Gains_ded!F$1-Gains_ded!$A$1+1,0),0)*Entree!$Q40,0)</f>
        <v>0</v>
      </c>
      <c r="F41" s="19">
        <f ca="1">IF(OR($A41&lt;50,$A41&gt;59),IFERROR(VLOOKUP($A41,Gains_ded!$A$3:$M$101,Gains_ded!G$1-Gains_ded!$A$1+1,0),0)*Entree!$Q40,0)</f>
        <v>0</v>
      </c>
      <c r="G41" s="19">
        <f ca="1">IF(OR($A41&lt;50,$A41&gt;59),IFERROR(VLOOKUP($A41,Gains_ded!$A$3:$M$101,Gains_ded!H$1-Gains_ded!$A$1+1,0),0)*Entree!$Q40,0)</f>
        <v>0</v>
      </c>
      <c r="H41" s="19">
        <f ca="1">IF(OR($A41&lt;50,$A41&gt;59),IFERROR(VLOOKUP($A41,Gains_ded!$A$3:$M$101,Gains_ded!I$1-Gains_ded!$A$1+1,0),0)*Entree!$Q40,0)</f>
        <v>0</v>
      </c>
      <c r="I41" s="19">
        <f ca="1">IF(OR($A41&lt;50,$A41&gt;59),IFERROR(VLOOKUP($A41,Gains_ded!$A$3:$M$101,Gains_ded!J$1-Gains_ded!$A$1+1,0),0)*Entree!$Q40,0)</f>
        <v>0</v>
      </c>
      <c r="J41" s="19">
        <f ca="1">IF(OR($A41&lt;50,$A41&gt;59),IFERROR(VLOOKUP($A41,Gains_ded!$A$3:$M$101,Gains_ded!K$1-Gains_ded!$A$1+1,0),0)*Entree!$Q40,0)</f>
        <v>0</v>
      </c>
      <c r="K41" s="19">
        <f ca="1">IF(OR($A41&lt;50,$A41&gt;59),IFERROR(VLOOKUP($A41,Gains_ded!$A$3:$M$101,Gains_ded!L$1-Gains_ded!$A$1+1,0),0)*Entree!$Q40,0)</f>
        <v>0</v>
      </c>
      <c r="L41" s="19">
        <f ca="1">IF(OR($A41&lt;50,$A41&gt;59),IFERROR(VLOOKUP($A41,Gains_ded!$A$3:$M$101,Gains_ded!M$1-Gains_ded!$A$1+1,0),0)*Entree!$Q40,0)</f>
        <v>0</v>
      </c>
      <c r="M41" s="19">
        <f ca="1">IF(C41="s",IFERROR(VLOOKUP($A41,Syndicats!$B$4:$F$51,Syndicats!$E$1-Syndicats!$B$1+1,0),0)*INDIRECT(ADDRESS(U41,Entree!$J$1,1,1,Parametres!$O$6)),IFERROR(VLOOKUP($A41,Gains_ded!$A$3:$AC$101,Gains_ded!$R$1-Gains_ded!$A$1+1,0),0)*INDIRECT(ADDRESS(U41,Entree!$J$1,1,1,Parametres!$O$6)))</f>
        <v>0</v>
      </c>
      <c r="N41" s="19">
        <f ca="1">IFERROR(VLOOKUP($A41,Gains_ded!$A$3:$AC$101,Gains_ded!$S$1-Gains_ded!$A$1+1,0),0)*INDIRECT(ADDRESS(U41,Entree!$N$1,1,1,Parametres!$O$6))</f>
        <v>0</v>
      </c>
      <c r="O41" s="19">
        <f ca="1">IF($A41&lt;50,0,VLOOKUP($A41,Gains_ded!$A$3:$AC$101,Gains_ded!$T$1-Gains_ded!$A$1+1,0))</f>
        <v>0</v>
      </c>
      <c r="P41" s="19">
        <f ca="1">IF($A41&lt;50,0,VLOOKUP($A41,Gains_ded!$A$3:$AC$101,Gains_ded!$U$1-Gains_ded!$A$1+1,0))</f>
        <v>0</v>
      </c>
      <c r="Q41" s="19">
        <f t="shared" ca="1" si="5"/>
        <v>0</v>
      </c>
      <c r="R41" s="19">
        <f ca="1">IF($A41&lt;50,0,VLOOKUP($A41,Gains_ded!$A$3:$AC$101,Gains_ded!$V$1-Gains_ded!$A$1+1,0))</f>
        <v>0</v>
      </c>
      <c r="S41" s="19">
        <f ca="1">IF(A41=0,0,IFERROR(INDIRECT(ADDRESS(63,A41+1,1,1,Parametres!$O$10&amp;TEXT($A$4,"00000"))),0))</f>
        <v>0</v>
      </c>
      <c r="T41" s="19">
        <f ca="1">IF(AND($A41&gt;50,$A41&lt;60),VLOOKUP($A41,INDIRECT(ADDRESS(U41+2,1,1,1)):INDIRECT(ADDRESS(U41+10,$AE$1,1,1)),$T$1-$A$1+1,0),IF(C41="C",AU41+AV41,IF(R41=0,Q41,IF(S41&gt;R41,0,IF(S41+Q41&gt;R41,R41-S41,Q41)))))</f>
        <v>0</v>
      </c>
      <c r="U41" s="68">
        <f t="shared" si="0"/>
        <v>44</v>
      </c>
      <c r="V41" s="19"/>
      <c r="W41" s="19">
        <f ca="1">IFERROR(VLOOKUP($A41,Gains_ded!$A$3:$AC$101,Gains_ded!$X$1-Gains_ded!$A$1+1,0),0)*INDIRECT(ADDRESS(U41,Entree!$J$1,1,1,Parametres!$O$6))</f>
        <v>0</v>
      </c>
      <c r="X41" s="19">
        <f ca="1">IFERROR(VLOOKUP($A41,Gains_ded!$A$3:$AC$101,Gains_ded!$Y$1-Gains_ded!$A$1+1,0),0)*INDIRECT(ADDRESS(U41,Entree!$N$1,1,1,Parametres!$O$6))</f>
        <v>0</v>
      </c>
      <c r="Y41" s="19">
        <f ca="1">IFERROR(VLOOKUP($A41,Gains_ded!$A$3:$AC$101,Gains_ded!$AA$1-Gains_ded!$A$1+1,0),0)*T41</f>
        <v>0</v>
      </c>
      <c r="Z41" s="19">
        <f ca="1">IF($A41&lt;50,0,VLOOKUP($A41,Gains_ded!$A$3:$AC$101,Gains_ded!$Z$1-Gains_ded!$A$1+1,0))</f>
        <v>0</v>
      </c>
      <c r="AA41" s="19">
        <f ca="1">IF($A41&lt;50,0,VLOOKUP($A41,Gains_ded!$A$3:$AC$101,Gains_ded!$AB$1-Gains_ded!$A$1+1,0))</f>
        <v>0</v>
      </c>
      <c r="AB41" s="19">
        <f t="shared" ca="1" si="6"/>
        <v>0</v>
      </c>
      <c r="AC41" s="19">
        <f ca="1">IF($A41&lt;50,0,VLOOKUP($A41,Gains_ded!$A$3:$AC$101,Gains_ded!$AC$1-Gains_ded!$A$1+1,0))</f>
        <v>0</v>
      </c>
      <c r="AD41" s="19">
        <f ca="1">IF(A41=0,0,IFERROR(INDIRECT(ADDRESS(133,A41+1,1,1,Parametres!$O$10&amp;TEXT($A$4,"00000"))),0))</f>
        <v>0</v>
      </c>
      <c r="AE41" s="19">
        <f ca="1">IF(AND($A41&gt;50,$A41&lt;60),VLOOKUP($A41,INDIRECT(ADDRESS(U41+2,1,1,1)):INDIRECT(ADDRESS(U41+10,$AE$1,1,1)),$AE$1-$A$1+1,0),IF(C41="C",BC41+BD41,IF(AC41=0,AB41,IF(AD41&gt;AC41,0,IF(AD41+AB41&gt;AC41,AC41-AD41,AB41)))))</f>
        <v>0</v>
      </c>
      <c r="AL41">
        <f ca="1">IF($C41&lt;&gt;"C",0,IFERROR(HLOOKUP($A41&amp;"E",CCQ!$B$2:$AA$101,100,0),0))</f>
        <v>0</v>
      </c>
      <c r="AM41">
        <f ca="1">IF($C41&lt;&gt;"C",0,VLOOKUP(INDIRECT(ADDRESS($U41-35,Entree!$A$1,1,1,Parametres!$O$6))&amp;"C"&amp;INDIRECT(ADDRESS($U41-34,Entree!$A$1,1,1,Parametres!$O$6)),CCQ!$A$4:$AP$100,CCQ!$AP$1,0))</f>
        <v>0</v>
      </c>
      <c r="AN41">
        <f ca="1">IF($C41&lt;&gt;"C",0,VLOOKUP(INDIRECT(ADDRESS($U41-35,Entree!$A$1,1,1,Parametres!$O$6))&amp;"D"&amp;INDIRECT(ADDRESS($U41-34,Entree!$A$1,1,1,Parametres!$O$6)),CCQ!$A$4:$AP$100,CCQ!$AP$1,0))</f>
        <v>0</v>
      </c>
      <c r="AO41">
        <f ca="1">IFERROR(INDIRECT(ADDRESS(AM41,AL41,1,1,Parametres!$O$11)),0)</f>
        <v>0</v>
      </c>
      <c r="AP41">
        <f ca="1">IFERROR(INDIRECT(ADDRESS(AN41,AL41,1,1,Parametres!$O$11)),0)</f>
        <v>0</v>
      </c>
      <c r="AQ41" t="str">
        <f ca="1">IF(IFERROR(VLOOKUP(A41,Gains_ded!$A$3:$AC$101,Gains_ded!$R$1,0),0)=1,"H","B")</f>
        <v>B</v>
      </c>
      <c r="AR41">
        <f ca="1">IF(B41="Prelevement",INDIRECT(ADDRESS(U41+6,Entree!$P$1,1,1,Parametres!$O$6)),0)</f>
        <v>0</v>
      </c>
      <c r="AS41">
        <f ca="1">IF(AQ41="H",INDIRECT(ADDRESS(U41+3,Entree!$O$1,1,1,Parametres!$O$6)),INDIRECT(ADDRESS(U41+3,Entree!$P$1,1,1,Parametres!$O$6)))</f>
        <v>0</v>
      </c>
      <c r="AT41">
        <f ca="1">IF(AQ41="H",INDIRECT(ADDRESS(U41+4,Entree!$O$1,1,1,Parametres!$O$6)),INDIRECT(ADDRESS(U41+4,Entree!$P$1,1,1,Parametres!$O$6)))</f>
        <v>0</v>
      </c>
      <c r="AU41">
        <f t="shared" ca="1" si="8"/>
        <v>0</v>
      </c>
      <c r="AV41">
        <f t="shared" ca="1" si="7"/>
        <v>0</v>
      </c>
      <c r="AX41">
        <f ca="1">IF($C41&lt;&gt;"C",0,IFERROR(HLOOKUP($A41&amp;"C",CCQ!$B$2:$AA$101,100,0),0))</f>
        <v>0</v>
      </c>
      <c r="AY41">
        <f ca="1">IFERROR(INDIRECT(ADDRESS(AM41,AX41,1,1,Parametres!$O$11)),0)</f>
        <v>0</v>
      </c>
      <c r="AZ41">
        <f ca="1">IFERROR(INDIRECT(ADDRESS(AN41,AX41,1,1,Parametres!$O$11)),0)</f>
        <v>0</v>
      </c>
      <c r="BA41" t="str">
        <f ca="1">IF(IFERROR(VLOOKUP(A41,Gains_ded!$A$3:$AC$101,Gains_ded!$X$1,0),0)=1,"H","B")</f>
        <v>B</v>
      </c>
      <c r="BB41">
        <f ca="1">IF(A41=Parametres!$A$52,Parametres!$D$52,1)</f>
        <v>1</v>
      </c>
      <c r="BC41">
        <f t="shared" ca="1" si="3"/>
        <v>0</v>
      </c>
      <c r="BD41">
        <f t="shared" ca="1" si="4"/>
        <v>0</v>
      </c>
    </row>
    <row r="42" spans="1:56" x14ac:dyDescent="0.25">
      <c r="A42">
        <f ca="1">IFERROR(Entree!F41,0)</f>
        <v>0</v>
      </c>
      <c r="B42" t="str">
        <f ca="1">IFERROR(VLOOKUP(A42,Gains_ded!$A$3:$B$101,Gains_ded!$B$1-Gains_ded!$A$1+1,0),"")</f>
        <v/>
      </c>
      <c r="C42" s="12" t="str">
        <f ca="1">IFERROR(VLOOKUP(A42,Gains_ded!$A$3:$C$101,Gains_ded!$C$1-Gains_ded!$A$1+1,0),"")</f>
        <v/>
      </c>
      <c r="D42" s="12" t="str">
        <f ca="1">IFERROR(VLOOKUP(A42,Gains_ded!$A$3:$D$101,Gains_ded!$D$1-Gains_ded!$A$1+1,0),"")</f>
        <v/>
      </c>
      <c r="E42" s="19">
        <f ca="1">IF(OR($A42&lt;50,$A42&gt;59),IFERROR(VLOOKUP($A42,Gains_ded!$A$3:$M$101,Gains_ded!F$1-Gains_ded!$A$1+1,0),0)*Entree!$Q41,0)</f>
        <v>0</v>
      </c>
      <c r="F42" s="19">
        <f ca="1">IF(OR($A42&lt;50,$A42&gt;59),IFERROR(VLOOKUP($A42,Gains_ded!$A$3:$M$101,Gains_ded!G$1-Gains_ded!$A$1+1,0),0)*Entree!$Q41,0)</f>
        <v>0</v>
      </c>
      <c r="G42" s="19">
        <f ca="1">IF(OR($A42&lt;50,$A42&gt;59),IFERROR(VLOOKUP($A42,Gains_ded!$A$3:$M$101,Gains_ded!H$1-Gains_ded!$A$1+1,0),0)*Entree!$Q41,0)</f>
        <v>0</v>
      </c>
      <c r="H42" s="19">
        <f ca="1">IF(OR($A42&lt;50,$A42&gt;59),IFERROR(VLOOKUP($A42,Gains_ded!$A$3:$M$101,Gains_ded!I$1-Gains_ded!$A$1+1,0),0)*Entree!$Q41,0)</f>
        <v>0</v>
      </c>
      <c r="I42" s="19">
        <f ca="1">IF(OR($A42&lt;50,$A42&gt;59),IFERROR(VLOOKUP($A42,Gains_ded!$A$3:$M$101,Gains_ded!J$1-Gains_ded!$A$1+1,0),0)*Entree!$Q41,0)</f>
        <v>0</v>
      </c>
      <c r="J42" s="19">
        <f ca="1">IF(OR($A42&lt;50,$A42&gt;59),IFERROR(VLOOKUP($A42,Gains_ded!$A$3:$M$101,Gains_ded!K$1-Gains_ded!$A$1+1,0),0)*Entree!$Q41,0)</f>
        <v>0</v>
      </c>
      <c r="K42" s="19">
        <f ca="1">IF(OR($A42&lt;50,$A42&gt;59),IFERROR(VLOOKUP($A42,Gains_ded!$A$3:$M$101,Gains_ded!L$1-Gains_ded!$A$1+1,0),0)*Entree!$Q41,0)</f>
        <v>0</v>
      </c>
      <c r="L42" s="19">
        <f ca="1">IF(OR($A42&lt;50,$A42&gt;59),IFERROR(VLOOKUP($A42,Gains_ded!$A$3:$M$101,Gains_ded!M$1-Gains_ded!$A$1+1,0),0)*Entree!$Q41,0)</f>
        <v>0</v>
      </c>
      <c r="M42" s="19">
        <f ca="1">IF(C42="s",IFERROR(VLOOKUP($A42,Syndicats!$B$4:$F$51,Syndicats!$E$1-Syndicats!$B$1+1,0),0)*INDIRECT(ADDRESS(U42,Entree!$J$1,1,1,Parametres!$O$6)),IFERROR(VLOOKUP($A42,Gains_ded!$A$3:$AC$101,Gains_ded!$R$1-Gains_ded!$A$1+1,0),0)*INDIRECT(ADDRESS(U42,Entree!$J$1,1,1,Parametres!$O$6)))</f>
        <v>0</v>
      </c>
      <c r="N42" s="19">
        <f ca="1">IFERROR(VLOOKUP($A42,Gains_ded!$A$3:$AC$101,Gains_ded!$S$1-Gains_ded!$A$1+1,0),0)*INDIRECT(ADDRESS(U42,Entree!$N$1,1,1,Parametres!$O$6))</f>
        <v>0</v>
      </c>
      <c r="O42" s="19">
        <f ca="1">IF($A42&lt;50,0,VLOOKUP($A42,Gains_ded!$A$3:$AC$101,Gains_ded!$T$1-Gains_ded!$A$1+1,0))</f>
        <v>0</v>
      </c>
      <c r="P42" s="19">
        <f ca="1">IF($A42&lt;50,0,VLOOKUP($A42,Gains_ded!$A$3:$AC$101,Gains_ded!$U$1-Gains_ded!$A$1+1,0))</f>
        <v>0</v>
      </c>
      <c r="Q42" s="19">
        <f t="shared" ca="1" si="5"/>
        <v>0</v>
      </c>
      <c r="R42" s="19">
        <f ca="1">IF($A42&lt;50,0,VLOOKUP($A42,Gains_ded!$A$3:$AC$101,Gains_ded!$V$1-Gains_ded!$A$1+1,0))</f>
        <v>0</v>
      </c>
      <c r="S42" s="19">
        <f ca="1">IF(A42=0,0,IFERROR(INDIRECT(ADDRESS(63,A42+1,1,1,Parametres!$O$10&amp;TEXT($A$4,"00000"))),0))</f>
        <v>0</v>
      </c>
      <c r="T42" s="19">
        <f ca="1">IF(AND($A42&gt;50,$A42&lt;60),VLOOKUP($A42,INDIRECT(ADDRESS(U42+2,1,1,1)):INDIRECT(ADDRESS(U42+10,$AE$1,1,1)),$T$1-$A$1+1,0),IF(C42="C",AU42+AV42,IF(R42=0,Q42,IF(S42&gt;R42,0,IF(S42+Q42&gt;R42,R42-S42,Q42)))))</f>
        <v>0</v>
      </c>
      <c r="U42" s="68">
        <f t="shared" si="0"/>
        <v>44</v>
      </c>
      <c r="V42" s="19"/>
      <c r="W42" s="19">
        <f ca="1">IFERROR(VLOOKUP($A42,Gains_ded!$A$3:$AC$101,Gains_ded!$X$1-Gains_ded!$A$1+1,0),0)*INDIRECT(ADDRESS(U42,Entree!$J$1,1,1,Parametres!$O$6))</f>
        <v>0</v>
      </c>
      <c r="X42" s="19">
        <f ca="1">IFERROR(VLOOKUP($A42,Gains_ded!$A$3:$AC$101,Gains_ded!$Y$1-Gains_ded!$A$1+1,0),0)*INDIRECT(ADDRESS(U42,Entree!$N$1,1,1,Parametres!$O$6))</f>
        <v>0</v>
      </c>
      <c r="Y42" s="19">
        <f ca="1">IFERROR(VLOOKUP($A42,Gains_ded!$A$3:$AC$101,Gains_ded!$AA$1-Gains_ded!$A$1+1,0),0)*T42</f>
        <v>0</v>
      </c>
      <c r="Z42" s="19">
        <f ca="1">IF($A42&lt;50,0,VLOOKUP($A42,Gains_ded!$A$3:$AC$101,Gains_ded!$Z$1-Gains_ded!$A$1+1,0))</f>
        <v>0</v>
      </c>
      <c r="AA42" s="19">
        <f ca="1">IF($A42&lt;50,0,VLOOKUP($A42,Gains_ded!$A$3:$AC$101,Gains_ded!$AB$1-Gains_ded!$A$1+1,0))</f>
        <v>0</v>
      </c>
      <c r="AB42" s="19">
        <f t="shared" ca="1" si="6"/>
        <v>0</v>
      </c>
      <c r="AC42" s="19">
        <f ca="1">IF($A42&lt;50,0,VLOOKUP($A42,Gains_ded!$A$3:$AC$101,Gains_ded!$AC$1-Gains_ded!$A$1+1,0))</f>
        <v>0</v>
      </c>
      <c r="AD42" s="19">
        <f ca="1">IF(A42=0,0,IFERROR(INDIRECT(ADDRESS(133,A42+1,1,1,Parametres!$O$10&amp;TEXT($A$4,"00000"))),0))</f>
        <v>0</v>
      </c>
      <c r="AE42" s="19">
        <f ca="1">IF(AND($A42&gt;50,$A42&lt;60),VLOOKUP($A42,INDIRECT(ADDRESS(U42+2,1,1,1)):INDIRECT(ADDRESS(U42+10,$AE$1,1,1)),$AE$1-$A$1+1,0),IF(C42="C",BC42+BD42,IF(AC42=0,AB42,IF(AD42&gt;AC42,0,IF(AD42+AB42&gt;AC42,AC42-AD42,AB42)))))</f>
        <v>0</v>
      </c>
      <c r="AL42">
        <f ca="1">IF($C42&lt;&gt;"C",0,IFERROR(HLOOKUP($A42&amp;"E",CCQ!$B$2:$AA$101,100,0),0))</f>
        <v>0</v>
      </c>
      <c r="AM42">
        <f ca="1">IF($C42&lt;&gt;"C",0,VLOOKUP(INDIRECT(ADDRESS($U42-35,Entree!$A$1,1,1,Parametres!$O$6))&amp;"C"&amp;INDIRECT(ADDRESS($U42-34,Entree!$A$1,1,1,Parametres!$O$6)),CCQ!$A$4:$AP$100,CCQ!$AP$1,0))</f>
        <v>0</v>
      </c>
      <c r="AN42">
        <f ca="1">IF($C42&lt;&gt;"C",0,VLOOKUP(INDIRECT(ADDRESS($U42-35,Entree!$A$1,1,1,Parametres!$O$6))&amp;"D"&amp;INDIRECT(ADDRESS($U42-34,Entree!$A$1,1,1,Parametres!$O$6)),CCQ!$A$4:$AP$100,CCQ!$AP$1,0))</f>
        <v>0</v>
      </c>
      <c r="AO42">
        <f ca="1">IFERROR(INDIRECT(ADDRESS(AM42,AL42,1,1,Parametres!$O$11)),0)</f>
        <v>0</v>
      </c>
      <c r="AP42">
        <f ca="1">IFERROR(INDIRECT(ADDRESS(AN42,AL42,1,1,Parametres!$O$11)),0)</f>
        <v>0</v>
      </c>
      <c r="AQ42" t="str">
        <f ca="1">IF(IFERROR(VLOOKUP(A42,Gains_ded!$A$3:$AC$101,Gains_ded!$R$1,0),0)=1,"H","B")</f>
        <v>B</v>
      </c>
      <c r="AR42">
        <f ca="1">IF(B42="Prelevement",INDIRECT(ADDRESS(U42+6,Entree!$P$1,1,1,Parametres!$O$6)),0)</f>
        <v>0</v>
      </c>
      <c r="AS42">
        <f ca="1">IF(AQ42="H",INDIRECT(ADDRESS(U42+3,Entree!$O$1,1,1,Parametres!$O$6)),INDIRECT(ADDRESS(U42+3,Entree!$P$1,1,1,Parametres!$O$6)))</f>
        <v>0</v>
      </c>
      <c r="AT42">
        <f ca="1">IF(AQ42="H",INDIRECT(ADDRESS(U42+4,Entree!$O$1,1,1,Parametres!$O$6)),INDIRECT(ADDRESS(U42+4,Entree!$P$1,1,1,Parametres!$O$6)))</f>
        <v>0</v>
      </c>
      <c r="AU42">
        <f t="shared" ca="1" si="8"/>
        <v>0</v>
      </c>
      <c r="AV42">
        <f t="shared" ca="1" si="7"/>
        <v>0</v>
      </c>
      <c r="AX42">
        <f ca="1">IF($C42&lt;&gt;"C",0,IFERROR(HLOOKUP($A42&amp;"C",CCQ!$B$2:$AA$101,100,0),0))</f>
        <v>0</v>
      </c>
      <c r="AY42">
        <f ca="1">IFERROR(INDIRECT(ADDRESS(AM42,AX42,1,1,Parametres!$O$11)),0)</f>
        <v>0</v>
      </c>
      <c r="AZ42">
        <f ca="1">IFERROR(INDIRECT(ADDRESS(AN42,AX42,1,1,Parametres!$O$11)),0)</f>
        <v>0</v>
      </c>
      <c r="BA42" t="str">
        <f ca="1">IF(IFERROR(VLOOKUP(A42,Gains_ded!$A$3:$AC$101,Gains_ded!$X$1,0),0)=1,"H","B")</f>
        <v>B</v>
      </c>
      <c r="BB42">
        <f ca="1">IF(A42=Parametres!$A$52,Parametres!$D$52,1)</f>
        <v>1</v>
      </c>
      <c r="BC42">
        <f t="shared" ca="1" si="3"/>
        <v>0</v>
      </c>
      <c r="BD42">
        <f t="shared" ca="1" si="4"/>
        <v>0</v>
      </c>
    </row>
    <row r="43" spans="1:56" ht="15.75" thickBot="1" x14ac:dyDescent="0.3">
      <c r="A43">
        <f ca="1">IFERROR(Entree!F42,0)</f>
        <v>0</v>
      </c>
      <c r="B43" t="str">
        <f ca="1">IFERROR(VLOOKUP(A43,Gains_ded!$A$3:$B$101,Gains_ded!$B$1-Gains_ded!$A$1+1,0),"")</f>
        <v/>
      </c>
      <c r="C43" s="12" t="str">
        <f ca="1">IFERROR(VLOOKUP(A43,Gains_ded!$A$3:$C$101,Gains_ded!$C$1-Gains_ded!$A$1+1,0),"")</f>
        <v/>
      </c>
      <c r="D43" s="12" t="str">
        <f ca="1">IFERROR(VLOOKUP(A43,Gains_ded!$A$3:$D$101,Gains_ded!$D$1-Gains_ded!$A$1+1,0),"")</f>
        <v/>
      </c>
      <c r="E43" s="19">
        <f ca="1">IF(OR($A43&lt;50,$A43&gt;59),IFERROR(VLOOKUP($A43,Gains_ded!$A$3:$M$101,Gains_ded!F$1-Gains_ded!$A$1+1,0),0)*Entree!$Q42,0)</f>
        <v>0</v>
      </c>
      <c r="F43" s="19">
        <f ca="1">IF(OR($A43&lt;50,$A43&gt;59),IFERROR(VLOOKUP($A43,Gains_ded!$A$3:$M$101,Gains_ded!G$1-Gains_ded!$A$1+1,0),0)*Entree!$Q42,0)</f>
        <v>0</v>
      </c>
      <c r="G43" s="19">
        <f ca="1">IF(OR($A43&lt;50,$A43&gt;59),IFERROR(VLOOKUP($A43,Gains_ded!$A$3:$M$101,Gains_ded!H$1-Gains_ded!$A$1+1,0),0)*Entree!$Q42,0)</f>
        <v>0</v>
      </c>
      <c r="H43" s="19">
        <f ca="1">IF(OR($A43&lt;50,$A43&gt;59),IFERROR(VLOOKUP($A43,Gains_ded!$A$3:$M$101,Gains_ded!I$1-Gains_ded!$A$1+1,0),0)*Entree!$Q42,0)</f>
        <v>0</v>
      </c>
      <c r="I43" s="19">
        <f ca="1">IF(OR($A43&lt;50,$A43&gt;59),IFERROR(VLOOKUP($A43,Gains_ded!$A$3:$M$101,Gains_ded!J$1-Gains_ded!$A$1+1,0),0)*Entree!$Q42,0)</f>
        <v>0</v>
      </c>
      <c r="J43" s="19">
        <f ca="1">IF(OR($A43&lt;50,$A43&gt;59),IFERROR(VLOOKUP($A43,Gains_ded!$A$3:$M$101,Gains_ded!K$1-Gains_ded!$A$1+1,0),0)*Entree!$Q42,0)</f>
        <v>0</v>
      </c>
      <c r="K43" s="19">
        <f ca="1">IF(OR($A43&lt;50,$A43&gt;59),IFERROR(VLOOKUP($A43,Gains_ded!$A$3:$M$101,Gains_ded!L$1-Gains_ded!$A$1+1,0),0)*Entree!$Q42,0)</f>
        <v>0</v>
      </c>
      <c r="L43" s="19">
        <f ca="1">IF(OR($A43&lt;50,$A43&gt;59),IFERROR(VLOOKUP($A43,Gains_ded!$A$3:$M$101,Gains_ded!M$1-Gains_ded!$A$1+1,0),0)*Entree!$Q42,0)</f>
        <v>0</v>
      </c>
      <c r="M43" s="19">
        <f ca="1">IF(C43="s",IFERROR(VLOOKUP($A43,Syndicats!$B$4:$F$51,Syndicats!$E$1-Syndicats!$B$1+1,0),0)*INDIRECT(ADDRESS(U43,Entree!$J$1,1,1,Parametres!$O$6)),IFERROR(VLOOKUP($A43,Gains_ded!$A$3:$AC$101,Gains_ded!$R$1-Gains_ded!$A$1+1,0),0)*INDIRECT(ADDRESS(U43,Entree!$J$1,1,1,Parametres!$O$6)))</f>
        <v>0</v>
      </c>
      <c r="N43" s="19">
        <f ca="1">IFERROR(VLOOKUP($A43,Gains_ded!$A$3:$AC$101,Gains_ded!$S$1-Gains_ded!$A$1+1,0),0)*INDIRECT(ADDRESS(U43,Entree!$N$1,1,1,Parametres!$O$6))</f>
        <v>0</v>
      </c>
      <c r="O43" s="19">
        <f ca="1">IF($A43&lt;50,0,VLOOKUP($A43,Gains_ded!$A$3:$AC$101,Gains_ded!$T$1-Gains_ded!$A$1+1,0))</f>
        <v>0</v>
      </c>
      <c r="P43" s="19">
        <f ca="1">IF($A43&lt;50,0,VLOOKUP($A43,Gains_ded!$A$3:$AC$101,Gains_ded!$U$1-Gains_ded!$A$1+1,0))</f>
        <v>0</v>
      </c>
      <c r="Q43" s="19">
        <f t="shared" ca="1" si="5"/>
        <v>0</v>
      </c>
      <c r="R43" s="19">
        <f ca="1">IF($A43&lt;50,0,VLOOKUP($A43,Gains_ded!$A$3:$AC$101,Gains_ded!$V$1-Gains_ded!$A$1+1,0))</f>
        <v>0</v>
      </c>
      <c r="S43" s="19">
        <f ca="1">IF(A43=0,0,IFERROR(INDIRECT(ADDRESS(63,A43+1,1,1,Parametres!$O$10&amp;TEXT($A$4,"00000"))),0))</f>
        <v>0</v>
      </c>
      <c r="T43" s="19">
        <f ca="1">IF(AND($A43&gt;50,$A43&lt;60),VLOOKUP($A43,INDIRECT(ADDRESS(U43+2,1,1,1)):INDIRECT(ADDRESS(U43+10,$AE$1,1,1)),$T$1-$A$1+1,0),IF(C43="C",AU43+AV43,IF(R43=0,Q43,IF(S43&gt;R43,0,IF(S43+Q43&gt;R43,R43-S43,Q43)))))</f>
        <v>0</v>
      </c>
      <c r="U43" s="68">
        <f t="shared" si="0"/>
        <v>44</v>
      </c>
      <c r="V43" s="19"/>
      <c r="W43" s="19">
        <f ca="1">IFERROR(VLOOKUP($A43,Gains_ded!$A$3:$AC$101,Gains_ded!$X$1-Gains_ded!$A$1+1,0),0)*INDIRECT(ADDRESS(U43,Entree!$J$1,1,1,Parametres!$O$6))</f>
        <v>0</v>
      </c>
      <c r="X43" s="19">
        <f ca="1">IFERROR(VLOOKUP($A43,Gains_ded!$A$3:$AC$101,Gains_ded!$Y$1-Gains_ded!$A$1+1,0),0)*INDIRECT(ADDRESS(U43,Entree!$N$1,1,1,Parametres!$O$6))</f>
        <v>0</v>
      </c>
      <c r="Y43" s="19">
        <f ca="1">IFERROR(VLOOKUP($A43,Gains_ded!$A$3:$AC$101,Gains_ded!$AA$1-Gains_ded!$A$1+1,0),0)*T43</f>
        <v>0</v>
      </c>
      <c r="Z43" s="19">
        <f ca="1">IF($A43&lt;50,0,VLOOKUP($A43,Gains_ded!$A$3:$AC$101,Gains_ded!$Z$1-Gains_ded!$A$1+1,0))</f>
        <v>0</v>
      </c>
      <c r="AA43" s="19">
        <f ca="1">IF($A43&lt;50,0,VLOOKUP($A43,Gains_ded!$A$3:$AC$101,Gains_ded!$AB$1-Gains_ded!$A$1+1,0))</f>
        <v>0</v>
      </c>
      <c r="AB43" s="19">
        <f t="shared" ca="1" si="6"/>
        <v>0</v>
      </c>
      <c r="AC43" s="19">
        <f ca="1">IF($A43&lt;50,0,VLOOKUP($A43,Gains_ded!$A$3:$AC$101,Gains_ded!$AC$1-Gains_ded!$A$1+1,0))</f>
        <v>0</v>
      </c>
      <c r="AD43" s="19">
        <f ca="1">IF(A43=0,0,IFERROR(INDIRECT(ADDRESS(133,A43+1,1,1,Parametres!$O$10&amp;TEXT($A$4,"00000"))),0))</f>
        <v>0</v>
      </c>
      <c r="AE43" s="19">
        <f ca="1">IF(AND($A43&gt;50,$A43&lt;60),VLOOKUP($A43,INDIRECT(ADDRESS(U43+2,1,1,1)):INDIRECT(ADDRESS(U43+10,$AE$1,1,1)),$AE$1-$A$1+1,0),IF(C43="C",BC43+BD43,IF(AC43=0,AB43,IF(AD43&gt;AC43,0,IF(AD43+AB43&gt;AC43,AC43-AD43,AB43)))))</f>
        <v>0</v>
      </c>
      <c r="AL43">
        <f ca="1">IF($C43&lt;&gt;"C",0,IFERROR(HLOOKUP($A43&amp;"E",CCQ!$B$2:$AA$101,100,0),0))</f>
        <v>0</v>
      </c>
      <c r="AM43">
        <f ca="1">IF($C43&lt;&gt;"C",0,VLOOKUP(INDIRECT(ADDRESS($U43-35,Entree!$A$1,1,1,Parametres!$O$6))&amp;"C"&amp;INDIRECT(ADDRESS($U43-34,Entree!$A$1,1,1,Parametres!$O$6)),CCQ!$A$4:$AP$100,CCQ!$AP$1,0))</f>
        <v>0</v>
      </c>
      <c r="AN43">
        <f ca="1">IF($C43&lt;&gt;"C",0,VLOOKUP(INDIRECT(ADDRESS($U43-35,Entree!$A$1,1,1,Parametres!$O$6))&amp;"D"&amp;INDIRECT(ADDRESS($U43-34,Entree!$A$1,1,1,Parametres!$O$6)),CCQ!$A$4:$AP$100,CCQ!$AP$1,0))</f>
        <v>0</v>
      </c>
      <c r="AO43">
        <f ca="1">IFERROR(INDIRECT(ADDRESS(AM43,AL43,1,1,Parametres!$O$11)),0)</f>
        <v>0</v>
      </c>
      <c r="AP43">
        <f ca="1">IFERROR(INDIRECT(ADDRESS(AN43,AL43,1,1,Parametres!$O$11)),0)</f>
        <v>0</v>
      </c>
      <c r="AQ43" t="str">
        <f ca="1">IF(IFERROR(VLOOKUP(A43,Gains_ded!$A$3:$AC$101,Gains_ded!$R$1,0),0)=1,"H","B")</f>
        <v>B</v>
      </c>
      <c r="AR43">
        <f ca="1">IF(B43="Prelevement",INDIRECT(ADDRESS(U43+6,Entree!$P$1,1,1,Parametres!$O$6)),0)</f>
        <v>0</v>
      </c>
      <c r="AS43">
        <f ca="1">IF(AQ43="H",INDIRECT(ADDRESS(U43+3,Entree!$O$1,1,1,Parametres!$O$6)),INDIRECT(ADDRESS(U43+3,Entree!$P$1,1,1,Parametres!$O$6)))</f>
        <v>0</v>
      </c>
      <c r="AT43">
        <f ca="1">IF(AQ43="H",INDIRECT(ADDRESS(U43+4,Entree!$O$1,1,1,Parametres!$O$6)),INDIRECT(ADDRESS(U43+4,Entree!$P$1,1,1,Parametres!$O$6)))</f>
        <v>0</v>
      </c>
      <c r="AU43">
        <f t="shared" ca="1" si="8"/>
        <v>0</v>
      </c>
      <c r="AV43">
        <f t="shared" ca="1" si="7"/>
        <v>0</v>
      </c>
      <c r="AX43">
        <f ca="1">IF($C43&lt;&gt;"C",0,IFERROR(HLOOKUP($A43&amp;"C",CCQ!$B$2:$AA$101,100,0),0))</f>
        <v>0</v>
      </c>
      <c r="AY43">
        <f ca="1">IFERROR(INDIRECT(ADDRESS(AM43,AX43,1,1,Parametres!$O$11)),0)</f>
        <v>0</v>
      </c>
      <c r="AZ43">
        <f ca="1">IFERROR(INDIRECT(ADDRESS(AN43,AX43,1,1,Parametres!$O$11)),0)</f>
        <v>0</v>
      </c>
      <c r="BA43" t="str">
        <f ca="1">IF(IFERROR(VLOOKUP(A43,Gains_ded!$A$3:$AC$101,Gains_ded!$X$1,0),0)=1,"H","B")</f>
        <v>B</v>
      </c>
      <c r="BB43">
        <f ca="1">IF(A43=Parametres!$A$52,Parametres!$D$52,1)</f>
        <v>1</v>
      </c>
      <c r="BC43">
        <f t="shared" ca="1" si="3"/>
        <v>0</v>
      </c>
      <c r="BD43">
        <f t="shared" ca="1" si="4"/>
        <v>0</v>
      </c>
    </row>
    <row r="44" spans="1:56" x14ac:dyDescent="0.25">
      <c r="B44" t="str">
        <f>IFERROR(VLOOKUP(A44,Gains_ded!$A$3:$B$101,Gains_ded!$B$1-Gains_ded!$A$1+1,0),"")</f>
        <v/>
      </c>
      <c r="E44" s="58">
        <f ca="1">SUM(E4:E43)</f>
        <v>397.8</v>
      </c>
      <c r="F44" s="58">
        <f t="shared" ref="F44:T44" ca="1" si="9">SUM(F4:F43)</f>
        <v>410.48</v>
      </c>
      <c r="G44" s="58">
        <f t="shared" ca="1" si="9"/>
        <v>395.48</v>
      </c>
      <c r="H44" s="58">
        <f t="shared" ca="1" si="9"/>
        <v>382.8</v>
      </c>
      <c r="I44" s="58">
        <f t="shared" ca="1" si="9"/>
        <v>395.48</v>
      </c>
      <c r="J44" s="58">
        <f t="shared" ca="1" si="9"/>
        <v>382.8</v>
      </c>
      <c r="K44" s="58">
        <f t="shared" ca="1" si="9"/>
        <v>382.8</v>
      </c>
      <c r="L44" s="58">
        <f t="shared" ca="1" si="9"/>
        <v>382.8</v>
      </c>
      <c r="M44" s="58">
        <f t="shared" ca="1" si="9"/>
        <v>0</v>
      </c>
      <c r="N44" s="58">
        <f t="shared" ca="1" si="9"/>
        <v>0</v>
      </c>
      <c r="O44" s="58">
        <f t="shared" ca="1" si="9"/>
        <v>25</v>
      </c>
      <c r="P44" s="58">
        <f t="shared" ca="1" si="9"/>
        <v>5</v>
      </c>
      <c r="Q44" s="58">
        <f t="shared" ca="1" si="9"/>
        <v>25</v>
      </c>
      <c r="R44" s="58">
        <f t="shared" ca="1" si="9"/>
        <v>0</v>
      </c>
      <c r="S44" s="58">
        <f t="shared" ca="1" si="9"/>
        <v>0</v>
      </c>
      <c r="T44" s="58">
        <f t="shared" ca="1" si="9"/>
        <v>83.05</v>
      </c>
      <c r="U44" s="58"/>
      <c r="V44" s="58">
        <f t="shared" ref="V44:AE44" si="10">SUM(V4:V43)</f>
        <v>0</v>
      </c>
      <c r="W44" s="58">
        <f t="shared" ca="1" si="10"/>
        <v>0.24</v>
      </c>
      <c r="X44" s="58">
        <f t="shared" ca="1" si="10"/>
        <v>0</v>
      </c>
      <c r="Y44" s="58">
        <f t="shared" ca="1" si="10"/>
        <v>0</v>
      </c>
      <c r="Z44" s="58">
        <f t="shared" ca="1" si="10"/>
        <v>0</v>
      </c>
      <c r="AA44" s="58">
        <f t="shared" ca="1" si="10"/>
        <v>5.5</v>
      </c>
      <c r="AB44" s="58">
        <f t="shared" ca="1" si="10"/>
        <v>0.24</v>
      </c>
      <c r="AC44" s="58">
        <f t="shared" ca="1" si="10"/>
        <v>250</v>
      </c>
      <c r="AD44" s="58">
        <f t="shared" ca="1" si="10"/>
        <v>0</v>
      </c>
      <c r="AE44" s="58">
        <f t="shared" ca="1" si="10"/>
        <v>65.940000000000012</v>
      </c>
    </row>
    <row r="45" spans="1:56" x14ac:dyDescent="0.25">
      <c r="B45" t="str">
        <f>IFERROR(VLOOKUP(A45,Gains_ded!$A$3:$B$101,Gains_ded!$B$1-Gains_ded!$A$1+1,0),"")</f>
        <v/>
      </c>
    </row>
    <row r="46" spans="1:56" x14ac:dyDescent="0.25">
      <c r="A46">
        <v>51</v>
      </c>
      <c r="B46" t="str">
        <f>IFERROR(VLOOKUP(A46,Gains_ded!$A$3:$B$101,Gains_ded!$B$1-Gains_ded!$A$1+1,0),"")</f>
        <v>Impot federal</v>
      </c>
      <c r="D46" s="12">
        <f>IFERROR(VLOOKUP(A46,Gains_ded!$A$3:$D$101,Gains_ded!$D$1-Gains_ded!$A$1+1,0),"")</f>
        <v>0</v>
      </c>
      <c r="E46" s="19">
        <f ca="1">E44*Entree!$A6</f>
        <v>20685.600000000002</v>
      </c>
      <c r="F46" s="19">
        <f>IFERROR(VLOOKUP(Entree!$A3,Employes!$A$3:$S$50,Employes!$S$1,0),0)*Parametres!$F$10</f>
        <v>1745.25</v>
      </c>
      <c r="G46" s="19">
        <f ca="1">IF($E44&gt;0,VLOOKUP($E46,Parametres!$C$12:$E$16,3,1),0)</f>
        <v>0.15</v>
      </c>
      <c r="H46" s="19">
        <f ca="1">IF($E44&gt;0,VLOOKUP($E46,Parametres!$C$12:$E$16,2,1),0)</f>
        <v>0</v>
      </c>
      <c r="I46" s="19">
        <f>ROUND(Parametres!$D$32/Entree!$A6,2)</f>
        <v>22.33</v>
      </c>
      <c r="J46" s="19">
        <f ca="1">ROUND((T48+T49+T50+I46)*Parametres!$F$10*Entree!A6,2)</f>
        <v>366.76</v>
      </c>
      <c r="K46" s="19">
        <f ca="1">IF((E46*G46)-H46-F46-J46&gt;0,(E46*G46)-H46-F46-J46,0)</f>
        <v>990.83000000000015</v>
      </c>
      <c r="L46" s="19">
        <f ca="1">ROUND(K46*(1-Parametres!$C$31),2)</f>
        <v>827.34</v>
      </c>
      <c r="M46" s="19">
        <f ca="1">ROUND((L46/Entree!A6),2)+IFERROR(VLOOKUP($A$1,Employes!$A$3:$Z$50,Employes!$W$1,0),0)</f>
        <v>15.91</v>
      </c>
      <c r="N46" s="19"/>
      <c r="O46" s="19"/>
      <c r="P46" s="19"/>
      <c r="Q46" s="19"/>
      <c r="R46" s="19"/>
      <c r="S46" s="19"/>
      <c r="T46" s="19">
        <f ca="1">M46</f>
        <v>15.91</v>
      </c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</row>
    <row r="47" spans="1:56" x14ac:dyDescent="0.25">
      <c r="A47">
        <v>52</v>
      </c>
      <c r="B47" t="str">
        <f>IFERROR(VLOOKUP(A47,Gains_ded!$A$3:$B$101,Gains_ded!$B$1-Gains_ded!$A$1+1,0),"")</f>
        <v>Impot provincial</v>
      </c>
      <c r="D47">
        <f>IFERROR(VLOOKUP(A47,Gains_ded!$A$3:$D$101,Gains_ded!$D$1-Gains_ded!$A$1+1,0),"")</f>
        <v>0</v>
      </c>
      <c r="E47" s="19">
        <f ca="1">IF((F44-I47)*Entree!$A6&lt;0,0,(F44-I47)*Entree!$A6)</f>
        <v>20215</v>
      </c>
      <c r="F47" s="19">
        <f>IFERROR(VLOOKUP(Entree!$A3,Employes!$A$3:$T$50,Employes!$T$1,0),0)*Parametres!$F$21</f>
        <v>2327</v>
      </c>
      <c r="G47" s="19">
        <f ca="1">IF($F44&gt;0,VLOOKUP($E47,Parametres!$C$23:$E$26,3,1),0)</f>
        <v>0.16</v>
      </c>
      <c r="H47" s="19">
        <f ca="1">IF($F44&gt;0,VLOOKUP($E47,Parametres!$C$23:$E$26,2,1),0)</f>
        <v>0</v>
      </c>
      <c r="I47" s="19">
        <f>ROUND(Parametres!$D$33/Entree!$A6,2)</f>
        <v>21.73</v>
      </c>
      <c r="J47" s="19">
        <f ca="1">(E47*G47)-H47-F47</f>
        <v>907.40000000000009</v>
      </c>
      <c r="K47" s="19">
        <f ca="1">ROUND(IF(AND(E47&gt;0,J47&lt;0),0,J47),2)</f>
        <v>907.4</v>
      </c>
      <c r="L47" s="19">
        <f ca="1">K47</f>
        <v>907.4</v>
      </c>
      <c r="M47" s="19">
        <f ca="1">ROUND((L47/Entree!A6),2)+IFERROR(VLOOKUP($A2,Employes!$A$3:$Z$50,Employes!$X$1,0),0)</f>
        <v>17.45</v>
      </c>
      <c r="N47" s="19"/>
      <c r="O47" s="19"/>
      <c r="P47" s="19"/>
      <c r="Q47" s="19"/>
      <c r="R47" s="19"/>
      <c r="S47" s="19"/>
      <c r="T47" s="19">
        <f ca="1">M47</f>
        <v>17.45</v>
      </c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</row>
    <row r="48" spans="1:56" x14ac:dyDescent="0.25">
      <c r="A48">
        <v>53</v>
      </c>
      <c r="B48" t="str">
        <f>IFERROR(VLOOKUP(A48,Gains_ded!$A$3:$B$101,Gains_ded!$B$1-Gains_ded!$A$1+1,0),"")</f>
        <v>R.R.Q.</v>
      </c>
      <c r="D48">
        <f>IFERROR(VLOOKUP(A48,Gains_ded!$A$3:$D$101,Gains_ded!$D$1-Gains_ded!$A$1+1,0),"")</f>
        <v>0</v>
      </c>
      <c r="E48" s="19">
        <f ca="1">IF(Entree!A8="n",ROUND(G44*Parametres!C39,2),ROUND((G44-(Parametres!$G$39/Entree!A6))*Parametres!$C$39,2))</f>
        <v>17.72</v>
      </c>
      <c r="F48" s="19">
        <f ca="1">IFERROR(INDIRECT(ADDRESS(63,A48+1,1,1,Parametres!$O$10&amp;TEXT($A$4,"00000"))),0)</f>
        <v>0</v>
      </c>
      <c r="G48" s="19">
        <f>Parametres!$F$39</f>
        <v>2797.2</v>
      </c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>
        <f ca="1">IF(F48&gt;=G48,0,IF(E48+F48&gt;G48,G48-F48,E48))</f>
        <v>17.72</v>
      </c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>
        <f ca="1">ROUND(T48*Parametres!$D$39,2)</f>
        <v>17.72</v>
      </c>
    </row>
    <row r="49" spans="1:56" x14ac:dyDescent="0.25">
      <c r="A49">
        <v>54</v>
      </c>
      <c r="B49" t="str">
        <f>IFERROR(VLOOKUP(A49,Gains_ded!$A$3:$B$101,Gains_ded!$B$1-Gains_ded!$A$1+1,0),"")</f>
        <v>Ass-emploi</v>
      </c>
      <c r="D49">
        <f>IFERROR(VLOOKUP(A49,Gains_ded!$A$3:$D$101,Gains_ded!$D$1-Gains_ded!$A$1+1,0),"")</f>
        <v>0</v>
      </c>
      <c r="E49" s="19">
        <f ca="1">ROUNDUP(H44*Parametres!$C$40,2)</f>
        <v>4.87</v>
      </c>
      <c r="F49" s="19">
        <f ca="1">IFERROR(INDIRECT(ADDRESS(63,A49+1,1,1,Parametres!$O$10&amp;TEXT($A$4,"00000"))),0)</f>
        <v>0</v>
      </c>
      <c r="G49" s="19">
        <f>Parametres!$F$40</f>
        <v>651.51</v>
      </c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>
        <f ca="1">IF(F49&gt;=G49,0,IF(E49+F49&gt;G49,G49-F49,E49))</f>
        <v>4.87</v>
      </c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>
        <f ca="1">ROUND(T49*Parametres!$D$40,2)</f>
        <v>6.82</v>
      </c>
    </row>
    <row r="50" spans="1:56" x14ac:dyDescent="0.25">
      <c r="A50">
        <v>55</v>
      </c>
      <c r="B50" t="str">
        <f>IFERROR(VLOOKUP(A50,Gains_ded!$A$3:$B$101,Gains_ded!$B$1-Gains_ded!$A$1+1,0),"")</f>
        <v>RQAP</v>
      </c>
      <c r="D50">
        <f>IFERROR(VLOOKUP(A50,Gains_ded!$A$3:$D$101,Gains_ded!$D$1-Gains_ded!$A$1+1,0),"")</f>
        <v>0</v>
      </c>
      <c r="E50" s="19">
        <f ca="1">ROUNDUP(J44*Parametres!$C$41,2)</f>
        <v>2.0999999999999996</v>
      </c>
      <c r="F50" s="19">
        <f ca="1">IFERROR(INDIRECT(ADDRESS(63,A50+1,1,1,Parametres!$O$10&amp;TEXT($A$4,"00000"))),0)</f>
        <v>0</v>
      </c>
      <c r="G50" s="19">
        <f>Parametres!$F$41</f>
        <v>397.3</v>
      </c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>
        <f ca="1">IF(F50&gt;=G50,0,IF(E50+F50&gt;G50,G50-F50,E50))</f>
        <v>2.0999999999999996</v>
      </c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>
        <f ca="1">ROUND(T50*Parametres!$D$41,2)</f>
        <v>2.94</v>
      </c>
    </row>
    <row r="51" spans="1:56" x14ac:dyDescent="0.25">
      <c r="A51">
        <v>56</v>
      </c>
      <c r="B51" t="str">
        <f>IFERROR(VLOOKUP(A51,Gains_ded!$A$3:$B$101,Gains_ded!$B$1-Gains_ded!$A$1+1,0),"")</f>
        <v>FSS</v>
      </c>
      <c r="D51">
        <f>IFERROR(VLOOKUP(A51,Gains_ded!$A$3:$D$101,Gains_ded!$D$1-Gains_ded!$A$1+1,0),"")</f>
        <v>0</v>
      </c>
      <c r="E51" s="19">
        <f ca="1">ROUNDUP(I44*Parametres!$D$42,2)</f>
        <v>9.89</v>
      </c>
      <c r="F51" s="19">
        <f ca="1">IFERROR(INDIRECT(ADDRESS(133,A51+1,1,1,Parametres!$O$10&amp;TEXT($A$4,"00000"))),0)</f>
        <v>0</v>
      </c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>
        <f ca="1">E51</f>
        <v>9.89</v>
      </c>
    </row>
    <row r="52" spans="1:56" x14ac:dyDescent="0.25">
      <c r="A52">
        <v>57</v>
      </c>
      <c r="B52" t="str">
        <f>IFERROR(VLOOKUP(A52,Gains_ded!$A$3:$B$101,Gains_ded!$B$1-Gains_ded!$A$1+1,0),"")</f>
        <v>CNESST</v>
      </c>
      <c r="D52">
        <f>IFERROR(VLOOKUP(A52,Gains_ded!$A$3:$D$101,Gains_ded!$D$1-Gains_ded!$A$1+1,0),"")</f>
        <v>0</v>
      </c>
      <c r="E52" s="19">
        <f ca="1">ROUNDUP(I44*Parametres!$D$43,2)</f>
        <v>28.040000000000003</v>
      </c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>
        <f ca="1">E52</f>
        <v>28.040000000000003</v>
      </c>
    </row>
    <row r="53" spans="1:56" x14ac:dyDescent="0.25">
      <c r="A53">
        <v>58</v>
      </c>
      <c r="B53" t="str">
        <f>IFERROR(VLOOKUP(A53,Gains_ded!$A$3:$B$101,Gains_ded!$B$1-Gains_ded!$A$1+1,0),"")</f>
        <v>CNT</v>
      </c>
      <c r="D53">
        <f>IFERROR(VLOOKUP(A53,Gains_ded!$A$3:$D$101,Gains_ded!$D$1-Gains_ded!$A$1+1,0),"")</f>
        <v>0</v>
      </c>
      <c r="E53" s="19">
        <f ca="1">ROUNDUP(F44*Parametres!$D$44,2)</f>
        <v>0.29000000000000004</v>
      </c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>
        <f ca="1">E53</f>
        <v>0.29000000000000004</v>
      </c>
    </row>
    <row r="54" spans="1:56" x14ac:dyDescent="0.25">
      <c r="A54">
        <v>59</v>
      </c>
      <c r="B54" t="str">
        <f>IFERROR(VLOOKUP(A54,Gains_ded!$A$3:$B$101,Gains_ded!$B$1-Gains_ded!$A$1+1,0),"")</f>
        <v>Reserve</v>
      </c>
      <c r="D54">
        <f>IFERROR(VLOOKUP(A54,Gains_ded!$A$3:$D$101,Gains_ded!$D$1-Gains_ded!$A$1+1,0),"")</f>
        <v>0</v>
      </c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</row>
    <row r="55" spans="1:56" x14ac:dyDescent="0.25">
      <c r="B55" t="s">
        <v>114</v>
      </c>
      <c r="E55" s="19">
        <f ca="1">IFERROR(VLOOKUP(Entree!$A3,Employes!$A$3:$R$50,Employes!$Q$1,0),"")*L44</f>
        <v>30.624000000000002</v>
      </c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</row>
    <row r="56" spans="1:56" x14ac:dyDescent="0.25">
      <c r="B56" t="s">
        <v>175</v>
      </c>
      <c r="E56">
        <f>IFERROR(VLOOKUP(Parametres!A48,Entree!$C$3:$Q$42,Entree!$Q$1-Entree!$C$1+1,0),0)</f>
        <v>0</v>
      </c>
    </row>
    <row r="57" spans="1:56" x14ac:dyDescent="0.25">
      <c r="B57" t="s">
        <v>174</v>
      </c>
      <c r="E57">
        <f>IFERROR(VLOOKUP(Parametres!A49,Entree!$C$3:$Q$42,Entree!$Q$1-Entree!$C$1+1,0),0)</f>
        <v>0</v>
      </c>
    </row>
    <row r="62" spans="1:56" x14ac:dyDescent="0.25">
      <c r="A62">
        <f>Entree!A63</f>
        <v>13</v>
      </c>
      <c r="B62" t="str">
        <f>Entree!A64&amp;", "&amp;Entree!A65</f>
        <v>Warnock, Kristopher</v>
      </c>
    </row>
    <row r="63" spans="1:56" x14ac:dyDescent="0.25">
      <c r="A63" s="25" t="s">
        <v>42</v>
      </c>
      <c r="B63" s="25" t="s">
        <v>43</v>
      </c>
      <c r="C63" s="92" t="s">
        <v>165</v>
      </c>
      <c r="D63" s="92" t="s">
        <v>327</v>
      </c>
      <c r="E63" s="25" t="s">
        <v>91</v>
      </c>
      <c r="F63" s="25" t="s">
        <v>92</v>
      </c>
      <c r="G63" s="25" t="s">
        <v>93</v>
      </c>
      <c r="H63" s="25" t="s">
        <v>94</v>
      </c>
      <c r="I63" s="25" t="s">
        <v>95</v>
      </c>
      <c r="J63" s="25" t="s">
        <v>96</v>
      </c>
      <c r="K63" s="25" t="s">
        <v>97</v>
      </c>
      <c r="L63" s="25" t="s">
        <v>98</v>
      </c>
      <c r="M63" s="25" t="s">
        <v>135</v>
      </c>
      <c r="N63" s="25" t="s">
        <v>136</v>
      </c>
      <c r="O63" s="25" t="s">
        <v>56</v>
      </c>
      <c r="P63" s="25" t="s">
        <v>137</v>
      </c>
      <c r="Q63" s="25" t="s">
        <v>138</v>
      </c>
      <c r="R63" s="25" t="s">
        <v>139</v>
      </c>
      <c r="S63" s="25" t="s">
        <v>146</v>
      </c>
      <c r="T63" s="25" t="s">
        <v>138</v>
      </c>
      <c r="U63" s="1"/>
      <c r="V63" s="19"/>
      <c r="W63" s="25" t="s">
        <v>135</v>
      </c>
      <c r="X63" s="25" t="s">
        <v>136</v>
      </c>
      <c r="Y63" s="25" t="s">
        <v>143</v>
      </c>
      <c r="Z63" s="25" t="s">
        <v>56</v>
      </c>
      <c r="AA63" s="25" t="s">
        <v>137</v>
      </c>
      <c r="AB63" s="25" t="s">
        <v>138</v>
      </c>
      <c r="AC63" s="25" t="s">
        <v>139</v>
      </c>
      <c r="AD63" s="25" t="s">
        <v>140</v>
      </c>
      <c r="AE63" s="25" t="s">
        <v>138</v>
      </c>
      <c r="AL63" t="s">
        <v>236</v>
      </c>
      <c r="AM63" t="s">
        <v>237</v>
      </c>
      <c r="AN63" t="s">
        <v>238</v>
      </c>
      <c r="AO63" t="s">
        <v>239</v>
      </c>
      <c r="AP63" t="s">
        <v>240</v>
      </c>
      <c r="AQ63" t="s">
        <v>165</v>
      </c>
      <c r="AR63" t="s">
        <v>250</v>
      </c>
      <c r="AS63" t="s">
        <v>243</v>
      </c>
      <c r="AT63" t="s">
        <v>244</v>
      </c>
      <c r="AU63" t="s">
        <v>251</v>
      </c>
      <c r="AV63" t="s">
        <v>242</v>
      </c>
      <c r="AX63" t="s">
        <v>236</v>
      </c>
      <c r="AY63" t="s">
        <v>239</v>
      </c>
      <c r="AZ63" t="s">
        <v>240</v>
      </c>
      <c r="BA63" t="s">
        <v>165</v>
      </c>
      <c r="BB63" t="s">
        <v>253</v>
      </c>
      <c r="BC63" t="s">
        <v>241</v>
      </c>
      <c r="BD63" t="s">
        <v>242</v>
      </c>
    </row>
    <row r="64" spans="1:56" x14ac:dyDescent="0.25">
      <c r="A64">
        <f ca="1">IFERROR(Entree!F63,0)</f>
        <v>3</v>
      </c>
      <c r="B64" t="str">
        <f ca="1">IFERROR(VLOOKUP(A64,Gains_ded!$A$3:$B$101,Gains_ded!$B$1-Gains_ded!$A$1+1,0),"")</f>
        <v>CCQ commercial</v>
      </c>
      <c r="C64" s="12" t="str">
        <f ca="1">IFERROR(VLOOKUP(A64,Gains_ded!$A$3:$C$101,Gains_ded!$C$1-Gains_ded!$A$1+1,0),"")</f>
        <v>G</v>
      </c>
      <c r="D64" s="12" t="str">
        <f ca="1">IFERROR(VLOOKUP(A64,Gains_ded!$A$3:$D$101,Gains_ded!$D$1-Gains_ded!$A$1+1,0),"")</f>
        <v>CCQC</v>
      </c>
      <c r="E64" s="19">
        <f ca="1">IF(OR($A64&lt;50,$A64&gt;59),IFERROR(VLOOKUP($A64,Gains_ded!$A$3:$M$101,Gains_ded!F$1-Gains_ded!$A$1+1,0),0)*Entree!$Q63,0)</f>
        <v>916.56</v>
      </c>
      <c r="F64" s="19">
        <f ca="1">IF(OR($A64&lt;50,$A64&gt;59),IFERROR(VLOOKUP($A64,Gains_ded!$A$3:$M$101,Gains_ded!G$1-Gains_ded!$A$1+1,0),0)*Entree!$Q63,0)</f>
        <v>916.56</v>
      </c>
      <c r="G64" s="19">
        <f ca="1">IF(OR($A64&lt;50,$A64&gt;59),IFERROR(VLOOKUP($A64,Gains_ded!$A$3:$M$101,Gains_ded!H$1-Gains_ded!$A$1+1,0),0)*Entree!$Q63,0)</f>
        <v>916.56</v>
      </c>
      <c r="H64" s="19">
        <f ca="1">IF(OR($A64&lt;50,$A64&gt;59),IFERROR(VLOOKUP($A64,Gains_ded!$A$3:$M$101,Gains_ded!I$1-Gains_ded!$A$1+1,0),0)*Entree!$Q63,0)</f>
        <v>916.56</v>
      </c>
      <c r="I64" s="19">
        <f ca="1">IF(OR($A64&lt;50,$A64&gt;59),IFERROR(VLOOKUP($A64,Gains_ded!$A$3:$M$101,Gains_ded!J$1-Gains_ded!$A$1+1,0),0)*Entree!$Q63,0)</f>
        <v>916.56</v>
      </c>
      <c r="J64" s="19">
        <f ca="1">IF(OR($A64&lt;50,$A64&gt;59),IFERROR(VLOOKUP($A64,Gains_ded!$A$3:$M$101,Gains_ded!K$1-Gains_ded!$A$1+1,0),0)*Entree!$Q63,0)</f>
        <v>916.56</v>
      </c>
      <c r="K64" s="19">
        <f ca="1">IF(OR($A64&lt;50,$A64&gt;59),IFERROR(VLOOKUP($A64,Gains_ded!$A$3:$M$101,Gains_ded!L$1-Gains_ded!$A$1+1,0),0)*Entree!$Q63,0)</f>
        <v>916.56</v>
      </c>
      <c r="L64" s="19">
        <f ca="1">IF(OR($A64&lt;50,$A64&gt;59),IFERROR(VLOOKUP($A64,Gains_ded!$A$3:$M$101,Gains_ded!M$1-Gains_ded!$A$1+1,0),0)*Entree!$Q63,0)</f>
        <v>0</v>
      </c>
      <c r="M64" s="19">
        <f ca="1">IF(C64="s",IFERROR(VLOOKUP($A64,Syndicats!$B$4:$F$51,Syndicats!$E$1-Syndicats!$B$1+1,0),0)*INDIRECT(ADDRESS(U64,Entree!$J$1,1,1,Parametres!$O$6)),IFERROR(VLOOKUP($A64,Gains_ded!$A$3:$AC$101,Gains_ded!$R$1-Gains_ded!$A$1+1,0),0)*INDIRECT(ADDRESS(U64,Entree!$J$1,1,1,Parametres!$O$6)))</f>
        <v>0</v>
      </c>
      <c r="N64" s="19">
        <f ca="1">IFERROR(VLOOKUP($A64,Gains_ded!$A$3:$AC$101,Gains_ded!$S$1-Gains_ded!$A$1+1,0),0)*INDIRECT(ADDRESS(U64,Entree!$N$1,1,1,Parametres!$O$6))</f>
        <v>0</v>
      </c>
      <c r="O64" s="19">
        <f ca="1">IF($A64&lt;50,0,IF(C64="s",IFERROR(VLOOKUP($A64,Syndicats!$B$4:$F$51,Syndicats!$F$1-Syndicats!$B$1+1,0),0),VLOOKUP($A64,Gains_ded!$A$3:$AC$101,Gains_ded!$T$1-Gains_ded!$A$1+1,0)))</f>
        <v>0</v>
      </c>
      <c r="P64" s="19">
        <f ca="1">IF($A64&lt;50,0,VLOOKUP($A64,Gains_ded!$A$3:$AC$101,Gains_ded!$U$1-Gains_ded!$A$1+1,0))</f>
        <v>0</v>
      </c>
      <c r="Q64" s="19">
        <f ca="1">IF(P64=0,M64+N64+O64,IF(M64+N64+O64&gt;P64,P64,M64+N64+O64))</f>
        <v>0</v>
      </c>
      <c r="R64" s="19">
        <f ca="1">IF($A64&lt;50,0,VLOOKUP($A64,Gains_ded!$A$3:$AC$101,Gains_ded!$V$1-Gains_ded!$A$1+1,0))</f>
        <v>0</v>
      </c>
      <c r="S64" s="19">
        <f ca="1">IF(A64=0,0,IFERROR(INDIRECT(ADDRESS(63,A64+1,1,1,Parametres!$O$10&amp;TEXT($A$4,"00000"))),0))</f>
        <v>0</v>
      </c>
      <c r="T64" s="19">
        <f ca="1">IF(AND($A64&gt;50,$A64&lt;60),VLOOKUP($A64,INDIRECT(ADDRESS(U64+2,1,1,1)):INDIRECT(ADDRESS(U64+10,$AE$1,1,1)),$T$1-$A$1+1,0),IF(C64="C",AU64+AV64,IF(R64=0,Q64,IF(S64&gt;R64,0,IF(S64+Q64&gt;R64,R64-S64,Q64)))))</f>
        <v>0</v>
      </c>
      <c r="U64" s="68">
        <f t="shared" ref="U64:U103" si="11">(ROUNDDOWN((ROW()-4)/60,0)*60)+44</f>
        <v>104</v>
      </c>
      <c r="V64" s="19"/>
      <c r="W64" s="19">
        <f ca="1">IFERROR(VLOOKUP($A64,Gains_ded!$A$3:$AC$101,Gains_ded!$X$1-Gains_ded!$A$1+1,0),0)*INDIRECT(ADDRESS(U64,Entree!$J$1,1,1,Parametres!$O$6))</f>
        <v>0</v>
      </c>
      <c r="X64" s="19">
        <f ca="1">IFERROR(VLOOKUP($A64,Gains_ded!$A$3:$AC$101,Gains_ded!$Y$1-Gains_ded!$A$1+1,0),0)*INDIRECT(ADDRESS(U64,Entree!$N$1,1,1,Parametres!$O$6))</f>
        <v>0</v>
      </c>
      <c r="Y64" s="19">
        <f ca="1">IFERROR(VLOOKUP($A64,Gains_ded!$A$3:$AC$101,Gains_ded!$AA$1-Gains_ded!$A$1+1,0),0)*T64</f>
        <v>0</v>
      </c>
      <c r="Z64" s="19">
        <f ca="1">IF($A64&lt;50,0,VLOOKUP($A64,Gains_ded!$A$3:$AC$101,Gains_ded!$Z$1-Gains_ded!$A$1+1,0))</f>
        <v>0</v>
      </c>
      <c r="AA64" s="19">
        <f ca="1">IF($A64&lt;50,0,VLOOKUP($A64,Gains_ded!$A$3:$AC$101,Gains_ded!$AB$1-Gains_ded!$A$1+1,0))</f>
        <v>0</v>
      </c>
      <c r="AB64" s="19">
        <f ca="1">IF(AA64=0,W64+X64+Y64+Z64,IF(W64+X64+Y64+Z64&gt;AA64,AA64,W64+X64+Y64+Z64))</f>
        <v>0</v>
      </c>
      <c r="AC64" s="19">
        <f ca="1">IF($A64&lt;50,0,VLOOKUP($A64,Gains_ded!$A$3:$AC$101,Gains_ded!$AC$1-Gains_ded!$A$1+1,0))</f>
        <v>0</v>
      </c>
      <c r="AD64" s="19">
        <f ca="1">IF(A64=0,0,IFERROR(INDIRECT(ADDRESS(133,A64+1,1,1,Parametres!$O$10&amp;TEXT($A$4,"00000"))),0))</f>
        <v>0</v>
      </c>
      <c r="AE64" s="19">
        <f ca="1">IF(AND($A64&gt;50,$A64&lt;60),VLOOKUP($A64,INDIRECT(ADDRESS(U64+2,1,1,1)):INDIRECT(ADDRESS(U64+10,$AE$1,1,1)),$AE$1-$A$1+1,0),IF(C64="C",BC64+BD64,IF(AC64=0,AB64,IF(AD64&gt;AC64,0,IF(AD64+AB64&gt;AC64,AC64-AD64,AB64)))))</f>
        <v>0</v>
      </c>
      <c r="AL64">
        <f ca="1">IF($C64&lt;&gt;"C",0,IFERROR(HLOOKUP($A64&amp;"E",CCQ!$B$2:$AA$101,100,0),0))</f>
        <v>0</v>
      </c>
      <c r="AM64">
        <f ca="1">IF($C64&lt;&gt;"C",0,VLOOKUP(INDIRECT(ADDRESS($U64-35,Entree!$A$1,1,1,Parametres!$O$6))&amp;"C"&amp;INDIRECT(ADDRESS($U64-34,Entree!$A$1,1,1,Parametres!$O$6)),CCQ!$A$4:$AP$100,CCQ!$AP$1,0))</f>
        <v>0</v>
      </c>
      <c r="AN64">
        <f ca="1">IF($C64&lt;&gt;"C",0,VLOOKUP(INDIRECT(ADDRESS($U64-35,Entree!$A$1,1,1,Parametres!$O$6))&amp;"D"&amp;INDIRECT(ADDRESS($U64-34,Entree!$A$1,1,1,Parametres!$O$6)),CCQ!$A$4:$AP$100,CCQ!$AP$1,0))</f>
        <v>0</v>
      </c>
      <c r="AO64">
        <f ca="1">IFERROR(INDIRECT(ADDRESS(AM64,AL64,1,1,Parametres!$O$11)),0)</f>
        <v>0</v>
      </c>
      <c r="AP64">
        <f ca="1">IFERROR(INDIRECT(ADDRESS(AN64,AL64,1,1,Parametres!$O$11)),0)</f>
        <v>0</v>
      </c>
      <c r="AQ64" t="str">
        <f ca="1">IF(IFERROR(VLOOKUP(A64,Gains_ded!$A$3:$AC$101,Gains_ded!$R$1,0),0)=1,"H","B")</f>
        <v>B</v>
      </c>
      <c r="AR64">
        <f ca="1">IF(B64="Prelevement",INDIRECT(ADDRESS(U64+6,Entree!$P$1,1,1,Parametres!$O$6)),0)</f>
        <v>0</v>
      </c>
      <c r="AS64">
        <f ca="1">IF(AQ64="H",INDIRECT(ADDRESS(U64+3,Entree!$O$1,1,1,Parametres!$O$6)),INDIRECT(ADDRESS(U64+3,Entree!$P$1,1,1,Parametres!$O$6)))</f>
        <v>916.56</v>
      </c>
      <c r="AT64">
        <f ca="1">IF(AQ64="H",INDIRECT(ADDRESS(U64+4,Entree!$O$1,1,1,Parametres!$O$6)),INDIRECT(ADDRESS(U64+4,Entree!$P$1,1,1,Parametres!$O$6)))</f>
        <v>555.04</v>
      </c>
      <c r="AU64">
        <f t="shared" ref="AU64:AU79" ca="1" si="12">ROUND(AO64*(AR64+AS64),2)</f>
        <v>0</v>
      </c>
      <c r="AV64">
        <f t="shared" ref="AV64:AV76" ca="1" si="13">ROUND(AT64*AP64,2)</f>
        <v>0</v>
      </c>
      <c r="AX64">
        <f ca="1">IF($C64&lt;&gt;"C",0,IFERROR(HLOOKUP($A64&amp;"C",CCQ!$B$2:$AA$101,100,0),0))</f>
        <v>0</v>
      </c>
      <c r="AY64">
        <f ca="1">IFERROR(INDIRECT(ADDRESS(AM64,AX64,1,1,Parametres!$O$11)),0)</f>
        <v>0</v>
      </c>
      <c r="AZ64">
        <f ca="1">IFERROR(INDIRECT(ADDRESS(AN64,AX64,1,1,Parametres!$O$11)),0)</f>
        <v>0</v>
      </c>
      <c r="BA64" t="str">
        <f ca="1">IF(IFERROR(VLOOKUP(A64,Gains_ded!$A$3:$AC$101,Gains_ded!$X$1,0),0)=1,"H","B")</f>
        <v>B</v>
      </c>
      <c r="BB64">
        <f ca="1">IF(A64=Parametres!$A$52,Parametres!$D$52,1)</f>
        <v>1</v>
      </c>
      <c r="BC64">
        <f t="shared" ref="BC64:BC103" ca="1" si="14">ROUND(AY64*(AR64+AS64)*BB64,2)</f>
        <v>0</v>
      </c>
      <c r="BD64">
        <f t="shared" ref="BD64:BD103" ca="1" si="15">ROUND(AZ64*AT64*BB64,2)</f>
        <v>0</v>
      </c>
    </row>
    <row r="65" spans="1:56" x14ac:dyDescent="0.25">
      <c r="A65">
        <f ca="1">IFERROR(Entree!F64,0)</f>
        <v>68</v>
      </c>
      <c r="B65" t="str">
        <f ca="1">IFERROR(VLOOKUP(A65,Gains_ded!$A$3:$B$101,Gains_ded!$B$1-Gains_ded!$A$1+1,0),"")</f>
        <v>Syndicat SQC</v>
      </c>
      <c r="C65" s="12" t="str">
        <f ca="1">IFERROR(VLOOKUP(A65,Gains_ded!$A$3:$C$101,Gains_ded!$C$1-Gains_ded!$A$1+1,0),"")</f>
        <v>S</v>
      </c>
      <c r="D65" s="12">
        <f ca="1">IFERROR(VLOOKUP(A65,Gains_ded!$A$3:$D$101,Gains_ded!$D$1-Gains_ded!$A$1+1,0),"")</f>
        <v>0</v>
      </c>
      <c r="E65" s="19">
        <f ca="1">IF(OR($A65&lt;50,$A65&gt;59),IFERROR(VLOOKUP($A65,Gains_ded!$A$3:$M$101,Gains_ded!F$1-Gains_ded!$A$1+1,0),0)*Entree!$Q64,0)</f>
        <v>0</v>
      </c>
      <c r="F65" s="19">
        <f ca="1">IF(OR($A65&lt;50,$A65&gt;59),IFERROR(VLOOKUP($A65,Gains_ded!$A$3:$M$101,Gains_ded!G$1-Gains_ded!$A$1+1,0),0)*Entree!$Q64,0)</f>
        <v>0</v>
      </c>
      <c r="G65" s="19">
        <f ca="1">IF(OR($A65&lt;50,$A65&gt;59),IFERROR(VLOOKUP($A65,Gains_ded!$A$3:$M$101,Gains_ded!H$1-Gains_ded!$A$1+1,0),0)*Entree!$Q64,0)</f>
        <v>0</v>
      </c>
      <c r="H65" s="19">
        <f ca="1">IF(OR($A65&lt;50,$A65&gt;59),IFERROR(VLOOKUP($A65,Gains_ded!$A$3:$M$101,Gains_ded!I$1-Gains_ded!$A$1+1,0),0)*Entree!$Q64,0)</f>
        <v>0</v>
      </c>
      <c r="I65" s="19">
        <f ca="1">IF(OR($A65&lt;50,$A65&gt;59),IFERROR(VLOOKUP($A65,Gains_ded!$A$3:$M$101,Gains_ded!J$1-Gains_ded!$A$1+1,0),0)*Entree!$Q64,0)</f>
        <v>0</v>
      </c>
      <c r="J65" s="19">
        <f ca="1">IF(OR($A65&lt;50,$A65&gt;59),IFERROR(VLOOKUP($A65,Gains_ded!$A$3:$M$101,Gains_ded!K$1-Gains_ded!$A$1+1,0),0)*Entree!$Q64,0)</f>
        <v>0</v>
      </c>
      <c r="K65" s="19">
        <f ca="1">IF(OR($A65&lt;50,$A65&gt;59),IFERROR(VLOOKUP($A65,Gains_ded!$A$3:$M$101,Gains_ded!L$1-Gains_ded!$A$1+1,0),0)*Entree!$Q64,0)</f>
        <v>0</v>
      </c>
      <c r="L65" s="19">
        <f ca="1">IF(OR($A65&lt;50,$A65&gt;59),IFERROR(VLOOKUP($A65,Gains_ded!$A$3:$M$101,Gains_ded!M$1-Gains_ded!$A$1+1,0),0)*Entree!$Q64,0)</f>
        <v>0</v>
      </c>
      <c r="M65" s="19">
        <f ca="1">IF(C65="s",IFERROR(VLOOKUP($A65,Syndicats!$B$4:$F$51,Syndicats!$E$1-Syndicats!$B$1+1,0),0)*INDIRECT(ADDRESS(U65,Entree!$J$1,1,1,Parametres!$O$6)),IFERROR(VLOOKUP($A65,Gains_ded!$A$3:$AC$101,Gains_ded!$R$1-Gains_ded!$A$1+1,0),0)*INDIRECT(ADDRESS(U65,Entree!$J$1,1,1,Parametres!$O$6)))</f>
        <v>0</v>
      </c>
      <c r="N65" s="19">
        <f ca="1">IFERROR(VLOOKUP($A65,Gains_ded!$A$3:$AC$101,Gains_ded!$S$1-Gains_ded!$A$1+1,0),0)*INDIRECT(ADDRESS(U65,Entree!$N$1,1,1,Parametres!$O$6))</f>
        <v>0</v>
      </c>
      <c r="O65" s="19">
        <f ca="1">IF($A65&lt;50,0,IF(C65="s",IFERROR(VLOOKUP($A65,Syndicats!$B$4:$F$51,Syndicats!$F$1-Syndicats!$B$1+1,0),0),VLOOKUP($A65,Gains_ded!$A$3:$AC$101,Gains_ded!$T$1-Gains_ded!$A$1+1,0)))</f>
        <v>11.65</v>
      </c>
      <c r="P65" s="19">
        <f ca="1">IF($A65&lt;50,0,VLOOKUP($A65,Gains_ded!$A$3:$AC$101,Gains_ded!$U$1-Gains_ded!$A$1+1,0))</f>
        <v>0</v>
      </c>
      <c r="Q65" s="19">
        <f t="shared" ref="Q65:Q103" ca="1" si="16">IF(P65=0,M65+N65+O65,IF(M65+N65+O65&gt;P65,P65,M65+N65+O65))</f>
        <v>11.65</v>
      </c>
      <c r="R65" s="19">
        <f ca="1">IF($A65&lt;50,0,VLOOKUP($A65,Gains_ded!$A$3:$AC$101,Gains_ded!$V$1-Gains_ded!$A$1+1,0))</f>
        <v>0</v>
      </c>
      <c r="S65" s="19">
        <f ca="1">IF(A65=0,0,IFERROR(INDIRECT(ADDRESS(63,A65+1,1,1,Parametres!$O$10&amp;TEXT($A$4,"00000"))),0))</f>
        <v>0</v>
      </c>
      <c r="T65" s="19">
        <f ca="1">IF(AND($A65&gt;50,$A65&lt;60),VLOOKUP($A65,INDIRECT(ADDRESS(U65+2,1,1,1)):INDIRECT(ADDRESS(U65+10,$AE$1,1,1)),$T$1-$A$1+1,0),IF(C65="C",AU65+AV65,IF(R65=0,Q65,IF(S65&gt;R65,0,IF(S65+Q65&gt;R65,R65-S65,Q65)))))</f>
        <v>11.65</v>
      </c>
      <c r="U65" s="68">
        <f t="shared" si="11"/>
        <v>104</v>
      </c>
      <c r="V65" s="19"/>
      <c r="W65" s="19">
        <f ca="1">IFERROR(VLOOKUP($A65,Gains_ded!$A$3:$AC$101,Gains_ded!$X$1-Gains_ded!$A$1+1,0),0)*INDIRECT(ADDRESS(U65,Entree!$J$1,1,1,Parametres!$O$6))</f>
        <v>0</v>
      </c>
      <c r="X65" s="19">
        <f ca="1">IFERROR(VLOOKUP($A65,Gains_ded!$A$3:$AC$101,Gains_ded!$Y$1-Gains_ded!$A$1+1,0),0)*INDIRECT(ADDRESS(U65,Entree!$N$1,1,1,Parametres!$O$6))</f>
        <v>0</v>
      </c>
      <c r="Y65" s="19">
        <f ca="1">IFERROR(VLOOKUP($A65,Gains_ded!$A$3:$AC$101,Gains_ded!$AA$1-Gains_ded!$A$1+1,0),0)*T65</f>
        <v>0</v>
      </c>
      <c r="Z65" s="19">
        <f ca="1">IF($A65&lt;50,0,VLOOKUP($A65,Gains_ded!$A$3:$AC$101,Gains_ded!$Z$1-Gains_ded!$A$1+1,0))</f>
        <v>0</v>
      </c>
      <c r="AA65" s="19">
        <f ca="1">IF($A65&lt;50,0,VLOOKUP($A65,Gains_ded!$A$3:$AC$101,Gains_ded!$AB$1-Gains_ded!$A$1+1,0))</f>
        <v>0</v>
      </c>
      <c r="AB65" s="19">
        <f ca="1">IF(AA65=0,W65+X65+Y65+Z65,IF(W65+X65+Y65+Z65&gt;AA65,AA65,W65+X65+Y65+Z65))</f>
        <v>0</v>
      </c>
      <c r="AC65" s="19">
        <f ca="1">IF($A65&lt;50,0,VLOOKUP($A65,Gains_ded!$A$3:$AC$101,Gains_ded!$AC$1-Gains_ded!$A$1+1,0))</f>
        <v>0</v>
      </c>
      <c r="AD65" s="19">
        <f ca="1">IF(A65=0,0,IFERROR(INDIRECT(ADDRESS(133,A65+1,1,1,Parametres!$O$10&amp;TEXT($A$4,"00000"))),0))</f>
        <v>0</v>
      </c>
      <c r="AE65" s="19">
        <f ca="1">IF(AND($A65&gt;50,$A65&lt;60),VLOOKUP($A65,INDIRECT(ADDRESS(U65+2,1,1,1)):INDIRECT(ADDRESS(U65+10,$AE$1,1,1)),$AE$1-$A$1+1,0),IF(C65="C",BC65+BD65,IF(AC65=0,AB65,IF(AD65&gt;AC65,0,IF(AD65+AB65&gt;AC65,AC65-AD65,AB65)))))</f>
        <v>0</v>
      </c>
      <c r="AL65">
        <f ca="1">IF($C65&lt;&gt;"C",0,IFERROR(HLOOKUP($A65&amp;"E",CCQ!$B$2:$AA$101,100,0),0))</f>
        <v>0</v>
      </c>
      <c r="AM65">
        <f ca="1">IF($C65&lt;&gt;"C",0,VLOOKUP(INDIRECT(ADDRESS($U65-35,Entree!$A$1,1,1,Parametres!$O$6))&amp;"C"&amp;INDIRECT(ADDRESS($U65-34,Entree!$A$1,1,1,Parametres!$O$6)),CCQ!$A$4:$AP$100,CCQ!$AP$1,0))</f>
        <v>0</v>
      </c>
      <c r="AN65">
        <f ca="1">IF($C65&lt;&gt;"C",0,VLOOKUP(INDIRECT(ADDRESS($U65-35,Entree!$A$1,1,1,Parametres!$O$6))&amp;"D"&amp;INDIRECT(ADDRESS($U65-34,Entree!$A$1,1,1,Parametres!$O$6)),CCQ!$A$4:$AP$100,CCQ!$AP$1,0))</f>
        <v>0</v>
      </c>
      <c r="AO65">
        <f ca="1">IFERROR(INDIRECT(ADDRESS(AM65,AL65,1,1,Parametres!$O$11)),0)</f>
        <v>0</v>
      </c>
      <c r="AP65">
        <f ca="1">IFERROR(INDIRECT(ADDRESS(AN65,AL65,1,1,Parametres!$O$11)),0)</f>
        <v>0</v>
      </c>
      <c r="AQ65" t="str">
        <f ca="1">IF(IFERROR(VLOOKUP(A65,Gains_ded!$A$3:$AC$101,Gains_ded!$R$1,0),0)=1,"H","B")</f>
        <v>B</v>
      </c>
      <c r="AR65">
        <f ca="1">IF(B65="Prelevement",INDIRECT(ADDRESS(U65+6,Entree!$P$1,1,1,Parametres!$O$6)),0)</f>
        <v>0</v>
      </c>
      <c r="AS65">
        <f ca="1">IF(AQ65="H",INDIRECT(ADDRESS(U65+3,Entree!$O$1,1,1,Parametres!$O$6)),INDIRECT(ADDRESS(U65+3,Entree!$P$1,1,1,Parametres!$O$6)))</f>
        <v>916.56</v>
      </c>
      <c r="AT65">
        <f ca="1">IF(AQ65="H",INDIRECT(ADDRESS(U65+4,Entree!$O$1,1,1,Parametres!$O$6)),INDIRECT(ADDRESS(U65+4,Entree!$P$1,1,1,Parametres!$O$6)))</f>
        <v>555.04</v>
      </c>
      <c r="AU65">
        <f t="shared" ca="1" si="12"/>
        <v>0</v>
      </c>
      <c r="AV65">
        <f t="shared" ca="1" si="13"/>
        <v>0</v>
      </c>
      <c r="AX65">
        <f ca="1">IF($C65&lt;&gt;"C",0,IFERROR(HLOOKUP($A65&amp;"C",CCQ!$B$2:$AA$101,100,0),0))</f>
        <v>0</v>
      </c>
      <c r="AY65">
        <f ca="1">IFERROR(INDIRECT(ADDRESS(AM65,AX65,1,1,Parametres!$O$11)),0)</f>
        <v>0</v>
      </c>
      <c r="AZ65">
        <f ca="1">IFERROR(INDIRECT(ADDRESS(AN65,AX65,1,1,Parametres!$O$11)),0)</f>
        <v>0</v>
      </c>
      <c r="BA65" t="str">
        <f ca="1">IF(IFERROR(VLOOKUP(A65,Gains_ded!$A$3:$AC$101,Gains_ded!$X$1,0),0)=1,"H","B")</f>
        <v>B</v>
      </c>
      <c r="BB65">
        <f ca="1">IF(A65=Parametres!$A$52,Parametres!$D$52,1)</f>
        <v>1</v>
      </c>
      <c r="BC65">
        <f t="shared" ca="1" si="14"/>
        <v>0</v>
      </c>
      <c r="BD65">
        <f t="shared" ca="1" si="15"/>
        <v>0</v>
      </c>
    </row>
    <row r="66" spans="1:56" x14ac:dyDescent="0.25">
      <c r="A66">
        <f ca="1">IFERROR(Entree!F65,0)</f>
        <v>51</v>
      </c>
      <c r="B66" t="str">
        <f ca="1">IFERROR(VLOOKUP(A66,Gains_ded!$A$3:$B$101,Gains_ded!$B$1-Gains_ded!$A$1+1,0),"")</f>
        <v>Impot federal</v>
      </c>
      <c r="C66" s="12" t="str">
        <f ca="1">IFERROR(VLOOKUP(A66,Gains_ded!$A$3:$C$101,Gains_ded!$C$1-Gains_ded!$A$1+1,0),"")</f>
        <v>D</v>
      </c>
      <c r="D66" s="12">
        <f ca="1">IFERROR(VLOOKUP(A66,Gains_ded!$A$3:$D$101,Gains_ded!$D$1-Gains_ded!$A$1+1,0),"")</f>
        <v>0</v>
      </c>
      <c r="E66" s="19">
        <f ca="1">IF(OR($A66&lt;50,$A66&gt;59),IFERROR(VLOOKUP($A66,Gains_ded!$A$3:$M$101,Gains_ded!F$1-Gains_ded!$A$1+1,0),0)*Entree!$Q65,0)</f>
        <v>0</v>
      </c>
      <c r="F66" s="19">
        <f ca="1">IF(OR($A66&lt;50,$A66&gt;59),IFERROR(VLOOKUP($A66,Gains_ded!$A$3:$M$101,Gains_ded!G$1-Gains_ded!$A$1+1,0),0)*Entree!$Q65,0)</f>
        <v>0</v>
      </c>
      <c r="G66" s="19">
        <f ca="1">IF(OR($A66&lt;50,$A66&gt;59),IFERROR(VLOOKUP($A66,Gains_ded!$A$3:$M$101,Gains_ded!H$1-Gains_ded!$A$1+1,0),0)*Entree!$Q65,0)</f>
        <v>0</v>
      </c>
      <c r="H66" s="19">
        <f ca="1">IF(OR($A66&lt;50,$A66&gt;59),IFERROR(VLOOKUP($A66,Gains_ded!$A$3:$M$101,Gains_ded!I$1-Gains_ded!$A$1+1,0),0)*Entree!$Q65,0)</f>
        <v>0</v>
      </c>
      <c r="I66" s="19">
        <f ca="1">IF(OR($A66&lt;50,$A66&gt;59),IFERROR(VLOOKUP($A66,Gains_ded!$A$3:$M$101,Gains_ded!J$1-Gains_ded!$A$1+1,0),0)*Entree!$Q65,0)</f>
        <v>0</v>
      </c>
      <c r="J66" s="19">
        <f ca="1">IF(OR($A66&lt;50,$A66&gt;59),IFERROR(VLOOKUP($A66,Gains_ded!$A$3:$M$101,Gains_ded!K$1-Gains_ded!$A$1+1,0),0)*Entree!$Q65,0)</f>
        <v>0</v>
      </c>
      <c r="K66" s="19">
        <f ca="1">IF(OR($A66&lt;50,$A66&gt;59),IFERROR(VLOOKUP($A66,Gains_ded!$A$3:$M$101,Gains_ded!L$1-Gains_ded!$A$1+1,0),0)*Entree!$Q65,0)</f>
        <v>0</v>
      </c>
      <c r="L66" s="19">
        <f ca="1">IF(OR($A66&lt;50,$A66&gt;59),IFERROR(VLOOKUP($A66,Gains_ded!$A$3:$M$101,Gains_ded!M$1-Gains_ded!$A$1+1,0),0)*Entree!$Q65,0)</f>
        <v>0</v>
      </c>
      <c r="M66" s="19">
        <f ca="1">IF(C66="s",IFERROR(VLOOKUP($A66,Syndicats!$B$4:$F$51,Syndicats!$E$1-Syndicats!$B$1+1,0),0)*INDIRECT(ADDRESS(U66,Entree!$J$1,1,1,Parametres!$O$6)),IFERROR(VLOOKUP($A66,Gains_ded!$A$3:$AC$101,Gains_ded!$R$1-Gains_ded!$A$1+1,0),0)*INDIRECT(ADDRESS(U66,Entree!$J$1,1,1,Parametres!$O$6)))</f>
        <v>0</v>
      </c>
      <c r="N66" s="19">
        <f ca="1">IFERROR(VLOOKUP($A66,Gains_ded!$A$3:$AC$101,Gains_ded!$S$1-Gains_ded!$A$1+1,0),0)*INDIRECT(ADDRESS(U66,Entree!$N$1,1,1,Parametres!$O$6))</f>
        <v>0</v>
      </c>
      <c r="O66" s="19">
        <f ca="1">IF($A66&lt;50,0,IF(C66="s",IFERROR(VLOOKUP($A66,Syndicats!$B$4:$F$51,Syndicats!$F$1-Syndicats!$B$1+1,0),0),VLOOKUP($A66,Gains_ded!$A$3:$AC$101,Gains_ded!$T$1-Gains_ded!$A$1+1,0)))</f>
        <v>0</v>
      </c>
      <c r="P66" s="19">
        <f ca="1">IF($A66&lt;50,0,VLOOKUP($A66,Gains_ded!$A$3:$AC$101,Gains_ded!$U$1-Gains_ded!$A$1+1,0))</f>
        <v>0</v>
      </c>
      <c r="Q66" s="19">
        <f t="shared" ca="1" si="16"/>
        <v>0</v>
      </c>
      <c r="R66" s="19">
        <f ca="1">IF($A66&lt;50,0,VLOOKUP($A66,Gains_ded!$A$3:$AC$101,Gains_ded!$V$1-Gains_ded!$A$1+1,0))</f>
        <v>0</v>
      </c>
      <c r="S66" s="19">
        <f ca="1">IF(A66=0,0,IFERROR(INDIRECT(ADDRESS(63,A66+1,1,1,Parametres!$O$10&amp;TEXT($A$4,"00000"))),0))</f>
        <v>0</v>
      </c>
      <c r="T66" s="19">
        <f ca="1">IF(AND($A66&gt;50,$A66&lt;60),VLOOKUP($A66,INDIRECT(ADDRESS(U66+2,1,1,1)):INDIRECT(ADDRESS(U66+10,$AE$1,1,1)),$T$1-$A$1+1,0),IF(C66="C",AU66+AV66,IF(R66=0,Q66,IF(S66&gt;R66,0,IF(S66+Q66&gt;R66,R66-S66,Q66)))))</f>
        <v>177.22</v>
      </c>
      <c r="U66" s="68">
        <f t="shared" si="11"/>
        <v>104</v>
      </c>
      <c r="V66" s="19"/>
      <c r="W66" s="19">
        <f ca="1">IFERROR(VLOOKUP($A66,Gains_ded!$A$3:$AC$101,Gains_ded!$X$1-Gains_ded!$A$1+1,0),0)*INDIRECT(ADDRESS(U66,Entree!$J$1,1,1,Parametres!$O$6))</f>
        <v>0</v>
      </c>
      <c r="X66" s="19">
        <f ca="1">IFERROR(VLOOKUP($A66,Gains_ded!$A$3:$AC$101,Gains_ded!$Y$1-Gains_ded!$A$1+1,0),0)*INDIRECT(ADDRESS(U66,Entree!$N$1,1,1,Parametres!$O$6))</f>
        <v>0</v>
      </c>
      <c r="Y66" s="19">
        <f ca="1">IFERROR(VLOOKUP($A66,Gains_ded!$A$3:$AC$101,Gains_ded!$AA$1-Gains_ded!$A$1+1,0),0)*T66</f>
        <v>0</v>
      </c>
      <c r="Z66" s="19">
        <f ca="1">IF($A66&lt;50,0,VLOOKUP($A66,Gains_ded!$A$3:$AC$101,Gains_ded!$Z$1-Gains_ded!$A$1+1,0))</f>
        <v>0</v>
      </c>
      <c r="AA66" s="19">
        <f ca="1">IF($A66&lt;50,0,VLOOKUP($A66,Gains_ded!$A$3:$AC$101,Gains_ded!$AB$1-Gains_ded!$A$1+1,0))</f>
        <v>0</v>
      </c>
      <c r="AB66" s="19">
        <f ca="1">IF(AA66=0,W66+X66+Y66+Z66,IF(W66+X66+Y66+Z66&gt;AA66,AA66,W66+X66+Y66+Z66))</f>
        <v>0</v>
      </c>
      <c r="AC66" s="19">
        <f ca="1">IF($A66&lt;50,0,VLOOKUP($A66,Gains_ded!$A$3:$AC$101,Gains_ded!$AC$1-Gains_ded!$A$1+1,0))</f>
        <v>0</v>
      </c>
      <c r="AD66" s="19">
        <f ca="1">IF(A66=0,0,IFERROR(INDIRECT(ADDRESS(133,A66+1,1,1,Parametres!$O$10&amp;TEXT($A$4,"00000"))),0))</f>
        <v>0</v>
      </c>
      <c r="AE66" s="19">
        <f ca="1">IF(AND($A66&gt;50,$A66&lt;60),VLOOKUP($A66,INDIRECT(ADDRESS(U66+2,1,1,1)):INDIRECT(ADDRESS(U66+10,$AE$1,1,1)),$AE$1-$A$1+1,0),IF(C66="C",BC66+BD66,IF(AC66=0,AB66,IF(AD66&gt;AC66,0,IF(AD66+AB66&gt;AC66,AC66-AD66,AB66)))))</f>
        <v>0</v>
      </c>
      <c r="AL66">
        <f ca="1">IF($C66&lt;&gt;"C",0,IFERROR(HLOOKUP($A66&amp;"E",CCQ!$B$2:$AA$101,100,0),0))</f>
        <v>0</v>
      </c>
      <c r="AM66">
        <f ca="1">IF($C66&lt;&gt;"C",0,VLOOKUP(INDIRECT(ADDRESS($U66-35,Entree!$A$1,1,1,Parametres!$O$6))&amp;"C"&amp;INDIRECT(ADDRESS($U66-34,Entree!$A$1,1,1,Parametres!$O$6)),CCQ!$A$4:$AP$100,CCQ!$AP$1,0))</f>
        <v>0</v>
      </c>
      <c r="AN66">
        <f ca="1">IF($C66&lt;&gt;"C",0,VLOOKUP(INDIRECT(ADDRESS($U66-35,Entree!$A$1,1,1,Parametres!$O$6))&amp;"D"&amp;INDIRECT(ADDRESS($U66-34,Entree!$A$1,1,1,Parametres!$O$6)),CCQ!$A$4:$AP$100,CCQ!$AP$1,0))</f>
        <v>0</v>
      </c>
      <c r="AO66">
        <f ca="1">IFERROR(INDIRECT(ADDRESS(AM66,AL66,1,1,Parametres!$O$11)),0)</f>
        <v>0</v>
      </c>
      <c r="AP66">
        <f ca="1">IFERROR(INDIRECT(ADDRESS(AN66,AL66,1,1,Parametres!$O$11)),0)</f>
        <v>0</v>
      </c>
      <c r="AQ66" t="str">
        <f ca="1">IF(IFERROR(VLOOKUP(A66,Gains_ded!$A$3:$AC$101,Gains_ded!$R$1,0),0)=1,"H","B")</f>
        <v>B</v>
      </c>
      <c r="AR66">
        <f ca="1">IF(B66="Prelevement",INDIRECT(ADDRESS(U66+6,Entree!$P$1,1,1,Parametres!$O$6)),0)</f>
        <v>0</v>
      </c>
      <c r="AS66">
        <f ca="1">IF(AQ66="H",INDIRECT(ADDRESS(U66+3,Entree!$O$1,1,1,Parametres!$O$6)),INDIRECT(ADDRESS(U66+3,Entree!$P$1,1,1,Parametres!$O$6)))</f>
        <v>916.56</v>
      </c>
      <c r="AT66">
        <f ca="1">IF(AQ66="H",INDIRECT(ADDRESS(U66+4,Entree!$O$1,1,1,Parametres!$O$6)),INDIRECT(ADDRESS(U66+4,Entree!$P$1,1,1,Parametres!$O$6)))</f>
        <v>555.04</v>
      </c>
      <c r="AU66">
        <f t="shared" ca="1" si="12"/>
        <v>0</v>
      </c>
      <c r="AV66">
        <f t="shared" ca="1" si="13"/>
        <v>0</v>
      </c>
      <c r="AX66">
        <f ca="1">IF($C66&lt;&gt;"C",0,IFERROR(HLOOKUP($A66&amp;"C",CCQ!$B$2:$AA$101,100,0),0))</f>
        <v>0</v>
      </c>
      <c r="AY66">
        <f ca="1">IFERROR(INDIRECT(ADDRESS(AM66,AX66,1,1,Parametres!$O$11)),0)</f>
        <v>0</v>
      </c>
      <c r="AZ66">
        <f ca="1">IFERROR(INDIRECT(ADDRESS(AN66,AX66,1,1,Parametres!$O$11)),0)</f>
        <v>0</v>
      </c>
      <c r="BA66" t="str">
        <f ca="1">IF(IFERROR(VLOOKUP(A66,Gains_ded!$A$3:$AC$101,Gains_ded!$X$1,0),0)=1,"H","B")</f>
        <v>B</v>
      </c>
      <c r="BB66">
        <f ca="1">IF(A66=Parametres!$A$52,Parametres!$D$52,1)</f>
        <v>1</v>
      </c>
      <c r="BC66">
        <f t="shared" ca="1" si="14"/>
        <v>0</v>
      </c>
      <c r="BD66">
        <f t="shared" ca="1" si="15"/>
        <v>0</v>
      </c>
    </row>
    <row r="67" spans="1:56" x14ac:dyDescent="0.25">
      <c r="A67">
        <f ca="1">IFERROR(Entree!F66,0)</f>
        <v>52</v>
      </c>
      <c r="B67" t="str">
        <f ca="1">IFERROR(VLOOKUP(A67,Gains_ded!$A$3:$B$101,Gains_ded!$B$1-Gains_ded!$A$1+1,0),"")</f>
        <v>Impot provincial</v>
      </c>
      <c r="C67" s="12" t="str">
        <f ca="1">IFERROR(VLOOKUP(A67,Gains_ded!$A$3:$C$101,Gains_ded!$C$1-Gains_ded!$A$1+1,0),"")</f>
        <v>D</v>
      </c>
      <c r="D67" s="12">
        <f ca="1">IFERROR(VLOOKUP(A67,Gains_ded!$A$3:$D$101,Gains_ded!$D$1-Gains_ded!$A$1+1,0),"")</f>
        <v>0</v>
      </c>
      <c r="E67" s="19">
        <f ca="1">IF(OR($A67&lt;50,$A67&gt;59),IFERROR(VLOOKUP($A67,Gains_ded!$A$3:$M$101,Gains_ded!F$1-Gains_ded!$A$1+1,0),0)*Entree!$Q66,0)</f>
        <v>0</v>
      </c>
      <c r="F67" s="19">
        <f ca="1">IF(OR($A67&lt;50,$A67&gt;59),IFERROR(VLOOKUP($A67,Gains_ded!$A$3:$M$101,Gains_ded!G$1-Gains_ded!$A$1+1,0),0)*Entree!$Q66,0)</f>
        <v>0</v>
      </c>
      <c r="G67" s="19">
        <f ca="1">IF(OR($A67&lt;50,$A67&gt;59),IFERROR(VLOOKUP($A67,Gains_ded!$A$3:$M$101,Gains_ded!H$1-Gains_ded!$A$1+1,0),0)*Entree!$Q66,0)</f>
        <v>0</v>
      </c>
      <c r="H67" s="19">
        <f ca="1">IF(OR($A67&lt;50,$A67&gt;59),IFERROR(VLOOKUP($A67,Gains_ded!$A$3:$M$101,Gains_ded!I$1-Gains_ded!$A$1+1,0),0)*Entree!$Q66,0)</f>
        <v>0</v>
      </c>
      <c r="I67" s="19">
        <f ca="1">IF(OR($A67&lt;50,$A67&gt;59),IFERROR(VLOOKUP($A67,Gains_ded!$A$3:$M$101,Gains_ded!J$1-Gains_ded!$A$1+1,0),0)*Entree!$Q66,0)</f>
        <v>0</v>
      </c>
      <c r="J67" s="19">
        <f ca="1">IF(OR($A67&lt;50,$A67&gt;59),IFERROR(VLOOKUP($A67,Gains_ded!$A$3:$M$101,Gains_ded!K$1-Gains_ded!$A$1+1,0),0)*Entree!$Q66,0)</f>
        <v>0</v>
      </c>
      <c r="K67" s="19">
        <f ca="1">IF(OR($A67&lt;50,$A67&gt;59),IFERROR(VLOOKUP($A67,Gains_ded!$A$3:$M$101,Gains_ded!L$1-Gains_ded!$A$1+1,0),0)*Entree!$Q66,0)</f>
        <v>0</v>
      </c>
      <c r="L67" s="19">
        <f ca="1">IF(OR($A67&lt;50,$A67&gt;59),IFERROR(VLOOKUP($A67,Gains_ded!$A$3:$M$101,Gains_ded!M$1-Gains_ded!$A$1+1,0),0)*Entree!$Q66,0)</f>
        <v>0</v>
      </c>
      <c r="M67" s="19">
        <f ca="1">IF(C67="s",IFERROR(VLOOKUP($A67,Syndicats!$B$4:$F$51,Syndicats!$E$1-Syndicats!$B$1+1,0),0)*INDIRECT(ADDRESS(U67,Entree!$J$1,1,1,Parametres!$O$6)),IFERROR(VLOOKUP($A67,Gains_ded!$A$3:$AC$101,Gains_ded!$R$1-Gains_ded!$A$1+1,0),0)*INDIRECT(ADDRESS(U67,Entree!$J$1,1,1,Parametres!$O$6)))</f>
        <v>0</v>
      </c>
      <c r="N67" s="19">
        <f ca="1">IFERROR(VLOOKUP($A67,Gains_ded!$A$3:$AC$101,Gains_ded!$S$1-Gains_ded!$A$1+1,0),0)*INDIRECT(ADDRESS(U67,Entree!$N$1,1,1,Parametres!$O$6))</f>
        <v>0</v>
      </c>
      <c r="O67" s="19">
        <f ca="1">IF($A67&lt;50,0,IF(C67="s",IFERROR(VLOOKUP($A67,Syndicats!$B$4:$F$51,Syndicats!$F$1-Syndicats!$B$1+1,0),0),VLOOKUP($A67,Gains_ded!$A$3:$AC$101,Gains_ded!$T$1-Gains_ded!$A$1+1,0)))</f>
        <v>0</v>
      </c>
      <c r="P67" s="19">
        <f ca="1">IF($A67&lt;50,0,VLOOKUP($A67,Gains_ded!$A$3:$AC$101,Gains_ded!$U$1-Gains_ded!$A$1+1,0))</f>
        <v>0</v>
      </c>
      <c r="Q67" s="19">
        <f t="shared" ca="1" si="16"/>
        <v>0</v>
      </c>
      <c r="R67" s="19">
        <f ca="1">IF($A67&lt;50,0,VLOOKUP($A67,Gains_ded!$A$3:$AC$101,Gains_ded!$V$1-Gains_ded!$A$1+1,0))</f>
        <v>0</v>
      </c>
      <c r="S67" s="19">
        <f ca="1">IF(A67=0,0,IFERROR(INDIRECT(ADDRESS(63,A67+1,1,1,Parametres!$O$10&amp;TEXT($A$4,"00000"))),0))</f>
        <v>0</v>
      </c>
      <c r="T67" s="19">
        <f ca="1">IF(AND($A67&gt;50,$A67&lt;60),VLOOKUP($A67,INDIRECT(ADDRESS(U67+2,1,1,1)):INDIRECT(ADDRESS(U67+10,$AE$1,1,1)),$T$1-$A$1+1,0),IF(C67="C",AU67+AV67,IF(R67=0,Q67,IF(S67&gt;R67,0,IF(S67+Q67&gt;R67,R67-S67,Q67)))))</f>
        <v>246.38</v>
      </c>
      <c r="U67" s="68">
        <f t="shared" si="11"/>
        <v>104</v>
      </c>
      <c r="V67" s="19"/>
      <c r="W67" s="19">
        <f ca="1">IFERROR(VLOOKUP($A67,Gains_ded!$A$3:$AC$101,Gains_ded!$X$1-Gains_ded!$A$1+1,0),0)*INDIRECT(ADDRESS(U67,Entree!$J$1,1,1,Parametres!$O$6))</f>
        <v>0</v>
      </c>
      <c r="X67" s="19">
        <f ca="1">IFERROR(VLOOKUP($A67,Gains_ded!$A$3:$AC$101,Gains_ded!$Y$1-Gains_ded!$A$1+1,0),0)*INDIRECT(ADDRESS(U67,Entree!$N$1,1,1,Parametres!$O$6))</f>
        <v>0</v>
      </c>
      <c r="Y67" s="19">
        <f ca="1">IFERROR(VLOOKUP($A67,Gains_ded!$A$3:$AC$101,Gains_ded!$AA$1-Gains_ded!$A$1+1,0),0)*T67</f>
        <v>0</v>
      </c>
      <c r="Z67" s="19">
        <f ca="1">IF($A67&lt;50,0,VLOOKUP($A67,Gains_ded!$A$3:$AC$101,Gains_ded!$Z$1-Gains_ded!$A$1+1,0))</f>
        <v>0</v>
      </c>
      <c r="AA67" s="19">
        <f ca="1">IF($A67&lt;50,0,VLOOKUP($A67,Gains_ded!$A$3:$AC$101,Gains_ded!$AB$1-Gains_ded!$A$1+1,0))</f>
        <v>0</v>
      </c>
      <c r="AB67" s="19">
        <f t="shared" ref="AB67:AB103" ca="1" si="17">IF(AA67=0,W67+X67+Y67+Z67,IF(W67+X67+Y67+Z67&gt;AA67,AA67,W67+X67+Y67+Z67))</f>
        <v>0</v>
      </c>
      <c r="AC67" s="19">
        <f ca="1">IF($A67&lt;50,0,VLOOKUP($A67,Gains_ded!$A$3:$AC$101,Gains_ded!$AC$1-Gains_ded!$A$1+1,0))</f>
        <v>0</v>
      </c>
      <c r="AD67" s="19">
        <f ca="1">IF(A67=0,0,IFERROR(INDIRECT(ADDRESS(133,A67+1,1,1,Parametres!$O$10&amp;TEXT($A$4,"00000"))),0))</f>
        <v>0</v>
      </c>
      <c r="AE67" s="19">
        <f ca="1">IF(AND($A67&gt;50,$A67&lt;60),VLOOKUP($A67,INDIRECT(ADDRESS(U67+2,1,1,1)):INDIRECT(ADDRESS(U67+10,$AE$1,1,1)),$AE$1-$A$1+1,0),IF(C67="C",BC67+BD67,IF(AC67=0,AB67,IF(AD67&gt;AC67,0,IF(AD67+AB67&gt;AC67,AC67-AD67,AB67)))))</f>
        <v>0</v>
      </c>
      <c r="AL67">
        <f ca="1">IF($C67&lt;&gt;"C",0,IFERROR(HLOOKUP($A67&amp;"E",CCQ!$B$2:$AA$101,100,0),0))</f>
        <v>0</v>
      </c>
      <c r="AM67">
        <f ca="1">IF($C67&lt;&gt;"C",0,VLOOKUP(INDIRECT(ADDRESS($U67-35,Entree!$A$1,1,1,Parametres!$O$6))&amp;"C"&amp;INDIRECT(ADDRESS($U67-34,Entree!$A$1,1,1,Parametres!$O$6)),CCQ!$A$4:$AP$100,CCQ!$AP$1,0))</f>
        <v>0</v>
      </c>
      <c r="AN67">
        <f ca="1">IF($C67&lt;&gt;"C",0,VLOOKUP(INDIRECT(ADDRESS($U67-35,Entree!$A$1,1,1,Parametres!$O$6))&amp;"D"&amp;INDIRECT(ADDRESS($U67-34,Entree!$A$1,1,1,Parametres!$O$6)),CCQ!$A$4:$AP$100,CCQ!$AP$1,0))</f>
        <v>0</v>
      </c>
      <c r="AO67">
        <f ca="1">IFERROR(INDIRECT(ADDRESS(AM67,AL67,1,1,Parametres!$O$11)),0)</f>
        <v>0</v>
      </c>
      <c r="AP67">
        <f ca="1">IFERROR(INDIRECT(ADDRESS(AN67,AL67,1,1,Parametres!$O$11)),0)</f>
        <v>0</v>
      </c>
      <c r="AQ67" t="str">
        <f ca="1">IF(IFERROR(VLOOKUP(A67,Gains_ded!$A$3:$AC$101,Gains_ded!$R$1,0),0)=1,"H","B")</f>
        <v>B</v>
      </c>
      <c r="AR67">
        <f ca="1">IF(B67="Prelevement",INDIRECT(ADDRESS(U67+6,Entree!$P$1,1,1,Parametres!$O$6)),0)</f>
        <v>0</v>
      </c>
      <c r="AS67">
        <f ca="1">IF(AQ67="H",INDIRECT(ADDRESS(U67+3,Entree!$O$1,1,1,Parametres!$O$6)),INDIRECT(ADDRESS(U67+3,Entree!$P$1,1,1,Parametres!$O$6)))</f>
        <v>916.56</v>
      </c>
      <c r="AT67">
        <f ca="1">IF(AQ67="H",INDIRECT(ADDRESS(U67+4,Entree!$O$1,1,1,Parametres!$O$6)),INDIRECT(ADDRESS(U67+4,Entree!$P$1,1,1,Parametres!$O$6)))</f>
        <v>555.04</v>
      </c>
      <c r="AU67">
        <f t="shared" ca="1" si="12"/>
        <v>0</v>
      </c>
      <c r="AV67">
        <f t="shared" ca="1" si="13"/>
        <v>0</v>
      </c>
      <c r="AX67">
        <f ca="1">IF($C67&lt;&gt;"C",0,IFERROR(HLOOKUP($A67&amp;"C",CCQ!$B$2:$AA$101,100,0),0))</f>
        <v>0</v>
      </c>
      <c r="AY67">
        <f ca="1">IFERROR(INDIRECT(ADDRESS(AM67,AX67,1,1,Parametres!$O$11)),0)</f>
        <v>0</v>
      </c>
      <c r="AZ67">
        <f ca="1">IFERROR(INDIRECT(ADDRESS(AN67,AX67,1,1,Parametres!$O$11)),0)</f>
        <v>0</v>
      </c>
      <c r="BA67" t="str">
        <f ca="1">IF(IFERROR(VLOOKUP(A67,Gains_ded!$A$3:$AC$101,Gains_ded!$X$1,0),0)=1,"H","B")</f>
        <v>B</v>
      </c>
      <c r="BB67">
        <f ca="1">IF(A67=Parametres!$A$52,Parametres!$D$52,1)</f>
        <v>1</v>
      </c>
      <c r="BC67">
        <f t="shared" ca="1" si="14"/>
        <v>0</v>
      </c>
      <c r="BD67">
        <f t="shared" ca="1" si="15"/>
        <v>0</v>
      </c>
    </row>
    <row r="68" spans="1:56" x14ac:dyDescent="0.25">
      <c r="A68">
        <f ca="1">IFERROR(Entree!F67,0)</f>
        <v>53</v>
      </c>
      <c r="B68" t="str">
        <f ca="1">IFERROR(VLOOKUP(A68,Gains_ded!$A$3:$B$101,Gains_ded!$B$1-Gains_ded!$A$1+1,0),"")</f>
        <v>R.R.Q.</v>
      </c>
      <c r="C68" s="12" t="str">
        <f ca="1">IFERROR(VLOOKUP(A68,Gains_ded!$A$3:$C$101,Gains_ded!$C$1-Gains_ded!$A$1+1,0),"")</f>
        <v>D</v>
      </c>
      <c r="D68" s="12">
        <f ca="1">IFERROR(VLOOKUP(A68,Gains_ded!$A$3:$D$101,Gains_ded!$D$1-Gains_ded!$A$1+1,0),"")</f>
        <v>0</v>
      </c>
      <c r="E68" s="19">
        <f ca="1">IF(OR($A68&lt;50,$A68&gt;59),IFERROR(VLOOKUP($A68,Gains_ded!$A$3:$M$101,Gains_ded!F$1-Gains_ded!$A$1+1,0),0)*Entree!$Q67,0)</f>
        <v>0</v>
      </c>
      <c r="F68" s="19">
        <f ca="1">IF(OR($A68&lt;50,$A68&gt;59),IFERROR(VLOOKUP($A68,Gains_ded!$A$3:$M$101,Gains_ded!G$1-Gains_ded!$A$1+1,0),0)*Entree!$Q67,0)</f>
        <v>0</v>
      </c>
      <c r="G68" s="19">
        <f ca="1">IF(OR($A68&lt;50,$A68&gt;59),IFERROR(VLOOKUP($A68,Gains_ded!$A$3:$M$101,Gains_ded!H$1-Gains_ded!$A$1+1,0),0)*Entree!$Q67,0)</f>
        <v>0</v>
      </c>
      <c r="H68" s="19">
        <f ca="1">IF(OR($A68&lt;50,$A68&gt;59),IFERROR(VLOOKUP($A68,Gains_ded!$A$3:$M$101,Gains_ded!I$1-Gains_ded!$A$1+1,0),0)*Entree!$Q67,0)</f>
        <v>0</v>
      </c>
      <c r="I68" s="19">
        <f ca="1">IF(OR($A68&lt;50,$A68&gt;59),IFERROR(VLOOKUP($A68,Gains_ded!$A$3:$M$101,Gains_ded!J$1-Gains_ded!$A$1+1,0),0)*Entree!$Q67,0)</f>
        <v>0</v>
      </c>
      <c r="J68" s="19">
        <f ca="1">IF(OR($A68&lt;50,$A68&gt;59),IFERROR(VLOOKUP($A68,Gains_ded!$A$3:$M$101,Gains_ded!K$1-Gains_ded!$A$1+1,0),0)*Entree!$Q67,0)</f>
        <v>0</v>
      </c>
      <c r="K68" s="19">
        <f ca="1">IF(OR($A68&lt;50,$A68&gt;59),IFERROR(VLOOKUP($A68,Gains_ded!$A$3:$M$101,Gains_ded!L$1-Gains_ded!$A$1+1,0),0)*Entree!$Q67,0)</f>
        <v>0</v>
      </c>
      <c r="L68" s="19">
        <f ca="1">IF(OR($A68&lt;50,$A68&gt;59),IFERROR(VLOOKUP($A68,Gains_ded!$A$3:$M$101,Gains_ded!M$1-Gains_ded!$A$1+1,0),0)*Entree!$Q67,0)</f>
        <v>0</v>
      </c>
      <c r="M68" s="19">
        <f ca="1">IF(C68="s",IFERROR(VLOOKUP($A68,Syndicats!$B$4:$F$51,Syndicats!$E$1-Syndicats!$B$1+1,0),0)*INDIRECT(ADDRESS(U68,Entree!$J$1,1,1,Parametres!$O$6)),IFERROR(VLOOKUP($A68,Gains_ded!$A$3:$AC$101,Gains_ded!$R$1-Gains_ded!$A$1+1,0),0)*INDIRECT(ADDRESS(U68,Entree!$J$1,1,1,Parametres!$O$6)))</f>
        <v>0</v>
      </c>
      <c r="N68" s="19">
        <f ca="1">IFERROR(VLOOKUP($A68,Gains_ded!$A$3:$AC$101,Gains_ded!$S$1-Gains_ded!$A$1+1,0),0)*INDIRECT(ADDRESS(U68,Entree!$N$1,1,1,Parametres!$O$6))</f>
        <v>0</v>
      </c>
      <c r="O68" s="19">
        <f ca="1">IF($A68&lt;50,0,IF(C68="s",IFERROR(VLOOKUP($A68,Syndicats!$B$4:$F$51,Syndicats!$F$1-Syndicats!$B$1+1,0),0),VLOOKUP($A68,Gains_ded!$A$3:$AC$101,Gains_ded!$T$1-Gains_ded!$A$1+1,0)))</f>
        <v>0</v>
      </c>
      <c r="P68" s="19">
        <f ca="1">IF($A68&lt;50,0,VLOOKUP($A68,Gains_ded!$A$3:$AC$101,Gains_ded!$U$1-Gains_ded!$A$1+1,0))</f>
        <v>0</v>
      </c>
      <c r="Q68" s="19">
        <f t="shared" ca="1" si="16"/>
        <v>0</v>
      </c>
      <c r="R68" s="19">
        <f ca="1">IF($A68&lt;50,0,VLOOKUP($A68,Gains_ded!$A$3:$AC$101,Gains_ded!$V$1-Gains_ded!$A$1+1,0))</f>
        <v>0</v>
      </c>
      <c r="S68" s="19">
        <f ca="1">IF(A68=0,0,IFERROR(INDIRECT(ADDRESS(63,A68+1,1,1,Parametres!$O$10&amp;TEXT($A$4,"00000"))),0))</f>
        <v>0</v>
      </c>
      <c r="T68" s="19">
        <f ca="1">IF(AND($A68&gt;50,$A68&lt;60),VLOOKUP($A68,INDIRECT(ADDRESS(U68+2,1,1,1)):INDIRECT(ADDRESS(U68+10,$AE$1,1,1)),$T$1-$A$1+1,0),IF(C68="C",AU68+AV68,IF(R68=0,Q68,IF(S68&gt;R68,0,IF(S68+Q68&gt;R68,R68-S68,Q68)))))</f>
        <v>91.58</v>
      </c>
      <c r="U68" s="68">
        <f t="shared" si="11"/>
        <v>104</v>
      </c>
      <c r="V68" s="19"/>
      <c r="W68" s="19">
        <f ca="1">IFERROR(VLOOKUP($A68,Gains_ded!$A$3:$AC$101,Gains_ded!$X$1-Gains_ded!$A$1+1,0),0)*INDIRECT(ADDRESS(U68,Entree!$J$1,1,1,Parametres!$O$6))</f>
        <v>0</v>
      </c>
      <c r="X68" s="19">
        <f ca="1">IFERROR(VLOOKUP($A68,Gains_ded!$A$3:$AC$101,Gains_ded!$Y$1-Gains_ded!$A$1+1,0),0)*INDIRECT(ADDRESS(U68,Entree!$N$1,1,1,Parametres!$O$6))</f>
        <v>0</v>
      </c>
      <c r="Y68" s="19">
        <f ca="1">IFERROR(VLOOKUP($A68,Gains_ded!$A$3:$AC$101,Gains_ded!$AA$1-Gains_ded!$A$1+1,0),0)*T68</f>
        <v>0</v>
      </c>
      <c r="Z68" s="19">
        <f ca="1">IF($A68&lt;50,0,VLOOKUP($A68,Gains_ded!$A$3:$AC$101,Gains_ded!$Z$1-Gains_ded!$A$1+1,0))</f>
        <v>0</v>
      </c>
      <c r="AA68" s="19">
        <f ca="1">IF($A68&lt;50,0,VLOOKUP($A68,Gains_ded!$A$3:$AC$101,Gains_ded!$AB$1-Gains_ded!$A$1+1,0))</f>
        <v>0</v>
      </c>
      <c r="AB68" s="19">
        <f t="shared" ca="1" si="17"/>
        <v>0</v>
      </c>
      <c r="AC68" s="19">
        <f ca="1">IF($A68&lt;50,0,VLOOKUP($A68,Gains_ded!$A$3:$AC$101,Gains_ded!$AC$1-Gains_ded!$A$1+1,0))</f>
        <v>0</v>
      </c>
      <c r="AD68" s="19">
        <f ca="1">IF(A68=0,0,IFERROR(INDIRECT(ADDRESS(133,A68+1,1,1,Parametres!$O$10&amp;TEXT($A$4,"00000"))),0))</f>
        <v>0</v>
      </c>
      <c r="AE68" s="19">
        <f ca="1">IF(AND($A68&gt;50,$A68&lt;60),VLOOKUP($A68,INDIRECT(ADDRESS(U68+2,1,1,1)):INDIRECT(ADDRESS(U68+10,$AE$1,1,1)),$AE$1-$A$1+1,0),IF(C68="C",BC68+BD68,IF(AC68=0,AB68,IF(AD68&gt;AC68,0,IF(AD68+AB68&gt;AC68,AC68-AD68,AB68)))))</f>
        <v>91.58</v>
      </c>
      <c r="AL68">
        <f ca="1">IF($C68&lt;&gt;"C",0,IFERROR(HLOOKUP($A68&amp;"E",CCQ!$B$2:$AA$101,100,0),0))</f>
        <v>0</v>
      </c>
      <c r="AM68">
        <f ca="1">IF($C68&lt;&gt;"C",0,VLOOKUP(INDIRECT(ADDRESS($U68-35,Entree!$A$1,1,1,Parametres!$O$6))&amp;"C"&amp;INDIRECT(ADDRESS($U68-34,Entree!$A$1,1,1,Parametres!$O$6)),CCQ!$A$4:$AP$100,CCQ!$AP$1,0))</f>
        <v>0</v>
      </c>
      <c r="AN68">
        <f ca="1">IF($C68&lt;&gt;"C",0,VLOOKUP(INDIRECT(ADDRESS($U68-35,Entree!$A$1,1,1,Parametres!$O$6))&amp;"D"&amp;INDIRECT(ADDRESS($U68-34,Entree!$A$1,1,1,Parametres!$O$6)),CCQ!$A$4:$AP$100,CCQ!$AP$1,0))</f>
        <v>0</v>
      </c>
      <c r="AO68">
        <f ca="1">IFERROR(INDIRECT(ADDRESS(AM68,AL68,1,1,Parametres!$O$11)),0)</f>
        <v>0</v>
      </c>
      <c r="AP68">
        <f ca="1">IFERROR(INDIRECT(ADDRESS(AN68,AL68,1,1,Parametres!$O$11)),0)</f>
        <v>0</v>
      </c>
      <c r="AQ68" t="str">
        <f ca="1">IF(IFERROR(VLOOKUP(A68,Gains_ded!$A$3:$AC$101,Gains_ded!$R$1,0),0)=1,"H","B")</f>
        <v>B</v>
      </c>
      <c r="AR68">
        <f ca="1">IF(B68="Prelevement",INDIRECT(ADDRESS(U68+6,Entree!$P$1,1,1,Parametres!$O$6)),0)</f>
        <v>0</v>
      </c>
      <c r="AS68">
        <f ca="1">IF(AQ68="H",INDIRECT(ADDRESS(U68+3,Entree!$O$1,1,1,Parametres!$O$6)),INDIRECT(ADDRESS(U68+3,Entree!$P$1,1,1,Parametres!$O$6)))</f>
        <v>916.56</v>
      </c>
      <c r="AT68">
        <f ca="1">IF(AQ68="H",INDIRECT(ADDRESS(U68+4,Entree!$O$1,1,1,Parametres!$O$6)),INDIRECT(ADDRESS(U68+4,Entree!$P$1,1,1,Parametres!$O$6)))</f>
        <v>555.04</v>
      </c>
      <c r="AU68">
        <f t="shared" ca="1" si="12"/>
        <v>0</v>
      </c>
      <c r="AV68">
        <f t="shared" ca="1" si="13"/>
        <v>0</v>
      </c>
      <c r="AX68">
        <f ca="1">IF($C68&lt;&gt;"C",0,IFERROR(HLOOKUP($A68&amp;"C",CCQ!$B$2:$AA$101,100,0),0))</f>
        <v>0</v>
      </c>
      <c r="AY68">
        <f ca="1">IFERROR(INDIRECT(ADDRESS(AM68,AX68,1,1,Parametres!$O$11)),0)</f>
        <v>0</v>
      </c>
      <c r="AZ68">
        <f ca="1">IFERROR(INDIRECT(ADDRESS(AN68,AX68,1,1,Parametres!$O$11)),0)</f>
        <v>0</v>
      </c>
      <c r="BA68" t="str">
        <f ca="1">IF(IFERROR(VLOOKUP(A68,Gains_ded!$A$3:$AC$101,Gains_ded!$X$1,0),0)=1,"H","B")</f>
        <v>B</v>
      </c>
      <c r="BB68">
        <f ca="1">IF(A68=Parametres!$A$52,Parametres!$D$52,1)</f>
        <v>1</v>
      </c>
      <c r="BC68">
        <f t="shared" ca="1" si="14"/>
        <v>0</v>
      </c>
      <c r="BD68">
        <f t="shared" ca="1" si="15"/>
        <v>0</v>
      </c>
    </row>
    <row r="69" spans="1:56" x14ac:dyDescent="0.25">
      <c r="A69">
        <f ca="1">IFERROR(Entree!F68,0)</f>
        <v>54</v>
      </c>
      <c r="B69" t="str">
        <f ca="1">IFERROR(VLOOKUP(A69,Gains_ded!$A$3:$B$101,Gains_ded!$B$1-Gains_ded!$A$1+1,0),"")</f>
        <v>Ass-emploi</v>
      </c>
      <c r="C69" s="12" t="str">
        <f ca="1">IFERROR(VLOOKUP(A69,Gains_ded!$A$3:$C$101,Gains_ded!$C$1-Gains_ded!$A$1+1,0),"")</f>
        <v>D</v>
      </c>
      <c r="D69" s="12">
        <f ca="1">IFERROR(VLOOKUP(A69,Gains_ded!$A$3:$D$101,Gains_ded!$D$1-Gains_ded!$A$1+1,0),"")</f>
        <v>0</v>
      </c>
      <c r="E69" s="19">
        <f ca="1">IF(OR($A69&lt;50,$A69&gt;59),IFERROR(VLOOKUP($A69,Gains_ded!$A$3:$M$101,Gains_ded!F$1-Gains_ded!$A$1+1,0),0)*Entree!$Q68,0)</f>
        <v>0</v>
      </c>
      <c r="F69" s="19">
        <f ca="1">IF(OR($A69&lt;50,$A69&gt;59),IFERROR(VLOOKUP($A69,Gains_ded!$A$3:$M$101,Gains_ded!G$1-Gains_ded!$A$1+1,0),0)*Entree!$Q68,0)</f>
        <v>0</v>
      </c>
      <c r="G69" s="19">
        <f ca="1">IF(OR($A69&lt;50,$A69&gt;59),IFERROR(VLOOKUP($A69,Gains_ded!$A$3:$M$101,Gains_ded!H$1-Gains_ded!$A$1+1,0),0)*Entree!$Q68,0)</f>
        <v>0</v>
      </c>
      <c r="H69" s="19">
        <f ca="1">IF(OR($A69&lt;50,$A69&gt;59),IFERROR(VLOOKUP($A69,Gains_ded!$A$3:$M$101,Gains_ded!I$1-Gains_ded!$A$1+1,0),0)*Entree!$Q68,0)</f>
        <v>0</v>
      </c>
      <c r="I69" s="19">
        <f ca="1">IF(OR($A69&lt;50,$A69&gt;59),IFERROR(VLOOKUP($A69,Gains_ded!$A$3:$M$101,Gains_ded!J$1-Gains_ded!$A$1+1,0),0)*Entree!$Q68,0)</f>
        <v>0</v>
      </c>
      <c r="J69" s="19">
        <f ca="1">IF(OR($A69&lt;50,$A69&gt;59),IFERROR(VLOOKUP($A69,Gains_ded!$A$3:$M$101,Gains_ded!K$1-Gains_ded!$A$1+1,0),0)*Entree!$Q68,0)</f>
        <v>0</v>
      </c>
      <c r="K69" s="19">
        <f ca="1">IF(OR($A69&lt;50,$A69&gt;59),IFERROR(VLOOKUP($A69,Gains_ded!$A$3:$M$101,Gains_ded!L$1-Gains_ded!$A$1+1,0),0)*Entree!$Q68,0)</f>
        <v>0</v>
      </c>
      <c r="L69" s="19">
        <f ca="1">IF(OR($A69&lt;50,$A69&gt;59),IFERROR(VLOOKUP($A69,Gains_ded!$A$3:$M$101,Gains_ded!M$1-Gains_ded!$A$1+1,0),0)*Entree!$Q68,0)</f>
        <v>0</v>
      </c>
      <c r="M69" s="19">
        <f ca="1">IF(C69="s",IFERROR(VLOOKUP($A69,Syndicats!$B$4:$F$51,Syndicats!$E$1-Syndicats!$B$1+1,0),0)*INDIRECT(ADDRESS(U69,Entree!$J$1,1,1,Parametres!$O$6)),IFERROR(VLOOKUP($A69,Gains_ded!$A$3:$AC$101,Gains_ded!$R$1-Gains_ded!$A$1+1,0),0)*INDIRECT(ADDRESS(U69,Entree!$J$1,1,1,Parametres!$O$6)))</f>
        <v>0</v>
      </c>
      <c r="N69" s="19">
        <f ca="1">IFERROR(VLOOKUP($A69,Gains_ded!$A$3:$AC$101,Gains_ded!$S$1-Gains_ded!$A$1+1,0),0)*INDIRECT(ADDRESS(U69,Entree!$N$1,1,1,Parametres!$O$6))</f>
        <v>0</v>
      </c>
      <c r="O69" s="19">
        <f ca="1">IF($A69&lt;50,0,IF(C69="s",IFERROR(VLOOKUP($A69,Syndicats!$B$4:$F$51,Syndicats!$F$1-Syndicats!$B$1+1,0),0),VLOOKUP($A69,Gains_ded!$A$3:$AC$101,Gains_ded!$T$1-Gains_ded!$A$1+1,0)))</f>
        <v>0</v>
      </c>
      <c r="P69" s="19">
        <f ca="1">IF($A69&lt;50,0,VLOOKUP($A69,Gains_ded!$A$3:$AC$101,Gains_ded!$U$1-Gains_ded!$A$1+1,0))</f>
        <v>0</v>
      </c>
      <c r="Q69" s="19">
        <f t="shared" ca="1" si="16"/>
        <v>0</v>
      </c>
      <c r="R69" s="19">
        <f ca="1">IF($A69&lt;50,0,VLOOKUP($A69,Gains_ded!$A$3:$AC$101,Gains_ded!$V$1-Gains_ded!$A$1+1,0))</f>
        <v>0</v>
      </c>
      <c r="S69" s="19">
        <f ca="1">IF(A69=0,0,IFERROR(INDIRECT(ADDRESS(63,A69+1,1,1,Parametres!$O$10&amp;TEXT($A$4,"00000"))),0))</f>
        <v>0</v>
      </c>
      <c r="T69" s="19">
        <f ca="1">IF(AND($A69&gt;50,$A69&lt;60),VLOOKUP($A69,INDIRECT(ADDRESS(U69+2,1,1,1)):INDIRECT(ADDRESS(U69+10,$AE$1,1,1)),$T$1-$A$1+1,0),IF(C69="C",AU69+AV69,IF(R69=0,Q69,IF(S69&gt;R69,0,IF(S69+Q69&gt;R69,R69-S69,Q69)))))</f>
        <v>21.12</v>
      </c>
      <c r="U69" s="68">
        <f t="shared" si="11"/>
        <v>104</v>
      </c>
      <c r="V69" s="19"/>
      <c r="W69" s="19">
        <f ca="1">IFERROR(VLOOKUP($A69,Gains_ded!$A$3:$AC$101,Gains_ded!$X$1-Gains_ded!$A$1+1,0),0)*INDIRECT(ADDRESS(U69,Entree!$J$1,1,1,Parametres!$O$6))</f>
        <v>0</v>
      </c>
      <c r="X69" s="19">
        <f ca="1">IFERROR(VLOOKUP($A69,Gains_ded!$A$3:$AC$101,Gains_ded!$Y$1-Gains_ded!$A$1+1,0),0)*INDIRECT(ADDRESS(U69,Entree!$N$1,1,1,Parametres!$O$6))</f>
        <v>0</v>
      </c>
      <c r="Y69" s="19">
        <f ca="1">IFERROR(VLOOKUP($A69,Gains_ded!$A$3:$AC$101,Gains_ded!$AA$1-Gains_ded!$A$1+1,0),0)*T69</f>
        <v>0</v>
      </c>
      <c r="Z69" s="19">
        <f ca="1">IF($A69&lt;50,0,VLOOKUP($A69,Gains_ded!$A$3:$AC$101,Gains_ded!$Z$1-Gains_ded!$A$1+1,0))</f>
        <v>0</v>
      </c>
      <c r="AA69" s="19">
        <f ca="1">IF($A69&lt;50,0,VLOOKUP($A69,Gains_ded!$A$3:$AC$101,Gains_ded!$AB$1-Gains_ded!$A$1+1,0))</f>
        <v>0</v>
      </c>
      <c r="AB69" s="19">
        <f t="shared" ca="1" si="17"/>
        <v>0</v>
      </c>
      <c r="AC69" s="19">
        <f ca="1">IF($A69&lt;50,0,VLOOKUP($A69,Gains_ded!$A$3:$AC$101,Gains_ded!$AC$1-Gains_ded!$A$1+1,0))</f>
        <v>0</v>
      </c>
      <c r="AD69" s="19">
        <f ca="1">IF(A69=0,0,IFERROR(INDIRECT(ADDRESS(133,A69+1,1,1,Parametres!$O$10&amp;TEXT($A$4,"00000"))),0))</f>
        <v>0</v>
      </c>
      <c r="AE69" s="19">
        <f ca="1">IF(AND($A69&gt;50,$A69&lt;60),VLOOKUP($A69,INDIRECT(ADDRESS(U69+2,1,1,1)):INDIRECT(ADDRESS(U69+10,$AE$1,1,1)),$AE$1-$A$1+1,0),IF(C69="C",BC69+BD69,IF(AC69=0,AB69,IF(AD69&gt;AC69,0,IF(AD69+AB69&gt;AC69,AC69-AD69,AB69)))))</f>
        <v>29.57</v>
      </c>
      <c r="AL69">
        <f ca="1">IF($C69&lt;&gt;"C",0,IFERROR(HLOOKUP($A69&amp;"E",CCQ!$B$2:$AA$101,100,0),0))</f>
        <v>0</v>
      </c>
      <c r="AM69">
        <f ca="1">IF($C69&lt;&gt;"C",0,VLOOKUP(INDIRECT(ADDRESS($U69-35,Entree!$A$1,1,1,Parametres!$O$6))&amp;"C"&amp;INDIRECT(ADDRESS($U69-34,Entree!$A$1,1,1,Parametres!$O$6)),CCQ!$A$4:$AP$100,CCQ!$AP$1,0))</f>
        <v>0</v>
      </c>
      <c r="AN69">
        <f ca="1">IF($C69&lt;&gt;"C",0,VLOOKUP(INDIRECT(ADDRESS($U69-35,Entree!$A$1,1,1,Parametres!$O$6))&amp;"D"&amp;INDIRECT(ADDRESS($U69-34,Entree!$A$1,1,1,Parametres!$O$6)),CCQ!$A$4:$AP$100,CCQ!$AP$1,0))</f>
        <v>0</v>
      </c>
      <c r="AO69">
        <f ca="1">IFERROR(INDIRECT(ADDRESS(AM69,AL69,1,1,Parametres!$O$11)),0)</f>
        <v>0</v>
      </c>
      <c r="AP69">
        <f ca="1">IFERROR(INDIRECT(ADDRESS(AN69,AL69,1,1,Parametres!$O$11)),0)</f>
        <v>0</v>
      </c>
      <c r="AQ69" t="str">
        <f ca="1">IF(IFERROR(VLOOKUP(A69,Gains_ded!$A$3:$AC$101,Gains_ded!$R$1,0),0)=1,"H","B")</f>
        <v>B</v>
      </c>
      <c r="AR69">
        <f ca="1">IF(B69="Prelevement",INDIRECT(ADDRESS(U69+6,Entree!$P$1,1,1,Parametres!$O$6)),0)</f>
        <v>0</v>
      </c>
      <c r="AS69">
        <f ca="1">IF(AQ69="H",INDIRECT(ADDRESS(U69+3,Entree!$O$1,1,1,Parametres!$O$6)),INDIRECT(ADDRESS(U69+3,Entree!$P$1,1,1,Parametres!$O$6)))</f>
        <v>916.56</v>
      </c>
      <c r="AT69">
        <f ca="1">IF(AQ69="H",INDIRECT(ADDRESS(U69+4,Entree!$O$1,1,1,Parametres!$O$6)),INDIRECT(ADDRESS(U69+4,Entree!$P$1,1,1,Parametres!$O$6)))</f>
        <v>555.04</v>
      </c>
      <c r="AU69">
        <f t="shared" ca="1" si="12"/>
        <v>0</v>
      </c>
      <c r="AV69">
        <f t="shared" ca="1" si="13"/>
        <v>0</v>
      </c>
      <c r="AX69">
        <f ca="1">IF($C69&lt;&gt;"C",0,IFERROR(HLOOKUP($A69&amp;"C",CCQ!$B$2:$AA$101,100,0),0))</f>
        <v>0</v>
      </c>
      <c r="AY69">
        <f ca="1">IFERROR(INDIRECT(ADDRESS(AM69,AX69,1,1,Parametres!$O$11)),0)</f>
        <v>0</v>
      </c>
      <c r="AZ69">
        <f ca="1">IFERROR(INDIRECT(ADDRESS(AN69,AX69,1,1,Parametres!$O$11)),0)</f>
        <v>0</v>
      </c>
      <c r="BA69" t="str">
        <f ca="1">IF(IFERROR(VLOOKUP(A69,Gains_ded!$A$3:$AC$101,Gains_ded!$X$1,0),0)=1,"H","B")</f>
        <v>B</v>
      </c>
      <c r="BB69">
        <f ca="1">IF(A69=Parametres!$A$52,Parametres!$D$52,1)</f>
        <v>1</v>
      </c>
      <c r="BC69">
        <f t="shared" ca="1" si="14"/>
        <v>0</v>
      </c>
      <c r="BD69">
        <f t="shared" ca="1" si="15"/>
        <v>0</v>
      </c>
    </row>
    <row r="70" spans="1:56" x14ac:dyDescent="0.25">
      <c r="A70">
        <f ca="1">IFERROR(Entree!F69,0)</f>
        <v>55</v>
      </c>
      <c r="B70" t="str">
        <f ca="1">IFERROR(VLOOKUP(A70,Gains_ded!$A$3:$B$101,Gains_ded!$B$1-Gains_ded!$A$1+1,0),"")</f>
        <v>RQAP</v>
      </c>
      <c r="C70" s="12" t="str">
        <f ca="1">IFERROR(VLOOKUP(A70,Gains_ded!$A$3:$C$101,Gains_ded!$C$1-Gains_ded!$A$1+1,0),"")</f>
        <v>D</v>
      </c>
      <c r="D70" s="12">
        <f ca="1">IFERROR(VLOOKUP(A70,Gains_ded!$A$3:$D$101,Gains_ded!$D$1-Gains_ded!$A$1+1,0),"")</f>
        <v>0</v>
      </c>
      <c r="E70" s="19">
        <f ca="1">IF(OR($A70&lt;50,$A70&gt;59),IFERROR(VLOOKUP($A70,Gains_ded!$A$3:$M$101,Gains_ded!F$1-Gains_ded!$A$1+1,0),0)*Entree!$Q69,0)</f>
        <v>0</v>
      </c>
      <c r="F70" s="19">
        <f ca="1">IF(OR($A70&lt;50,$A70&gt;59),IFERROR(VLOOKUP($A70,Gains_ded!$A$3:$M$101,Gains_ded!G$1-Gains_ded!$A$1+1,0),0)*Entree!$Q69,0)</f>
        <v>0</v>
      </c>
      <c r="G70" s="19">
        <f ca="1">IF(OR($A70&lt;50,$A70&gt;59),IFERROR(VLOOKUP($A70,Gains_ded!$A$3:$M$101,Gains_ded!H$1-Gains_ded!$A$1+1,0),0)*Entree!$Q69,0)</f>
        <v>0</v>
      </c>
      <c r="H70" s="19">
        <f ca="1">IF(OR($A70&lt;50,$A70&gt;59),IFERROR(VLOOKUP($A70,Gains_ded!$A$3:$M$101,Gains_ded!I$1-Gains_ded!$A$1+1,0),0)*Entree!$Q69,0)</f>
        <v>0</v>
      </c>
      <c r="I70" s="19">
        <f ca="1">IF(OR($A70&lt;50,$A70&gt;59),IFERROR(VLOOKUP($A70,Gains_ded!$A$3:$M$101,Gains_ded!J$1-Gains_ded!$A$1+1,0),0)*Entree!$Q69,0)</f>
        <v>0</v>
      </c>
      <c r="J70" s="19">
        <f ca="1">IF(OR($A70&lt;50,$A70&gt;59),IFERROR(VLOOKUP($A70,Gains_ded!$A$3:$M$101,Gains_ded!K$1-Gains_ded!$A$1+1,0),0)*Entree!$Q69,0)</f>
        <v>0</v>
      </c>
      <c r="K70" s="19">
        <f ca="1">IF(OR($A70&lt;50,$A70&gt;59),IFERROR(VLOOKUP($A70,Gains_ded!$A$3:$M$101,Gains_ded!L$1-Gains_ded!$A$1+1,0),0)*Entree!$Q69,0)</f>
        <v>0</v>
      </c>
      <c r="L70" s="19">
        <f ca="1">IF(OR($A70&lt;50,$A70&gt;59),IFERROR(VLOOKUP($A70,Gains_ded!$A$3:$M$101,Gains_ded!M$1-Gains_ded!$A$1+1,0),0)*Entree!$Q69,0)</f>
        <v>0</v>
      </c>
      <c r="M70" s="19">
        <f ca="1">IF(C70="s",IFERROR(VLOOKUP($A70,Syndicats!$B$4:$F$51,Syndicats!$E$1-Syndicats!$B$1+1,0),0)*INDIRECT(ADDRESS(U70,Entree!$J$1,1,1,Parametres!$O$6)),IFERROR(VLOOKUP($A70,Gains_ded!$A$3:$AC$101,Gains_ded!$R$1-Gains_ded!$A$1+1,0),0)*INDIRECT(ADDRESS(U70,Entree!$J$1,1,1,Parametres!$O$6)))</f>
        <v>0</v>
      </c>
      <c r="N70" s="19">
        <f ca="1">IFERROR(VLOOKUP($A70,Gains_ded!$A$3:$AC$101,Gains_ded!$S$1-Gains_ded!$A$1+1,0),0)*INDIRECT(ADDRESS(U70,Entree!$N$1,1,1,Parametres!$O$6))</f>
        <v>0</v>
      </c>
      <c r="O70" s="19">
        <f ca="1">IF($A70&lt;50,0,IF(C70="s",IFERROR(VLOOKUP($A70,Syndicats!$B$4:$F$51,Syndicats!$F$1-Syndicats!$B$1+1,0),0),VLOOKUP($A70,Gains_ded!$A$3:$AC$101,Gains_ded!$T$1-Gains_ded!$A$1+1,0)))</f>
        <v>0</v>
      </c>
      <c r="P70" s="19">
        <f ca="1">IF($A70&lt;50,0,VLOOKUP($A70,Gains_ded!$A$3:$AC$101,Gains_ded!$U$1-Gains_ded!$A$1+1,0))</f>
        <v>0</v>
      </c>
      <c r="Q70" s="19">
        <f t="shared" ca="1" si="16"/>
        <v>0</v>
      </c>
      <c r="R70" s="19">
        <f ca="1">IF($A70&lt;50,0,VLOOKUP($A70,Gains_ded!$A$3:$AC$101,Gains_ded!$V$1-Gains_ded!$A$1+1,0))</f>
        <v>0</v>
      </c>
      <c r="S70" s="19">
        <f ca="1">IF(A70=0,0,IFERROR(INDIRECT(ADDRESS(63,A70+1,1,1,Parametres!$O$10&amp;TEXT($A$4,"00000"))),0))</f>
        <v>0</v>
      </c>
      <c r="T70" s="19">
        <f ca="1">IF(AND($A70&gt;50,$A70&lt;60),VLOOKUP($A70,INDIRECT(ADDRESS(U70+2,1,1,1)):INDIRECT(ADDRESS(U70+10,$AE$1,1,1)),$T$1-$A$1+1,0),IF(C70="C",AU70+AV70,IF(R70=0,Q70,IF(S70&gt;R70,0,IF(S70+Q70&gt;R70,R70-S70,Q70)))))</f>
        <v>9.1199999999999992</v>
      </c>
      <c r="U70" s="68">
        <f t="shared" si="11"/>
        <v>104</v>
      </c>
      <c r="V70" s="19"/>
      <c r="W70" s="19">
        <f ca="1">IFERROR(VLOOKUP($A70,Gains_ded!$A$3:$AC$101,Gains_ded!$X$1-Gains_ded!$A$1+1,0),0)*INDIRECT(ADDRESS(U70,Entree!$J$1,1,1,Parametres!$O$6))</f>
        <v>0</v>
      </c>
      <c r="X70" s="19">
        <f ca="1">IFERROR(VLOOKUP($A70,Gains_ded!$A$3:$AC$101,Gains_ded!$Y$1-Gains_ded!$A$1+1,0),0)*INDIRECT(ADDRESS(U70,Entree!$N$1,1,1,Parametres!$O$6))</f>
        <v>0</v>
      </c>
      <c r="Y70" s="19">
        <f ca="1">IFERROR(VLOOKUP($A70,Gains_ded!$A$3:$AC$101,Gains_ded!$AA$1-Gains_ded!$A$1+1,0),0)*T70</f>
        <v>0</v>
      </c>
      <c r="Z70" s="19">
        <f ca="1">IF($A70&lt;50,0,VLOOKUP($A70,Gains_ded!$A$3:$AC$101,Gains_ded!$Z$1-Gains_ded!$A$1+1,0))</f>
        <v>0</v>
      </c>
      <c r="AA70" s="19">
        <f ca="1">IF($A70&lt;50,0,VLOOKUP($A70,Gains_ded!$A$3:$AC$101,Gains_ded!$AB$1-Gains_ded!$A$1+1,0))</f>
        <v>0</v>
      </c>
      <c r="AB70" s="19">
        <f t="shared" ca="1" si="17"/>
        <v>0</v>
      </c>
      <c r="AC70" s="19">
        <f ca="1">IF($A70&lt;50,0,VLOOKUP($A70,Gains_ded!$A$3:$AC$101,Gains_ded!$AC$1-Gains_ded!$A$1+1,0))</f>
        <v>0</v>
      </c>
      <c r="AD70" s="19">
        <f ca="1">IF(A70=0,0,IFERROR(INDIRECT(ADDRESS(133,A70+1,1,1,Parametres!$O$10&amp;TEXT($A$4,"00000"))),0))</f>
        <v>0</v>
      </c>
      <c r="AE70" s="19">
        <f ca="1">IF(AND($A70&gt;50,$A70&lt;60),VLOOKUP($A70,INDIRECT(ADDRESS(U70+2,1,1,1)):INDIRECT(ADDRESS(U70+10,$AE$1,1,1)),$AE$1-$A$1+1,0),IF(C70="C",BC70+BD70,IF(AC70=0,AB70,IF(AD70&gt;AC70,0,IF(AD70+AB70&gt;AC70,AC70-AD70,AB70)))))</f>
        <v>12.77</v>
      </c>
      <c r="AL70">
        <f ca="1">IF($C70&lt;&gt;"C",0,IFERROR(HLOOKUP($A70&amp;"E",CCQ!$B$2:$AA$101,100,0),0))</f>
        <v>0</v>
      </c>
      <c r="AM70">
        <f ca="1">IF($C70&lt;&gt;"C",0,VLOOKUP(INDIRECT(ADDRESS($U70-35,Entree!$A$1,1,1,Parametres!$O$6))&amp;"C"&amp;INDIRECT(ADDRESS($U70-34,Entree!$A$1,1,1,Parametres!$O$6)),CCQ!$A$4:$AP$100,CCQ!$AP$1,0))</f>
        <v>0</v>
      </c>
      <c r="AN70">
        <f ca="1">IF($C70&lt;&gt;"C",0,VLOOKUP(INDIRECT(ADDRESS($U70-35,Entree!$A$1,1,1,Parametres!$O$6))&amp;"D"&amp;INDIRECT(ADDRESS($U70-34,Entree!$A$1,1,1,Parametres!$O$6)),CCQ!$A$4:$AP$100,CCQ!$AP$1,0))</f>
        <v>0</v>
      </c>
      <c r="AO70">
        <f ca="1">IFERROR(INDIRECT(ADDRESS(AM70,AL70,1,1,Parametres!$O$11)),0)</f>
        <v>0</v>
      </c>
      <c r="AP70">
        <f ca="1">IFERROR(INDIRECT(ADDRESS(AN70,AL70,1,1,Parametres!$O$11)),0)</f>
        <v>0</v>
      </c>
      <c r="AQ70" t="str">
        <f ca="1">IF(IFERROR(VLOOKUP(A70,Gains_ded!$A$3:$AC$101,Gains_ded!$R$1,0),0)=1,"H","B")</f>
        <v>B</v>
      </c>
      <c r="AR70">
        <f ca="1">IF(B70="Prelevement",INDIRECT(ADDRESS(U70+6,Entree!$P$1,1,1,Parametres!$O$6)),0)</f>
        <v>0</v>
      </c>
      <c r="AS70">
        <f ca="1">IF(AQ70="H",INDIRECT(ADDRESS(U70+3,Entree!$O$1,1,1,Parametres!$O$6)),INDIRECT(ADDRESS(U70+3,Entree!$P$1,1,1,Parametres!$O$6)))</f>
        <v>916.56</v>
      </c>
      <c r="AT70">
        <f ca="1">IF(AQ70="H",INDIRECT(ADDRESS(U70+4,Entree!$O$1,1,1,Parametres!$O$6)),INDIRECT(ADDRESS(U70+4,Entree!$P$1,1,1,Parametres!$O$6)))</f>
        <v>555.04</v>
      </c>
      <c r="AU70">
        <f t="shared" ca="1" si="12"/>
        <v>0</v>
      </c>
      <c r="AV70">
        <f t="shared" ca="1" si="13"/>
        <v>0</v>
      </c>
      <c r="AX70">
        <f ca="1">IF($C70&lt;&gt;"C",0,IFERROR(HLOOKUP($A70&amp;"C",CCQ!$B$2:$AA$101,100,0),0))</f>
        <v>0</v>
      </c>
      <c r="AY70">
        <f ca="1">IFERROR(INDIRECT(ADDRESS(AM70,AX70,1,1,Parametres!$O$11)),0)</f>
        <v>0</v>
      </c>
      <c r="AZ70">
        <f ca="1">IFERROR(INDIRECT(ADDRESS(AN70,AX70,1,1,Parametres!$O$11)),0)</f>
        <v>0</v>
      </c>
      <c r="BA70" t="str">
        <f ca="1">IF(IFERROR(VLOOKUP(A70,Gains_ded!$A$3:$AC$101,Gains_ded!$X$1,0),0)=1,"H","B")</f>
        <v>B</v>
      </c>
      <c r="BB70">
        <f ca="1">IF(A70=Parametres!$A$52,Parametres!$D$52,1)</f>
        <v>1</v>
      </c>
      <c r="BC70">
        <f t="shared" ca="1" si="14"/>
        <v>0</v>
      </c>
      <c r="BD70">
        <f t="shared" ca="1" si="15"/>
        <v>0</v>
      </c>
    </row>
    <row r="71" spans="1:56" x14ac:dyDescent="0.25">
      <c r="A71">
        <f ca="1">IFERROR(Entree!F70,0)</f>
        <v>56</v>
      </c>
      <c r="B71" t="str">
        <f ca="1">IFERROR(VLOOKUP(A71,Gains_ded!$A$3:$B$101,Gains_ded!$B$1-Gains_ded!$A$1+1,0),"")</f>
        <v>FSS</v>
      </c>
      <c r="C71" s="12" t="str">
        <f ca="1">IFERROR(VLOOKUP(A71,Gains_ded!$A$3:$C$101,Gains_ded!$C$1-Gains_ded!$A$1+1,0),"")</f>
        <v>D</v>
      </c>
      <c r="D71" s="12">
        <f ca="1">IFERROR(VLOOKUP(A71,Gains_ded!$A$3:$D$101,Gains_ded!$D$1-Gains_ded!$A$1+1,0),"")</f>
        <v>0</v>
      </c>
      <c r="E71" s="19">
        <f ca="1">IF(OR($A71&lt;50,$A71&gt;59),IFERROR(VLOOKUP($A71,Gains_ded!$A$3:$M$101,Gains_ded!F$1-Gains_ded!$A$1+1,0),0)*Entree!$Q70,0)</f>
        <v>0</v>
      </c>
      <c r="F71" s="19">
        <f ca="1">IF(OR($A71&lt;50,$A71&gt;59),IFERROR(VLOOKUP($A71,Gains_ded!$A$3:$M$101,Gains_ded!G$1-Gains_ded!$A$1+1,0),0)*Entree!$Q70,0)</f>
        <v>0</v>
      </c>
      <c r="G71" s="19">
        <f ca="1">IF(OR($A71&lt;50,$A71&gt;59),IFERROR(VLOOKUP($A71,Gains_ded!$A$3:$M$101,Gains_ded!H$1-Gains_ded!$A$1+1,0),0)*Entree!$Q70,0)</f>
        <v>0</v>
      </c>
      <c r="H71" s="19">
        <f ca="1">IF(OR($A71&lt;50,$A71&gt;59),IFERROR(VLOOKUP($A71,Gains_ded!$A$3:$M$101,Gains_ded!I$1-Gains_ded!$A$1+1,0),0)*Entree!$Q70,0)</f>
        <v>0</v>
      </c>
      <c r="I71" s="19">
        <f ca="1">IF(OR($A71&lt;50,$A71&gt;59),IFERROR(VLOOKUP($A71,Gains_ded!$A$3:$M$101,Gains_ded!J$1-Gains_ded!$A$1+1,0),0)*Entree!$Q70,0)</f>
        <v>0</v>
      </c>
      <c r="J71" s="19">
        <f ca="1">IF(OR($A71&lt;50,$A71&gt;59),IFERROR(VLOOKUP($A71,Gains_ded!$A$3:$M$101,Gains_ded!K$1-Gains_ded!$A$1+1,0),0)*Entree!$Q70,0)</f>
        <v>0</v>
      </c>
      <c r="K71" s="19">
        <f ca="1">IF(OR($A71&lt;50,$A71&gt;59),IFERROR(VLOOKUP($A71,Gains_ded!$A$3:$M$101,Gains_ded!L$1-Gains_ded!$A$1+1,0),0)*Entree!$Q70,0)</f>
        <v>0</v>
      </c>
      <c r="L71" s="19">
        <f ca="1">IF(OR($A71&lt;50,$A71&gt;59),IFERROR(VLOOKUP($A71,Gains_ded!$A$3:$M$101,Gains_ded!M$1-Gains_ded!$A$1+1,0),0)*Entree!$Q70,0)</f>
        <v>0</v>
      </c>
      <c r="M71" s="19">
        <f ca="1">IF(C71="s",IFERROR(VLOOKUP($A71,Syndicats!$B$4:$F$51,Syndicats!$E$1-Syndicats!$B$1+1,0),0)*INDIRECT(ADDRESS(U71,Entree!$J$1,1,1,Parametres!$O$6)),IFERROR(VLOOKUP($A71,Gains_ded!$A$3:$AC$101,Gains_ded!$R$1-Gains_ded!$A$1+1,0),0)*INDIRECT(ADDRESS(U71,Entree!$J$1,1,1,Parametres!$O$6)))</f>
        <v>0</v>
      </c>
      <c r="N71" s="19">
        <f ca="1">IFERROR(VLOOKUP($A71,Gains_ded!$A$3:$AC$101,Gains_ded!$S$1-Gains_ded!$A$1+1,0),0)*INDIRECT(ADDRESS(U71,Entree!$N$1,1,1,Parametres!$O$6))</f>
        <v>0</v>
      </c>
      <c r="O71" s="19">
        <f ca="1">IF($A71&lt;50,0,IF(C71="s",IFERROR(VLOOKUP($A71,Syndicats!$B$4:$F$51,Syndicats!$F$1-Syndicats!$B$1+1,0),0),VLOOKUP($A71,Gains_ded!$A$3:$AC$101,Gains_ded!$T$1-Gains_ded!$A$1+1,0)))</f>
        <v>0</v>
      </c>
      <c r="P71" s="19">
        <f ca="1">IF($A71&lt;50,0,VLOOKUP($A71,Gains_ded!$A$3:$AC$101,Gains_ded!$U$1-Gains_ded!$A$1+1,0))</f>
        <v>0</v>
      </c>
      <c r="Q71" s="19">
        <f t="shared" ca="1" si="16"/>
        <v>0</v>
      </c>
      <c r="R71" s="19">
        <f ca="1">IF($A71&lt;50,0,VLOOKUP($A71,Gains_ded!$A$3:$AC$101,Gains_ded!$V$1-Gains_ded!$A$1+1,0))</f>
        <v>0</v>
      </c>
      <c r="S71" s="19">
        <f ca="1">IF(A71=0,0,IFERROR(INDIRECT(ADDRESS(63,A71+1,1,1,Parametres!$O$10&amp;TEXT($A$4,"00000"))),0))</f>
        <v>0</v>
      </c>
      <c r="T71" s="19">
        <f ca="1">IF(AND($A71&gt;50,$A71&lt;60),VLOOKUP($A71,INDIRECT(ADDRESS(U71+2,1,1,1)):INDIRECT(ADDRESS(U71+10,$AE$1,1,1)),$T$1-$A$1+1,0),IF(C71="C",AU71+AV71,IF(R71=0,Q71,IF(S71&gt;R71,0,IF(S71+Q71&gt;R71,R71-S71,Q71)))))</f>
        <v>0</v>
      </c>
      <c r="U71" s="68">
        <f t="shared" si="11"/>
        <v>104</v>
      </c>
      <c r="V71" s="19"/>
      <c r="W71" s="19">
        <f ca="1">IFERROR(VLOOKUP($A71,Gains_ded!$A$3:$AC$101,Gains_ded!$X$1-Gains_ded!$A$1+1,0),0)*INDIRECT(ADDRESS(U71,Entree!$J$1,1,1,Parametres!$O$6))</f>
        <v>0</v>
      </c>
      <c r="X71" s="19">
        <f ca="1">IFERROR(VLOOKUP($A71,Gains_ded!$A$3:$AC$101,Gains_ded!$Y$1-Gains_ded!$A$1+1,0),0)*INDIRECT(ADDRESS(U71,Entree!$N$1,1,1,Parametres!$O$6))</f>
        <v>0</v>
      </c>
      <c r="Y71" s="19">
        <f ca="1">IFERROR(VLOOKUP($A71,Gains_ded!$A$3:$AC$101,Gains_ded!$AA$1-Gains_ded!$A$1+1,0),0)*T71</f>
        <v>0</v>
      </c>
      <c r="Z71" s="19">
        <f ca="1">IF($A71&lt;50,0,VLOOKUP($A71,Gains_ded!$A$3:$AC$101,Gains_ded!$Z$1-Gains_ded!$A$1+1,0))</f>
        <v>0</v>
      </c>
      <c r="AA71" s="19">
        <f ca="1">IF($A71&lt;50,0,VLOOKUP($A71,Gains_ded!$A$3:$AC$101,Gains_ded!$AB$1-Gains_ded!$A$1+1,0))</f>
        <v>0</v>
      </c>
      <c r="AB71" s="19">
        <f t="shared" ca="1" si="17"/>
        <v>0</v>
      </c>
      <c r="AC71" s="19">
        <f ca="1">IF($A71&lt;50,0,VLOOKUP($A71,Gains_ded!$A$3:$AC$101,Gains_ded!$AC$1-Gains_ded!$A$1+1,0))</f>
        <v>0</v>
      </c>
      <c r="AD71" s="19">
        <f ca="1">IF(A71=0,0,IFERROR(INDIRECT(ADDRESS(133,A71+1,1,1,Parametres!$O$10&amp;TEXT($A$4,"00000"))),0))</f>
        <v>0</v>
      </c>
      <c r="AE71" s="19">
        <f ca="1">IF(AND($A71&gt;50,$A71&lt;60),VLOOKUP($A71,INDIRECT(ADDRESS(U71+2,1,1,1)):INDIRECT(ADDRESS(U71+10,$AE$1,1,1)),$AE$1-$A$1+1,0),IF(C71="C",BC71+BD71,IF(AC71=0,AB71,IF(AD71&gt;AC71,0,IF(AD71+AB71&gt;AC71,AC71-AD71,AB71)))))</f>
        <v>44.08</v>
      </c>
      <c r="AL71">
        <f ca="1">IF($C71&lt;&gt;"C",0,IFERROR(HLOOKUP($A71&amp;"E",CCQ!$B$2:$AA$101,100,0),0))</f>
        <v>0</v>
      </c>
      <c r="AM71">
        <f ca="1">IF($C71&lt;&gt;"C",0,VLOOKUP(INDIRECT(ADDRESS($U71-35,Entree!$A$1,1,1,Parametres!$O$6))&amp;"C"&amp;INDIRECT(ADDRESS($U71-34,Entree!$A$1,1,1,Parametres!$O$6)),CCQ!$A$4:$AP$100,CCQ!$AP$1,0))</f>
        <v>0</v>
      </c>
      <c r="AN71">
        <f ca="1">IF($C71&lt;&gt;"C",0,VLOOKUP(INDIRECT(ADDRESS($U71-35,Entree!$A$1,1,1,Parametres!$O$6))&amp;"D"&amp;INDIRECT(ADDRESS($U71-34,Entree!$A$1,1,1,Parametres!$O$6)),CCQ!$A$4:$AP$100,CCQ!$AP$1,0))</f>
        <v>0</v>
      </c>
      <c r="AO71">
        <f ca="1">IFERROR(INDIRECT(ADDRESS(AM71,AL71,1,1,Parametres!$O$11)),0)</f>
        <v>0</v>
      </c>
      <c r="AP71">
        <f ca="1">IFERROR(INDIRECT(ADDRESS(AN71,AL71,1,1,Parametres!$O$11)),0)</f>
        <v>0</v>
      </c>
      <c r="AQ71" t="str">
        <f ca="1">IF(IFERROR(VLOOKUP(A71,Gains_ded!$A$3:$AC$101,Gains_ded!$R$1,0),0)=1,"H","B")</f>
        <v>B</v>
      </c>
      <c r="AR71">
        <f ca="1">IF(B71="Prelevement",INDIRECT(ADDRESS(U71+6,Entree!$P$1,1,1,Parametres!$O$6)),0)</f>
        <v>0</v>
      </c>
      <c r="AS71">
        <f ca="1">IF(AQ71="H",INDIRECT(ADDRESS(U71+3,Entree!$O$1,1,1,Parametres!$O$6)),INDIRECT(ADDRESS(U71+3,Entree!$P$1,1,1,Parametres!$O$6)))</f>
        <v>916.56</v>
      </c>
      <c r="AT71">
        <f ca="1">IF(AQ71="H",INDIRECT(ADDRESS(U71+4,Entree!$O$1,1,1,Parametres!$O$6)),INDIRECT(ADDRESS(U71+4,Entree!$P$1,1,1,Parametres!$O$6)))</f>
        <v>555.04</v>
      </c>
      <c r="AU71">
        <f t="shared" ca="1" si="12"/>
        <v>0</v>
      </c>
      <c r="AV71">
        <f t="shared" ca="1" si="13"/>
        <v>0</v>
      </c>
      <c r="AX71">
        <f ca="1">IF($C71&lt;&gt;"C",0,IFERROR(HLOOKUP($A71&amp;"C",CCQ!$B$2:$AA$101,100,0),0))</f>
        <v>0</v>
      </c>
      <c r="AY71">
        <f ca="1">IFERROR(INDIRECT(ADDRESS(AM71,AX71,1,1,Parametres!$O$11)),0)</f>
        <v>0</v>
      </c>
      <c r="AZ71">
        <f ca="1">IFERROR(INDIRECT(ADDRESS(AN71,AX71,1,1,Parametres!$O$11)),0)</f>
        <v>0</v>
      </c>
      <c r="BA71" t="str">
        <f ca="1">IF(IFERROR(VLOOKUP(A71,Gains_ded!$A$3:$AC$101,Gains_ded!$X$1,0),0)=1,"H","B")</f>
        <v>B</v>
      </c>
      <c r="BB71">
        <f ca="1">IF(A71=Parametres!$A$52,Parametres!$D$52,1)</f>
        <v>1</v>
      </c>
      <c r="BC71">
        <f t="shared" ca="1" si="14"/>
        <v>0</v>
      </c>
      <c r="BD71">
        <f t="shared" ca="1" si="15"/>
        <v>0</v>
      </c>
    </row>
    <row r="72" spans="1:56" x14ac:dyDescent="0.25">
      <c r="A72">
        <f ca="1">IFERROR(Entree!F71,0)</f>
        <v>57</v>
      </c>
      <c r="B72" t="str">
        <f ca="1">IFERROR(VLOOKUP(A72,Gains_ded!$A$3:$B$101,Gains_ded!$B$1-Gains_ded!$A$1+1,0),"")</f>
        <v>CNESST</v>
      </c>
      <c r="C72" s="12" t="str">
        <f ca="1">IFERROR(VLOOKUP(A72,Gains_ded!$A$3:$C$101,Gains_ded!$C$1-Gains_ded!$A$1+1,0),"")</f>
        <v>D</v>
      </c>
      <c r="D72" s="12">
        <f ca="1">IFERROR(VLOOKUP(A72,Gains_ded!$A$3:$D$101,Gains_ded!$D$1-Gains_ded!$A$1+1,0),"")</f>
        <v>0</v>
      </c>
      <c r="E72" s="19">
        <f ca="1">IF(OR($A72&lt;50,$A72&gt;59),IFERROR(VLOOKUP($A72,Gains_ded!$A$3:$M$101,Gains_ded!F$1-Gains_ded!$A$1+1,0),0)*Entree!$Q71,0)</f>
        <v>0</v>
      </c>
      <c r="F72" s="19">
        <f ca="1">IF(OR($A72&lt;50,$A72&gt;59),IFERROR(VLOOKUP($A72,Gains_ded!$A$3:$M$101,Gains_ded!G$1-Gains_ded!$A$1+1,0),0)*Entree!$Q71,0)</f>
        <v>0</v>
      </c>
      <c r="G72" s="19">
        <f ca="1">IF(OR($A72&lt;50,$A72&gt;59),IFERROR(VLOOKUP($A72,Gains_ded!$A$3:$M$101,Gains_ded!H$1-Gains_ded!$A$1+1,0),0)*Entree!$Q71,0)</f>
        <v>0</v>
      </c>
      <c r="H72" s="19">
        <f ca="1">IF(OR($A72&lt;50,$A72&gt;59),IFERROR(VLOOKUP($A72,Gains_ded!$A$3:$M$101,Gains_ded!I$1-Gains_ded!$A$1+1,0),0)*Entree!$Q71,0)</f>
        <v>0</v>
      </c>
      <c r="I72" s="19">
        <f ca="1">IF(OR($A72&lt;50,$A72&gt;59),IFERROR(VLOOKUP($A72,Gains_ded!$A$3:$M$101,Gains_ded!J$1-Gains_ded!$A$1+1,0),0)*Entree!$Q71,0)</f>
        <v>0</v>
      </c>
      <c r="J72" s="19">
        <f ca="1">IF(OR($A72&lt;50,$A72&gt;59),IFERROR(VLOOKUP($A72,Gains_ded!$A$3:$M$101,Gains_ded!K$1-Gains_ded!$A$1+1,0),0)*Entree!$Q71,0)</f>
        <v>0</v>
      </c>
      <c r="K72" s="19">
        <f ca="1">IF(OR($A72&lt;50,$A72&gt;59),IFERROR(VLOOKUP($A72,Gains_ded!$A$3:$M$101,Gains_ded!L$1-Gains_ded!$A$1+1,0),0)*Entree!$Q71,0)</f>
        <v>0</v>
      </c>
      <c r="L72" s="19">
        <f ca="1">IF(OR($A72&lt;50,$A72&gt;59),IFERROR(VLOOKUP($A72,Gains_ded!$A$3:$M$101,Gains_ded!M$1-Gains_ded!$A$1+1,0),0)*Entree!$Q71,0)</f>
        <v>0</v>
      </c>
      <c r="M72" s="19">
        <f ca="1">IF(C72="s",IFERROR(VLOOKUP($A72,Syndicats!$B$4:$F$51,Syndicats!$E$1-Syndicats!$B$1+1,0),0)*INDIRECT(ADDRESS(U72,Entree!$J$1,1,1,Parametres!$O$6)),IFERROR(VLOOKUP($A72,Gains_ded!$A$3:$AC$101,Gains_ded!$R$1-Gains_ded!$A$1+1,0),0)*INDIRECT(ADDRESS(U72,Entree!$J$1,1,1,Parametres!$O$6)))</f>
        <v>0</v>
      </c>
      <c r="N72" s="19">
        <f ca="1">IFERROR(VLOOKUP($A72,Gains_ded!$A$3:$AC$101,Gains_ded!$S$1-Gains_ded!$A$1+1,0),0)*INDIRECT(ADDRESS(U72,Entree!$N$1,1,1,Parametres!$O$6))</f>
        <v>0</v>
      </c>
      <c r="O72" s="19">
        <f ca="1">IF($A72&lt;50,0,IF(C72="s",IFERROR(VLOOKUP($A72,Syndicats!$B$4:$F$51,Syndicats!$F$1-Syndicats!$B$1+1,0),0),VLOOKUP($A72,Gains_ded!$A$3:$AC$101,Gains_ded!$T$1-Gains_ded!$A$1+1,0)))</f>
        <v>0</v>
      </c>
      <c r="P72" s="19">
        <f ca="1">IF($A72&lt;50,0,VLOOKUP($A72,Gains_ded!$A$3:$AC$101,Gains_ded!$U$1-Gains_ded!$A$1+1,0))</f>
        <v>0</v>
      </c>
      <c r="Q72" s="19">
        <f t="shared" ca="1" si="16"/>
        <v>0</v>
      </c>
      <c r="R72" s="19">
        <f ca="1">IF($A72&lt;50,0,VLOOKUP($A72,Gains_ded!$A$3:$AC$101,Gains_ded!$V$1-Gains_ded!$A$1+1,0))</f>
        <v>0</v>
      </c>
      <c r="S72" s="19">
        <f ca="1">IF(A72=0,0,IFERROR(INDIRECT(ADDRESS(63,A72+1,1,1,Parametres!$O$10&amp;TEXT($A$4,"00000"))),0))</f>
        <v>0</v>
      </c>
      <c r="T72" s="19">
        <f ca="1">IF(AND($A72&gt;50,$A72&lt;60),VLOOKUP($A72,INDIRECT(ADDRESS(U72+2,1,1,1)):INDIRECT(ADDRESS(U72+10,$AE$1,1,1)),$T$1-$A$1+1,0),IF(C72="C",AU72+AV72,IF(R72=0,Q72,IF(S72&gt;R72,0,IF(S72+Q72&gt;R72,R72-S72,Q72)))))</f>
        <v>0</v>
      </c>
      <c r="U72" s="68">
        <f t="shared" si="11"/>
        <v>104</v>
      </c>
      <c r="V72" s="19"/>
      <c r="W72" s="19">
        <f ca="1">IFERROR(VLOOKUP($A72,Gains_ded!$A$3:$AC$101,Gains_ded!$X$1-Gains_ded!$A$1+1,0),0)*INDIRECT(ADDRESS(U72,Entree!$J$1,1,1,Parametres!$O$6))</f>
        <v>0</v>
      </c>
      <c r="X72" s="19">
        <f ca="1">IFERROR(VLOOKUP($A72,Gains_ded!$A$3:$AC$101,Gains_ded!$Y$1-Gains_ded!$A$1+1,0),0)*INDIRECT(ADDRESS(U72,Entree!$N$1,1,1,Parametres!$O$6))</f>
        <v>0</v>
      </c>
      <c r="Y72" s="19">
        <f ca="1">IFERROR(VLOOKUP($A72,Gains_ded!$A$3:$AC$101,Gains_ded!$AA$1-Gains_ded!$A$1+1,0),0)*T72</f>
        <v>0</v>
      </c>
      <c r="Z72" s="19">
        <f ca="1">IF($A72&lt;50,0,VLOOKUP($A72,Gains_ded!$A$3:$AC$101,Gains_ded!$Z$1-Gains_ded!$A$1+1,0))</f>
        <v>0</v>
      </c>
      <c r="AA72" s="19">
        <f ca="1">IF($A72&lt;50,0,VLOOKUP($A72,Gains_ded!$A$3:$AC$101,Gains_ded!$AB$1-Gains_ded!$A$1+1,0))</f>
        <v>0</v>
      </c>
      <c r="AB72" s="19">
        <f t="shared" ca="1" si="17"/>
        <v>0</v>
      </c>
      <c r="AC72" s="19">
        <f ca="1">IF($A72&lt;50,0,VLOOKUP($A72,Gains_ded!$A$3:$AC$101,Gains_ded!$AC$1-Gains_ded!$A$1+1,0))</f>
        <v>0</v>
      </c>
      <c r="AD72" s="19">
        <f ca="1">IF(A72=0,0,IFERROR(INDIRECT(ADDRESS(133,A72+1,1,1,Parametres!$O$10&amp;TEXT($A$4,"00000"))),0))</f>
        <v>0</v>
      </c>
      <c r="AE72" s="19">
        <f ca="1">IF(AND($A72&gt;50,$A72&lt;60),VLOOKUP($A72,INDIRECT(ADDRESS(U72+2,1,1,1)):INDIRECT(ADDRESS(U72+10,$AE$1,1,1)),$AE$1-$A$1+1,0),IF(C72="C",BC72+BD72,IF(AC72=0,AB72,IF(AD72&gt;AC72,0,IF(AD72+AB72&gt;AC72,AC72-AD72,AB72)))))</f>
        <v>125.01</v>
      </c>
      <c r="AL72">
        <f ca="1">IF($C72&lt;&gt;"C",0,IFERROR(HLOOKUP($A72&amp;"E",CCQ!$B$2:$AA$101,100,0),0))</f>
        <v>0</v>
      </c>
      <c r="AM72">
        <f ca="1">IF($C72&lt;&gt;"C",0,VLOOKUP(INDIRECT(ADDRESS($U72-35,Entree!$A$1,1,1,Parametres!$O$6))&amp;"C"&amp;INDIRECT(ADDRESS($U72-34,Entree!$A$1,1,1,Parametres!$O$6)),CCQ!$A$4:$AP$100,CCQ!$AP$1,0))</f>
        <v>0</v>
      </c>
      <c r="AN72">
        <f ca="1">IF($C72&lt;&gt;"C",0,VLOOKUP(INDIRECT(ADDRESS($U72-35,Entree!$A$1,1,1,Parametres!$O$6))&amp;"D"&amp;INDIRECT(ADDRESS($U72-34,Entree!$A$1,1,1,Parametres!$O$6)),CCQ!$A$4:$AP$100,CCQ!$AP$1,0))</f>
        <v>0</v>
      </c>
      <c r="AO72">
        <f ca="1">IFERROR(INDIRECT(ADDRESS(AM72,AL72,1,1,Parametres!$O$11)),0)</f>
        <v>0</v>
      </c>
      <c r="AP72">
        <f ca="1">IFERROR(INDIRECT(ADDRESS(AN72,AL72,1,1,Parametres!$O$11)),0)</f>
        <v>0</v>
      </c>
      <c r="AQ72" t="str">
        <f ca="1">IF(IFERROR(VLOOKUP(A72,Gains_ded!$A$3:$AC$101,Gains_ded!$R$1,0),0)=1,"H","B")</f>
        <v>B</v>
      </c>
      <c r="AR72">
        <f ca="1">IF(B72="Prelevement",INDIRECT(ADDRESS(U72+6,Entree!$P$1,1,1,Parametres!$O$6)),0)</f>
        <v>0</v>
      </c>
      <c r="AS72">
        <f ca="1">IF(AQ72="H",INDIRECT(ADDRESS(U72+3,Entree!$O$1,1,1,Parametres!$O$6)),INDIRECT(ADDRESS(U72+3,Entree!$P$1,1,1,Parametres!$O$6)))</f>
        <v>916.56</v>
      </c>
      <c r="AT72">
        <f ca="1">IF(AQ72="H",INDIRECT(ADDRESS(U72+4,Entree!$O$1,1,1,Parametres!$O$6)),INDIRECT(ADDRESS(U72+4,Entree!$P$1,1,1,Parametres!$O$6)))</f>
        <v>555.04</v>
      </c>
      <c r="AU72">
        <f t="shared" ca="1" si="12"/>
        <v>0</v>
      </c>
      <c r="AV72">
        <f t="shared" ca="1" si="13"/>
        <v>0</v>
      </c>
      <c r="AX72">
        <f ca="1">IF($C72&lt;&gt;"C",0,IFERROR(HLOOKUP($A72&amp;"C",CCQ!$B$2:$AA$101,100,0),0))</f>
        <v>0</v>
      </c>
      <c r="AY72">
        <f ca="1">IFERROR(INDIRECT(ADDRESS(AM72,AX72,1,1,Parametres!$O$11)),0)</f>
        <v>0</v>
      </c>
      <c r="AZ72">
        <f ca="1">IFERROR(INDIRECT(ADDRESS(AN72,AX72,1,1,Parametres!$O$11)),0)</f>
        <v>0</v>
      </c>
      <c r="BA72" t="str">
        <f ca="1">IF(IFERROR(VLOOKUP(A72,Gains_ded!$A$3:$AC$101,Gains_ded!$X$1,0),0)=1,"H","B")</f>
        <v>B</v>
      </c>
      <c r="BB72">
        <f ca="1">IF(A72=Parametres!$A$52,Parametres!$D$52,1)</f>
        <v>1</v>
      </c>
      <c r="BC72">
        <f t="shared" ca="1" si="14"/>
        <v>0</v>
      </c>
      <c r="BD72">
        <f t="shared" ca="1" si="15"/>
        <v>0</v>
      </c>
    </row>
    <row r="73" spans="1:56" x14ac:dyDescent="0.25">
      <c r="A73">
        <f ca="1">IFERROR(Entree!F72,0)</f>
        <v>58</v>
      </c>
      <c r="B73" t="str">
        <f ca="1">IFERROR(VLOOKUP(A73,Gains_ded!$A$3:$B$101,Gains_ded!$B$1-Gains_ded!$A$1+1,0),"")</f>
        <v>CNT</v>
      </c>
      <c r="C73" s="12" t="str">
        <f ca="1">IFERROR(VLOOKUP(A73,Gains_ded!$A$3:$C$101,Gains_ded!$C$1-Gains_ded!$A$1+1,0),"")</f>
        <v>D</v>
      </c>
      <c r="D73" s="12">
        <f ca="1">IFERROR(VLOOKUP(A73,Gains_ded!$A$3:$D$101,Gains_ded!$D$1-Gains_ded!$A$1+1,0),"")</f>
        <v>0</v>
      </c>
      <c r="E73" s="19">
        <f ca="1">IF(OR($A73&lt;50,$A73&gt;59),IFERROR(VLOOKUP($A73,Gains_ded!$A$3:$M$101,Gains_ded!F$1-Gains_ded!$A$1+1,0),0)*Entree!$Q72,0)</f>
        <v>0</v>
      </c>
      <c r="F73" s="19">
        <f ca="1">IF(OR($A73&lt;50,$A73&gt;59),IFERROR(VLOOKUP($A73,Gains_ded!$A$3:$M$101,Gains_ded!G$1-Gains_ded!$A$1+1,0),0)*Entree!$Q72,0)</f>
        <v>0</v>
      </c>
      <c r="G73" s="19">
        <f ca="1">IF(OR($A73&lt;50,$A73&gt;59),IFERROR(VLOOKUP($A73,Gains_ded!$A$3:$M$101,Gains_ded!H$1-Gains_ded!$A$1+1,0),0)*Entree!$Q72,0)</f>
        <v>0</v>
      </c>
      <c r="H73" s="19">
        <f ca="1">IF(OR($A73&lt;50,$A73&gt;59),IFERROR(VLOOKUP($A73,Gains_ded!$A$3:$M$101,Gains_ded!I$1-Gains_ded!$A$1+1,0),0)*Entree!$Q72,0)</f>
        <v>0</v>
      </c>
      <c r="I73" s="19">
        <f ca="1">IF(OR($A73&lt;50,$A73&gt;59),IFERROR(VLOOKUP($A73,Gains_ded!$A$3:$M$101,Gains_ded!J$1-Gains_ded!$A$1+1,0),0)*Entree!$Q72,0)</f>
        <v>0</v>
      </c>
      <c r="J73" s="19">
        <f ca="1">IF(OR($A73&lt;50,$A73&gt;59),IFERROR(VLOOKUP($A73,Gains_ded!$A$3:$M$101,Gains_ded!K$1-Gains_ded!$A$1+1,0),0)*Entree!$Q72,0)</f>
        <v>0</v>
      </c>
      <c r="K73" s="19">
        <f ca="1">IF(OR($A73&lt;50,$A73&gt;59),IFERROR(VLOOKUP($A73,Gains_ded!$A$3:$M$101,Gains_ded!L$1-Gains_ded!$A$1+1,0),0)*Entree!$Q72,0)</f>
        <v>0</v>
      </c>
      <c r="L73" s="19">
        <f ca="1">IF(OR($A73&lt;50,$A73&gt;59),IFERROR(VLOOKUP($A73,Gains_ded!$A$3:$M$101,Gains_ded!M$1-Gains_ded!$A$1+1,0),0)*Entree!$Q72,0)</f>
        <v>0</v>
      </c>
      <c r="M73" s="19">
        <f ca="1">IF(C73="s",IFERROR(VLOOKUP($A73,Syndicats!$B$4:$F$51,Syndicats!$E$1-Syndicats!$B$1+1,0),0)*INDIRECT(ADDRESS(U73,Entree!$J$1,1,1,Parametres!$O$6)),IFERROR(VLOOKUP($A73,Gains_ded!$A$3:$AC$101,Gains_ded!$R$1-Gains_ded!$A$1+1,0),0)*INDIRECT(ADDRESS(U73,Entree!$J$1,1,1,Parametres!$O$6)))</f>
        <v>0</v>
      </c>
      <c r="N73" s="19">
        <f ca="1">IFERROR(VLOOKUP($A73,Gains_ded!$A$3:$AC$101,Gains_ded!$S$1-Gains_ded!$A$1+1,0),0)*INDIRECT(ADDRESS(U73,Entree!$N$1,1,1,Parametres!$O$6))</f>
        <v>0</v>
      </c>
      <c r="O73" s="19">
        <f ca="1">IF($A73&lt;50,0,IF(C73="s",IFERROR(VLOOKUP($A73,Syndicats!$B$4:$F$51,Syndicats!$F$1-Syndicats!$B$1+1,0),0),VLOOKUP($A73,Gains_ded!$A$3:$AC$101,Gains_ded!$T$1-Gains_ded!$A$1+1,0)))</f>
        <v>0</v>
      </c>
      <c r="P73" s="19">
        <f ca="1">IF($A73&lt;50,0,VLOOKUP($A73,Gains_ded!$A$3:$AC$101,Gains_ded!$U$1-Gains_ded!$A$1+1,0))</f>
        <v>0</v>
      </c>
      <c r="Q73" s="19">
        <f t="shared" ca="1" si="16"/>
        <v>0</v>
      </c>
      <c r="R73" s="19">
        <f ca="1">IF($A73&lt;50,0,VLOOKUP($A73,Gains_ded!$A$3:$AC$101,Gains_ded!$V$1-Gains_ded!$A$1+1,0))</f>
        <v>0</v>
      </c>
      <c r="S73" s="19">
        <f ca="1">IF(A73=0,0,IFERROR(INDIRECT(ADDRESS(63,A73+1,1,1,Parametres!$O$10&amp;TEXT($A$4,"00000"))),0))</f>
        <v>0</v>
      </c>
      <c r="T73" s="19">
        <f ca="1">IF(AND($A73&gt;50,$A73&lt;60),VLOOKUP($A73,INDIRECT(ADDRESS(U73+2,1,1,1)):INDIRECT(ADDRESS(U73+10,$AE$1,1,1)),$T$1-$A$1+1,0),IF(C73="C",AU73+AV73,IF(R73=0,Q73,IF(S73&gt;R73,0,IF(S73+Q73&gt;R73,R73-S73,Q73)))))</f>
        <v>0</v>
      </c>
      <c r="U73" s="68">
        <f t="shared" si="11"/>
        <v>104</v>
      </c>
      <c r="V73" s="19"/>
      <c r="W73" s="19">
        <f ca="1">IFERROR(VLOOKUP($A73,Gains_ded!$A$3:$AC$101,Gains_ded!$X$1-Gains_ded!$A$1+1,0),0)*INDIRECT(ADDRESS(U73,Entree!$J$1,1,1,Parametres!$O$6))</f>
        <v>0</v>
      </c>
      <c r="X73" s="19">
        <f ca="1">IFERROR(VLOOKUP($A73,Gains_ded!$A$3:$AC$101,Gains_ded!$Y$1-Gains_ded!$A$1+1,0),0)*INDIRECT(ADDRESS(U73,Entree!$N$1,1,1,Parametres!$O$6))</f>
        <v>0</v>
      </c>
      <c r="Y73" s="19">
        <f ca="1">IFERROR(VLOOKUP($A73,Gains_ded!$A$3:$AC$101,Gains_ded!$AA$1-Gains_ded!$A$1+1,0),0)*T73</f>
        <v>0</v>
      </c>
      <c r="Z73" s="19">
        <f ca="1">IF($A73&lt;50,0,VLOOKUP($A73,Gains_ded!$A$3:$AC$101,Gains_ded!$Z$1-Gains_ded!$A$1+1,0))</f>
        <v>0</v>
      </c>
      <c r="AA73" s="19">
        <f ca="1">IF($A73&lt;50,0,VLOOKUP($A73,Gains_ded!$A$3:$AC$101,Gains_ded!$AB$1-Gains_ded!$A$1+1,0))</f>
        <v>0</v>
      </c>
      <c r="AB73" s="19">
        <f t="shared" ca="1" si="17"/>
        <v>0</v>
      </c>
      <c r="AC73" s="19">
        <f ca="1">IF($A73&lt;50,0,VLOOKUP($A73,Gains_ded!$A$3:$AC$101,Gains_ded!$AC$1-Gains_ded!$A$1+1,0))</f>
        <v>0</v>
      </c>
      <c r="AD73" s="19">
        <f ca="1">IF(A73=0,0,IFERROR(INDIRECT(ADDRESS(133,A73+1,1,1,Parametres!$O$10&amp;TEXT($A$4,"00000"))),0))</f>
        <v>0</v>
      </c>
      <c r="AE73" s="19">
        <f ca="1">IF(AND($A73&gt;50,$A73&lt;60),VLOOKUP($A73,INDIRECT(ADDRESS(U73+2,1,1,1)):INDIRECT(ADDRESS(U73+10,$AE$1,1,1)),$AE$1-$A$1+1,0),IF(C73="C",BC73+BD73,IF(AC73=0,AB73,IF(AD73&gt;AC73,0,IF(AD73+AB73&gt;AC73,AC73-AD73,AB73)))))</f>
        <v>1.1499999999999999</v>
      </c>
      <c r="AL73">
        <f ca="1">IF($C73&lt;&gt;"C",0,IFERROR(HLOOKUP($A73&amp;"E",CCQ!$B$2:$AA$101,100,0),0))</f>
        <v>0</v>
      </c>
      <c r="AM73">
        <f ca="1">IF($C73&lt;&gt;"C",0,VLOOKUP(INDIRECT(ADDRESS($U73-35,Entree!$A$1,1,1,Parametres!$O$6))&amp;"C"&amp;INDIRECT(ADDRESS($U73-34,Entree!$A$1,1,1,Parametres!$O$6)),CCQ!$A$4:$AP$100,CCQ!$AP$1,0))</f>
        <v>0</v>
      </c>
      <c r="AN73">
        <f ca="1">IF($C73&lt;&gt;"C",0,VLOOKUP(INDIRECT(ADDRESS($U73-35,Entree!$A$1,1,1,Parametres!$O$6))&amp;"D"&amp;INDIRECT(ADDRESS($U73-34,Entree!$A$1,1,1,Parametres!$O$6)),CCQ!$A$4:$AP$100,CCQ!$AP$1,0))</f>
        <v>0</v>
      </c>
      <c r="AO73">
        <f ca="1">IFERROR(INDIRECT(ADDRESS(AM73,AL73,1,1,Parametres!$O$11)),0)</f>
        <v>0</v>
      </c>
      <c r="AP73">
        <f ca="1">IFERROR(INDIRECT(ADDRESS(AN73,AL73,1,1,Parametres!$O$11)),0)</f>
        <v>0</v>
      </c>
      <c r="AQ73" t="str">
        <f ca="1">IF(IFERROR(VLOOKUP(A73,Gains_ded!$A$3:$AC$101,Gains_ded!$R$1,0),0)=1,"H","B")</f>
        <v>B</v>
      </c>
      <c r="AR73">
        <f ca="1">IF(B73="Prelevement",INDIRECT(ADDRESS(U73+6,Entree!$P$1,1,1,Parametres!$O$6)),0)</f>
        <v>0</v>
      </c>
      <c r="AS73">
        <f ca="1">IF(AQ73="H",INDIRECT(ADDRESS(U73+3,Entree!$O$1,1,1,Parametres!$O$6)),INDIRECT(ADDRESS(U73+3,Entree!$P$1,1,1,Parametres!$O$6)))</f>
        <v>916.56</v>
      </c>
      <c r="AT73">
        <f ca="1">IF(AQ73="H",INDIRECT(ADDRESS(U73+4,Entree!$O$1,1,1,Parametres!$O$6)),INDIRECT(ADDRESS(U73+4,Entree!$P$1,1,1,Parametres!$O$6)))</f>
        <v>555.04</v>
      </c>
      <c r="AU73">
        <f t="shared" ca="1" si="12"/>
        <v>0</v>
      </c>
      <c r="AV73">
        <f t="shared" ca="1" si="13"/>
        <v>0</v>
      </c>
      <c r="AX73">
        <f ca="1">IF($C73&lt;&gt;"C",0,IFERROR(HLOOKUP($A73&amp;"C",CCQ!$B$2:$AA$101,100,0),0))</f>
        <v>0</v>
      </c>
      <c r="AY73">
        <f ca="1">IFERROR(INDIRECT(ADDRESS(AM73,AX73,1,1,Parametres!$O$11)),0)</f>
        <v>0</v>
      </c>
      <c r="AZ73">
        <f ca="1">IFERROR(INDIRECT(ADDRESS(AN73,AX73,1,1,Parametres!$O$11)),0)</f>
        <v>0</v>
      </c>
      <c r="BA73" t="str">
        <f ca="1">IF(IFERROR(VLOOKUP(A73,Gains_ded!$A$3:$AC$101,Gains_ded!$X$1,0),0)=1,"H","B")</f>
        <v>B</v>
      </c>
      <c r="BB73">
        <f ca="1">IF(A73=Parametres!$A$52,Parametres!$D$52,1)</f>
        <v>1</v>
      </c>
      <c r="BC73">
        <f t="shared" ca="1" si="14"/>
        <v>0</v>
      </c>
      <c r="BD73">
        <f t="shared" ca="1" si="15"/>
        <v>0</v>
      </c>
    </row>
    <row r="74" spans="1:56" x14ac:dyDescent="0.25">
      <c r="A74">
        <f ca="1">IFERROR(Entree!F73,0)</f>
        <v>4</v>
      </c>
      <c r="B74" t="str">
        <f ca="1">IFERROR(VLOOKUP(A74,Gains_ded!$A$3:$B$101,Gains_ded!$B$1-Gains_ded!$A$1+1,0),"")</f>
        <v>CCQ residentiel</v>
      </c>
      <c r="C74" s="12" t="str">
        <f ca="1">IFERROR(VLOOKUP(A74,Gains_ded!$A$3:$C$101,Gains_ded!$C$1-Gains_ded!$A$1+1,0),"")</f>
        <v>G</v>
      </c>
      <c r="D74" s="12" t="str">
        <f ca="1">IFERROR(VLOOKUP(A74,Gains_ded!$A$3:$D$101,Gains_ded!$D$1-Gains_ded!$A$1+1,0),"")</f>
        <v>CCQD</v>
      </c>
      <c r="E74" s="19">
        <f ca="1">IF(OR($A74&lt;50,$A74&gt;59),IFERROR(VLOOKUP($A74,Gains_ded!$A$3:$M$101,Gains_ded!F$1-Gains_ded!$A$1+1,0),0)*Entree!$Q73,0)</f>
        <v>555.04</v>
      </c>
      <c r="F74" s="19">
        <f ca="1">IF(OR($A74&lt;50,$A74&gt;59),IFERROR(VLOOKUP($A74,Gains_ded!$A$3:$M$101,Gains_ded!G$1-Gains_ded!$A$1+1,0),0)*Entree!$Q73,0)</f>
        <v>555.04</v>
      </c>
      <c r="G74" s="19">
        <f ca="1">IF(OR($A74&lt;50,$A74&gt;59),IFERROR(VLOOKUP($A74,Gains_ded!$A$3:$M$101,Gains_ded!H$1-Gains_ded!$A$1+1,0),0)*Entree!$Q73,0)</f>
        <v>555.04</v>
      </c>
      <c r="H74" s="19">
        <f ca="1">IF(OR($A74&lt;50,$A74&gt;59),IFERROR(VLOOKUP($A74,Gains_ded!$A$3:$M$101,Gains_ded!I$1-Gains_ded!$A$1+1,0),0)*Entree!$Q73,0)</f>
        <v>555.04</v>
      </c>
      <c r="I74" s="19">
        <f ca="1">IF(OR($A74&lt;50,$A74&gt;59),IFERROR(VLOOKUP($A74,Gains_ded!$A$3:$M$101,Gains_ded!J$1-Gains_ded!$A$1+1,0),0)*Entree!$Q73,0)</f>
        <v>555.04</v>
      </c>
      <c r="J74" s="19">
        <f ca="1">IF(OR($A74&lt;50,$A74&gt;59),IFERROR(VLOOKUP($A74,Gains_ded!$A$3:$M$101,Gains_ded!K$1-Gains_ded!$A$1+1,0),0)*Entree!$Q73,0)</f>
        <v>555.04</v>
      </c>
      <c r="K74" s="19">
        <f ca="1">IF(OR($A74&lt;50,$A74&gt;59),IFERROR(VLOOKUP($A74,Gains_ded!$A$3:$M$101,Gains_ded!L$1-Gains_ded!$A$1+1,0),0)*Entree!$Q73,0)</f>
        <v>555.04</v>
      </c>
      <c r="L74" s="19">
        <f ca="1">IF(OR($A74&lt;50,$A74&gt;59),IFERROR(VLOOKUP($A74,Gains_ded!$A$3:$M$101,Gains_ded!M$1-Gains_ded!$A$1+1,0),0)*Entree!$Q73,0)</f>
        <v>0</v>
      </c>
      <c r="M74" s="19">
        <f ca="1">IF(C74="s",IFERROR(VLOOKUP($A74,Syndicats!$B$4:$F$51,Syndicats!$E$1-Syndicats!$B$1+1,0),0)*INDIRECT(ADDRESS(U74,Entree!$J$1,1,1,Parametres!$O$6)),IFERROR(VLOOKUP($A74,Gains_ded!$A$3:$AC$101,Gains_ded!$R$1-Gains_ded!$A$1+1,0),0)*INDIRECT(ADDRESS(U74,Entree!$J$1,1,1,Parametres!$O$6)))</f>
        <v>0</v>
      </c>
      <c r="N74" s="19">
        <f ca="1">IFERROR(VLOOKUP($A74,Gains_ded!$A$3:$AC$101,Gains_ded!$S$1-Gains_ded!$A$1+1,0),0)*INDIRECT(ADDRESS(U74,Entree!$N$1,1,1,Parametres!$O$6))</f>
        <v>0</v>
      </c>
      <c r="O74" s="19">
        <f ca="1">IF($A74&lt;50,0,IF(C74="s",IFERROR(VLOOKUP($A74,Syndicats!$B$4:$F$51,Syndicats!$F$1-Syndicats!$B$1+1,0),0),VLOOKUP($A74,Gains_ded!$A$3:$AC$101,Gains_ded!$T$1-Gains_ded!$A$1+1,0)))</f>
        <v>0</v>
      </c>
      <c r="P74" s="19">
        <f ca="1">IF($A74&lt;50,0,VLOOKUP($A74,Gains_ded!$A$3:$AC$101,Gains_ded!$U$1-Gains_ded!$A$1+1,0))</f>
        <v>0</v>
      </c>
      <c r="Q74" s="19">
        <f t="shared" ca="1" si="16"/>
        <v>0</v>
      </c>
      <c r="R74" s="19">
        <f ca="1">IF($A74&lt;50,0,VLOOKUP($A74,Gains_ded!$A$3:$AC$101,Gains_ded!$V$1-Gains_ded!$A$1+1,0))</f>
        <v>0</v>
      </c>
      <c r="S74" s="19">
        <f ca="1">IF(A74=0,0,IFERROR(INDIRECT(ADDRESS(63,A74+1,1,1,Parametres!$O$10&amp;TEXT($A$4,"00000"))),0))</f>
        <v>0</v>
      </c>
      <c r="T74" s="19">
        <f ca="1">IF(AND($A74&gt;50,$A74&lt;60),VLOOKUP($A74,INDIRECT(ADDRESS(U74+2,1,1,1)):INDIRECT(ADDRESS(U74+10,$AE$1,1,1)),$T$1-$A$1+1,0),IF(C74="C",AU74+AV74,IF(R74=0,Q74,IF(S74&gt;R74,0,IF(S74+Q74&gt;R74,R74-S74,Q74)))))</f>
        <v>0</v>
      </c>
      <c r="U74" s="68">
        <f t="shared" si="11"/>
        <v>104</v>
      </c>
      <c r="V74" s="19"/>
      <c r="W74" s="19">
        <f ca="1">IFERROR(VLOOKUP($A74,Gains_ded!$A$3:$AC$101,Gains_ded!$X$1-Gains_ded!$A$1+1,0),0)*INDIRECT(ADDRESS(U74,Entree!$J$1,1,1,Parametres!$O$6))</f>
        <v>0</v>
      </c>
      <c r="X74" s="19">
        <f ca="1">IFERROR(VLOOKUP($A74,Gains_ded!$A$3:$AC$101,Gains_ded!$Y$1-Gains_ded!$A$1+1,0),0)*INDIRECT(ADDRESS(U74,Entree!$N$1,1,1,Parametres!$O$6))</f>
        <v>0</v>
      </c>
      <c r="Y74" s="19">
        <f ca="1">IFERROR(VLOOKUP($A74,Gains_ded!$A$3:$AC$101,Gains_ded!$AA$1-Gains_ded!$A$1+1,0),0)*T74</f>
        <v>0</v>
      </c>
      <c r="Z74" s="19">
        <f ca="1">IF($A74&lt;50,0,VLOOKUP($A74,Gains_ded!$A$3:$AC$101,Gains_ded!$Z$1-Gains_ded!$A$1+1,0))</f>
        <v>0</v>
      </c>
      <c r="AA74" s="19">
        <f ca="1">IF($A74&lt;50,0,VLOOKUP($A74,Gains_ded!$A$3:$AC$101,Gains_ded!$AB$1-Gains_ded!$A$1+1,0))</f>
        <v>0</v>
      </c>
      <c r="AB74" s="19">
        <f t="shared" ca="1" si="17"/>
        <v>0</v>
      </c>
      <c r="AC74" s="19">
        <f ca="1">IF($A74&lt;50,0,VLOOKUP($A74,Gains_ded!$A$3:$AC$101,Gains_ded!$AC$1-Gains_ded!$A$1+1,0))</f>
        <v>0</v>
      </c>
      <c r="AD74" s="19">
        <f ca="1">IF(A74=0,0,IFERROR(INDIRECT(ADDRESS(133,A74+1,1,1,Parametres!$O$10&amp;TEXT($A$4,"00000"))),0))</f>
        <v>0</v>
      </c>
      <c r="AE74" s="19">
        <f ca="1">IF(AND($A74&gt;50,$A74&lt;60),VLOOKUP($A74,INDIRECT(ADDRESS(U74+2,1,1,1)):INDIRECT(ADDRESS(U74+10,$AE$1,1,1)),$AE$1-$A$1+1,0),IF(C74="C",BC74+BD74,IF(AC74=0,AB74,IF(AD74&gt;AC74,0,IF(AD74+AB74&gt;AC74,AC74-AD74,AB74)))))</f>
        <v>0</v>
      </c>
      <c r="AL74">
        <f ca="1">IF($C74&lt;&gt;"C",0,IFERROR(HLOOKUP($A74&amp;"E",CCQ!$B$2:$AA$101,100,0),0))</f>
        <v>0</v>
      </c>
      <c r="AM74">
        <f ca="1">IF($C74&lt;&gt;"C",0,VLOOKUP(INDIRECT(ADDRESS($U74-35,Entree!$A$1,1,1,Parametres!$O$6))&amp;"C"&amp;INDIRECT(ADDRESS($U74-34,Entree!$A$1,1,1,Parametres!$O$6)),CCQ!$A$4:$AP$100,CCQ!$AP$1,0))</f>
        <v>0</v>
      </c>
      <c r="AN74">
        <f ca="1">IF($C74&lt;&gt;"C",0,VLOOKUP(INDIRECT(ADDRESS($U74-35,Entree!$A$1,1,1,Parametres!$O$6))&amp;"D"&amp;INDIRECT(ADDRESS($U74-34,Entree!$A$1,1,1,Parametres!$O$6)),CCQ!$A$4:$AP$100,CCQ!$AP$1,0))</f>
        <v>0</v>
      </c>
      <c r="AO74">
        <f ca="1">IFERROR(INDIRECT(ADDRESS(AM74,AL74,1,1,Parametres!$O$11)),0)</f>
        <v>0</v>
      </c>
      <c r="AP74">
        <f ca="1">IFERROR(INDIRECT(ADDRESS(AN74,AL74,1,1,Parametres!$O$11)),0)</f>
        <v>0</v>
      </c>
      <c r="AQ74" t="str">
        <f ca="1">IF(IFERROR(VLOOKUP(A74,Gains_ded!$A$3:$AC$101,Gains_ded!$R$1,0),0)=1,"H","B")</f>
        <v>B</v>
      </c>
      <c r="AR74">
        <f ca="1">IF(B74="Prelevement",INDIRECT(ADDRESS(U74+6,Entree!$P$1,1,1,Parametres!$O$6)),0)</f>
        <v>0</v>
      </c>
      <c r="AS74">
        <f ca="1">IF(AQ74="H",INDIRECT(ADDRESS(U74+3,Entree!$O$1,1,1,Parametres!$O$6)),INDIRECT(ADDRESS(U74+3,Entree!$P$1,1,1,Parametres!$O$6)))</f>
        <v>916.56</v>
      </c>
      <c r="AT74">
        <f ca="1">IF(AQ74="H",INDIRECT(ADDRESS(U74+4,Entree!$O$1,1,1,Parametres!$O$6)),INDIRECT(ADDRESS(U74+4,Entree!$P$1,1,1,Parametres!$O$6)))</f>
        <v>555.04</v>
      </c>
      <c r="AU74">
        <f t="shared" ca="1" si="12"/>
        <v>0</v>
      </c>
      <c r="AV74">
        <f t="shared" ca="1" si="13"/>
        <v>0</v>
      </c>
      <c r="AX74">
        <f ca="1">IF($C74&lt;&gt;"C",0,IFERROR(HLOOKUP($A74&amp;"C",CCQ!$B$2:$AA$101,100,0),0))</f>
        <v>0</v>
      </c>
      <c r="AY74">
        <f ca="1">IFERROR(INDIRECT(ADDRESS(AM74,AX74,1,1,Parametres!$O$11)),0)</f>
        <v>0</v>
      </c>
      <c r="AZ74">
        <f ca="1">IFERROR(INDIRECT(ADDRESS(AN74,AX74,1,1,Parametres!$O$11)),0)</f>
        <v>0</v>
      </c>
      <c r="BA74" t="str">
        <f ca="1">IF(IFERROR(VLOOKUP(A74,Gains_ded!$A$3:$AC$101,Gains_ded!$X$1,0),0)=1,"H","B")</f>
        <v>B</v>
      </c>
      <c r="BB74">
        <f ca="1">IF(A74=Parametres!$A$52,Parametres!$D$52,1)</f>
        <v>1</v>
      </c>
      <c r="BC74">
        <f t="shared" ca="1" si="14"/>
        <v>0</v>
      </c>
      <c r="BD74">
        <f t="shared" ca="1" si="15"/>
        <v>0</v>
      </c>
    </row>
    <row r="75" spans="1:56" x14ac:dyDescent="0.25">
      <c r="A75">
        <f ca="1">IFERROR(Entree!F74,0)</f>
        <v>67</v>
      </c>
      <c r="B75" t="str">
        <f ca="1">IFERROR(VLOOKUP(A75,Gains_ded!$A$3:$B$101,Gains_ded!$B$1-Gains_ded!$A$1+1,0),"")</f>
        <v>Annul vacances 13%</v>
      </c>
      <c r="C75" s="12" t="str">
        <f ca="1">IFERROR(VLOOKUP(A75,Gains_ded!$A$3:$C$101,Gains_ded!$C$1-Gains_ded!$A$1+1,0),"")</f>
        <v>C</v>
      </c>
      <c r="D75" s="12">
        <f ca="1">IFERROR(VLOOKUP(A75,Gains_ded!$A$3:$D$101,Gains_ded!$D$1-Gains_ded!$A$1+1,0),"")</f>
        <v>0</v>
      </c>
      <c r="E75" s="19">
        <f ca="1">IF(OR($A75&lt;50,$A75&gt;59),IFERROR(VLOOKUP($A75,Gains_ded!$A$3:$M$101,Gains_ded!F$1-Gains_ded!$A$1+1,0),0)*Entree!$Q74,0)</f>
        <v>0</v>
      </c>
      <c r="F75" s="19">
        <f ca="1">IF(OR($A75&lt;50,$A75&gt;59),IFERROR(VLOOKUP($A75,Gains_ded!$A$3:$M$101,Gains_ded!G$1-Gains_ded!$A$1+1,0),0)*Entree!$Q74,0)</f>
        <v>0</v>
      </c>
      <c r="G75" s="19">
        <f ca="1">IF(OR($A75&lt;50,$A75&gt;59),IFERROR(VLOOKUP($A75,Gains_ded!$A$3:$M$101,Gains_ded!H$1-Gains_ded!$A$1+1,0),0)*Entree!$Q74,0)</f>
        <v>0</v>
      </c>
      <c r="H75" s="19">
        <f ca="1">IF(OR($A75&lt;50,$A75&gt;59),IFERROR(VLOOKUP($A75,Gains_ded!$A$3:$M$101,Gains_ded!I$1-Gains_ded!$A$1+1,0),0)*Entree!$Q74,0)</f>
        <v>0</v>
      </c>
      <c r="I75" s="19">
        <f ca="1">IF(OR($A75&lt;50,$A75&gt;59),IFERROR(VLOOKUP($A75,Gains_ded!$A$3:$M$101,Gains_ded!J$1-Gains_ded!$A$1+1,0),0)*Entree!$Q74,0)</f>
        <v>0</v>
      </c>
      <c r="J75" s="19">
        <f ca="1">IF(OR($A75&lt;50,$A75&gt;59),IFERROR(VLOOKUP($A75,Gains_ded!$A$3:$M$101,Gains_ded!K$1-Gains_ded!$A$1+1,0),0)*Entree!$Q74,0)</f>
        <v>0</v>
      </c>
      <c r="K75" s="19">
        <f ca="1">IF(OR($A75&lt;50,$A75&gt;59),IFERROR(VLOOKUP($A75,Gains_ded!$A$3:$M$101,Gains_ded!L$1-Gains_ded!$A$1+1,0),0)*Entree!$Q74,0)</f>
        <v>0</v>
      </c>
      <c r="L75" s="19">
        <f ca="1">IF(OR($A75&lt;50,$A75&gt;59),IFERROR(VLOOKUP($A75,Gains_ded!$A$3:$M$101,Gains_ded!M$1-Gains_ded!$A$1+1,0),0)*Entree!$Q74,0)</f>
        <v>0</v>
      </c>
      <c r="M75" s="19">
        <f ca="1">IF(C75="s",IFERROR(VLOOKUP($A75,Syndicats!$B$4:$F$51,Syndicats!$E$1-Syndicats!$B$1+1,0),0)*INDIRECT(ADDRESS(U75,Entree!$J$1,1,1,Parametres!$O$6)),IFERROR(VLOOKUP($A75,Gains_ded!$A$3:$AC$101,Gains_ded!$R$1-Gains_ded!$A$1+1,0),0)*INDIRECT(ADDRESS(U75,Entree!$J$1,1,1,Parametres!$O$6)))</f>
        <v>0</v>
      </c>
      <c r="N75" s="19">
        <f ca="1">IFERROR(VLOOKUP($A75,Gains_ded!$A$3:$AC$101,Gains_ded!$S$1-Gains_ded!$A$1+1,0),0)*INDIRECT(ADDRESS(U75,Entree!$N$1,1,1,Parametres!$O$6))</f>
        <v>0</v>
      </c>
      <c r="O75" s="19">
        <f ca="1">IF($A75&lt;50,0,IF(C75="s",IFERROR(VLOOKUP($A75,Syndicats!$B$4:$F$51,Syndicats!$F$1-Syndicats!$B$1+1,0),0),VLOOKUP($A75,Gains_ded!$A$3:$AC$101,Gains_ded!$T$1-Gains_ded!$A$1+1,0)))</f>
        <v>0</v>
      </c>
      <c r="P75" s="19">
        <f ca="1">IF($A75&lt;50,0,VLOOKUP($A75,Gains_ded!$A$3:$AC$101,Gains_ded!$U$1-Gains_ded!$A$1+1,0))</f>
        <v>0</v>
      </c>
      <c r="Q75" s="19">
        <f t="shared" ca="1" si="16"/>
        <v>0</v>
      </c>
      <c r="R75" s="19">
        <f ca="1">IF($A75&lt;50,0,VLOOKUP($A75,Gains_ded!$A$3:$AC$101,Gains_ded!$V$1-Gains_ded!$A$1+1,0))</f>
        <v>0</v>
      </c>
      <c r="S75" s="19">
        <f ca="1">IF(A75=0,0,IFERROR(INDIRECT(ADDRESS(63,A75+1,1,1,Parametres!$O$10&amp;TEXT($A$4,"00000"))),0))</f>
        <v>0</v>
      </c>
      <c r="T75" s="19">
        <f ca="1">IF(AND($A75&gt;50,$A75&lt;60),VLOOKUP($A75,INDIRECT(ADDRESS(U75+2,1,1,1)):INDIRECT(ADDRESS(U75+10,$AE$1,1,1)),$T$1-$A$1+1,0),IF(C75="C",AU75+AV75,IF(R75=0,Q75,IF(S75&gt;R75,0,IF(S75+Q75&gt;R75,R75-S75,Q75)))))</f>
        <v>191.31</v>
      </c>
      <c r="U75" s="68">
        <f t="shared" si="11"/>
        <v>104</v>
      </c>
      <c r="V75" s="19"/>
      <c r="W75" s="19">
        <f ca="1">IFERROR(VLOOKUP($A75,Gains_ded!$A$3:$AC$101,Gains_ded!$X$1-Gains_ded!$A$1+1,0),0)*INDIRECT(ADDRESS(U75,Entree!$J$1,1,1,Parametres!$O$6))</f>
        <v>0</v>
      </c>
      <c r="X75" s="19">
        <f ca="1">IFERROR(VLOOKUP($A75,Gains_ded!$A$3:$AC$101,Gains_ded!$Y$1-Gains_ded!$A$1+1,0),0)*INDIRECT(ADDRESS(U75,Entree!$N$1,1,1,Parametres!$O$6))</f>
        <v>0</v>
      </c>
      <c r="Y75" s="19">
        <f ca="1">IFERROR(VLOOKUP($A75,Gains_ded!$A$3:$AC$101,Gains_ded!$AA$1-Gains_ded!$A$1+1,0),0)*T75</f>
        <v>0</v>
      </c>
      <c r="Z75" s="19">
        <f ca="1">IF($A75&lt;50,0,VLOOKUP($A75,Gains_ded!$A$3:$AC$101,Gains_ded!$Z$1-Gains_ded!$A$1+1,0))</f>
        <v>0</v>
      </c>
      <c r="AA75" s="19">
        <f ca="1">IF($A75&lt;50,0,VLOOKUP($A75,Gains_ded!$A$3:$AC$101,Gains_ded!$AB$1-Gains_ded!$A$1+1,0))</f>
        <v>0</v>
      </c>
      <c r="AB75" s="19">
        <f t="shared" ca="1" si="17"/>
        <v>0</v>
      </c>
      <c r="AC75" s="19">
        <f ca="1">IF($A75&lt;50,0,VLOOKUP($A75,Gains_ded!$A$3:$AC$101,Gains_ded!$AC$1-Gains_ded!$A$1+1,0))</f>
        <v>0</v>
      </c>
      <c r="AD75" s="19">
        <f ca="1">IF(A75=0,0,IFERROR(INDIRECT(ADDRESS(133,A75+1,1,1,Parametres!$O$10&amp;TEXT($A$4,"00000"))),0))</f>
        <v>0</v>
      </c>
      <c r="AE75" s="19">
        <f ca="1">IF(AND($A75&gt;50,$A75&lt;60),VLOOKUP($A75,INDIRECT(ADDRESS(U75+2,1,1,1)):INDIRECT(ADDRESS(U75+10,$AE$1,1,1)),$AE$1-$A$1+1,0),IF(C75="C",BC75+BD75,IF(AC75=0,AB75,IF(AD75&gt;AC75,0,IF(AD75+AB75&gt;AC75,AC75-AD75,AB75)))))</f>
        <v>0</v>
      </c>
      <c r="AL75">
        <f ca="1">IF($C75&lt;&gt;"C",0,IFERROR(HLOOKUP($A75&amp;"E",CCQ!$B$2:$AA$101,100,0),0))</f>
        <v>24</v>
      </c>
      <c r="AM75">
        <f ca="1">IF($C75&lt;&gt;"C",0,VLOOKUP(INDIRECT(ADDRESS($U75-35,Entree!$A$1,1,1,Parametres!$O$6))&amp;"C"&amp;INDIRECT(ADDRESS($U75-34,Entree!$A$1,1,1,Parametres!$O$6)),CCQ!$A$4:$AP$100,CCQ!$AP$1,0))</f>
        <v>4</v>
      </c>
      <c r="AN75">
        <f ca="1">IF($C75&lt;&gt;"C",0,VLOOKUP(INDIRECT(ADDRESS($U75-35,Entree!$A$1,1,1,Parametres!$O$6))&amp;"D"&amp;INDIRECT(ADDRESS($U75-34,Entree!$A$1,1,1,Parametres!$O$6)),CCQ!$A$4:$AP$100,CCQ!$AP$1,0))</f>
        <v>5</v>
      </c>
      <c r="AO75">
        <f ca="1">IFERROR(INDIRECT(ADDRESS(AM75,AL75,1,1,Parametres!$O$11)),0)</f>
        <v>0.13</v>
      </c>
      <c r="AP75">
        <f ca="1">IFERROR(INDIRECT(ADDRESS(AN75,AL75,1,1,Parametres!$O$11)),0)</f>
        <v>0.13</v>
      </c>
      <c r="AQ75" t="str">
        <f ca="1">IF(IFERROR(VLOOKUP(A75,Gains_ded!$A$3:$AC$101,Gains_ded!$R$1,0),0)=1,"H","B")</f>
        <v>B</v>
      </c>
      <c r="AR75">
        <f ca="1">IF(B75="Prelevement",INDIRECT(ADDRESS(U75+6,Entree!$P$1,1,1,Parametres!$O$6)),0)</f>
        <v>0</v>
      </c>
      <c r="AS75">
        <f ca="1">IF(AQ75="H",INDIRECT(ADDRESS(U75+3,Entree!$O$1,1,1,Parametres!$O$6)),INDIRECT(ADDRESS(U75+3,Entree!$P$1,1,1,Parametres!$O$6)))</f>
        <v>916.56</v>
      </c>
      <c r="AT75">
        <f ca="1">IF(AQ75="H",INDIRECT(ADDRESS(U75+4,Entree!$O$1,1,1,Parametres!$O$6)),INDIRECT(ADDRESS(U75+4,Entree!$P$1,1,1,Parametres!$O$6)))</f>
        <v>555.04</v>
      </c>
      <c r="AU75">
        <f t="shared" ca="1" si="12"/>
        <v>119.15</v>
      </c>
      <c r="AV75">
        <f t="shared" ca="1" si="13"/>
        <v>72.16</v>
      </c>
      <c r="AX75">
        <f ca="1">IF($C75&lt;&gt;"C",0,IFERROR(HLOOKUP($A75&amp;"C",CCQ!$B$2:$AA$101,100,0),0))</f>
        <v>0</v>
      </c>
      <c r="AY75">
        <f ca="1">IFERROR(INDIRECT(ADDRESS(AM75,AX75,1,1,Parametres!$O$11)),0)</f>
        <v>0</v>
      </c>
      <c r="AZ75">
        <f ca="1">IFERROR(INDIRECT(ADDRESS(AN75,AX75,1,1,Parametres!$O$11)),0)</f>
        <v>0</v>
      </c>
      <c r="BA75" t="str">
        <f ca="1">IF(IFERROR(VLOOKUP(A75,Gains_ded!$A$3:$AC$101,Gains_ded!$X$1,0),0)=1,"H","B")</f>
        <v>B</v>
      </c>
      <c r="BB75">
        <f ca="1">IF(A75=Parametres!$A$52,Parametres!$D$52,1)</f>
        <v>1</v>
      </c>
      <c r="BC75">
        <f t="shared" ca="1" si="14"/>
        <v>0</v>
      </c>
      <c r="BD75">
        <f t="shared" ca="1" si="15"/>
        <v>0</v>
      </c>
    </row>
    <row r="76" spans="1:56" x14ac:dyDescent="0.25">
      <c r="A76">
        <f ca="1">IFERROR(Entree!F75,0)</f>
        <v>27</v>
      </c>
      <c r="B76" t="str">
        <f ca="1">IFERROR(VLOOKUP(A76,Gains_ded!$A$3:$B$101,Gains_ded!$B$1-Gains_ded!$A$1+1,0),"")</f>
        <v>Vacances CCQ 13%</v>
      </c>
      <c r="C76" s="12" t="str">
        <f ca="1">IFERROR(VLOOKUP(A76,Gains_ded!$A$3:$C$101,Gains_ded!$C$1-Gains_ded!$A$1+1,0),"")</f>
        <v>C</v>
      </c>
      <c r="D76" s="12" t="str">
        <f ca="1">IFERROR(VLOOKUP(A76,Gains_ded!$A$3:$D$101,Gains_ded!$D$1-Gains_ded!$A$1+1,0),"")</f>
        <v>CCQV</v>
      </c>
      <c r="E76" s="19">
        <f ca="1">IF(OR($A76&lt;50,$A76&gt;59),IFERROR(VLOOKUP($A76,Gains_ded!$A$3:$M$101,Gains_ded!F$1-Gains_ded!$A$1+1,0),0)*Entree!$Q75,0)</f>
        <v>191.31</v>
      </c>
      <c r="F76" s="19">
        <f ca="1">IF(OR($A76&lt;50,$A76&gt;59),IFERROR(VLOOKUP($A76,Gains_ded!$A$3:$M$101,Gains_ded!G$1-Gains_ded!$A$1+1,0),0)*Entree!$Q75,0)</f>
        <v>191.31</v>
      </c>
      <c r="G76" s="19">
        <f ca="1">IF(OR($A76&lt;50,$A76&gt;59),IFERROR(VLOOKUP($A76,Gains_ded!$A$3:$M$101,Gains_ded!H$1-Gains_ded!$A$1+1,0),0)*Entree!$Q75,0)</f>
        <v>191.31</v>
      </c>
      <c r="H76" s="19">
        <f ca="1">IF(OR($A76&lt;50,$A76&gt;59),IFERROR(VLOOKUP($A76,Gains_ded!$A$3:$M$101,Gains_ded!I$1-Gains_ded!$A$1+1,0),0)*Entree!$Q75,0)</f>
        <v>191.31</v>
      </c>
      <c r="I76" s="19">
        <f ca="1">IF(OR($A76&lt;50,$A76&gt;59),IFERROR(VLOOKUP($A76,Gains_ded!$A$3:$M$101,Gains_ded!J$1-Gains_ded!$A$1+1,0),0)*Entree!$Q75,0)</f>
        <v>191.31</v>
      </c>
      <c r="J76" s="19">
        <f ca="1">IF(OR($A76&lt;50,$A76&gt;59),IFERROR(VLOOKUP($A76,Gains_ded!$A$3:$M$101,Gains_ded!K$1-Gains_ded!$A$1+1,0),0)*Entree!$Q75,0)</f>
        <v>191.31</v>
      </c>
      <c r="K76" s="19">
        <f ca="1">IF(OR($A76&lt;50,$A76&gt;59),IFERROR(VLOOKUP($A76,Gains_ded!$A$3:$M$101,Gains_ded!L$1-Gains_ded!$A$1+1,0),0)*Entree!$Q75,0)</f>
        <v>191.31</v>
      </c>
      <c r="L76" s="19">
        <f ca="1">IF(OR($A76&lt;50,$A76&gt;59),IFERROR(VLOOKUP($A76,Gains_ded!$A$3:$M$101,Gains_ded!M$1-Gains_ded!$A$1+1,0),0)*Entree!$Q75,0)</f>
        <v>0</v>
      </c>
      <c r="M76" s="19">
        <f ca="1">IF(C76="s",IFERROR(VLOOKUP($A76,Syndicats!$B$4:$F$51,Syndicats!$E$1-Syndicats!$B$1+1,0),0)*INDIRECT(ADDRESS(U76,Entree!$J$1,1,1,Parametres!$O$6)),IFERROR(VLOOKUP($A76,Gains_ded!$A$3:$AC$101,Gains_ded!$R$1-Gains_ded!$A$1+1,0),0)*INDIRECT(ADDRESS(U76,Entree!$J$1,1,1,Parametres!$O$6)))</f>
        <v>0</v>
      </c>
      <c r="N76" s="19">
        <f ca="1">IFERROR(VLOOKUP($A76,Gains_ded!$A$3:$AC$101,Gains_ded!$S$1-Gains_ded!$A$1+1,0),0)*INDIRECT(ADDRESS(U76,Entree!$N$1,1,1,Parametres!$O$6))</f>
        <v>0</v>
      </c>
      <c r="O76" s="19">
        <f ca="1">IF($A76&lt;50,0,IF(C76="s",IFERROR(VLOOKUP($A76,Syndicats!$B$4:$F$51,Syndicats!$F$1-Syndicats!$B$1+1,0),0),VLOOKUP($A76,Gains_ded!$A$3:$AC$101,Gains_ded!$T$1-Gains_ded!$A$1+1,0)))</f>
        <v>0</v>
      </c>
      <c r="P76" s="19">
        <f ca="1">IF($A76&lt;50,0,VLOOKUP($A76,Gains_ded!$A$3:$AC$101,Gains_ded!$U$1-Gains_ded!$A$1+1,0))</f>
        <v>0</v>
      </c>
      <c r="Q76" s="19">
        <f t="shared" ca="1" si="16"/>
        <v>0</v>
      </c>
      <c r="R76" s="19">
        <f ca="1">IF($A76&lt;50,0,VLOOKUP($A76,Gains_ded!$A$3:$AC$101,Gains_ded!$V$1-Gains_ded!$A$1+1,0))</f>
        <v>0</v>
      </c>
      <c r="S76" s="19">
        <f ca="1">IF(A76=0,0,IFERROR(INDIRECT(ADDRESS(63,A76+1,1,1,Parametres!$O$10&amp;TEXT($A$4,"00000"))),0))</f>
        <v>0</v>
      </c>
      <c r="T76" s="19">
        <f ca="1">IF(AND($A76&gt;50,$A76&lt;60),VLOOKUP($A76,INDIRECT(ADDRESS(U76+2,1,1,1)):INDIRECT(ADDRESS(U76+10,$AE$1,1,1)),$T$1-$A$1+1,0),IF(C76="C",AU76+AV76,IF(R76=0,Q76,IF(S76&gt;R76,0,IF(S76+Q76&gt;R76,R76-S76,Q76)))))</f>
        <v>191.31</v>
      </c>
      <c r="U76" s="68">
        <f t="shared" si="11"/>
        <v>104</v>
      </c>
      <c r="V76" s="19"/>
      <c r="W76" s="19">
        <f ca="1">IFERROR(VLOOKUP($A76,Gains_ded!$A$3:$AC$101,Gains_ded!$X$1-Gains_ded!$A$1+1,0),0)*INDIRECT(ADDRESS(U76,Entree!$J$1,1,1,Parametres!$O$6))</f>
        <v>0</v>
      </c>
      <c r="X76" s="19">
        <f ca="1">IFERROR(VLOOKUP($A76,Gains_ded!$A$3:$AC$101,Gains_ded!$Y$1-Gains_ded!$A$1+1,0),0)*INDIRECT(ADDRESS(U76,Entree!$N$1,1,1,Parametres!$O$6))</f>
        <v>0</v>
      </c>
      <c r="Y76" s="19">
        <f ca="1">IFERROR(VLOOKUP($A76,Gains_ded!$A$3:$AC$101,Gains_ded!$AA$1-Gains_ded!$A$1+1,0),0)*T76</f>
        <v>0</v>
      </c>
      <c r="Z76" s="19">
        <f ca="1">IF($A76&lt;50,0,VLOOKUP($A76,Gains_ded!$A$3:$AC$101,Gains_ded!$Z$1-Gains_ded!$A$1+1,0))</f>
        <v>0</v>
      </c>
      <c r="AA76" s="19">
        <f ca="1">IF($A76&lt;50,0,VLOOKUP($A76,Gains_ded!$A$3:$AC$101,Gains_ded!$AB$1-Gains_ded!$A$1+1,0))</f>
        <v>0</v>
      </c>
      <c r="AB76" s="19">
        <f t="shared" ca="1" si="17"/>
        <v>0</v>
      </c>
      <c r="AC76" s="19">
        <f ca="1">IF($A76&lt;50,0,VLOOKUP($A76,Gains_ded!$A$3:$AC$101,Gains_ded!$AC$1-Gains_ded!$A$1+1,0))</f>
        <v>0</v>
      </c>
      <c r="AD76" s="19">
        <f ca="1">IF(A76=0,0,IFERROR(INDIRECT(ADDRESS(133,A76+1,1,1,Parametres!$O$10&amp;TEXT($A$4,"00000"))),0))</f>
        <v>0</v>
      </c>
      <c r="AE76" s="19">
        <f ca="1">IF(AND($A76&gt;50,$A76&lt;60),VLOOKUP($A76,INDIRECT(ADDRESS(U76+2,1,1,1)):INDIRECT(ADDRESS(U76+10,$AE$1,1,1)),$AE$1-$A$1+1,0),IF(C76="C",BC76+BD76,IF(AC76=0,AB76,IF(AD76&gt;AC76,0,IF(AD76+AB76&gt;AC76,AC76-AD76,AB76)))))</f>
        <v>0</v>
      </c>
      <c r="AL76">
        <f ca="1">IF($C76&lt;&gt;"C",0,IFERROR(HLOOKUP($A76&amp;"E",CCQ!$B$2:$AA$101,100,0),0))</f>
        <v>23</v>
      </c>
      <c r="AM76">
        <f ca="1">IF($C76&lt;&gt;"C",0,VLOOKUP(INDIRECT(ADDRESS($U76-35,Entree!$A$1,1,1,Parametres!$O$6))&amp;"C"&amp;INDIRECT(ADDRESS($U76-34,Entree!$A$1,1,1,Parametres!$O$6)),CCQ!$A$4:$AP$100,CCQ!$AP$1,0))</f>
        <v>4</v>
      </c>
      <c r="AN76">
        <f ca="1">IF($C76&lt;&gt;"C",0,VLOOKUP(INDIRECT(ADDRESS($U76-35,Entree!$A$1,1,1,Parametres!$O$6))&amp;"D"&amp;INDIRECT(ADDRESS($U76-34,Entree!$A$1,1,1,Parametres!$O$6)),CCQ!$A$4:$AP$100,CCQ!$AP$1,0))</f>
        <v>5</v>
      </c>
      <c r="AO76">
        <f ca="1">IFERROR(INDIRECT(ADDRESS(AM76,AL76,1,1,Parametres!$O$11)),0)</f>
        <v>0.13</v>
      </c>
      <c r="AP76">
        <f ca="1">IFERROR(INDIRECT(ADDRESS(AN76,AL76,1,1,Parametres!$O$11)),0)</f>
        <v>0.13</v>
      </c>
      <c r="AQ76" t="str">
        <f ca="1">IF(IFERROR(VLOOKUP(A76,Gains_ded!$A$3:$AC$101,Gains_ded!$R$1,0),0)=1,"H","B")</f>
        <v>B</v>
      </c>
      <c r="AR76">
        <f ca="1">IF(B76="Prelevement",INDIRECT(ADDRESS(U76+6,Entree!$P$1,1,1,Parametres!$O$6)),0)</f>
        <v>0</v>
      </c>
      <c r="AS76">
        <f ca="1">IF(AQ76="H",INDIRECT(ADDRESS(U76+3,Entree!$O$1,1,1,Parametres!$O$6)),INDIRECT(ADDRESS(U76+3,Entree!$P$1,1,1,Parametres!$O$6)))</f>
        <v>916.56</v>
      </c>
      <c r="AT76">
        <f ca="1">IF(AQ76="H",INDIRECT(ADDRESS(U76+4,Entree!$O$1,1,1,Parametres!$O$6)),INDIRECT(ADDRESS(U76+4,Entree!$P$1,1,1,Parametres!$O$6)))</f>
        <v>555.04</v>
      </c>
      <c r="AU76">
        <f t="shared" ca="1" si="12"/>
        <v>119.15</v>
      </c>
      <c r="AV76">
        <f t="shared" ca="1" si="13"/>
        <v>72.16</v>
      </c>
      <c r="AX76">
        <f ca="1">IF($C76&lt;&gt;"C",0,IFERROR(HLOOKUP($A76&amp;"C",CCQ!$B$2:$AA$101,100,0),0))</f>
        <v>0</v>
      </c>
      <c r="AY76">
        <f ca="1">IFERROR(INDIRECT(ADDRESS(AM76,AX76,1,1,Parametres!$O$11)),0)</f>
        <v>0</v>
      </c>
      <c r="AZ76">
        <f ca="1">IFERROR(INDIRECT(ADDRESS(AN76,AX76,1,1,Parametres!$O$11)),0)</f>
        <v>0</v>
      </c>
      <c r="BA76" t="str">
        <f ca="1">IF(IFERROR(VLOOKUP(A76,Gains_ded!$A$3:$AC$101,Gains_ded!$X$1,0),0)=1,"H","B")</f>
        <v>B</v>
      </c>
      <c r="BB76">
        <f ca="1">IF(A76=Parametres!$A$52,Parametres!$D$52,1)</f>
        <v>1</v>
      </c>
      <c r="BC76">
        <f t="shared" ca="1" si="14"/>
        <v>0</v>
      </c>
      <c r="BD76">
        <f t="shared" ca="1" si="15"/>
        <v>0</v>
      </c>
    </row>
    <row r="77" spans="1:56" x14ac:dyDescent="0.25">
      <c r="A77">
        <f ca="1">IFERROR(Entree!F76,0)</f>
        <v>80</v>
      </c>
      <c r="B77" t="str">
        <f ca="1">IFERROR(VLOOKUP(A77,Gains_ded!$A$3:$B$101,Gains_ded!$B$1-Gains_ded!$A$1+1,0),"")</f>
        <v>Fonds de pension</v>
      </c>
      <c r="C77" s="12" t="s">
        <v>168</v>
      </c>
      <c r="D77" s="12">
        <f ca="1">IFERROR(VLOOKUP(A77,Gains_ded!$A$3:$D$101,Gains_ded!$D$1-Gains_ded!$A$1+1,0),"")</f>
        <v>0</v>
      </c>
      <c r="E77" s="19">
        <f ca="1">IF(OR($A77&lt;50,$A77&gt;59),IFERROR(VLOOKUP($A77,Gains_ded!$A$3:$M$101,Gains_ded!F$1-Gains_ded!$A$1+1,0),0)*Entree!$Q76,0)</f>
        <v>-121.56</v>
      </c>
      <c r="F77" s="19">
        <f ca="1">IF(OR($A77&lt;50,$A77&gt;59),IFERROR(VLOOKUP($A77,Gains_ded!$A$3:$M$101,Gains_ded!G$1-Gains_ded!$A$1+1,0),0)*Entree!$Q76,0)</f>
        <v>-121.56</v>
      </c>
      <c r="G77" s="19">
        <f ca="1">IF(OR($A77&lt;50,$A77&gt;59),IFERROR(VLOOKUP($A77,Gains_ded!$A$3:$M$101,Gains_ded!H$1-Gains_ded!$A$1+1,0),0)*Entree!$Q76,0)</f>
        <v>0</v>
      </c>
      <c r="H77" s="19">
        <f ca="1">IF(OR($A77&lt;50,$A77&gt;59),IFERROR(VLOOKUP($A77,Gains_ded!$A$3:$M$101,Gains_ded!I$1-Gains_ded!$A$1+1,0),0)*Entree!$Q76,0)</f>
        <v>0</v>
      </c>
      <c r="I77" s="19">
        <f ca="1">IF(OR($A77&lt;50,$A77&gt;59),IFERROR(VLOOKUP($A77,Gains_ded!$A$3:$M$101,Gains_ded!J$1-Gains_ded!$A$1+1,0),0)*Entree!$Q76,0)</f>
        <v>0</v>
      </c>
      <c r="J77" s="19">
        <f ca="1">IF(OR($A77&lt;50,$A77&gt;59),IFERROR(VLOOKUP($A77,Gains_ded!$A$3:$M$101,Gains_ded!K$1-Gains_ded!$A$1+1,0),0)*Entree!$Q76,0)</f>
        <v>0</v>
      </c>
      <c r="K77" s="19">
        <f ca="1">IF(OR($A77&lt;50,$A77&gt;59),IFERROR(VLOOKUP($A77,Gains_ded!$A$3:$M$101,Gains_ded!L$1-Gains_ded!$A$1+1,0),0)*Entree!$Q76,0)</f>
        <v>0</v>
      </c>
      <c r="L77" s="19">
        <f ca="1">IF(OR($A77&lt;50,$A77&gt;59),IFERROR(VLOOKUP($A77,Gains_ded!$A$3:$M$101,Gains_ded!M$1-Gains_ded!$A$1+1,0),0)*Entree!$Q76,0)</f>
        <v>0</v>
      </c>
      <c r="M77" s="19">
        <f ca="1">IF(C77="s",IFERROR(VLOOKUP($A77,Syndicats!$B$4:$F$51,Syndicats!$E$1-Syndicats!$B$1+1,0),0)*INDIRECT(ADDRESS(U77,Entree!$J$1,1,1,Parametres!$O$6)),IFERROR(VLOOKUP($A77,Gains_ded!$A$3:$AC$101,Gains_ded!$R$1-Gains_ded!$A$1+1,0),0)*INDIRECT(ADDRESS(U77,Entree!$J$1,1,1,Parametres!$O$6)))</f>
        <v>40</v>
      </c>
      <c r="N77" s="19">
        <f ca="1">IFERROR(VLOOKUP($A77,Gains_ded!$A$3:$AC$101,Gains_ded!$S$1-Gains_ded!$A$1+1,0),0)*INDIRECT(ADDRESS(U77,Entree!$N$1,1,1,Parametres!$O$6))</f>
        <v>0</v>
      </c>
      <c r="O77" s="19">
        <f ca="1">IF($A77&lt;50,0,IF(C77="s",IFERROR(VLOOKUP($A77,Syndicats!$B$4:$F$51,Syndicats!$F$1-Syndicats!$B$1+1,0),0),VLOOKUP($A77,Gains_ded!$A$3:$AC$101,Gains_ded!$T$1-Gains_ded!$A$1+1,0)))</f>
        <v>0</v>
      </c>
      <c r="P77" s="19">
        <f ca="1">IF($A77&lt;50,0,VLOOKUP($A77,Gains_ded!$A$3:$AC$101,Gains_ded!$U$1-Gains_ded!$A$1+1,0))</f>
        <v>0</v>
      </c>
      <c r="Q77" s="19">
        <f t="shared" ca="1" si="16"/>
        <v>40</v>
      </c>
      <c r="R77" s="19">
        <f ca="1">IF($A77&lt;50,0,VLOOKUP($A77,Gains_ded!$A$3:$AC$101,Gains_ded!$V$1-Gains_ded!$A$1+1,0))</f>
        <v>0</v>
      </c>
      <c r="S77" s="19">
        <f ca="1">IF(A77=0,0,IFERROR(INDIRECT(ADDRESS(63,A77+1,1,1,Parametres!$O$10&amp;TEXT($A$4,"00000"))),0))</f>
        <v>0</v>
      </c>
      <c r="T77" s="19">
        <f ca="1">IF(AND($A77&gt;50,$A77&lt;60),VLOOKUP($A77,INDIRECT(ADDRESS(U77+2,1,1,1)):INDIRECT(ADDRESS(U77+10,$AE$1,1,1)),$T$1-$A$1+1,0),IF(C77="C",AU77+AV77,IF(R77=0,Q77,IF(S77&gt;R77,0,IF(S77+Q77&gt;R77,R77-S77,Q77)))))</f>
        <v>121.56</v>
      </c>
      <c r="U77" s="68">
        <f t="shared" si="11"/>
        <v>104</v>
      </c>
      <c r="V77" s="19"/>
      <c r="W77" s="19">
        <f ca="1">IFERROR(VLOOKUP($A77,Gains_ded!$A$3:$AC$101,Gains_ded!$X$1-Gains_ded!$A$1+1,0),0)*INDIRECT(ADDRESS(U77,Entree!$J$1,1,1,Parametres!$O$6))</f>
        <v>40</v>
      </c>
      <c r="X77" s="19">
        <f ca="1">IFERROR(VLOOKUP($A77,Gains_ded!$A$3:$AC$101,Gains_ded!$Y$1-Gains_ded!$A$1+1,0),0)*INDIRECT(ADDRESS(U77,Entree!$N$1,1,1,Parametres!$O$6))</f>
        <v>0</v>
      </c>
      <c r="Y77" s="19">
        <f ca="1">IFERROR(VLOOKUP($A77,Gains_ded!$A$3:$AC$101,Gains_ded!$AA$1-Gains_ded!$A$1+1,0),0)*T77</f>
        <v>0</v>
      </c>
      <c r="Z77" s="19">
        <f ca="1">IF($A77&lt;50,0,VLOOKUP($A77,Gains_ded!$A$3:$AC$101,Gains_ded!$Z$1-Gains_ded!$A$1+1,0))</f>
        <v>0</v>
      </c>
      <c r="AA77" s="19">
        <f ca="1">IF($A77&lt;50,0,VLOOKUP($A77,Gains_ded!$A$3:$AC$101,Gains_ded!$AB$1-Gains_ded!$A$1+1,0))</f>
        <v>0</v>
      </c>
      <c r="AB77" s="19">
        <f t="shared" ca="1" si="17"/>
        <v>40</v>
      </c>
      <c r="AC77" s="19">
        <f ca="1">IF($A77&lt;50,0,VLOOKUP($A77,Gains_ded!$A$3:$AC$101,Gains_ded!$AC$1-Gains_ded!$A$1+1,0))</f>
        <v>0</v>
      </c>
      <c r="AD77" s="19">
        <f ca="1">IF(A77=0,0,IFERROR(INDIRECT(ADDRESS(133,A77+1,1,1,Parametres!$O$10&amp;TEXT($A$4,"00000"))),0))</f>
        <v>0</v>
      </c>
      <c r="AE77" s="19">
        <f ca="1">IF(AND($A77&gt;50,$A77&lt;60),VLOOKUP($A77,INDIRECT(ADDRESS(U77+2,1,1,1)):INDIRECT(ADDRESS(U77+10,$AE$1,1,1)),$AE$1-$A$1+1,0),IF(C77="C",BC77+BD77,IF(AC77=0,AB77,IF(AD77&gt;AC77,0,IF(AD77+AB77&gt;AC77,AC77-AD77,AB77)))))</f>
        <v>251.07999999999998</v>
      </c>
      <c r="AL77">
        <f ca="1">IF($C77&lt;&gt;"C",0,IFERROR(HLOOKUP($A77&amp;"E",CCQ!$B$2:$AA$101,100,0),0))</f>
        <v>7</v>
      </c>
      <c r="AM77">
        <f ca="1">IF($C77&lt;&gt;"C",0,VLOOKUP(INDIRECT(ADDRESS($U77-35,Entree!$A$1,1,1,Parametres!$O$6))&amp;"C"&amp;INDIRECT(ADDRESS($U77-34,Entree!$A$1,1,1,Parametres!$O$6)),CCQ!$A$4:$AP$100,CCQ!$AP$1,0))</f>
        <v>4</v>
      </c>
      <c r="AN77">
        <f ca="1">IF($C77&lt;&gt;"C",0,VLOOKUP(INDIRECT(ADDRESS($U77-35,Entree!$A$1,1,1,Parametres!$O$6))&amp;"D"&amp;INDIRECT(ADDRESS($U77-34,Entree!$A$1,1,1,Parametres!$O$6)),CCQ!$A$4:$AP$100,CCQ!$AP$1,0))</f>
        <v>5</v>
      </c>
      <c r="AO77">
        <f ca="1">IFERROR(INDIRECT(ADDRESS(AM77,AL77,1,1,Parametres!$O$11)),0)</f>
        <v>3.2360000000000002</v>
      </c>
      <c r="AP77">
        <f ca="1">IFERROR(INDIRECT(ADDRESS(AN77,AL77,1,1,Parametres!$O$11)),0)</f>
        <v>2.7440000000000002</v>
      </c>
      <c r="AQ77" t="str">
        <f ca="1">IF(IFERROR(VLOOKUP(A77,Gains_ded!$A$3:$AC$101,Gains_ded!$R$1,0),0)=1,"H","B")</f>
        <v>H</v>
      </c>
      <c r="AR77">
        <f ca="1">IF(B77="Prelevement",INDIRECT(ADDRESS(U77+6,Entree!$P$1,1,1,Parametres!$O$6)),0)</f>
        <v>0</v>
      </c>
      <c r="AS77">
        <f ca="1">IF(AQ77="H",INDIRECT(ADDRESS(U77+3,Entree!$O$1,1,1,Parametres!$O$6)),INDIRECT(ADDRESS(U77+3,Entree!$P$1,1,1,Parametres!$O$6)))</f>
        <v>24</v>
      </c>
      <c r="AT77">
        <f ca="1">IF(AQ77="H",INDIRECT(ADDRESS(U77+4,Entree!$O$1,1,1,Parametres!$O$6)),INDIRECT(ADDRESS(U77+4,Entree!$P$1,1,1,Parametres!$O$6)))</f>
        <v>16</v>
      </c>
      <c r="AU77">
        <f t="shared" ca="1" si="12"/>
        <v>77.66</v>
      </c>
      <c r="AV77">
        <f ca="1">ROUND(AT77*AP77,2)</f>
        <v>43.9</v>
      </c>
      <c r="AX77">
        <f ca="1">IF($C77&lt;&gt;"C",0,IFERROR(HLOOKUP($A77&amp;"C",CCQ!$B$2:$AA$101,100,0),0))</f>
        <v>10</v>
      </c>
      <c r="AY77">
        <f ca="1">IFERROR(INDIRECT(ADDRESS(AM77,AX77,1,1,Parametres!$O$11)),0)</f>
        <v>6.3450000000000006</v>
      </c>
      <c r="AZ77">
        <f ca="1">IFERROR(INDIRECT(ADDRESS(AN77,AX77,1,1,Parametres!$O$11)),0)</f>
        <v>6.1750000000000007</v>
      </c>
      <c r="BA77" t="str">
        <f ca="1">IF(IFERROR(VLOOKUP(A77,Gains_ded!$A$3:$AC$101,Gains_ded!$X$1,0),0)=1,"H","B")</f>
        <v>H</v>
      </c>
      <c r="BB77">
        <f ca="1">IF(A77=Parametres!$A$52,Parametres!$D$52,1)</f>
        <v>1</v>
      </c>
      <c r="BC77">
        <f t="shared" ca="1" si="14"/>
        <v>152.28</v>
      </c>
      <c r="BD77">
        <f t="shared" ca="1" si="15"/>
        <v>98.8</v>
      </c>
    </row>
    <row r="78" spans="1:56" x14ac:dyDescent="0.25">
      <c r="A78">
        <f ca="1">IFERROR(Entree!F77,0)</f>
        <v>81</v>
      </c>
      <c r="B78" t="str">
        <f ca="1">IFERROR(VLOOKUP(A78,Gains_ded!$A$3:$B$101,Gains_ded!$B$1-Gains_ded!$A$1+1,0),"")</f>
        <v>Fonds indemnisation</v>
      </c>
      <c r="C78" s="12" t="str">
        <f ca="1">IFERROR(VLOOKUP(A78,Gains_ded!$A$3:$C$101,Gains_ded!$C$1-Gains_ded!$A$1+1,0),"")</f>
        <v>C</v>
      </c>
      <c r="D78" s="12">
        <f ca="1">IFERROR(VLOOKUP(A78,Gains_ded!$A$3:$D$101,Gains_ded!$D$1-Gains_ded!$A$1+1,0),"")</f>
        <v>0</v>
      </c>
      <c r="E78" s="19">
        <f ca="1">IF(OR($A78&lt;50,$A78&gt;59),IFERROR(VLOOKUP($A78,Gains_ded!$A$3:$M$101,Gains_ded!F$1-Gains_ded!$A$1+1,0),0)*Entree!$Q77,0)</f>
        <v>0</v>
      </c>
      <c r="F78" s="19">
        <f ca="1">IF(OR($A78&lt;50,$A78&gt;59),IFERROR(VLOOKUP($A78,Gains_ded!$A$3:$M$101,Gains_ded!G$1-Gains_ded!$A$1+1,0),0)*Entree!$Q77,0)</f>
        <v>0</v>
      </c>
      <c r="G78" s="19">
        <f ca="1">IF(OR($A78&lt;50,$A78&gt;59),IFERROR(VLOOKUP($A78,Gains_ded!$A$3:$M$101,Gains_ded!H$1-Gains_ded!$A$1+1,0),0)*Entree!$Q77,0)</f>
        <v>0</v>
      </c>
      <c r="H78" s="19">
        <f ca="1">IF(OR($A78&lt;50,$A78&gt;59),IFERROR(VLOOKUP($A78,Gains_ded!$A$3:$M$101,Gains_ded!I$1-Gains_ded!$A$1+1,0),0)*Entree!$Q77,0)</f>
        <v>0</v>
      </c>
      <c r="I78" s="19">
        <f ca="1">IF(OR($A78&lt;50,$A78&gt;59),IFERROR(VLOOKUP($A78,Gains_ded!$A$3:$M$101,Gains_ded!J$1-Gains_ded!$A$1+1,0),0)*Entree!$Q77,0)</f>
        <v>0</v>
      </c>
      <c r="J78" s="19">
        <f ca="1">IF(OR($A78&lt;50,$A78&gt;59),IFERROR(VLOOKUP($A78,Gains_ded!$A$3:$M$101,Gains_ded!K$1-Gains_ded!$A$1+1,0),0)*Entree!$Q77,0)</f>
        <v>0</v>
      </c>
      <c r="K78" s="19">
        <f ca="1">IF(OR($A78&lt;50,$A78&gt;59),IFERROR(VLOOKUP($A78,Gains_ded!$A$3:$M$101,Gains_ded!L$1-Gains_ded!$A$1+1,0),0)*Entree!$Q77,0)</f>
        <v>0</v>
      </c>
      <c r="L78" s="19">
        <f ca="1">IF(OR($A78&lt;50,$A78&gt;59),IFERROR(VLOOKUP($A78,Gains_ded!$A$3:$M$101,Gains_ded!M$1-Gains_ded!$A$1+1,0),0)*Entree!$Q77,0)</f>
        <v>0</v>
      </c>
      <c r="M78" s="19">
        <f ca="1">IF(C78="s",IFERROR(VLOOKUP($A78,Syndicats!$B$4:$F$51,Syndicats!$E$1-Syndicats!$B$1+1,0),0)*INDIRECT(ADDRESS(U78,Entree!$J$1,1,1,Parametres!$O$6)),IFERROR(VLOOKUP($A78,Gains_ded!$A$3:$AC$101,Gains_ded!$R$1-Gains_ded!$A$1+1,0),0)*INDIRECT(ADDRESS(U78,Entree!$J$1,1,1,Parametres!$O$6)))</f>
        <v>40</v>
      </c>
      <c r="N78" s="19">
        <f ca="1">IFERROR(VLOOKUP($A78,Gains_ded!$A$3:$AC$101,Gains_ded!$S$1-Gains_ded!$A$1+1,0),0)*INDIRECT(ADDRESS(U78,Entree!$N$1,1,1,Parametres!$O$6))</f>
        <v>0</v>
      </c>
      <c r="O78" s="19">
        <f ca="1">IF($A78&lt;50,0,IF(C78="s",IFERROR(VLOOKUP($A78,Syndicats!$B$4:$F$51,Syndicats!$F$1-Syndicats!$B$1+1,0),0),VLOOKUP($A78,Gains_ded!$A$3:$AC$101,Gains_ded!$T$1-Gains_ded!$A$1+1,0)))</f>
        <v>0</v>
      </c>
      <c r="P78" s="19">
        <f ca="1">IF($A78&lt;50,0,VLOOKUP($A78,Gains_ded!$A$3:$AC$101,Gains_ded!$U$1-Gains_ded!$A$1+1,0))</f>
        <v>0</v>
      </c>
      <c r="Q78" s="19">
        <f t="shared" ca="1" si="16"/>
        <v>40</v>
      </c>
      <c r="R78" s="19">
        <f ca="1">IF($A78&lt;50,0,VLOOKUP($A78,Gains_ded!$A$3:$AC$101,Gains_ded!$V$1-Gains_ded!$A$1+1,0))</f>
        <v>0</v>
      </c>
      <c r="S78" s="19">
        <f ca="1">IF(A78=0,0,IFERROR(INDIRECT(ADDRESS(63,A78+1,1,1,Parametres!$O$10&amp;TEXT($A$4,"00000"))),0))</f>
        <v>0</v>
      </c>
      <c r="T78" s="19">
        <f ca="1">IF(AND($A78&gt;50,$A78&lt;60),VLOOKUP($A78,INDIRECT(ADDRESS(U78+2,1,1,1)):INDIRECT(ADDRESS(U78+10,$AE$1,1,1)),$T$1-$A$1+1,0),IF(C78="C",AU78+AV78,IF(R78=0,Q78,IF(S78&gt;R78,0,IF(S78+Q78&gt;R78,R78-S78,Q78)))))</f>
        <v>0</v>
      </c>
      <c r="U78" s="68">
        <f t="shared" si="11"/>
        <v>104</v>
      </c>
      <c r="V78" s="19"/>
      <c r="W78" s="19">
        <f ca="1">IFERROR(VLOOKUP($A78,Gains_ded!$A$3:$AC$101,Gains_ded!$X$1-Gains_ded!$A$1+1,0),0)*INDIRECT(ADDRESS(U78,Entree!$J$1,1,1,Parametres!$O$6))</f>
        <v>40</v>
      </c>
      <c r="X78" s="19">
        <f ca="1">IFERROR(VLOOKUP($A78,Gains_ded!$A$3:$AC$101,Gains_ded!$Y$1-Gains_ded!$A$1+1,0),0)*INDIRECT(ADDRESS(U78,Entree!$N$1,1,1,Parametres!$O$6))</f>
        <v>0</v>
      </c>
      <c r="Y78" s="19">
        <f ca="1">IFERROR(VLOOKUP($A78,Gains_ded!$A$3:$AC$101,Gains_ded!$AA$1-Gains_ded!$A$1+1,0),0)*T78</f>
        <v>0</v>
      </c>
      <c r="Z78" s="19">
        <f ca="1">IF($A78&lt;50,0,VLOOKUP($A78,Gains_ded!$A$3:$AC$101,Gains_ded!$Z$1-Gains_ded!$A$1+1,0))</f>
        <v>0</v>
      </c>
      <c r="AA78" s="19">
        <f ca="1">IF($A78&lt;50,0,VLOOKUP($A78,Gains_ded!$A$3:$AC$101,Gains_ded!$AB$1-Gains_ded!$A$1+1,0))</f>
        <v>0</v>
      </c>
      <c r="AB78" s="19">
        <f t="shared" ca="1" si="17"/>
        <v>40</v>
      </c>
      <c r="AC78" s="19">
        <f ca="1">IF($A78&lt;50,0,VLOOKUP($A78,Gains_ded!$A$3:$AC$101,Gains_ded!$AC$1-Gains_ded!$A$1+1,0))</f>
        <v>0</v>
      </c>
      <c r="AD78" s="19">
        <f ca="1">IF(A78=0,0,IFERROR(INDIRECT(ADDRESS(133,A78+1,1,1,Parametres!$O$10&amp;TEXT($A$4,"00000"))),0))</f>
        <v>0</v>
      </c>
      <c r="AE78" s="19">
        <f ca="1">IF(AND($A78&gt;50,$A78&lt;60),VLOOKUP($A78,INDIRECT(ADDRESS(U78+2,1,1,1)):INDIRECT(ADDRESS(U78+10,$AE$1,1,1)),$AE$1-$A$1+1,0),IF(C78="C",BC78+BD78,IF(AC78=0,AB78,IF(AD78&gt;AC78,0,IF(AD78+AB78&gt;AC78,AC78-AD78,AB78)))))</f>
        <v>0.8</v>
      </c>
      <c r="AL78">
        <f ca="1">IF($C78&lt;&gt;"C",0,IFERROR(HLOOKUP($A78&amp;"E",CCQ!$B$2:$AA$101,100,0),0))</f>
        <v>0</v>
      </c>
      <c r="AM78">
        <f ca="1">IF($C78&lt;&gt;"C",0,VLOOKUP(INDIRECT(ADDRESS($U78-35,Entree!$A$1,1,1,Parametres!$O$6))&amp;"C"&amp;INDIRECT(ADDRESS($U78-34,Entree!$A$1,1,1,Parametres!$O$6)),CCQ!$A$4:$AP$100,CCQ!$AP$1,0))</f>
        <v>4</v>
      </c>
      <c r="AN78">
        <f ca="1">IF($C78&lt;&gt;"C",0,VLOOKUP(INDIRECT(ADDRESS($U78-35,Entree!$A$1,1,1,Parametres!$O$6))&amp;"D"&amp;INDIRECT(ADDRESS($U78-34,Entree!$A$1,1,1,Parametres!$O$6)),CCQ!$A$4:$AP$100,CCQ!$AP$1,0))</f>
        <v>5</v>
      </c>
      <c r="AO78">
        <f ca="1">IFERROR(INDIRECT(ADDRESS(AM78,AL78,1,1,Parametres!$O$11)),0)</f>
        <v>0</v>
      </c>
      <c r="AP78">
        <f ca="1">IFERROR(INDIRECT(ADDRESS(AN78,AL78,1,1,Parametres!$O$11)),0)</f>
        <v>0</v>
      </c>
      <c r="AQ78" t="str">
        <f ca="1">IF(IFERROR(VLOOKUP(A78,Gains_ded!$A$3:$AC$101,Gains_ded!$R$1,0),0)=1,"H","B")</f>
        <v>H</v>
      </c>
      <c r="AR78">
        <f ca="1">IF(B78="Prelevement",INDIRECT(ADDRESS(U78+6,Entree!$P$1,1,1,Parametres!$O$6)),0)</f>
        <v>0</v>
      </c>
      <c r="AS78">
        <f ca="1">IF(AQ78="H",INDIRECT(ADDRESS(U78+3,Entree!$O$1,1,1,Parametres!$O$6)),INDIRECT(ADDRESS(U78+3,Entree!$P$1,1,1,Parametres!$O$6)))</f>
        <v>24</v>
      </c>
      <c r="AT78">
        <f ca="1">IF(AQ78="H",INDIRECT(ADDRESS(U78+4,Entree!$O$1,1,1,Parametres!$O$6)),INDIRECT(ADDRESS(U78+4,Entree!$P$1,1,1,Parametres!$O$6)))</f>
        <v>16</v>
      </c>
      <c r="AU78">
        <f t="shared" ca="1" si="12"/>
        <v>0</v>
      </c>
      <c r="AV78">
        <f t="shared" ref="AV78:AV103" ca="1" si="18">ROUND(AT78*AP78,2)</f>
        <v>0</v>
      </c>
      <c r="AX78">
        <f ca="1">IF($C78&lt;&gt;"C",0,IFERROR(HLOOKUP($A78&amp;"C",CCQ!$B$2:$AA$101,100,0),0))</f>
        <v>17</v>
      </c>
      <c r="AY78">
        <f ca="1">IFERROR(INDIRECT(ADDRESS(AM78,AX78,1,1,Parametres!$O$11)),0)</f>
        <v>0.02</v>
      </c>
      <c r="AZ78">
        <f ca="1">IFERROR(INDIRECT(ADDRESS(AN78,AX78,1,1,Parametres!$O$11)),0)</f>
        <v>0.02</v>
      </c>
      <c r="BA78" t="str">
        <f ca="1">IF(IFERROR(VLOOKUP(A78,Gains_ded!$A$3:$AC$101,Gains_ded!$X$1,0),0)=1,"H","B")</f>
        <v>H</v>
      </c>
      <c r="BB78">
        <f ca="1">IF(A78=Parametres!$A$52,Parametres!$D$52,1)</f>
        <v>1</v>
      </c>
      <c r="BC78">
        <f t="shared" ca="1" si="14"/>
        <v>0.48</v>
      </c>
      <c r="BD78">
        <f t="shared" ca="1" si="15"/>
        <v>0.32</v>
      </c>
    </row>
    <row r="79" spans="1:56" x14ac:dyDescent="0.25">
      <c r="A79">
        <f ca="1">IFERROR(Entree!F78,0)</f>
        <v>82</v>
      </c>
      <c r="B79" t="str">
        <f ca="1">IFERROR(VLOOKUP(A79,Gains_ded!$A$3:$B$101,Gains_ded!$B$1-Gains_ded!$A$1+1,0),"")</f>
        <v>Cotisation horaire AECQ</v>
      </c>
      <c r="C79" s="12" t="str">
        <f ca="1">IFERROR(VLOOKUP(A79,Gains_ded!$A$3:$C$101,Gains_ded!$C$1-Gains_ded!$A$1+1,0),"")</f>
        <v>C</v>
      </c>
      <c r="D79" s="12">
        <f ca="1">IFERROR(VLOOKUP(A79,Gains_ded!$A$3:$D$101,Gains_ded!$D$1-Gains_ded!$A$1+1,0),"")</f>
        <v>0</v>
      </c>
      <c r="E79" s="19">
        <f ca="1">IF(OR($A79&lt;50,$A79&gt;59),IFERROR(VLOOKUP($A79,Gains_ded!$A$3:$M$101,Gains_ded!F$1-Gains_ded!$A$1+1,0),0)*Entree!$Q78,0)</f>
        <v>0</v>
      </c>
      <c r="F79" s="19">
        <f ca="1">IF(OR($A79&lt;50,$A79&gt;59),IFERROR(VLOOKUP($A79,Gains_ded!$A$3:$M$101,Gains_ded!G$1-Gains_ded!$A$1+1,0),0)*Entree!$Q78,0)</f>
        <v>0</v>
      </c>
      <c r="G79" s="19">
        <f ca="1">IF(OR($A79&lt;50,$A79&gt;59),IFERROR(VLOOKUP($A79,Gains_ded!$A$3:$M$101,Gains_ded!H$1-Gains_ded!$A$1+1,0),0)*Entree!$Q78,0)</f>
        <v>0</v>
      </c>
      <c r="H79" s="19">
        <f ca="1">IF(OR($A79&lt;50,$A79&gt;59),IFERROR(VLOOKUP($A79,Gains_ded!$A$3:$M$101,Gains_ded!I$1-Gains_ded!$A$1+1,0),0)*Entree!$Q78,0)</f>
        <v>0</v>
      </c>
      <c r="I79" s="19">
        <f ca="1">IF(OR($A79&lt;50,$A79&gt;59),IFERROR(VLOOKUP($A79,Gains_ded!$A$3:$M$101,Gains_ded!J$1-Gains_ded!$A$1+1,0),0)*Entree!$Q78,0)</f>
        <v>0</v>
      </c>
      <c r="J79" s="19">
        <f ca="1">IF(OR($A79&lt;50,$A79&gt;59),IFERROR(VLOOKUP($A79,Gains_ded!$A$3:$M$101,Gains_ded!K$1-Gains_ded!$A$1+1,0),0)*Entree!$Q78,0)</f>
        <v>0</v>
      </c>
      <c r="K79" s="19">
        <f ca="1">IF(OR($A79&lt;50,$A79&gt;59),IFERROR(VLOOKUP($A79,Gains_ded!$A$3:$M$101,Gains_ded!L$1-Gains_ded!$A$1+1,0),0)*Entree!$Q78,0)</f>
        <v>0</v>
      </c>
      <c r="L79" s="19">
        <f ca="1">IF(OR($A79&lt;50,$A79&gt;59),IFERROR(VLOOKUP($A79,Gains_ded!$A$3:$M$101,Gains_ded!M$1-Gains_ded!$A$1+1,0),0)*Entree!$Q78,0)</f>
        <v>0</v>
      </c>
      <c r="M79" s="19">
        <f ca="1">IF(C79="s",IFERROR(VLOOKUP($A79,Syndicats!$B$4:$F$51,Syndicats!$E$1-Syndicats!$B$1+1,0),0)*INDIRECT(ADDRESS(U79,Entree!$J$1,1,1,Parametres!$O$6)),IFERROR(VLOOKUP($A79,Gains_ded!$A$3:$AC$101,Gains_ded!$R$1-Gains_ded!$A$1+1,0),0)*INDIRECT(ADDRESS(U79,Entree!$J$1,1,1,Parametres!$O$6)))</f>
        <v>40</v>
      </c>
      <c r="N79" s="19">
        <f ca="1">IFERROR(VLOOKUP($A79,Gains_ded!$A$3:$AC$101,Gains_ded!$S$1-Gains_ded!$A$1+1,0),0)*INDIRECT(ADDRESS(U79,Entree!$N$1,1,1,Parametres!$O$6))</f>
        <v>0</v>
      </c>
      <c r="O79" s="19">
        <f ca="1">IF($A79&lt;50,0,IF(C79="s",IFERROR(VLOOKUP($A79,Syndicats!$B$4:$F$51,Syndicats!$F$1-Syndicats!$B$1+1,0),0),VLOOKUP($A79,Gains_ded!$A$3:$AC$101,Gains_ded!$T$1-Gains_ded!$A$1+1,0)))</f>
        <v>0</v>
      </c>
      <c r="P79" s="19">
        <f ca="1">IF($A79&lt;50,0,VLOOKUP($A79,Gains_ded!$A$3:$AC$101,Gains_ded!$U$1-Gains_ded!$A$1+1,0))</f>
        <v>0</v>
      </c>
      <c r="Q79" s="19">
        <f t="shared" ca="1" si="16"/>
        <v>40</v>
      </c>
      <c r="R79" s="19">
        <f ca="1">IF($A79&lt;50,0,VLOOKUP($A79,Gains_ded!$A$3:$AC$101,Gains_ded!$V$1-Gains_ded!$A$1+1,0))</f>
        <v>0</v>
      </c>
      <c r="S79" s="19">
        <f ca="1">IF(A79=0,0,IFERROR(INDIRECT(ADDRESS(63,A79+1,1,1,Parametres!$O$10&amp;TEXT($A$4,"00000"))),0))</f>
        <v>0</v>
      </c>
      <c r="T79" s="19">
        <f ca="1">IF(AND($A79&gt;50,$A79&lt;60),VLOOKUP($A79,INDIRECT(ADDRESS(U79+2,1,1,1)):INDIRECT(ADDRESS(U79+10,$AE$1,1,1)),$T$1-$A$1+1,0),IF(C79="C",AU79+AV79,IF(R79=0,Q79,IF(S79&gt;R79,0,IF(S79+Q79&gt;R79,R79-S79,Q79)))))</f>
        <v>0</v>
      </c>
      <c r="U79" s="68">
        <f t="shared" si="11"/>
        <v>104</v>
      </c>
      <c r="V79" s="19"/>
      <c r="W79" s="19">
        <f ca="1">IFERROR(VLOOKUP($A79,Gains_ded!$A$3:$AC$101,Gains_ded!$X$1-Gains_ded!$A$1+1,0),0)*INDIRECT(ADDRESS(U79,Entree!$J$1,1,1,Parametres!$O$6))</f>
        <v>40</v>
      </c>
      <c r="X79" s="19">
        <f ca="1">IFERROR(VLOOKUP($A79,Gains_ded!$A$3:$AC$101,Gains_ded!$Y$1-Gains_ded!$A$1+1,0),0)*INDIRECT(ADDRESS(U79,Entree!$N$1,1,1,Parametres!$O$6))</f>
        <v>0</v>
      </c>
      <c r="Y79" s="19">
        <f ca="1">IFERROR(VLOOKUP($A79,Gains_ded!$A$3:$AC$101,Gains_ded!$AA$1-Gains_ded!$A$1+1,0),0)*T79</f>
        <v>0</v>
      </c>
      <c r="Z79" s="19">
        <f ca="1">IF($A79&lt;50,0,VLOOKUP($A79,Gains_ded!$A$3:$AC$101,Gains_ded!$Z$1-Gains_ded!$A$1+1,0))</f>
        <v>0</v>
      </c>
      <c r="AA79" s="19">
        <f ca="1">IF($A79&lt;50,0,VLOOKUP($A79,Gains_ded!$A$3:$AC$101,Gains_ded!$AB$1-Gains_ded!$A$1+1,0))</f>
        <v>0</v>
      </c>
      <c r="AB79" s="19">
        <f t="shared" ca="1" si="17"/>
        <v>40</v>
      </c>
      <c r="AC79" s="19">
        <f ca="1">IF($A79&lt;50,0,VLOOKUP($A79,Gains_ded!$A$3:$AC$101,Gains_ded!$AC$1-Gains_ded!$A$1+1,0))</f>
        <v>0</v>
      </c>
      <c r="AD79" s="19">
        <f ca="1">IF(A79=0,0,IFERROR(INDIRECT(ADDRESS(133,A79+1,1,1,Parametres!$O$10&amp;TEXT($A$4,"00000"))),0))</f>
        <v>0</v>
      </c>
      <c r="AE79" s="19">
        <f ca="1">IF(AND($A79&gt;50,$A79&lt;60),VLOOKUP($A79,INDIRECT(ADDRESS(U79+2,1,1,1)):INDIRECT(ADDRESS(U79+10,$AE$1,1,1)),$AE$1-$A$1+1,0),IF(C79="C",BC79+BD79,IF(AC79=0,AB79,IF(AD79&gt;AC79,0,IF(AD79+AB79&gt;AC79,AC79-AD79,AB79)))))</f>
        <v>1.2</v>
      </c>
      <c r="AL79">
        <f ca="1">IF($C79&lt;&gt;"C",0,IFERROR(HLOOKUP($A79&amp;"E",CCQ!$B$2:$AA$101,100,0),0))</f>
        <v>0</v>
      </c>
      <c r="AM79">
        <f ca="1">IF($C79&lt;&gt;"C",0,VLOOKUP(INDIRECT(ADDRESS($U79-35,Entree!$A$1,1,1,Parametres!$O$6))&amp;"C"&amp;INDIRECT(ADDRESS($U79-34,Entree!$A$1,1,1,Parametres!$O$6)),CCQ!$A$4:$AP$100,CCQ!$AP$1,0))</f>
        <v>4</v>
      </c>
      <c r="AN79">
        <f ca="1">IF($C79&lt;&gt;"C",0,VLOOKUP(INDIRECT(ADDRESS($U79-35,Entree!$A$1,1,1,Parametres!$O$6))&amp;"D"&amp;INDIRECT(ADDRESS($U79-34,Entree!$A$1,1,1,Parametres!$O$6)),CCQ!$A$4:$AP$100,CCQ!$AP$1,0))</f>
        <v>5</v>
      </c>
      <c r="AO79">
        <f ca="1">IFERROR(INDIRECT(ADDRESS(AM79,AL79,1,1,Parametres!$O$11)),0)</f>
        <v>0</v>
      </c>
      <c r="AP79">
        <f ca="1">IFERROR(INDIRECT(ADDRESS(AN79,AL79,1,1,Parametres!$O$11)),0)</f>
        <v>0</v>
      </c>
      <c r="AQ79" t="str">
        <f ca="1">IF(IFERROR(VLOOKUP(A79,Gains_ded!$A$3:$AC$101,Gains_ded!$R$1,0),0)=1,"H","B")</f>
        <v>H</v>
      </c>
      <c r="AR79">
        <f ca="1">IF(B79="Prelevement",INDIRECT(ADDRESS(U79+6,Entree!$P$1,1,1,Parametres!$O$6)),0)</f>
        <v>0</v>
      </c>
      <c r="AS79">
        <f ca="1">IF(AQ79="H",INDIRECT(ADDRESS(U79+3,Entree!$O$1,1,1,Parametres!$O$6)),INDIRECT(ADDRESS(U79+3,Entree!$P$1,1,1,Parametres!$O$6)))</f>
        <v>24</v>
      </c>
      <c r="AT79">
        <f ca="1">IF(AQ79="H",INDIRECT(ADDRESS(U79+4,Entree!$O$1,1,1,Parametres!$O$6)),INDIRECT(ADDRESS(U79+4,Entree!$P$1,1,1,Parametres!$O$6)))</f>
        <v>16</v>
      </c>
      <c r="AU79">
        <f t="shared" ca="1" si="12"/>
        <v>0</v>
      </c>
      <c r="AV79">
        <f t="shared" ca="1" si="18"/>
        <v>0</v>
      </c>
      <c r="AX79">
        <f ca="1">IF($C79&lt;&gt;"C",0,IFERROR(HLOOKUP($A79&amp;"C",CCQ!$B$2:$AA$101,100,0),0))</f>
        <v>22</v>
      </c>
      <c r="AY79">
        <f ca="1">IFERROR(INDIRECT(ADDRESS(AM79,AX79,1,1,Parametres!$O$11)),0)</f>
        <v>0.03</v>
      </c>
      <c r="AZ79">
        <f ca="1">IFERROR(INDIRECT(ADDRESS(AN79,AX79,1,1,Parametres!$O$11)),0)</f>
        <v>0.03</v>
      </c>
      <c r="BA79" t="str">
        <f ca="1">IF(IFERROR(VLOOKUP(A79,Gains_ded!$A$3:$AC$101,Gains_ded!$X$1,0),0)=1,"H","B")</f>
        <v>H</v>
      </c>
      <c r="BB79">
        <f ca="1">IF(A79=Parametres!$A$52,Parametres!$D$52,1)</f>
        <v>1</v>
      </c>
      <c r="BC79">
        <f t="shared" ca="1" si="14"/>
        <v>0.72</v>
      </c>
      <c r="BD79">
        <f t="shared" ca="1" si="15"/>
        <v>0.48</v>
      </c>
    </row>
    <row r="80" spans="1:56" x14ac:dyDescent="0.25">
      <c r="A80">
        <f ca="1">IFERROR(Entree!F79,0)</f>
        <v>83</v>
      </c>
      <c r="B80" t="str">
        <f ca="1">IFERROR(VLOOKUP(A80,Gains_ded!$A$3:$B$101,Gains_ded!$B$1-Gains_ded!$A$1+1,0),"")</f>
        <v>Prelevement</v>
      </c>
      <c r="C80" s="12" t="str">
        <f ca="1">IFERROR(VLOOKUP(A80,Gains_ded!$A$3:$C$101,Gains_ded!$C$1-Gains_ded!$A$1+1,0),"")</f>
        <v>C</v>
      </c>
      <c r="D80" s="12">
        <f ca="1">IFERROR(VLOOKUP(A80,Gains_ded!$A$3:$D$101,Gains_ded!$D$1-Gains_ded!$A$1+1,0),"")</f>
        <v>0</v>
      </c>
      <c r="E80" s="19">
        <f ca="1">IF(OR($A80&lt;50,$A80&gt;59),IFERROR(VLOOKUP($A80,Gains_ded!$A$3:$M$101,Gains_ded!F$1-Gains_ded!$A$1+1,0),0)*Entree!$Q79,0)</f>
        <v>0</v>
      </c>
      <c r="F80" s="19">
        <f ca="1">IF(OR($A80&lt;50,$A80&gt;59),IFERROR(VLOOKUP($A80,Gains_ded!$A$3:$M$101,Gains_ded!G$1-Gains_ded!$A$1+1,0),0)*Entree!$Q79,0)</f>
        <v>0</v>
      </c>
      <c r="G80" s="19">
        <f ca="1">IF(OR($A80&lt;50,$A80&gt;59),IFERROR(VLOOKUP($A80,Gains_ded!$A$3:$M$101,Gains_ded!H$1-Gains_ded!$A$1+1,0),0)*Entree!$Q79,0)</f>
        <v>0</v>
      </c>
      <c r="H80" s="19">
        <f ca="1">IF(OR($A80&lt;50,$A80&gt;59),IFERROR(VLOOKUP($A80,Gains_ded!$A$3:$M$101,Gains_ded!I$1-Gains_ded!$A$1+1,0),0)*Entree!$Q79,0)</f>
        <v>0</v>
      </c>
      <c r="I80" s="19">
        <f ca="1">IF(OR($A80&lt;50,$A80&gt;59),IFERROR(VLOOKUP($A80,Gains_ded!$A$3:$M$101,Gains_ded!J$1-Gains_ded!$A$1+1,0),0)*Entree!$Q79,0)</f>
        <v>0</v>
      </c>
      <c r="J80" s="19">
        <f ca="1">IF(OR($A80&lt;50,$A80&gt;59),IFERROR(VLOOKUP($A80,Gains_ded!$A$3:$M$101,Gains_ded!K$1-Gains_ded!$A$1+1,0),0)*Entree!$Q79,0)</f>
        <v>0</v>
      </c>
      <c r="K80" s="19">
        <f ca="1">IF(OR($A80&lt;50,$A80&gt;59),IFERROR(VLOOKUP($A80,Gains_ded!$A$3:$M$101,Gains_ded!L$1-Gains_ded!$A$1+1,0),0)*Entree!$Q79,0)</f>
        <v>0</v>
      </c>
      <c r="L80" s="19">
        <f ca="1">IF(OR($A80&lt;50,$A80&gt;59),IFERROR(VLOOKUP($A80,Gains_ded!$A$3:$M$101,Gains_ded!M$1-Gains_ded!$A$1+1,0),0)*Entree!$Q79,0)</f>
        <v>0</v>
      </c>
      <c r="M80" s="19">
        <f ca="1">IF(C80="s",IFERROR(VLOOKUP($A80,Syndicats!$B$4:$F$51,Syndicats!$E$1-Syndicats!$B$1+1,0),0)*INDIRECT(ADDRESS(U80,Entree!$J$1,1,1,Parametres!$O$6)),IFERROR(VLOOKUP($A80,Gains_ded!$A$3:$AC$101,Gains_ded!$R$1-Gains_ded!$A$1+1,0),0)*INDIRECT(ADDRESS(U80,Entree!$J$1,1,1,Parametres!$O$6)))</f>
        <v>0</v>
      </c>
      <c r="N80" s="19">
        <f ca="1">IFERROR(VLOOKUP($A80,Gains_ded!$A$3:$AC$101,Gains_ded!$S$1-Gains_ded!$A$1+1,0),0)*INDIRECT(ADDRESS(U80,Entree!$N$1,1,1,Parametres!$O$6))</f>
        <v>0</v>
      </c>
      <c r="O80" s="19">
        <f ca="1">IF($A80&lt;50,0,IF(C80="s",IFERROR(VLOOKUP($A80,Syndicats!$B$4:$F$51,Syndicats!$F$1-Syndicats!$B$1+1,0),0),VLOOKUP($A80,Gains_ded!$A$3:$AC$101,Gains_ded!$T$1-Gains_ded!$A$1+1,0)))</f>
        <v>0</v>
      </c>
      <c r="P80" s="19">
        <f ca="1">IF($A80&lt;50,0,VLOOKUP($A80,Gains_ded!$A$3:$AC$101,Gains_ded!$U$1-Gains_ded!$A$1+1,0))</f>
        <v>0</v>
      </c>
      <c r="Q80" s="19">
        <f t="shared" ca="1" si="16"/>
        <v>0</v>
      </c>
      <c r="R80" s="19">
        <f ca="1">IF($A80&lt;50,0,VLOOKUP($A80,Gains_ded!$A$3:$AC$101,Gains_ded!$V$1-Gains_ded!$A$1+1,0))</f>
        <v>0</v>
      </c>
      <c r="S80" s="19">
        <f ca="1">IF(A80=0,0,IFERROR(INDIRECT(ADDRESS(63,A80+1,1,1,Parametres!$O$10&amp;TEXT($A$4,"00000"))),0))</f>
        <v>0</v>
      </c>
      <c r="T80" s="19">
        <f ca="1">IF(AND($A80&gt;50,$A80&lt;60),VLOOKUP($A80,INDIRECT(ADDRESS(U80+2,1,1,1)):INDIRECT(ADDRESS(U80+10,$AE$1,1,1)),$T$1-$A$1+1,0),IF(C80="C",AU80+AV80,IF(R80=0,Q80,IF(S80&gt;R80,0,IF(S80+Q80&gt;R80,R80-S80,Q80)))))</f>
        <v>12.47</v>
      </c>
      <c r="U80" s="68">
        <f t="shared" si="11"/>
        <v>104</v>
      </c>
      <c r="V80" s="19"/>
      <c r="W80" s="19">
        <f ca="1">IFERROR(VLOOKUP($A80,Gains_ded!$A$3:$AC$101,Gains_ded!$X$1-Gains_ded!$A$1+1,0),0)*INDIRECT(ADDRESS(U80,Entree!$J$1,1,1,Parametres!$O$6))</f>
        <v>0</v>
      </c>
      <c r="X80" s="19">
        <f ca="1">IFERROR(VLOOKUP($A80,Gains_ded!$A$3:$AC$101,Gains_ded!$Y$1-Gains_ded!$A$1+1,0),0)*INDIRECT(ADDRESS(U80,Entree!$N$1,1,1,Parametres!$O$6))</f>
        <v>0</v>
      </c>
      <c r="Y80" s="19">
        <f ca="1">IFERROR(VLOOKUP($A80,Gains_ded!$A$3:$AC$101,Gains_ded!$AA$1-Gains_ded!$A$1+1,0),0)*T80</f>
        <v>0</v>
      </c>
      <c r="Z80" s="19">
        <f ca="1">IF($A80&lt;50,0,VLOOKUP($A80,Gains_ded!$A$3:$AC$101,Gains_ded!$Z$1-Gains_ded!$A$1+1,0))</f>
        <v>0</v>
      </c>
      <c r="AA80" s="19">
        <f ca="1">IF($A80&lt;50,0,VLOOKUP($A80,Gains_ded!$A$3:$AC$101,Gains_ded!$AB$1-Gains_ded!$A$1+1,0))</f>
        <v>0</v>
      </c>
      <c r="AB80" s="19">
        <f t="shared" ca="1" si="17"/>
        <v>0</v>
      </c>
      <c r="AC80" s="19">
        <f ca="1">IF($A80&lt;50,0,VLOOKUP($A80,Gains_ded!$A$3:$AC$101,Gains_ded!$AC$1-Gains_ded!$A$1+1,0))</f>
        <v>0</v>
      </c>
      <c r="AD80" s="19">
        <f ca="1">IF(A80=0,0,IFERROR(INDIRECT(ADDRESS(133,A80+1,1,1,Parametres!$O$10&amp;TEXT($A$4,"00000"))),0))</f>
        <v>0</v>
      </c>
      <c r="AE80" s="19">
        <f ca="1">IF(AND($A80&gt;50,$A80&lt;60),VLOOKUP($A80,INDIRECT(ADDRESS(U80+2,1,1,1)):INDIRECT(ADDRESS(U80+10,$AE$1,1,1)),$AE$1-$A$1+1,0),IF(C80="C",BC80+BD80,IF(AC80=0,AB80,IF(AD80&gt;AC80,0,IF(AD80+AB80&gt;AC80,AC80-AD80,AB80)))))</f>
        <v>12.47</v>
      </c>
      <c r="AL80">
        <f ca="1">IF($C80&lt;&gt;"C",0,IFERROR(HLOOKUP($A80&amp;"E",CCQ!$B$2:$AA$101,100,0),0))</f>
        <v>20</v>
      </c>
      <c r="AM80">
        <f ca="1">IF($C80&lt;&gt;"C",0,VLOOKUP(INDIRECT(ADDRESS($U80-35,Entree!$A$1,1,1,Parametres!$O$6))&amp;"C"&amp;INDIRECT(ADDRESS($U80-34,Entree!$A$1,1,1,Parametres!$O$6)),CCQ!$A$4:$AP$100,CCQ!$AP$1,0))</f>
        <v>4</v>
      </c>
      <c r="AN80">
        <f ca="1">IF($C80&lt;&gt;"C",0,VLOOKUP(INDIRECT(ADDRESS($U80-35,Entree!$A$1,1,1,Parametres!$O$6))&amp;"D"&amp;INDIRECT(ADDRESS($U80-34,Entree!$A$1,1,1,Parametres!$O$6)),CCQ!$A$4:$AP$100,CCQ!$AP$1,0))</f>
        <v>5</v>
      </c>
      <c r="AO80">
        <f ca="1">IFERROR(INDIRECT(ADDRESS(AM80,AL80,1,1,Parametres!$O$11)),0)</f>
        <v>7.4999999999999997E-3</v>
      </c>
      <c r="AP80">
        <f ca="1">IFERROR(INDIRECT(ADDRESS(AN80,AL80,1,1,Parametres!$O$11)),0)</f>
        <v>7.4999999999999997E-3</v>
      </c>
      <c r="AQ80" t="str">
        <f ca="1">IF(IFERROR(VLOOKUP(A80,Gains_ded!$A$3:$AC$101,Gains_ded!$R$1,0),0)=1,"H","B")</f>
        <v>B</v>
      </c>
      <c r="AR80">
        <f ca="1">IF(B80="Prelevement",INDIRECT(ADDRESS(U80+6,Entree!$P$1,1,1,Parametres!$O$6)),0)</f>
        <v>191.31</v>
      </c>
      <c r="AS80">
        <f ca="1">IF(AQ80="H",INDIRECT(ADDRESS(U80+3,Entree!$O$1,1,1,Parametres!$O$6)),INDIRECT(ADDRESS(U80+3,Entree!$P$1,1,1,Parametres!$O$6)))</f>
        <v>916.56</v>
      </c>
      <c r="AT80">
        <f ca="1">IF(AQ80="H",INDIRECT(ADDRESS(U80+4,Entree!$O$1,1,1,Parametres!$O$6)),INDIRECT(ADDRESS(U80+4,Entree!$P$1,1,1,Parametres!$O$6)))</f>
        <v>555.04</v>
      </c>
      <c r="AU80">
        <f ca="1">ROUND(AO80*(AR80+AS80),2)</f>
        <v>8.31</v>
      </c>
      <c r="AV80">
        <f t="shared" ca="1" si="18"/>
        <v>4.16</v>
      </c>
      <c r="AX80">
        <f ca="1">IF($C80&lt;&gt;"C",0,IFERROR(HLOOKUP($A80&amp;"C",CCQ!$B$2:$AA$101,100,0),0))</f>
        <v>21</v>
      </c>
      <c r="AY80">
        <f ca="1">IFERROR(INDIRECT(ADDRESS(AM80,AX80,1,1,Parametres!$O$11)),0)</f>
        <v>7.4999999999999997E-3</v>
      </c>
      <c r="AZ80">
        <f ca="1">IFERROR(INDIRECT(ADDRESS(AN80,AX80,1,1,Parametres!$O$11)),0)</f>
        <v>7.4999999999999997E-3</v>
      </c>
      <c r="BA80" t="str">
        <f ca="1">IF(IFERROR(VLOOKUP(A80,Gains_ded!$A$3:$AC$101,Gains_ded!$X$1,0),0)=1,"H","B")</f>
        <v>B</v>
      </c>
      <c r="BB80">
        <f ca="1">IF(A80=Parametres!$A$52,Parametres!$D$52,1)</f>
        <v>1</v>
      </c>
      <c r="BC80">
        <f t="shared" ca="1" si="14"/>
        <v>8.31</v>
      </c>
      <c r="BD80">
        <f t="shared" ca="1" si="15"/>
        <v>4.16</v>
      </c>
    </row>
    <row r="81" spans="1:56" x14ac:dyDescent="0.25">
      <c r="A81">
        <f ca="1">IFERROR(Entree!F80,0)</f>
        <v>84</v>
      </c>
      <c r="B81" t="str">
        <f ca="1">IFERROR(VLOOKUP(A81,Gains_ded!$A$3:$B$101,Gains_ded!$B$1-Gains_ded!$A$1+1,0),"")</f>
        <v>Taxes sur assurance</v>
      </c>
      <c r="C81" s="12" t="str">
        <f ca="1">IFERROR(VLOOKUP(A81,Gains_ded!$A$3:$C$101,Gains_ded!$C$1-Gains_ded!$A$1+1,0),"")</f>
        <v>C</v>
      </c>
      <c r="D81" s="12">
        <f ca="1">IFERROR(VLOOKUP(A81,Gains_ded!$A$3:$D$101,Gains_ded!$D$1-Gains_ded!$A$1+1,0),"")</f>
        <v>0</v>
      </c>
      <c r="E81" s="19">
        <f ca="1">IF(OR($A81&lt;50,$A81&gt;59),IFERROR(VLOOKUP($A81,Gains_ded!$A$3:$M$101,Gains_ded!F$1-Gains_ded!$A$1+1,0),0)*Entree!$Q80,0)</f>
        <v>0</v>
      </c>
      <c r="F81" s="19">
        <f ca="1">IF(OR($A81&lt;50,$A81&gt;59),IFERROR(VLOOKUP($A81,Gains_ded!$A$3:$M$101,Gains_ded!G$1-Gains_ded!$A$1+1,0),0)*Entree!$Q80,0)</f>
        <v>0</v>
      </c>
      <c r="G81" s="19">
        <f ca="1">IF(OR($A81&lt;50,$A81&gt;59),IFERROR(VLOOKUP($A81,Gains_ded!$A$3:$M$101,Gains_ded!H$1-Gains_ded!$A$1+1,0),0)*Entree!$Q80,0)</f>
        <v>0</v>
      </c>
      <c r="H81" s="19">
        <f ca="1">IF(OR($A81&lt;50,$A81&gt;59),IFERROR(VLOOKUP($A81,Gains_ded!$A$3:$M$101,Gains_ded!I$1-Gains_ded!$A$1+1,0),0)*Entree!$Q80,0)</f>
        <v>0</v>
      </c>
      <c r="I81" s="19">
        <f ca="1">IF(OR($A81&lt;50,$A81&gt;59),IFERROR(VLOOKUP($A81,Gains_ded!$A$3:$M$101,Gains_ded!J$1-Gains_ded!$A$1+1,0),0)*Entree!$Q80,0)</f>
        <v>0</v>
      </c>
      <c r="J81" s="19">
        <f ca="1">IF(OR($A81&lt;50,$A81&gt;59),IFERROR(VLOOKUP($A81,Gains_ded!$A$3:$M$101,Gains_ded!K$1-Gains_ded!$A$1+1,0),0)*Entree!$Q80,0)</f>
        <v>0</v>
      </c>
      <c r="K81" s="19">
        <f ca="1">IF(OR($A81&lt;50,$A81&gt;59),IFERROR(VLOOKUP($A81,Gains_ded!$A$3:$M$101,Gains_ded!L$1-Gains_ded!$A$1+1,0),0)*Entree!$Q80,0)</f>
        <v>0</v>
      </c>
      <c r="L81" s="19">
        <f ca="1">IF(OR($A81&lt;50,$A81&gt;59),IFERROR(VLOOKUP($A81,Gains_ded!$A$3:$M$101,Gains_ded!M$1-Gains_ded!$A$1+1,0),0)*Entree!$Q80,0)</f>
        <v>0</v>
      </c>
      <c r="M81" s="19">
        <f ca="1">IF(C81="s",IFERROR(VLOOKUP($A81,Syndicats!$B$4:$F$51,Syndicats!$E$1-Syndicats!$B$1+1,0),0)*INDIRECT(ADDRESS(U81,Entree!$J$1,1,1,Parametres!$O$6)),IFERROR(VLOOKUP($A81,Gains_ded!$A$3:$AC$101,Gains_ded!$R$1-Gains_ded!$A$1+1,0),0)*INDIRECT(ADDRESS(U81,Entree!$J$1,1,1,Parametres!$O$6)))</f>
        <v>40</v>
      </c>
      <c r="N81" s="19">
        <f ca="1">IFERROR(VLOOKUP($A81,Gains_ded!$A$3:$AC$101,Gains_ded!$S$1-Gains_ded!$A$1+1,0),0)*INDIRECT(ADDRESS(U81,Entree!$N$1,1,1,Parametres!$O$6))</f>
        <v>0</v>
      </c>
      <c r="O81" s="19">
        <f ca="1">IF($A81&lt;50,0,IF(C81="s",IFERROR(VLOOKUP($A81,Syndicats!$B$4:$F$51,Syndicats!$F$1-Syndicats!$B$1+1,0),0),VLOOKUP($A81,Gains_ded!$A$3:$AC$101,Gains_ded!$T$1-Gains_ded!$A$1+1,0)))</f>
        <v>0</v>
      </c>
      <c r="P81" s="19">
        <f ca="1">IF($A81&lt;50,0,VLOOKUP($A81,Gains_ded!$A$3:$AC$101,Gains_ded!$U$1-Gains_ded!$A$1+1,0))</f>
        <v>0</v>
      </c>
      <c r="Q81" s="19">
        <f t="shared" ca="1" si="16"/>
        <v>40</v>
      </c>
      <c r="R81" s="19">
        <f ca="1">IF($A81&lt;50,0,VLOOKUP($A81,Gains_ded!$A$3:$AC$101,Gains_ded!$V$1-Gains_ded!$A$1+1,0))</f>
        <v>0</v>
      </c>
      <c r="S81" s="19">
        <f ca="1">IF(A81=0,0,IFERROR(INDIRECT(ADDRESS(63,A81+1,1,1,Parametres!$O$10&amp;TEXT($A$4,"00000"))),0))</f>
        <v>0</v>
      </c>
      <c r="T81" s="19">
        <f ca="1">IF(AND($A81&gt;50,$A81&lt;60),VLOOKUP($A81,INDIRECT(ADDRESS(U81+2,1,1,1)):INDIRECT(ADDRESS(U81+10,$AE$1,1,1)),$T$1-$A$1+1,0),IF(C81="C",AU81+AV81,IF(R81=0,Q81,IF(S81&gt;R81,0,IF(S81+Q81&gt;R81,R81-S81,Q81)))))</f>
        <v>0</v>
      </c>
      <c r="U81" s="68">
        <f t="shared" si="11"/>
        <v>104</v>
      </c>
      <c r="V81" s="19"/>
      <c r="W81" s="19">
        <f ca="1">IFERROR(VLOOKUP($A81,Gains_ded!$A$3:$AC$101,Gains_ded!$X$1-Gains_ded!$A$1+1,0),0)*INDIRECT(ADDRESS(U81,Entree!$J$1,1,1,Parametres!$O$6))</f>
        <v>40</v>
      </c>
      <c r="X81" s="19">
        <f ca="1">IFERROR(VLOOKUP($A81,Gains_ded!$A$3:$AC$101,Gains_ded!$Y$1-Gains_ded!$A$1+1,0),0)*INDIRECT(ADDRESS(U81,Entree!$N$1,1,1,Parametres!$O$6))</f>
        <v>0</v>
      </c>
      <c r="Y81" s="19">
        <f ca="1">IFERROR(VLOOKUP($A81,Gains_ded!$A$3:$AC$101,Gains_ded!$AA$1-Gains_ded!$A$1+1,0),0)*T81</f>
        <v>0</v>
      </c>
      <c r="Z81" s="19">
        <f ca="1">IF($A81&lt;50,0,VLOOKUP($A81,Gains_ded!$A$3:$AC$101,Gains_ded!$Z$1-Gains_ded!$A$1+1,0))</f>
        <v>0</v>
      </c>
      <c r="AA81" s="19">
        <f ca="1">IF($A81&lt;50,0,VLOOKUP($A81,Gains_ded!$A$3:$AC$101,Gains_ded!$AB$1-Gains_ded!$A$1+1,0))</f>
        <v>0</v>
      </c>
      <c r="AB81" s="19">
        <f t="shared" ca="1" si="17"/>
        <v>40</v>
      </c>
      <c r="AC81" s="19">
        <f ca="1">IF($A81&lt;50,0,VLOOKUP($A81,Gains_ded!$A$3:$AC$101,Gains_ded!$AC$1-Gains_ded!$A$1+1,0))</f>
        <v>0</v>
      </c>
      <c r="AD81" s="19">
        <f ca="1">IF(A81=0,0,IFERROR(INDIRECT(ADDRESS(133,A81+1,1,1,Parametres!$O$10&amp;TEXT($A$4,"00000"))),0))</f>
        <v>0</v>
      </c>
      <c r="AE81" s="19">
        <f ca="1">IF(AND($A81&gt;50,$A81&lt;60),VLOOKUP($A81,INDIRECT(ADDRESS(U81+2,1,1,1)):INDIRECT(ADDRESS(U81+10,$AE$1,1,1)),$AE$1-$A$1+1,0),IF(C81="C",BC81+BD81,IF(AC81=0,AB81,IF(AD81&gt;AC81,0,IF(AD81+AB81&gt;AC81,AC81-AD81,AB81)))))</f>
        <v>7.92</v>
      </c>
      <c r="AL81">
        <f ca="1">IF($C81&lt;&gt;"C",0,IFERROR(HLOOKUP($A81&amp;"E",CCQ!$B$2:$AA$101,100,0),0))</f>
        <v>0</v>
      </c>
      <c r="AM81">
        <f ca="1">IF($C81&lt;&gt;"C",0,VLOOKUP(INDIRECT(ADDRESS($U81-35,Entree!$A$1,1,1,Parametres!$O$6))&amp;"C"&amp;INDIRECT(ADDRESS($U81-34,Entree!$A$1,1,1,Parametres!$O$6)),CCQ!$A$4:$AP$100,CCQ!$AP$1,0))</f>
        <v>4</v>
      </c>
      <c r="AN81">
        <f ca="1">IF($C81&lt;&gt;"C",0,VLOOKUP(INDIRECT(ADDRESS($U81-35,Entree!$A$1,1,1,Parametres!$O$6))&amp;"D"&amp;INDIRECT(ADDRESS($U81-34,Entree!$A$1,1,1,Parametres!$O$6)),CCQ!$A$4:$AP$100,CCQ!$AP$1,0))</f>
        <v>5</v>
      </c>
      <c r="AO81">
        <f ca="1">IFERROR(INDIRECT(ADDRESS(AM81,AL81,1,1,Parametres!$O$11)),0)</f>
        <v>0</v>
      </c>
      <c r="AP81">
        <f ca="1">IFERROR(INDIRECT(ADDRESS(AN81,AL81,1,1,Parametres!$O$11)),0)</f>
        <v>0</v>
      </c>
      <c r="AQ81" t="str">
        <f ca="1">IF(IFERROR(VLOOKUP(A81,Gains_ded!$A$3:$AC$101,Gains_ded!$R$1,0),0)=1,"H","B")</f>
        <v>H</v>
      </c>
      <c r="AR81">
        <f ca="1">IF(B81="Prelevement",INDIRECT(ADDRESS(U81+6,Entree!$P$1,1,1,Parametres!$O$6)),0)</f>
        <v>0</v>
      </c>
      <c r="AS81">
        <f ca="1">IF(AQ81="H",INDIRECT(ADDRESS(U81+3,Entree!$O$1,1,1,Parametres!$O$6)),INDIRECT(ADDRESS(U81+3,Entree!$P$1,1,1,Parametres!$O$6)))</f>
        <v>24</v>
      </c>
      <c r="AT81">
        <f ca="1">IF(AQ81="H",INDIRECT(ADDRESS(U81+4,Entree!$O$1,1,1,Parametres!$O$6)),INDIRECT(ADDRESS(U81+4,Entree!$P$1,1,1,Parametres!$O$6)))</f>
        <v>16</v>
      </c>
      <c r="AU81">
        <f t="shared" ref="AU81:AU103" ca="1" si="19">ROUND(AO81*(AR81+AS81),2)</f>
        <v>0</v>
      </c>
      <c r="AV81">
        <f t="shared" ca="1" si="18"/>
        <v>0</v>
      </c>
      <c r="AX81">
        <f ca="1">IF($C81&lt;&gt;"C",0,IFERROR(HLOOKUP($A81&amp;"C",CCQ!$B$2:$AA$101,100,0),0))</f>
        <v>9</v>
      </c>
      <c r="AY81">
        <f ca="1">IFERROR(INDIRECT(ADDRESS(AM81,AX81,1,1,Parametres!$O$11)),0)</f>
        <v>2.27</v>
      </c>
      <c r="AZ81">
        <f ca="1">IFERROR(INDIRECT(ADDRESS(AN81,AX81,1,1,Parametres!$O$11)),0)</f>
        <v>2.1</v>
      </c>
      <c r="BA81" t="str">
        <f ca="1">IF(IFERROR(VLOOKUP(A81,Gains_ded!$A$3:$AC$101,Gains_ded!$X$1,0),0)=1,"H","B")</f>
        <v>H</v>
      </c>
      <c r="BB81">
        <f ca="1">IF(A81=Parametres!$A$52,Parametres!$D$52,1)</f>
        <v>0.09</v>
      </c>
      <c r="BC81">
        <f t="shared" ca="1" si="14"/>
        <v>4.9000000000000004</v>
      </c>
      <c r="BD81">
        <f t="shared" ca="1" si="15"/>
        <v>3.02</v>
      </c>
    </row>
    <row r="82" spans="1:56" x14ac:dyDescent="0.25">
      <c r="A82">
        <f ca="1">IFERROR(Entree!F81,0)</f>
        <v>85</v>
      </c>
      <c r="B82" t="str">
        <f ca="1">IFERROR(VLOOKUP(A82,Gains_ded!$A$3:$B$101,Gains_ded!$B$1-Gains_ded!$A$1+1,0),"")</f>
        <v>Formation</v>
      </c>
      <c r="C82" s="12" t="str">
        <f ca="1">IFERROR(VLOOKUP(A82,Gains_ded!$A$3:$C$101,Gains_ded!$C$1-Gains_ded!$A$1+1,0),"")</f>
        <v>C</v>
      </c>
      <c r="D82" s="12">
        <f ca="1">IFERROR(VLOOKUP(A82,Gains_ded!$A$3:$D$101,Gains_ded!$D$1-Gains_ded!$A$1+1,0),"")</f>
        <v>0</v>
      </c>
      <c r="E82" s="19">
        <f ca="1">IF(OR($A82&lt;50,$A82&gt;59),IFERROR(VLOOKUP($A82,Gains_ded!$A$3:$M$101,Gains_ded!F$1-Gains_ded!$A$1+1,0),0)*Entree!$Q81,0)</f>
        <v>0</v>
      </c>
      <c r="F82" s="19">
        <f ca="1">IF(OR($A82&lt;50,$A82&gt;59),IFERROR(VLOOKUP($A82,Gains_ded!$A$3:$M$101,Gains_ded!G$1-Gains_ded!$A$1+1,0),0)*Entree!$Q81,0)</f>
        <v>0</v>
      </c>
      <c r="G82" s="19">
        <f ca="1">IF(OR($A82&lt;50,$A82&gt;59),IFERROR(VLOOKUP($A82,Gains_ded!$A$3:$M$101,Gains_ded!H$1-Gains_ded!$A$1+1,0),0)*Entree!$Q81,0)</f>
        <v>0</v>
      </c>
      <c r="H82" s="19">
        <f ca="1">IF(OR($A82&lt;50,$A82&gt;59),IFERROR(VLOOKUP($A82,Gains_ded!$A$3:$M$101,Gains_ded!I$1-Gains_ded!$A$1+1,0),0)*Entree!$Q81,0)</f>
        <v>0</v>
      </c>
      <c r="I82" s="19">
        <f ca="1">IF(OR($A82&lt;50,$A82&gt;59),IFERROR(VLOOKUP($A82,Gains_ded!$A$3:$M$101,Gains_ded!J$1-Gains_ded!$A$1+1,0),0)*Entree!$Q81,0)</f>
        <v>0</v>
      </c>
      <c r="J82" s="19">
        <f ca="1">IF(OR($A82&lt;50,$A82&gt;59),IFERROR(VLOOKUP($A82,Gains_ded!$A$3:$M$101,Gains_ded!K$1-Gains_ded!$A$1+1,0),0)*Entree!$Q81,0)</f>
        <v>0</v>
      </c>
      <c r="K82" s="19">
        <f ca="1">IF(OR($A82&lt;50,$A82&gt;59),IFERROR(VLOOKUP($A82,Gains_ded!$A$3:$M$101,Gains_ded!L$1-Gains_ded!$A$1+1,0),0)*Entree!$Q81,0)</f>
        <v>0</v>
      </c>
      <c r="L82" s="19">
        <f ca="1">IF(OR($A82&lt;50,$A82&gt;59),IFERROR(VLOOKUP($A82,Gains_ded!$A$3:$M$101,Gains_ded!M$1-Gains_ded!$A$1+1,0),0)*Entree!$Q81,0)</f>
        <v>0</v>
      </c>
      <c r="M82" s="19">
        <f ca="1">IF(C82="s",IFERROR(VLOOKUP($A82,Syndicats!$B$4:$F$51,Syndicats!$E$1-Syndicats!$B$1+1,0),0)*INDIRECT(ADDRESS(U82,Entree!$J$1,1,1,Parametres!$O$6)),IFERROR(VLOOKUP($A82,Gains_ded!$A$3:$AC$101,Gains_ded!$R$1-Gains_ded!$A$1+1,0),0)*INDIRECT(ADDRESS(U82,Entree!$J$1,1,1,Parametres!$O$6)))</f>
        <v>40</v>
      </c>
      <c r="N82" s="19">
        <f ca="1">IFERROR(VLOOKUP($A82,Gains_ded!$A$3:$AC$101,Gains_ded!$S$1-Gains_ded!$A$1+1,0),0)*INDIRECT(ADDRESS(U82,Entree!$N$1,1,1,Parametres!$O$6))</f>
        <v>0</v>
      </c>
      <c r="O82" s="19">
        <f ca="1">IF($A82&lt;50,0,IF(C82="s",IFERROR(VLOOKUP($A82,Syndicats!$B$4:$F$51,Syndicats!$F$1-Syndicats!$B$1+1,0),0),VLOOKUP($A82,Gains_ded!$A$3:$AC$101,Gains_ded!$T$1-Gains_ded!$A$1+1,0)))</f>
        <v>0</v>
      </c>
      <c r="P82" s="19">
        <f ca="1">IF($A82&lt;50,0,VLOOKUP($A82,Gains_ded!$A$3:$AC$101,Gains_ded!$U$1-Gains_ded!$A$1+1,0))</f>
        <v>0</v>
      </c>
      <c r="Q82" s="19">
        <f t="shared" ca="1" si="16"/>
        <v>40</v>
      </c>
      <c r="R82" s="19">
        <f ca="1">IF($A82&lt;50,0,VLOOKUP($A82,Gains_ded!$A$3:$AC$101,Gains_ded!$V$1-Gains_ded!$A$1+1,0))</f>
        <v>0</v>
      </c>
      <c r="S82" s="19">
        <f ca="1">IF(A82=0,0,IFERROR(INDIRECT(ADDRESS(63,A82+1,1,1,Parametres!$O$10&amp;TEXT($A$4,"00000"))),0))</f>
        <v>0</v>
      </c>
      <c r="T82" s="19">
        <f ca="1">IF(AND($A82&gt;50,$A82&lt;60),VLOOKUP($A82,INDIRECT(ADDRESS(U82+2,1,1,1)):INDIRECT(ADDRESS(U82+10,$AE$1,1,1)),$T$1-$A$1+1,0),IF(C82="C",AU82+AV82,IF(R82=0,Q82,IF(S82&gt;R82,0,IF(S82+Q82&gt;R82,R82-S82,Q82)))))</f>
        <v>0</v>
      </c>
      <c r="U82" s="68">
        <f t="shared" si="11"/>
        <v>104</v>
      </c>
      <c r="V82" s="19"/>
      <c r="W82" s="19">
        <f ca="1">IFERROR(VLOOKUP($A82,Gains_ded!$A$3:$AC$101,Gains_ded!$X$1-Gains_ded!$A$1+1,0),0)*INDIRECT(ADDRESS(U82,Entree!$J$1,1,1,Parametres!$O$6))</f>
        <v>40</v>
      </c>
      <c r="X82" s="19">
        <f ca="1">IFERROR(VLOOKUP($A82,Gains_ded!$A$3:$AC$101,Gains_ded!$Y$1-Gains_ded!$A$1+1,0),0)*INDIRECT(ADDRESS(U82,Entree!$N$1,1,1,Parametres!$O$6))</f>
        <v>0</v>
      </c>
      <c r="Y82" s="19">
        <f ca="1">IFERROR(VLOOKUP($A82,Gains_ded!$A$3:$AC$101,Gains_ded!$AA$1-Gains_ded!$A$1+1,0),0)*T82</f>
        <v>0</v>
      </c>
      <c r="Z82" s="19">
        <f ca="1">IF($A82&lt;50,0,VLOOKUP($A82,Gains_ded!$A$3:$AC$101,Gains_ded!$Z$1-Gains_ded!$A$1+1,0))</f>
        <v>0</v>
      </c>
      <c r="AA82" s="19">
        <f ca="1">IF($A82&lt;50,0,VLOOKUP($A82,Gains_ded!$A$3:$AC$101,Gains_ded!$AB$1-Gains_ded!$A$1+1,0))</f>
        <v>0</v>
      </c>
      <c r="AB82" s="19">
        <f t="shared" ca="1" si="17"/>
        <v>40</v>
      </c>
      <c r="AC82" s="19">
        <f ca="1">IF($A82&lt;50,0,VLOOKUP($A82,Gains_ded!$A$3:$AC$101,Gains_ded!$AC$1-Gains_ded!$A$1+1,0))</f>
        <v>0</v>
      </c>
      <c r="AD82" s="19">
        <f ca="1">IF(A82=0,0,IFERROR(INDIRECT(ADDRESS(133,A82+1,1,1,Parametres!$O$10&amp;TEXT($A$4,"00000"))),0))</f>
        <v>0</v>
      </c>
      <c r="AE82" s="19">
        <f ca="1">IF(AND($A82&gt;50,$A82&lt;60),VLOOKUP($A82,INDIRECT(ADDRESS(U82+2,1,1,1)):INDIRECT(ADDRESS(U82+10,$AE$1,1,1)),$AE$1-$A$1+1,0),IF(C82="C",BC82+BD82,IF(AC82=0,AB82,IF(AD82&gt;AC82,0,IF(AD82+AB82&gt;AC82,AC82-AD82,AB82)))))</f>
        <v>6</v>
      </c>
      <c r="AL82">
        <f ca="1">IF($C82&lt;&gt;"C",0,IFERROR(HLOOKUP($A82&amp;"E",CCQ!$B$2:$AA$101,100,0),0))</f>
        <v>0</v>
      </c>
      <c r="AM82">
        <f ca="1">IF($C82&lt;&gt;"C",0,VLOOKUP(INDIRECT(ADDRESS($U82-35,Entree!$A$1,1,1,Parametres!$O$6))&amp;"C"&amp;INDIRECT(ADDRESS($U82-34,Entree!$A$1,1,1,Parametres!$O$6)),CCQ!$A$4:$AP$100,CCQ!$AP$1,0))</f>
        <v>4</v>
      </c>
      <c r="AN82">
        <f ca="1">IF($C82&lt;&gt;"C",0,VLOOKUP(INDIRECT(ADDRESS($U82-35,Entree!$A$1,1,1,Parametres!$O$6))&amp;"D"&amp;INDIRECT(ADDRESS($U82-34,Entree!$A$1,1,1,Parametres!$O$6)),CCQ!$A$4:$AP$100,CCQ!$AP$1,0))</f>
        <v>5</v>
      </c>
      <c r="AO82">
        <f ca="1">IFERROR(INDIRECT(ADDRESS(AM82,AL82,1,1,Parametres!$O$11)),0)</f>
        <v>0</v>
      </c>
      <c r="AP82">
        <f ca="1">IFERROR(INDIRECT(ADDRESS(AN82,AL82,1,1,Parametres!$O$11)),0)</f>
        <v>0</v>
      </c>
      <c r="AQ82" t="str">
        <f ca="1">IF(IFERROR(VLOOKUP(A82,Gains_ded!$A$3:$AC$101,Gains_ded!$R$1,0),0)=1,"H","B")</f>
        <v>H</v>
      </c>
      <c r="AR82">
        <f ca="1">IF(B82="Prelevement",INDIRECT(ADDRESS(U82+6,Entree!$P$1,1,1,Parametres!$O$6)),0)</f>
        <v>0</v>
      </c>
      <c r="AS82">
        <f ca="1">IF(AQ82="H",INDIRECT(ADDRESS(U82+3,Entree!$O$1,1,1,Parametres!$O$6)),INDIRECT(ADDRESS(U82+3,Entree!$P$1,1,1,Parametres!$O$6)))</f>
        <v>24</v>
      </c>
      <c r="AT82">
        <f ca="1">IF(AQ82="H",INDIRECT(ADDRESS(U82+4,Entree!$O$1,1,1,Parametres!$O$6)),INDIRECT(ADDRESS(U82+4,Entree!$P$1,1,1,Parametres!$O$6)))</f>
        <v>16</v>
      </c>
      <c r="AU82">
        <f t="shared" ca="1" si="19"/>
        <v>0</v>
      </c>
      <c r="AV82">
        <f t="shared" ca="1" si="18"/>
        <v>0</v>
      </c>
      <c r="AX82">
        <f ca="1">IF($C82&lt;&gt;"C",0,IFERROR(HLOOKUP($A82&amp;"C",CCQ!$B$2:$AA$101,100,0),0))</f>
        <v>12</v>
      </c>
      <c r="AY82">
        <f ca="1">IFERROR(INDIRECT(ADDRESS(AM82,AX82,1,1,Parametres!$O$11)),0)</f>
        <v>0.15</v>
      </c>
      <c r="AZ82">
        <f ca="1">IFERROR(INDIRECT(ADDRESS(AN82,AX82,1,1,Parametres!$O$11)),0)</f>
        <v>0.15</v>
      </c>
      <c r="BA82" t="str">
        <f ca="1">IF(IFERROR(VLOOKUP(A82,Gains_ded!$A$3:$AC$101,Gains_ded!$X$1,0),0)=1,"H","B")</f>
        <v>H</v>
      </c>
      <c r="BB82">
        <f ca="1">IF(A82=Parametres!$A$52,Parametres!$D$52,1)</f>
        <v>1</v>
      </c>
      <c r="BC82">
        <f t="shared" ca="1" si="14"/>
        <v>3.6</v>
      </c>
      <c r="BD82">
        <f t="shared" ca="1" si="15"/>
        <v>2.4</v>
      </c>
    </row>
    <row r="83" spans="1:56" x14ac:dyDescent="0.25">
      <c r="A83">
        <f ca="1">IFERROR(Entree!F82,0)</f>
        <v>86</v>
      </c>
      <c r="B83" t="str">
        <f ca="1">IFERROR(VLOOKUP(A83,Gains_ded!$A$3:$B$101,Gains_ded!$B$1-Gains_ded!$A$1+1,0),"")</f>
        <v>Securite</v>
      </c>
      <c r="C83" s="12" t="str">
        <f ca="1">IFERROR(VLOOKUP(A83,Gains_ded!$A$3:$C$101,Gains_ded!$C$1-Gains_ded!$A$1+1,0),"")</f>
        <v>C</v>
      </c>
      <c r="D83" s="12">
        <f ca="1">IFERROR(VLOOKUP(A83,Gains_ded!$A$3:$D$101,Gains_ded!$D$1-Gains_ded!$A$1+1,0),"")</f>
        <v>0</v>
      </c>
      <c r="E83" s="19">
        <f ca="1">IF(OR($A83&lt;50,$A83&gt;59),IFERROR(VLOOKUP($A83,Gains_ded!$A$3:$M$101,Gains_ded!F$1-Gains_ded!$A$1+1,0),0)*Entree!$Q82,0)</f>
        <v>0</v>
      </c>
      <c r="F83" s="19">
        <f ca="1">IF(OR($A83&lt;50,$A83&gt;59),IFERROR(VLOOKUP($A83,Gains_ded!$A$3:$M$101,Gains_ded!G$1-Gains_ded!$A$1+1,0),0)*Entree!$Q82,0)</f>
        <v>0</v>
      </c>
      <c r="G83" s="19">
        <f ca="1">IF(OR($A83&lt;50,$A83&gt;59),IFERROR(VLOOKUP($A83,Gains_ded!$A$3:$M$101,Gains_ded!H$1-Gains_ded!$A$1+1,0),0)*Entree!$Q82,0)</f>
        <v>0</v>
      </c>
      <c r="H83" s="19">
        <f ca="1">IF(OR($A83&lt;50,$A83&gt;59),IFERROR(VLOOKUP($A83,Gains_ded!$A$3:$M$101,Gains_ded!I$1-Gains_ded!$A$1+1,0),0)*Entree!$Q82,0)</f>
        <v>0</v>
      </c>
      <c r="I83" s="19">
        <f ca="1">IF(OR($A83&lt;50,$A83&gt;59),IFERROR(VLOOKUP($A83,Gains_ded!$A$3:$M$101,Gains_ded!J$1-Gains_ded!$A$1+1,0),0)*Entree!$Q82,0)</f>
        <v>0</v>
      </c>
      <c r="J83" s="19">
        <f ca="1">IF(OR($A83&lt;50,$A83&gt;59),IFERROR(VLOOKUP($A83,Gains_ded!$A$3:$M$101,Gains_ded!K$1-Gains_ded!$A$1+1,0),0)*Entree!$Q82,0)</f>
        <v>0</v>
      </c>
      <c r="K83" s="19">
        <f ca="1">IF(OR($A83&lt;50,$A83&gt;59),IFERROR(VLOOKUP($A83,Gains_ded!$A$3:$M$101,Gains_ded!L$1-Gains_ded!$A$1+1,0),0)*Entree!$Q82,0)</f>
        <v>0</v>
      </c>
      <c r="L83" s="19">
        <f ca="1">IF(OR($A83&lt;50,$A83&gt;59),IFERROR(VLOOKUP($A83,Gains_ded!$A$3:$M$101,Gains_ded!M$1-Gains_ded!$A$1+1,0),0)*Entree!$Q82,0)</f>
        <v>0</v>
      </c>
      <c r="M83" s="19">
        <f ca="1">IF(C83="s",IFERROR(VLOOKUP($A83,Syndicats!$B$4:$F$51,Syndicats!$E$1-Syndicats!$B$1+1,0),0)*INDIRECT(ADDRESS(U83,Entree!$J$1,1,1,Parametres!$O$6)),IFERROR(VLOOKUP($A83,Gains_ded!$A$3:$AC$101,Gains_ded!$R$1-Gains_ded!$A$1+1,0),0)*INDIRECT(ADDRESS(U83,Entree!$J$1,1,1,Parametres!$O$6)))</f>
        <v>40</v>
      </c>
      <c r="N83" s="19">
        <f ca="1">IFERROR(VLOOKUP($A83,Gains_ded!$A$3:$AC$101,Gains_ded!$S$1-Gains_ded!$A$1+1,0),0)*INDIRECT(ADDRESS(U83,Entree!$N$1,1,1,Parametres!$O$6))</f>
        <v>0</v>
      </c>
      <c r="O83" s="19">
        <f ca="1">IF($A83&lt;50,0,VLOOKUP($A83,Gains_ded!$A$3:$AC$101,Gains_ded!$T$1-Gains_ded!$A$1+1,0))</f>
        <v>0</v>
      </c>
      <c r="P83" s="19">
        <f ca="1">IF($A83&lt;50,0,VLOOKUP($A83,Gains_ded!$A$3:$AC$101,Gains_ded!$U$1-Gains_ded!$A$1+1,0))</f>
        <v>0</v>
      </c>
      <c r="Q83" s="19">
        <f t="shared" ca="1" si="16"/>
        <v>40</v>
      </c>
      <c r="R83" s="19">
        <f ca="1">IF($A83&lt;50,0,VLOOKUP($A83,Gains_ded!$A$3:$AC$101,Gains_ded!$V$1-Gains_ded!$A$1+1,0))</f>
        <v>0</v>
      </c>
      <c r="S83" s="19">
        <f ca="1">IF(A83=0,0,IFERROR(INDIRECT(ADDRESS(63,A83+1,1,1,Parametres!$O$10&amp;TEXT($A$4,"00000"))),0))</f>
        <v>0</v>
      </c>
      <c r="T83" s="19">
        <f ca="1">IF(AND($A83&gt;50,$A83&lt;60),VLOOKUP($A83,INDIRECT(ADDRESS(U83+2,1,1,1)):INDIRECT(ADDRESS(U83+10,$AE$1,1,1)),$T$1-$A$1+1,0),IF(C83="C",AU83+AV83,IF(R83=0,Q83,IF(S83&gt;R83,0,IF(S83+Q83&gt;R83,R83-S83,Q83)))))</f>
        <v>-27.6</v>
      </c>
      <c r="U83" s="68">
        <f t="shared" si="11"/>
        <v>104</v>
      </c>
      <c r="V83" s="19"/>
      <c r="W83" s="19">
        <f ca="1">IFERROR(VLOOKUP($A83,Gains_ded!$A$3:$AC$101,Gains_ded!$X$1-Gains_ded!$A$1+1,0),0)*INDIRECT(ADDRESS(U83,Entree!$J$1,1,1,Parametres!$O$6))</f>
        <v>40</v>
      </c>
      <c r="X83" s="19">
        <f ca="1">IFERROR(VLOOKUP($A83,Gains_ded!$A$3:$AC$101,Gains_ded!$Y$1-Gains_ded!$A$1+1,0),0)*INDIRECT(ADDRESS(U83,Entree!$N$1,1,1,Parametres!$O$6))</f>
        <v>0</v>
      </c>
      <c r="Y83" s="19">
        <f ca="1">IFERROR(VLOOKUP($A83,Gains_ded!$A$3:$AC$101,Gains_ded!$AA$1-Gains_ded!$A$1+1,0),0)*T83</f>
        <v>0</v>
      </c>
      <c r="Z83" s="19">
        <f ca="1">IF($A83&lt;50,0,VLOOKUP($A83,Gains_ded!$A$3:$AC$101,Gains_ded!$Z$1-Gains_ded!$A$1+1,0))</f>
        <v>0</v>
      </c>
      <c r="AA83" s="19">
        <f ca="1">IF($A83&lt;50,0,VLOOKUP($A83,Gains_ded!$A$3:$AC$101,Gains_ded!$AB$1-Gains_ded!$A$1+1,0))</f>
        <v>0</v>
      </c>
      <c r="AB83" s="19">
        <f t="shared" ca="1" si="17"/>
        <v>40</v>
      </c>
      <c r="AC83" s="19">
        <f ca="1">IF($A83&lt;50,0,VLOOKUP($A83,Gains_ded!$A$3:$AC$101,Gains_ded!$AC$1-Gains_ded!$A$1+1,0))</f>
        <v>0</v>
      </c>
      <c r="AD83" s="19">
        <f ca="1">IF(A83=0,0,IFERROR(INDIRECT(ADDRESS(133,A83+1,1,1,Parametres!$O$10&amp;TEXT($A$4,"00000"))),0))</f>
        <v>0</v>
      </c>
      <c r="AE83" s="19">
        <f ca="1">IF(AND($A83&gt;50,$A83&lt;60),VLOOKUP($A83,INDIRECT(ADDRESS(U83+2,1,1,1)):INDIRECT(ADDRESS(U83+10,$AE$1,1,1)),$AE$1-$A$1+1,0),IF(C83="C",BC83+BD83,IF(AC83=0,AB83,IF(AD83&gt;AC83,0,IF(AD83+AB83&gt;AC83,AC83-AD83,AB83)))))</f>
        <v>27.6</v>
      </c>
      <c r="AL83">
        <f ca="1">IF($C83&lt;&gt;"C",0,IFERROR(HLOOKUP($A83&amp;"E",CCQ!$B$2:$AA$101,100,0),0))</f>
        <v>14</v>
      </c>
      <c r="AM83">
        <f ca="1">IF($C83&lt;&gt;"C",0,VLOOKUP(INDIRECT(ADDRESS($U83-35,Entree!$A$1,1,1,Parametres!$O$6))&amp;"C"&amp;INDIRECT(ADDRESS($U83-34,Entree!$A$1,1,1,Parametres!$O$6)),CCQ!$A$4:$AP$100,CCQ!$AP$1,0))</f>
        <v>4</v>
      </c>
      <c r="AN83">
        <f ca="1">IF($C83&lt;&gt;"C",0,VLOOKUP(INDIRECT(ADDRESS($U83-35,Entree!$A$1,1,1,Parametres!$O$6))&amp;"D"&amp;INDIRECT(ADDRESS($U83-34,Entree!$A$1,1,1,Parametres!$O$6)),CCQ!$A$4:$AP$100,CCQ!$AP$1,0))</f>
        <v>5</v>
      </c>
      <c r="AO83">
        <f ca="1">IFERROR(INDIRECT(ADDRESS(AM83,AL83,1,1,Parametres!$O$11)),0)</f>
        <v>-0.75</v>
      </c>
      <c r="AP83">
        <f ca="1">IFERROR(INDIRECT(ADDRESS(AN83,AL83,1,1,Parametres!$O$11)),0)</f>
        <v>-0.6</v>
      </c>
      <c r="AQ83" t="str">
        <f ca="1">IF(IFERROR(VLOOKUP(A83,Gains_ded!$A$3:$AC$101,Gains_ded!$R$1,0),0)=1,"H","B")</f>
        <v>H</v>
      </c>
      <c r="AR83">
        <f ca="1">IF(B83="Prelevement",INDIRECT(ADDRESS(U83+6,Entree!$P$1,1,1,Parametres!$O$6)),0)</f>
        <v>0</v>
      </c>
      <c r="AS83">
        <f ca="1">IF(AQ83="H",INDIRECT(ADDRESS(U83+3,Entree!$O$1,1,1,Parametres!$O$6)),INDIRECT(ADDRESS(U83+3,Entree!$P$1,1,1,Parametres!$O$6)))</f>
        <v>24</v>
      </c>
      <c r="AT83">
        <f ca="1">IF(AQ83="H",INDIRECT(ADDRESS(U83+4,Entree!$O$1,1,1,Parametres!$O$6)),INDIRECT(ADDRESS(U83+4,Entree!$P$1,1,1,Parametres!$O$6)))</f>
        <v>16</v>
      </c>
      <c r="AU83">
        <f t="shared" ca="1" si="19"/>
        <v>-18</v>
      </c>
      <c r="AV83">
        <f t="shared" ca="1" si="18"/>
        <v>-9.6</v>
      </c>
      <c r="AX83">
        <f ca="1">IF($C83&lt;&gt;"C",0,IFERROR(HLOOKUP($A83&amp;"C",CCQ!$B$2:$AA$101,100,0),0))</f>
        <v>13</v>
      </c>
      <c r="AY83">
        <f ca="1">IFERROR(INDIRECT(ADDRESS(AM83,AX83,1,1,Parametres!$O$11)),0)</f>
        <v>0.75</v>
      </c>
      <c r="AZ83">
        <f ca="1">IFERROR(INDIRECT(ADDRESS(AN83,AX83,1,1,Parametres!$O$11)),0)</f>
        <v>0.6</v>
      </c>
      <c r="BA83" t="str">
        <f ca="1">IF(IFERROR(VLOOKUP(A83,Gains_ded!$A$3:$AC$101,Gains_ded!$X$1,0),0)=1,"H","B")</f>
        <v>H</v>
      </c>
      <c r="BB83">
        <f ca="1">IF(A83=Parametres!$A$52,Parametres!$D$52,1)</f>
        <v>1</v>
      </c>
      <c r="BC83">
        <f t="shared" ca="1" si="14"/>
        <v>18</v>
      </c>
      <c r="BD83">
        <f t="shared" ca="1" si="15"/>
        <v>9.6</v>
      </c>
    </row>
    <row r="84" spans="1:56" x14ac:dyDescent="0.25">
      <c r="A84">
        <f ca="1">IFERROR(Entree!F83,0)</f>
        <v>87</v>
      </c>
      <c r="B84" t="str">
        <f ca="1">IFERROR(VLOOKUP(A84,Gains_ded!$A$3:$B$101,Gains_ded!$B$1-Gains_ded!$A$1+1,0),"")</f>
        <v>Cont. Sectorielles</v>
      </c>
      <c r="C84" s="12" t="str">
        <f ca="1">IFERROR(VLOOKUP(A84,Gains_ded!$A$3:$C$101,Gains_ded!$C$1-Gains_ded!$A$1+1,0),"")</f>
        <v>C</v>
      </c>
      <c r="D84" s="12">
        <f ca="1">IFERROR(VLOOKUP(A84,Gains_ded!$A$3:$D$101,Gains_ded!$D$1-Gains_ded!$A$1+1,0),"")</f>
        <v>0</v>
      </c>
      <c r="E84" s="19">
        <f ca="1">IF(OR($A84&lt;50,$A84&gt;59),IFERROR(VLOOKUP($A84,Gains_ded!$A$3:$M$101,Gains_ded!F$1-Gains_ded!$A$1+1,0),0)*Entree!$Q83,0)</f>
        <v>0</v>
      </c>
      <c r="F84" s="19">
        <f ca="1">IF(OR($A84&lt;50,$A84&gt;59),IFERROR(VLOOKUP($A84,Gains_ded!$A$3:$M$101,Gains_ded!G$1-Gains_ded!$A$1+1,0),0)*Entree!$Q83,0)</f>
        <v>0</v>
      </c>
      <c r="G84" s="19">
        <f ca="1">IF(OR($A84&lt;50,$A84&gt;59),IFERROR(VLOOKUP($A84,Gains_ded!$A$3:$M$101,Gains_ded!H$1-Gains_ded!$A$1+1,0),0)*Entree!$Q83,0)</f>
        <v>0</v>
      </c>
      <c r="H84" s="19">
        <f ca="1">IF(OR($A84&lt;50,$A84&gt;59),IFERROR(VLOOKUP($A84,Gains_ded!$A$3:$M$101,Gains_ded!I$1-Gains_ded!$A$1+1,0),0)*Entree!$Q83,0)</f>
        <v>0</v>
      </c>
      <c r="I84" s="19">
        <f ca="1">IF(OR($A84&lt;50,$A84&gt;59),IFERROR(VLOOKUP($A84,Gains_ded!$A$3:$M$101,Gains_ded!J$1-Gains_ded!$A$1+1,0),0)*Entree!$Q83,0)</f>
        <v>0</v>
      </c>
      <c r="J84" s="19">
        <f ca="1">IF(OR($A84&lt;50,$A84&gt;59),IFERROR(VLOOKUP($A84,Gains_ded!$A$3:$M$101,Gains_ded!K$1-Gains_ded!$A$1+1,0),0)*Entree!$Q83,0)</f>
        <v>0</v>
      </c>
      <c r="K84" s="19">
        <f ca="1">IF(OR($A84&lt;50,$A84&gt;59),IFERROR(VLOOKUP($A84,Gains_ded!$A$3:$M$101,Gains_ded!L$1-Gains_ded!$A$1+1,0),0)*Entree!$Q83,0)</f>
        <v>0</v>
      </c>
      <c r="L84" s="19">
        <f ca="1">IF(OR($A84&lt;50,$A84&gt;59),IFERROR(VLOOKUP($A84,Gains_ded!$A$3:$M$101,Gains_ded!M$1-Gains_ded!$A$1+1,0),0)*Entree!$Q83,0)</f>
        <v>0</v>
      </c>
      <c r="M84" s="19">
        <f ca="1">IF(C84="s",IFERROR(VLOOKUP($A84,Syndicats!$B$4:$F$51,Syndicats!$E$1-Syndicats!$B$1+1,0),0)*INDIRECT(ADDRESS(U84,Entree!$J$1,1,1,Parametres!$O$6)),IFERROR(VLOOKUP($A84,Gains_ded!$A$3:$AC$101,Gains_ded!$R$1-Gains_ded!$A$1+1,0),0)*INDIRECT(ADDRESS(U84,Entree!$J$1,1,1,Parametres!$O$6)))</f>
        <v>40</v>
      </c>
      <c r="N84" s="19">
        <f ca="1">IFERROR(VLOOKUP($A84,Gains_ded!$A$3:$AC$101,Gains_ded!$S$1-Gains_ded!$A$1+1,0),0)*INDIRECT(ADDRESS(U84,Entree!$N$1,1,1,Parametres!$O$6))</f>
        <v>0</v>
      </c>
      <c r="O84" s="19">
        <f ca="1">IF($A84&lt;50,0,VLOOKUP($A84,Gains_ded!$A$3:$AC$101,Gains_ded!$T$1-Gains_ded!$A$1+1,0))</f>
        <v>0</v>
      </c>
      <c r="P84" s="19">
        <f ca="1">IF($A84&lt;50,0,VLOOKUP($A84,Gains_ded!$A$3:$AC$101,Gains_ded!$U$1-Gains_ded!$A$1+1,0))</f>
        <v>0</v>
      </c>
      <c r="Q84" s="19">
        <f t="shared" ca="1" si="16"/>
        <v>40</v>
      </c>
      <c r="R84" s="19">
        <f ca="1">IF($A84&lt;50,0,VLOOKUP($A84,Gains_ded!$A$3:$AC$101,Gains_ded!$V$1-Gains_ded!$A$1+1,0))</f>
        <v>0</v>
      </c>
      <c r="S84" s="19">
        <f ca="1">IF(A84=0,0,IFERROR(INDIRECT(ADDRESS(63,A84+1,1,1,Parametres!$O$10&amp;TEXT($A$4,"00000"))),0))</f>
        <v>0</v>
      </c>
      <c r="T84" s="19">
        <f ca="1">IF(AND($A84&gt;50,$A84&lt;60),VLOOKUP($A84,INDIRECT(ADDRESS(U84+2,1,1,1)):INDIRECT(ADDRESS(U84+10,$AE$1,1,1)),$T$1-$A$1+1,0),IF(C84="C",AU84+AV84,IF(R84=0,Q84,IF(S84&gt;R84,0,IF(S84+Q84&gt;R84,R84-S84,Q84)))))</f>
        <v>0.48</v>
      </c>
      <c r="U84" s="68">
        <f t="shared" si="11"/>
        <v>104</v>
      </c>
      <c r="V84" s="19"/>
      <c r="W84" s="19">
        <f ca="1">IFERROR(VLOOKUP($A84,Gains_ded!$A$3:$AC$101,Gains_ded!$X$1-Gains_ded!$A$1+1,0),0)*INDIRECT(ADDRESS(U84,Entree!$J$1,1,1,Parametres!$O$6))</f>
        <v>40</v>
      </c>
      <c r="X84" s="19">
        <f ca="1">IFERROR(VLOOKUP($A84,Gains_ded!$A$3:$AC$101,Gains_ded!$Y$1-Gains_ded!$A$1+1,0),0)*INDIRECT(ADDRESS(U84,Entree!$N$1,1,1,Parametres!$O$6))</f>
        <v>0</v>
      </c>
      <c r="Y84" s="19">
        <f ca="1">IFERROR(VLOOKUP($A84,Gains_ded!$A$3:$AC$101,Gains_ded!$AA$1-Gains_ded!$A$1+1,0),0)*T84</f>
        <v>0</v>
      </c>
      <c r="Z84" s="19">
        <f ca="1">IF($A84&lt;50,0,VLOOKUP($A84,Gains_ded!$A$3:$AC$101,Gains_ded!$Z$1-Gains_ded!$A$1+1,0))</f>
        <v>0</v>
      </c>
      <c r="AA84" s="19">
        <f ca="1">IF($A84&lt;50,0,VLOOKUP($A84,Gains_ded!$A$3:$AC$101,Gains_ded!$AB$1-Gains_ded!$A$1+1,0))</f>
        <v>0</v>
      </c>
      <c r="AB84" s="19">
        <f t="shared" ca="1" si="17"/>
        <v>40</v>
      </c>
      <c r="AC84" s="19">
        <f ca="1">IF($A84&lt;50,0,VLOOKUP($A84,Gains_ded!$A$3:$AC$101,Gains_ded!$AC$1-Gains_ded!$A$1+1,0))</f>
        <v>0</v>
      </c>
      <c r="AD84" s="19">
        <f ca="1">IF(A84=0,0,IFERROR(INDIRECT(ADDRESS(133,A84+1,1,1,Parametres!$O$10&amp;TEXT($A$4,"00000"))),0))</f>
        <v>0</v>
      </c>
      <c r="AE84" s="19">
        <f ca="1">IF(AND($A84&gt;50,$A84&lt;60),VLOOKUP($A84,INDIRECT(ADDRESS(U84+2,1,1,1)):INDIRECT(ADDRESS(U84+10,$AE$1,1,1)),$AE$1-$A$1+1,0),IF(C84="C",BC84+BD84,IF(AC84=0,AB84,IF(AD84&gt;AC84,0,IF(AD84+AB84&gt;AC84,AC84-AD84,AB84)))))</f>
        <v>0.64</v>
      </c>
      <c r="AL84">
        <f ca="1">IF($C84&lt;&gt;"C",0,IFERROR(HLOOKUP($A84&amp;"E",CCQ!$B$2:$AA$101,100,0),0))</f>
        <v>15</v>
      </c>
      <c r="AM84">
        <f ca="1">IF($C84&lt;&gt;"C",0,VLOOKUP(INDIRECT(ADDRESS($U84-35,Entree!$A$1,1,1,Parametres!$O$6))&amp;"C"&amp;INDIRECT(ADDRESS($U84-34,Entree!$A$1,1,1,Parametres!$O$6)),CCQ!$A$4:$AP$100,CCQ!$AP$1,0))</f>
        <v>4</v>
      </c>
      <c r="AN84">
        <f ca="1">IF($C84&lt;&gt;"C",0,VLOOKUP(INDIRECT(ADDRESS($U84-35,Entree!$A$1,1,1,Parametres!$O$6))&amp;"D"&amp;INDIRECT(ADDRESS($U84-34,Entree!$A$1,1,1,Parametres!$O$6)),CCQ!$A$4:$AP$100,CCQ!$AP$1,0))</f>
        <v>5</v>
      </c>
      <c r="AO84">
        <f ca="1">IFERROR(INDIRECT(ADDRESS(AM84,AL84,1,1,Parametres!$O$11)),0)</f>
        <v>0.02</v>
      </c>
      <c r="AP84">
        <f ca="1">IFERROR(INDIRECT(ADDRESS(AN84,AL84,1,1,Parametres!$O$11)),0)</f>
        <v>0</v>
      </c>
      <c r="AQ84" t="str">
        <f ca="1">IF(IFERROR(VLOOKUP(A84,Gains_ded!$A$3:$AC$101,Gains_ded!$R$1,0),0)=1,"H","B")</f>
        <v>H</v>
      </c>
      <c r="AR84">
        <f ca="1">IF(B84="Prelevement",INDIRECT(ADDRESS(U84+6,Entree!$P$1,1,1,Parametres!$O$6)),0)</f>
        <v>0</v>
      </c>
      <c r="AS84">
        <f ca="1">IF(AQ84="H",INDIRECT(ADDRESS(U84+3,Entree!$O$1,1,1,Parametres!$O$6)),INDIRECT(ADDRESS(U84+3,Entree!$P$1,1,1,Parametres!$O$6)))</f>
        <v>24</v>
      </c>
      <c r="AT84">
        <f ca="1">IF(AQ84="H",INDIRECT(ADDRESS(U84+4,Entree!$O$1,1,1,Parametres!$O$6)),INDIRECT(ADDRESS(U84+4,Entree!$P$1,1,1,Parametres!$O$6)))</f>
        <v>16</v>
      </c>
      <c r="AU84">
        <f t="shared" ca="1" si="19"/>
        <v>0.48</v>
      </c>
      <c r="AV84">
        <f t="shared" ca="1" si="18"/>
        <v>0</v>
      </c>
      <c r="AX84">
        <f ca="1">IF($C84&lt;&gt;"C",0,IFERROR(HLOOKUP($A84&amp;"C",CCQ!$B$2:$AA$101,100,0),0))</f>
        <v>16</v>
      </c>
      <c r="AY84">
        <f ca="1">IFERROR(INDIRECT(ADDRESS(AM84,AX84,1,1,Parametres!$O$11)),0)</f>
        <v>0</v>
      </c>
      <c r="AZ84">
        <f ca="1">IFERROR(INDIRECT(ADDRESS(AN84,AX84,1,1,Parametres!$O$11)),0)</f>
        <v>0.04</v>
      </c>
      <c r="BA84" t="str">
        <f ca="1">IF(IFERROR(VLOOKUP(A84,Gains_ded!$A$3:$AC$101,Gains_ded!$X$1,0),0)=1,"H","B")</f>
        <v>H</v>
      </c>
      <c r="BB84">
        <f ca="1">IF(A84=Parametres!$A$52,Parametres!$D$52,1)</f>
        <v>1</v>
      </c>
      <c r="BC84">
        <f t="shared" ca="1" si="14"/>
        <v>0</v>
      </c>
      <c r="BD84">
        <f t="shared" ca="1" si="15"/>
        <v>0.64</v>
      </c>
    </row>
    <row r="85" spans="1:56" x14ac:dyDescent="0.25">
      <c r="A85">
        <f ca="1">IFERROR(Entree!F84,0)</f>
        <v>28</v>
      </c>
      <c r="B85" t="str">
        <f ca="1">IFERROR(VLOOKUP(A85,Gains_ded!$A$3:$B$101,Gains_ded!$B$1-Gains_ded!$A$1+1,0),"")</f>
        <v>Avant impos CCQ</v>
      </c>
      <c r="C85" s="12" t="str">
        <f ca="1">IFERROR(VLOOKUP(A85,Gains_ded!$A$3:$C$101,Gains_ded!$C$1-Gains_ded!$A$1+1,0),"")</f>
        <v>C</v>
      </c>
      <c r="D85" s="12">
        <f ca="1">IFERROR(VLOOKUP(A85,Gains_ded!$A$3:$D$101,Gains_ded!$D$1-Gains_ded!$A$1+1,0),"")</f>
        <v>0</v>
      </c>
      <c r="E85" s="19">
        <f ca="1">IF(OR($A85&lt;50,$A85&gt;59),IFERROR(VLOOKUP($A85,Gains_ded!$A$3:$M$101,Gains_ded!F$1-Gains_ded!$A$1+1,0),0)*Entree!$Q84,0)</f>
        <v>0</v>
      </c>
      <c r="F85" s="19">
        <f ca="1">IF(OR($A85&lt;50,$A85&gt;59),IFERROR(VLOOKUP($A85,Gains_ded!$A$3:$M$101,Gains_ded!G$1-Gains_ded!$A$1+1,0),0)*Entree!$Q84,0)</f>
        <v>100.27000000000001</v>
      </c>
      <c r="G85" s="19">
        <f ca="1">IF(OR($A85&lt;50,$A85&gt;59),IFERROR(VLOOKUP($A85,Gains_ded!$A$3:$M$101,Gains_ded!H$1-Gains_ded!$A$1+1,0),0)*Entree!$Q84,0)</f>
        <v>100.27000000000001</v>
      </c>
      <c r="H85" s="19">
        <f ca="1">IF(OR($A85&lt;50,$A85&gt;59),IFERROR(VLOOKUP($A85,Gains_ded!$A$3:$M$101,Gains_ded!I$1-Gains_ded!$A$1+1,0),0)*Entree!$Q84,0)</f>
        <v>0</v>
      </c>
      <c r="I85" s="19">
        <f ca="1">IF(OR($A85&lt;50,$A85&gt;59),IFERROR(VLOOKUP($A85,Gains_ded!$A$3:$M$101,Gains_ded!J$1-Gains_ded!$A$1+1,0),0)*Entree!$Q84,0)</f>
        <v>100.27000000000001</v>
      </c>
      <c r="J85" s="19">
        <f ca="1">IF(OR($A85&lt;50,$A85&gt;59),IFERROR(VLOOKUP($A85,Gains_ded!$A$3:$M$101,Gains_ded!K$1-Gains_ded!$A$1+1,0),0)*Entree!$Q84,0)</f>
        <v>0</v>
      </c>
      <c r="K85" s="19">
        <f ca="1">IF(OR($A85&lt;50,$A85&gt;59),IFERROR(VLOOKUP($A85,Gains_ded!$A$3:$M$101,Gains_ded!L$1-Gains_ded!$A$1+1,0),0)*Entree!$Q84,0)</f>
        <v>0</v>
      </c>
      <c r="L85" s="19">
        <f ca="1">IF(OR($A85&lt;50,$A85&gt;59),IFERROR(VLOOKUP($A85,Gains_ded!$A$3:$M$101,Gains_ded!M$1-Gains_ded!$A$1+1,0),0)*Entree!$Q84,0)</f>
        <v>0</v>
      </c>
      <c r="M85" s="19">
        <f ca="1">IF(C85="s",IFERROR(VLOOKUP($A85,Syndicats!$B$4:$F$51,Syndicats!$E$1-Syndicats!$B$1+1,0),0)*INDIRECT(ADDRESS(U85,Entree!$J$1,1,1,Parametres!$O$6)),IFERROR(VLOOKUP($A85,Gains_ded!$A$3:$AC$101,Gains_ded!$R$1-Gains_ded!$A$1+1,0),0)*INDIRECT(ADDRESS(U85,Entree!$J$1,1,1,Parametres!$O$6)))</f>
        <v>40</v>
      </c>
      <c r="N85" s="19">
        <f ca="1">IFERROR(VLOOKUP($A85,Gains_ded!$A$3:$AC$101,Gains_ded!$S$1-Gains_ded!$A$1+1,0),0)*INDIRECT(ADDRESS(U85,Entree!$N$1,1,1,Parametres!$O$6))</f>
        <v>0</v>
      </c>
      <c r="O85" s="19">
        <f ca="1">IF($A85&lt;50,0,VLOOKUP($A85,Gains_ded!$A$3:$AC$101,Gains_ded!$T$1-Gains_ded!$A$1+1,0))</f>
        <v>0</v>
      </c>
      <c r="P85" s="19">
        <f ca="1">IF($A85&lt;50,0,VLOOKUP($A85,Gains_ded!$A$3:$AC$101,Gains_ded!$U$1-Gains_ded!$A$1+1,0))</f>
        <v>0</v>
      </c>
      <c r="Q85" s="19">
        <f t="shared" ca="1" si="16"/>
        <v>40</v>
      </c>
      <c r="R85" s="19">
        <f ca="1">IF($A85&lt;50,0,VLOOKUP($A85,Gains_ded!$A$3:$AC$101,Gains_ded!$V$1-Gains_ded!$A$1+1,0))</f>
        <v>0</v>
      </c>
      <c r="S85" s="19">
        <f ca="1">IF(A85=0,0,IFERROR(INDIRECT(ADDRESS(63,A85+1,1,1,Parametres!$O$10&amp;TEXT($A$4,"00000"))),0))</f>
        <v>0</v>
      </c>
      <c r="T85" s="19">
        <f ca="1">IF(AND($A85&gt;50,$A85&lt;60),VLOOKUP($A85,INDIRECT(ADDRESS(U85+2,1,1,1)):INDIRECT(ADDRESS(U85+10,$AE$1,1,1)),$T$1-$A$1+1,0),IF(C85="C",AU85+AV85,IF(R85=0,Q85,IF(S85&gt;R85,0,IF(S85+Q85&gt;R85,R85-S85,Q85)))))</f>
        <v>100.27000000000001</v>
      </c>
      <c r="U85" s="68">
        <f t="shared" si="11"/>
        <v>104</v>
      </c>
      <c r="V85" s="19"/>
      <c r="W85" s="19">
        <f ca="1">IFERROR(VLOOKUP($A85,Gains_ded!$A$3:$AC$101,Gains_ded!$X$1-Gains_ded!$A$1+1,0),0)*INDIRECT(ADDRESS(U85,Entree!$J$1,1,1,Parametres!$O$6))</f>
        <v>40</v>
      </c>
      <c r="X85" s="19">
        <f ca="1">IFERROR(VLOOKUP($A85,Gains_ded!$A$3:$AC$101,Gains_ded!$Y$1-Gains_ded!$A$1+1,0),0)*INDIRECT(ADDRESS(U85,Entree!$N$1,1,1,Parametres!$O$6))</f>
        <v>0</v>
      </c>
      <c r="Y85" s="19">
        <f ca="1">IFERROR(VLOOKUP($A85,Gains_ded!$A$3:$AC$101,Gains_ded!$AA$1-Gains_ded!$A$1+1,0),0)*T85</f>
        <v>0</v>
      </c>
      <c r="Z85" s="19">
        <f ca="1">IF($A85&lt;50,0,VLOOKUP($A85,Gains_ded!$A$3:$AC$101,Gains_ded!$Z$1-Gains_ded!$A$1+1,0))</f>
        <v>0</v>
      </c>
      <c r="AA85" s="19">
        <f ca="1">IF($A85&lt;50,0,VLOOKUP($A85,Gains_ded!$A$3:$AC$101,Gains_ded!$AB$1-Gains_ded!$A$1+1,0))</f>
        <v>0</v>
      </c>
      <c r="AB85" s="19">
        <f t="shared" ca="1" si="17"/>
        <v>40</v>
      </c>
      <c r="AC85" s="19">
        <f ca="1">IF($A85&lt;50,0,VLOOKUP($A85,Gains_ded!$A$3:$AC$101,Gains_ded!$AC$1-Gains_ded!$A$1+1,0))</f>
        <v>0</v>
      </c>
      <c r="AD85" s="19">
        <f ca="1">IF(A85=0,0,IFERROR(INDIRECT(ADDRESS(133,A85+1,1,1,Parametres!$O$10&amp;TEXT($A$4,"00000"))),0))</f>
        <v>0</v>
      </c>
      <c r="AE85" s="19">
        <f ca="1">IF(AND($A85&gt;50,$A85&lt;60),VLOOKUP($A85,INDIRECT(ADDRESS(U85+2,1,1,1)):INDIRECT(ADDRESS(U85+10,$AE$1,1,1)),$AE$1-$A$1+1,0),IF(C85="C",BC85+BD85,IF(AC85=0,AB85,IF(AD85&gt;AC85,0,IF(AD85+AB85&gt;AC85,AC85-AD85,AB85)))))</f>
        <v>0</v>
      </c>
      <c r="AL85">
        <f ca="1">IF($C85&lt;&gt;"C",0,IFERROR(HLOOKUP($A85&amp;"E",CCQ!$B$2:$AA$101,100,0),0))</f>
        <v>18</v>
      </c>
      <c r="AM85">
        <f ca="1">IF($C85&lt;&gt;"C",0,VLOOKUP(INDIRECT(ADDRESS($U85-35,Entree!$A$1,1,1,Parametres!$O$6))&amp;"C"&amp;INDIRECT(ADDRESS($U85-34,Entree!$A$1,1,1,Parametres!$O$6)),CCQ!$A$4:$AP$100,CCQ!$AP$1,0))</f>
        <v>4</v>
      </c>
      <c r="AN85">
        <f ca="1">IF($C85&lt;&gt;"C",0,VLOOKUP(INDIRECT(ADDRESS($U85-35,Entree!$A$1,1,1,Parametres!$O$6))&amp;"D"&amp;INDIRECT(ADDRESS($U85-34,Entree!$A$1,1,1,Parametres!$O$6)),CCQ!$A$4:$AP$100,CCQ!$AP$1,0))</f>
        <v>5</v>
      </c>
      <c r="AO85">
        <f ca="1">IFERROR(INDIRECT(ADDRESS(AM85,AL85,1,1,Parametres!$O$11)),0)</f>
        <v>2.5499999999999998</v>
      </c>
      <c r="AP85">
        <f ca="1">IFERROR(INDIRECT(ADDRESS(AN85,AL85,1,1,Parametres!$O$11)),0)</f>
        <v>2.4420000000000002</v>
      </c>
      <c r="AQ85" t="str">
        <f ca="1">IF(IFERROR(VLOOKUP(A85,Gains_ded!$A$3:$AC$101,Gains_ded!$R$1,0),0)=1,"H","B")</f>
        <v>H</v>
      </c>
      <c r="AR85">
        <f ca="1">IF(B85="Prelevement",INDIRECT(ADDRESS(U85+6,Entree!$P$1,1,1,Parametres!$O$6)),0)</f>
        <v>0</v>
      </c>
      <c r="AS85">
        <f ca="1">IF(AQ85="H",INDIRECT(ADDRESS(U85+3,Entree!$O$1,1,1,Parametres!$O$6)),INDIRECT(ADDRESS(U85+3,Entree!$P$1,1,1,Parametres!$O$6)))</f>
        <v>24</v>
      </c>
      <c r="AT85">
        <f ca="1">IF(AQ85="H",INDIRECT(ADDRESS(U85+4,Entree!$O$1,1,1,Parametres!$O$6)),INDIRECT(ADDRESS(U85+4,Entree!$P$1,1,1,Parametres!$O$6)))</f>
        <v>16</v>
      </c>
      <c r="AU85">
        <f t="shared" ca="1" si="19"/>
        <v>61.2</v>
      </c>
      <c r="AV85">
        <f t="shared" ca="1" si="18"/>
        <v>39.07</v>
      </c>
      <c r="AX85">
        <f ca="1">IF($C85&lt;&gt;"C",0,IFERROR(HLOOKUP($A85&amp;"C",CCQ!$B$2:$AA$101,100,0),0))</f>
        <v>0</v>
      </c>
      <c r="AY85">
        <f ca="1">IFERROR(INDIRECT(ADDRESS(AM85,AX85,1,1,Parametres!$O$11)),0)</f>
        <v>0</v>
      </c>
      <c r="AZ85">
        <f ca="1">IFERROR(INDIRECT(ADDRESS(AN85,AX85,1,1,Parametres!$O$11)),0)</f>
        <v>0</v>
      </c>
      <c r="BA85" t="str">
        <f ca="1">IF(IFERROR(VLOOKUP(A85,Gains_ded!$A$3:$AC$101,Gains_ded!$X$1,0),0)=1,"H","B")</f>
        <v>H</v>
      </c>
      <c r="BB85">
        <f ca="1">IF(A85=Parametres!$A$52,Parametres!$D$52,1)</f>
        <v>1</v>
      </c>
      <c r="BC85">
        <f t="shared" ca="1" si="14"/>
        <v>0</v>
      </c>
      <c r="BD85">
        <f t="shared" ca="1" si="15"/>
        <v>0</v>
      </c>
    </row>
    <row r="86" spans="1:56" x14ac:dyDescent="0.25">
      <c r="A86">
        <f ca="1">IFERROR(Entree!F85,0)</f>
        <v>29</v>
      </c>
      <c r="B86" t="str">
        <f ca="1">IFERROR(VLOOKUP(A86,Gains_ded!$A$3:$B$101,Gains_ded!$B$1-Gains_ded!$A$1+1,0),"")</f>
        <v>Annul av imp CCQ</v>
      </c>
      <c r="C86" s="12" t="str">
        <f ca="1">IFERROR(VLOOKUP(A86,Gains_ded!$A$3:$C$101,Gains_ded!$C$1-Gains_ded!$A$1+1,0),"")</f>
        <v>C</v>
      </c>
      <c r="D86" s="12">
        <f ca="1">IFERROR(VLOOKUP(A86,Gains_ded!$A$3:$D$101,Gains_ded!$D$1-Gains_ded!$A$1+1,0),"")</f>
        <v>0</v>
      </c>
      <c r="E86" s="19">
        <f ca="1">IF(OR($A86&lt;50,$A86&gt;59),IFERROR(VLOOKUP($A86,Gains_ded!$A$3:$M$101,Gains_ded!F$1-Gains_ded!$A$1+1,0),0)*Entree!$Q85,0)</f>
        <v>0</v>
      </c>
      <c r="F86" s="19">
        <f ca="1">IF(OR($A86&lt;50,$A86&gt;59),IFERROR(VLOOKUP($A86,Gains_ded!$A$3:$M$101,Gains_ded!G$1-Gains_ded!$A$1+1,0),0)*Entree!$Q85,0)</f>
        <v>0</v>
      </c>
      <c r="G86" s="19">
        <f ca="1">IF(OR($A86&lt;50,$A86&gt;59),IFERROR(VLOOKUP($A86,Gains_ded!$A$3:$M$101,Gains_ded!H$1-Gains_ded!$A$1+1,0),0)*Entree!$Q85,0)</f>
        <v>0</v>
      </c>
      <c r="H86" s="19">
        <f ca="1">IF(OR($A86&lt;50,$A86&gt;59),IFERROR(VLOOKUP($A86,Gains_ded!$A$3:$M$101,Gains_ded!I$1-Gains_ded!$A$1+1,0),0)*Entree!$Q85,0)</f>
        <v>0</v>
      </c>
      <c r="I86" s="19">
        <f ca="1">IF(OR($A86&lt;50,$A86&gt;59),IFERROR(VLOOKUP($A86,Gains_ded!$A$3:$M$101,Gains_ded!J$1-Gains_ded!$A$1+1,0),0)*Entree!$Q85,0)</f>
        <v>0</v>
      </c>
      <c r="J86" s="19">
        <f ca="1">IF(OR($A86&lt;50,$A86&gt;59),IFERROR(VLOOKUP($A86,Gains_ded!$A$3:$M$101,Gains_ded!K$1-Gains_ded!$A$1+1,0),0)*Entree!$Q85,0)</f>
        <v>0</v>
      </c>
      <c r="K86" s="19">
        <f ca="1">IF(OR($A86&lt;50,$A86&gt;59),IFERROR(VLOOKUP($A86,Gains_ded!$A$3:$M$101,Gains_ded!L$1-Gains_ded!$A$1+1,0),0)*Entree!$Q85,0)</f>
        <v>0</v>
      </c>
      <c r="L86" s="19">
        <f ca="1">IF(OR($A86&lt;50,$A86&gt;59),IFERROR(VLOOKUP($A86,Gains_ded!$A$3:$M$101,Gains_ded!M$1-Gains_ded!$A$1+1,0),0)*Entree!$Q85,0)</f>
        <v>0</v>
      </c>
      <c r="M86" s="19">
        <f ca="1">IF(C86="s",IFERROR(VLOOKUP($A86,Syndicats!$B$4:$F$51,Syndicats!$E$1-Syndicats!$B$1+1,0),0)*INDIRECT(ADDRESS(U86,Entree!$J$1,1,1,Parametres!$O$6)),IFERROR(VLOOKUP($A86,Gains_ded!$A$3:$AC$101,Gains_ded!$R$1-Gains_ded!$A$1+1,0),0)*INDIRECT(ADDRESS(U86,Entree!$J$1,1,1,Parametres!$O$6)))</f>
        <v>40</v>
      </c>
      <c r="N86" s="19">
        <f ca="1">IFERROR(VLOOKUP($A86,Gains_ded!$A$3:$AC$101,Gains_ded!$S$1-Gains_ded!$A$1+1,0),0)*INDIRECT(ADDRESS(U86,Entree!$N$1,1,1,Parametres!$O$6))</f>
        <v>0</v>
      </c>
      <c r="O86" s="19">
        <f ca="1">IF($A86&lt;50,0,VLOOKUP($A86,Gains_ded!$A$3:$AC$101,Gains_ded!$T$1-Gains_ded!$A$1+1,0))</f>
        <v>0</v>
      </c>
      <c r="P86" s="19">
        <f ca="1">IF($A86&lt;50,0,VLOOKUP($A86,Gains_ded!$A$3:$AC$101,Gains_ded!$U$1-Gains_ded!$A$1+1,0))</f>
        <v>0</v>
      </c>
      <c r="Q86" s="19">
        <f t="shared" ca="1" si="16"/>
        <v>40</v>
      </c>
      <c r="R86" s="19">
        <f ca="1">IF($A86&lt;50,0,VLOOKUP($A86,Gains_ded!$A$3:$AC$101,Gains_ded!$V$1-Gains_ded!$A$1+1,0))</f>
        <v>0</v>
      </c>
      <c r="S86" s="19">
        <f ca="1">IF(A86=0,0,IFERROR(INDIRECT(ADDRESS(63,A86+1,1,1,Parametres!$O$10&amp;TEXT($A$4,"00000"))),0))</f>
        <v>0</v>
      </c>
      <c r="T86" s="19">
        <f ca="1">IF(AND($A86&gt;50,$A86&lt;60),VLOOKUP($A86,INDIRECT(ADDRESS(U86+2,1,1,1)):INDIRECT(ADDRESS(U86+10,$AE$1,1,1)),$T$1-$A$1+1,0),IF(C86="C",AU86+AV86,IF(R86=0,Q86,IF(S86&gt;R86,0,IF(S86+Q86&gt;R86,R86-S86,Q86)))))</f>
        <v>-100.27000000000001</v>
      </c>
      <c r="U86" s="68">
        <f t="shared" si="11"/>
        <v>104</v>
      </c>
      <c r="V86" s="19"/>
      <c r="W86" s="19">
        <f ca="1">IFERROR(VLOOKUP($A86,Gains_ded!$A$3:$AC$101,Gains_ded!$X$1-Gains_ded!$A$1+1,0),0)*INDIRECT(ADDRESS(U86,Entree!$J$1,1,1,Parametres!$O$6))</f>
        <v>40</v>
      </c>
      <c r="X86" s="19">
        <f ca="1">IFERROR(VLOOKUP($A86,Gains_ded!$A$3:$AC$101,Gains_ded!$Y$1-Gains_ded!$A$1+1,0),0)*INDIRECT(ADDRESS(U86,Entree!$N$1,1,1,Parametres!$O$6))</f>
        <v>0</v>
      </c>
      <c r="Y86" s="19">
        <f ca="1">IFERROR(VLOOKUP($A86,Gains_ded!$A$3:$AC$101,Gains_ded!$AA$1-Gains_ded!$A$1+1,0),0)*T86</f>
        <v>0</v>
      </c>
      <c r="Z86" s="19">
        <f ca="1">IF($A86&lt;50,0,VLOOKUP($A86,Gains_ded!$A$3:$AC$101,Gains_ded!$Z$1-Gains_ded!$A$1+1,0))</f>
        <v>0</v>
      </c>
      <c r="AA86" s="19">
        <f ca="1">IF($A86&lt;50,0,VLOOKUP($A86,Gains_ded!$A$3:$AC$101,Gains_ded!$AB$1-Gains_ded!$A$1+1,0))</f>
        <v>0</v>
      </c>
      <c r="AB86" s="19">
        <f t="shared" ca="1" si="17"/>
        <v>40</v>
      </c>
      <c r="AC86" s="19">
        <f ca="1">IF($A86&lt;50,0,VLOOKUP($A86,Gains_ded!$A$3:$AC$101,Gains_ded!$AC$1-Gains_ded!$A$1+1,0))</f>
        <v>0</v>
      </c>
      <c r="AD86" s="19">
        <f ca="1">IF(A86=0,0,IFERROR(INDIRECT(ADDRESS(133,A86+1,1,1,Parametres!$O$10&amp;TEXT($A$4,"00000"))),0))</f>
        <v>0</v>
      </c>
      <c r="AE86" s="19">
        <f ca="1">IF(AND($A86&gt;50,$A86&lt;60),VLOOKUP($A86,INDIRECT(ADDRESS(U86+2,1,1,1)):INDIRECT(ADDRESS(U86+10,$AE$1,1,1)),$AE$1-$A$1+1,0),IF(C86="C",BC86+BD86,IF(AC86=0,AB86,IF(AD86&gt;AC86,0,IF(AD86+AB86&gt;AC86,AC86-AD86,AB86)))))</f>
        <v>0</v>
      </c>
      <c r="AL86">
        <f ca="1">IF($C86&lt;&gt;"C",0,IFERROR(HLOOKUP($A86&amp;"E",CCQ!$B$2:$AA$101,100,0),0))</f>
        <v>19</v>
      </c>
      <c r="AM86">
        <f ca="1">IF($C86&lt;&gt;"C",0,VLOOKUP(INDIRECT(ADDRESS($U86-35,Entree!$A$1,1,1,Parametres!$O$6))&amp;"C"&amp;INDIRECT(ADDRESS($U86-34,Entree!$A$1,1,1,Parametres!$O$6)),CCQ!$A$4:$AP$100,CCQ!$AP$1,0))</f>
        <v>4</v>
      </c>
      <c r="AN86">
        <f ca="1">IF($C86&lt;&gt;"C",0,VLOOKUP(INDIRECT(ADDRESS($U86-35,Entree!$A$1,1,1,Parametres!$O$6))&amp;"D"&amp;INDIRECT(ADDRESS($U86-34,Entree!$A$1,1,1,Parametres!$O$6)),CCQ!$A$4:$AP$100,CCQ!$AP$1,0))</f>
        <v>5</v>
      </c>
      <c r="AO86">
        <f ca="1">IFERROR(INDIRECT(ADDRESS(AM86,AL86,1,1,Parametres!$O$11)),0)</f>
        <v>-2.5499999999999998</v>
      </c>
      <c r="AP86">
        <f ca="1">IFERROR(INDIRECT(ADDRESS(AN86,AL86,1,1,Parametres!$O$11)),0)</f>
        <v>-2.4420000000000002</v>
      </c>
      <c r="AQ86" t="str">
        <f ca="1">IF(IFERROR(VLOOKUP(A86,Gains_ded!$A$3:$AC$101,Gains_ded!$R$1,0),0)=1,"H","B")</f>
        <v>H</v>
      </c>
      <c r="AR86">
        <f ca="1">IF(B86="Prelevement",INDIRECT(ADDRESS(U86+6,Entree!$P$1,1,1,Parametres!$O$6)),0)</f>
        <v>0</v>
      </c>
      <c r="AS86">
        <f ca="1">IF(AQ86="H",INDIRECT(ADDRESS(U86+3,Entree!$O$1,1,1,Parametres!$O$6)),INDIRECT(ADDRESS(U86+3,Entree!$P$1,1,1,Parametres!$O$6)))</f>
        <v>24</v>
      </c>
      <c r="AT86">
        <f ca="1">IF(AQ86="H",INDIRECT(ADDRESS(U86+4,Entree!$O$1,1,1,Parametres!$O$6)),INDIRECT(ADDRESS(U86+4,Entree!$P$1,1,1,Parametres!$O$6)))</f>
        <v>16</v>
      </c>
      <c r="AU86">
        <f t="shared" ca="1" si="19"/>
        <v>-61.2</v>
      </c>
      <c r="AV86">
        <f t="shared" ca="1" si="18"/>
        <v>-39.07</v>
      </c>
      <c r="AX86">
        <f ca="1">IF($C86&lt;&gt;"C",0,IFERROR(HLOOKUP($A86&amp;"C",CCQ!$B$2:$AA$101,100,0),0))</f>
        <v>0</v>
      </c>
      <c r="AY86">
        <f ca="1">IFERROR(INDIRECT(ADDRESS(AM86,AX86,1,1,Parametres!$O$11)),0)</f>
        <v>0</v>
      </c>
      <c r="AZ86">
        <f ca="1">IFERROR(INDIRECT(ADDRESS(AN86,AX86,1,1,Parametres!$O$11)),0)</f>
        <v>0</v>
      </c>
      <c r="BA86" t="str">
        <f ca="1">IF(IFERROR(VLOOKUP(A86,Gains_ded!$A$3:$AC$101,Gains_ded!$X$1,0),0)=1,"H","B")</f>
        <v>H</v>
      </c>
      <c r="BB86">
        <f ca="1">IF(A86=Parametres!$A$52,Parametres!$D$52,1)</f>
        <v>1</v>
      </c>
      <c r="BC86">
        <f t="shared" ca="1" si="14"/>
        <v>0</v>
      </c>
      <c r="BD86">
        <f t="shared" ca="1" si="15"/>
        <v>0</v>
      </c>
    </row>
    <row r="87" spans="1:56" x14ac:dyDescent="0.25">
      <c r="A87">
        <f ca="1">IFERROR(Entree!F86,0)</f>
        <v>0</v>
      </c>
      <c r="B87" t="str">
        <f ca="1">IFERROR(VLOOKUP(A87,Gains_ded!$A$3:$B$101,Gains_ded!$B$1-Gains_ded!$A$1+1,0),"")</f>
        <v/>
      </c>
      <c r="C87" s="12" t="str">
        <f ca="1">IFERROR(VLOOKUP(A87,Gains_ded!$A$3:$C$101,Gains_ded!$C$1-Gains_ded!$A$1+1,0),"")</f>
        <v/>
      </c>
      <c r="D87" s="12" t="str">
        <f ca="1">IFERROR(VLOOKUP(A87,Gains_ded!$A$3:$D$101,Gains_ded!$D$1-Gains_ded!$A$1+1,0),"")</f>
        <v/>
      </c>
      <c r="E87" s="19">
        <f ca="1">IF(OR($A87&lt;50,$A87&gt;59),IFERROR(VLOOKUP($A87,Gains_ded!$A$3:$M$51,Gains_ded!F$1-Gains_ded!$A$1+1,0),0)*Entree!$O86,0)</f>
        <v>0</v>
      </c>
      <c r="F87" s="19">
        <f ca="1">IF(OR($A87&lt;50,$A87&gt;59),IFERROR(VLOOKUP($A87,Gains_ded!$A$3:$M$51,Gains_ded!G$1-Gains_ded!$A$1+1,0),0)*Entree!$O86,0)</f>
        <v>0</v>
      </c>
      <c r="G87" s="19">
        <f ca="1">IF(OR($A87&lt;50,$A87&gt;59),IFERROR(VLOOKUP($A87,Gains_ded!$A$3:$M$51,Gains_ded!H$1-Gains_ded!$A$1+1,0),0)*Entree!$O86,0)</f>
        <v>0</v>
      </c>
      <c r="H87" s="19">
        <f ca="1">IF(OR($A87&lt;50,$A87&gt;59),IFERROR(VLOOKUP($A87,Gains_ded!$A$3:$M$51,Gains_ded!I$1-Gains_ded!$A$1+1,0),0)*Entree!$O86,0)</f>
        <v>0</v>
      </c>
      <c r="I87" s="19">
        <f ca="1">IF(OR($A87&lt;50,$A87&gt;59),IFERROR(VLOOKUP($A87,Gains_ded!$A$3:$M$51,Gains_ded!J$1-Gains_ded!$A$1+1,0),0)*Entree!$O86,0)</f>
        <v>0</v>
      </c>
      <c r="J87" s="19">
        <f ca="1">IF(OR($A87&lt;50,$A87&gt;59),IFERROR(VLOOKUP($A87,Gains_ded!$A$3:$M$51,Gains_ded!K$1-Gains_ded!$A$1+1,0),0)*Entree!$O86,0)</f>
        <v>0</v>
      </c>
      <c r="K87" s="19">
        <f ca="1">IF(OR($A87&lt;50,$A87&gt;59),IFERROR(VLOOKUP($A87,Gains_ded!$A$3:$M$51,Gains_ded!L$1-Gains_ded!$A$1+1,0),0)*Entree!$O86,0)</f>
        <v>0</v>
      </c>
      <c r="L87" s="19">
        <f ca="1">IF(OR($A87&lt;50,$A87&gt;59),IFERROR(VLOOKUP($A87,Gains_ded!$A$3:$M$51,Gains_ded!M$1-Gains_ded!$A$1+1,0),0)*Entree!$O86,0)</f>
        <v>0</v>
      </c>
      <c r="M87" s="19">
        <f ca="1">IF(C87="s",IFERROR(VLOOKUP($A87,Syndicats!$B$4:$F$51,Syndicats!$E$1-Syndicats!$B$1+1,0),0)*INDIRECT(ADDRESS(U87,Entree!$J$1,1,1,Parametres!$O$6)),IFERROR(VLOOKUP($A87,Gains_ded!$A$3:$AC$101,Gains_ded!$R$1-Gains_ded!$A$1+1,0),0)*INDIRECT(ADDRESS(U87,Entree!$J$1,1,1,Parametres!$O$6)))</f>
        <v>0</v>
      </c>
      <c r="N87" s="19">
        <f ca="1">IFERROR(VLOOKUP($A87,Gains_ded!$A$3:$AC$101,Gains_ded!$S$1-Gains_ded!$A$1+1,0),0)*INDIRECT(ADDRESS(U87,Entree!$N$1,1,1,Parametres!$O$6))</f>
        <v>0</v>
      </c>
      <c r="O87" s="19">
        <f ca="1">IF($A87&lt;50,0,VLOOKUP($A87,Gains_ded!$A$3:$AC$101,Gains_ded!$T$1-Gains_ded!$A$1+1,0))</f>
        <v>0</v>
      </c>
      <c r="P87" s="19">
        <f ca="1">IF($A87&lt;50,0,VLOOKUP($A87,Gains_ded!$A$3:$AC$101,Gains_ded!$U$1-Gains_ded!$A$1+1,0))</f>
        <v>0</v>
      </c>
      <c r="Q87" s="19">
        <f t="shared" ca="1" si="16"/>
        <v>0</v>
      </c>
      <c r="R87" s="19">
        <f ca="1">IF($A87&lt;50,0,VLOOKUP($A87,Gains_ded!$A$3:$AC$101,Gains_ded!$V$1-Gains_ded!$A$1+1,0))</f>
        <v>0</v>
      </c>
      <c r="S87" s="19">
        <f ca="1">IF(A87=0,0,IFERROR(INDIRECT(ADDRESS(63,A87+1,1,1,Parametres!$O$10&amp;TEXT($A$4,"00000"))),0))</f>
        <v>0</v>
      </c>
      <c r="T87" s="19">
        <f ca="1">IF(AND($A87&gt;50,$A87&lt;60),VLOOKUP($A87,INDIRECT(ADDRESS(U87+2,1,1,1)):INDIRECT(ADDRESS(U87+10,$AE$1,1,1)),$T$1-$A$1+1,0),IF(C87="C",AU87+AV87,IF(R87=0,Q87,IF(S87&gt;R87,0,IF(S87+Q87&gt;R87,R87-S87,Q87)))))</f>
        <v>0</v>
      </c>
      <c r="U87" s="68">
        <f t="shared" si="11"/>
        <v>104</v>
      </c>
      <c r="V87" s="19"/>
      <c r="W87" s="19">
        <f ca="1">IFERROR(VLOOKUP($A87,Gains_ded!$A$3:$AC$101,Gains_ded!$X$1-Gains_ded!$A$1+1,0),0)*INDIRECT(ADDRESS(U87,Entree!$J$1,1,1,Parametres!$O$6))</f>
        <v>0</v>
      </c>
      <c r="X87" s="19">
        <f ca="1">IFERROR(VLOOKUP($A87,Gains_ded!$A$3:$AC$101,Gains_ded!$Y$1-Gains_ded!$A$1+1,0),0)*INDIRECT(ADDRESS(U87,Entree!$N$1,1,1,Parametres!$O$6))</f>
        <v>0</v>
      </c>
      <c r="Y87" s="19">
        <f ca="1">IFERROR(VLOOKUP($A87,Gains_ded!$A$3:$AC$101,Gains_ded!$AA$1-Gains_ded!$A$1+1,0),0)*T87</f>
        <v>0</v>
      </c>
      <c r="Z87" s="19">
        <f ca="1">IF($A87&lt;50,0,VLOOKUP($A87,Gains_ded!$A$3:$AC$101,Gains_ded!$Z$1-Gains_ded!$A$1+1,0))</f>
        <v>0</v>
      </c>
      <c r="AA87" s="19">
        <f ca="1">IF($A87&lt;50,0,VLOOKUP($A87,Gains_ded!$A$3:$AC$101,Gains_ded!$AB$1-Gains_ded!$A$1+1,0))</f>
        <v>0</v>
      </c>
      <c r="AB87" s="19">
        <f t="shared" ca="1" si="17"/>
        <v>0</v>
      </c>
      <c r="AC87" s="19">
        <f ca="1">IF($A87&lt;50,0,VLOOKUP($A87,Gains_ded!$A$3:$AC$101,Gains_ded!$AC$1-Gains_ded!$A$1+1,0))</f>
        <v>0</v>
      </c>
      <c r="AD87" s="19">
        <f ca="1">IF(A87=0,0,IFERROR(INDIRECT(ADDRESS(133,A87+1,1,1,Parametres!$O$10&amp;TEXT($A$4,"00000"))),0))</f>
        <v>0</v>
      </c>
      <c r="AE87" s="19">
        <f ca="1">IF(AND($A87&gt;50,$A87&lt;60),VLOOKUP($A87,INDIRECT(ADDRESS(U87+2,1,1,1)):INDIRECT(ADDRESS(U87+10,$AE$1,1,1)),$AE$1-$A$1+1,0),IF(C87="C",BC87+BD87,IF(AC87=0,AB87,IF(AD87&gt;AC87,0,IF(AD87+AB87&gt;AC87,AC87-AD87,AB87)))))</f>
        <v>0</v>
      </c>
      <c r="AL87">
        <f ca="1">IF($C87&lt;&gt;"C",0,IFERROR(HLOOKUP($A87&amp;"E",CCQ!$B$2:$AA$101,100,0),0))</f>
        <v>0</v>
      </c>
      <c r="AM87">
        <f ca="1">IF($C87&lt;&gt;"C",0,VLOOKUP(INDIRECT(ADDRESS($U87-35,Entree!$A$1,1,1,Parametres!$O$6))&amp;"C"&amp;INDIRECT(ADDRESS($U87-34,Entree!$A$1,1,1,Parametres!$O$6)),CCQ!$A$4:$AP$100,CCQ!$AP$1,0))</f>
        <v>0</v>
      </c>
      <c r="AN87">
        <f ca="1">IF($C87&lt;&gt;"C",0,VLOOKUP(INDIRECT(ADDRESS($U87-35,Entree!$A$1,1,1,Parametres!$O$6))&amp;"D"&amp;INDIRECT(ADDRESS($U87-34,Entree!$A$1,1,1,Parametres!$O$6)),CCQ!$A$4:$AP$100,CCQ!$AP$1,0))</f>
        <v>0</v>
      </c>
      <c r="AO87">
        <f ca="1">IFERROR(INDIRECT(ADDRESS(AM87,AL87,1,1,Parametres!$O$11)),0)</f>
        <v>0</v>
      </c>
      <c r="AP87">
        <f ca="1">IFERROR(INDIRECT(ADDRESS(AN87,AL87,1,1,Parametres!$O$11)),0)</f>
        <v>0</v>
      </c>
      <c r="AQ87" t="str">
        <f ca="1">IF(IFERROR(VLOOKUP(A87,Gains_ded!$A$3:$AC$101,Gains_ded!$R$1,0),0)=1,"H","B")</f>
        <v>B</v>
      </c>
      <c r="AR87">
        <f ca="1">IF(B87="Prelevement",INDIRECT(ADDRESS(U87+6,Entree!$P$1,1,1,Parametres!$O$6)),0)</f>
        <v>0</v>
      </c>
      <c r="AS87">
        <f ca="1">IF(AQ87="H",INDIRECT(ADDRESS(U87+3,Entree!$O$1,1,1,Parametres!$O$6)),INDIRECT(ADDRESS(U87+3,Entree!$P$1,1,1,Parametres!$O$6)))</f>
        <v>916.56</v>
      </c>
      <c r="AT87">
        <f ca="1">IF(AQ87="H",INDIRECT(ADDRESS(U87+4,Entree!$O$1,1,1,Parametres!$O$6)),INDIRECT(ADDRESS(U87+4,Entree!$P$1,1,1,Parametres!$O$6)))</f>
        <v>555.04</v>
      </c>
      <c r="AU87">
        <f t="shared" ca="1" si="19"/>
        <v>0</v>
      </c>
      <c r="AV87">
        <f t="shared" ca="1" si="18"/>
        <v>0</v>
      </c>
      <c r="AX87">
        <f ca="1">IF($C87&lt;&gt;"C",0,IFERROR(HLOOKUP($A87&amp;"C",CCQ!$B$2:$AA$101,100,0),0))</f>
        <v>0</v>
      </c>
      <c r="AY87">
        <f ca="1">IFERROR(INDIRECT(ADDRESS(AM87,AX87,1,1,Parametres!$O$11)),0)</f>
        <v>0</v>
      </c>
      <c r="AZ87">
        <f ca="1">IFERROR(INDIRECT(ADDRESS(AN87,AX87,1,1,Parametres!$O$11)),0)</f>
        <v>0</v>
      </c>
      <c r="BA87" t="str">
        <f ca="1">IF(IFERROR(VLOOKUP(A87,Gains_ded!$A$3:$AC$101,Gains_ded!$X$1,0),0)=1,"H","B")</f>
        <v>B</v>
      </c>
      <c r="BB87">
        <f ca="1">IF(A87=Parametres!$A$52,Parametres!$D$52,1)</f>
        <v>1</v>
      </c>
      <c r="BC87">
        <f t="shared" ca="1" si="14"/>
        <v>0</v>
      </c>
      <c r="BD87">
        <f t="shared" ca="1" si="15"/>
        <v>0</v>
      </c>
    </row>
    <row r="88" spans="1:56" x14ac:dyDescent="0.25">
      <c r="A88">
        <f ca="1">IFERROR(Entree!F87,0)</f>
        <v>0</v>
      </c>
      <c r="B88" t="str">
        <f ca="1">IFERROR(VLOOKUP(A88,Gains_ded!$A$3:$B$101,Gains_ded!$B$1-Gains_ded!$A$1+1,0),"")</f>
        <v/>
      </c>
      <c r="C88" s="12" t="str">
        <f ca="1">IFERROR(VLOOKUP(A88,Gains_ded!$A$3:$C$101,Gains_ded!$C$1-Gains_ded!$A$1+1,0),"")</f>
        <v/>
      </c>
      <c r="D88" s="12" t="str">
        <f ca="1">IFERROR(VLOOKUP(A88,Gains_ded!$A$3:$D$101,Gains_ded!$D$1-Gains_ded!$A$1+1,0),"")</f>
        <v/>
      </c>
      <c r="E88" s="19">
        <f ca="1">IF(OR($A88&lt;50,$A88&gt;59),IFERROR(VLOOKUP($A88,Gains_ded!$A$3:$M$51,Gains_ded!F$1-Gains_ded!$A$1+1,0),0)*Entree!$O87,0)</f>
        <v>0</v>
      </c>
      <c r="F88" s="19">
        <f ca="1">IF(OR($A88&lt;50,$A88&gt;59),IFERROR(VLOOKUP($A88,Gains_ded!$A$3:$M$51,Gains_ded!G$1-Gains_ded!$A$1+1,0),0)*Entree!$O87,0)</f>
        <v>0</v>
      </c>
      <c r="G88" s="19">
        <f ca="1">IF(OR($A88&lt;50,$A88&gt;59),IFERROR(VLOOKUP($A88,Gains_ded!$A$3:$M$51,Gains_ded!H$1-Gains_ded!$A$1+1,0),0)*Entree!$O87,0)</f>
        <v>0</v>
      </c>
      <c r="H88" s="19">
        <f ca="1">IF(OR($A88&lt;50,$A88&gt;59),IFERROR(VLOOKUP($A88,Gains_ded!$A$3:$M$51,Gains_ded!I$1-Gains_ded!$A$1+1,0),0)*Entree!$O87,0)</f>
        <v>0</v>
      </c>
      <c r="I88" s="19">
        <f ca="1">IF(OR($A88&lt;50,$A88&gt;59),IFERROR(VLOOKUP($A88,Gains_ded!$A$3:$M$51,Gains_ded!J$1-Gains_ded!$A$1+1,0),0)*Entree!$O87,0)</f>
        <v>0</v>
      </c>
      <c r="J88" s="19">
        <f ca="1">IF(OR($A88&lt;50,$A88&gt;59),IFERROR(VLOOKUP($A88,Gains_ded!$A$3:$M$51,Gains_ded!K$1-Gains_ded!$A$1+1,0),0)*Entree!$O87,0)</f>
        <v>0</v>
      </c>
      <c r="K88" s="19">
        <f ca="1">IF(OR($A88&lt;50,$A88&gt;59),IFERROR(VLOOKUP($A88,Gains_ded!$A$3:$M$51,Gains_ded!L$1-Gains_ded!$A$1+1,0),0)*Entree!$O87,0)</f>
        <v>0</v>
      </c>
      <c r="L88" s="19">
        <f ca="1">IF(OR($A88&lt;50,$A88&gt;59),IFERROR(VLOOKUP($A88,Gains_ded!$A$3:$M$51,Gains_ded!M$1-Gains_ded!$A$1+1,0),0)*Entree!$O87,0)</f>
        <v>0</v>
      </c>
      <c r="M88" s="19">
        <f ca="1">IF(C88="s",IFERROR(VLOOKUP($A88,Syndicats!$B$4:$F$51,Syndicats!$E$1-Syndicats!$B$1+1,0),0)*INDIRECT(ADDRESS(U88,Entree!$J$1,1,1,Parametres!$O$6)),IFERROR(VLOOKUP($A88,Gains_ded!$A$3:$AC$101,Gains_ded!$R$1-Gains_ded!$A$1+1,0),0)*INDIRECT(ADDRESS(U88,Entree!$J$1,1,1,Parametres!$O$6)))</f>
        <v>0</v>
      </c>
      <c r="N88" s="19">
        <f ca="1">IFERROR(VLOOKUP($A88,Gains_ded!$A$3:$AC$101,Gains_ded!$S$1-Gains_ded!$A$1+1,0),0)*INDIRECT(ADDRESS(U88,Entree!$N$1,1,1,Parametres!$O$6))</f>
        <v>0</v>
      </c>
      <c r="O88" s="19">
        <f ca="1">IF($A88&lt;50,0,VLOOKUP($A88,Gains_ded!$A$3:$AC$101,Gains_ded!$T$1-Gains_ded!$A$1+1,0))</f>
        <v>0</v>
      </c>
      <c r="P88" s="19">
        <f ca="1">IF($A88&lt;50,0,VLOOKUP($A88,Gains_ded!$A$3:$AC$101,Gains_ded!$U$1-Gains_ded!$A$1+1,0))</f>
        <v>0</v>
      </c>
      <c r="Q88" s="19">
        <f t="shared" ca="1" si="16"/>
        <v>0</v>
      </c>
      <c r="R88" s="19">
        <f ca="1">IF($A88&lt;50,0,VLOOKUP($A88,Gains_ded!$A$3:$AC$101,Gains_ded!$V$1-Gains_ded!$A$1+1,0))</f>
        <v>0</v>
      </c>
      <c r="S88" s="19">
        <f ca="1">IF(A88=0,0,IFERROR(INDIRECT(ADDRESS(63,A88+1,1,1,Parametres!$O$10&amp;TEXT($A$4,"00000"))),0))</f>
        <v>0</v>
      </c>
      <c r="T88" s="19">
        <f ca="1">IF(AND($A88&gt;50,$A88&lt;60),VLOOKUP($A88,INDIRECT(ADDRESS(U88+2,1,1,1)):INDIRECT(ADDRESS(U88+10,$AE$1,1,1)),$T$1-$A$1+1,0),IF(C88="C",AU88+AV88,IF(R88=0,Q88,IF(S88&gt;R88,0,IF(S88+Q88&gt;R88,R88-S88,Q88)))))</f>
        <v>0</v>
      </c>
      <c r="U88" s="68">
        <f t="shared" si="11"/>
        <v>104</v>
      </c>
      <c r="V88" s="19"/>
      <c r="W88" s="19">
        <f ca="1">IFERROR(VLOOKUP($A88,Gains_ded!$A$3:$AC$101,Gains_ded!$X$1-Gains_ded!$A$1+1,0),0)*INDIRECT(ADDRESS(U88,Entree!$J$1,1,1,Parametres!$O$6))</f>
        <v>0</v>
      </c>
      <c r="X88" s="19">
        <f ca="1">IFERROR(VLOOKUP($A88,Gains_ded!$A$3:$AC$101,Gains_ded!$Y$1-Gains_ded!$A$1+1,0),0)*INDIRECT(ADDRESS(U88,Entree!$N$1,1,1,Parametres!$O$6))</f>
        <v>0</v>
      </c>
      <c r="Y88" s="19">
        <f ca="1">IFERROR(VLOOKUP($A88,Gains_ded!$A$3:$AC$101,Gains_ded!$AA$1-Gains_ded!$A$1+1,0),0)*T88</f>
        <v>0</v>
      </c>
      <c r="Z88" s="19">
        <f ca="1">IF($A88&lt;50,0,VLOOKUP($A88,Gains_ded!$A$3:$AC$101,Gains_ded!$Z$1-Gains_ded!$A$1+1,0))</f>
        <v>0</v>
      </c>
      <c r="AA88" s="19">
        <f ca="1">IF($A88&lt;50,0,VLOOKUP($A88,Gains_ded!$A$3:$AC$101,Gains_ded!$AB$1-Gains_ded!$A$1+1,0))</f>
        <v>0</v>
      </c>
      <c r="AB88" s="19">
        <f t="shared" ca="1" si="17"/>
        <v>0</v>
      </c>
      <c r="AC88" s="19">
        <f ca="1">IF($A88&lt;50,0,VLOOKUP($A88,Gains_ded!$A$3:$AC$101,Gains_ded!$AC$1-Gains_ded!$A$1+1,0))</f>
        <v>0</v>
      </c>
      <c r="AD88" s="19">
        <f ca="1">IF(A88=0,0,IFERROR(INDIRECT(ADDRESS(133,A88+1,1,1,Parametres!$O$10&amp;TEXT($A$4,"00000"))),0))</f>
        <v>0</v>
      </c>
      <c r="AE88" s="19">
        <f ca="1">IF(AND($A88&gt;50,$A88&lt;60),VLOOKUP($A88,INDIRECT(ADDRESS(U88+2,1,1,1)):INDIRECT(ADDRESS(U88+10,$AE$1,1,1)),$AE$1-$A$1+1,0),IF(C88="C",BC88+BD88,IF(AC88=0,AB88,IF(AD88&gt;AC88,0,IF(AD88+AB88&gt;AC88,AC88-AD88,AB88)))))</f>
        <v>0</v>
      </c>
      <c r="AL88">
        <f ca="1">IF($C88&lt;&gt;"C",0,IFERROR(HLOOKUP($A88&amp;"E",CCQ!$B$2:$AA$101,100,0),0))</f>
        <v>0</v>
      </c>
      <c r="AM88">
        <f ca="1">IF($C88&lt;&gt;"C",0,VLOOKUP(INDIRECT(ADDRESS($U88-35,Entree!$A$1,1,1,Parametres!$O$6))&amp;"C"&amp;INDIRECT(ADDRESS($U88-34,Entree!$A$1,1,1,Parametres!$O$6)),CCQ!$A$4:$AP$100,CCQ!$AP$1,0))</f>
        <v>0</v>
      </c>
      <c r="AN88">
        <f ca="1">IF($C88&lt;&gt;"C",0,VLOOKUP(INDIRECT(ADDRESS($U88-35,Entree!$A$1,1,1,Parametres!$O$6))&amp;"D"&amp;INDIRECT(ADDRESS($U88-34,Entree!$A$1,1,1,Parametres!$O$6)),CCQ!$A$4:$AP$100,CCQ!$AP$1,0))</f>
        <v>0</v>
      </c>
      <c r="AO88">
        <f ca="1">IFERROR(INDIRECT(ADDRESS(AM88,AL88,1,1,Parametres!$O$11)),0)</f>
        <v>0</v>
      </c>
      <c r="AP88">
        <f ca="1">IFERROR(INDIRECT(ADDRESS(AN88,AL88,1,1,Parametres!$O$11)),0)</f>
        <v>0</v>
      </c>
      <c r="AQ88" t="str">
        <f ca="1">IF(IFERROR(VLOOKUP(A88,Gains_ded!$A$3:$AC$101,Gains_ded!$R$1,0),0)=1,"H","B")</f>
        <v>B</v>
      </c>
      <c r="AR88">
        <f ca="1">IF(B88="Prelevement",INDIRECT(ADDRESS(U88+6,Entree!$P$1,1,1,Parametres!$O$6)),0)</f>
        <v>0</v>
      </c>
      <c r="AS88">
        <f ca="1">IF(AQ88="H",INDIRECT(ADDRESS(U88+3,Entree!$O$1,1,1,Parametres!$O$6)),INDIRECT(ADDRESS(U88+3,Entree!$P$1,1,1,Parametres!$O$6)))</f>
        <v>916.56</v>
      </c>
      <c r="AT88">
        <f ca="1">IF(AQ88="H",INDIRECT(ADDRESS(U88+4,Entree!$O$1,1,1,Parametres!$O$6)),INDIRECT(ADDRESS(U88+4,Entree!$P$1,1,1,Parametres!$O$6)))</f>
        <v>555.04</v>
      </c>
      <c r="AU88">
        <f t="shared" ca="1" si="19"/>
        <v>0</v>
      </c>
      <c r="AV88">
        <f t="shared" ca="1" si="18"/>
        <v>0</v>
      </c>
      <c r="AX88">
        <f ca="1">IF($C88&lt;&gt;"C",0,IFERROR(HLOOKUP($A88&amp;"C",CCQ!$B$2:$AA$101,100,0),0))</f>
        <v>0</v>
      </c>
      <c r="AY88">
        <f ca="1">IFERROR(INDIRECT(ADDRESS(AM88,AX88,1,1,Parametres!$O$11)),0)</f>
        <v>0</v>
      </c>
      <c r="AZ88">
        <f ca="1">IFERROR(INDIRECT(ADDRESS(AN88,AX88,1,1,Parametres!$O$11)),0)</f>
        <v>0</v>
      </c>
      <c r="BA88" t="str">
        <f ca="1">IF(IFERROR(VLOOKUP(A88,Gains_ded!$A$3:$AC$101,Gains_ded!$X$1,0),0)=1,"H","B")</f>
        <v>B</v>
      </c>
      <c r="BB88">
        <f ca="1">IF(A88=Parametres!$A$52,Parametres!$D$52,1)</f>
        <v>1</v>
      </c>
      <c r="BC88">
        <f t="shared" ca="1" si="14"/>
        <v>0</v>
      </c>
      <c r="BD88">
        <f t="shared" ca="1" si="15"/>
        <v>0</v>
      </c>
    </row>
    <row r="89" spans="1:56" x14ac:dyDescent="0.25">
      <c r="A89">
        <f ca="1">IFERROR(Entree!F88,0)</f>
        <v>0</v>
      </c>
      <c r="B89" t="str">
        <f ca="1">IFERROR(VLOOKUP(A89,Gains_ded!$A$3:$B$101,Gains_ded!$B$1-Gains_ded!$A$1+1,0),"")</f>
        <v/>
      </c>
      <c r="C89" s="12" t="str">
        <f ca="1">IFERROR(VLOOKUP(A89,Gains_ded!$A$3:$C$101,Gains_ded!$C$1-Gains_ded!$A$1+1,0),"")</f>
        <v/>
      </c>
      <c r="D89" s="12" t="str">
        <f ca="1">IFERROR(VLOOKUP(A89,Gains_ded!$A$3:$D$101,Gains_ded!$D$1-Gains_ded!$A$1+1,0),"")</f>
        <v/>
      </c>
      <c r="E89" s="19">
        <f ca="1">IF(OR($A89&lt;50,$A89&gt;59),IFERROR(VLOOKUP($A89,Gains_ded!$A$3:$M$51,Gains_ded!F$1-Gains_ded!$A$1+1,0),0)*Entree!$O88,0)</f>
        <v>0</v>
      </c>
      <c r="F89" s="19">
        <f ca="1">IF(OR($A89&lt;50,$A89&gt;59),IFERROR(VLOOKUP($A89,Gains_ded!$A$3:$M$51,Gains_ded!G$1-Gains_ded!$A$1+1,0),0)*Entree!$O88,0)</f>
        <v>0</v>
      </c>
      <c r="G89" s="19">
        <f ca="1">IF(OR($A89&lt;50,$A89&gt;59),IFERROR(VLOOKUP($A89,Gains_ded!$A$3:$M$51,Gains_ded!H$1-Gains_ded!$A$1+1,0),0)*Entree!$O88,0)</f>
        <v>0</v>
      </c>
      <c r="H89" s="19">
        <f ca="1">IF(OR($A89&lt;50,$A89&gt;59),IFERROR(VLOOKUP($A89,Gains_ded!$A$3:$M$51,Gains_ded!I$1-Gains_ded!$A$1+1,0),0)*Entree!$O88,0)</f>
        <v>0</v>
      </c>
      <c r="I89" s="19">
        <f ca="1">IF(OR($A89&lt;50,$A89&gt;59),IFERROR(VLOOKUP($A89,Gains_ded!$A$3:$M$51,Gains_ded!J$1-Gains_ded!$A$1+1,0),0)*Entree!$O88,0)</f>
        <v>0</v>
      </c>
      <c r="J89" s="19">
        <f ca="1">IF(OR($A89&lt;50,$A89&gt;59),IFERROR(VLOOKUP($A89,Gains_ded!$A$3:$M$51,Gains_ded!K$1-Gains_ded!$A$1+1,0),0)*Entree!$O88,0)</f>
        <v>0</v>
      </c>
      <c r="K89" s="19">
        <f ca="1">IF(OR($A89&lt;50,$A89&gt;59),IFERROR(VLOOKUP($A89,Gains_ded!$A$3:$M$51,Gains_ded!L$1-Gains_ded!$A$1+1,0),0)*Entree!$O88,0)</f>
        <v>0</v>
      </c>
      <c r="L89" s="19">
        <f ca="1">IF(OR($A89&lt;50,$A89&gt;59),IFERROR(VLOOKUP($A89,Gains_ded!$A$3:$M$51,Gains_ded!M$1-Gains_ded!$A$1+1,0),0)*Entree!$O88,0)</f>
        <v>0</v>
      </c>
      <c r="M89" s="19">
        <f ca="1">IF(C89="s",IFERROR(VLOOKUP($A89,Syndicats!$B$4:$F$51,Syndicats!$E$1-Syndicats!$B$1+1,0),0)*INDIRECT(ADDRESS(U89,Entree!$J$1,1,1,Parametres!$O$6)),IFERROR(VLOOKUP($A89,Gains_ded!$A$3:$AC$101,Gains_ded!$R$1-Gains_ded!$A$1+1,0),0)*INDIRECT(ADDRESS(U89,Entree!$J$1,1,1,Parametres!$O$6)))</f>
        <v>0</v>
      </c>
      <c r="N89" s="19">
        <f ca="1">IFERROR(VLOOKUP($A89,Gains_ded!$A$3:$AC$101,Gains_ded!$S$1-Gains_ded!$A$1+1,0),0)*INDIRECT(ADDRESS(U89,Entree!$N$1,1,1,Parametres!$O$6))</f>
        <v>0</v>
      </c>
      <c r="O89" s="19">
        <f ca="1">IF($A89&lt;50,0,VLOOKUP($A89,Gains_ded!$A$3:$AC$101,Gains_ded!$T$1-Gains_ded!$A$1+1,0))</f>
        <v>0</v>
      </c>
      <c r="P89" s="19">
        <f ca="1">IF($A89&lt;50,0,VLOOKUP($A89,Gains_ded!$A$3:$AC$101,Gains_ded!$U$1-Gains_ded!$A$1+1,0))</f>
        <v>0</v>
      </c>
      <c r="Q89" s="19">
        <f t="shared" ca="1" si="16"/>
        <v>0</v>
      </c>
      <c r="R89" s="19">
        <f ca="1">IF($A89&lt;50,0,VLOOKUP($A89,Gains_ded!$A$3:$AC$101,Gains_ded!$V$1-Gains_ded!$A$1+1,0))</f>
        <v>0</v>
      </c>
      <c r="S89" s="19">
        <f ca="1">IF(A89=0,0,IFERROR(INDIRECT(ADDRESS(63,A89+1,1,1,Parametres!$O$10&amp;TEXT($A$4,"00000"))),0))</f>
        <v>0</v>
      </c>
      <c r="T89" s="19">
        <f ca="1">IF(AND($A89&gt;50,$A89&lt;60),VLOOKUP($A89,INDIRECT(ADDRESS(U89+2,1,1,1)):INDIRECT(ADDRESS(U89+10,$AE$1,1,1)),$T$1-$A$1+1,0),IF(C89="C",AU89+AV89,IF(R89=0,Q89,IF(S89&gt;R89,0,IF(S89+Q89&gt;R89,R89-S89,Q89)))))</f>
        <v>0</v>
      </c>
      <c r="U89" s="68">
        <f t="shared" si="11"/>
        <v>104</v>
      </c>
      <c r="V89" s="19"/>
      <c r="W89" s="19">
        <f ca="1">IFERROR(VLOOKUP($A89,Gains_ded!$A$3:$AC$101,Gains_ded!$X$1-Gains_ded!$A$1+1,0),0)*INDIRECT(ADDRESS(U89,Entree!$J$1,1,1,Parametres!$O$6))</f>
        <v>0</v>
      </c>
      <c r="X89" s="19">
        <f ca="1">IFERROR(VLOOKUP($A89,Gains_ded!$A$3:$AC$101,Gains_ded!$Y$1-Gains_ded!$A$1+1,0),0)*INDIRECT(ADDRESS(U89,Entree!$N$1,1,1,Parametres!$O$6))</f>
        <v>0</v>
      </c>
      <c r="Y89" s="19">
        <f ca="1">IFERROR(VLOOKUP($A89,Gains_ded!$A$3:$AC$101,Gains_ded!$AA$1-Gains_ded!$A$1+1,0),0)*T89</f>
        <v>0</v>
      </c>
      <c r="Z89" s="19">
        <f ca="1">IF($A89&lt;50,0,VLOOKUP($A89,Gains_ded!$A$3:$AC$101,Gains_ded!$Z$1-Gains_ded!$A$1+1,0))</f>
        <v>0</v>
      </c>
      <c r="AA89" s="19">
        <f ca="1">IF($A89&lt;50,0,VLOOKUP($A89,Gains_ded!$A$3:$AC$101,Gains_ded!$AB$1-Gains_ded!$A$1+1,0))</f>
        <v>0</v>
      </c>
      <c r="AB89" s="19">
        <f t="shared" ca="1" si="17"/>
        <v>0</v>
      </c>
      <c r="AC89" s="19">
        <f ca="1">IF($A89&lt;50,0,VLOOKUP($A89,Gains_ded!$A$3:$AC$101,Gains_ded!$AC$1-Gains_ded!$A$1+1,0))</f>
        <v>0</v>
      </c>
      <c r="AD89" s="19">
        <f ca="1">IF(A89=0,0,IFERROR(INDIRECT(ADDRESS(133,A89+1,1,1,Parametres!$O$10&amp;TEXT($A$4,"00000"))),0))</f>
        <v>0</v>
      </c>
      <c r="AE89" s="19">
        <f ca="1">IF(AND($A89&gt;50,$A89&lt;60),VLOOKUP($A89,INDIRECT(ADDRESS(U89+2,1,1,1)):INDIRECT(ADDRESS(U89+10,$AE$1,1,1)),$AE$1-$A$1+1,0),IF(C89="C",BC89+BD89,IF(AC89=0,AB89,IF(AD89&gt;AC89,0,IF(AD89+AB89&gt;AC89,AC89-AD89,AB89)))))</f>
        <v>0</v>
      </c>
      <c r="AL89">
        <f ca="1">IF($C89&lt;&gt;"C",0,IFERROR(HLOOKUP($A89&amp;"E",CCQ!$B$2:$AA$101,100,0),0))</f>
        <v>0</v>
      </c>
      <c r="AM89">
        <f ca="1">IF($C89&lt;&gt;"C",0,VLOOKUP(INDIRECT(ADDRESS($U89-35,Entree!$A$1,1,1,Parametres!$O$6))&amp;"C"&amp;INDIRECT(ADDRESS($U89-34,Entree!$A$1,1,1,Parametres!$O$6)),CCQ!$A$4:$AP$100,CCQ!$AP$1,0))</f>
        <v>0</v>
      </c>
      <c r="AN89">
        <f ca="1">IF($C89&lt;&gt;"C",0,VLOOKUP(INDIRECT(ADDRESS($U89-35,Entree!$A$1,1,1,Parametres!$O$6))&amp;"D"&amp;INDIRECT(ADDRESS($U89-34,Entree!$A$1,1,1,Parametres!$O$6)),CCQ!$A$4:$AP$100,CCQ!$AP$1,0))</f>
        <v>0</v>
      </c>
      <c r="AO89">
        <f ca="1">IFERROR(INDIRECT(ADDRESS(AM89,AL89,1,1,Parametres!$O$11)),0)</f>
        <v>0</v>
      </c>
      <c r="AP89">
        <f ca="1">IFERROR(INDIRECT(ADDRESS(AN89,AL89,1,1,Parametres!$O$11)),0)</f>
        <v>0</v>
      </c>
      <c r="AQ89" t="str">
        <f ca="1">IF(IFERROR(VLOOKUP(A89,Gains_ded!$A$3:$AC$101,Gains_ded!$R$1,0),0)=1,"H","B")</f>
        <v>B</v>
      </c>
      <c r="AR89">
        <f ca="1">IF(B89="Prelevement",INDIRECT(ADDRESS(U89+6,Entree!$P$1,1,1,Parametres!$O$6)),0)</f>
        <v>0</v>
      </c>
      <c r="AS89">
        <f ca="1">IF(AQ89="H",INDIRECT(ADDRESS(U89+3,Entree!$O$1,1,1,Parametres!$O$6)),INDIRECT(ADDRESS(U89+3,Entree!$P$1,1,1,Parametres!$O$6)))</f>
        <v>916.56</v>
      </c>
      <c r="AT89">
        <f ca="1">IF(AQ89="H",INDIRECT(ADDRESS(U89+4,Entree!$O$1,1,1,Parametres!$O$6)),INDIRECT(ADDRESS(U89+4,Entree!$P$1,1,1,Parametres!$O$6)))</f>
        <v>555.04</v>
      </c>
      <c r="AU89">
        <f t="shared" ca="1" si="19"/>
        <v>0</v>
      </c>
      <c r="AV89">
        <f t="shared" ca="1" si="18"/>
        <v>0</v>
      </c>
      <c r="AX89">
        <f ca="1">IF($C89&lt;&gt;"C",0,IFERROR(HLOOKUP($A89&amp;"C",CCQ!$B$2:$AA$101,100,0),0))</f>
        <v>0</v>
      </c>
      <c r="AY89">
        <f ca="1">IFERROR(INDIRECT(ADDRESS(AM89,AX89,1,1,Parametres!$O$11)),0)</f>
        <v>0</v>
      </c>
      <c r="AZ89">
        <f ca="1">IFERROR(INDIRECT(ADDRESS(AN89,AX89,1,1,Parametres!$O$11)),0)</f>
        <v>0</v>
      </c>
      <c r="BA89" t="str">
        <f ca="1">IF(IFERROR(VLOOKUP(A89,Gains_ded!$A$3:$AC$101,Gains_ded!$X$1,0),0)=1,"H","B")</f>
        <v>B</v>
      </c>
      <c r="BB89">
        <f ca="1">IF(A89=Parametres!$A$52,Parametres!$D$52,1)</f>
        <v>1</v>
      </c>
      <c r="BC89">
        <f t="shared" ca="1" si="14"/>
        <v>0</v>
      </c>
      <c r="BD89">
        <f t="shared" ca="1" si="15"/>
        <v>0</v>
      </c>
    </row>
    <row r="90" spans="1:56" x14ac:dyDescent="0.25">
      <c r="A90">
        <f ca="1">IFERROR(Entree!F89,0)</f>
        <v>0</v>
      </c>
      <c r="B90" t="str">
        <f ca="1">IFERROR(VLOOKUP(A90,Gains_ded!$A$3:$B$101,Gains_ded!$B$1-Gains_ded!$A$1+1,0),"")</f>
        <v/>
      </c>
      <c r="C90" s="12" t="str">
        <f ca="1">IFERROR(VLOOKUP(A90,Gains_ded!$A$3:$C$101,Gains_ded!$C$1-Gains_ded!$A$1+1,0),"")</f>
        <v/>
      </c>
      <c r="D90" s="12" t="str">
        <f ca="1">IFERROR(VLOOKUP(A90,Gains_ded!$A$3:$D$101,Gains_ded!$D$1-Gains_ded!$A$1+1,0),"")</f>
        <v/>
      </c>
      <c r="E90" s="19">
        <f ca="1">IF(OR($A90&lt;50,$A90&gt;59),IFERROR(VLOOKUP($A90,Gains_ded!$A$3:$M$51,Gains_ded!F$1-Gains_ded!$A$1+1,0),0)*Entree!$O89,0)</f>
        <v>0</v>
      </c>
      <c r="F90" s="19">
        <f ca="1">IF(OR($A90&lt;50,$A90&gt;59),IFERROR(VLOOKUP($A90,Gains_ded!$A$3:$M$51,Gains_ded!G$1-Gains_ded!$A$1+1,0),0)*Entree!$O89,0)</f>
        <v>0</v>
      </c>
      <c r="G90" s="19">
        <f ca="1">IF(OR($A90&lt;50,$A90&gt;59),IFERROR(VLOOKUP($A90,Gains_ded!$A$3:$M$51,Gains_ded!H$1-Gains_ded!$A$1+1,0),0)*Entree!$O89,0)</f>
        <v>0</v>
      </c>
      <c r="H90" s="19">
        <f ca="1">IF(OR($A90&lt;50,$A90&gt;59),IFERROR(VLOOKUP($A90,Gains_ded!$A$3:$M$51,Gains_ded!I$1-Gains_ded!$A$1+1,0),0)*Entree!$O89,0)</f>
        <v>0</v>
      </c>
      <c r="I90" s="19">
        <f ca="1">IF(OR($A90&lt;50,$A90&gt;59),IFERROR(VLOOKUP($A90,Gains_ded!$A$3:$M$51,Gains_ded!J$1-Gains_ded!$A$1+1,0),0)*Entree!$O89,0)</f>
        <v>0</v>
      </c>
      <c r="J90" s="19">
        <f ca="1">IF(OR($A90&lt;50,$A90&gt;59),IFERROR(VLOOKUP($A90,Gains_ded!$A$3:$M$51,Gains_ded!K$1-Gains_ded!$A$1+1,0),0)*Entree!$O89,0)</f>
        <v>0</v>
      </c>
      <c r="K90" s="19">
        <f ca="1">IF(OR($A90&lt;50,$A90&gt;59),IFERROR(VLOOKUP($A90,Gains_ded!$A$3:$M$51,Gains_ded!L$1-Gains_ded!$A$1+1,0),0)*Entree!$O89,0)</f>
        <v>0</v>
      </c>
      <c r="L90" s="19">
        <f ca="1">IF(OR($A90&lt;50,$A90&gt;59),IFERROR(VLOOKUP($A90,Gains_ded!$A$3:$M$51,Gains_ded!M$1-Gains_ded!$A$1+1,0),0)*Entree!$O89,0)</f>
        <v>0</v>
      </c>
      <c r="M90" s="19">
        <f ca="1">IF(C90="s",IFERROR(VLOOKUP($A90,Syndicats!$B$4:$F$51,Syndicats!$E$1-Syndicats!$B$1+1,0),0)*INDIRECT(ADDRESS(U90,Entree!$J$1,1,1,Parametres!$O$6)),IFERROR(VLOOKUP($A90,Gains_ded!$A$3:$AC$101,Gains_ded!$R$1-Gains_ded!$A$1+1,0),0)*INDIRECT(ADDRESS(U90,Entree!$J$1,1,1,Parametres!$O$6)))</f>
        <v>0</v>
      </c>
      <c r="N90" s="19">
        <f ca="1">IFERROR(VLOOKUP($A90,Gains_ded!$A$3:$AC$101,Gains_ded!$S$1-Gains_ded!$A$1+1,0),0)*INDIRECT(ADDRESS(U90,Entree!$N$1,1,1,Parametres!$O$6))</f>
        <v>0</v>
      </c>
      <c r="O90" s="19">
        <f ca="1">IF($A90&lt;50,0,VLOOKUP($A90,Gains_ded!$A$3:$AC$101,Gains_ded!$T$1-Gains_ded!$A$1+1,0))</f>
        <v>0</v>
      </c>
      <c r="P90" s="19">
        <f ca="1">IF($A90&lt;50,0,VLOOKUP($A90,Gains_ded!$A$3:$AC$101,Gains_ded!$U$1-Gains_ded!$A$1+1,0))</f>
        <v>0</v>
      </c>
      <c r="Q90" s="19">
        <f t="shared" ca="1" si="16"/>
        <v>0</v>
      </c>
      <c r="R90" s="19">
        <f ca="1">IF($A90&lt;50,0,VLOOKUP($A90,Gains_ded!$A$3:$AC$101,Gains_ded!$V$1-Gains_ded!$A$1+1,0))</f>
        <v>0</v>
      </c>
      <c r="S90" s="19">
        <f ca="1">IF(A90=0,0,IFERROR(INDIRECT(ADDRESS(63,A90+1,1,1,Parametres!$O$10&amp;TEXT($A$4,"00000"))),0))</f>
        <v>0</v>
      </c>
      <c r="T90" s="19">
        <f ca="1">IF(AND($A90&gt;50,$A90&lt;60),VLOOKUP($A90,INDIRECT(ADDRESS(U90+2,1,1,1)):INDIRECT(ADDRESS(U90+10,$AE$1,1,1)),$T$1-$A$1+1,0),IF(C90="C",AU90+AV90,IF(R90=0,Q90,IF(S90&gt;R90,0,IF(S90+Q90&gt;R90,R90-S90,Q90)))))</f>
        <v>0</v>
      </c>
      <c r="U90" s="68">
        <f t="shared" si="11"/>
        <v>104</v>
      </c>
      <c r="V90" s="19"/>
      <c r="W90" s="19">
        <f ca="1">IFERROR(VLOOKUP($A90,Gains_ded!$A$3:$AC$101,Gains_ded!$X$1-Gains_ded!$A$1+1,0),0)*INDIRECT(ADDRESS(U90,Entree!$J$1,1,1,Parametres!$O$6))</f>
        <v>0</v>
      </c>
      <c r="X90" s="19">
        <f ca="1">IFERROR(VLOOKUP($A90,Gains_ded!$A$3:$AC$101,Gains_ded!$Y$1-Gains_ded!$A$1+1,0),0)*INDIRECT(ADDRESS(U90,Entree!$N$1,1,1,Parametres!$O$6))</f>
        <v>0</v>
      </c>
      <c r="Y90" s="19">
        <f ca="1">IFERROR(VLOOKUP($A90,Gains_ded!$A$3:$AC$101,Gains_ded!$AA$1-Gains_ded!$A$1+1,0),0)*T90</f>
        <v>0</v>
      </c>
      <c r="Z90" s="19">
        <f ca="1">IF($A90&lt;50,0,VLOOKUP($A90,Gains_ded!$A$3:$AC$101,Gains_ded!$Z$1-Gains_ded!$A$1+1,0))</f>
        <v>0</v>
      </c>
      <c r="AA90" s="19">
        <f ca="1">IF($A90&lt;50,0,VLOOKUP($A90,Gains_ded!$A$3:$AC$101,Gains_ded!$AB$1-Gains_ded!$A$1+1,0))</f>
        <v>0</v>
      </c>
      <c r="AB90" s="19">
        <f t="shared" ca="1" si="17"/>
        <v>0</v>
      </c>
      <c r="AC90" s="19">
        <f ca="1">IF($A90&lt;50,0,VLOOKUP($A90,Gains_ded!$A$3:$AC$101,Gains_ded!$AC$1-Gains_ded!$A$1+1,0))</f>
        <v>0</v>
      </c>
      <c r="AD90" s="19">
        <f ca="1">IF(A90=0,0,IFERROR(INDIRECT(ADDRESS(133,A90+1,1,1,Parametres!$O$10&amp;TEXT($A$4,"00000"))),0))</f>
        <v>0</v>
      </c>
      <c r="AE90" s="19">
        <f ca="1">IF(AND($A90&gt;50,$A90&lt;60),VLOOKUP($A90,INDIRECT(ADDRESS(U90+2,1,1,1)):INDIRECT(ADDRESS(U90+10,$AE$1,1,1)),$AE$1-$A$1+1,0),IF(C90="C",BC90+BD90,IF(AC90=0,AB90,IF(AD90&gt;AC90,0,IF(AD90+AB90&gt;AC90,AC90-AD90,AB90)))))</f>
        <v>0</v>
      </c>
      <c r="AL90">
        <f ca="1">IF($C90&lt;&gt;"C",0,IFERROR(HLOOKUP($A90&amp;"E",CCQ!$B$2:$AA$101,100,0),0))</f>
        <v>0</v>
      </c>
      <c r="AM90">
        <f ca="1">IF($C90&lt;&gt;"C",0,VLOOKUP(INDIRECT(ADDRESS($U90-35,Entree!$A$1,1,1,Parametres!$O$6))&amp;"C"&amp;INDIRECT(ADDRESS($U90-34,Entree!$A$1,1,1,Parametres!$O$6)),CCQ!$A$4:$AP$100,CCQ!$AP$1,0))</f>
        <v>0</v>
      </c>
      <c r="AN90">
        <f ca="1">IF($C90&lt;&gt;"C",0,VLOOKUP(INDIRECT(ADDRESS($U90-35,Entree!$A$1,1,1,Parametres!$O$6))&amp;"D"&amp;INDIRECT(ADDRESS($U90-34,Entree!$A$1,1,1,Parametres!$O$6)),CCQ!$A$4:$AP$100,CCQ!$AP$1,0))</f>
        <v>0</v>
      </c>
      <c r="AO90">
        <f ca="1">IFERROR(INDIRECT(ADDRESS(AM90,AL90,1,1,Parametres!$O$11)),0)</f>
        <v>0</v>
      </c>
      <c r="AP90">
        <f ca="1">IFERROR(INDIRECT(ADDRESS(AN90,AL90,1,1,Parametres!$O$11)),0)</f>
        <v>0</v>
      </c>
      <c r="AQ90" t="str">
        <f ca="1">IF(IFERROR(VLOOKUP(A90,Gains_ded!$A$3:$AC$101,Gains_ded!$R$1,0),0)=1,"H","B")</f>
        <v>B</v>
      </c>
      <c r="AR90">
        <f ca="1">IF(B90="Prelevement",INDIRECT(ADDRESS(U90+6,Entree!$P$1,1,1,Parametres!$O$6)),0)</f>
        <v>0</v>
      </c>
      <c r="AS90">
        <f ca="1">IF(AQ90="H",INDIRECT(ADDRESS(U90+3,Entree!$O$1,1,1,Parametres!$O$6)),INDIRECT(ADDRESS(U90+3,Entree!$P$1,1,1,Parametres!$O$6)))</f>
        <v>916.56</v>
      </c>
      <c r="AT90">
        <f ca="1">IF(AQ90="H",INDIRECT(ADDRESS(U90+4,Entree!$O$1,1,1,Parametres!$O$6)),INDIRECT(ADDRESS(U90+4,Entree!$P$1,1,1,Parametres!$O$6)))</f>
        <v>555.04</v>
      </c>
      <c r="AU90">
        <f t="shared" ca="1" si="19"/>
        <v>0</v>
      </c>
      <c r="AV90">
        <f t="shared" ca="1" si="18"/>
        <v>0</v>
      </c>
      <c r="AX90">
        <f ca="1">IF($C90&lt;&gt;"C",0,IFERROR(HLOOKUP($A90&amp;"C",CCQ!$B$2:$AA$101,100,0),0))</f>
        <v>0</v>
      </c>
      <c r="AY90">
        <f ca="1">IFERROR(INDIRECT(ADDRESS(AM90,AX90,1,1,Parametres!$O$11)),0)</f>
        <v>0</v>
      </c>
      <c r="AZ90">
        <f ca="1">IFERROR(INDIRECT(ADDRESS(AN90,AX90,1,1,Parametres!$O$11)),0)</f>
        <v>0</v>
      </c>
      <c r="BA90" t="str">
        <f ca="1">IF(IFERROR(VLOOKUP(A90,Gains_ded!$A$3:$AC$101,Gains_ded!$X$1,0),0)=1,"H","B")</f>
        <v>B</v>
      </c>
      <c r="BB90">
        <f ca="1">IF(A90=Parametres!$A$52,Parametres!$D$52,1)</f>
        <v>1</v>
      </c>
      <c r="BC90">
        <f t="shared" ca="1" si="14"/>
        <v>0</v>
      </c>
      <c r="BD90">
        <f t="shared" ca="1" si="15"/>
        <v>0</v>
      </c>
    </row>
    <row r="91" spans="1:56" x14ac:dyDescent="0.25">
      <c r="A91">
        <f ca="1">IFERROR(Entree!F90,0)</f>
        <v>0</v>
      </c>
      <c r="B91" t="str">
        <f ca="1">IFERROR(VLOOKUP(A91,Gains_ded!$A$3:$B$101,Gains_ded!$B$1-Gains_ded!$A$1+1,0),"")</f>
        <v/>
      </c>
      <c r="C91" s="12" t="str">
        <f ca="1">IFERROR(VLOOKUP(A91,Gains_ded!$A$3:$C$101,Gains_ded!$C$1-Gains_ded!$A$1+1,0),"")</f>
        <v/>
      </c>
      <c r="D91" s="12" t="str">
        <f ca="1">IFERROR(VLOOKUP(A91,Gains_ded!$A$3:$D$101,Gains_ded!$D$1-Gains_ded!$A$1+1,0),"")</f>
        <v/>
      </c>
      <c r="E91" s="19">
        <f ca="1">IF(OR($A91&lt;50,$A91&gt;59),IFERROR(VLOOKUP($A91,Gains_ded!$A$3:$M$51,Gains_ded!F$1-Gains_ded!$A$1+1,0),0)*Entree!$O90,0)</f>
        <v>0</v>
      </c>
      <c r="F91" s="19">
        <f ca="1">IF(OR($A91&lt;50,$A91&gt;59),IFERROR(VLOOKUP($A91,Gains_ded!$A$3:$M$51,Gains_ded!G$1-Gains_ded!$A$1+1,0),0)*Entree!$O90,0)</f>
        <v>0</v>
      </c>
      <c r="G91" s="19">
        <f ca="1">IF(OR($A91&lt;50,$A91&gt;59),IFERROR(VLOOKUP($A91,Gains_ded!$A$3:$M$51,Gains_ded!H$1-Gains_ded!$A$1+1,0),0)*Entree!$O90,0)</f>
        <v>0</v>
      </c>
      <c r="H91" s="19">
        <f ca="1">IF(OR($A91&lt;50,$A91&gt;59),IFERROR(VLOOKUP($A91,Gains_ded!$A$3:$M$51,Gains_ded!I$1-Gains_ded!$A$1+1,0),0)*Entree!$O90,0)</f>
        <v>0</v>
      </c>
      <c r="I91" s="19">
        <f ca="1">IF(OR($A91&lt;50,$A91&gt;59),IFERROR(VLOOKUP($A91,Gains_ded!$A$3:$M$51,Gains_ded!J$1-Gains_ded!$A$1+1,0),0)*Entree!$O90,0)</f>
        <v>0</v>
      </c>
      <c r="J91" s="19">
        <f ca="1">IF(OR($A91&lt;50,$A91&gt;59),IFERROR(VLOOKUP($A91,Gains_ded!$A$3:$M$51,Gains_ded!K$1-Gains_ded!$A$1+1,0),0)*Entree!$O90,0)</f>
        <v>0</v>
      </c>
      <c r="K91" s="19">
        <f ca="1">IF(OR($A91&lt;50,$A91&gt;59),IFERROR(VLOOKUP($A91,Gains_ded!$A$3:$M$51,Gains_ded!L$1-Gains_ded!$A$1+1,0),0)*Entree!$O90,0)</f>
        <v>0</v>
      </c>
      <c r="L91" s="19">
        <f ca="1">IF(OR($A91&lt;50,$A91&gt;59),IFERROR(VLOOKUP($A91,Gains_ded!$A$3:$M$51,Gains_ded!M$1-Gains_ded!$A$1+1,0),0)*Entree!$O90,0)</f>
        <v>0</v>
      </c>
      <c r="M91" s="19">
        <f ca="1">IF(C91="s",IFERROR(VLOOKUP($A91,Syndicats!$B$4:$F$51,Syndicats!$E$1-Syndicats!$B$1+1,0),0)*INDIRECT(ADDRESS(U91,Entree!$J$1,1,1,Parametres!$O$6)),IFERROR(VLOOKUP($A91,Gains_ded!$A$3:$AC$101,Gains_ded!$R$1-Gains_ded!$A$1+1,0),0)*INDIRECT(ADDRESS(U91,Entree!$J$1,1,1,Parametres!$O$6)))</f>
        <v>0</v>
      </c>
      <c r="N91" s="19">
        <f ca="1">IFERROR(VLOOKUP($A91,Gains_ded!$A$3:$AC$101,Gains_ded!$S$1-Gains_ded!$A$1+1,0),0)*INDIRECT(ADDRESS(U91,Entree!$N$1,1,1,Parametres!$O$6))</f>
        <v>0</v>
      </c>
      <c r="O91" s="19">
        <f ca="1">IF($A91&lt;50,0,VLOOKUP($A91,Gains_ded!$A$3:$AC$101,Gains_ded!$T$1-Gains_ded!$A$1+1,0))</f>
        <v>0</v>
      </c>
      <c r="P91" s="19">
        <f ca="1">IF($A91&lt;50,0,VLOOKUP($A91,Gains_ded!$A$3:$AC$101,Gains_ded!$U$1-Gains_ded!$A$1+1,0))</f>
        <v>0</v>
      </c>
      <c r="Q91" s="19">
        <f t="shared" ca="1" si="16"/>
        <v>0</v>
      </c>
      <c r="R91" s="19">
        <f ca="1">IF($A91&lt;50,0,VLOOKUP($A91,Gains_ded!$A$3:$AC$101,Gains_ded!$V$1-Gains_ded!$A$1+1,0))</f>
        <v>0</v>
      </c>
      <c r="S91" s="19">
        <f ca="1">IF(A91=0,0,IFERROR(INDIRECT(ADDRESS(63,A91+1,1,1,Parametres!$O$10&amp;TEXT($A$4,"00000"))),0))</f>
        <v>0</v>
      </c>
      <c r="T91" s="19">
        <f ca="1">IF(AND($A91&gt;50,$A91&lt;60),VLOOKUP($A91,INDIRECT(ADDRESS(U91+2,1,1,1)):INDIRECT(ADDRESS(U91+10,$AE$1,1,1)),$T$1-$A$1+1,0),IF(C91="C",AU91+AV91,IF(R91=0,Q91,IF(S91&gt;R91,0,IF(S91+Q91&gt;R91,R91-S91,Q91)))))</f>
        <v>0</v>
      </c>
      <c r="U91" s="68">
        <f t="shared" si="11"/>
        <v>104</v>
      </c>
      <c r="V91" s="19"/>
      <c r="W91" s="19">
        <f ca="1">IFERROR(VLOOKUP($A91,Gains_ded!$A$3:$AC$101,Gains_ded!$X$1-Gains_ded!$A$1+1,0),0)*INDIRECT(ADDRESS(U91,Entree!$J$1,1,1,Parametres!$O$6))</f>
        <v>0</v>
      </c>
      <c r="X91" s="19">
        <f ca="1">IFERROR(VLOOKUP($A91,Gains_ded!$A$3:$AC$101,Gains_ded!$Y$1-Gains_ded!$A$1+1,0),0)*INDIRECT(ADDRESS(U91,Entree!$N$1,1,1,Parametres!$O$6))</f>
        <v>0</v>
      </c>
      <c r="Y91" s="19">
        <f ca="1">IFERROR(VLOOKUP($A91,Gains_ded!$A$3:$AC$101,Gains_ded!$AA$1-Gains_ded!$A$1+1,0),0)*T91</f>
        <v>0</v>
      </c>
      <c r="Z91" s="19">
        <f ca="1">IF($A91&lt;50,0,VLOOKUP($A91,Gains_ded!$A$3:$AC$101,Gains_ded!$Z$1-Gains_ded!$A$1+1,0))</f>
        <v>0</v>
      </c>
      <c r="AA91" s="19">
        <f ca="1">IF($A91&lt;50,0,VLOOKUP($A91,Gains_ded!$A$3:$AC$101,Gains_ded!$AB$1-Gains_ded!$A$1+1,0))</f>
        <v>0</v>
      </c>
      <c r="AB91" s="19">
        <f t="shared" ca="1" si="17"/>
        <v>0</v>
      </c>
      <c r="AC91" s="19">
        <f ca="1">IF($A91&lt;50,0,VLOOKUP($A91,Gains_ded!$A$3:$AC$101,Gains_ded!$AC$1-Gains_ded!$A$1+1,0))</f>
        <v>0</v>
      </c>
      <c r="AD91" s="19">
        <f ca="1">IF(A91=0,0,IFERROR(INDIRECT(ADDRESS(133,A91+1,1,1,Parametres!$O$10&amp;TEXT($A$4,"00000"))),0))</f>
        <v>0</v>
      </c>
      <c r="AE91" s="19">
        <f ca="1">IF(AND($A91&gt;50,$A91&lt;60),VLOOKUP($A91,INDIRECT(ADDRESS(U91+2,1,1,1)):INDIRECT(ADDRESS(U91+10,$AE$1,1,1)),$AE$1-$A$1+1,0),IF(C91="C",BC91+BD91,IF(AC91=0,AB91,IF(AD91&gt;AC91,0,IF(AD91+AB91&gt;AC91,AC91-AD91,AB91)))))</f>
        <v>0</v>
      </c>
      <c r="AL91">
        <f ca="1">IF($C91&lt;&gt;"C",0,IFERROR(HLOOKUP($A91&amp;"E",CCQ!$B$2:$AA$101,100,0),0))</f>
        <v>0</v>
      </c>
      <c r="AM91">
        <f ca="1">IF($C91&lt;&gt;"C",0,VLOOKUP(INDIRECT(ADDRESS($U91-35,Entree!$A$1,1,1,Parametres!$O$6))&amp;"C"&amp;INDIRECT(ADDRESS($U91-34,Entree!$A$1,1,1,Parametres!$O$6)),CCQ!$A$4:$AP$100,CCQ!$AP$1,0))</f>
        <v>0</v>
      </c>
      <c r="AN91">
        <f ca="1">IF($C91&lt;&gt;"C",0,VLOOKUP(INDIRECT(ADDRESS($U91-35,Entree!$A$1,1,1,Parametres!$O$6))&amp;"D"&amp;INDIRECT(ADDRESS($U91-34,Entree!$A$1,1,1,Parametres!$O$6)),CCQ!$A$4:$AP$100,CCQ!$AP$1,0))</f>
        <v>0</v>
      </c>
      <c r="AO91">
        <f ca="1">IFERROR(INDIRECT(ADDRESS(AM91,AL91,1,1,Parametres!$O$11)),0)</f>
        <v>0</v>
      </c>
      <c r="AP91">
        <f ca="1">IFERROR(INDIRECT(ADDRESS(AN91,AL91,1,1,Parametres!$O$11)),0)</f>
        <v>0</v>
      </c>
      <c r="AQ91" t="str">
        <f ca="1">IF(IFERROR(VLOOKUP(A91,Gains_ded!$A$3:$AC$101,Gains_ded!$R$1,0),0)=1,"H","B")</f>
        <v>B</v>
      </c>
      <c r="AR91">
        <f ca="1">IF(B91="Prelevement",INDIRECT(ADDRESS(U91+6,Entree!$P$1,1,1,Parametres!$O$6)),0)</f>
        <v>0</v>
      </c>
      <c r="AS91">
        <f ca="1">IF(AQ91="H",INDIRECT(ADDRESS(U91+3,Entree!$O$1,1,1,Parametres!$O$6)),INDIRECT(ADDRESS(U91+3,Entree!$P$1,1,1,Parametres!$O$6)))</f>
        <v>916.56</v>
      </c>
      <c r="AT91">
        <f ca="1">IF(AQ91="H",INDIRECT(ADDRESS(U91+4,Entree!$O$1,1,1,Parametres!$O$6)),INDIRECT(ADDRESS(U91+4,Entree!$P$1,1,1,Parametres!$O$6)))</f>
        <v>555.04</v>
      </c>
      <c r="AU91">
        <f t="shared" ca="1" si="19"/>
        <v>0</v>
      </c>
      <c r="AV91">
        <f t="shared" ca="1" si="18"/>
        <v>0</v>
      </c>
      <c r="AX91">
        <f ca="1">IF($C91&lt;&gt;"C",0,IFERROR(HLOOKUP($A91&amp;"C",CCQ!$B$2:$AA$101,100,0),0))</f>
        <v>0</v>
      </c>
      <c r="AY91">
        <f ca="1">IFERROR(INDIRECT(ADDRESS(AM91,AX91,1,1,Parametres!$O$11)),0)</f>
        <v>0</v>
      </c>
      <c r="AZ91">
        <f ca="1">IFERROR(INDIRECT(ADDRESS(AN91,AX91,1,1,Parametres!$O$11)),0)</f>
        <v>0</v>
      </c>
      <c r="BA91" t="str">
        <f ca="1">IF(IFERROR(VLOOKUP(A91,Gains_ded!$A$3:$AC$101,Gains_ded!$X$1,0),0)=1,"H","B")</f>
        <v>B</v>
      </c>
      <c r="BB91">
        <f ca="1">IF(A91=Parametres!$A$52,Parametres!$D$52,1)</f>
        <v>1</v>
      </c>
      <c r="BC91">
        <f t="shared" ca="1" si="14"/>
        <v>0</v>
      </c>
      <c r="BD91">
        <f t="shared" ca="1" si="15"/>
        <v>0</v>
      </c>
    </row>
    <row r="92" spans="1:56" x14ac:dyDescent="0.25">
      <c r="A92">
        <f ca="1">IFERROR(Entree!F91,0)</f>
        <v>0</v>
      </c>
      <c r="B92" t="str">
        <f ca="1">IFERROR(VLOOKUP(A92,Gains_ded!$A$3:$B$101,Gains_ded!$B$1-Gains_ded!$A$1+1,0),"")</f>
        <v/>
      </c>
      <c r="C92" s="12" t="str">
        <f ca="1">IFERROR(VLOOKUP(A92,Gains_ded!$A$3:$C$101,Gains_ded!$C$1-Gains_ded!$A$1+1,0),"")</f>
        <v/>
      </c>
      <c r="D92" s="12" t="str">
        <f ca="1">IFERROR(VLOOKUP(A92,Gains_ded!$A$3:$D$101,Gains_ded!$D$1-Gains_ded!$A$1+1,0),"")</f>
        <v/>
      </c>
      <c r="E92" s="19">
        <f ca="1">IF(OR($A92&lt;50,$A92&gt;59),IFERROR(VLOOKUP($A92,Gains_ded!$A$3:$M$51,Gains_ded!F$1-Gains_ded!$A$1+1,0),0)*Entree!$O91,0)</f>
        <v>0</v>
      </c>
      <c r="F92" s="19">
        <f ca="1">IF(OR($A92&lt;50,$A92&gt;59),IFERROR(VLOOKUP($A92,Gains_ded!$A$3:$M$51,Gains_ded!G$1-Gains_ded!$A$1+1,0),0)*Entree!$O91,0)</f>
        <v>0</v>
      </c>
      <c r="G92" s="19">
        <f ca="1">IF(OR($A92&lt;50,$A92&gt;59),IFERROR(VLOOKUP($A92,Gains_ded!$A$3:$M$51,Gains_ded!H$1-Gains_ded!$A$1+1,0),0)*Entree!$O91,0)</f>
        <v>0</v>
      </c>
      <c r="H92" s="19">
        <f ca="1">IF(OR($A92&lt;50,$A92&gt;59),IFERROR(VLOOKUP($A92,Gains_ded!$A$3:$M$51,Gains_ded!I$1-Gains_ded!$A$1+1,0),0)*Entree!$O91,0)</f>
        <v>0</v>
      </c>
      <c r="I92" s="19">
        <f ca="1">IF(OR($A92&lt;50,$A92&gt;59),IFERROR(VLOOKUP($A92,Gains_ded!$A$3:$M$51,Gains_ded!J$1-Gains_ded!$A$1+1,0),0)*Entree!$O91,0)</f>
        <v>0</v>
      </c>
      <c r="J92" s="19">
        <f ca="1">IF(OR($A92&lt;50,$A92&gt;59),IFERROR(VLOOKUP($A92,Gains_ded!$A$3:$M$51,Gains_ded!K$1-Gains_ded!$A$1+1,0),0)*Entree!$O91,0)</f>
        <v>0</v>
      </c>
      <c r="K92" s="19">
        <f ca="1">IF(OR($A92&lt;50,$A92&gt;59),IFERROR(VLOOKUP($A92,Gains_ded!$A$3:$M$51,Gains_ded!L$1-Gains_ded!$A$1+1,0),0)*Entree!$O91,0)</f>
        <v>0</v>
      </c>
      <c r="L92" s="19">
        <f ca="1">IF(OR($A92&lt;50,$A92&gt;59),IFERROR(VLOOKUP($A92,Gains_ded!$A$3:$M$51,Gains_ded!M$1-Gains_ded!$A$1+1,0),0)*Entree!$O91,0)</f>
        <v>0</v>
      </c>
      <c r="M92" s="19">
        <f ca="1">IF(C92="s",IFERROR(VLOOKUP($A92,Syndicats!$B$4:$F$51,Syndicats!$E$1-Syndicats!$B$1+1,0),0)*INDIRECT(ADDRESS(U92,Entree!$J$1,1,1,Parametres!$O$6)),IFERROR(VLOOKUP($A92,Gains_ded!$A$3:$AC$101,Gains_ded!$R$1-Gains_ded!$A$1+1,0),0)*INDIRECT(ADDRESS(U92,Entree!$J$1,1,1,Parametres!$O$6)))</f>
        <v>0</v>
      </c>
      <c r="N92" s="19">
        <f ca="1">IFERROR(VLOOKUP($A92,Gains_ded!$A$3:$AC$101,Gains_ded!$S$1-Gains_ded!$A$1+1,0),0)*INDIRECT(ADDRESS(U92,Entree!$N$1,1,1,Parametres!$O$6))</f>
        <v>0</v>
      </c>
      <c r="O92" s="19">
        <f ca="1">IF($A92&lt;50,0,VLOOKUP($A92,Gains_ded!$A$3:$AC$101,Gains_ded!$T$1-Gains_ded!$A$1+1,0))</f>
        <v>0</v>
      </c>
      <c r="P92" s="19">
        <f ca="1">IF($A92&lt;50,0,VLOOKUP($A92,Gains_ded!$A$3:$AC$101,Gains_ded!$U$1-Gains_ded!$A$1+1,0))</f>
        <v>0</v>
      </c>
      <c r="Q92" s="19">
        <f t="shared" ca="1" si="16"/>
        <v>0</v>
      </c>
      <c r="R92" s="19">
        <f ca="1">IF($A92&lt;50,0,VLOOKUP($A92,Gains_ded!$A$3:$AC$101,Gains_ded!$V$1-Gains_ded!$A$1+1,0))</f>
        <v>0</v>
      </c>
      <c r="S92" s="19">
        <f ca="1">IF(A92=0,0,IFERROR(INDIRECT(ADDRESS(63,A92+1,1,1,Parametres!$O$10&amp;TEXT($A$4,"00000"))),0))</f>
        <v>0</v>
      </c>
      <c r="T92" s="19">
        <f ca="1">IF(AND($A92&gt;50,$A92&lt;60),VLOOKUP($A92,INDIRECT(ADDRESS(U92+2,1,1,1)):INDIRECT(ADDRESS(U92+10,$AE$1,1,1)),$T$1-$A$1+1,0),IF(C92="C",AU92+AV92,IF(R92=0,Q92,IF(S92&gt;R92,0,IF(S92+Q92&gt;R92,R92-S92,Q92)))))</f>
        <v>0</v>
      </c>
      <c r="U92" s="68">
        <f t="shared" si="11"/>
        <v>104</v>
      </c>
      <c r="V92" s="19"/>
      <c r="W92" s="19">
        <f ca="1">IFERROR(VLOOKUP($A92,Gains_ded!$A$3:$AC$101,Gains_ded!$X$1-Gains_ded!$A$1+1,0),0)*INDIRECT(ADDRESS(U92,Entree!$J$1,1,1,Parametres!$O$6))</f>
        <v>0</v>
      </c>
      <c r="X92" s="19">
        <f ca="1">IFERROR(VLOOKUP($A92,Gains_ded!$A$3:$AC$101,Gains_ded!$Y$1-Gains_ded!$A$1+1,0),0)*INDIRECT(ADDRESS(U92,Entree!$N$1,1,1,Parametres!$O$6))</f>
        <v>0</v>
      </c>
      <c r="Y92" s="19">
        <f ca="1">IFERROR(VLOOKUP($A92,Gains_ded!$A$3:$AC$101,Gains_ded!$AA$1-Gains_ded!$A$1+1,0),0)*T92</f>
        <v>0</v>
      </c>
      <c r="Z92" s="19">
        <f ca="1">IF($A92&lt;50,0,VLOOKUP($A92,Gains_ded!$A$3:$AC$101,Gains_ded!$Z$1-Gains_ded!$A$1+1,0))</f>
        <v>0</v>
      </c>
      <c r="AA92" s="19">
        <f ca="1">IF($A92&lt;50,0,VLOOKUP($A92,Gains_ded!$A$3:$AC$101,Gains_ded!$AB$1-Gains_ded!$A$1+1,0))</f>
        <v>0</v>
      </c>
      <c r="AB92" s="19">
        <f t="shared" ca="1" si="17"/>
        <v>0</v>
      </c>
      <c r="AC92" s="19">
        <f ca="1">IF($A92&lt;50,0,VLOOKUP($A92,Gains_ded!$A$3:$AC$101,Gains_ded!$AC$1-Gains_ded!$A$1+1,0))</f>
        <v>0</v>
      </c>
      <c r="AD92" s="19">
        <f ca="1">IF(A92=0,0,IFERROR(INDIRECT(ADDRESS(133,A92+1,1,1,Parametres!$O$10&amp;TEXT($A$4,"00000"))),0))</f>
        <v>0</v>
      </c>
      <c r="AE92" s="19">
        <f ca="1">IF(AND($A92&gt;50,$A92&lt;60),VLOOKUP($A92,INDIRECT(ADDRESS(U92+2,1,1,1)):INDIRECT(ADDRESS(U92+10,$AE$1,1,1)),$AE$1-$A$1+1,0),IF(C92="C",BC92+BD92,IF(AC92=0,AB92,IF(AD92&gt;AC92,0,IF(AD92+AB92&gt;AC92,AC92-AD92,AB92)))))</f>
        <v>0</v>
      </c>
      <c r="AL92">
        <f ca="1">IF($C92&lt;&gt;"C",0,IFERROR(HLOOKUP($A92&amp;"E",CCQ!$B$2:$AA$101,100,0),0))</f>
        <v>0</v>
      </c>
      <c r="AM92">
        <f ca="1">IF($C92&lt;&gt;"C",0,VLOOKUP(INDIRECT(ADDRESS($U92-35,Entree!$A$1,1,1,Parametres!$O$6))&amp;"C"&amp;INDIRECT(ADDRESS($U92-34,Entree!$A$1,1,1,Parametres!$O$6)),CCQ!$A$4:$AP$100,CCQ!$AP$1,0))</f>
        <v>0</v>
      </c>
      <c r="AN92">
        <f ca="1">IF($C92&lt;&gt;"C",0,VLOOKUP(INDIRECT(ADDRESS($U92-35,Entree!$A$1,1,1,Parametres!$O$6))&amp;"D"&amp;INDIRECT(ADDRESS($U92-34,Entree!$A$1,1,1,Parametres!$O$6)),CCQ!$A$4:$AP$100,CCQ!$AP$1,0))</f>
        <v>0</v>
      </c>
      <c r="AO92">
        <f ca="1">IFERROR(INDIRECT(ADDRESS(AM92,AL92,1,1,Parametres!$O$11)),0)</f>
        <v>0</v>
      </c>
      <c r="AP92">
        <f ca="1">IFERROR(INDIRECT(ADDRESS(AN92,AL92,1,1,Parametres!$O$11)),0)</f>
        <v>0</v>
      </c>
      <c r="AQ92" t="str">
        <f ca="1">IF(IFERROR(VLOOKUP(A92,Gains_ded!$A$3:$AC$101,Gains_ded!$R$1,0),0)=1,"H","B")</f>
        <v>B</v>
      </c>
      <c r="AR92">
        <f ca="1">IF(B92="Prelevement",INDIRECT(ADDRESS(U92+6,Entree!$P$1,1,1,Parametres!$O$6)),0)</f>
        <v>0</v>
      </c>
      <c r="AS92">
        <f ca="1">IF(AQ92="H",INDIRECT(ADDRESS(U92+3,Entree!$O$1,1,1,Parametres!$O$6)),INDIRECT(ADDRESS(U92+3,Entree!$P$1,1,1,Parametres!$O$6)))</f>
        <v>916.56</v>
      </c>
      <c r="AT92">
        <f ca="1">IF(AQ92="H",INDIRECT(ADDRESS(U92+4,Entree!$O$1,1,1,Parametres!$O$6)),INDIRECT(ADDRESS(U92+4,Entree!$P$1,1,1,Parametres!$O$6)))</f>
        <v>555.04</v>
      </c>
      <c r="AU92">
        <f t="shared" ca="1" si="19"/>
        <v>0</v>
      </c>
      <c r="AV92">
        <f t="shared" ca="1" si="18"/>
        <v>0</v>
      </c>
      <c r="AX92">
        <f ca="1">IF($C92&lt;&gt;"C",0,IFERROR(HLOOKUP($A92&amp;"C",CCQ!$B$2:$AA$101,100,0),0))</f>
        <v>0</v>
      </c>
      <c r="AY92">
        <f ca="1">IFERROR(INDIRECT(ADDRESS(AM92,AX92,1,1,Parametres!$O$11)),0)</f>
        <v>0</v>
      </c>
      <c r="AZ92">
        <f ca="1">IFERROR(INDIRECT(ADDRESS(AN92,AX92,1,1,Parametres!$O$11)),0)</f>
        <v>0</v>
      </c>
      <c r="BA92" t="str">
        <f ca="1">IF(IFERROR(VLOOKUP(A92,Gains_ded!$A$3:$AC$101,Gains_ded!$X$1,0),0)=1,"H","B")</f>
        <v>B</v>
      </c>
      <c r="BB92">
        <f ca="1">IF(A92=Parametres!$A$52,Parametres!$D$52,1)</f>
        <v>1</v>
      </c>
      <c r="BC92">
        <f t="shared" ca="1" si="14"/>
        <v>0</v>
      </c>
      <c r="BD92">
        <f t="shared" ca="1" si="15"/>
        <v>0</v>
      </c>
    </row>
    <row r="93" spans="1:56" x14ac:dyDescent="0.25">
      <c r="A93">
        <f ca="1">IFERROR(Entree!F92,0)</f>
        <v>0</v>
      </c>
      <c r="B93" t="str">
        <f ca="1">IFERROR(VLOOKUP(A93,Gains_ded!$A$3:$B$101,Gains_ded!$B$1-Gains_ded!$A$1+1,0),"")</f>
        <v/>
      </c>
      <c r="C93" s="12" t="str">
        <f ca="1">IFERROR(VLOOKUP(A93,Gains_ded!$A$3:$C$101,Gains_ded!$C$1-Gains_ded!$A$1+1,0),"")</f>
        <v/>
      </c>
      <c r="D93" s="12" t="str">
        <f ca="1">IFERROR(VLOOKUP(A93,Gains_ded!$A$3:$D$101,Gains_ded!$D$1-Gains_ded!$A$1+1,0),"")</f>
        <v/>
      </c>
      <c r="E93" s="19">
        <f ca="1">IF(OR($A93&lt;50,$A93&gt;59),IFERROR(VLOOKUP($A93,Gains_ded!$A$3:$M$51,Gains_ded!F$1-Gains_ded!$A$1+1,0),0)*Entree!$O92,0)</f>
        <v>0</v>
      </c>
      <c r="F93" s="19">
        <f ca="1">IF(OR($A93&lt;50,$A93&gt;59),IFERROR(VLOOKUP($A93,Gains_ded!$A$3:$M$51,Gains_ded!G$1-Gains_ded!$A$1+1,0),0)*Entree!$O92,0)</f>
        <v>0</v>
      </c>
      <c r="G93" s="19">
        <f ca="1">IF(OR($A93&lt;50,$A93&gt;59),IFERROR(VLOOKUP($A93,Gains_ded!$A$3:$M$51,Gains_ded!H$1-Gains_ded!$A$1+1,0),0)*Entree!$O92,0)</f>
        <v>0</v>
      </c>
      <c r="H93" s="19">
        <f ca="1">IF(OR($A93&lt;50,$A93&gt;59),IFERROR(VLOOKUP($A93,Gains_ded!$A$3:$M$51,Gains_ded!I$1-Gains_ded!$A$1+1,0),0)*Entree!$O92,0)</f>
        <v>0</v>
      </c>
      <c r="I93" s="19">
        <f ca="1">IF(OR($A93&lt;50,$A93&gt;59),IFERROR(VLOOKUP($A93,Gains_ded!$A$3:$M$51,Gains_ded!J$1-Gains_ded!$A$1+1,0),0)*Entree!$O92,0)</f>
        <v>0</v>
      </c>
      <c r="J93" s="19">
        <f ca="1">IF(OR($A93&lt;50,$A93&gt;59),IFERROR(VLOOKUP($A93,Gains_ded!$A$3:$M$51,Gains_ded!K$1-Gains_ded!$A$1+1,0),0)*Entree!$O92,0)</f>
        <v>0</v>
      </c>
      <c r="K93" s="19">
        <f ca="1">IF(OR($A93&lt;50,$A93&gt;59),IFERROR(VLOOKUP($A93,Gains_ded!$A$3:$M$51,Gains_ded!L$1-Gains_ded!$A$1+1,0),0)*Entree!$O92,0)</f>
        <v>0</v>
      </c>
      <c r="L93" s="19">
        <f ca="1">IF(OR($A93&lt;50,$A93&gt;59),IFERROR(VLOOKUP($A93,Gains_ded!$A$3:$M$51,Gains_ded!M$1-Gains_ded!$A$1+1,0),0)*Entree!$O92,0)</f>
        <v>0</v>
      </c>
      <c r="M93" s="19">
        <f ca="1">IF(C93="s",IFERROR(VLOOKUP($A93,Syndicats!$B$4:$F$51,Syndicats!$E$1-Syndicats!$B$1+1,0),0)*INDIRECT(ADDRESS(U93,Entree!$J$1,1,1,Parametres!$O$6)),IFERROR(VLOOKUP($A93,Gains_ded!$A$3:$AC$101,Gains_ded!$R$1-Gains_ded!$A$1+1,0),0)*INDIRECT(ADDRESS(U93,Entree!$J$1,1,1,Parametres!$O$6)))</f>
        <v>0</v>
      </c>
      <c r="N93" s="19">
        <f ca="1">IFERROR(VLOOKUP($A93,Gains_ded!$A$3:$AC$101,Gains_ded!$S$1-Gains_ded!$A$1+1,0),0)*INDIRECT(ADDRESS(U93,Entree!$N$1,1,1,Parametres!$O$6))</f>
        <v>0</v>
      </c>
      <c r="O93" s="19">
        <f ca="1">IF($A93&lt;50,0,VLOOKUP($A93,Gains_ded!$A$3:$AC$101,Gains_ded!$T$1-Gains_ded!$A$1+1,0))</f>
        <v>0</v>
      </c>
      <c r="P93" s="19">
        <f ca="1">IF($A93&lt;50,0,VLOOKUP($A93,Gains_ded!$A$3:$AC$101,Gains_ded!$U$1-Gains_ded!$A$1+1,0))</f>
        <v>0</v>
      </c>
      <c r="Q93" s="19">
        <f t="shared" ca="1" si="16"/>
        <v>0</v>
      </c>
      <c r="R93" s="19">
        <f ca="1">IF($A93&lt;50,0,VLOOKUP($A93,Gains_ded!$A$3:$AC$101,Gains_ded!$V$1-Gains_ded!$A$1+1,0))</f>
        <v>0</v>
      </c>
      <c r="S93" s="19">
        <f ca="1">IF(A93=0,0,IFERROR(INDIRECT(ADDRESS(63,A93+1,1,1,Parametres!$O$10&amp;TEXT($A$4,"00000"))),0))</f>
        <v>0</v>
      </c>
      <c r="T93" s="19">
        <f ca="1">IF(AND($A93&gt;50,$A93&lt;60),VLOOKUP($A93,INDIRECT(ADDRESS(U93+2,1,1,1)):INDIRECT(ADDRESS(U93+10,$AE$1,1,1)),$T$1-$A$1+1,0),IF(C93="C",AU93+AV93,IF(R93=0,Q93,IF(S93&gt;R93,0,IF(S93+Q93&gt;R93,R93-S93,Q93)))))</f>
        <v>0</v>
      </c>
      <c r="U93" s="68">
        <f t="shared" si="11"/>
        <v>104</v>
      </c>
      <c r="V93" s="19"/>
      <c r="W93" s="19">
        <f ca="1">IFERROR(VLOOKUP($A93,Gains_ded!$A$3:$AC$101,Gains_ded!$X$1-Gains_ded!$A$1+1,0),0)*INDIRECT(ADDRESS(U93,Entree!$J$1,1,1,Parametres!$O$6))</f>
        <v>0</v>
      </c>
      <c r="X93" s="19">
        <f ca="1">IFERROR(VLOOKUP($A93,Gains_ded!$A$3:$AC$101,Gains_ded!$Y$1-Gains_ded!$A$1+1,0),0)*INDIRECT(ADDRESS(U93,Entree!$N$1,1,1,Parametres!$O$6))</f>
        <v>0</v>
      </c>
      <c r="Y93" s="19">
        <f ca="1">IFERROR(VLOOKUP($A93,Gains_ded!$A$3:$AC$101,Gains_ded!$AA$1-Gains_ded!$A$1+1,0),0)*T93</f>
        <v>0</v>
      </c>
      <c r="Z93" s="19">
        <f ca="1">IF($A93&lt;50,0,VLOOKUP($A93,Gains_ded!$A$3:$AC$101,Gains_ded!$Z$1-Gains_ded!$A$1+1,0))</f>
        <v>0</v>
      </c>
      <c r="AA93" s="19">
        <f ca="1">IF($A93&lt;50,0,VLOOKUP($A93,Gains_ded!$A$3:$AC$101,Gains_ded!$AB$1-Gains_ded!$A$1+1,0))</f>
        <v>0</v>
      </c>
      <c r="AB93" s="19">
        <f t="shared" ca="1" si="17"/>
        <v>0</v>
      </c>
      <c r="AC93" s="19">
        <f ca="1">IF($A93&lt;50,0,VLOOKUP($A93,Gains_ded!$A$3:$AC$101,Gains_ded!$AC$1-Gains_ded!$A$1+1,0))</f>
        <v>0</v>
      </c>
      <c r="AD93" s="19">
        <f ca="1">IF(A93=0,0,IFERROR(INDIRECT(ADDRESS(133,A93+1,1,1,Parametres!$O$10&amp;TEXT($A$4,"00000"))),0))</f>
        <v>0</v>
      </c>
      <c r="AE93" s="19">
        <f ca="1">IF(AND($A93&gt;50,$A93&lt;60),VLOOKUP($A93,INDIRECT(ADDRESS(U93+2,1,1,1)):INDIRECT(ADDRESS(U93+10,$AE$1,1,1)),$AE$1-$A$1+1,0),IF(C93="C",BC93+BD93,IF(AC93=0,AB93,IF(AD93&gt;AC93,0,IF(AD93+AB93&gt;AC93,AC93-AD93,AB93)))))</f>
        <v>0</v>
      </c>
      <c r="AL93">
        <f ca="1">IF($C93&lt;&gt;"C",0,IFERROR(HLOOKUP($A93&amp;"E",CCQ!$B$2:$AA$101,100,0),0))</f>
        <v>0</v>
      </c>
      <c r="AM93">
        <f ca="1">IF($C93&lt;&gt;"C",0,VLOOKUP(INDIRECT(ADDRESS($U93-35,Entree!$A$1,1,1,Parametres!$O$6))&amp;"C"&amp;INDIRECT(ADDRESS($U93-34,Entree!$A$1,1,1,Parametres!$O$6)),CCQ!$A$4:$AP$100,CCQ!$AP$1,0))</f>
        <v>0</v>
      </c>
      <c r="AN93">
        <f ca="1">IF($C93&lt;&gt;"C",0,VLOOKUP(INDIRECT(ADDRESS($U93-35,Entree!$A$1,1,1,Parametres!$O$6))&amp;"D"&amp;INDIRECT(ADDRESS($U93-34,Entree!$A$1,1,1,Parametres!$O$6)),CCQ!$A$4:$AP$100,CCQ!$AP$1,0))</f>
        <v>0</v>
      </c>
      <c r="AO93">
        <f ca="1">IFERROR(INDIRECT(ADDRESS(AM93,AL93,1,1,Parametres!$O$11)),0)</f>
        <v>0</v>
      </c>
      <c r="AP93">
        <f ca="1">IFERROR(INDIRECT(ADDRESS(AN93,AL93,1,1,Parametres!$O$11)),0)</f>
        <v>0</v>
      </c>
      <c r="AQ93" t="str">
        <f ca="1">IF(IFERROR(VLOOKUP(A93,Gains_ded!$A$3:$AC$101,Gains_ded!$R$1,0),0)=1,"H","B")</f>
        <v>B</v>
      </c>
      <c r="AR93">
        <f ca="1">IF(B93="Prelevement",INDIRECT(ADDRESS(U93+6,Entree!$P$1,1,1,Parametres!$O$6)),0)</f>
        <v>0</v>
      </c>
      <c r="AS93">
        <f ca="1">IF(AQ93="H",INDIRECT(ADDRESS(U93+3,Entree!$O$1,1,1,Parametres!$O$6)),INDIRECT(ADDRESS(U93+3,Entree!$P$1,1,1,Parametres!$O$6)))</f>
        <v>916.56</v>
      </c>
      <c r="AT93">
        <f ca="1">IF(AQ93="H",INDIRECT(ADDRESS(U93+4,Entree!$O$1,1,1,Parametres!$O$6)),INDIRECT(ADDRESS(U93+4,Entree!$P$1,1,1,Parametres!$O$6)))</f>
        <v>555.04</v>
      </c>
      <c r="AU93">
        <f t="shared" ca="1" si="19"/>
        <v>0</v>
      </c>
      <c r="AV93">
        <f t="shared" ca="1" si="18"/>
        <v>0</v>
      </c>
      <c r="AX93">
        <f ca="1">IF($C93&lt;&gt;"C",0,IFERROR(HLOOKUP($A93&amp;"C",CCQ!$B$2:$AA$101,100,0),0))</f>
        <v>0</v>
      </c>
      <c r="AY93">
        <f ca="1">IFERROR(INDIRECT(ADDRESS(AM93,AX93,1,1,Parametres!$O$11)),0)</f>
        <v>0</v>
      </c>
      <c r="AZ93">
        <f ca="1">IFERROR(INDIRECT(ADDRESS(AN93,AX93,1,1,Parametres!$O$11)),0)</f>
        <v>0</v>
      </c>
      <c r="BA93" t="str">
        <f ca="1">IF(IFERROR(VLOOKUP(A93,Gains_ded!$A$3:$AC$101,Gains_ded!$X$1,0),0)=1,"H","B")</f>
        <v>B</v>
      </c>
      <c r="BB93">
        <f ca="1">IF(A93=Parametres!$A$52,Parametres!$D$52,1)</f>
        <v>1</v>
      </c>
      <c r="BC93">
        <f t="shared" ca="1" si="14"/>
        <v>0</v>
      </c>
      <c r="BD93">
        <f t="shared" ca="1" si="15"/>
        <v>0</v>
      </c>
    </row>
    <row r="94" spans="1:56" x14ac:dyDescent="0.25">
      <c r="A94">
        <f ca="1">IFERROR(Entree!F93,0)</f>
        <v>0</v>
      </c>
      <c r="B94" t="str">
        <f ca="1">IFERROR(VLOOKUP(A94,Gains_ded!$A$3:$B$101,Gains_ded!$B$1-Gains_ded!$A$1+1,0),"")</f>
        <v/>
      </c>
      <c r="C94" s="12" t="str">
        <f ca="1">IFERROR(VLOOKUP(A94,Gains_ded!$A$3:$C$101,Gains_ded!$C$1-Gains_ded!$A$1+1,0),"")</f>
        <v/>
      </c>
      <c r="D94" s="12" t="str">
        <f ca="1">IFERROR(VLOOKUP(A94,Gains_ded!$A$3:$D$101,Gains_ded!$D$1-Gains_ded!$A$1+1,0),"")</f>
        <v/>
      </c>
      <c r="E94" s="19">
        <f ca="1">IF(OR($A94&lt;50,$A94&gt;59),IFERROR(VLOOKUP($A94,Gains_ded!$A$3:$M$51,Gains_ded!F$1-Gains_ded!$A$1+1,0),0)*Entree!$O93,0)</f>
        <v>0</v>
      </c>
      <c r="F94" s="19">
        <f ca="1">IF(OR($A94&lt;50,$A94&gt;59),IFERROR(VLOOKUP($A94,Gains_ded!$A$3:$M$51,Gains_ded!G$1-Gains_ded!$A$1+1,0),0)*Entree!$O93,0)</f>
        <v>0</v>
      </c>
      <c r="G94" s="19">
        <f ca="1">IF(OR($A94&lt;50,$A94&gt;59),IFERROR(VLOOKUP($A94,Gains_ded!$A$3:$M$51,Gains_ded!H$1-Gains_ded!$A$1+1,0),0)*Entree!$O93,0)</f>
        <v>0</v>
      </c>
      <c r="H94" s="19">
        <f ca="1">IF(OR($A94&lt;50,$A94&gt;59),IFERROR(VLOOKUP($A94,Gains_ded!$A$3:$M$51,Gains_ded!I$1-Gains_ded!$A$1+1,0),0)*Entree!$O93,0)</f>
        <v>0</v>
      </c>
      <c r="I94" s="19">
        <f ca="1">IF(OR($A94&lt;50,$A94&gt;59),IFERROR(VLOOKUP($A94,Gains_ded!$A$3:$M$51,Gains_ded!J$1-Gains_ded!$A$1+1,0),0)*Entree!$O93,0)</f>
        <v>0</v>
      </c>
      <c r="J94" s="19">
        <f ca="1">IF(OR($A94&lt;50,$A94&gt;59),IFERROR(VLOOKUP($A94,Gains_ded!$A$3:$M$51,Gains_ded!K$1-Gains_ded!$A$1+1,0),0)*Entree!$O93,0)</f>
        <v>0</v>
      </c>
      <c r="K94" s="19">
        <f ca="1">IF(OR($A94&lt;50,$A94&gt;59),IFERROR(VLOOKUP($A94,Gains_ded!$A$3:$M$51,Gains_ded!L$1-Gains_ded!$A$1+1,0),0)*Entree!$O93,0)</f>
        <v>0</v>
      </c>
      <c r="L94" s="19">
        <f ca="1">IF(OR($A94&lt;50,$A94&gt;59),IFERROR(VLOOKUP($A94,Gains_ded!$A$3:$M$51,Gains_ded!M$1-Gains_ded!$A$1+1,0),0)*Entree!$O93,0)</f>
        <v>0</v>
      </c>
      <c r="M94" s="19">
        <f ca="1">IF(C94="s",IFERROR(VLOOKUP($A94,Syndicats!$B$4:$F$51,Syndicats!$E$1-Syndicats!$B$1+1,0),0)*INDIRECT(ADDRESS(U94,Entree!$J$1,1,1,Parametres!$O$6)),IFERROR(VLOOKUP($A94,Gains_ded!$A$3:$AC$101,Gains_ded!$R$1-Gains_ded!$A$1+1,0),0)*INDIRECT(ADDRESS(U94,Entree!$J$1,1,1,Parametres!$O$6)))</f>
        <v>0</v>
      </c>
      <c r="N94" s="19">
        <f ca="1">IFERROR(VLOOKUP($A94,Gains_ded!$A$3:$AC$101,Gains_ded!$S$1-Gains_ded!$A$1+1,0),0)*INDIRECT(ADDRESS(U94,Entree!$N$1,1,1,Parametres!$O$6))</f>
        <v>0</v>
      </c>
      <c r="O94" s="19">
        <f ca="1">IF($A94&lt;50,0,VLOOKUP($A94,Gains_ded!$A$3:$AC$101,Gains_ded!$T$1-Gains_ded!$A$1+1,0))</f>
        <v>0</v>
      </c>
      <c r="P94" s="19">
        <f ca="1">IF($A94&lt;50,0,VLOOKUP($A94,Gains_ded!$A$3:$AC$101,Gains_ded!$U$1-Gains_ded!$A$1+1,0))</f>
        <v>0</v>
      </c>
      <c r="Q94" s="19">
        <f t="shared" ca="1" si="16"/>
        <v>0</v>
      </c>
      <c r="R94" s="19">
        <f ca="1">IF($A94&lt;50,0,VLOOKUP($A94,Gains_ded!$A$3:$AC$101,Gains_ded!$V$1-Gains_ded!$A$1+1,0))</f>
        <v>0</v>
      </c>
      <c r="S94" s="19">
        <f ca="1">IF(A94=0,0,IFERROR(INDIRECT(ADDRESS(63,A94+1,1,1,Parametres!$O$10&amp;TEXT($A$4,"00000"))),0))</f>
        <v>0</v>
      </c>
      <c r="T94" s="19">
        <f ca="1">IF(AND($A94&gt;50,$A94&lt;60),VLOOKUP($A94,INDIRECT(ADDRESS(U94+2,1,1,1)):INDIRECT(ADDRESS(U94+10,$AE$1,1,1)),$T$1-$A$1+1,0),IF(C94="C",AU94+AV94,IF(R94=0,Q94,IF(S94&gt;R94,0,IF(S94+Q94&gt;R94,R94-S94,Q94)))))</f>
        <v>0</v>
      </c>
      <c r="U94" s="68">
        <f t="shared" si="11"/>
        <v>104</v>
      </c>
      <c r="V94" s="19"/>
      <c r="W94" s="19">
        <f ca="1">IFERROR(VLOOKUP($A94,Gains_ded!$A$3:$AC$101,Gains_ded!$X$1-Gains_ded!$A$1+1,0),0)*INDIRECT(ADDRESS(U94,Entree!$J$1,1,1,Parametres!$O$6))</f>
        <v>0</v>
      </c>
      <c r="X94" s="19">
        <f ca="1">IFERROR(VLOOKUP($A94,Gains_ded!$A$3:$AC$101,Gains_ded!$Y$1-Gains_ded!$A$1+1,0),0)*INDIRECT(ADDRESS(U94,Entree!$N$1,1,1,Parametres!$O$6))</f>
        <v>0</v>
      </c>
      <c r="Y94" s="19">
        <f ca="1">IFERROR(VLOOKUP($A94,Gains_ded!$A$3:$AC$101,Gains_ded!$AA$1-Gains_ded!$A$1+1,0),0)*T94</f>
        <v>0</v>
      </c>
      <c r="Z94" s="19">
        <f ca="1">IF($A94&lt;50,0,VLOOKUP($A94,Gains_ded!$A$3:$AC$101,Gains_ded!$Z$1-Gains_ded!$A$1+1,0))</f>
        <v>0</v>
      </c>
      <c r="AA94" s="19">
        <f ca="1">IF($A94&lt;50,0,VLOOKUP($A94,Gains_ded!$A$3:$AC$101,Gains_ded!$AB$1-Gains_ded!$A$1+1,0))</f>
        <v>0</v>
      </c>
      <c r="AB94" s="19">
        <f t="shared" ca="1" si="17"/>
        <v>0</v>
      </c>
      <c r="AC94" s="19">
        <f ca="1">IF($A94&lt;50,0,VLOOKUP($A94,Gains_ded!$A$3:$AC$101,Gains_ded!$AC$1-Gains_ded!$A$1+1,0))</f>
        <v>0</v>
      </c>
      <c r="AD94" s="19">
        <f ca="1">IF(A94=0,0,IFERROR(INDIRECT(ADDRESS(133,A94+1,1,1,Parametres!$O$10&amp;TEXT($A$4,"00000"))),0))</f>
        <v>0</v>
      </c>
      <c r="AE94" s="19">
        <f ca="1">IF(AND($A94&gt;50,$A94&lt;60),VLOOKUP($A94,INDIRECT(ADDRESS(U94+2,1,1,1)):INDIRECT(ADDRESS(U94+10,$AE$1,1,1)),$AE$1-$A$1+1,0),IF(C94="C",BC94+BD94,IF(AC94=0,AB94,IF(AD94&gt;AC94,0,IF(AD94+AB94&gt;AC94,AC94-AD94,AB94)))))</f>
        <v>0</v>
      </c>
      <c r="AL94">
        <f ca="1">IF($C94&lt;&gt;"C",0,IFERROR(HLOOKUP($A94&amp;"E",CCQ!$B$2:$AA$101,100,0),0))</f>
        <v>0</v>
      </c>
      <c r="AM94">
        <f ca="1">IF($C94&lt;&gt;"C",0,VLOOKUP(INDIRECT(ADDRESS($U94-35,Entree!$A$1,1,1,Parametres!$O$6))&amp;"C"&amp;INDIRECT(ADDRESS($U94-34,Entree!$A$1,1,1,Parametres!$O$6)),CCQ!$A$4:$AP$100,CCQ!$AP$1,0))</f>
        <v>0</v>
      </c>
      <c r="AN94">
        <f ca="1">IF($C94&lt;&gt;"C",0,VLOOKUP(INDIRECT(ADDRESS($U94-35,Entree!$A$1,1,1,Parametres!$O$6))&amp;"D"&amp;INDIRECT(ADDRESS($U94-34,Entree!$A$1,1,1,Parametres!$O$6)),CCQ!$A$4:$AP$100,CCQ!$AP$1,0))</f>
        <v>0</v>
      </c>
      <c r="AO94">
        <f ca="1">IFERROR(INDIRECT(ADDRESS(AM94,AL94,1,1,Parametres!$O$11)),0)</f>
        <v>0</v>
      </c>
      <c r="AP94">
        <f ca="1">IFERROR(INDIRECT(ADDRESS(AN94,AL94,1,1,Parametres!$O$11)),0)</f>
        <v>0</v>
      </c>
      <c r="AQ94" t="str">
        <f ca="1">IF(IFERROR(VLOOKUP(A94,Gains_ded!$A$3:$AC$101,Gains_ded!$R$1,0),0)=1,"H","B")</f>
        <v>B</v>
      </c>
      <c r="AR94">
        <f ca="1">IF(B94="Prelevement",INDIRECT(ADDRESS(U94+6,Entree!$P$1,1,1,Parametres!$O$6)),0)</f>
        <v>0</v>
      </c>
      <c r="AS94">
        <f ca="1">IF(AQ94="H",INDIRECT(ADDRESS(U94+3,Entree!$O$1,1,1,Parametres!$O$6)),INDIRECT(ADDRESS(U94+3,Entree!$P$1,1,1,Parametres!$O$6)))</f>
        <v>916.56</v>
      </c>
      <c r="AT94">
        <f ca="1">IF(AQ94="H",INDIRECT(ADDRESS(U94+4,Entree!$O$1,1,1,Parametres!$O$6)),INDIRECT(ADDRESS(U94+4,Entree!$P$1,1,1,Parametres!$O$6)))</f>
        <v>555.04</v>
      </c>
      <c r="AU94">
        <f t="shared" ca="1" si="19"/>
        <v>0</v>
      </c>
      <c r="AV94">
        <f t="shared" ca="1" si="18"/>
        <v>0</v>
      </c>
      <c r="AX94">
        <f ca="1">IF($C94&lt;&gt;"C",0,IFERROR(HLOOKUP($A94&amp;"C",CCQ!$B$2:$AA$101,100,0),0))</f>
        <v>0</v>
      </c>
      <c r="AY94">
        <f ca="1">IFERROR(INDIRECT(ADDRESS(AM94,AX94,1,1,Parametres!$O$11)),0)</f>
        <v>0</v>
      </c>
      <c r="AZ94">
        <f ca="1">IFERROR(INDIRECT(ADDRESS(AN94,AX94,1,1,Parametres!$O$11)),0)</f>
        <v>0</v>
      </c>
      <c r="BA94" t="str">
        <f ca="1">IF(IFERROR(VLOOKUP(A94,Gains_ded!$A$3:$AC$101,Gains_ded!$X$1,0),0)=1,"H","B")</f>
        <v>B</v>
      </c>
      <c r="BB94">
        <f ca="1">IF(A94=Parametres!$A$52,Parametres!$D$52,1)</f>
        <v>1</v>
      </c>
      <c r="BC94">
        <f t="shared" ca="1" si="14"/>
        <v>0</v>
      </c>
      <c r="BD94">
        <f t="shared" ca="1" si="15"/>
        <v>0</v>
      </c>
    </row>
    <row r="95" spans="1:56" x14ac:dyDescent="0.25">
      <c r="A95">
        <f ca="1">IFERROR(Entree!F94,0)</f>
        <v>0</v>
      </c>
      <c r="B95" t="str">
        <f ca="1">IFERROR(VLOOKUP(A95,Gains_ded!$A$3:$B$101,Gains_ded!$B$1-Gains_ded!$A$1+1,0),"")</f>
        <v/>
      </c>
      <c r="C95" s="12" t="str">
        <f ca="1">IFERROR(VLOOKUP(A95,Gains_ded!$A$3:$C$101,Gains_ded!$C$1-Gains_ded!$A$1+1,0),"")</f>
        <v/>
      </c>
      <c r="D95" s="12" t="str">
        <f ca="1">IFERROR(VLOOKUP(A95,Gains_ded!$A$3:$D$101,Gains_ded!$D$1-Gains_ded!$A$1+1,0),"")</f>
        <v/>
      </c>
      <c r="E95" s="19">
        <f ca="1">IF(OR($A95&lt;50,$A95&gt;59),IFERROR(VLOOKUP($A95,Gains_ded!$A$3:$M$51,Gains_ded!F$1-Gains_ded!$A$1+1,0),0)*Entree!$O94,0)</f>
        <v>0</v>
      </c>
      <c r="F95" s="19">
        <f ca="1">IF(OR($A95&lt;50,$A95&gt;59),IFERROR(VLOOKUP($A95,Gains_ded!$A$3:$M$51,Gains_ded!G$1-Gains_ded!$A$1+1,0),0)*Entree!$O94,0)</f>
        <v>0</v>
      </c>
      <c r="G95" s="19">
        <f ca="1">IF(OR($A95&lt;50,$A95&gt;59),IFERROR(VLOOKUP($A95,Gains_ded!$A$3:$M$51,Gains_ded!H$1-Gains_ded!$A$1+1,0),0)*Entree!$O94,0)</f>
        <v>0</v>
      </c>
      <c r="H95" s="19">
        <f ca="1">IF(OR($A95&lt;50,$A95&gt;59),IFERROR(VLOOKUP($A95,Gains_ded!$A$3:$M$51,Gains_ded!I$1-Gains_ded!$A$1+1,0),0)*Entree!$O94,0)</f>
        <v>0</v>
      </c>
      <c r="I95" s="19">
        <f ca="1">IF(OR($A95&lt;50,$A95&gt;59),IFERROR(VLOOKUP($A95,Gains_ded!$A$3:$M$51,Gains_ded!J$1-Gains_ded!$A$1+1,0),0)*Entree!$O94,0)</f>
        <v>0</v>
      </c>
      <c r="J95" s="19">
        <f ca="1">IF(OR($A95&lt;50,$A95&gt;59),IFERROR(VLOOKUP($A95,Gains_ded!$A$3:$M$51,Gains_ded!K$1-Gains_ded!$A$1+1,0),0)*Entree!$O94,0)</f>
        <v>0</v>
      </c>
      <c r="K95" s="19">
        <f ca="1">IF(OR($A95&lt;50,$A95&gt;59),IFERROR(VLOOKUP($A95,Gains_ded!$A$3:$M$51,Gains_ded!L$1-Gains_ded!$A$1+1,0),0)*Entree!$O94,0)</f>
        <v>0</v>
      </c>
      <c r="L95" s="19">
        <f ca="1">IF(OR($A95&lt;50,$A95&gt;59),IFERROR(VLOOKUP($A95,Gains_ded!$A$3:$M$51,Gains_ded!M$1-Gains_ded!$A$1+1,0),0)*Entree!$O94,0)</f>
        <v>0</v>
      </c>
      <c r="M95" s="19">
        <f ca="1">IF(C95="s",IFERROR(VLOOKUP($A95,Syndicats!$B$4:$F$51,Syndicats!$E$1-Syndicats!$B$1+1,0),0)*INDIRECT(ADDRESS(U95,Entree!$J$1,1,1,Parametres!$O$6)),IFERROR(VLOOKUP($A95,Gains_ded!$A$3:$AC$101,Gains_ded!$R$1-Gains_ded!$A$1+1,0),0)*INDIRECT(ADDRESS(U95,Entree!$J$1,1,1,Parametres!$O$6)))</f>
        <v>0</v>
      </c>
      <c r="N95" s="19">
        <f ca="1">IFERROR(VLOOKUP($A95,Gains_ded!$A$3:$AC$101,Gains_ded!$S$1-Gains_ded!$A$1+1,0),0)*INDIRECT(ADDRESS(U95,Entree!$N$1,1,1,Parametres!$O$6))</f>
        <v>0</v>
      </c>
      <c r="O95" s="19">
        <f ca="1">IF($A95&lt;50,0,VLOOKUP($A95,Gains_ded!$A$3:$AC$101,Gains_ded!$T$1-Gains_ded!$A$1+1,0))</f>
        <v>0</v>
      </c>
      <c r="P95" s="19">
        <f ca="1">IF($A95&lt;50,0,VLOOKUP($A95,Gains_ded!$A$3:$AC$101,Gains_ded!$U$1-Gains_ded!$A$1+1,0))</f>
        <v>0</v>
      </c>
      <c r="Q95" s="19">
        <f t="shared" ca="1" si="16"/>
        <v>0</v>
      </c>
      <c r="R95" s="19">
        <f ca="1">IF($A95&lt;50,0,VLOOKUP($A95,Gains_ded!$A$3:$AC$101,Gains_ded!$V$1-Gains_ded!$A$1+1,0))</f>
        <v>0</v>
      </c>
      <c r="S95" s="19">
        <f ca="1">IF(A95=0,0,IFERROR(INDIRECT(ADDRESS(63,A95+1,1,1,Parametres!$O$10&amp;TEXT($A$4,"00000"))),0))</f>
        <v>0</v>
      </c>
      <c r="T95" s="19">
        <f ca="1">IF(AND($A95&gt;50,$A95&lt;60),VLOOKUP($A95,INDIRECT(ADDRESS(U95+2,1,1,1)):INDIRECT(ADDRESS(U95+10,$AE$1,1,1)),$T$1-$A$1+1,0),IF(C95="C",AU95+AV95,IF(R95=0,Q95,IF(S95&gt;R95,0,IF(S95+Q95&gt;R95,R95-S95,Q95)))))</f>
        <v>0</v>
      </c>
      <c r="U95" s="68">
        <f t="shared" si="11"/>
        <v>104</v>
      </c>
      <c r="V95" s="19"/>
      <c r="W95" s="19">
        <f ca="1">IFERROR(VLOOKUP($A95,Gains_ded!$A$3:$AC$101,Gains_ded!$X$1-Gains_ded!$A$1+1,0),0)*INDIRECT(ADDRESS(U95,Entree!$J$1,1,1,Parametres!$O$6))</f>
        <v>0</v>
      </c>
      <c r="X95" s="19">
        <f ca="1">IFERROR(VLOOKUP($A95,Gains_ded!$A$3:$AC$101,Gains_ded!$Y$1-Gains_ded!$A$1+1,0),0)*INDIRECT(ADDRESS(U95,Entree!$N$1,1,1,Parametres!$O$6))</f>
        <v>0</v>
      </c>
      <c r="Y95" s="19">
        <f ca="1">IFERROR(VLOOKUP($A95,Gains_ded!$A$3:$AC$101,Gains_ded!$AA$1-Gains_ded!$A$1+1,0),0)*T95</f>
        <v>0</v>
      </c>
      <c r="Z95" s="19">
        <f ca="1">IF($A95&lt;50,0,VLOOKUP($A95,Gains_ded!$A$3:$AC$101,Gains_ded!$Z$1-Gains_ded!$A$1+1,0))</f>
        <v>0</v>
      </c>
      <c r="AA95" s="19">
        <f ca="1">IF($A95&lt;50,0,VLOOKUP($A95,Gains_ded!$A$3:$AC$101,Gains_ded!$AB$1-Gains_ded!$A$1+1,0))</f>
        <v>0</v>
      </c>
      <c r="AB95" s="19">
        <f t="shared" ca="1" si="17"/>
        <v>0</v>
      </c>
      <c r="AC95" s="19">
        <f ca="1">IF($A95&lt;50,0,VLOOKUP($A95,Gains_ded!$A$3:$AC$101,Gains_ded!$AC$1-Gains_ded!$A$1+1,0))</f>
        <v>0</v>
      </c>
      <c r="AD95" s="19">
        <f ca="1">IF(A95=0,0,IFERROR(INDIRECT(ADDRESS(133,A95+1,1,1,Parametres!$O$10&amp;TEXT($A$4,"00000"))),0))</f>
        <v>0</v>
      </c>
      <c r="AE95" s="19">
        <f ca="1">IF(AND($A95&gt;50,$A95&lt;60),VLOOKUP($A95,INDIRECT(ADDRESS(U95+2,1,1,1)):INDIRECT(ADDRESS(U95+10,$AE$1,1,1)),$AE$1-$A$1+1,0),IF(C95="C",BC95+BD95,IF(AC95=0,AB95,IF(AD95&gt;AC95,0,IF(AD95+AB95&gt;AC95,AC95-AD95,AB95)))))</f>
        <v>0</v>
      </c>
      <c r="AL95">
        <f ca="1">IF($C95&lt;&gt;"C",0,IFERROR(HLOOKUP($A95&amp;"E",CCQ!$B$2:$AA$101,100,0),0))</f>
        <v>0</v>
      </c>
      <c r="AM95">
        <f ca="1">IF($C95&lt;&gt;"C",0,VLOOKUP(INDIRECT(ADDRESS($U95-35,Entree!$A$1,1,1,Parametres!$O$6))&amp;"C"&amp;INDIRECT(ADDRESS($U95-34,Entree!$A$1,1,1,Parametres!$O$6)),CCQ!$A$4:$AP$100,CCQ!$AP$1,0))</f>
        <v>0</v>
      </c>
      <c r="AN95">
        <f ca="1">IF($C95&lt;&gt;"C",0,VLOOKUP(INDIRECT(ADDRESS($U95-35,Entree!$A$1,1,1,Parametres!$O$6))&amp;"D"&amp;INDIRECT(ADDRESS($U95-34,Entree!$A$1,1,1,Parametres!$O$6)),CCQ!$A$4:$AP$100,CCQ!$AP$1,0))</f>
        <v>0</v>
      </c>
      <c r="AO95">
        <f ca="1">IFERROR(INDIRECT(ADDRESS(AM95,AL95,1,1,Parametres!$O$11)),0)</f>
        <v>0</v>
      </c>
      <c r="AP95">
        <f ca="1">IFERROR(INDIRECT(ADDRESS(AN95,AL95,1,1,Parametres!$O$11)),0)</f>
        <v>0</v>
      </c>
      <c r="AQ95" t="str">
        <f ca="1">IF(IFERROR(VLOOKUP(A95,Gains_ded!$A$3:$AC$101,Gains_ded!$R$1,0),0)=1,"H","B")</f>
        <v>B</v>
      </c>
      <c r="AR95">
        <f ca="1">IF(B95="Prelevement",INDIRECT(ADDRESS(U95+6,Entree!$P$1,1,1,Parametres!$O$6)),0)</f>
        <v>0</v>
      </c>
      <c r="AS95">
        <f ca="1">IF(AQ95="H",INDIRECT(ADDRESS(U95+3,Entree!$O$1,1,1,Parametres!$O$6)),INDIRECT(ADDRESS(U95+3,Entree!$P$1,1,1,Parametres!$O$6)))</f>
        <v>916.56</v>
      </c>
      <c r="AT95">
        <f ca="1">IF(AQ95="H",INDIRECT(ADDRESS(U95+4,Entree!$O$1,1,1,Parametres!$O$6)),INDIRECT(ADDRESS(U95+4,Entree!$P$1,1,1,Parametres!$O$6)))</f>
        <v>555.04</v>
      </c>
      <c r="AU95">
        <f t="shared" ca="1" si="19"/>
        <v>0</v>
      </c>
      <c r="AV95">
        <f t="shared" ca="1" si="18"/>
        <v>0</v>
      </c>
      <c r="AX95">
        <f ca="1">IF($C95&lt;&gt;"C",0,IFERROR(HLOOKUP($A95&amp;"C",CCQ!$B$2:$AA$101,100,0),0))</f>
        <v>0</v>
      </c>
      <c r="AY95">
        <f ca="1">IFERROR(INDIRECT(ADDRESS(AM95,AX95,1,1,Parametres!$O$11)),0)</f>
        <v>0</v>
      </c>
      <c r="AZ95">
        <f ca="1">IFERROR(INDIRECT(ADDRESS(AN95,AX95,1,1,Parametres!$O$11)),0)</f>
        <v>0</v>
      </c>
      <c r="BA95" t="str">
        <f ca="1">IF(IFERROR(VLOOKUP(A95,Gains_ded!$A$3:$AC$101,Gains_ded!$X$1,0),0)=1,"H","B")</f>
        <v>B</v>
      </c>
      <c r="BB95">
        <f ca="1">IF(A95=Parametres!$A$52,Parametres!$D$52,1)</f>
        <v>1</v>
      </c>
      <c r="BC95">
        <f t="shared" ca="1" si="14"/>
        <v>0</v>
      </c>
      <c r="BD95">
        <f t="shared" ca="1" si="15"/>
        <v>0</v>
      </c>
    </row>
    <row r="96" spans="1:56" x14ac:dyDescent="0.25">
      <c r="A96">
        <f ca="1">IFERROR(Entree!F95,0)</f>
        <v>0</v>
      </c>
      <c r="B96" t="str">
        <f ca="1">IFERROR(VLOOKUP(A96,Gains_ded!$A$3:$B$101,Gains_ded!$B$1-Gains_ded!$A$1+1,0),"")</f>
        <v/>
      </c>
      <c r="C96" s="12" t="str">
        <f ca="1">IFERROR(VLOOKUP(A96,Gains_ded!$A$3:$C$101,Gains_ded!$C$1-Gains_ded!$A$1+1,0),"")</f>
        <v/>
      </c>
      <c r="D96" s="12" t="str">
        <f ca="1">IFERROR(VLOOKUP(A96,Gains_ded!$A$3:$D$101,Gains_ded!$D$1-Gains_ded!$A$1+1,0),"")</f>
        <v/>
      </c>
      <c r="E96" s="19">
        <f ca="1">IF(OR($A96&lt;50,$A96&gt;59),IFERROR(VLOOKUP($A96,Gains_ded!$A$3:$M$51,Gains_ded!F$1-Gains_ded!$A$1+1,0),0)*Entree!$O95,0)</f>
        <v>0</v>
      </c>
      <c r="F96" s="19">
        <f ca="1">IF(OR($A96&lt;50,$A96&gt;59),IFERROR(VLOOKUP($A96,Gains_ded!$A$3:$M$51,Gains_ded!G$1-Gains_ded!$A$1+1,0),0)*Entree!$O95,0)</f>
        <v>0</v>
      </c>
      <c r="G96" s="19">
        <f ca="1">IF(OR($A96&lt;50,$A96&gt;59),IFERROR(VLOOKUP($A96,Gains_ded!$A$3:$M$51,Gains_ded!H$1-Gains_ded!$A$1+1,0),0)*Entree!$O95,0)</f>
        <v>0</v>
      </c>
      <c r="H96" s="19">
        <f ca="1">IF(OR($A96&lt;50,$A96&gt;59),IFERROR(VLOOKUP($A96,Gains_ded!$A$3:$M$51,Gains_ded!I$1-Gains_ded!$A$1+1,0),0)*Entree!$O95,0)</f>
        <v>0</v>
      </c>
      <c r="I96" s="19">
        <f ca="1">IF(OR($A96&lt;50,$A96&gt;59),IFERROR(VLOOKUP($A96,Gains_ded!$A$3:$M$51,Gains_ded!J$1-Gains_ded!$A$1+1,0),0)*Entree!$O95,0)</f>
        <v>0</v>
      </c>
      <c r="J96" s="19">
        <f ca="1">IF(OR($A96&lt;50,$A96&gt;59),IFERROR(VLOOKUP($A96,Gains_ded!$A$3:$M$51,Gains_ded!K$1-Gains_ded!$A$1+1,0),0)*Entree!$O95,0)</f>
        <v>0</v>
      </c>
      <c r="K96" s="19">
        <f ca="1">IF(OR($A96&lt;50,$A96&gt;59),IFERROR(VLOOKUP($A96,Gains_ded!$A$3:$M$51,Gains_ded!L$1-Gains_ded!$A$1+1,0),0)*Entree!$O95,0)</f>
        <v>0</v>
      </c>
      <c r="L96" s="19">
        <f ca="1">IF(OR($A96&lt;50,$A96&gt;59),IFERROR(VLOOKUP($A96,Gains_ded!$A$3:$M$51,Gains_ded!M$1-Gains_ded!$A$1+1,0),0)*Entree!$O95,0)</f>
        <v>0</v>
      </c>
      <c r="M96" s="19">
        <f ca="1">IF(C96="s",IFERROR(VLOOKUP($A96,Syndicats!$B$4:$F$51,Syndicats!$E$1-Syndicats!$B$1+1,0),0)*INDIRECT(ADDRESS(U96,Entree!$J$1,1,1,Parametres!$O$6)),IFERROR(VLOOKUP($A96,Gains_ded!$A$3:$AC$101,Gains_ded!$R$1-Gains_ded!$A$1+1,0),0)*INDIRECT(ADDRESS(U96,Entree!$J$1,1,1,Parametres!$O$6)))</f>
        <v>0</v>
      </c>
      <c r="N96" s="19">
        <f ca="1">IFERROR(VLOOKUP($A96,Gains_ded!$A$3:$AC$101,Gains_ded!$S$1-Gains_ded!$A$1+1,0),0)*INDIRECT(ADDRESS(U96,Entree!$N$1,1,1,Parametres!$O$6))</f>
        <v>0</v>
      </c>
      <c r="O96" s="19">
        <f ca="1">IF($A96&lt;50,0,VLOOKUP($A96,Gains_ded!$A$3:$AC$101,Gains_ded!$T$1-Gains_ded!$A$1+1,0))</f>
        <v>0</v>
      </c>
      <c r="P96" s="19">
        <f ca="1">IF($A96&lt;50,0,VLOOKUP($A96,Gains_ded!$A$3:$AC$101,Gains_ded!$U$1-Gains_ded!$A$1+1,0))</f>
        <v>0</v>
      </c>
      <c r="Q96" s="19">
        <f t="shared" ca="1" si="16"/>
        <v>0</v>
      </c>
      <c r="R96" s="19">
        <f ca="1">IF($A96&lt;50,0,VLOOKUP($A96,Gains_ded!$A$3:$AC$101,Gains_ded!$V$1-Gains_ded!$A$1+1,0))</f>
        <v>0</v>
      </c>
      <c r="S96" s="19">
        <f ca="1">IF(A96=0,0,IFERROR(INDIRECT(ADDRESS(63,A96+1,1,1,Parametres!$O$10&amp;TEXT($A$4,"00000"))),0))</f>
        <v>0</v>
      </c>
      <c r="T96" s="19">
        <f ca="1">IF(AND($A96&gt;50,$A96&lt;60),VLOOKUP($A96,INDIRECT(ADDRESS(U96+2,1,1,1)):INDIRECT(ADDRESS(U96+10,$AE$1,1,1)),$T$1-$A$1+1,0),IF(C96="C",AU96+AV96,IF(R96=0,Q96,IF(S96&gt;R96,0,IF(S96+Q96&gt;R96,R96-S96,Q96)))))</f>
        <v>0</v>
      </c>
      <c r="U96" s="68">
        <f t="shared" si="11"/>
        <v>104</v>
      </c>
      <c r="V96" s="19"/>
      <c r="W96" s="19">
        <f ca="1">IFERROR(VLOOKUP($A96,Gains_ded!$A$3:$AC$101,Gains_ded!$X$1-Gains_ded!$A$1+1,0),0)*INDIRECT(ADDRESS(U96,Entree!$J$1,1,1,Parametres!$O$6))</f>
        <v>0</v>
      </c>
      <c r="X96" s="19">
        <f ca="1">IFERROR(VLOOKUP($A96,Gains_ded!$A$3:$AC$101,Gains_ded!$Y$1-Gains_ded!$A$1+1,0),0)*INDIRECT(ADDRESS(U96,Entree!$N$1,1,1,Parametres!$O$6))</f>
        <v>0</v>
      </c>
      <c r="Y96" s="19">
        <f ca="1">IFERROR(VLOOKUP($A96,Gains_ded!$A$3:$AC$101,Gains_ded!$AA$1-Gains_ded!$A$1+1,0),0)*T96</f>
        <v>0</v>
      </c>
      <c r="Z96" s="19">
        <f ca="1">IF($A96&lt;50,0,VLOOKUP($A96,Gains_ded!$A$3:$AC$101,Gains_ded!$Z$1-Gains_ded!$A$1+1,0))</f>
        <v>0</v>
      </c>
      <c r="AA96" s="19">
        <f ca="1">IF($A96&lt;50,0,VLOOKUP($A96,Gains_ded!$A$3:$AC$101,Gains_ded!$AB$1-Gains_ded!$A$1+1,0))</f>
        <v>0</v>
      </c>
      <c r="AB96" s="19">
        <f t="shared" ca="1" si="17"/>
        <v>0</v>
      </c>
      <c r="AC96" s="19">
        <f ca="1">IF($A96&lt;50,0,VLOOKUP($A96,Gains_ded!$A$3:$AC$101,Gains_ded!$AC$1-Gains_ded!$A$1+1,0))</f>
        <v>0</v>
      </c>
      <c r="AD96" s="19">
        <f ca="1">IF(A96=0,0,IFERROR(INDIRECT(ADDRESS(133,A96+1,1,1,Parametres!$O$10&amp;TEXT($A$4,"00000"))),0))</f>
        <v>0</v>
      </c>
      <c r="AE96" s="19">
        <f ca="1">IF(AND($A96&gt;50,$A96&lt;60),VLOOKUP($A96,INDIRECT(ADDRESS(U96+2,1,1,1)):INDIRECT(ADDRESS(U96+10,$AE$1,1,1)),$AE$1-$A$1+1,0),IF(C96="C",BC96+BD96,IF(AC96=0,AB96,IF(AD96&gt;AC96,0,IF(AD96+AB96&gt;AC96,AC96-AD96,AB96)))))</f>
        <v>0</v>
      </c>
      <c r="AL96">
        <f ca="1">IF($C96&lt;&gt;"C",0,IFERROR(HLOOKUP($A96&amp;"E",CCQ!$B$2:$AA$101,100,0),0))</f>
        <v>0</v>
      </c>
      <c r="AM96">
        <f ca="1">IF($C96&lt;&gt;"C",0,VLOOKUP(INDIRECT(ADDRESS($U96-35,Entree!$A$1,1,1,Parametres!$O$6))&amp;"C"&amp;INDIRECT(ADDRESS($U96-34,Entree!$A$1,1,1,Parametres!$O$6)),CCQ!$A$4:$AP$100,CCQ!$AP$1,0))</f>
        <v>0</v>
      </c>
      <c r="AN96">
        <f ca="1">IF($C96&lt;&gt;"C",0,VLOOKUP(INDIRECT(ADDRESS($U96-35,Entree!$A$1,1,1,Parametres!$O$6))&amp;"D"&amp;INDIRECT(ADDRESS($U96-34,Entree!$A$1,1,1,Parametres!$O$6)),CCQ!$A$4:$AP$100,CCQ!$AP$1,0))</f>
        <v>0</v>
      </c>
      <c r="AO96">
        <f ca="1">IFERROR(INDIRECT(ADDRESS(AM96,AL96,1,1,Parametres!$O$11)),0)</f>
        <v>0</v>
      </c>
      <c r="AP96">
        <f ca="1">IFERROR(INDIRECT(ADDRESS(AN96,AL96,1,1,Parametres!$O$11)),0)</f>
        <v>0</v>
      </c>
      <c r="AQ96" t="str">
        <f ca="1">IF(IFERROR(VLOOKUP(A96,Gains_ded!$A$3:$AC$101,Gains_ded!$R$1,0),0)=1,"H","B")</f>
        <v>B</v>
      </c>
      <c r="AR96">
        <f ca="1">IF(B96="Prelevement",INDIRECT(ADDRESS(U96+6,Entree!$P$1,1,1,Parametres!$O$6)),0)</f>
        <v>0</v>
      </c>
      <c r="AS96">
        <f ca="1">IF(AQ96="H",INDIRECT(ADDRESS(U96+3,Entree!$O$1,1,1,Parametres!$O$6)),INDIRECT(ADDRESS(U96+3,Entree!$P$1,1,1,Parametres!$O$6)))</f>
        <v>916.56</v>
      </c>
      <c r="AT96">
        <f ca="1">IF(AQ96="H",INDIRECT(ADDRESS(U96+4,Entree!$O$1,1,1,Parametres!$O$6)),INDIRECT(ADDRESS(U96+4,Entree!$P$1,1,1,Parametres!$O$6)))</f>
        <v>555.04</v>
      </c>
      <c r="AU96">
        <f t="shared" ca="1" si="19"/>
        <v>0</v>
      </c>
      <c r="AV96">
        <f t="shared" ca="1" si="18"/>
        <v>0</v>
      </c>
      <c r="AX96">
        <f ca="1">IF($C96&lt;&gt;"C",0,IFERROR(HLOOKUP($A96&amp;"C",CCQ!$B$2:$AA$101,100,0),0))</f>
        <v>0</v>
      </c>
      <c r="AY96">
        <f ca="1">IFERROR(INDIRECT(ADDRESS(AM96,AX96,1,1,Parametres!$O$11)),0)</f>
        <v>0</v>
      </c>
      <c r="AZ96">
        <f ca="1">IFERROR(INDIRECT(ADDRESS(AN96,AX96,1,1,Parametres!$O$11)),0)</f>
        <v>0</v>
      </c>
      <c r="BA96" t="str">
        <f ca="1">IF(IFERROR(VLOOKUP(A96,Gains_ded!$A$3:$AC$101,Gains_ded!$X$1,0),0)=1,"H","B")</f>
        <v>B</v>
      </c>
      <c r="BB96">
        <f ca="1">IF(A96=Parametres!$A$52,Parametres!$D$52,1)</f>
        <v>1</v>
      </c>
      <c r="BC96">
        <f t="shared" ca="1" si="14"/>
        <v>0</v>
      </c>
      <c r="BD96">
        <f t="shared" ca="1" si="15"/>
        <v>0</v>
      </c>
    </row>
    <row r="97" spans="1:56" x14ac:dyDescent="0.25">
      <c r="A97">
        <f ca="1">IFERROR(Entree!F96,0)</f>
        <v>0</v>
      </c>
      <c r="B97" t="str">
        <f ca="1">IFERROR(VLOOKUP(A97,Gains_ded!$A$3:$B$101,Gains_ded!$B$1-Gains_ded!$A$1+1,0),"")</f>
        <v/>
      </c>
      <c r="C97" s="12" t="str">
        <f ca="1">IFERROR(VLOOKUP(A97,Gains_ded!$A$3:$C$101,Gains_ded!$C$1-Gains_ded!$A$1+1,0),"")</f>
        <v/>
      </c>
      <c r="D97" s="12" t="str">
        <f ca="1">IFERROR(VLOOKUP(A97,Gains_ded!$A$3:$D$101,Gains_ded!$D$1-Gains_ded!$A$1+1,0),"")</f>
        <v/>
      </c>
      <c r="E97" s="19">
        <f ca="1">IF(OR($A97&lt;50,$A97&gt;59),IFERROR(VLOOKUP($A97,Gains_ded!$A$3:$M$51,Gains_ded!F$1-Gains_ded!$A$1+1,0),0)*Entree!$O96,0)</f>
        <v>0</v>
      </c>
      <c r="F97" s="19">
        <f ca="1">IF(OR($A97&lt;50,$A97&gt;59),IFERROR(VLOOKUP($A97,Gains_ded!$A$3:$M$51,Gains_ded!G$1-Gains_ded!$A$1+1,0),0)*Entree!$O96,0)</f>
        <v>0</v>
      </c>
      <c r="G97" s="19">
        <f ca="1">IF(OR($A97&lt;50,$A97&gt;59),IFERROR(VLOOKUP($A97,Gains_ded!$A$3:$M$51,Gains_ded!H$1-Gains_ded!$A$1+1,0),0)*Entree!$O96,0)</f>
        <v>0</v>
      </c>
      <c r="H97" s="19">
        <f ca="1">IF(OR($A97&lt;50,$A97&gt;59),IFERROR(VLOOKUP($A97,Gains_ded!$A$3:$M$51,Gains_ded!I$1-Gains_ded!$A$1+1,0),0)*Entree!$O96,0)</f>
        <v>0</v>
      </c>
      <c r="I97" s="19">
        <f ca="1">IF(OR($A97&lt;50,$A97&gt;59),IFERROR(VLOOKUP($A97,Gains_ded!$A$3:$M$51,Gains_ded!J$1-Gains_ded!$A$1+1,0),0)*Entree!$O96,0)</f>
        <v>0</v>
      </c>
      <c r="J97" s="19">
        <f ca="1">IF(OR($A97&lt;50,$A97&gt;59),IFERROR(VLOOKUP($A97,Gains_ded!$A$3:$M$51,Gains_ded!K$1-Gains_ded!$A$1+1,0),0)*Entree!$O96,0)</f>
        <v>0</v>
      </c>
      <c r="K97" s="19">
        <f ca="1">IF(OR($A97&lt;50,$A97&gt;59),IFERROR(VLOOKUP($A97,Gains_ded!$A$3:$M$51,Gains_ded!L$1-Gains_ded!$A$1+1,0),0)*Entree!$O96,0)</f>
        <v>0</v>
      </c>
      <c r="L97" s="19">
        <f ca="1">IF(OR($A97&lt;50,$A97&gt;59),IFERROR(VLOOKUP($A97,Gains_ded!$A$3:$M$51,Gains_ded!M$1-Gains_ded!$A$1+1,0),0)*Entree!$O96,0)</f>
        <v>0</v>
      </c>
      <c r="M97" s="19">
        <f ca="1">IF(C97="s",IFERROR(VLOOKUP($A97,Syndicats!$B$4:$F$51,Syndicats!$E$1-Syndicats!$B$1+1,0),0)*INDIRECT(ADDRESS(U97,Entree!$J$1,1,1,Parametres!$O$6)),IFERROR(VLOOKUP($A97,Gains_ded!$A$3:$AC$101,Gains_ded!$R$1-Gains_ded!$A$1+1,0),0)*INDIRECT(ADDRESS(U97,Entree!$J$1,1,1,Parametres!$O$6)))</f>
        <v>0</v>
      </c>
      <c r="N97" s="19">
        <f ca="1">IFERROR(VLOOKUP($A97,Gains_ded!$A$3:$AC$101,Gains_ded!$S$1-Gains_ded!$A$1+1,0),0)*INDIRECT(ADDRESS(U97,Entree!$N$1,1,1,Parametres!$O$6))</f>
        <v>0</v>
      </c>
      <c r="O97" s="19">
        <f ca="1">IF($A97&lt;50,0,VLOOKUP($A97,Gains_ded!$A$3:$AC$101,Gains_ded!$T$1-Gains_ded!$A$1+1,0))</f>
        <v>0</v>
      </c>
      <c r="P97" s="19">
        <f ca="1">IF($A97&lt;50,0,VLOOKUP($A97,Gains_ded!$A$3:$AC$101,Gains_ded!$U$1-Gains_ded!$A$1+1,0))</f>
        <v>0</v>
      </c>
      <c r="Q97" s="19">
        <f t="shared" ca="1" si="16"/>
        <v>0</v>
      </c>
      <c r="R97" s="19">
        <f ca="1">IF($A97&lt;50,0,VLOOKUP($A97,Gains_ded!$A$3:$AC$101,Gains_ded!$V$1-Gains_ded!$A$1+1,0))</f>
        <v>0</v>
      </c>
      <c r="S97" s="19">
        <f ca="1">IF(A97=0,0,IFERROR(INDIRECT(ADDRESS(63,A97+1,1,1,Parametres!$O$10&amp;TEXT($A$4,"00000"))),0))</f>
        <v>0</v>
      </c>
      <c r="T97" s="19">
        <f ca="1">IF(AND($A97&gt;50,$A97&lt;60),VLOOKUP($A97,INDIRECT(ADDRESS(U97+2,1,1,1)):INDIRECT(ADDRESS(U97+10,$AE$1,1,1)),$T$1-$A$1+1,0),IF(C97="C",AU97+AV97,IF(R97=0,Q97,IF(S97&gt;R97,0,IF(S97+Q97&gt;R97,R97-S97,Q97)))))</f>
        <v>0</v>
      </c>
      <c r="U97" s="68">
        <f t="shared" si="11"/>
        <v>104</v>
      </c>
      <c r="V97" s="19"/>
      <c r="W97" s="19">
        <f ca="1">IFERROR(VLOOKUP($A97,Gains_ded!$A$3:$AC$101,Gains_ded!$X$1-Gains_ded!$A$1+1,0),0)*INDIRECT(ADDRESS(U97,Entree!$J$1,1,1,Parametres!$O$6))</f>
        <v>0</v>
      </c>
      <c r="X97" s="19">
        <f ca="1">IFERROR(VLOOKUP($A97,Gains_ded!$A$3:$AC$101,Gains_ded!$Y$1-Gains_ded!$A$1+1,0),0)*INDIRECT(ADDRESS(U97,Entree!$N$1,1,1,Parametres!$O$6))</f>
        <v>0</v>
      </c>
      <c r="Y97" s="19">
        <f ca="1">IFERROR(VLOOKUP($A97,Gains_ded!$A$3:$AC$101,Gains_ded!$AA$1-Gains_ded!$A$1+1,0),0)*T97</f>
        <v>0</v>
      </c>
      <c r="Z97" s="19">
        <f ca="1">IF($A97&lt;50,0,VLOOKUP($A97,Gains_ded!$A$3:$AC$101,Gains_ded!$Z$1-Gains_ded!$A$1+1,0))</f>
        <v>0</v>
      </c>
      <c r="AA97" s="19">
        <f ca="1">IF($A97&lt;50,0,VLOOKUP($A97,Gains_ded!$A$3:$AC$101,Gains_ded!$AB$1-Gains_ded!$A$1+1,0))</f>
        <v>0</v>
      </c>
      <c r="AB97" s="19">
        <f t="shared" ca="1" si="17"/>
        <v>0</v>
      </c>
      <c r="AC97" s="19">
        <f ca="1">IF($A97&lt;50,0,VLOOKUP($A97,Gains_ded!$A$3:$AC$101,Gains_ded!$AC$1-Gains_ded!$A$1+1,0))</f>
        <v>0</v>
      </c>
      <c r="AD97" s="19">
        <f ca="1">IF(A97=0,0,IFERROR(INDIRECT(ADDRESS(133,A97+1,1,1,Parametres!$O$10&amp;TEXT($A$4,"00000"))),0))</f>
        <v>0</v>
      </c>
      <c r="AE97" s="19">
        <f ca="1">IF(AND($A97&gt;50,$A97&lt;60),VLOOKUP($A97,INDIRECT(ADDRESS(U97+2,1,1,1)):INDIRECT(ADDRESS(U97+10,$AE$1,1,1)),$AE$1-$A$1+1,0),IF(C97="C",BC97+BD97,IF(AC97=0,AB97,IF(AD97&gt;AC97,0,IF(AD97+AB97&gt;AC97,AC97-AD97,AB97)))))</f>
        <v>0</v>
      </c>
      <c r="AL97">
        <f ca="1">IF($C97&lt;&gt;"C",0,IFERROR(HLOOKUP($A97&amp;"E",CCQ!$B$2:$AA$101,100,0),0))</f>
        <v>0</v>
      </c>
      <c r="AM97">
        <f ca="1">IF($C97&lt;&gt;"C",0,VLOOKUP(INDIRECT(ADDRESS($U97-35,Entree!$A$1,1,1,Parametres!$O$6))&amp;"C"&amp;INDIRECT(ADDRESS($U97-34,Entree!$A$1,1,1,Parametres!$O$6)),CCQ!$A$4:$AP$100,CCQ!$AP$1,0))</f>
        <v>0</v>
      </c>
      <c r="AN97">
        <f ca="1">IF($C97&lt;&gt;"C",0,VLOOKUP(INDIRECT(ADDRESS($U97-35,Entree!$A$1,1,1,Parametres!$O$6))&amp;"D"&amp;INDIRECT(ADDRESS($U97-34,Entree!$A$1,1,1,Parametres!$O$6)),CCQ!$A$4:$AP$100,CCQ!$AP$1,0))</f>
        <v>0</v>
      </c>
      <c r="AO97">
        <f ca="1">IFERROR(INDIRECT(ADDRESS(AM97,AL97,1,1,Parametres!$O$11)),0)</f>
        <v>0</v>
      </c>
      <c r="AP97">
        <f ca="1">IFERROR(INDIRECT(ADDRESS(AN97,AL97,1,1,Parametres!$O$11)),0)</f>
        <v>0</v>
      </c>
      <c r="AQ97" t="str">
        <f ca="1">IF(IFERROR(VLOOKUP(A97,Gains_ded!$A$3:$AC$101,Gains_ded!$R$1,0),0)=1,"H","B")</f>
        <v>B</v>
      </c>
      <c r="AR97">
        <f ca="1">IF(B97="Prelevement",INDIRECT(ADDRESS(U97+6,Entree!$P$1,1,1,Parametres!$O$6)),0)</f>
        <v>0</v>
      </c>
      <c r="AS97">
        <f ca="1">IF(AQ97="H",INDIRECT(ADDRESS(U97+3,Entree!$O$1,1,1,Parametres!$O$6)),INDIRECT(ADDRESS(U97+3,Entree!$P$1,1,1,Parametres!$O$6)))</f>
        <v>916.56</v>
      </c>
      <c r="AT97">
        <f ca="1">IF(AQ97="H",INDIRECT(ADDRESS(U97+4,Entree!$O$1,1,1,Parametres!$O$6)),INDIRECT(ADDRESS(U97+4,Entree!$P$1,1,1,Parametres!$O$6)))</f>
        <v>555.04</v>
      </c>
      <c r="AU97">
        <f t="shared" ca="1" si="19"/>
        <v>0</v>
      </c>
      <c r="AV97">
        <f t="shared" ca="1" si="18"/>
        <v>0</v>
      </c>
      <c r="AX97">
        <f ca="1">IF($C97&lt;&gt;"C",0,IFERROR(HLOOKUP($A97&amp;"C",CCQ!$B$2:$AA$101,100,0),0))</f>
        <v>0</v>
      </c>
      <c r="AY97">
        <f ca="1">IFERROR(INDIRECT(ADDRESS(AM97,AX97,1,1,Parametres!$O$11)),0)</f>
        <v>0</v>
      </c>
      <c r="AZ97">
        <f ca="1">IFERROR(INDIRECT(ADDRESS(AN97,AX97,1,1,Parametres!$O$11)),0)</f>
        <v>0</v>
      </c>
      <c r="BA97" t="str">
        <f ca="1">IF(IFERROR(VLOOKUP(A97,Gains_ded!$A$3:$AC$101,Gains_ded!$X$1,0),0)=1,"H","B")</f>
        <v>B</v>
      </c>
      <c r="BB97">
        <f ca="1">IF(A97=Parametres!$A$52,Parametres!$D$52,1)</f>
        <v>1</v>
      </c>
      <c r="BC97">
        <f t="shared" ca="1" si="14"/>
        <v>0</v>
      </c>
      <c r="BD97">
        <f t="shared" ca="1" si="15"/>
        <v>0</v>
      </c>
    </row>
    <row r="98" spans="1:56" x14ac:dyDescent="0.25">
      <c r="A98">
        <f ca="1">IFERROR(Entree!F97,0)</f>
        <v>0</v>
      </c>
      <c r="B98" t="str">
        <f ca="1">IFERROR(VLOOKUP(A98,Gains_ded!$A$3:$B$101,Gains_ded!$B$1-Gains_ded!$A$1+1,0),"")</f>
        <v/>
      </c>
      <c r="C98" s="12" t="str">
        <f ca="1">IFERROR(VLOOKUP(A98,Gains_ded!$A$3:$C$101,Gains_ded!$C$1-Gains_ded!$A$1+1,0),"")</f>
        <v/>
      </c>
      <c r="D98" s="12" t="str">
        <f ca="1">IFERROR(VLOOKUP(A98,Gains_ded!$A$3:$D$101,Gains_ded!$D$1-Gains_ded!$A$1+1,0),"")</f>
        <v/>
      </c>
      <c r="E98" s="19">
        <f ca="1">IF(OR($A98&lt;50,$A98&gt;59),IFERROR(VLOOKUP($A98,Gains_ded!$A$3:$M$51,Gains_ded!F$1-Gains_ded!$A$1+1,0),0)*Entree!$O97,0)</f>
        <v>0</v>
      </c>
      <c r="F98" s="19">
        <f ca="1">IF(OR($A98&lt;50,$A98&gt;59),IFERROR(VLOOKUP($A98,Gains_ded!$A$3:$M$51,Gains_ded!G$1-Gains_ded!$A$1+1,0),0)*Entree!$O97,0)</f>
        <v>0</v>
      </c>
      <c r="G98" s="19">
        <f ca="1">IF(OR($A98&lt;50,$A98&gt;59),IFERROR(VLOOKUP($A98,Gains_ded!$A$3:$M$51,Gains_ded!H$1-Gains_ded!$A$1+1,0),0)*Entree!$O97,0)</f>
        <v>0</v>
      </c>
      <c r="H98" s="19">
        <f ca="1">IF(OR($A98&lt;50,$A98&gt;59),IFERROR(VLOOKUP($A98,Gains_ded!$A$3:$M$51,Gains_ded!I$1-Gains_ded!$A$1+1,0),0)*Entree!$O97,0)</f>
        <v>0</v>
      </c>
      <c r="I98" s="19">
        <f ca="1">IF(OR($A98&lt;50,$A98&gt;59),IFERROR(VLOOKUP($A98,Gains_ded!$A$3:$M$51,Gains_ded!J$1-Gains_ded!$A$1+1,0),0)*Entree!$O97,0)</f>
        <v>0</v>
      </c>
      <c r="J98" s="19">
        <f ca="1">IF(OR($A98&lt;50,$A98&gt;59),IFERROR(VLOOKUP($A98,Gains_ded!$A$3:$M$51,Gains_ded!K$1-Gains_ded!$A$1+1,0),0)*Entree!$O97,0)</f>
        <v>0</v>
      </c>
      <c r="K98" s="19">
        <f ca="1">IF(OR($A98&lt;50,$A98&gt;59),IFERROR(VLOOKUP($A98,Gains_ded!$A$3:$M$51,Gains_ded!L$1-Gains_ded!$A$1+1,0),0)*Entree!$O97,0)</f>
        <v>0</v>
      </c>
      <c r="L98" s="19">
        <f ca="1">IF(OR($A98&lt;50,$A98&gt;59),IFERROR(VLOOKUP($A98,Gains_ded!$A$3:$M$51,Gains_ded!M$1-Gains_ded!$A$1+1,0),0)*Entree!$O97,0)</f>
        <v>0</v>
      </c>
      <c r="M98" s="19">
        <f ca="1">IF(C98="s",IFERROR(VLOOKUP($A98,Syndicats!$B$4:$F$51,Syndicats!$E$1-Syndicats!$B$1+1,0),0)*INDIRECT(ADDRESS(U98,Entree!$J$1,1,1,Parametres!$O$6)),IFERROR(VLOOKUP($A98,Gains_ded!$A$3:$AC$101,Gains_ded!$R$1-Gains_ded!$A$1+1,0),0)*INDIRECT(ADDRESS(U98,Entree!$J$1,1,1,Parametres!$O$6)))</f>
        <v>0</v>
      </c>
      <c r="N98" s="19">
        <f ca="1">IFERROR(VLOOKUP($A98,Gains_ded!$A$3:$AC$101,Gains_ded!$S$1-Gains_ded!$A$1+1,0),0)*INDIRECT(ADDRESS(U98,Entree!$N$1,1,1,Parametres!$O$6))</f>
        <v>0</v>
      </c>
      <c r="O98" s="19">
        <f ca="1">IF($A98&lt;50,0,VLOOKUP($A98,Gains_ded!$A$3:$AC$101,Gains_ded!$T$1-Gains_ded!$A$1+1,0))</f>
        <v>0</v>
      </c>
      <c r="P98" s="19">
        <f ca="1">IF($A98&lt;50,0,VLOOKUP($A98,Gains_ded!$A$3:$AC$101,Gains_ded!$U$1-Gains_ded!$A$1+1,0))</f>
        <v>0</v>
      </c>
      <c r="Q98" s="19">
        <f t="shared" ca="1" si="16"/>
        <v>0</v>
      </c>
      <c r="R98" s="19">
        <f ca="1">IF($A98&lt;50,0,VLOOKUP($A98,Gains_ded!$A$3:$AC$101,Gains_ded!$V$1-Gains_ded!$A$1+1,0))</f>
        <v>0</v>
      </c>
      <c r="S98" s="19">
        <f ca="1">IF(A98=0,0,IFERROR(INDIRECT(ADDRESS(63,A98+1,1,1,Parametres!$O$10&amp;TEXT($A$4,"00000"))),0))</f>
        <v>0</v>
      </c>
      <c r="T98" s="19">
        <f ca="1">IF(AND($A98&gt;50,$A98&lt;60),VLOOKUP($A98,INDIRECT(ADDRESS(U98+2,1,1,1)):INDIRECT(ADDRESS(U98+10,$AE$1,1,1)),$T$1-$A$1+1,0),IF(C98="C",AU98+AV98,IF(R98=0,Q98,IF(S98&gt;R98,0,IF(S98+Q98&gt;R98,R98-S98,Q98)))))</f>
        <v>0</v>
      </c>
      <c r="U98" s="68">
        <f t="shared" si="11"/>
        <v>104</v>
      </c>
      <c r="V98" s="19"/>
      <c r="W98" s="19">
        <f ca="1">IFERROR(VLOOKUP($A98,Gains_ded!$A$3:$AC$101,Gains_ded!$X$1-Gains_ded!$A$1+1,0),0)*INDIRECT(ADDRESS(U98,Entree!$J$1,1,1,Parametres!$O$6))</f>
        <v>0</v>
      </c>
      <c r="X98" s="19">
        <f ca="1">IFERROR(VLOOKUP($A98,Gains_ded!$A$3:$AC$101,Gains_ded!$Y$1-Gains_ded!$A$1+1,0),0)*INDIRECT(ADDRESS(U98,Entree!$N$1,1,1,Parametres!$O$6))</f>
        <v>0</v>
      </c>
      <c r="Y98" s="19">
        <f ca="1">IFERROR(VLOOKUP($A98,Gains_ded!$A$3:$AC$101,Gains_ded!$AA$1-Gains_ded!$A$1+1,0),0)*T98</f>
        <v>0</v>
      </c>
      <c r="Z98" s="19">
        <f ca="1">IF($A98&lt;50,0,VLOOKUP($A98,Gains_ded!$A$3:$AC$101,Gains_ded!$Z$1-Gains_ded!$A$1+1,0))</f>
        <v>0</v>
      </c>
      <c r="AA98" s="19">
        <f ca="1">IF($A98&lt;50,0,VLOOKUP($A98,Gains_ded!$A$3:$AC$101,Gains_ded!$AB$1-Gains_ded!$A$1+1,0))</f>
        <v>0</v>
      </c>
      <c r="AB98" s="19">
        <f t="shared" ca="1" si="17"/>
        <v>0</v>
      </c>
      <c r="AC98" s="19">
        <f ca="1">IF($A98&lt;50,0,VLOOKUP($A98,Gains_ded!$A$3:$AC$101,Gains_ded!$AC$1-Gains_ded!$A$1+1,0))</f>
        <v>0</v>
      </c>
      <c r="AD98" s="19">
        <f ca="1">IF(A98=0,0,IFERROR(INDIRECT(ADDRESS(133,A98+1,1,1,Parametres!$O$10&amp;TEXT($A$4,"00000"))),0))</f>
        <v>0</v>
      </c>
      <c r="AE98" s="19">
        <f ca="1">IF(AND($A98&gt;50,$A98&lt;60),VLOOKUP($A98,INDIRECT(ADDRESS(U98+2,1,1,1)):INDIRECT(ADDRESS(U98+10,$AE$1,1,1)),$AE$1-$A$1+1,0),IF(C98="C",BC98+BD98,IF(AC98=0,AB98,IF(AD98&gt;AC98,0,IF(AD98+AB98&gt;AC98,AC98-AD98,AB98)))))</f>
        <v>0</v>
      </c>
      <c r="AL98">
        <f ca="1">IF($C98&lt;&gt;"C",0,IFERROR(HLOOKUP($A98&amp;"E",CCQ!$B$2:$AA$101,100,0),0))</f>
        <v>0</v>
      </c>
      <c r="AM98">
        <f ca="1">IF($C98&lt;&gt;"C",0,VLOOKUP(INDIRECT(ADDRESS($U98-35,Entree!$A$1,1,1,Parametres!$O$6))&amp;"C"&amp;INDIRECT(ADDRESS($U98-34,Entree!$A$1,1,1,Parametres!$O$6)),CCQ!$A$4:$AP$100,CCQ!$AP$1,0))</f>
        <v>0</v>
      </c>
      <c r="AN98">
        <f ca="1">IF($C98&lt;&gt;"C",0,VLOOKUP(INDIRECT(ADDRESS($U98-35,Entree!$A$1,1,1,Parametres!$O$6))&amp;"D"&amp;INDIRECT(ADDRESS($U98-34,Entree!$A$1,1,1,Parametres!$O$6)),CCQ!$A$4:$AP$100,CCQ!$AP$1,0))</f>
        <v>0</v>
      </c>
      <c r="AO98">
        <f ca="1">IFERROR(INDIRECT(ADDRESS(AM98,AL98,1,1,Parametres!$O$11)),0)</f>
        <v>0</v>
      </c>
      <c r="AP98">
        <f ca="1">IFERROR(INDIRECT(ADDRESS(AN98,AL98,1,1,Parametres!$O$11)),0)</f>
        <v>0</v>
      </c>
      <c r="AQ98" t="str">
        <f ca="1">IF(IFERROR(VLOOKUP(A98,Gains_ded!$A$3:$AC$101,Gains_ded!$R$1,0),0)=1,"H","B")</f>
        <v>B</v>
      </c>
      <c r="AR98">
        <f ca="1">IF(B98="Prelevement",INDIRECT(ADDRESS(U98+6,Entree!$P$1,1,1,Parametres!$O$6)),0)</f>
        <v>0</v>
      </c>
      <c r="AS98">
        <f ca="1">IF(AQ98="H",INDIRECT(ADDRESS(U98+3,Entree!$O$1,1,1,Parametres!$O$6)),INDIRECT(ADDRESS(U98+3,Entree!$P$1,1,1,Parametres!$O$6)))</f>
        <v>916.56</v>
      </c>
      <c r="AT98">
        <f ca="1">IF(AQ98="H",INDIRECT(ADDRESS(U98+4,Entree!$O$1,1,1,Parametres!$O$6)),INDIRECT(ADDRESS(U98+4,Entree!$P$1,1,1,Parametres!$O$6)))</f>
        <v>555.04</v>
      </c>
      <c r="AU98">
        <f t="shared" ca="1" si="19"/>
        <v>0</v>
      </c>
      <c r="AV98">
        <f t="shared" ca="1" si="18"/>
        <v>0</v>
      </c>
      <c r="AX98">
        <f ca="1">IF($C98&lt;&gt;"C",0,IFERROR(HLOOKUP($A98&amp;"C",CCQ!$B$2:$AA$101,100,0),0))</f>
        <v>0</v>
      </c>
      <c r="AY98">
        <f ca="1">IFERROR(INDIRECT(ADDRESS(AM98,AX98,1,1,Parametres!$O$11)),0)</f>
        <v>0</v>
      </c>
      <c r="AZ98">
        <f ca="1">IFERROR(INDIRECT(ADDRESS(AN98,AX98,1,1,Parametres!$O$11)),0)</f>
        <v>0</v>
      </c>
      <c r="BA98" t="str">
        <f ca="1">IF(IFERROR(VLOOKUP(A98,Gains_ded!$A$3:$AC$101,Gains_ded!$X$1,0),0)=1,"H","B")</f>
        <v>B</v>
      </c>
      <c r="BB98">
        <f ca="1">IF(A98=Parametres!$A$52,Parametres!$D$52,1)</f>
        <v>1</v>
      </c>
      <c r="BC98">
        <f t="shared" ca="1" si="14"/>
        <v>0</v>
      </c>
      <c r="BD98">
        <f t="shared" ca="1" si="15"/>
        <v>0</v>
      </c>
    </row>
    <row r="99" spans="1:56" x14ac:dyDescent="0.25">
      <c r="A99">
        <f ca="1">IFERROR(Entree!F98,0)</f>
        <v>0</v>
      </c>
      <c r="B99" t="str">
        <f ca="1">IFERROR(VLOOKUP(A99,Gains_ded!$A$3:$B$101,Gains_ded!$B$1-Gains_ded!$A$1+1,0),"")</f>
        <v/>
      </c>
      <c r="C99" s="12" t="str">
        <f ca="1">IFERROR(VLOOKUP(A99,Gains_ded!$A$3:$C$101,Gains_ded!$C$1-Gains_ded!$A$1+1,0),"")</f>
        <v/>
      </c>
      <c r="D99" s="12" t="str">
        <f ca="1">IFERROR(VLOOKUP(A99,Gains_ded!$A$3:$D$101,Gains_ded!$D$1-Gains_ded!$A$1+1,0),"")</f>
        <v/>
      </c>
      <c r="E99" s="19">
        <f ca="1">IF(OR($A99&lt;50,$A99&gt;59),IFERROR(VLOOKUP($A99,Gains_ded!$A$3:$M$51,Gains_ded!F$1-Gains_ded!$A$1+1,0),0)*Entree!$O98,0)</f>
        <v>0</v>
      </c>
      <c r="F99" s="19">
        <f ca="1">IF(OR($A99&lt;50,$A99&gt;59),IFERROR(VLOOKUP($A99,Gains_ded!$A$3:$M$51,Gains_ded!G$1-Gains_ded!$A$1+1,0),0)*Entree!$O98,0)</f>
        <v>0</v>
      </c>
      <c r="G99" s="19">
        <f ca="1">IF(OR($A99&lt;50,$A99&gt;59),IFERROR(VLOOKUP($A99,Gains_ded!$A$3:$M$51,Gains_ded!H$1-Gains_ded!$A$1+1,0),0)*Entree!$O98,0)</f>
        <v>0</v>
      </c>
      <c r="H99" s="19">
        <f ca="1">IF(OR($A99&lt;50,$A99&gt;59),IFERROR(VLOOKUP($A99,Gains_ded!$A$3:$M$51,Gains_ded!I$1-Gains_ded!$A$1+1,0),0)*Entree!$O98,0)</f>
        <v>0</v>
      </c>
      <c r="I99" s="19">
        <f ca="1">IF(OR($A99&lt;50,$A99&gt;59),IFERROR(VLOOKUP($A99,Gains_ded!$A$3:$M$51,Gains_ded!J$1-Gains_ded!$A$1+1,0),0)*Entree!$O98,0)</f>
        <v>0</v>
      </c>
      <c r="J99" s="19">
        <f ca="1">IF(OR($A99&lt;50,$A99&gt;59),IFERROR(VLOOKUP($A99,Gains_ded!$A$3:$M$51,Gains_ded!K$1-Gains_ded!$A$1+1,0),0)*Entree!$O98,0)</f>
        <v>0</v>
      </c>
      <c r="K99" s="19">
        <f ca="1">IF(OR($A99&lt;50,$A99&gt;59),IFERROR(VLOOKUP($A99,Gains_ded!$A$3:$M$51,Gains_ded!L$1-Gains_ded!$A$1+1,0),0)*Entree!$O98,0)</f>
        <v>0</v>
      </c>
      <c r="L99" s="19">
        <f ca="1">IF(OR($A99&lt;50,$A99&gt;59),IFERROR(VLOOKUP($A99,Gains_ded!$A$3:$M$51,Gains_ded!M$1-Gains_ded!$A$1+1,0),0)*Entree!$O98,0)</f>
        <v>0</v>
      </c>
      <c r="M99" s="19">
        <f ca="1">IF(C99="s",IFERROR(VLOOKUP($A99,Syndicats!$B$4:$F$51,Syndicats!$E$1-Syndicats!$B$1+1,0),0)*INDIRECT(ADDRESS(U99,Entree!$J$1,1,1,Parametres!$O$6)),IFERROR(VLOOKUP($A99,Gains_ded!$A$3:$AC$101,Gains_ded!$R$1-Gains_ded!$A$1+1,0),0)*INDIRECT(ADDRESS(U99,Entree!$J$1,1,1,Parametres!$O$6)))</f>
        <v>0</v>
      </c>
      <c r="N99" s="19">
        <f ca="1">IFERROR(VLOOKUP($A99,Gains_ded!$A$3:$AC$101,Gains_ded!$S$1-Gains_ded!$A$1+1,0),0)*INDIRECT(ADDRESS(U99,Entree!$N$1,1,1,Parametres!$O$6))</f>
        <v>0</v>
      </c>
      <c r="O99" s="19">
        <f ca="1">IF($A99&lt;50,0,VLOOKUP($A99,Gains_ded!$A$3:$AC$101,Gains_ded!$T$1-Gains_ded!$A$1+1,0))</f>
        <v>0</v>
      </c>
      <c r="P99" s="19">
        <f ca="1">IF($A99&lt;50,0,VLOOKUP($A99,Gains_ded!$A$3:$AC$101,Gains_ded!$U$1-Gains_ded!$A$1+1,0))</f>
        <v>0</v>
      </c>
      <c r="Q99" s="19">
        <f t="shared" ca="1" si="16"/>
        <v>0</v>
      </c>
      <c r="R99" s="19">
        <f ca="1">IF($A99&lt;50,0,VLOOKUP($A99,Gains_ded!$A$3:$AC$101,Gains_ded!$V$1-Gains_ded!$A$1+1,0))</f>
        <v>0</v>
      </c>
      <c r="S99" s="19">
        <f ca="1">IF(A99=0,0,IFERROR(INDIRECT(ADDRESS(63,A99+1,1,1,Parametres!$O$10&amp;TEXT($A$4,"00000"))),0))</f>
        <v>0</v>
      </c>
      <c r="T99" s="19">
        <f ca="1">IF(AND($A99&gt;50,$A99&lt;60),VLOOKUP($A99,INDIRECT(ADDRESS(U99+2,1,1,1)):INDIRECT(ADDRESS(U99+10,$AE$1,1,1)),$T$1-$A$1+1,0),IF(C99="C",AU99+AV99,IF(R99=0,Q99,IF(S99&gt;R99,0,IF(S99+Q99&gt;R99,R99-S99,Q99)))))</f>
        <v>0</v>
      </c>
      <c r="U99" s="68">
        <f t="shared" si="11"/>
        <v>104</v>
      </c>
      <c r="V99" s="19"/>
      <c r="W99" s="19">
        <f ca="1">IFERROR(VLOOKUP($A99,Gains_ded!$A$3:$AC$101,Gains_ded!$X$1-Gains_ded!$A$1+1,0),0)*INDIRECT(ADDRESS(U99,Entree!$J$1,1,1,Parametres!$O$6))</f>
        <v>0</v>
      </c>
      <c r="X99" s="19">
        <f ca="1">IFERROR(VLOOKUP($A99,Gains_ded!$A$3:$AC$101,Gains_ded!$Y$1-Gains_ded!$A$1+1,0),0)*INDIRECT(ADDRESS(U99,Entree!$N$1,1,1,Parametres!$O$6))</f>
        <v>0</v>
      </c>
      <c r="Y99" s="19">
        <f ca="1">IFERROR(VLOOKUP($A99,Gains_ded!$A$3:$AC$101,Gains_ded!$AA$1-Gains_ded!$A$1+1,0),0)*T99</f>
        <v>0</v>
      </c>
      <c r="Z99" s="19">
        <f ca="1">IF($A99&lt;50,0,VLOOKUP($A99,Gains_ded!$A$3:$AC$101,Gains_ded!$Z$1-Gains_ded!$A$1+1,0))</f>
        <v>0</v>
      </c>
      <c r="AA99" s="19">
        <f ca="1">IF($A99&lt;50,0,VLOOKUP($A99,Gains_ded!$A$3:$AC$101,Gains_ded!$AB$1-Gains_ded!$A$1+1,0))</f>
        <v>0</v>
      </c>
      <c r="AB99" s="19">
        <f t="shared" ca="1" si="17"/>
        <v>0</v>
      </c>
      <c r="AC99" s="19">
        <f ca="1">IF($A99&lt;50,0,VLOOKUP($A99,Gains_ded!$A$3:$AC$101,Gains_ded!$AC$1-Gains_ded!$A$1+1,0))</f>
        <v>0</v>
      </c>
      <c r="AD99" s="19">
        <f ca="1">IF(A99=0,0,IFERROR(INDIRECT(ADDRESS(133,A99+1,1,1,Parametres!$O$10&amp;TEXT($A$4,"00000"))),0))</f>
        <v>0</v>
      </c>
      <c r="AE99" s="19">
        <f ca="1">IF(AND($A99&gt;50,$A99&lt;60),VLOOKUP($A99,INDIRECT(ADDRESS(U99+2,1,1,1)):INDIRECT(ADDRESS(U99+10,$AE$1,1,1)),$AE$1-$A$1+1,0),IF(C99="C",BC99+BD99,IF(AC99=0,AB99,IF(AD99&gt;AC99,0,IF(AD99+AB99&gt;AC99,AC99-AD99,AB99)))))</f>
        <v>0</v>
      </c>
      <c r="AL99">
        <f ca="1">IF($C99&lt;&gt;"C",0,IFERROR(HLOOKUP($A99&amp;"E",CCQ!$B$2:$AA$101,100,0),0))</f>
        <v>0</v>
      </c>
      <c r="AM99">
        <f ca="1">IF($C99&lt;&gt;"C",0,VLOOKUP(INDIRECT(ADDRESS($U99-35,Entree!$A$1,1,1,Parametres!$O$6))&amp;"C"&amp;INDIRECT(ADDRESS($U99-34,Entree!$A$1,1,1,Parametres!$O$6)),CCQ!$A$4:$AP$100,CCQ!$AP$1,0))</f>
        <v>0</v>
      </c>
      <c r="AN99">
        <f ca="1">IF($C99&lt;&gt;"C",0,VLOOKUP(INDIRECT(ADDRESS($U99-35,Entree!$A$1,1,1,Parametres!$O$6))&amp;"D"&amp;INDIRECT(ADDRESS($U99-34,Entree!$A$1,1,1,Parametres!$O$6)),CCQ!$A$4:$AP$100,CCQ!$AP$1,0))</f>
        <v>0</v>
      </c>
      <c r="AO99">
        <f ca="1">IFERROR(INDIRECT(ADDRESS(AM99,AL99,1,1,Parametres!$O$11)),0)</f>
        <v>0</v>
      </c>
      <c r="AP99">
        <f ca="1">IFERROR(INDIRECT(ADDRESS(AN99,AL99,1,1,Parametres!$O$11)),0)</f>
        <v>0</v>
      </c>
      <c r="AQ99" t="str">
        <f ca="1">IF(IFERROR(VLOOKUP(A99,Gains_ded!$A$3:$AC$101,Gains_ded!$R$1,0),0)=1,"H","B")</f>
        <v>B</v>
      </c>
      <c r="AR99">
        <f ca="1">IF(B99="Prelevement",INDIRECT(ADDRESS(U99+6,Entree!$P$1,1,1,Parametres!$O$6)),0)</f>
        <v>0</v>
      </c>
      <c r="AS99">
        <f ca="1">IF(AQ99="H",INDIRECT(ADDRESS(U99+3,Entree!$O$1,1,1,Parametres!$O$6)),INDIRECT(ADDRESS(U99+3,Entree!$P$1,1,1,Parametres!$O$6)))</f>
        <v>916.56</v>
      </c>
      <c r="AT99">
        <f ca="1">IF(AQ99="H",INDIRECT(ADDRESS(U99+4,Entree!$O$1,1,1,Parametres!$O$6)),INDIRECT(ADDRESS(U99+4,Entree!$P$1,1,1,Parametres!$O$6)))</f>
        <v>555.04</v>
      </c>
      <c r="AU99">
        <f t="shared" ca="1" si="19"/>
        <v>0</v>
      </c>
      <c r="AV99">
        <f t="shared" ca="1" si="18"/>
        <v>0</v>
      </c>
      <c r="AX99">
        <f ca="1">IF($C99&lt;&gt;"C",0,IFERROR(HLOOKUP($A99&amp;"C",CCQ!$B$2:$AA$101,100,0),0))</f>
        <v>0</v>
      </c>
      <c r="AY99">
        <f ca="1">IFERROR(INDIRECT(ADDRESS(AM99,AX99,1,1,Parametres!$O$11)),0)</f>
        <v>0</v>
      </c>
      <c r="AZ99">
        <f ca="1">IFERROR(INDIRECT(ADDRESS(AN99,AX99,1,1,Parametres!$O$11)),0)</f>
        <v>0</v>
      </c>
      <c r="BA99" t="str">
        <f ca="1">IF(IFERROR(VLOOKUP(A99,Gains_ded!$A$3:$AC$101,Gains_ded!$X$1,0),0)=1,"H","B")</f>
        <v>B</v>
      </c>
      <c r="BB99">
        <f ca="1">IF(A99=Parametres!$A$52,Parametres!$D$52,1)</f>
        <v>1</v>
      </c>
      <c r="BC99">
        <f t="shared" ca="1" si="14"/>
        <v>0</v>
      </c>
      <c r="BD99">
        <f t="shared" ca="1" si="15"/>
        <v>0</v>
      </c>
    </row>
    <row r="100" spans="1:56" x14ac:dyDescent="0.25">
      <c r="A100">
        <f ca="1">IFERROR(Entree!F99,0)</f>
        <v>0</v>
      </c>
      <c r="B100" t="str">
        <f ca="1">IFERROR(VLOOKUP(A100,Gains_ded!$A$3:$B$101,Gains_ded!$B$1-Gains_ded!$A$1+1,0),"")</f>
        <v/>
      </c>
      <c r="C100" s="12" t="str">
        <f ca="1">IFERROR(VLOOKUP(A100,Gains_ded!$A$3:$C$101,Gains_ded!$C$1-Gains_ded!$A$1+1,0),"")</f>
        <v/>
      </c>
      <c r="D100" s="12" t="str">
        <f ca="1">IFERROR(VLOOKUP(A100,Gains_ded!$A$3:$D$101,Gains_ded!$D$1-Gains_ded!$A$1+1,0),"")</f>
        <v/>
      </c>
      <c r="E100" s="19">
        <f ca="1">IF(OR($A100&lt;50,$A100&gt;59),IFERROR(VLOOKUP($A100,Gains_ded!$A$3:$M$51,Gains_ded!F$1-Gains_ded!$A$1+1,0),0)*Entree!$O99,0)</f>
        <v>0</v>
      </c>
      <c r="F100" s="19">
        <f ca="1">IF(OR($A100&lt;50,$A100&gt;59),IFERROR(VLOOKUP($A100,Gains_ded!$A$3:$M$51,Gains_ded!G$1-Gains_ded!$A$1+1,0),0)*Entree!$O99,0)</f>
        <v>0</v>
      </c>
      <c r="G100" s="19">
        <f ca="1">IF(OR($A100&lt;50,$A100&gt;59),IFERROR(VLOOKUP($A100,Gains_ded!$A$3:$M$51,Gains_ded!H$1-Gains_ded!$A$1+1,0),0)*Entree!$O99,0)</f>
        <v>0</v>
      </c>
      <c r="H100" s="19">
        <f ca="1">IF(OR($A100&lt;50,$A100&gt;59),IFERROR(VLOOKUP($A100,Gains_ded!$A$3:$M$51,Gains_ded!I$1-Gains_ded!$A$1+1,0),0)*Entree!$O99,0)</f>
        <v>0</v>
      </c>
      <c r="I100" s="19">
        <f ca="1">IF(OR($A100&lt;50,$A100&gt;59),IFERROR(VLOOKUP($A100,Gains_ded!$A$3:$M$51,Gains_ded!J$1-Gains_ded!$A$1+1,0),0)*Entree!$O99,0)</f>
        <v>0</v>
      </c>
      <c r="J100" s="19">
        <f ca="1">IF(OR($A100&lt;50,$A100&gt;59),IFERROR(VLOOKUP($A100,Gains_ded!$A$3:$M$51,Gains_ded!K$1-Gains_ded!$A$1+1,0),0)*Entree!$O99,0)</f>
        <v>0</v>
      </c>
      <c r="K100" s="19">
        <f ca="1">IF(OR($A100&lt;50,$A100&gt;59),IFERROR(VLOOKUP($A100,Gains_ded!$A$3:$M$51,Gains_ded!L$1-Gains_ded!$A$1+1,0),0)*Entree!$O99,0)</f>
        <v>0</v>
      </c>
      <c r="L100" s="19">
        <f ca="1">IF(OR($A100&lt;50,$A100&gt;59),IFERROR(VLOOKUP($A100,Gains_ded!$A$3:$M$51,Gains_ded!M$1-Gains_ded!$A$1+1,0),0)*Entree!$O99,0)</f>
        <v>0</v>
      </c>
      <c r="M100" s="19">
        <f ca="1">IF(C100="s",IFERROR(VLOOKUP($A100,Syndicats!$B$4:$F$51,Syndicats!$E$1-Syndicats!$B$1+1,0),0)*INDIRECT(ADDRESS(U100,Entree!$J$1,1,1,Parametres!$O$6)),IFERROR(VLOOKUP($A100,Gains_ded!$A$3:$AC$101,Gains_ded!$R$1-Gains_ded!$A$1+1,0),0)*INDIRECT(ADDRESS(U100,Entree!$J$1,1,1,Parametres!$O$6)))</f>
        <v>0</v>
      </c>
      <c r="N100" s="19">
        <f ca="1">IFERROR(VLOOKUP($A100,Gains_ded!$A$3:$AC$101,Gains_ded!$S$1-Gains_ded!$A$1+1,0),0)*INDIRECT(ADDRESS(U100,Entree!$N$1,1,1,Parametres!$O$6))</f>
        <v>0</v>
      </c>
      <c r="O100" s="19">
        <f ca="1">IF($A100&lt;50,0,VLOOKUP($A100,Gains_ded!$A$3:$AC$101,Gains_ded!$T$1-Gains_ded!$A$1+1,0))</f>
        <v>0</v>
      </c>
      <c r="P100" s="19">
        <f ca="1">IF($A100&lt;50,0,VLOOKUP($A100,Gains_ded!$A$3:$AC$101,Gains_ded!$U$1-Gains_ded!$A$1+1,0))</f>
        <v>0</v>
      </c>
      <c r="Q100" s="19">
        <f t="shared" ca="1" si="16"/>
        <v>0</v>
      </c>
      <c r="R100" s="19">
        <f ca="1">IF($A100&lt;50,0,VLOOKUP($A100,Gains_ded!$A$3:$AC$101,Gains_ded!$V$1-Gains_ded!$A$1+1,0))</f>
        <v>0</v>
      </c>
      <c r="S100" s="19">
        <f ca="1">IF(A100=0,0,IFERROR(INDIRECT(ADDRESS(63,A100+1,1,1,Parametres!$O$10&amp;TEXT($A$4,"00000"))),0))</f>
        <v>0</v>
      </c>
      <c r="T100" s="19">
        <f ca="1">IF(AND($A100&gt;50,$A100&lt;60),VLOOKUP($A100,INDIRECT(ADDRESS(U100+2,1,1,1)):INDIRECT(ADDRESS(U100+10,$AE$1,1,1)),$T$1-$A$1+1,0),IF(C100="C",AU100+AV100,IF(R100=0,Q100,IF(S100&gt;R100,0,IF(S100+Q100&gt;R100,R100-S100,Q100)))))</f>
        <v>0</v>
      </c>
      <c r="U100" s="68">
        <f t="shared" si="11"/>
        <v>104</v>
      </c>
      <c r="V100" s="19"/>
      <c r="W100" s="19">
        <f ca="1">IFERROR(VLOOKUP($A100,Gains_ded!$A$3:$AC$101,Gains_ded!$X$1-Gains_ded!$A$1+1,0),0)*INDIRECT(ADDRESS(U100,Entree!$J$1,1,1,Parametres!$O$6))</f>
        <v>0</v>
      </c>
      <c r="X100" s="19">
        <f ca="1">IFERROR(VLOOKUP($A100,Gains_ded!$A$3:$AC$101,Gains_ded!$Y$1-Gains_ded!$A$1+1,0),0)*INDIRECT(ADDRESS(U100,Entree!$N$1,1,1,Parametres!$O$6))</f>
        <v>0</v>
      </c>
      <c r="Y100" s="19">
        <f ca="1">IFERROR(VLOOKUP($A100,Gains_ded!$A$3:$AC$101,Gains_ded!$AA$1-Gains_ded!$A$1+1,0),0)*T100</f>
        <v>0</v>
      </c>
      <c r="Z100" s="19">
        <f ca="1">IF($A100&lt;50,0,VLOOKUP($A100,Gains_ded!$A$3:$AC$101,Gains_ded!$Z$1-Gains_ded!$A$1+1,0))</f>
        <v>0</v>
      </c>
      <c r="AA100" s="19">
        <f ca="1">IF($A100&lt;50,0,VLOOKUP($A100,Gains_ded!$A$3:$AC$101,Gains_ded!$AB$1-Gains_ded!$A$1+1,0))</f>
        <v>0</v>
      </c>
      <c r="AB100" s="19">
        <f t="shared" ca="1" si="17"/>
        <v>0</v>
      </c>
      <c r="AC100" s="19">
        <f ca="1">IF($A100&lt;50,0,VLOOKUP($A100,Gains_ded!$A$3:$AC$101,Gains_ded!$AC$1-Gains_ded!$A$1+1,0))</f>
        <v>0</v>
      </c>
      <c r="AD100" s="19">
        <f ca="1">IF(A100=0,0,IFERROR(INDIRECT(ADDRESS(133,A100+1,1,1,Parametres!$O$10&amp;TEXT($A$4,"00000"))),0))</f>
        <v>0</v>
      </c>
      <c r="AE100" s="19">
        <f ca="1">IF(AND($A100&gt;50,$A100&lt;60),VLOOKUP($A100,INDIRECT(ADDRESS(U100+2,1,1,1)):INDIRECT(ADDRESS(U100+10,$AE$1,1,1)),$AE$1-$A$1+1,0),IF(C100="C",BC100+BD100,IF(AC100=0,AB100,IF(AD100&gt;AC100,0,IF(AD100+AB100&gt;AC100,AC100-AD100,AB100)))))</f>
        <v>0</v>
      </c>
      <c r="AL100">
        <f ca="1">IF($C100&lt;&gt;"C",0,IFERROR(HLOOKUP($A100&amp;"E",CCQ!$B$2:$AA$101,100,0),0))</f>
        <v>0</v>
      </c>
      <c r="AM100">
        <f ca="1">IF($C100&lt;&gt;"C",0,VLOOKUP(INDIRECT(ADDRESS($U100-35,Entree!$A$1,1,1,Parametres!$O$6))&amp;"C"&amp;INDIRECT(ADDRESS($U100-34,Entree!$A$1,1,1,Parametres!$O$6)),CCQ!$A$4:$AP$100,CCQ!$AP$1,0))</f>
        <v>0</v>
      </c>
      <c r="AN100">
        <f ca="1">IF($C100&lt;&gt;"C",0,VLOOKUP(INDIRECT(ADDRESS($U100-35,Entree!$A$1,1,1,Parametres!$O$6))&amp;"D"&amp;INDIRECT(ADDRESS($U100-34,Entree!$A$1,1,1,Parametres!$O$6)),CCQ!$A$4:$AP$100,CCQ!$AP$1,0))</f>
        <v>0</v>
      </c>
      <c r="AO100">
        <f ca="1">IFERROR(INDIRECT(ADDRESS(AM100,AL100,1,1,Parametres!$O$11)),0)</f>
        <v>0</v>
      </c>
      <c r="AP100">
        <f ca="1">IFERROR(INDIRECT(ADDRESS(AN100,AL100,1,1,Parametres!$O$11)),0)</f>
        <v>0</v>
      </c>
      <c r="AQ100" t="str">
        <f ca="1">IF(IFERROR(VLOOKUP(A100,Gains_ded!$A$3:$AC$101,Gains_ded!$R$1,0),0)=1,"H","B")</f>
        <v>B</v>
      </c>
      <c r="AR100">
        <f ca="1">IF(B100="Prelevement",INDIRECT(ADDRESS(U100+6,Entree!$P$1,1,1,Parametres!$O$6)),0)</f>
        <v>0</v>
      </c>
      <c r="AS100">
        <f ca="1">IF(AQ100="H",INDIRECT(ADDRESS(U100+3,Entree!$O$1,1,1,Parametres!$O$6)),INDIRECT(ADDRESS(U100+3,Entree!$P$1,1,1,Parametres!$O$6)))</f>
        <v>916.56</v>
      </c>
      <c r="AT100">
        <f ca="1">IF(AQ100="H",INDIRECT(ADDRESS(U100+4,Entree!$O$1,1,1,Parametres!$O$6)),INDIRECT(ADDRESS(U100+4,Entree!$P$1,1,1,Parametres!$O$6)))</f>
        <v>555.04</v>
      </c>
      <c r="AU100">
        <f t="shared" ca="1" si="19"/>
        <v>0</v>
      </c>
      <c r="AV100">
        <f t="shared" ca="1" si="18"/>
        <v>0</v>
      </c>
      <c r="AX100">
        <f ca="1">IF($C100&lt;&gt;"C",0,IFERROR(HLOOKUP($A100&amp;"C",CCQ!$B$2:$AA$101,100,0),0))</f>
        <v>0</v>
      </c>
      <c r="AY100">
        <f ca="1">IFERROR(INDIRECT(ADDRESS(AM100,AX100,1,1,Parametres!$O$11)),0)</f>
        <v>0</v>
      </c>
      <c r="AZ100">
        <f ca="1">IFERROR(INDIRECT(ADDRESS(AN100,AX100,1,1,Parametres!$O$11)),0)</f>
        <v>0</v>
      </c>
      <c r="BA100" t="str">
        <f ca="1">IF(IFERROR(VLOOKUP(A100,Gains_ded!$A$3:$AC$101,Gains_ded!$X$1,0),0)=1,"H","B")</f>
        <v>B</v>
      </c>
      <c r="BB100">
        <f ca="1">IF(A100=Parametres!$A$52,Parametres!$D$52,1)</f>
        <v>1</v>
      </c>
      <c r="BC100">
        <f t="shared" ca="1" si="14"/>
        <v>0</v>
      </c>
      <c r="BD100">
        <f t="shared" ca="1" si="15"/>
        <v>0</v>
      </c>
    </row>
    <row r="101" spans="1:56" x14ac:dyDescent="0.25">
      <c r="A101">
        <f ca="1">IFERROR(Entree!F100,0)</f>
        <v>0</v>
      </c>
      <c r="B101" t="str">
        <f ca="1">IFERROR(VLOOKUP(A101,Gains_ded!$A$3:$B$101,Gains_ded!$B$1-Gains_ded!$A$1+1,0),"")</f>
        <v/>
      </c>
      <c r="C101" s="12" t="str">
        <f ca="1">IFERROR(VLOOKUP(A101,Gains_ded!$A$3:$C$101,Gains_ded!$C$1-Gains_ded!$A$1+1,0),"")</f>
        <v/>
      </c>
      <c r="D101" s="12" t="str">
        <f ca="1">IFERROR(VLOOKUP(A101,Gains_ded!$A$3:$D$101,Gains_ded!$D$1-Gains_ded!$A$1+1,0),"")</f>
        <v/>
      </c>
      <c r="E101" s="19">
        <f ca="1">IF(OR($A101&lt;50,$A101&gt;59),IFERROR(VLOOKUP($A101,Gains_ded!$A$3:$M$51,Gains_ded!F$1-Gains_ded!$A$1+1,0),0)*Entree!$O100,0)</f>
        <v>0</v>
      </c>
      <c r="F101" s="19">
        <f ca="1">IF(OR($A101&lt;50,$A101&gt;59),IFERROR(VLOOKUP($A101,Gains_ded!$A$3:$M$51,Gains_ded!G$1-Gains_ded!$A$1+1,0),0)*Entree!$O100,0)</f>
        <v>0</v>
      </c>
      <c r="G101" s="19">
        <f ca="1">IF(OR($A101&lt;50,$A101&gt;59),IFERROR(VLOOKUP($A101,Gains_ded!$A$3:$M$51,Gains_ded!H$1-Gains_ded!$A$1+1,0),0)*Entree!$O100,0)</f>
        <v>0</v>
      </c>
      <c r="H101" s="19">
        <f ca="1">IF(OR($A101&lt;50,$A101&gt;59),IFERROR(VLOOKUP($A101,Gains_ded!$A$3:$M$51,Gains_ded!I$1-Gains_ded!$A$1+1,0),0)*Entree!$O100,0)</f>
        <v>0</v>
      </c>
      <c r="I101" s="19">
        <f ca="1">IF(OR($A101&lt;50,$A101&gt;59),IFERROR(VLOOKUP($A101,Gains_ded!$A$3:$M$51,Gains_ded!J$1-Gains_ded!$A$1+1,0),0)*Entree!$O100,0)</f>
        <v>0</v>
      </c>
      <c r="J101" s="19">
        <f ca="1">IF(OR($A101&lt;50,$A101&gt;59),IFERROR(VLOOKUP($A101,Gains_ded!$A$3:$M$51,Gains_ded!K$1-Gains_ded!$A$1+1,0),0)*Entree!$O100,0)</f>
        <v>0</v>
      </c>
      <c r="K101" s="19">
        <f ca="1">IF(OR($A101&lt;50,$A101&gt;59),IFERROR(VLOOKUP($A101,Gains_ded!$A$3:$M$51,Gains_ded!L$1-Gains_ded!$A$1+1,0),0)*Entree!$O100,0)</f>
        <v>0</v>
      </c>
      <c r="L101" s="19">
        <f ca="1">IF(OR($A101&lt;50,$A101&gt;59),IFERROR(VLOOKUP($A101,Gains_ded!$A$3:$M$51,Gains_ded!M$1-Gains_ded!$A$1+1,0),0)*Entree!$O100,0)</f>
        <v>0</v>
      </c>
      <c r="M101" s="19">
        <f ca="1">IF(C101="s",IFERROR(VLOOKUP($A101,Syndicats!$B$4:$F$51,Syndicats!$E$1-Syndicats!$B$1+1,0),0)*INDIRECT(ADDRESS(U101,Entree!$J$1,1,1,Parametres!$O$6)),IFERROR(VLOOKUP($A101,Gains_ded!$A$3:$AC$101,Gains_ded!$R$1-Gains_ded!$A$1+1,0),0)*INDIRECT(ADDRESS(U101,Entree!$J$1,1,1,Parametres!$O$6)))</f>
        <v>0</v>
      </c>
      <c r="N101" s="19">
        <f ca="1">IFERROR(VLOOKUP($A101,Gains_ded!$A$3:$AC$101,Gains_ded!$S$1-Gains_ded!$A$1+1,0),0)*INDIRECT(ADDRESS(U101,Entree!$N$1,1,1,Parametres!$O$6))</f>
        <v>0</v>
      </c>
      <c r="O101" s="19">
        <f ca="1">IF($A101&lt;50,0,VLOOKUP($A101,Gains_ded!$A$3:$AC$101,Gains_ded!$T$1-Gains_ded!$A$1+1,0))</f>
        <v>0</v>
      </c>
      <c r="P101" s="19">
        <f ca="1">IF($A101&lt;50,0,VLOOKUP($A101,Gains_ded!$A$3:$AC$101,Gains_ded!$U$1-Gains_ded!$A$1+1,0))</f>
        <v>0</v>
      </c>
      <c r="Q101" s="19">
        <f t="shared" ca="1" si="16"/>
        <v>0</v>
      </c>
      <c r="R101" s="19">
        <f ca="1">IF($A101&lt;50,0,VLOOKUP($A101,Gains_ded!$A$3:$AC$101,Gains_ded!$V$1-Gains_ded!$A$1+1,0))</f>
        <v>0</v>
      </c>
      <c r="S101" s="19">
        <f ca="1">IF(A101=0,0,IFERROR(INDIRECT(ADDRESS(63,A101+1,1,1,Parametres!$O$10&amp;TEXT($A$4,"00000"))),0))</f>
        <v>0</v>
      </c>
      <c r="T101" s="19">
        <f ca="1">IF(AND($A101&gt;50,$A101&lt;60),VLOOKUP($A101,INDIRECT(ADDRESS(U101+2,1,1,1)):INDIRECT(ADDRESS(U101+10,$AE$1,1,1)),$T$1-$A$1+1,0),IF(C101="C",AU101+AV101,IF(R101=0,Q101,IF(S101&gt;R101,0,IF(S101+Q101&gt;R101,R101-S101,Q101)))))</f>
        <v>0</v>
      </c>
      <c r="U101" s="68">
        <f t="shared" si="11"/>
        <v>104</v>
      </c>
      <c r="V101" s="19"/>
      <c r="W101" s="19">
        <f ca="1">IFERROR(VLOOKUP($A101,Gains_ded!$A$3:$AC$101,Gains_ded!$X$1-Gains_ded!$A$1+1,0),0)*INDIRECT(ADDRESS(U101,Entree!$J$1,1,1,Parametres!$O$6))</f>
        <v>0</v>
      </c>
      <c r="X101" s="19">
        <f ca="1">IFERROR(VLOOKUP($A101,Gains_ded!$A$3:$AC$101,Gains_ded!$Y$1-Gains_ded!$A$1+1,0),0)*INDIRECT(ADDRESS(U101,Entree!$N$1,1,1,Parametres!$O$6))</f>
        <v>0</v>
      </c>
      <c r="Y101" s="19">
        <f ca="1">IFERROR(VLOOKUP($A101,Gains_ded!$A$3:$AC$101,Gains_ded!$AA$1-Gains_ded!$A$1+1,0),0)*T101</f>
        <v>0</v>
      </c>
      <c r="Z101" s="19">
        <f ca="1">IF($A101&lt;50,0,VLOOKUP($A101,Gains_ded!$A$3:$AC$101,Gains_ded!$Z$1-Gains_ded!$A$1+1,0))</f>
        <v>0</v>
      </c>
      <c r="AA101" s="19">
        <f ca="1">IF($A101&lt;50,0,VLOOKUP($A101,Gains_ded!$A$3:$AC$101,Gains_ded!$AB$1-Gains_ded!$A$1+1,0))</f>
        <v>0</v>
      </c>
      <c r="AB101" s="19">
        <f t="shared" ca="1" si="17"/>
        <v>0</v>
      </c>
      <c r="AC101" s="19">
        <f ca="1">IF($A101&lt;50,0,VLOOKUP($A101,Gains_ded!$A$3:$AC$101,Gains_ded!$AC$1-Gains_ded!$A$1+1,0))</f>
        <v>0</v>
      </c>
      <c r="AD101" s="19">
        <f ca="1">IF(A101=0,0,IFERROR(INDIRECT(ADDRESS(133,A101+1,1,1,Parametres!$O$10&amp;TEXT($A$4,"00000"))),0))</f>
        <v>0</v>
      </c>
      <c r="AE101" s="19">
        <f ca="1">IF(AND($A101&gt;50,$A101&lt;60),VLOOKUP($A101,INDIRECT(ADDRESS(U101+2,1,1,1)):INDIRECT(ADDRESS(U101+10,$AE$1,1,1)),$AE$1-$A$1+1,0),IF(C101="C",BC101+BD101,IF(AC101=0,AB101,IF(AD101&gt;AC101,0,IF(AD101+AB101&gt;AC101,AC101-AD101,AB101)))))</f>
        <v>0</v>
      </c>
      <c r="AL101">
        <f ca="1">IF($C101&lt;&gt;"C",0,IFERROR(HLOOKUP($A101&amp;"E",CCQ!$B$2:$AA$101,100,0),0))</f>
        <v>0</v>
      </c>
      <c r="AM101">
        <f ca="1">IF($C101&lt;&gt;"C",0,VLOOKUP(INDIRECT(ADDRESS($U101-35,Entree!$A$1,1,1,Parametres!$O$6))&amp;"C"&amp;INDIRECT(ADDRESS($U101-34,Entree!$A$1,1,1,Parametres!$O$6)),CCQ!$A$4:$AP$100,CCQ!$AP$1,0))</f>
        <v>0</v>
      </c>
      <c r="AN101">
        <f ca="1">IF($C101&lt;&gt;"C",0,VLOOKUP(INDIRECT(ADDRESS($U101-35,Entree!$A$1,1,1,Parametres!$O$6))&amp;"D"&amp;INDIRECT(ADDRESS($U101-34,Entree!$A$1,1,1,Parametres!$O$6)),CCQ!$A$4:$AP$100,CCQ!$AP$1,0))</f>
        <v>0</v>
      </c>
      <c r="AO101">
        <f ca="1">IFERROR(INDIRECT(ADDRESS(AM101,AL101,1,1,Parametres!$O$11)),0)</f>
        <v>0</v>
      </c>
      <c r="AP101">
        <f ca="1">IFERROR(INDIRECT(ADDRESS(AN101,AL101,1,1,Parametres!$O$11)),0)</f>
        <v>0</v>
      </c>
      <c r="AQ101" t="str">
        <f ca="1">IF(IFERROR(VLOOKUP(A101,Gains_ded!$A$3:$AC$101,Gains_ded!$R$1,0),0)=1,"H","B")</f>
        <v>B</v>
      </c>
      <c r="AR101">
        <f ca="1">IF(B101="Prelevement",INDIRECT(ADDRESS(U101+6,Entree!$P$1,1,1,Parametres!$O$6)),0)</f>
        <v>0</v>
      </c>
      <c r="AS101">
        <f ca="1">IF(AQ101="H",INDIRECT(ADDRESS(U101+3,Entree!$O$1,1,1,Parametres!$O$6)),INDIRECT(ADDRESS(U101+3,Entree!$P$1,1,1,Parametres!$O$6)))</f>
        <v>916.56</v>
      </c>
      <c r="AT101">
        <f ca="1">IF(AQ101="H",INDIRECT(ADDRESS(U101+4,Entree!$O$1,1,1,Parametres!$O$6)),INDIRECT(ADDRESS(U101+4,Entree!$P$1,1,1,Parametres!$O$6)))</f>
        <v>555.04</v>
      </c>
      <c r="AU101">
        <f t="shared" ca="1" si="19"/>
        <v>0</v>
      </c>
      <c r="AV101">
        <f t="shared" ca="1" si="18"/>
        <v>0</v>
      </c>
      <c r="AX101">
        <f ca="1">IF($C101&lt;&gt;"C",0,IFERROR(HLOOKUP($A101&amp;"C",CCQ!$B$2:$AA$101,100,0),0))</f>
        <v>0</v>
      </c>
      <c r="AY101">
        <f ca="1">IFERROR(INDIRECT(ADDRESS(AM101,AX101,1,1,Parametres!$O$11)),0)</f>
        <v>0</v>
      </c>
      <c r="AZ101">
        <f ca="1">IFERROR(INDIRECT(ADDRESS(AN101,AX101,1,1,Parametres!$O$11)),0)</f>
        <v>0</v>
      </c>
      <c r="BA101" t="str">
        <f ca="1">IF(IFERROR(VLOOKUP(A101,Gains_ded!$A$3:$AC$101,Gains_ded!$X$1,0),0)=1,"H","B")</f>
        <v>B</v>
      </c>
      <c r="BB101">
        <f ca="1">IF(A101=Parametres!$A$52,Parametres!$D$52,1)</f>
        <v>1</v>
      </c>
      <c r="BC101">
        <f t="shared" ca="1" si="14"/>
        <v>0</v>
      </c>
      <c r="BD101">
        <f t="shared" ca="1" si="15"/>
        <v>0</v>
      </c>
    </row>
    <row r="102" spans="1:56" x14ac:dyDescent="0.25">
      <c r="A102">
        <f ca="1">IFERROR(Entree!F101,0)</f>
        <v>0</v>
      </c>
      <c r="B102" t="str">
        <f ca="1">IFERROR(VLOOKUP(A102,Gains_ded!$A$3:$B$101,Gains_ded!$B$1-Gains_ded!$A$1+1,0),"")</f>
        <v/>
      </c>
      <c r="C102" s="12" t="str">
        <f ca="1">IFERROR(VLOOKUP(A102,Gains_ded!$A$3:$C$101,Gains_ded!$C$1-Gains_ded!$A$1+1,0),"")</f>
        <v/>
      </c>
      <c r="D102" s="12" t="str">
        <f ca="1">IFERROR(VLOOKUP(A102,Gains_ded!$A$3:$D$101,Gains_ded!$D$1-Gains_ded!$A$1+1,0),"")</f>
        <v/>
      </c>
      <c r="E102" s="19">
        <f ca="1">IF(OR($A102&lt;50,$A102&gt;59),IFERROR(VLOOKUP($A102,Gains_ded!$A$3:$M$51,Gains_ded!F$1-Gains_ded!$A$1+1,0),0)*Entree!$O101,0)</f>
        <v>0</v>
      </c>
      <c r="F102" s="19">
        <f ca="1">IF(OR($A102&lt;50,$A102&gt;59),IFERROR(VLOOKUP($A102,Gains_ded!$A$3:$M$51,Gains_ded!G$1-Gains_ded!$A$1+1,0),0)*Entree!$O101,0)</f>
        <v>0</v>
      </c>
      <c r="G102" s="19">
        <f ca="1">IF(OR($A102&lt;50,$A102&gt;59),IFERROR(VLOOKUP($A102,Gains_ded!$A$3:$M$51,Gains_ded!H$1-Gains_ded!$A$1+1,0),0)*Entree!$O101,0)</f>
        <v>0</v>
      </c>
      <c r="H102" s="19">
        <f ca="1">IF(OR($A102&lt;50,$A102&gt;59),IFERROR(VLOOKUP($A102,Gains_ded!$A$3:$M$51,Gains_ded!I$1-Gains_ded!$A$1+1,0),0)*Entree!$O101,0)</f>
        <v>0</v>
      </c>
      <c r="I102" s="19">
        <f ca="1">IF(OR($A102&lt;50,$A102&gt;59),IFERROR(VLOOKUP($A102,Gains_ded!$A$3:$M$51,Gains_ded!J$1-Gains_ded!$A$1+1,0),0)*Entree!$O101,0)</f>
        <v>0</v>
      </c>
      <c r="J102" s="19">
        <f ca="1">IF(OR($A102&lt;50,$A102&gt;59),IFERROR(VLOOKUP($A102,Gains_ded!$A$3:$M$51,Gains_ded!K$1-Gains_ded!$A$1+1,0),0)*Entree!$O101,0)</f>
        <v>0</v>
      </c>
      <c r="K102" s="19">
        <f ca="1">IF(OR($A102&lt;50,$A102&gt;59),IFERROR(VLOOKUP($A102,Gains_ded!$A$3:$M$51,Gains_ded!L$1-Gains_ded!$A$1+1,0),0)*Entree!$O101,0)</f>
        <v>0</v>
      </c>
      <c r="L102" s="19">
        <f ca="1">IF(OR($A102&lt;50,$A102&gt;59),IFERROR(VLOOKUP($A102,Gains_ded!$A$3:$M$51,Gains_ded!M$1-Gains_ded!$A$1+1,0),0)*Entree!$O101,0)</f>
        <v>0</v>
      </c>
      <c r="M102" s="19">
        <f ca="1">IF(C102="s",IFERROR(VLOOKUP($A102,Syndicats!$B$4:$F$51,Syndicats!$E$1-Syndicats!$B$1+1,0),0)*INDIRECT(ADDRESS(U102,Entree!$J$1,1,1,Parametres!$O$6)),IFERROR(VLOOKUP($A102,Gains_ded!$A$3:$AC$101,Gains_ded!$R$1-Gains_ded!$A$1+1,0),0)*INDIRECT(ADDRESS(U102,Entree!$J$1,1,1,Parametres!$O$6)))</f>
        <v>0</v>
      </c>
      <c r="N102" s="19">
        <f ca="1">IFERROR(VLOOKUP($A102,Gains_ded!$A$3:$AC$101,Gains_ded!$S$1-Gains_ded!$A$1+1,0),0)*INDIRECT(ADDRESS(U102,Entree!$N$1,1,1,Parametres!$O$6))</f>
        <v>0</v>
      </c>
      <c r="O102" s="19">
        <f ca="1">IF($A102&lt;50,0,VLOOKUP($A102,Gains_ded!$A$3:$AC$101,Gains_ded!$T$1-Gains_ded!$A$1+1,0))</f>
        <v>0</v>
      </c>
      <c r="P102" s="19">
        <f ca="1">IF($A102&lt;50,0,VLOOKUP($A102,Gains_ded!$A$3:$AC$101,Gains_ded!$U$1-Gains_ded!$A$1+1,0))</f>
        <v>0</v>
      </c>
      <c r="Q102" s="19">
        <f t="shared" ca="1" si="16"/>
        <v>0</v>
      </c>
      <c r="R102" s="19">
        <f ca="1">IF($A102&lt;50,0,VLOOKUP($A102,Gains_ded!$A$3:$AC$101,Gains_ded!$V$1-Gains_ded!$A$1+1,0))</f>
        <v>0</v>
      </c>
      <c r="S102" s="19">
        <f ca="1">IF(A102=0,0,IFERROR(INDIRECT(ADDRESS(63,A102+1,1,1,Parametres!$O$10&amp;TEXT($A$4,"00000"))),0))</f>
        <v>0</v>
      </c>
      <c r="T102" s="19">
        <f ca="1">IF(AND($A102&gt;50,$A102&lt;60),VLOOKUP($A102,INDIRECT(ADDRESS(U102+2,1,1,1)):INDIRECT(ADDRESS(U102+10,$AE$1,1,1)),$T$1-$A$1+1,0),IF(C102="C",AU102+AV102,IF(R102=0,Q102,IF(S102&gt;R102,0,IF(S102+Q102&gt;R102,R102-S102,Q102)))))</f>
        <v>0</v>
      </c>
      <c r="U102" s="68">
        <f t="shared" si="11"/>
        <v>104</v>
      </c>
      <c r="V102" s="19"/>
      <c r="W102" s="19">
        <f ca="1">IFERROR(VLOOKUP($A102,Gains_ded!$A$3:$AC$101,Gains_ded!$X$1-Gains_ded!$A$1+1,0),0)*INDIRECT(ADDRESS(U102,Entree!$J$1,1,1,Parametres!$O$6))</f>
        <v>0</v>
      </c>
      <c r="X102" s="19">
        <f ca="1">IFERROR(VLOOKUP($A102,Gains_ded!$A$3:$AC$101,Gains_ded!$Y$1-Gains_ded!$A$1+1,0),0)*INDIRECT(ADDRESS(U102,Entree!$N$1,1,1,Parametres!$O$6))</f>
        <v>0</v>
      </c>
      <c r="Y102" s="19">
        <f ca="1">IFERROR(VLOOKUP($A102,Gains_ded!$A$3:$AC$101,Gains_ded!$AA$1-Gains_ded!$A$1+1,0),0)*T102</f>
        <v>0</v>
      </c>
      <c r="Z102" s="19">
        <f ca="1">IF($A102&lt;50,0,VLOOKUP($A102,Gains_ded!$A$3:$AC$101,Gains_ded!$Z$1-Gains_ded!$A$1+1,0))</f>
        <v>0</v>
      </c>
      <c r="AA102" s="19">
        <f ca="1">IF($A102&lt;50,0,VLOOKUP($A102,Gains_ded!$A$3:$AC$101,Gains_ded!$AB$1-Gains_ded!$A$1+1,0))</f>
        <v>0</v>
      </c>
      <c r="AB102" s="19">
        <f t="shared" ca="1" si="17"/>
        <v>0</v>
      </c>
      <c r="AC102" s="19">
        <f ca="1">IF($A102&lt;50,0,VLOOKUP($A102,Gains_ded!$A$3:$AC$101,Gains_ded!$AC$1-Gains_ded!$A$1+1,0))</f>
        <v>0</v>
      </c>
      <c r="AD102" s="19">
        <f ca="1">IF(A102=0,0,IFERROR(INDIRECT(ADDRESS(133,A102+1,1,1,Parametres!$O$10&amp;TEXT($A$4,"00000"))),0))</f>
        <v>0</v>
      </c>
      <c r="AE102" s="19">
        <f ca="1">IF(AND($A102&gt;50,$A102&lt;60),VLOOKUP($A102,INDIRECT(ADDRESS(U102+2,1,1,1)):INDIRECT(ADDRESS(U102+10,$AE$1,1,1)),$AE$1-$A$1+1,0),IF(C102="C",BC102+BD102,IF(AC102=0,AB102,IF(AD102&gt;AC102,0,IF(AD102+AB102&gt;AC102,AC102-AD102,AB102)))))</f>
        <v>0</v>
      </c>
      <c r="AL102">
        <f ca="1">IF($C102&lt;&gt;"C",0,IFERROR(HLOOKUP($A102&amp;"E",CCQ!$B$2:$AA$101,100,0),0))</f>
        <v>0</v>
      </c>
      <c r="AM102">
        <f ca="1">IF($C102&lt;&gt;"C",0,VLOOKUP(INDIRECT(ADDRESS($U102-35,Entree!$A$1,1,1,Parametres!$O$6))&amp;"C"&amp;INDIRECT(ADDRESS($U102-34,Entree!$A$1,1,1,Parametres!$O$6)),CCQ!$A$4:$AP$100,CCQ!$AP$1,0))</f>
        <v>0</v>
      </c>
      <c r="AN102">
        <f ca="1">IF($C102&lt;&gt;"C",0,VLOOKUP(INDIRECT(ADDRESS($U102-35,Entree!$A$1,1,1,Parametres!$O$6))&amp;"D"&amp;INDIRECT(ADDRESS($U102-34,Entree!$A$1,1,1,Parametres!$O$6)),CCQ!$A$4:$AP$100,CCQ!$AP$1,0))</f>
        <v>0</v>
      </c>
      <c r="AO102">
        <f ca="1">IFERROR(INDIRECT(ADDRESS(AM102,AL102,1,1,Parametres!$O$11)),0)</f>
        <v>0</v>
      </c>
      <c r="AP102">
        <f ca="1">IFERROR(INDIRECT(ADDRESS(AN102,AL102,1,1,Parametres!$O$11)),0)</f>
        <v>0</v>
      </c>
      <c r="AQ102" t="str">
        <f ca="1">IF(IFERROR(VLOOKUP(A102,Gains_ded!$A$3:$AC$101,Gains_ded!$R$1,0),0)=1,"H","B")</f>
        <v>B</v>
      </c>
      <c r="AR102">
        <f ca="1">IF(B102="Prelevement",INDIRECT(ADDRESS(U102+6,Entree!$P$1,1,1,Parametres!$O$6)),0)</f>
        <v>0</v>
      </c>
      <c r="AS102">
        <f ca="1">IF(AQ102="H",INDIRECT(ADDRESS(U102+3,Entree!$O$1,1,1,Parametres!$O$6)),INDIRECT(ADDRESS(U102+3,Entree!$P$1,1,1,Parametres!$O$6)))</f>
        <v>916.56</v>
      </c>
      <c r="AT102">
        <f ca="1">IF(AQ102="H",INDIRECT(ADDRESS(U102+4,Entree!$O$1,1,1,Parametres!$O$6)),INDIRECT(ADDRESS(U102+4,Entree!$P$1,1,1,Parametres!$O$6)))</f>
        <v>555.04</v>
      </c>
      <c r="AU102">
        <f t="shared" ca="1" si="19"/>
        <v>0</v>
      </c>
      <c r="AV102">
        <f t="shared" ca="1" si="18"/>
        <v>0</v>
      </c>
      <c r="AX102">
        <f ca="1">IF($C102&lt;&gt;"C",0,IFERROR(HLOOKUP($A102&amp;"C",CCQ!$B$2:$AA$101,100,0),0))</f>
        <v>0</v>
      </c>
      <c r="AY102">
        <f ca="1">IFERROR(INDIRECT(ADDRESS(AM102,AX102,1,1,Parametres!$O$11)),0)</f>
        <v>0</v>
      </c>
      <c r="AZ102">
        <f ca="1">IFERROR(INDIRECT(ADDRESS(AN102,AX102,1,1,Parametres!$O$11)),0)</f>
        <v>0</v>
      </c>
      <c r="BA102" t="str">
        <f ca="1">IF(IFERROR(VLOOKUP(A102,Gains_ded!$A$3:$AC$101,Gains_ded!$X$1,0),0)=1,"H","B")</f>
        <v>B</v>
      </c>
      <c r="BB102">
        <f ca="1">IF(A102=Parametres!$A$52,Parametres!$D$52,1)</f>
        <v>1</v>
      </c>
      <c r="BC102">
        <f t="shared" ca="1" si="14"/>
        <v>0</v>
      </c>
      <c r="BD102">
        <f t="shared" ca="1" si="15"/>
        <v>0</v>
      </c>
    </row>
    <row r="103" spans="1:56" ht="15.75" thickBot="1" x14ac:dyDescent="0.3">
      <c r="A103">
        <f ca="1">IFERROR(Entree!F102,0)</f>
        <v>0</v>
      </c>
      <c r="B103" t="str">
        <f ca="1">IFERROR(VLOOKUP(A103,Gains_ded!$A$3:$B$101,Gains_ded!$B$1-Gains_ded!$A$1+1,0),"")</f>
        <v/>
      </c>
      <c r="C103" s="12" t="str">
        <f ca="1">IFERROR(VLOOKUP(A103,Gains_ded!$A$3:$C$101,Gains_ded!$C$1-Gains_ded!$A$1+1,0),"")</f>
        <v/>
      </c>
      <c r="D103" s="12" t="str">
        <f ca="1">IFERROR(VLOOKUP(A103,Gains_ded!$A$3:$D$101,Gains_ded!$D$1-Gains_ded!$A$1+1,0),"")</f>
        <v/>
      </c>
      <c r="E103" s="19">
        <f ca="1">IF(OR($A103&lt;50,$A103&gt;59),IFERROR(VLOOKUP($A103,Gains_ded!$A$3:$M$51,Gains_ded!F$1-Gains_ded!$A$1+1,0),0)*Entree!$O102,0)</f>
        <v>0</v>
      </c>
      <c r="F103" s="19">
        <f ca="1">IF(OR($A103&lt;50,$A103&gt;59),IFERROR(VLOOKUP($A103,Gains_ded!$A$3:$M$51,Gains_ded!G$1-Gains_ded!$A$1+1,0),0)*Entree!$O102,0)</f>
        <v>0</v>
      </c>
      <c r="G103" s="19">
        <f ca="1">IF(OR($A103&lt;50,$A103&gt;59),IFERROR(VLOOKUP($A103,Gains_ded!$A$3:$M$51,Gains_ded!H$1-Gains_ded!$A$1+1,0),0)*Entree!$O102,0)</f>
        <v>0</v>
      </c>
      <c r="H103" s="19">
        <f ca="1">IF(OR($A103&lt;50,$A103&gt;59),IFERROR(VLOOKUP($A103,Gains_ded!$A$3:$M$51,Gains_ded!I$1-Gains_ded!$A$1+1,0),0)*Entree!$O102,0)</f>
        <v>0</v>
      </c>
      <c r="I103" s="19">
        <f ca="1">IF(OR($A103&lt;50,$A103&gt;59),IFERROR(VLOOKUP($A103,Gains_ded!$A$3:$M$51,Gains_ded!J$1-Gains_ded!$A$1+1,0),0)*Entree!$O102,0)</f>
        <v>0</v>
      </c>
      <c r="J103" s="19">
        <f ca="1">IF(OR($A103&lt;50,$A103&gt;59),IFERROR(VLOOKUP($A103,Gains_ded!$A$3:$M$51,Gains_ded!K$1-Gains_ded!$A$1+1,0),0)*Entree!$O102,0)</f>
        <v>0</v>
      </c>
      <c r="K103" s="19">
        <f ca="1">IF(OR($A103&lt;50,$A103&gt;59),IFERROR(VLOOKUP($A103,Gains_ded!$A$3:$M$51,Gains_ded!L$1-Gains_ded!$A$1+1,0),0)*Entree!$O102,0)</f>
        <v>0</v>
      </c>
      <c r="L103" s="19">
        <f ca="1">IF(OR($A103&lt;50,$A103&gt;59),IFERROR(VLOOKUP($A103,Gains_ded!$A$3:$M$51,Gains_ded!M$1-Gains_ded!$A$1+1,0),0)*Entree!$O102,0)</f>
        <v>0</v>
      </c>
      <c r="M103" s="19">
        <f ca="1">IF(C103="s",IFERROR(VLOOKUP($A103,Syndicats!$B$4:$F$51,Syndicats!$E$1-Syndicats!$B$1+1,0),0)*INDIRECT(ADDRESS(U103,Entree!$J$1,1,1,Parametres!$O$6)),IFERROR(VLOOKUP($A103,Gains_ded!$A$3:$AC$101,Gains_ded!$R$1-Gains_ded!$A$1+1,0),0)*INDIRECT(ADDRESS(U103,Entree!$J$1,1,1,Parametres!$O$6)))</f>
        <v>0</v>
      </c>
      <c r="N103" s="19">
        <f ca="1">IFERROR(VLOOKUP($A103,Gains_ded!$A$3:$AC$101,Gains_ded!$S$1-Gains_ded!$A$1+1,0),0)*INDIRECT(ADDRESS(U103,Entree!$N$1,1,1,Parametres!$O$6))</f>
        <v>0</v>
      </c>
      <c r="O103" s="19">
        <f ca="1">IF($A103&lt;50,0,VLOOKUP($A103,Gains_ded!$A$3:$AC$101,Gains_ded!$T$1-Gains_ded!$A$1+1,0))</f>
        <v>0</v>
      </c>
      <c r="P103" s="19">
        <f ca="1">IF($A103&lt;50,0,VLOOKUP($A103,Gains_ded!$A$3:$AC$101,Gains_ded!$U$1-Gains_ded!$A$1+1,0))</f>
        <v>0</v>
      </c>
      <c r="Q103" s="19">
        <f t="shared" ca="1" si="16"/>
        <v>0</v>
      </c>
      <c r="R103" s="19">
        <f ca="1">IF($A103&lt;50,0,VLOOKUP($A103,Gains_ded!$A$3:$AC$101,Gains_ded!$V$1-Gains_ded!$A$1+1,0))</f>
        <v>0</v>
      </c>
      <c r="S103" s="19">
        <f ca="1">IF(A103=0,0,IFERROR(INDIRECT(ADDRESS(63,A103+1,1,1,Parametres!$O$10&amp;TEXT($A$4,"00000"))),0))</f>
        <v>0</v>
      </c>
      <c r="T103" s="19">
        <f ca="1">IF(AND($A103&gt;50,$A103&lt;60),VLOOKUP($A103,INDIRECT(ADDRESS(U103+2,1,1,1)):INDIRECT(ADDRESS(U103+10,$AE$1,1,1)),$T$1-$A$1+1,0),IF(C103="C",AU103+AV103,IF(R103=0,Q103,IF(S103&gt;R103,0,IF(S103+Q103&gt;R103,R103-S103,Q103)))))</f>
        <v>0</v>
      </c>
      <c r="U103" s="68">
        <f t="shared" si="11"/>
        <v>104</v>
      </c>
      <c r="V103" s="19"/>
      <c r="W103" s="19">
        <f ca="1">IFERROR(VLOOKUP($A103,Gains_ded!$A$3:$AC$101,Gains_ded!$X$1-Gains_ded!$A$1+1,0),0)*INDIRECT(ADDRESS(U103,Entree!$J$1,1,1,Parametres!$O$6))</f>
        <v>0</v>
      </c>
      <c r="X103" s="19">
        <f ca="1">IFERROR(VLOOKUP($A103,Gains_ded!$A$3:$AC$101,Gains_ded!$Y$1-Gains_ded!$A$1+1,0),0)*INDIRECT(ADDRESS(U103,Entree!$N$1,1,1,Parametres!$O$6))</f>
        <v>0</v>
      </c>
      <c r="Y103" s="19">
        <f ca="1">IFERROR(VLOOKUP($A103,Gains_ded!$A$3:$AC$101,Gains_ded!$AA$1-Gains_ded!$A$1+1,0),0)*T103</f>
        <v>0</v>
      </c>
      <c r="Z103" s="19">
        <f ca="1">IF($A103&lt;50,0,VLOOKUP($A103,Gains_ded!$A$3:$AC$101,Gains_ded!$Z$1-Gains_ded!$A$1+1,0))</f>
        <v>0</v>
      </c>
      <c r="AA103" s="19">
        <f ca="1">IF($A103&lt;50,0,VLOOKUP($A103,Gains_ded!$A$3:$AC$101,Gains_ded!$AB$1-Gains_ded!$A$1+1,0))</f>
        <v>0</v>
      </c>
      <c r="AB103" s="19">
        <f t="shared" ca="1" si="17"/>
        <v>0</v>
      </c>
      <c r="AC103" s="19">
        <f ca="1">IF($A103&lt;50,0,VLOOKUP($A103,Gains_ded!$A$3:$AC$101,Gains_ded!$AC$1-Gains_ded!$A$1+1,0))</f>
        <v>0</v>
      </c>
      <c r="AD103" s="19">
        <f ca="1">IF(A103=0,0,IFERROR(INDIRECT(ADDRESS(133,A103+1,1,1,Parametres!$O$10&amp;TEXT($A$4,"00000"))),0))</f>
        <v>0</v>
      </c>
      <c r="AE103" s="19">
        <f ca="1">IF(AND($A103&gt;50,$A103&lt;60),VLOOKUP($A103,INDIRECT(ADDRESS(U103+2,1,1,1)):INDIRECT(ADDRESS(U103+10,$AE$1,1,1)),$AE$1-$A$1+1,0),IF(C103="C",BC103+BD103,IF(AC103=0,AB103,IF(AD103&gt;AC103,0,IF(AD103+AB103&gt;AC103,AC103-AD103,AB103)))))</f>
        <v>0</v>
      </c>
      <c r="AL103">
        <f ca="1">IF($C103&lt;&gt;"C",0,IFERROR(HLOOKUP($A103&amp;"E",CCQ!$B$2:$AA$101,100,0),0))</f>
        <v>0</v>
      </c>
      <c r="AM103">
        <f ca="1">IF($C103&lt;&gt;"C",0,VLOOKUP(INDIRECT(ADDRESS($U103-35,Entree!$A$1,1,1,Parametres!$O$6))&amp;"C"&amp;INDIRECT(ADDRESS($U103-34,Entree!$A$1,1,1,Parametres!$O$6)),CCQ!$A$4:$AP$100,CCQ!$AP$1,0))</f>
        <v>0</v>
      </c>
      <c r="AN103">
        <f ca="1">IF($C103&lt;&gt;"C",0,VLOOKUP(INDIRECT(ADDRESS($U103-35,Entree!$A$1,1,1,Parametres!$O$6))&amp;"D"&amp;INDIRECT(ADDRESS($U103-34,Entree!$A$1,1,1,Parametres!$O$6)),CCQ!$A$4:$AP$100,CCQ!$AP$1,0))</f>
        <v>0</v>
      </c>
      <c r="AO103">
        <f ca="1">IFERROR(INDIRECT(ADDRESS(AM103,AL103,1,1,Parametres!$O$11)),0)</f>
        <v>0</v>
      </c>
      <c r="AP103">
        <f ca="1">IFERROR(INDIRECT(ADDRESS(AN103,AL103,1,1,Parametres!$O$11)),0)</f>
        <v>0</v>
      </c>
      <c r="AQ103" t="str">
        <f ca="1">IF(IFERROR(VLOOKUP(A103,Gains_ded!$A$3:$AC$101,Gains_ded!$R$1,0),0)=1,"H","B")</f>
        <v>B</v>
      </c>
      <c r="AR103">
        <f ca="1">IF(B103="Prelevement",INDIRECT(ADDRESS(U103+6,Entree!$P$1,1,1,Parametres!$O$6)),0)</f>
        <v>0</v>
      </c>
      <c r="AS103">
        <f ca="1">IF(AQ103="H",INDIRECT(ADDRESS(U103+3,Entree!$O$1,1,1,Parametres!$O$6)),INDIRECT(ADDRESS(U103+3,Entree!$P$1,1,1,Parametres!$O$6)))</f>
        <v>916.56</v>
      </c>
      <c r="AT103">
        <f ca="1">IF(AQ103="H",INDIRECT(ADDRESS(U103+4,Entree!$O$1,1,1,Parametres!$O$6)),INDIRECT(ADDRESS(U103+4,Entree!$P$1,1,1,Parametres!$O$6)))</f>
        <v>555.04</v>
      </c>
      <c r="AU103">
        <f t="shared" ca="1" si="19"/>
        <v>0</v>
      </c>
      <c r="AV103">
        <f t="shared" ca="1" si="18"/>
        <v>0</v>
      </c>
      <c r="AX103">
        <f ca="1">IF($C103&lt;&gt;"C",0,IFERROR(HLOOKUP($A103&amp;"C",CCQ!$B$2:$AA$101,100,0),0))</f>
        <v>0</v>
      </c>
      <c r="AY103">
        <f ca="1">IFERROR(INDIRECT(ADDRESS(AM103,AX103,1,1,Parametres!$O$11)),0)</f>
        <v>0</v>
      </c>
      <c r="AZ103">
        <f ca="1">IFERROR(INDIRECT(ADDRESS(AN103,AX103,1,1,Parametres!$O$11)),0)</f>
        <v>0</v>
      </c>
      <c r="BA103" t="str">
        <f ca="1">IF(IFERROR(VLOOKUP(A103,Gains_ded!$A$3:$AC$101,Gains_ded!$X$1,0),0)=1,"H","B")</f>
        <v>B</v>
      </c>
      <c r="BB103">
        <f ca="1">IF(A103=Parametres!$A$52,Parametres!$D$52,1)</f>
        <v>1</v>
      </c>
      <c r="BC103">
        <f t="shared" ca="1" si="14"/>
        <v>0</v>
      </c>
      <c r="BD103">
        <f t="shared" ca="1" si="15"/>
        <v>0</v>
      </c>
    </row>
    <row r="104" spans="1:56" x14ac:dyDescent="0.25">
      <c r="B104" t="str">
        <f>IFERROR(VLOOKUP(A104,Gains_ded!$A$3:$B$101,Gains_ded!$B$1-Gains_ded!$A$1+1,0),"")</f>
        <v/>
      </c>
      <c r="E104" s="58">
        <f ca="1">SUM(E64:E103)</f>
        <v>1541.35</v>
      </c>
      <c r="F104" s="58">
        <f t="shared" ref="F104:AE104" ca="1" si="20">SUM(F64:F103)</f>
        <v>1641.62</v>
      </c>
      <c r="G104" s="58">
        <f t="shared" ca="1" si="20"/>
        <v>1763.1799999999998</v>
      </c>
      <c r="H104" s="58">
        <f t="shared" ca="1" si="20"/>
        <v>1662.9099999999999</v>
      </c>
      <c r="I104" s="58">
        <f t="shared" ca="1" si="20"/>
        <v>1763.1799999999998</v>
      </c>
      <c r="J104" s="58">
        <f t="shared" ca="1" si="20"/>
        <v>1662.9099999999999</v>
      </c>
      <c r="K104" s="58">
        <f t="shared" ca="1" si="20"/>
        <v>1662.9099999999999</v>
      </c>
      <c r="L104" s="58">
        <f t="shared" ca="1" si="20"/>
        <v>0</v>
      </c>
      <c r="M104" s="58">
        <f t="shared" ca="1" si="20"/>
        <v>360</v>
      </c>
      <c r="N104" s="58">
        <f t="shared" ca="1" si="20"/>
        <v>0</v>
      </c>
      <c r="O104" s="58">
        <f t="shared" ca="1" si="20"/>
        <v>11.65</v>
      </c>
      <c r="P104" s="58">
        <f t="shared" ca="1" si="20"/>
        <v>0</v>
      </c>
      <c r="Q104" s="58">
        <f t="shared" ca="1" si="20"/>
        <v>371.65</v>
      </c>
      <c r="R104" s="58">
        <f t="shared" ca="1" si="20"/>
        <v>0</v>
      </c>
      <c r="S104" s="58">
        <f t="shared" ca="1" si="20"/>
        <v>0</v>
      </c>
      <c r="T104" s="58">
        <f t="shared" ca="1" si="20"/>
        <v>1046.6000000000001</v>
      </c>
      <c r="U104" s="58"/>
      <c r="V104" s="58">
        <f t="shared" si="20"/>
        <v>0</v>
      </c>
      <c r="W104" s="58">
        <f t="shared" ca="1" si="20"/>
        <v>360</v>
      </c>
      <c r="X104" s="58">
        <f t="shared" ca="1" si="20"/>
        <v>0</v>
      </c>
      <c r="Y104" s="58">
        <f t="shared" ca="1" si="20"/>
        <v>0</v>
      </c>
      <c r="Z104" s="58">
        <f t="shared" ca="1" si="20"/>
        <v>0</v>
      </c>
      <c r="AA104" s="58">
        <f t="shared" ca="1" si="20"/>
        <v>0</v>
      </c>
      <c r="AB104" s="58">
        <f t="shared" ca="1" si="20"/>
        <v>360</v>
      </c>
      <c r="AC104" s="58">
        <f t="shared" ca="1" si="20"/>
        <v>0</v>
      </c>
      <c r="AD104" s="58">
        <f t="shared" ca="1" si="20"/>
        <v>0</v>
      </c>
      <c r="AE104" s="58">
        <f t="shared" ca="1" si="20"/>
        <v>611.87</v>
      </c>
    </row>
    <row r="105" spans="1:56" x14ac:dyDescent="0.25">
      <c r="B105" t="str">
        <f>IFERROR(VLOOKUP(A105,Gains_ded!$A$3:$B$101,Gains_ded!$B$1-Gains_ded!$A$1+1,0),"")</f>
        <v/>
      </c>
    </row>
    <row r="106" spans="1:56" x14ac:dyDescent="0.25">
      <c r="A106">
        <v>51</v>
      </c>
      <c r="B106" t="str">
        <f>IFERROR(VLOOKUP(A106,Gains_ded!$A$3:$B$101,Gains_ded!$B$1-Gains_ded!$A$1+1,0),"")</f>
        <v>Impot federal</v>
      </c>
      <c r="D106" s="12">
        <f>IFERROR(VLOOKUP(A106,Gains_ded!$A$3:$D$101,Gains_ded!$D$1-Gains_ded!$A$1+1,0),"")</f>
        <v>0</v>
      </c>
      <c r="E106" s="19">
        <f ca="1">E104*Entree!$A66</f>
        <v>80150.2</v>
      </c>
      <c r="F106" s="19">
        <f>IFERROR(VLOOKUP(Entree!$A63,Employes!$A$3:$S$50,Employes!$S$1,0),0)*Parametres!$F$10</f>
        <v>1745.25</v>
      </c>
      <c r="G106" s="19">
        <f ca="1">IF($E104&gt;0,VLOOKUP($E106,Parametres!$C$12:$E$16,3,1),0)</f>
        <v>0.20499999999999999</v>
      </c>
      <c r="H106" s="19">
        <f ca="1">IF($E104&gt;0,VLOOKUP($E106,Parametres!$C$12:$E$16,2,1),0)</f>
        <v>2525</v>
      </c>
      <c r="I106" s="19">
        <f>ROUND(Parametres!$D$32/Entree!$A66,2)</f>
        <v>22.33</v>
      </c>
      <c r="J106" s="19">
        <f ca="1">ROUND((T108+T109+T110+I106)*Parametres!$F$10*Entree!A66,2)</f>
        <v>1124.3699999999999</v>
      </c>
      <c r="K106" s="19">
        <f ca="1">IF((E106*G106)-H106-F106-J106&gt;0,(E106*G106)-H106-F106-J106,0)</f>
        <v>11036.170999999998</v>
      </c>
      <c r="L106" s="19">
        <f ca="1">ROUND(K106*(1-Parametres!$C$31),2)</f>
        <v>9215.2000000000007</v>
      </c>
      <c r="M106" s="19">
        <f ca="1">ROUND((L106/Entree!A66),2)+IFERROR(VLOOKUP($A$1,Employes!$A$3:$Z$50,Employes!$W$1,0),0)</f>
        <v>177.22</v>
      </c>
      <c r="N106" s="19"/>
      <c r="O106" s="19"/>
      <c r="P106" s="19"/>
      <c r="Q106" s="19"/>
      <c r="R106" s="19"/>
      <c r="S106" s="19"/>
      <c r="T106" s="19">
        <f ca="1">M106</f>
        <v>177.22</v>
      </c>
      <c r="U106" s="19"/>
      <c r="V106" s="19"/>
      <c r="W106" s="19"/>
      <c r="X106" s="19"/>
      <c r="Y106" s="19"/>
      <c r="Z106" s="19"/>
      <c r="AA106" s="19"/>
      <c r="AB106" s="19"/>
      <c r="AC106" s="19"/>
      <c r="AD106" s="19"/>
      <c r="AE106" s="19"/>
    </row>
    <row r="107" spans="1:56" x14ac:dyDescent="0.25">
      <c r="A107">
        <v>52</v>
      </c>
      <c r="B107" t="str">
        <f>IFERROR(VLOOKUP(A107,Gains_ded!$A$3:$B$101,Gains_ded!$B$1-Gains_ded!$A$1+1,0),"")</f>
        <v>Impot provincial</v>
      </c>
      <c r="D107">
        <f>IFERROR(VLOOKUP(A107,Gains_ded!$A$3:$D$101,Gains_ded!$D$1-Gains_ded!$A$1+1,0),"")</f>
        <v>0</v>
      </c>
      <c r="E107" s="19">
        <f ca="1">IF((F104-I107)*Entree!$A66&lt;0,0,(F104-I107)*Entree!$A66)</f>
        <v>84234.28</v>
      </c>
      <c r="F107" s="19">
        <f>IFERROR(VLOOKUP(Entree!$A63,Employes!$A$3:$T$50,Employes!$T$1,0),0)*Parametres!$F$21</f>
        <v>2327</v>
      </c>
      <c r="G107" s="19">
        <f ca="1">IF($F104&gt;0,VLOOKUP($E107,Parametres!$C$23:$E$26,3,1),0)</f>
        <v>0.2</v>
      </c>
      <c r="H107" s="19">
        <f ca="1">IF($F104&gt;0,VLOOKUP($E107,Parametres!$C$23:$E$26,2,1),0)</f>
        <v>1708</v>
      </c>
      <c r="I107" s="19">
        <f>ROUND(Parametres!$D$33/Entree!$A66,2)</f>
        <v>21.73</v>
      </c>
      <c r="J107" s="19">
        <f ca="1">(E107*G107)-H107-F107</f>
        <v>12811.856</v>
      </c>
      <c r="K107" s="19">
        <f ca="1">ROUND(IF(AND(E107&gt;0,J107&lt;0),0,J107),2)</f>
        <v>12811.86</v>
      </c>
      <c r="L107" s="19">
        <f ca="1">K107</f>
        <v>12811.86</v>
      </c>
      <c r="M107" s="19">
        <f ca="1">ROUND((L107/Entree!A66),2)+IFERROR(VLOOKUP($A62,Employes!$A$3:$Z$50,Employes!$X$1,0),0)</f>
        <v>246.38</v>
      </c>
      <c r="N107" s="19"/>
      <c r="O107" s="19"/>
      <c r="P107" s="19"/>
      <c r="Q107" s="19"/>
      <c r="R107" s="19"/>
      <c r="S107" s="19"/>
      <c r="T107" s="19">
        <f ca="1">M107</f>
        <v>246.38</v>
      </c>
      <c r="U107" s="19"/>
      <c r="V107" s="19"/>
      <c r="W107" s="19"/>
      <c r="X107" s="19"/>
      <c r="Y107" s="19"/>
      <c r="Z107" s="19"/>
      <c r="AA107" s="19"/>
      <c r="AB107" s="19"/>
      <c r="AC107" s="19"/>
      <c r="AD107" s="19"/>
      <c r="AE107" s="19"/>
    </row>
    <row r="108" spans="1:56" x14ac:dyDescent="0.25">
      <c r="A108">
        <v>53</v>
      </c>
      <c r="B108" t="str">
        <f>IFERROR(VLOOKUP(A108,Gains_ded!$A$3:$B$101,Gains_ded!$B$1-Gains_ded!$A$1+1,0),"")</f>
        <v>R.R.Q.</v>
      </c>
      <c r="D108">
        <f>IFERROR(VLOOKUP(A108,Gains_ded!$A$3:$D$101,Gains_ded!$D$1-Gains_ded!$A$1+1,0),"")</f>
        <v>0</v>
      </c>
      <c r="E108" s="19">
        <f ca="1">IF(Entree!A68="n",ROUND(G104*Parametres!C99,2),ROUND((G104-(Parametres!$G$39/Entree!A66))*Parametres!$C$39,2))</f>
        <v>91.58</v>
      </c>
      <c r="F108" s="19">
        <f ca="1">IFERROR(INDIRECT(ADDRESS(63,A108+1,1,1,Parametres!$O$10&amp;TEXT($A$4,"00000"))),0)</f>
        <v>0</v>
      </c>
      <c r="G108" s="19">
        <f>Parametres!$F$39</f>
        <v>2797.2</v>
      </c>
      <c r="H108" s="19"/>
      <c r="I108" s="19"/>
      <c r="J108" s="19"/>
      <c r="K108" s="19"/>
      <c r="L108" s="19"/>
      <c r="M108" s="19"/>
      <c r="N108" s="19"/>
      <c r="O108" s="19"/>
      <c r="P108" s="19"/>
      <c r="Q108" s="19"/>
      <c r="R108" s="19"/>
      <c r="S108" s="19"/>
      <c r="T108" s="19">
        <f ca="1">IF(F108&gt;=G108,0,IF(E108+F108&gt;G108,G108-F108,E108))</f>
        <v>91.58</v>
      </c>
      <c r="U108" s="19"/>
      <c r="V108" s="19"/>
      <c r="W108" s="19"/>
      <c r="X108" s="19"/>
      <c r="Y108" s="19"/>
      <c r="Z108" s="19"/>
      <c r="AA108" s="19"/>
      <c r="AB108" s="19"/>
      <c r="AC108" s="19"/>
      <c r="AD108" s="19"/>
      <c r="AE108" s="19">
        <f ca="1">ROUND(T108*Parametres!$D$39,2)</f>
        <v>91.58</v>
      </c>
    </row>
    <row r="109" spans="1:56" x14ac:dyDescent="0.25">
      <c r="A109">
        <v>54</v>
      </c>
      <c r="B109" t="str">
        <f>IFERROR(VLOOKUP(A109,Gains_ded!$A$3:$B$101,Gains_ded!$B$1-Gains_ded!$A$1+1,0),"")</f>
        <v>Ass-emploi</v>
      </c>
      <c r="D109">
        <f>IFERROR(VLOOKUP(A109,Gains_ded!$A$3:$D$101,Gains_ded!$D$1-Gains_ded!$A$1+1,0),"")</f>
        <v>0</v>
      </c>
      <c r="E109" s="19">
        <f ca="1">ROUNDUP(H104*Parametres!$C$40,2)</f>
        <v>21.12</v>
      </c>
      <c r="F109" s="19">
        <f ca="1">IFERROR(INDIRECT(ADDRESS(63,A109+1,1,1,Parametres!$O$10&amp;TEXT($A$4,"00000"))),0)</f>
        <v>0</v>
      </c>
      <c r="G109" s="19">
        <f>Parametres!$F$40</f>
        <v>651.51</v>
      </c>
      <c r="H109" s="19"/>
      <c r="I109" s="19"/>
      <c r="J109" s="19"/>
      <c r="K109" s="19"/>
      <c r="L109" s="19"/>
      <c r="M109" s="19"/>
      <c r="N109" s="19"/>
      <c r="O109" s="19"/>
      <c r="P109" s="19"/>
      <c r="Q109" s="19"/>
      <c r="R109" s="19"/>
      <c r="S109" s="19"/>
      <c r="T109" s="19">
        <f ca="1">IF(F109&gt;=G109,0,IF(E109+F109&gt;G109,G109-F109,E109))</f>
        <v>21.12</v>
      </c>
      <c r="U109" s="19"/>
      <c r="V109" s="19"/>
      <c r="W109" s="19"/>
      <c r="X109" s="19"/>
      <c r="Y109" s="19"/>
      <c r="Z109" s="19"/>
      <c r="AA109" s="19"/>
      <c r="AB109" s="19"/>
      <c r="AC109" s="19"/>
      <c r="AD109" s="19"/>
      <c r="AE109" s="19">
        <f ca="1">ROUND(T109*Parametres!$D$40,2)</f>
        <v>29.57</v>
      </c>
    </row>
    <row r="110" spans="1:56" x14ac:dyDescent="0.25">
      <c r="A110">
        <v>55</v>
      </c>
      <c r="B110" t="str">
        <f>IFERROR(VLOOKUP(A110,Gains_ded!$A$3:$B$101,Gains_ded!$B$1-Gains_ded!$A$1+1,0),"")</f>
        <v>RQAP</v>
      </c>
      <c r="D110">
        <f>IFERROR(VLOOKUP(A110,Gains_ded!$A$3:$D$101,Gains_ded!$D$1-Gains_ded!$A$1+1,0),"")</f>
        <v>0</v>
      </c>
      <c r="E110" s="19">
        <f ca="1">ROUNDUP(J104*Parametres!$C$41,2)</f>
        <v>9.1199999999999992</v>
      </c>
      <c r="F110" s="19">
        <f ca="1">IFERROR(INDIRECT(ADDRESS(63,A110+1,1,1,Parametres!$O$10&amp;TEXT($A$4,"00000"))),0)</f>
        <v>0</v>
      </c>
      <c r="G110" s="19">
        <f>Parametres!$F$41</f>
        <v>397.3</v>
      </c>
      <c r="H110" s="19"/>
      <c r="I110" s="19"/>
      <c r="J110" s="19"/>
      <c r="K110" s="19"/>
      <c r="L110" s="19"/>
      <c r="M110" s="19"/>
      <c r="N110" s="19"/>
      <c r="O110" s="19"/>
      <c r="P110" s="19"/>
      <c r="Q110" s="19"/>
      <c r="R110" s="19"/>
      <c r="S110" s="19"/>
      <c r="T110" s="19">
        <f ca="1">IF(F110&gt;=G110,0,IF(E110+F110&gt;G110,G110-F110,E110))</f>
        <v>9.1199999999999992</v>
      </c>
      <c r="U110" s="19"/>
      <c r="V110" s="19"/>
      <c r="W110" s="19"/>
      <c r="X110" s="19"/>
      <c r="Y110" s="19"/>
      <c r="Z110" s="19"/>
      <c r="AA110" s="19"/>
      <c r="AB110" s="19"/>
      <c r="AC110" s="19"/>
      <c r="AD110" s="19"/>
      <c r="AE110" s="19">
        <f ca="1">ROUND(T110*Parametres!$D$41,2)</f>
        <v>12.77</v>
      </c>
    </row>
    <row r="111" spans="1:56" x14ac:dyDescent="0.25">
      <c r="A111">
        <v>56</v>
      </c>
      <c r="B111" t="str">
        <f>IFERROR(VLOOKUP(A111,Gains_ded!$A$3:$B$101,Gains_ded!$B$1-Gains_ded!$A$1+1,0),"")</f>
        <v>FSS</v>
      </c>
      <c r="D111">
        <f>IFERROR(VLOOKUP(A111,Gains_ded!$A$3:$D$101,Gains_ded!$D$1-Gains_ded!$A$1+1,0),"")</f>
        <v>0</v>
      </c>
      <c r="E111" s="19">
        <f ca="1">ROUNDUP(I104*Parametres!$D$42,2)</f>
        <v>44.08</v>
      </c>
      <c r="F111" s="19">
        <f ca="1">IFERROR(INDIRECT(ADDRESS(133,A111+1,1,1,Parametres!$O$10&amp;TEXT($A$4,"00000"))),0)</f>
        <v>0</v>
      </c>
      <c r="G111" s="19"/>
      <c r="H111" s="19"/>
      <c r="I111" s="19"/>
      <c r="J111" s="19"/>
      <c r="K111" s="19"/>
      <c r="L111" s="19"/>
      <c r="M111" s="19"/>
      <c r="N111" s="19"/>
      <c r="O111" s="19"/>
      <c r="P111" s="19"/>
      <c r="Q111" s="19"/>
      <c r="R111" s="19"/>
      <c r="S111" s="19"/>
      <c r="T111" s="19"/>
      <c r="U111" s="19"/>
      <c r="V111" s="19"/>
      <c r="W111" s="19"/>
      <c r="X111" s="19"/>
      <c r="Y111" s="19"/>
      <c r="Z111" s="19"/>
      <c r="AA111" s="19"/>
      <c r="AB111" s="19"/>
      <c r="AC111" s="19"/>
      <c r="AD111" s="19"/>
      <c r="AE111" s="19">
        <f ca="1">E111</f>
        <v>44.08</v>
      </c>
    </row>
    <row r="112" spans="1:56" x14ac:dyDescent="0.25">
      <c r="A112">
        <v>57</v>
      </c>
      <c r="B112" t="str">
        <f>IFERROR(VLOOKUP(A112,Gains_ded!$A$3:$B$101,Gains_ded!$B$1-Gains_ded!$A$1+1,0),"")</f>
        <v>CNESST</v>
      </c>
      <c r="D112">
        <f>IFERROR(VLOOKUP(A112,Gains_ded!$A$3:$D$101,Gains_ded!$D$1-Gains_ded!$A$1+1,0),"")</f>
        <v>0</v>
      </c>
      <c r="E112" s="19">
        <f ca="1">ROUNDUP(I104*Parametres!$D$43,2)</f>
        <v>125.01</v>
      </c>
      <c r="F112" s="19"/>
      <c r="G112" s="19"/>
      <c r="H112" s="19"/>
      <c r="I112" s="19"/>
      <c r="J112" s="19"/>
      <c r="K112" s="19"/>
      <c r="L112" s="19"/>
      <c r="M112" s="19"/>
      <c r="N112" s="19"/>
      <c r="O112" s="19"/>
      <c r="P112" s="19"/>
      <c r="Q112" s="19"/>
      <c r="R112" s="19"/>
      <c r="S112" s="19"/>
      <c r="T112" s="19"/>
      <c r="U112" s="19"/>
      <c r="V112" s="19"/>
      <c r="W112" s="19"/>
      <c r="X112" s="19"/>
      <c r="Y112" s="19"/>
      <c r="Z112" s="19"/>
      <c r="AA112" s="19"/>
      <c r="AB112" s="19"/>
      <c r="AC112" s="19"/>
      <c r="AD112" s="19"/>
      <c r="AE112" s="19">
        <f ca="1">E112</f>
        <v>125.01</v>
      </c>
    </row>
    <row r="113" spans="1:56" x14ac:dyDescent="0.25">
      <c r="A113">
        <v>58</v>
      </c>
      <c r="B113" t="str">
        <f>IFERROR(VLOOKUP(A113,Gains_ded!$A$3:$B$101,Gains_ded!$B$1-Gains_ded!$A$1+1,0),"")</f>
        <v>CNT</v>
      </c>
      <c r="D113">
        <f>IFERROR(VLOOKUP(A113,Gains_ded!$A$3:$D$101,Gains_ded!$D$1-Gains_ded!$A$1+1,0),"")</f>
        <v>0</v>
      </c>
      <c r="E113" s="19">
        <f ca="1">ROUNDUP(F104*Parametres!$D$44,2)</f>
        <v>1.1499999999999999</v>
      </c>
      <c r="F113" s="19"/>
      <c r="G113" s="19"/>
      <c r="H113" s="19"/>
      <c r="I113" s="19"/>
      <c r="J113" s="19"/>
      <c r="K113" s="19"/>
      <c r="L113" s="19"/>
      <c r="M113" s="19"/>
      <c r="N113" s="19"/>
      <c r="O113" s="19"/>
      <c r="P113" s="19"/>
      <c r="Q113" s="19"/>
      <c r="R113" s="19"/>
      <c r="S113" s="19"/>
      <c r="T113" s="19"/>
      <c r="U113" s="19"/>
      <c r="V113" s="19"/>
      <c r="W113" s="19"/>
      <c r="X113" s="19"/>
      <c r="Y113" s="19"/>
      <c r="Z113" s="19"/>
      <c r="AA113" s="19"/>
      <c r="AB113" s="19"/>
      <c r="AC113" s="19"/>
      <c r="AD113" s="19"/>
      <c r="AE113" s="19">
        <f ca="1">E113</f>
        <v>1.1499999999999999</v>
      </c>
    </row>
    <row r="114" spans="1:56" x14ac:dyDescent="0.25">
      <c r="A114">
        <v>59</v>
      </c>
      <c r="B114" t="str">
        <f>IFERROR(VLOOKUP(A114,Gains_ded!$A$3:$B$101,Gains_ded!$B$1-Gains_ded!$A$1+1,0),"")</f>
        <v>Reserve</v>
      </c>
      <c r="D114">
        <f>IFERROR(VLOOKUP(A114,Gains_ded!$A$3:$D$101,Gains_ded!$D$1-Gains_ded!$A$1+1,0),"")</f>
        <v>0</v>
      </c>
      <c r="E114" s="19"/>
      <c r="F114" s="19"/>
      <c r="G114" s="19"/>
      <c r="H114" s="19"/>
      <c r="I114" s="19"/>
      <c r="J114" s="19"/>
      <c r="K114" s="19"/>
      <c r="L114" s="19"/>
      <c r="M114" s="19"/>
      <c r="N114" s="19"/>
      <c r="O114" s="19"/>
      <c r="P114" s="19"/>
      <c r="Q114" s="19"/>
      <c r="R114" s="19"/>
      <c r="S114" s="19"/>
      <c r="T114" s="19"/>
      <c r="U114" s="19"/>
      <c r="V114" s="19"/>
      <c r="W114" s="19"/>
      <c r="X114" s="19"/>
      <c r="Y114" s="19"/>
      <c r="Z114" s="19"/>
      <c r="AA114" s="19"/>
      <c r="AB114" s="19"/>
      <c r="AC114" s="19"/>
      <c r="AD114" s="19"/>
      <c r="AE114" s="19"/>
    </row>
    <row r="115" spans="1:56" x14ac:dyDescent="0.25">
      <c r="B115" t="s">
        <v>114</v>
      </c>
      <c r="E115" s="19">
        <f ca="1">IFERROR(VLOOKUP(Entree!$A63,Employes!$A$3:$R$50,Employes!$Q$1,0),"")*L104</f>
        <v>0</v>
      </c>
      <c r="F115" s="19"/>
      <c r="G115" s="19"/>
      <c r="H115" s="19"/>
      <c r="I115" s="19"/>
      <c r="J115" s="19"/>
      <c r="K115" s="19"/>
      <c r="L115" s="19"/>
      <c r="M115" s="19"/>
      <c r="N115" s="19"/>
      <c r="O115" s="19"/>
      <c r="P115" s="19"/>
      <c r="Q115" s="19"/>
      <c r="R115" s="19"/>
      <c r="S115" s="19"/>
      <c r="T115" s="19"/>
      <c r="U115" s="19"/>
      <c r="V115" s="19"/>
      <c r="W115" s="19"/>
      <c r="X115" s="19"/>
      <c r="Y115" s="19"/>
      <c r="Z115" s="19"/>
      <c r="AA115" s="19"/>
      <c r="AB115" s="19"/>
      <c r="AC115" s="19"/>
      <c r="AD115" s="19"/>
      <c r="AE115" s="19"/>
    </row>
    <row r="116" spans="1:56" x14ac:dyDescent="0.25">
      <c r="B116" t="s">
        <v>175</v>
      </c>
      <c r="E116">
        <f>IFERROR(VLOOKUP(Parametres!A108,Entree!$C$3:$Q$42,Entree!$Q$1-Entree!$C$1+1,0),0)</f>
        <v>0</v>
      </c>
    </row>
    <row r="117" spans="1:56" x14ac:dyDescent="0.25">
      <c r="B117" t="s">
        <v>174</v>
      </c>
      <c r="E117">
        <f>IFERROR(VLOOKUP(Parametres!A109,Entree!$C$3:$Q$42,Entree!$Q$1-Entree!$C$1+1,0),0)</f>
        <v>0</v>
      </c>
    </row>
    <row r="122" spans="1:56" x14ac:dyDescent="0.25">
      <c r="A122">
        <f>Entree!A123</f>
        <v>0</v>
      </c>
      <c r="B122" t="str">
        <f>Entree!A124&amp;", "&amp;Entree!A125</f>
        <v xml:space="preserve">, </v>
      </c>
    </row>
    <row r="123" spans="1:56" x14ac:dyDescent="0.25">
      <c r="A123" s="25" t="s">
        <v>42</v>
      </c>
      <c r="B123" s="25" t="s">
        <v>43</v>
      </c>
      <c r="C123" s="92" t="s">
        <v>165</v>
      </c>
      <c r="D123" s="92" t="s">
        <v>327</v>
      </c>
      <c r="E123" s="25" t="s">
        <v>91</v>
      </c>
      <c r="F123" s="25" t="s">
        <v>92</v>
      </c>
      <c r="G123" s="25" t="s">
        <v>93</v>
      </c>
      <c r="H123" s="25" t="s">
        <v>94</v>
      </c>
      <c r="I123" s="25" t="s">
        <v>95</v>
      </c>
      <c r="J123" s="25" t="s">
        <v>96</v>
      </c>
      <c r="K123" s="25" t="s">
        <v>97</v>
      </c>
      <c r="L123" s="25" t="s">
        <v>98</v>
      </c>
      <c r="M123" s="25" t="s">
        <v>135</v>
      </c>
      <c r="N123" s="25" t="s">
        <v>136</v>
      </c>
      <c r="O123" s="25" t="s">
        <v>56</v>
      </c>
      <c r="P123" s="25" t="s">
        <v>137</v>
      </c>
      <c r="Q123" s="25" t="s">
        <v>138</v>
      </c>
      <c r="R123" s="25" t="s">
        <v>139</v>
      </c>
      <c r="S123" s="25" t="s">
        <v>146</v>
      </c>
      <c r="T123" s="25" t="s">
        <v>138</v>
      </c>
      <c r="U123" s="1"/>
      <c r="V123" s="19"/>
      <c r="W123" s="25" t="s">
        <v>135</v>
      </c>
      <c r="X123" s="25" t="s">
        <v>136</v>
      </c>
      <c r="Y123" s="25" t="s">
        <v>143</v>
      </c>
      <c r="Z123" s="25" t="s">
        <v>56</v>
      </c>
      <c r="AA123" s="25" t="s">
        <v>137</v>
      </c>
      <c r="AB123" s="25" t="s">
        <v>138</v>
      </c>
      <c r="AC123" s="25" t="s">
        <v>139</v>
      </c>
      <c r="AD123" s="25" t="s">
        <v>140</v>
      </c>
      <c r="AE123" s="25" t="s">
        <v>138</v>
      </c>
      <c r="AL123" t="s">
        <v>236</v>
      </c>
      <c r="AM123" t="s">
        <v>237</v>
      </c>
      <c r="AN123" t="s">
        <v>238</v>
      </c>
      <c r="AO123" t="s">
        <v>239</v>
      </c>
      <c r="AP123" t="s">
        <v>240</v>
      </c>
      <c r="AQ123" t="s">
        <v>165</v>
      </c>
      <c r="AR123" t="s">
        <v>250</v>
      </c>
      <c r="AS123" t="s">
        <v>243</v>
      </c>
      <c r="AT123" t="s">
        <v>244</v>
      </c>
      <c r="AU123" t="s">
        <v>251</v>
      </c>
      <c r="AV123" t="s">
        <v>242</v>
      </c>
      <c r="AX123" t="s">
        <v>236</v>
      </c>
      <c r="AY123" t="s">
        <v>239</v>
      </c>
      <c r="AZ123" t="s">
        <v>240</v>
      </c>
      <c r="BA123" t="s">
        <v>165</v>
      </c>
      <c r="BB123" t="s">
        <v>253</v>
      </c>
      <c r="BC123" t="s">
        <v>241</v>
      </c>
      <c r="BD123" t="s">
        <v>242</v>
      </c>
    </row>
    <row r="124" spans="1:56" x14ac:dyDescent="0.25">
      <c r="A124">
        <f>IFERROR(Entree!F123,0)</f>
        <v>0</v>
      </c>
      <c r="B124" t="str">
        <f>IFERROR(VLOOKUP(A124,Gains_ded!$A$3:$B$101,Gains_ded!$B$1-Gains_ded!$A$1+1,0),"")</f>
        <v/>
      </c>
      <c r="C124" s="12" t="str">
        <f>IFERROR(VLOOKUP(A124,Gains_ded!$A$3:$C$101,Gains_ded!$C$1-Gains_ded!$A$1+1,0),"")</f>
        <v/>
      </c>
      <c r="D124" s="12" t="str">
        <f>IFERROR(VLOOKUP(A124,Gains_ded!$A$3:$D$101,Gains_ded!$D$1-Gains_ded!$A$1+1,0),"")</f>
        <v/>
      </c>
      <c r="E124" s="19">
        <f>IF(OR($A124&lt;50,$A124&gt;59),IFERROR(VLOOKUP($A124,Gains_ded!$A$3:$M$101,Gains_ded!F$1-Gains_ded!$A$1+1,0),0)*Entree!$Q123,0)</f>
        <v>0</v>
      </c>
      <c r="F124" s="19">
        <f>IF(OR($A124&lt;50,$A124&gt;59),IFERROR(VLOOKUP($A124,Gains_ded!$A$3:$M$101,Gains_ded!G$1-Gains_ded!$A$1+1,0),0)*Entree!$Q123,0)</f>
        <v>0</v>
      </c>
      <c r="G124" s="19">
        <f>IF(OR($A124&lt;50,$A124&gt;59),IFERROR(VLOOKUP($A124,Gains_ded!$A$3:$M$101,Gains_ded!H$1-Gains_ded!$A$1+1,0),0)*Entree!$Q123,0)</f>
        <v>0</v>
      </c>
      <c r="H124" s="19">
        <f>IF(OR($A124&lt;50,$A124&gt;59),IFERROR(VLOOKUP($A124,Gains_ded!$A$3:$M$101,Gains_ded!I$1-Gains_ded!$A$1+1,0),0)*Entree!$Q123,0)</f>
        <v>0</v>
      </c>
      <c r="I124" s="19">
        <f>IF(OR($A124&lt;50,$A124&gt;59),IFERROR(VLOOKUP($A124,Gains_ded!$A$3:$M$101,Gains_ded!J$1-Gains_ded!$A$1+1,0),0)*Entree!$Q123,0)</f>
        <v>0</v>
      </c>
      <c r="J124" s="19">
        <f>IF(OR($A124&lt;50,$A124&gt;59),IFERROR(VLOOKUP($A124,Gains_ded!$A$3:$M$101,Gains_ded!K$1-Gains_ded!$A$1+1,0),0)*Entree!$Q123,0)</f>
        <v>0</v>
      </c>
      <c r="K124" s="19">
        <f>IF(OR($A124&lt;50,$A124&gt;59),IFERROR(VLOOKUP($A124,Gains_ded!$A$3:$M$101,Gains_ded!L$1-Gains_ded!$A$1+1,0),0)*Entree!$Q123,0)</f>
        <v>0</v>
      </c>
      <c r="L124" s="19">
        <f>IF(OR($A124&lt;50,$A124&gt;59),IFERROR(VLOOKUP($A124,Gains_ded!$A$3:$M$101,Gains_ded!M$1-Gains_ded!$A$1+1,0),0)*Entree!$Q123,0)</f>
        <v>0</v>
      </c>
      <c r="M124" s="19">
        <f ca="1">IF(C124="s",IFERROR(VLOOKUP($A124,Syndicats!$B$4:$F$51,Syndicats!$E$1-Syndicats!$B$1+1,0),0)*INDIRECT(ADDRESS(U124,Entree!$J$1,1,1,Parametres!$O$6)),IFERROR(VLOOKUP($A124,Gains_ded!$A$3:$AC$101,Gains_ded!$R$1-Gains_ded!$A$1+1,0),0)*INDIRECT(ADDRESS(U124,Entree!$J$1,1,1,Parametres!$O$6)))</f>
        <v>0</v>
      </c>
      <c r="N124" s="19">
        <f ca="1">IFERROR(VLOOKUP($A124,Gains_ded!$A$3:$AC$101,Gains_ded!$S$1-Gains_ded!$A$1+1,0),0)*INDIRECT(ADDRESS(U124,Entree!$N$1,1,1,Parametres!$O$6))</f>
        <v>0</v>
      </c>
      <c r="O124" s="19">
        <f>IF($A124&lt;50,0,IF(C124="s",IFERROR(VLOOKUP($A124,Syndicats!$B$4:$F$51,Syndicats!$F$1-Syndicats!$B$1+1,0),0),VLOOKUP($A124,Gains_ded!$A$3:$AC$101,Gains_ded!$T$1-Gains_ded!$A$1+1,0)))</f>
        <v>0</v>
      </c>
      <c r="P124" s="19">
        <f>IF($A124&lt;50,0,VLOOKUP($A124,Gains_ded!$A$3:$AC$101,Gains_ded!$U$1-Gains_ded!$A$1+1,0))</f>
        <v>0</v>
      </c>
      <c r="Q124" s="19">
        <f ca="1">IF(P124=0,M124+N124+O124,IF(M124+N124+O124&gt;P124,P124,M124+N124+O124))</f>
        <v>0</v>
      </c>
      <c r="R124" s="19">
        <f>IF($A124&lt;50,0,VLOOKUP($A124,Gains_ded!$A$3:$AC$101,Gains_ded!$V$1-Gains_ded!$A$1+1,0))</f>
        <v>0</v>
      </c>
      <c r="S124" s="19">
        <f ca="1">IF(A124=0,0,IFERROR(INDIRECT(ADDRESS(63,A124+1,1,1,Parametres!$O$10&amp;TEXT($A$4,"00000"))),0))</f>
        <v>0</v>
      </c>
      <c r="T124" s="19">
        <f ca="1">IF(AND($A124&gt;50,$A124&lt;60),VLOOKUP($A124,INDIRECT(ADDRESS(U124+2,1,1,1)):INDIRECT(ADDRESS(U124+10,$AE$1,1,1)),$T$1-$A$1+1,0),IF(C124="C",AU124+AV124,IF(R124=0,Q124,IF(S124&gt;R124,0,IF(S124+Q124&gt;R124,R124-S124,Q124)))))</f>
        <v>0</v>
      </c>
      <c r="U124" s="68">
        <f t="shared" ref="U124:U163" si="21">(ROUNDDOWN((ROW()-4)/60,0)*60)+44</f>
        <v>164</v>
      </c>
      <c r="V124" s="19"/>
      <c r="W124" s="19">
        <f ca="1">IFERROR(VLOOKUP($A124,Gains_ded!$A$3:$AC$101,Gains_ded!$X$1-Gains_ded!$A$1+1,0),0)*INDIRECT(ADDRESS(U124,Entree!$J$1,1,1,Parametres!$O$6))</f>
        <v>0</v>
      </c>
      <c r="X124" s="19">
        <f ca="1">IFERROR(VLOOKUP($A124,Gains_ded!$A$3:$AC$101,Gains_ded!$Y$1-Gains_ded!$A$1+1,0),0)*INDIRECT(ADDRESS(U124,Entree!$N$1,1,1,Parametres!$O$6))</f>
        <v>0</v>
      </c>
      <c r="Y124" s="19">
        <f ca="1">IFERROR(VLOOKUP($A124,Gains_ded!$A$3:$AC$101,Gains_ded!$AA$1-Gains_ded!$A$1+1,0),0)*T124</f>
        <v>0</v>
      </c>
      <c r="Z124" s="19">
        <f>IF($A124&lt;50,0,VLOOKUP($A124,Gains_ded!$A$3:$AC$101,Gains_ded!$Z$1-Gains_ded!$A$1+1,0))</f>
        <v>0</v>
      </c>
      <c r="AA124" s="19">
        <f>IF($A124&lt;50,0,VLOOKUP($A124,Gains_ded!$A$3:$AC$101,Gains_ded!$AB$1-Gains_ded!$A$1+1,0))</f>
        <v>0</v>
      </c>
      <c r="AB124" s="19">
        <f ca="1">IF(AA124=0,W124+X124+Y124+Z124,IF(W124+X124+Y124+Z124&gt;AA124,AA124,W124+X124+Y124+Z124))</f>
        <v>0</v>
      </c>
      <c r="AC124" s="19">
        <f>IF($A124&lt;50,0,VLOOKUP($A124,Gains_ded!$A$3:$AC$101,Gains_ded!$AC$1-Gains_ded!$A$1+1,0))</f>
        <v>0</v>
      </c>
      <c r="AD124" s="19">
        <f ca="1">IF(A124=0,0,IFERROR(INDIRECT(ADDRESS(133,A124+1,1,1,Parametres!$O$10&amp;TEXT($A$4,"00000"))),0))</f>
        <v>0</v>
      </c>
      <c r="AE124" s="19">
        <f ca="1">IF(AND($A124&gt;50,$A124&lt;60),VLOOKUP($A124,INDIRECT(ADDRESS(U124+2,1,1,1)):INDIRECT(ADDRESS(U124+10,$AE$1,1,1)),$AE$1-$A$1+1,0),IF(C124="C",BC124+BD124,IF(AC124=0,AB124,IF(AD124&gt;AC124,0,IF(AD124+AB124&gt;AC124,AC124-AD124,AB124)))))</f>
        <v>0</v>
      </c>
      <c r="AL124">
        <f>IF($C124&lt;&gt;"C",0,IFERROR(HLOOKUP($A124&amp;"E",CCQ!$B$2:$AA$101,100,0),0))</f>
        <v>0</v>
      </c>
      <c r="AM124">
        <f ca="1">IF($C124&lt;&gt;"C",0,VLOOKUP(INDIRECT(ADDRESS($U124-35,Entree!$A$1,1,1,Parametres!$O$6))&amp;"C"&amp;INDIRECT(ADDRESS($U124-34,Entree!$A$1,1,1,Parametres!$O$6)),CCQ!$A$4:$AP$100,CCQ!$AP$1,0))</f>
        <v>0</v>
      </c>
      <c r="AN124">
        <f ca="1">IF($C124&lt;&gt;"C",0,VLOOKUP(INDIRECT(ADDRESS($U124-35,Entree!$A$1,1,1,Parametres!$O$6))&amp;"D"&amp;INDIRECT(ADDRESS($U124-34,Entree!$A$1,1,1,Parametres!$O$6)),CCQ!$A$4:$AP$100,CCQ!$AP$1,0))</f>
        <v>0</v>
      </c>
      <c r="AO124">
        <f ca="1">IFERROR(INDIRECT(ADDRESS(AM124,AL124,1,1,Parametres!$O$11)),0)</f>
        <v>0</v>
      </c>
      <c r="AP124">
        <f ca="1">IFERROR(INDIRECT(ADDRESS(AN124,AL124,1,1,Parametres!$O$11)),0)</f>
        <v>0</v>
      </c>
      <c r="AQ124" t="str">
        <f>IF(IFERROR(VLOOKUP(A124,Gains_ded!$A$3:$AC$101,Gains_ded!$R$1,0),0)=1,"H","B")</f>
        <v>B</v>
      </c>
      <c r="AR124">
        <f ca="1">IF(B124="Prelevement",INDIRECT(ADDRESS(U124+6,Entree!$P$1,1,1,Parametres!$O$6)),0)</f>
        <v>0</v>
      </c>
      <c r="AS124">
        <f ca="1">IF(AQ124="H",INDIRECT(ADDRESS(U124+3,Entree!$O$1,1,1,Parametres!$O$6)),INDIRECT(ADDRESS(U124+3,Entree!$P$1,1,1,Parametres!$O$6)))</f>
        <v>0</v>
      </c>
      <c r="AT124">
        <f ca="1">IF(AQ124="H",INDIRECT(ADDRESS(U124+4,Entree!$O$1,1,1,Parametres!$O$6)),INDIRECT(ADDRESS(U124+4,Entree!$P$1,1,1,Parametres!$O$6)))</f>
        <v>0</v>
      </c>
      <c r="AU124">
        <f t="shared" ref="AU124:AU139" ca="1" si="22">ROUND(AO124*(AR124+AS124),2)</f>
        <v>0</v>
      </c>
      <c r="AV124">
        <f t="shared" ref="AV124:AV136" ca="1" si="23">ROUND(AT124*AP124,2)</f>
        <v>0</v>
      </c>
      <c r="AX124">
        <f>IF($C124&lt;&gt;"C",0,IFERROR(HLOOKUP($A124&amp;"C",CCQ!$B$2:$AA$101,100,0),0))</f>
        <v>0</v>
      </c>
      <c r="AY124">
        <f ca="1">IFERROR(INDIRECT(ADDRESS(AM124,AX124,1,1,Parametres!$O$11)),0)</f>
        <v>0</v>
      </c>
      <c r="AZ124">
        <f ca="1">IFERROR(INDIRECT(ADDRESS(AN124,AX124,1,1,Parametres!$O$11)),0)</f>
        <v>0</v>
      </c>
      <c r="BA124" t="str">
        <f>IF(IFERROR(VLOOKUP(A124,Gains_ded!$A$3:$AC$101,Gains_ded!$X$1,0),0)=1,"H","B")</f>
        <v>B</v>
      </c>
      <c r="BB124">
        <f>IF(A124=Parametres!$A$52,Parametres!$D$52,1)</f>
        <v>1</v>
      </c>
      <c r="BC124">
        <f t="shared" ref="BC124:BC163" ca="1" si="24">ROUND(AY124*(AR124+AS124)*BB124,2)</f>
        <v>0</v>
      </c>
      <c r="BD124">
        <f t="shared" ref="BD124:BD163" ca="1" si="25">ROUND(AZ124*AT124*BB124,2)</f>
        <v>0</v>
      </c>
    </row>
    <row r="125" spans="1:56" x14ac:dyDescent="0.25">
      <c r="A125">
        <f>IFERROR(Entree!F124,0)</f>
        <v>0</v>
      </c>
      <c r="B125" t="str">
        <f>IFERROR(VLOOKUP(A125,Gains_ded!$A$3:$B$101,Gains_ded!$B$1-Gains_ded!$A$1+1,0),"")</f>
        <v/>
      </c>
      <c r="C125" s="12" t="str">
        <f>IFERROR(VLOOKUP(A125,Gains_ded!$A$3:$C$101,Gains_ded!$C$1-Gains_ded!$A$1+1,0),"")</f>
        <v/>
      </c>
      <c r="D125" s="12" t="str">
        <f>IFERROR(VLOOKUP(A125,Gains_ded!$A$3:$D$101,Gains_ded!$D$1-Gains_ded!$A$1+1,0),"")</f>
        <v/>
      </c>
      <c r="E125" s="19">
        <f>IF(OR($A125&lt;50,$A125&gt;59),IFERROR(VLOOKUP($A125,Gains_ded!$A$3:$M$101,Gains_ded!F$1-Gains_ded!$A$1+1,0),0)*Entree!$Q124,0)</f>
        <v>0</v>
      </c>
      <c r="F125" s="19">
        <f>IF(OR($A125&lt;50,$A125&gt;59),IFERROR(VLOOKUP($A125,Gains_ded!$A$3:$M$101,Gains_ded!G$1-Gains_ded!$A$1+1,0),0)*Entree!$Q124,0)</f>
        <v>0</v>
      </c>
      <c r="G125" s="19">
        <f>IF(OR($A125&lt;50,$A125&gt;59),IFERROR(VLOOKUP($A125,Gains_ded!$A$3:$M$101,Gains_ded!H$1-Gains_ded!$A$1+1,0),0)*Entree!$Q124,0)</f>
        <v>0</v>
      </c>
      <c r="H125" s="19">
        <f>IF(OR($A125&lt;50,$A125&gt;59),IFERROR(VLOOKUP($A125,Gains_ded!$A$3:$M$101,Gains_ded!I$1-Gains_ded!$A$1+1,0),0)*Entree!$Q124,0)</f>
        <v>0</v>
      </c>
      <c r="I125" s="19">
        <f>IF(OR($A125&lt;50,$A125&gt;59),IFERROR(VLOOKUP($A125,Gains_ded!$A$3:$M$101,Gains_ded!J$1-Gains_ded!$A$1+1,0),0)*Entree!$Q124,0)</f>
        <v>0</v>
      </c>
      <c r="J125" s="19">
        <f>IF(OR($A125&lt;50,$A125&gt;59),IFERROR(VLOOKUP($A125,Gains_ded!$A$3:$M$101,Gains_ded!K$1-Gains_ded!$A$1+1,0),0)*Entree!$Q124,0)</f>
        <v>0</v>
      </c>
      <c r="K125" s="19">
        <f>IF(OR($A125&lt;50,$A125&gt;59),IFERROR(VLOOKUP($A125,Gains_ded!$A$3:$M$101,Gains_ded!L$1-Gains_ded!$A$1+1,0),0)*Entree!$Q124,0)</f>
        <v>0</v>
      </c>
      <c r="L125" s="19">
        <f>IF(OR($A125&lt;50,$A125&gt;59),IFERROR(VLOOKUP($A125,Gains_ded!$A$3:$M$101,Gains_ded!M$1-Gains_ded!$A$1+1,0),0)*Entree!$Q124,0)</f>
        <v>0</v>
      </c>
      <c r="M125" s="19">
        <f ca="1">IF(C125="s",IFERROR(VLOOKUP($A125,Syndicats!$B$4:$F$51,Syndicats!$E$1-Syndicats!$B$1+1,0),0)*INDIRECT(ADDRESS(U125,Entree!$J$1,1,1,Parametres!$O$6)),IFERROR(VLOOKUP($A125,Gains_ded!$A$3:$AC$101,Gains_ded!$R$1-Gains_ded!$A$1+1,0),0)*INDIRECT(ADDRESS(U125,Entree!$J$1,1,1,Parametres!$O$6)))</f>
        <v>0</v>
      </c>
      <c r="N125" s="19">
        <f ca="1">IFERROR(VLOOKUP($A125,Gains_ded!$A$3:$AC$101,Gains_ded!$S$1-Gains_ded!$A$1+1,0),0)*INDIRECT(ADDRESS(U125,Entree!$N$1,1,1,Parametres!$O$6))</f>
        <v>0</v>
      </c>
      <c r="O125" s="19">
        <f>IF($A125&lt;50,0,IF(C125="s",IFERROR(VLOOKUP($A125,Syndicats!$B$4:$F$51,Syndicats!$F$1-Syndicats!$B$1+1,0),0),VLOOKUP($A125,Gains_ded!$A$3:$AC$101,Gains_ded!$T$1-Gains_ded!$A$1+1,0)))</f>
        <v>0</v>
      </c>
      <c r="P125" s="19">
        <f>IF($A125&lt;50,0,VLOOKUP($A125,Gains_ded!$A$3:$AC$101,Gains_ded!$U$1-Gains_ded!$A$1+1,0))</f>
        <v>0</v>
      </c>
      <c r="Q125" s="19">
        <f t="shared" ref="Q125:Q163" ca="1" si="26">IF(P125=0,M125+N125+O125,IF(M125+N125+O125&gt;P125,P125,M125+N125+O125))</f>
        <v>0</v>
      </c>
      <c r="R125" s="19">
        <f>IF($A125&lt;50,0,VLOOKUP($A125,Gains_ded!$A$3:$AC$101,Gains_ded!$V$1-Gains_ded!$A$1+1,0))</f>
        <v>0</v>
      </c>
      <c r="S125" s="19">
        <f ca="1">IF(A125=0,0,IFERROR(INDIRECT(ADDRESS(63,A125+1,1,1,Parametres!$O$10&amp;TEXT($A$4,"00000"))),0))</f>
        <v>0</v>
      </c>
      <c r="T125" s="19">
        <f ca="1">IF(AND($A125&gt;50,$A125&lt;60),VLOOKUP($A125,INDIRECT(ADDRESS(U125+2,1,1,1)):INDIRECT(ADDRESS(U125+10,$AE$1,1,1)),$T$1-$A$1+1,0),IF(C125="C",AU125+AV125,IF(R125=0,Q125,IF(S125&gt;R125,0,IF(S125+Q125&gt;R125,R125-S125,Q125)))))</f>
        <v>0</v>
      </c>
      <c r="U125" s="68">
        <f t="shared" si="21"/>
        <v>164</v>
      </c>
      <c r="V125" s="19"/>
      <c r="W125" s="19">
        <f ca="1">IFERROR(VLOOKUP($A125,Gains_ded!$A$3:$AC$101,Gains_ded!$X$1-Gains_ded!$A$1+1,0),0)*INDIRECT(ADDRESS(U125,Entree!$J$1,1,1,Parametres!$O$6))</f>
        <v>0</v>
      </c>
      <c r="X125" s="19">
        <f ca="1">IFERROR(VLOOKUP($A125,Gains_ded!$A$3:$AC$101,Gains_ded!$Y$1-Gains_ded!$A$1+1,0),0)*INDIRECT(ADDRESS(U125,Entree!$N$1,1,1,Parametres!$O$6))</f>
        <v>0</v>
      </c>
      <c r="Y125" s="19">
        <f ca="1">IFERROR(VLOOKUP($A125,Gains_ded!$A$3:$AC$101,Gains_ded!$AA$1-Gains_ded!$A$1+1,0),0)*T125</f>
        <v>0</v>
      </c>
      <c r="Z125" s="19">
        <f>IF($A125&lt;50,0,VLOOKUP($A125,Gains_ded!$A$3:$AC$101,Gains_ded!$Z$1-Gains_ded!$A$1+1,0))</f>
        <v>0</v>
      </c>
      <c r="AA125" s="19">
        <f>IF($A125&lt;50,0,VLOOKUP($A125,Gains_ded!$A$3:$AC$101,Gains_ded!$AB$1-Gains_ded!$A$1+1,0))</f>
        <v>0</v>
      </c>
      <c r="AB125" s="19">
        <f ca="1">IF(AA125=0,W125+X125+Y125+Z125,IF(W125+X125+Y125+Z125&gt;AA125,AA125,W125+X125+Y125+Z125))</f>
        <v>0</v>
      </c>
      <c r="AC125" s="19">
        <f>IF($A125&lt;50,0,VLOOKUP($A125,Gains_ded!$A$3:$AC$101,Gains_ded!$AC$1-Gains_ded!$A$1+1,0))</f>
        <v>0</v>
      </c>
      <c r="AD125" s="19">
        <f ca="1">IF(A125=0,0,IFERROR(INDIRECT(ADDRESS(133,A125+1,1,1,Parametres!$O$10&amp;TEXT($A$4,"00000"))),0))</f>
        <v>0</v>
      </c>
      <c r="AE125" s="19">
        <f ca="1">IF(AND($A125&gt;50,$A125&lt;60),VLOOKUP($A125,INDIRECT(ADDRESS(U125+2,1,1,1)):INDIRECT(ADDRESS(U125+10,$AE$1,1,1)),$AE$1-$A$1+1,0),IF(C125="C",BC125+BD125,IF(AC125=0,AB125,IF(AD125&gt;AC125,0,IF(AD125+AB125&gt;AC125,AC125-AD125,AB125)))))</f>
        <v>0</v>
      </c>
      <c r="AL125">
        <f>IF($C125&lt;&gt;"C",0,IFERROR(HLOOKUP($A125&amp;"E",CCQ!$B$2:$AA$101,100,0),0))</f>
        <v>0</v>
      </c>
      <c r="AM125">
        <f ca="1">IF($C125&lt;&gt;"C",0,VLOOKUP(INDIRECT(ADDRESS($U125-35,Entree!$A$1,1,1,Parametres!$O$6))&amp;"C"&amp;INDIRECT(ADDRESS($U125-34,Entree!$A$1,1,1,Parametres!$O$6)),CCQ!$A$4:$AP$100,CCQ!$AP$1,0))</f>
        <v>0</v>
      </c>
      <c r="AN125">
        <f ca="1">IF($C125&lt;&gt;"C",0,VLOOKUP(INDIRECT(ADDRESS($U125-35,Entree!$A$1,1,1,Parametres!$O$6))&amp;"D"&amp;INDIRECT(ADDRESS($U125-34,Entree!$A$1,1,1,Parametres!$O$6)),CCQ!$A$4:$AP$100,CCQ!$AP$1,0))</f>
        <v>0</v>
      </c>
      <c r="AO125">
        <f ca="1">IFERROR(INDIRECT(ADDRESS(AM125,AL125,1,1,Parametres!$O$11)),0)</f>
        <v>0</v>
      </c>
      <c r="AP125">
        <f ca="1">IFERROR(INDIRECT(ADDRESS(AN125,AL125,1,1,Parametres!$O$11)),0)</f>
        <v>0</v>
      </c>
      <c r="AQ125" t="str">
        <f>IF(IFERROR(VLOOKUP(A125,Gains_ded!$A$3:$AC$101,Gains_ded!$R$1,0),0)=1,"H","B")</f>
        <v>B</v>
      </c>
      <c r="AR125">
        <f ca="1">IF(B125="Prelevement",INDIRECT(ADDRESS(U125+6,Entree!$P$1,1,1,Parametres!$O$6)),0)</f>
        <v>0</v>
      </c>
      <c r="AS125">
        <f ca="1">IF(AQ125="H",INDIRECT(ADDRESS(U125+3,Entree!$O$1,1,1,Parametres!$O$6)),INDIRECT(ADDRESS(U125+3,Entree!$P$1,1,1,Parametres!$O$6)))</f>
        <v>0</v>
      </c>
      <c r="AT125">
        <f ca="1">IF(AQ125="H",INDIRECT(ADDRESS(U125+4,Entree!$O$1,1,1,Parametres!$O$6)),INDIRECT(ADDRESS(U125+4,Entree!$P$1,1,1,Parametres!$O$6)))</f>
        <v>0</v>
      </c>
      <c r="AU125">
        <f t="shared" ca="1" si="22"/>
        <v>0</v>
      </c>
      <c r="AV125">
        <f t="shared" ca="1" si="23"/>
        <v>0</v>
      </c>
      <c r="AX125">
        <f>IF($C125&lt;&gt;"C",0,IFERROR(HLOOKUP($A125&amp;"C",CCQ!$B$2:$AA$101,100,0),0))</f>
        <v>0</v>
      </c>
      <c r="AY125">
        <f ca="1">IFERROR(INDIRECT(ADDRESS(AM125,AX125,1,1,Parametres!$O$11)),0)</f>
        <v>0</v>
      </c>
      <c r="AZ125">
        <f ca="1">IFERROR(INDIRECT(ADDRESS(AN125,AX125,1,1,Parametres!$O$11)),0)</f>
        <v>0</v>
      </c>
      <c r="BA125" t="str">
        <f>IF(IFERROR(VLOOKUP(A125,Gains_ded!$A$3:$AC$101,Gains_ded!$X$1,0),0)=1,"H","B")</f>
        <v>B</v>
      </c>
      <c r="BB125">
        <f>IF(A125=Parametres!$A$52,Parametres!$D$52,1)</f>
        <v>1</v>
      </c>
      <c r="BC125">
        <f t="shared" ca="1" si="24"/>
        <v>0</v>
      </c>
      <c r="BD125">
        <f t="shared" ca="1" si="25"/>
        <v>0</v>
      </c>
    </row>
    <row r="126" spans="1:56" x14ac:dyDescent="0.25">
      <c r="A126">
        <f>IFERROR(Entree!F125,0)</f>
        <v>0</v>
      </c>
      <c r="B126" t="str">
        <f>IFERROR(VLOOKUP(A126,Gains_ded!$A$3:$B$101,Gains_ded!$B$1-Gains_ded!$A$1+1,0),"")</f>
        <v/>
      </c>
      <c r="C126" s="12" t="str">
        <f>IFERROR(VLOOKUP(A126,Gains_ded!$A$3:$C$101,Gains_ded!$C$1-Gains_ded!$A$1+1,0),"")</f>
        <v/>
      </c>
      <c r="D126" s="12" t="str">
        <f>IFERROR(VLOOKUP(A126,Gains_ded!$A$3:$D$101,Gains_ded!$D$1-Gains_ded!$A$1+1,0),"")</f>
        <v/>
      </c>
      <c r="E126" s="19">
        <f>IF(OR($A126&lt;50,$A126&gt;59),IFERROR(VLOOKUP($A126,Gains_ded!$A$3:$M$101,Gains_ded!F$1-Gains_ded!$A$1+1,0),0)*Entree!$Q125,0)</f>
        <v>0</v>
      </c>
      <c r="F126" s="19">
        <f>IF(OR($A126&lt;50,$A126&gt;59),IFERROR(VLOOKUP($A126,Gains_ded!$A$3:$M$101,Gains_ded!G$1-Gains_ded!$A$1+1,0),0)*Entree!$Q125,0)</f>
        <v>0</v>
      </c>
      <c r="G126" s="19">
        <f>IF(OR($A126&lt;50,$A126&gt;59),IFERROR(VLOOKUP($A126,Gains_ded!$A$3:$M$101,Gains_ded!H$1-Gains_ded!$A$1+1,0),0)*Entree!$Q125,0)</f>
        <v>0</v>
      </c>
      <c r="H126" s="19">
        <f>IF(OR($A126&lt;50,$A126&gt;59),IFERROR(VLOOKUP($A126,Gains_ded!$A$3:$M$101,Gains_ded!I$1-Gains_ded!$A$1+1,0),0)*Entree!$Q125,0)</f>
        <v>0</v>
      </c>
      <c r="I126" s="19">
        <f>IF(OR($A126&lt;50,$A126&gt;59),IFERROR(VLOOKUP($A126,Gains_ded!$A$3:$M$101,Gains_ded!J$1-Gains_ded!$A$1+1,0),0)*Entree!$Q125,0)</f>
        <v>0</v>
      </c>
      <c r="J126" s="19">
        <f>IF(OR($A126&lt;50,$A126&gt;59),IFERROR(VLOOKUP($A126,Gains_ded!$A$3:$M$101,Gains_ded!K$1-Gains_ded!$A$1+1,0),0)*Entree!$Q125,0)</f>
        <v>0</v>
      </c>
      <c r="K126" s="19">
        <f>IF(OR($A126&lt;50,$A126&gt;59),IFERROR(VLOOKUP($A126,Gains_ded!$A$3:$M$101,Gains_ded!L$1-Gains_ded!$A$1+1,0),0)*Entree!$Q125,0)</f>
        <v>0</v>
      </c>
      <c r="L126" s="19">
        <f>IF(OR($A126&lt;50,$A126&gt;59),IFERROR(VLOOKUP($A126,Gains_ded!$A$3:$M$101,Gains_ded!M$1-Gains_ded!$A$1+1,0),0)*Entree!$Q125,0)</f>
        <v>0</v>
      </c>
      <c r="M126" s="19">
        <f ca="1">IF(C126="s",IFERROR(VLOOKUP($A126,Syndicats!$B$4:$F$51,Syndicats!$E$1-Syndicats!$B$1+1,0),0)*INDIRECT(ADDRESS(U126,Entree!$J$1,1,1,Parametres!$O$6)),IFERROR(VLOOKUP($A126,Gains_ded!$A$3:$AC$101,Gains_ded!$R$1-Gains_ded!$A$1+1,0),0)*INDIRECT(ADDRESS(U126,Entree!$J$1,1,1,Parametres!$O$6)))</f>
        <v>0</v>
      </c>
      <c r="N126" s="19">
        <f ca="1">IFERROR(VLOOKUP($A126,Gains_ded!$A$3:$AC$101,Gains_ded!$S$1-Gains_ded!$A$1+1,0),0)*INDIRECT(ADDRESS(U126,Entree!$N$1,1,1,Parametres!$O$6))</f>
        <v>0</v>
      </c>
      <c r="O126" s="19">
        <f>IF($A126&lt;50,0,IF(C126="s",IFERROR(VLOOKUP($A126,Syndicats!$B$4:$F$51,Syndicats!$F$1-Syndicats!$B$1+1,0),0),VLOOKUP($A126,Gains_ded!$A$3:$AC$101,Gains_ded!$T$1-Gains_ded!$A$1+1,0)))</f>
        <v>0</v>
      </c>
      <c r="P126" s="19">
        <f>IF($A126&lt;50,0,VLOOKUP($A126,Gains_ded!$A$3:$AC$101,Gains_ded!$U$1-Gains_ded!$A$1+1,0))</f>
        <v>0</v>
      </c>
      <c r="Q126" s="19">
        <f t="shared" ca="1" si="26"/>
        <v>0</v>
      </c>
      <c r="R126" s="19">
        <f>IF($A126&lt;50,0,VLOOKUP($A126,Gains_ded!$A$3:$AC$101,Gains_ded!$V$1-Gains_ded!$A$1+1,0))</f>
        <v>0</v>
      </c>
      <c r="S126" s="19">
        <f ca="1">IF(A126=0,0,IFERROR(INDIRECT(ADDRESS(63,A126+1,1,1,Parametres!$O$10&amp;TEXT($A$4,"00000"))),0))</f>
        <v>0</v>
      </c>
      <c r="T126" s="19">
        <f ca="1">IF(AND($A126&gt;50,$A126&lt;60),VLOOKUP($A126,INDIRECT(ADDRESS(U126+2,1,1,1)):INDIRECT(ADDRESS(U126+10,$AE$1,1,1)),$T$1-$A$1+1,0),IF(C126="C",AU126+AV126,IF(R126=0,Q126,IF(S126&gt;R126,0,IF(S126+Q126&gt;R126,R126-S126,Q126)))))</f>
        <v>0</v>
      </c>
      <c r="U126" s="68">
        <f t="shared" si="21"/>
        <v>164</v>
      </c>
      <c r="V126" s="19"/>
      <c r="W126" s="19">
        <f ca="1">IFERROR(VLOOKUP($A126,Gains_ded!$A$3:$AC$101,Gains_ded!$X$1-Gains_ded!$A$1+1,0),0)*INDIRECT(ADDRESS(U126,Entree!$J$1,1,1,Parametres!$O$6))</f>
        <v>0</v>
      </c>
      <c r="X126" s="19">
        <f ca="1">IFERROR(VLOOKUP($A126,Gains_ded!$A$3:$AC$101,Gains_ded!$Y$1-Gains_ded!$A$1+1,0),0)*INDIRECT(ADDRESS(U126,Entree!$N$1,1,1,Parametres!$O$6))</f>
        <v>0</v>
      </c>
      <c r="Y126" s="19">
        <f ca="1">IFERROR(VLOOKUP($A126,Gains_ded!$A$3:$AC$101,Gains_ded!$AA$1-Gains_ded!$A$1+1,0),0)*T126</f>
        <v>0</v>
      </c>
      <c r="Z126" s="19">
        <f>IF($A126&lt;50,0,VLOOKUP($A126,Gains_ded!$A$3:$AC$101,Gains_ded!$Z$1-Gains_ded!$A$1+1,0))</f>
        <v>0</v>
      </c>
      <c r="AA126" s="19">
        <f>IF($A126&lt;50,0,VLOOKUP($A126,Gains_ded!$A$3:$AC$101,Gains_ded!$AB$1-Gains_ded!$A$1+1,0))</f>
        <v>0</v>
      </c>
      <c r="AB126" s="19">
        <f ca="1">IF(AA126=0,W126+X126+Y126+Z126,IF(W126+X126+Y126+Z126&gt;AA126,AA126,W126+X126+Y126+Z126))</f>
        <v>0</v>
      </c>
      <c r="AC126" s="19">
        <f>IF($A126&lt;50,0,VLOOKUP($A126,Gains_ded!$A$3:$AC$101,Gains_ded!$AC$1-Gains_ded!$A$1+1,0))</f>
        <v>0</v>
      </c>
      <c r="AD126" s="19">
        <f ca="1">IF(A126=0,0,IFERROR(INDIRECT(ADDRESS(133,A126+1,1,1,Parametres!$O$10&amp;TEXT($A$4,"00000"))),0))</f>
        <v>0</v>
      </c>
      <c r="AE126" s="19">
        <f ca="1">IF(AND($A126&gt;50,$A126&lt;60),VLOOKUP($A126,INDIRECT(ADDRESS(U126+2,1,1,1)):INDIRECT(ADDRESS(U126+10,$AE$1,1,1)),$AE$1-$A$1+1,0),IF(C126="C",BC126+BD126,IF(AC126=0,AB126,IF(AD126&gt;AC126,0,IF(AD126+AB126&gt;AC126,AC126-AD126,AB126)))))</f>
        <v>0</v>
      </c>
      <c r="AL126">
        <f>IF($C126&lt;&gt;"C",0,IFERROR(HLOOKUP($A126&amp;"E",CCQ!$B$2:$AA$101,100,0),0))</f>
        <v>0</v>
      </c>
      <c r="AM126">
        <f ca="1">IF($C126&lt;&gt;"C",0,VLOOKUP(INDIRECT(ADDRESS($U126-35,Entree!$A$1,1,1,Parametres!$O$6))&amp;"C"&amp;INDIRECT(ADDRESS($U126-34,Entree!$A$1,1,1,Parametres!$O$6)),CCQ!$A$4:$AP$100,CCQ!$AP$1,0))</f>
        <v>0</v>
      </c>
      <c r="AN126">
        <f ca="1">IF($C126&lt;&gt;"C",0,VLOOKUP(INDIRECT(ADDRESS($U126-35,Entree!$A$1,1,1,Parametres!$O$6))&amp;"D"&amp;INDIRECT(ADDRESS($U126-34,Entree!$A$1,1,1,Parametres!$O$6)),CCQ!$A$4:$AP$100,CCQ!$AP$1,0))</f>
        <v>0</v>
      </c>
      <c r="AO126">
        <f ca="1">IFERROR(INDIRECT(ADDRESS(AM126,AL126,1,1,Parametres!$O$11)),0)</f>
        <v>0</v>
      </c>
      <c r="AP126">
        <f ca="1">IFERROR(INDIRECT(ADDRESS(AN126,AL126,1,1,Parametres!$O$11)),0)</f>
        <v>0</v>
      </c>
      <c r="AQ126" t="str">
        <f>IF(IFERROR(VLOOKUP(A126,Gains_ded!$A$3:$AC$101,Gains_ded!$R$1,0),0)=1,"H","B")</f>
        <v>B</v>
      </c>
      <c r="AR126">
        <f ca="1">IF(B126="Prelevement",INDIRECT(ADDRESS(U126+6,Entree!$P$1,1,1,Parametres!$O$6)),0)</f>
        <v>0</v>
      </c>
      <c r="AS126">
        <f ca="1">IF(AQ126="H",INDIRECT(ADDRESS(U126+3,Entree!$O$1,1,1,Parametres!$O$6)),INDIRECT(ADDRESS(U126+3,Entree!$P$1,1,1,Parametres!$O$6)))</f>
        <v>0</v>
      </c>
      <c r="AT126">
        <f ca="1">IF(AQ126="H",INDIRECT(ADDRESS(U126+4,Entree!$O$1,1,1,Parametres!$O$6)),INDIRECT(ADDRESS(U126+4,Entree!$P$1,1,1,Parametres!$O$6)))</f>
        <v>0</v>
      </c>
      <c r="AU126">
        <f t="shared" ca="1" si="22"/>
        <v>0</v>
      </c>
      <c r="AV126">
        <f t="shared" ca="1" si="23"/>
        <v>0</v>
      </c>
      <c r="AX126">
        <f>IF($C126&lt;&gt;"C",0,IFERROR(HLOOKUP($A126&amp;"C",CCQ!$B$2:$AA$101,100,0),0))</f>
        <v>0</v>
      </c>
      <c r="AY126">
        <f ca="1">IFERROR(INDIRECT(ADDRESS(AM126,AX126,1,1,Parametres!$O$11)),0)</f>
        <v>0</v>
      </c>
      <c r="AZ126">
        <f ca="1">IFERROR(INDIRECT(ADDRESS(AN126,AX126,1,1,Parametres!$O$11)),0)</f>
        <v>0</v>
      </c>
      <c r="BA126" t="str">
        <f>IF(IFERROR(VLOOKUP(A126,Gains_ded!$A$3:$AC$101,Gains_ded!$X$1,0),0)=1,"H","B")</f>
        <v>B</v>
      </c>
      <c r="BB126">
        <f>IF(A126=Parametres!$A$52,Parametres!$D$52,1)</f>
        <v>1</v>
      </c>
      <c r="BC126">
        <f t="shared" ca="1" si="24"/>
        <v>0</v>
      </c>
      <c r="BD126">
        <f t="shared" ca="1" si="25"/>
        <v>0</v>
      </c>
    </row>
    <row r="127" spans="1:56" x14ac:dyDescent="0.25">
      <c r="A127">
        <f>IFERROR(Entree!F126,0)</f>
        <v>0</v>
      </c>
      <c r="B127" t="str">
        <f>IFERROR(VLOOKUP(A127,Gains_ded!$A$3:$B$101,Gains_ded!$B$1-Gains_ded!$A$1+1,0),"")</f>
        <v/>
      </c>
      <c r="C127" s="12" t="str">
        <f>IFERROR(VLOOKUP(A127,Gains_ded!$A$3:$C$101,Gains_ded!$C$1-Gains_ded!$A$1+1,0),"")</f>
        <v/>
      </c>
      <c r="D127" s="12" t="str">
        <f>IFERROR(VLOOKUP(A127,Gains_ded!$A$3:$D$101,Gains_ded!$D$1-Gains_ded!$A$1+1,0),"")</f>
        <v/>
      </c>
      <c r="E127" s="19">
        <f>IF(OR($A127&lt;50,$A127&gt;59),IFERROR(VLOOKUP($A127,Gains_ded!$A$3:$M$101,Gains_ded!F$1-Gains_ded!$A$1+1,0),0)*Entree!$Q126,0)</f>
        <v>0</v>
      </c>
      <c r="F127" s="19">
        <f>IF(OR($A127&lt;50,$A127&gt;59),IFERROR(VLOOKUP($A127,Gains_ded!$A$3:$M$101,Gains_ded!G$1-Gains_ded!$A$1+1,0),0)*Entree!$Q126,0)</f>
        <v>0</v>
      </c>
      <c r="G127" s="19">
        <f>IF(OR($A127&lt;50,$A127&gt;59),IFERROR(VLOOKUP($A127,Gains_ded!$A$3:$M$101,Gains_ded!H$1-Gains_ded!$A$1+1,0),0)*Entree!$Q126,0)</f>
        <v>0</v>
      </c>
      <c r="H127" s="19">
        <f>IF(OR($A127&lt;50,$A127&gt;59),IFERROR(VLOOKUP($A127,Gains_ded!$A$3:$M$101,Gains_ded!I$1-Gains_ded!$A$1+1,0),0)*Entree!$Q126,0)</f>
        <v>0</v>
      </c>
      <c r="I127" s="19">
        <f>IF(OR($A127&lt;50,$A127&gt;59),IFERROR(VLOOKUP($A127,Gains_ded!$A$3:$M$101,Gains_ded!J$1-Gains_ded!$A$1+1,0),0)*Entree!$Q126,0)</f>
        <v>0</v>
      </c>
      <c r="J127" s="19">
        <f>IF(OR($A127&lt;50,$A127&gt;59),IFERROR(VLOOKUP($A127,Gains_ded!$A$3:$M$101,Gains_ded!K$1-Gains_ded!$A$1+1,0),0)*Entree!$Q126,0)</f>
        <v>0</v>
      </c>
      <c r="K127" s="19">
        <f>IF(OR($A127&lt;50,$A127&gt;59),IFERROR(VLOOKUP($A127,Gains_ded!$A$3:$M$101,Gains_ded!L$1-Gains_ded!$A$1+1,0),0)*Entree!$Q126,0)</f>
        <v>0</v>
      </c>
      <c r="L127" s="19">
        <f>IF(OR($A127&lt;50,$A127&gt;59),IFERROR(VLOOKUP($A127,Gains_ded!$A$3:$M$101,Gains_ded!M$1-Gains_ded!$A$1+1,0),0)*Entree!$Q126,0)</f>
        <v>0</v>
      </c>
      <c r="M127" s="19">
        <f ca="1">IF(C127="s",IFERROR(VLOOKUP($A127,Syndicats!$B$4:$F$51,Syndicats!$E$1-Syndicats!$B$1+1,0),0)*INDIRECT(ADDRESS(U127,Entree!$J$1,1,1,Parametres!$O$6)),IFERROR(VLOOKUP($A127,Gains_ded!$A$3:$AC$101,Gains_ded!$R$1-Gains_ded!$A$1+1,0),0)*INDIRECT(ADDRESS(U127,Entree!$J$1,1,1,Parametres!$O$6)))</f>
        <v>0</v>
      </c>
      <c r="N127" s="19">
        <f ca="1">IFERROR(VLOOKUP($A127,Gains_ded!$A$3:$AC$101,Gains_ded!$S$1-Gains_ded!$A$1+1,0),0)*INDIRECT(ADDRESS(U127,Entree!$N$1,1,1,Parametres!$O$6))</f>
        <v>0</v>
      </c>
      <c r="O127" s="19">
        <f>IF($A127&lt;50,0,IF(C127="s",IFERROR(VLOOKUP($A127,Syndicats!$B$4:$F$51,Syndicats!$F$1-Syndicats!$B$1+1,0),0),VLOOKUP($A127,Gains_ded!$A$3:$AC$101,Gains_ded!$T$1-Gains_ded!$A$1+1,0)))</f>
        <v>0</v>
      </c>
      <c r="P127" s="19">
        <f>IF($A127&lt;50,0,VLOOKUP($A127,Gains_ded!$A$3:$AC$101,Gains_ded!$U$1-Gains_ded!$A$1+1,0))</f>
        <v>0</v>
      </c>
      <c r="Q127" s="19">
        <f t="shared" ca="1" si="26"/>
        <v>0</v>
      </c>
      <c r="R127" s="19">
        <f>IF($A127&lt;50,0,VLOOKUP($A127,Gains_ded!$A$3:$AC$101,Gains_ded!$V$1-Gains_ded!$A$1+1,0))</f>
        <v>0</v>
      </c>
      <c r="S127" s="19">
        <f ca="1">IF(A127=0,0,IFERROR(INDIRECT(ADDRESS(63,A127+1,1,1,Parametres!$O$10&amp;TEXT($A$4,"00000"))),0))</f>
        <v>0</v>
      </c>
      <c r="T127" s="19">
        <f ca="1">IF(AND($A127&gt;50,$A127&lt;60),VLOOKUP($A127,INDIRECT(ADDRESS(U127+2,1,1,1)):INDIRECT(ADDRESS(U127+10,$AE$1,1,1)),$T$1-$A$1+1,0),IF(C127="C",AU127+AV127,IF(R127=0,Q127,IF(S127&gt;R127,0,IF(S127+Q127&gt;R127,R127-S127,Q127)))))</f>
        <v>0</v>
      </c>
      <c r="U127" s="68">
        <f t="shared" si="21"/>
        <v>164</v>
      </c>
      <c r="V127" s="19"/>
      <c r="W127" s="19">
        <f ca="1">IFERROR(VLOOKUP($A127,Gains_ded!$A$3:$AC$101,Gains_ded!$X$1-Gains_ded!$A$1+1,0),0)*INDIRECT(ADDRESS(U127,Entree!$J$1,1,1,Parametres!$O$6))</f>
        <v>0</v>
      </c>
      <c r="X127" s="19">
        <f ca="1">IFERROR(VLOOKUP($A127,Gains_ded!$A$3:$AC$101,Gains_ded!$Y$1-Gains_ded!$A$1+1,0),0)*INDIRECT(ADDRESS(U127,Entree!$N$1,1,1,Parametres!$O$6))</f>
        <v>0</v>
      </c>
      <c r="Y127" s="19">
        <f ca="1">IFERROR(VLOOKUP($A127,Gains_ded!$A$3:$AC$101,Gains_ded!$AA$1-Gains_ded!$A$1+1,0),0)*T127</f>
        <v>0</v>
      </c>
      <c r="Z127" s="19">
        <f>IF($A127&lt;50,0,VLOOKUP($A127,Gains_ded!$A$3:$AC$101,Gains_ded!$Z$1-Gains_ded!$A$1+1,0))</f>
        <v>0</v>
      </c>
      <c r="AA127" s="19">
        <f>IF($A127&lt;50,0,VLOOKUP($A127,Gains_ded!$A$3:$AC$101,Gains_ded!$AB$1-Gains_ded!$A$1+1,0))</f>
        <v>0</v>
      </c>
      <c r="AB127" s="19">
        <f t="shared" ref="AB127:AB163" ca="1" si="27">IF(AA127=0,W127+X127+Y127+Z127,IF(W127+X127+Y127+Z127&gt;AA127,AA127,W127+X127+Y127+Z127))</f>
        <v>0</v>
      </c>
      <c r="AC127" s="19">
        <f>IF($A127&lt;50,0,VLOOKUP($A127,Gains_ded!$A$3:$AC$101,Gains_ded!$AC$1-Gains_ded!$A$1+1,0))</f>
        <v>0</v>
      </c>
      <c r="AD127" s="19">
        <f ca="1">IF(A127=0,0,IFERROR(INDIRECT(ADDRESS(133,A127+1,1,1,Parametres!$O$10&amp;TEXT($A$4,"00000"))),0))</f>
        <v>0</v>
      </c>
      <c r="AE127" s="19">
        <f ca="1">IF(AND($A127&gt;50,$A127&lt;60),VLOOKUP($A127,INDIRECT(ADDRESS(U127+2,1,1,1)):INDIRECT(ADDRESS(U127+10,$AE$1,1,1)),$AE$1-$A$1+1,0),IF(C127="C",BC127+BD127,IF(AC127=0,AB127,IF(AD127&gt;AC127,0,IF(AD127+AB127&gt;AC127,AC127-AD127,AB127)))))</f>
        <v>0</v>
      </c>
      <c r="AL127">
        <f>IF($C127&lt;&gt;"C",0,IFERROR(HLOOKUP($A127&amp;"E",CCQ!$B$2:$AA$101,100,0),0))</f>
        <v>0</v>
      </c>
      <c r="AM127">
        <f ca="1">IF($C127&lt;&gt;"C",0,VLOOKUP(INDIRECT(ADDRESS($U127-35,Entree!$A$1,1,1,Parametres!$O$6))&amp;"C"&amp;INDIRECT(ADDRESS($U127-34,Entree!$A$1,1,1,Parametres!$O$6)),CCQ!$A$4:$AP$100,CCQ!$AP$1,0))</f>
        <v>0</v>
      </c>
      <c r="AN127">
        <f ca="1">IF($C127&lt;&gt;"C",0,VLOOKUP(INDIRECT(ADDRESS($U127-35,Entree!$A$1,1,1,Parametres!$O$6))&amp;"D"&amp;INDIRECT(ADDRESS($U127-34,Entree!$A$1,1,1,Parametres!$O$6)),CCQ!$A$4:$AP$100,CCQ!$AP$1,0))</f>
        <v>0</v>
      </c>
      <c r="AO127">
        <f ca="1">IFERROR(INDIRECT(ADDRESS(AM127,AL127,1,1,Parametres!$O$11)),0)</f>
        <v>0</v>
      </c>
      <c r="AP127">
        <f ca="1">IFERROR(INDIRECT(ADDRESS(AN127,AL127,1,1,Parametres!$O$11)),0)</f>
        <v>0</v>
      </c>
      <c r="AQ127" t="str">
        <f>IF(IFERROR(VLOOKUP(A127,Gains_ded!$A$3:$AC$101,Gains_ded!$R$1,0),0)=1,"H","B")</f>
        <v>B</v>
      </c>
      <c r="AR127">
        <f ca="1">IF(B127="Prelevement",INDIRECT(ADDRESS(U127+6,Entree!$P$1,1,1,Parametres!$O$6)),0)</f>
        <v>0</v>
      </c>
      <c r="AS127">
        <f ca="1">IF(AQ127="H",INDIRECT(ADDRESS(U127+3,Entree!$O$1,1,1,Parametres!$O$6)),INDIRECT(ADDRESS(U127+3,Entree!$P$1,1,1,Parametres!$O$6)))</f>
        <v>0</v>
      </c>
      <c r="AT127">
        <f ca="1">IF(AQ127="H",INDIRECT(ADDRESS(U127+4,Entree!$O$1,1,1,Parametres!$O$6)),INDIRECT(ADDRESS(U127+4,Entree!$P$1,1,1,Parametres!$O$6)))</f>
        <v>0</v>
      </c>
      <c r="AU127">
        <f t="shared" ca="1" si="22"/>
        <v>0</v>
      </c>
      <c r="AV127">
        <f t="shared" ca="1" si="23"/>
        <v>0</v>
      </c>
      <c r="AX127">
        <f>IF($C127&lt;&gt;"C",0,IFERROR(HLOOKUP($A127&amp;"C",CCQ!$B$2:$AA$101,100,0),0))</f>
        <v>0</v>
      </c>
      <c r="AY127">
        <f ca="1">IFERROR(INDIRECT(ADDRESS(AM127,AX127,1,1,Parametres!$O$11)),0)</f>
        <v>0</v>
      </c>
      <c r="AZ127">
        <f ca="1">IFERROR(INDIRECT(ADDRESS(AN127,AX127,1,1,Parametres!$O$11)),0)</f>
        <v>0</v>
      </c>
      <c r="BA127" t="str">
        <f>IF(IFERROR(VLOOKUP(A127,Gains_ded!$A$3:$AC$101,Gains_ded!$X$1,0),0)=1,"H","B")</f>
        <v>B</v>
      </c>
      <c r="BB127">
        <f>IF(A127=Parametres!$A$52,Parametres!$D$52,1)</f>
        <v>1</v>
      </c>
      <c r="BC127">
        <f t="shared" ca="1" si="24"/>
        <v>0</v>
      </c>
      <c r="BD127">
        <f t="shared" ca="1" si="25"/>
        <v>0</v>
      </c>
    </row>
    <row r="128" spans="1:56" x14ac:dyDescent="0.25">
      <c r="A128">
        <f>IFERROR(Entree!F127,0)</f>
        <v>0</v>
      </c>
      <c r="B128" t="str">
        <f>IFERROR(VLOOKUP(A128,Gains_ded!$A$3:$B$101,Gains_ded!$B$1-Gains_ded!$A$1+1,0),"")</f>
        <v/>
      </c>
      <c r="C128" s="12" t="str">
        <f>IFERROR(VLOOKUP(A128,Gains_ded!$A$3:$C$101,Gains_ded!$C$1-Gains_ded!$A$1+1,0),"")</f>
        <v/>
      </c>
      <c r="D128" s="12" t="str">
        <f>IFERROR(VLOOKUP(A128,Gains_ded!$A$3:$D$101,Gains_ded!$D$1-Gains_ded!$A$1+1,0),"")</f>
        <v/>
      </c>
      <c r="E128" s="19">
        <f>IF(OR($A128&lt;50,$A128&gt;59),IFERROR(VLOOKUP($A128,Gains_ded!$A$3:$M$101,Gains_ded!F$1-Gains_ded!$A$1+1,0),0)*Entree!$Q127,0)</f>
        <v>0</v>
      </c>
      <c r="F128" s="19">
        <f>IF(OR($A128&lt;50,$A128&gt;59),IFERROR(VLOOKUP($A128,Gains_ded!$A$3:$M$101,Gains_ded!G$1-Gains_ded!$A$1+1,0),0)*Entree!$Q127,0)</f>
        <v>0</v>
      </c>
      <c r="G128" s="19">
        <f>IF(OR($A128&lt;50,$A128&gt;59),IFERROR(VLOOKUP($A128,Gains_ded!$A$3:$M$101,Gains_ded!H$1-Gains_ded!$A$1+1,0),0)*Entree!$Q127,0)</f>
        <v>0</v>
      </c>
      <c r="H128" s="19">
        <f>IF(OR($A128&lt;50,$A128&gt;59),IFERROR(VLOOKUP($A128,Gains_ded!$A$3:$M$101,Gains_ded!I$1-Gains_ded!$A$1+1,0),0)*Entree!$Q127,0)</f>
        <v>0</v>
      </c>
      <c r="I128" s="19">
        <f>IF(OR($A128&lt;50,$A128&gt;59),IFERROR(VLOOKUP($A128,Gains_ded!$A$3:$M$101,Gains_ded!J$1-Gains_ded!$A$1+1,0),0)*Entree!$Q127,0)</f>
        <v>0</v>
      </c>
      <c r="J128" s="19">
        <f>IF(OR($A128&lt;50,$A128&gt;59),IFERROR(VLOOKUP($A128,Gains_ded!$A$3:$M$101,Gains_ded!K$1-Gains_ded!$A$1+1,0),0)*Entree!$Q127,0)</f>
        <v>0</v>
      </c>
      <c r="K128" s="19">
        <f>IF(OR($A128&lt;50,$A128&gt;59),IFERROR(VLOOKUP($A128,Gains_ded!$A$3:$M$101,Gains_ded!L$1-Gains_ded!$A$1+1,0),0)*Entree!$Q127,0)</f>
        <v>0</v>
      </c>
      <c r="L128" s="19">
        <f>IF(OR($A128&lt;50,$A128&gt;59),IFERROR(VLOOKUP($A128,Gains_ded!$A$3:$M$101,Gains_ded!M$1-Gains_ded!$A$1+1,0),0)*Entree!$Q127,0)</f>
        <v>0</v>
      </c>
      <c r="M128" s="19">
        <f ca="1">IF(C128="s",IFERROR(VLOOKUP($A128,Syndicats!$B$4:$F$51,Syndicats!$E$1-Syndicats!$B$1+1,0),0)*INDIRECT(ADDRESS(U128,Entree!$J$1,1,1,Parametres!$O$6)),IFERROR(VLOOKUP($A128,Gains_ded!$A$3:$AC$101,Gains_ded!$R$1-Gains_ded!$A$1+1,0),0)*INDIRECT(ADDRESS(U128,Entree!$J$1,1,1,Parametres!$O$6)))</f>
        <v>0</v>
      </c>
      <c r="N128" s="19">
        <f ca="1">IFERROR(VLOOKUP($A128,Gains_ded!$A$3:$AC$101,Gains_ded!$S$1-Gains_ded!$A$1+1,0),0)*INDIRECT(ADDRESS(U128,Entree!$N$1,1,1,Parametres!$O$6))</f>
        <v>0</v>
      </c>
      <c r="O128" s="19">
        <f>IF($A128&lt;50,0,IF(C128="s",IFERROR(VLOOKUP($A128,Syndicats!$B$4:$F$51,Syndicats!$F$1-Syndicats!$B$1+1,0),0),VLOOKUP($A128,Gains_ded!$A$3:$AC$101,Gains_ded!$T$1-Gains_ded!$A$1+1,0)))</f>
        <v>0</v>
      </c>
      <c r="P128" s="19">
        <f>IF($A128&lt;50,0,VLOOKUP($A128,Gains_ded!$A$3:$AC$101,Gains_ded!$U$1-Gains_ded!$A$1+1,0))</f>
        <v>0</v>
      </c>
      <c r="Q128" s="19">
        <f t="shared" ca="1" si="26"/>
        <v>0</v>
      </c>
      <c r="R128" s="19">
        <f>IF($A128&lt;50,0,VLOOKUP($A128,Gains_ded!$A$3:$AC$101,Gains_ded!$V$1-Gains_ded!$A$1+1,0))</f>
        <v>0</v>
      </c>
      <c r="S128" s="19">
        <f ca="1">IF(A128=0,0,IFERROR(INDIRECT(ADDRESS(63,A128+1,1,1,Parametres!$O$10&amp;TEXT($A$4,"00000"))),0))</f>
        <v>0</v>
      </c>
      <c r="T128" s="19">
        <f ca="1">IF(AND($A128&gt;50,$A128&lt;60),VLOOKUP($A128,INDIRECT(ADDRESS(U128+2,1,1,1)):INDIRECT(ADDRESS(U128+10,$AE$1,1,1)),$T$1-$A$1+1,0),IF(C128="C",AU128+AV128,IF(R128=0,Q128,IF(S128&gt;R128,0,IF(S128+Q128&gt;R128,R128-S128,Q128)))))</f>
        <v>0</v>
      </c>
      <c r="U128" s="68">
        <f t="shared" si="21"/>
        <v>164</v>
      </c>
      <c r="V128" s="19"/>
      <c r="W128" s="19">
        <f ca="1">IFERROR(VLOOKUP($A128,Gains_ded!$A$3:$AC$101,Gains_ded!$X$1-Gains_ded!$A$1+1,0),0)*INDIRECT(ADDRESS(U128,Entree!$J$1,1,1,Parametres!$O$6))</f>
        <v>0</v>
      </c>
      <c r="X128" s="19">
        <f ca="1">IFERROR(VLOOKUP($A128,Gains_ded!$A$3:$AC$101,Gains_ded!$Y$1-Gains_ded!$A$1+1,0),0)*INDIRECT(ADDRESS(U128,Entree!$N$1,1,1,Parametres!$O$6))</f>
        <v>0</v>
      </c>
      <c r="Y128" s="19">
        <f ca="1">IFERROR(VLOOKUP($A128,Gains_ded!$A$3:$AC$101,Gains_ded!$AA$1-Gains_ded!$A$1+1,0),0)*T128</f>
        <v>0</v>
      </c>
      <c r="Z128" s="19">
        <f>IF($A128&lt;50,0,VLOOKUP($A128,Gains_ded!$A$3:$AC$101,Gains_ded!$Z$1-Gains_ded!$A$1+1,0))</f>
        <v>0</v>
      </c>
      <c r="AA128" s="19">
        <f>IF($A128&lt;50,0,VLOOKUP($A128,Gains_ded!$A$3:$AC$101,Gains_ded!$AB$1-Gains_ded!$A$1+1,0))</f>
        <v>0</v>
      </c>
      <c r="AB128" s="19">
        <f t="shared" ca="1" si="27"/>
        <v>0</v>
      </c>
      <c r="AC128" s="19">
        <f>IF($A128&lt;50,0,VLOOKUP($A128,Gains_ded!$A$3:$AC$101,Gains_ded!$AC$1-Gains_ded!$A$1+1,0))</f>
        <v>0</v>
      </c>
      <c r="AD128" s="19">
        <f ca="1">IF(A128=0,0,IFERROR(INDIRECT(ADDRESS(133,A128+1,1,1,Parametres!$O$10&amp;TEXT($A$4,"00000"))),0))</f>
        <v>0</v>
      </c>
      <c r="AE128" s="19">
        <f ca="1">IF(AND($A128&gt;50,$A128&lt;60),VLOOKUP($A128,INDIRECT(ADDRESS(U128+2,1,1,1)):INDIRECT(ADDRESS(U128+10,$AE$1,1,1)),$AE$1-$A$1+1,0),IF(C128="C",BC128+BD128,IF(AC128=0,AB128,IF(AD128&gt;AC128,0,IF(AD128+AB128&gt;AC128,AC128-AD128,AB128)))))</f>
        <v>0</v>
      </c>
      <c r="AL128">
        <f>IF($C128&lt;&gt;"C",0,IFERROR(HLOOKUP($A128&amp;"E",CCQ!$B$2:$AA$101,100,0),0))</f>
        <v>0</v>
      </c>
      <c r="AM128">
        <f ca="1">IF($C128&lt;&gt;"C",0,VLOOKUP(INDIRECT(ADDRESS($U128-35,Entree!$A$1,1,1,Parametres!$O$6))&amp;"C"&amp;INDIRECT(ADDRESS($U128-34,Entree!$A$1,1,1,Parametres!$O$6)),CCQ!$A$4:$AP$100,CCQ!$AP$1,0))</f>
        <v>0</v>
      </c>
      <c r="AN128">
        <f ca="1">IF($C128&lt;&gt;"C",0,VLOOKUP(INDIRECT(ADDRESS($U128-35,Entree!$A$1,1,1,Parametres!$O$6))&amp;"D"&amp;INDIRECT(ADDRESS($U128-34,Entree!$A$1,1,1,Parametres!$O$6)),CCQ!$A$4:$AP$100,CCQ!$AP$1,0))</f>
        <v>0</v>
      </c>
      <c r="AO128">
        <f ca="1">IFERROR(INDIRECT(ADDRESS(AM128,AL128,1,1,Parametres!$O$11)),0)</f>
        <v>0</v>
      </c>
      <c r="AP128">
        <f ca="1">IFERROR(INDIRECT(ADDRESS(AN128,AL128,1,1,Parametres!$O$11)),0)</f>
        <v>0</v>
      </c>
      <c r="AQ128" t="str">
        <f>IF(IFERROR(VLOOKUP(A128,Gains_ded!$A$3:$AC$101,Gains_ded!$R$1,0),0)=1,"H","B")</f>
        <v>B</v>
      </c>
      <c r="AR128">
        <f ca="1">IF(B128="Prelevement",INDIRECT(ADDRESS(U128+6,Entree!$P$1,1,1,Parametres!$O$6)),0)</f>
        <v>0</v>
      </c>
      <c r="AS128">
        <f ca="1">IF(AQ128="H",INDIRECT(ADDRESS(U128+3,Entree!$O$1,1,1,Parametres!$O$6)),INDIRECT(ADDRESS(U128+3,Entree!$P$1,1,1,Parametres!$O$6)))</f>
        <v>0</v>
      </c>
      <c r="AT128">
        <f ca="1">IF(AQ128="H",INDIRECT(ADDRESS(U128+4,Entree!$O$1,1,1,Parametres!$O$6)),INDIRECT(ADDRESS(U128+4,Entree!$P$1,1,1,Parametres!$O$6)))</f>
        <v>0</v>
      </c>
      <c r="AU128">
        <f t="shared" ca="1" si="22"/>
        <v>0</v>
      </c>
      <c r="AV128">
        <f t="shared" ca="1" si="23"/>
        <v>0</v>
      </c>
      <c r="AX128">
        <f>IF($C128&lt;&gt;"C",0,IFERROR(HLOOKUP($A128&amp;"C",CCQ!$B$2:$AA$101,100,0),0))</f>
        <v>0</v>
      </c>
      <c r="AY128">
        <f ca="1">IFERROR(INDIRECT(ADDRESS(AM128,AX128,1,1,Parametres!$O$11)),0)</f>
        <v>0</v>
      </c>
      <c r="AZ128">
        <f ca="1">IFERROR(INDIRECT(ADDRESS(AN128,AX128,1,1,Parametres!$O$11)),0)</f>
        <v>0</v>
      </c>
      <c r="BA128" t="str">
        <f>IF(IFERROR(VLOOKUP(A128,Gains_ded!$A$3:$AC$101,Gains_ded!$X$1,0),0)=1,"H","B")</f>
        <v>B</v>
      </c>
      <c r="BB128">
        <f>IF(A128=Parametres!$A$52,Parametres!$D$52,1)</f>
        <v>1</v>
      </c>
      <c r="BC128">
        <f t="shared" ca="1" si="24"/>
        <v>0</v>
      </c>
      <c r="BD128">
        <f t="shared" ca="1" si="25"/>
        <v>0</v>
      </c>
    </row>
    <row r="129" spans="1:56" x14ac:dyDescent="0.25">
      <c r="A129">
        <f>IFERROR(Entree!F128,0)</f>
        <v>0</v>
      </c>
      <c r="B129" t="str">
        <f>IFERROR(VLOOKUP(A129,Gains_ded!$A$3:$B$101,Gains_ded!$B$1-Gains_ded!$A$1+1,0),"")</f>
        <v/>
      </c>
      <c r="C129" s="12" t="str">
        <f>IFERROR(VLOOKUP(A129,Gains_ded!$A$3:$C$101,Gains_ded!$C$1-Gains_ded!$A$1+1,0),"")</f>
        <v/>
      </c>
      <c r="D129" s="12" t="str">
        <f>IFERROR(VLOOKUP(A129,Gains_ded!$A$3:$D$101,Gains_ded!$D$1-Gains_ded!$A$1+1,0),"")</f>
        <v/>
      </c>
      <c r="E129" s="19">
        <f>IF(OR($A129&lt;50,$A129&gt;59),IFERROR(VLOOKUP($A129,Gains_ded!$A$3:$M$101,Gains_ded!F$1-Gains_ded!$A$1+1,0),0)*Entree!$Q128,0)</f>
        <v>0</v>
      </c>
      <c r="F129" s="19">
        <f>IF(OR($A129&lt;50,$A129&gt;59),IFERROR(VLOOKUP($A129,Gains_ded!$A$3:$M$101,Gains_ded!G$1-Gains_ded!$A$1+1,0),0)*Entree!$Q128,0)</f>
        <v>0</v>
      </c>
      <c r="G129" s="19">
        <f>IF(OR($A129&lt;50,$A129&gt;59),IFERROR(VLOOKUP($A129,Gains_ded!$A$3:$M$101,Gains_ded!H$1-Gains_ded!$A$1+1,0),0)*Entree!$Q128,0)</f>
        <v>0</v>
      </c>
      <c r="H129" s="19">
        <f>IF(OR($A129&lt;50,$A129&gt;59),IFERROR(VLOOKUP($A129,Gains_ded!$A$3:$M$101,Gains_ded!I$1-Gains_ded!$A$1+1,0),0)*Entree!$Q128,0)</f>
        <v>0</v>
      </c>
      <c r="I129" s="19">
        <f>IF(OR($A129&lt;50,$A129&gt;59),IFERROR(VLOOKUP($A129,Gains_ded!$A$3:$M$101,Gains_ded!J$1-Gains_ded!$A$1+1,0),0)*Entree!$Q128,0)</f>
        <v>0</v>
      </c>
      <c r="J129" s="19">
        <f>IF(OR($A129&lt;50,$A129&gt;59),IFERROR(VLOOKUP($A129,Gains_ded!$A$3:$M$101,Gains_ded!K$1-Gains_ded!$A$1+1,0),0)*Entree!$Q128,0)</f>
        <v>0</v>
      </c>
      <c r="K129" s="19">
        <f>IF(OR($A129&lt;50,$A129&gt;59),IFERROR(VLOOKUP($A129,Gains_ded!$A$3:$M$101,Gains_ded!L$1-Gains_ded!$A$1+1,0),0)*Entree!$Q128,0)</f>
        <v>0</v>
      </c>
      <c r="L129" s="19">
        <f>IF(OR($A129&lt;50,$A129&gt;59),IFERROR(VLOOKUP($A129,Gains_ded!$A$3:$M$101,Gains_ded!M$1-Gains_ded!$A$1+1,0),0)*Entree!$Q128,0)</f>
        <v>0</v>
      </c>
      <c r="M129" s="19">
        <f ca="1">IF(C129="s",IFERROR(VLOOKUP($A129,Syndicats!$B$4:$F$51,Syndicats!$E$1-Syndicats!$B$1+1,0),0)*INDIRECT(ADDRESS(U129,Entree!$J$1,1,1,Parametres!$O$6)),IFERROR(VLOOKUP($A129,Gains_ded!$A$3:$AC$101,Gains_ded!$R$1-Gains_ded!$A$1+1,0),0)*INDIRECT(ADDRESS(U129,Entree!$J$1,1,1,Parametres!$O$6)))</f>
        <v>0</v>
      </c>
      <c r="N129" s="19">
        <f ca="1">IFERROR(VLOOKUP($A129,Gains_ded!$A$3:$AC$101,Gains_ded!$S$1-Gains_ded!$A$1+1,0),0)*INDIRECT(ADDRESS(U129,Entree!$N$1,1,1,Parametres!$O$6))</f>
        <v>0</v>
      </c>
      <c r="O129" s="19">
        <f>IF($A129&lt;50,0,IF(C129="s",IFERROR(VLOOKUP($A129,Syndicats!$B$4:$F$51,Syndicats!$F$1-Syndicats!$B$1+1,0),0),VLOOKUP($A129,Gains_ded!$A$3:$AC$101,Gains_ded!$T$1-Gains_ded!$A$1+1,0)))</f>
        <v>0</v>
      </c>
      <c r="P129" s="19">
        <f>IF($A129&lt;50,0,VLOOKUP($A129,Gains_ded!$A$3:$AC$101,Gains_ded!$U$1-Gains_ded!$A$1+1,0))</f>
        <v>0</v>
      </c>
      <c r="Q129" s="19">
        <f t="shared" ca="1" si="26"/>
        <v>0</v>
      </c>
      <c r="R129" s="19">
        <f>IF($A129&lt;50,0,VLOOKUP($A129,Gains_ded!$A$3:$AC$101,Gains_ded!$V$1-Gains_ded!$A$1+1,0))</f>
        <v>0</v>
      </c>
      <c r="S129" s="19">
        <f ca="1">IF(A129=0,0,IFERROR(INDIRECT(ADDRESS(63,A129+1,1,1,Parametres!$O$10&amp;TEXT($A$4,"00000"))),0))</f>
        <v>0</v>
      </c>
      <c r="T129" s="19">
        <f ca="1">IF(AND($A129&gt;50,$A129&lt;60),VLOOKUP($A129,INDIRECT(ADDRESS(U129+2,1,1,1)):INDIRECT(ADDRESS(U129+10,$AE$1,1,1)),$T$1-$A$1+1,0),IF(C129="C",AU129+AV129,IF(R129=0,Q129,IF(S129&gt;R129,0,IF(S129+Q129&gt;R129,R129-S129,Q129)))))</f>
        <v>0</v>
      </c>
      <c r="U129" s="68">
        <f t="shared" si="21"/>
        <v>164</v>
      </c>
      <c r="V129" s="19"/>
      <c r="W129" s="19">
        <f ca="1">IFERROR(VLOOKUP($A129,Gains_ded!$A$3:$AC$101,Gains_ded!$X$1-Gains_ded!$A$1+1,0),0)*INDIRECT(ADDRESS(U129,Entree!$J$1,1,1,Parametres!$O$6))</f>
        <v>0</v>
      </c>
      <c r="X129" s="19">
        <f ca="1">IFERROR(VLOOKUP($A129,Gains_ded!$A$3:$AC$101,Gains_ded!$Y$1-Gains_ded!$A$1+1,0),0)*INDIRECT(ADDRESS(U129,Entree!$N$1,1,1,Parametres!$O$6))</f>
        <v>0</v>
      </c>
      <c r="Y129" s="19">
        <f ca="1">IFERROR(VLOOKUP($A129,Gains_ded!$A$3:$AC$101,Gains_ded!$AA$1-Gains_ded!$A$1+1,0),0)*T129</f>
        <v>0</v>
      </c>
      <c r="Z129" s="19">
        <f>IF($A129&lt;50,0,VLOOKUP($A129,Gains_ded!$A$3:$AC$101,Gains_ded!$Z$1-Gains_ded!$A$1+1,0))</f>
        <v>0</v>
      </c>
      <c r="AA129" s="19">
        <f>IF($A129&lt;50,0,VLOOKUP($A129,Gains_ded!$A$3:$AC$101,Gains_ded!$AB$1-Gains_ded!$A$1+1,0))</f>
        <v>0</v>
      </c>
      <c r="AB129" s="19">
        <f t="shared" ca="1" si="27"/>
        <v>0</v>
      </c>
      <c r="AC129" s="19">
        <f>IF($A129&lt;50,0,VLOOKUP($A129,Gains_ded!$A$3:$AC$101,Gains_ded!$AC$1-Gains_ded!$A$1+1,0))</f>
        <v>0</v>
      </c>
      <c r="AD129" s="19">
        <f ca="1">IF(A129=0,0,IFERROR(INDIRECT(ADDRESS(133,A129+1,1,1,Parametres!$O$10&amp;TEXT($A$4,"00000"))),0))</f>
        <v>0</v>
      </c>
      <c r="AE129" s="19">
        <f ca="1">IF(AND($A129&gt;50,$A129&lt;60),VLOOKUP($A129,INDIRECT(ADDRESS(U129+2,1,1,1)):INDIRECT(ADDRESS(U129+10,$AE$1,1,1)),$AE$1-$A$1+1,0),IF(C129="C",BC129+BD129,IF(AC129=0,AB129,IF(AD129&gt;AC129,0,IF(AD129+AB129&gt;AC129,AC129-AD129,AB129)))))</f>
        <v>0</v>
      </c>
      <c r="AL129">
        <f>IF($C129&lt;&gt;"C",0,IFERROR(HLOOKUP($A129&amp;"E",CCQ!$B$2:$AA$101,100,0),0))</f>
        <v>0</v>
      </c>
      <c r="AM129">
        <f ca="1">IF($C129&lt;&gt;"C",0,VLOOKUP(INDIRECT(ADDRESS($U129-35,Entree!$A$1,1,1,Parametres!$O$6))&amp;"C"&amp;INDIRECT(ADDRESS($U129-34,Entree!$A$1,1,1,Parametres!$O$6)),CCQ!$A$4:$AP$100,CCQ!$AP$1,0))</f>
        <v>0</v>
      </c>
      <c r="AN129">
        <f ca="1">IF($C129&lt;&gt;"C",0,VLOOKUP(INDIRECT(ADDRESS($U129-35,Entree!$A$1,1,1,Parametres!$O$6))&amp;"D"&amp;INDIRECT(ADDRESS($U129-34,Entree!$A$1,1,1,Parametres!$O$6)),CCQ!$A$4:$AP$100,CCQ!$AP$1,0))</f>
        <v>0</v>
      </c>
      <c r="AO129">
        <f ca="1">IFERROR(INDIRECT(ADDRESS(AM129,AL129,1,1,Parametres!$O$11)),0)</f>
        <v>0</v>
      </c>
      <c r="AP129">
        <f ca="1">IFERROR(INDIRECT(ADDRESS(AN129,AL129,1,1,Parametres!$O$11)),0)</f>
        <v>0</v>
      </c>
      <c r="AQ129" t="str">
        <f>IF(IFERROR(VLOOKUP(A129,Gains_ded!$A$3:$AC$101,Gains_ded!$R$1,0),0)=1,"H","B")</f>
        <v>B</v>
      </c>
      <c r="AR129">
        <f ca="1">IF(B129="Prelevement",INDIRECT(ADDRESS(U129+6,Entree!$P$1,1,1,Parametres!$O$6)),0)</f>
        <v>0</v>
      </c>
      <c r="AS129">
        <f ca="1">IF(AQ129="H",INDIRECT(ADDRESS(U129+3,Entree!$O$1,1,1,Parametres!$O$6)),INDIRECT(ADDRESS(U129+3,Entree!$P$1,1,1,Parametres!$O$6)))</f>
        <v>0</v>
      </c>
      <c r="AT129">
        <f ca="1">IF(AQ129="H",INDIRECT(ADDRESS(U129+4,Entree!$O$1,1,1,Parametres!$O$6)),INDIRECT(ADDRESS(U129+4,Entree!$P$1,1,1,Parametres!$O$6)))</f>
        <v>0</v>
      </c>
      <c r="AU129">
        <f t="shared" ca="1" si="22"/>
        <v>0</v>
      </c>
      <c r="AV129">
        <f t="shared" ca="1" si="23"/>
        <v>0</v>
      </c>
      <c r="AX129">
        <f>IF($C129&lt;&gt;"C",0,IFERROR(HLOOKUP($A129&amp;"C",CCQ!$B$2:$AA$101,100,0),0))</f>
        <v>0</v>
      </c>
      <c r="AY129">
        <f ca="1">IFERROR(INDIRECT(ADDRESS(AM129,AX129,1,1,Parametres!$O$11)),0)</f>
        <v>0</v>
      </c>
      <c r="AZ129">
        <f ca="1">IFERROR(INDIRECT(ADDRESS(AN129,AX129,1,1,Parametres!$O$11)),0)</f>
        <v>0</v>
      </c>
      <c r="BA129" t="str">
        <f>IF(IFERROR(VLOOKUP(A129,Gains_ded!$A$3:$AC$101,Gains_ded!$X$1,0),0)=1,"H","B")</f>
        <v>B</v>
      </c>
      <c r="BB129">
        <f>IF(A129=Parametres!$A$52,Parametres!$D$52,1)</f>
        <v>1</v>
      </c>
      <c r="BC129">
        <f t="shared" ca="1" si="24"/>
        <v>0</v>
      </c>
      <c r="BD129">
        <f t="shared" ca="1" si="25"/>
        <v>0</v>
      </c>
    </row>
    <row r="130" spans="1:56" x14ac:dyDescent="0.25">
      <c r="A130">
        <f>IFERROR(Entree!F129,0)</f>
        <v>0</v>
      </c>
      <c r="B130" t="str">
        <f>IFERROR(VLOOKUP(A130,Gains_ded!$A$3:$B$101,Gains_ded!$B$1-Gains_ded!$A$1+1,0),"")</f>
        <v/>
      </c>
      <c r="C130" s="12" t="str">
        <f>IFERROR(VLOOKUP(A130,Gains_ded!$A$3:$C$101,Gains_ded!$C$1-Gains_ded!$A$1+1,0),"")</f>
        <v/>
      </c>
      <c r="D130" s="12" t="str">
        <f>IFERROR(VLOOKUP(A130,Gains_ded!$A$3:$D$101,Gains_ded!$D$1-Gains_ded!$A$1+1,0),"")</f>
        <v/>
      </c>
      <c r="E130" s="19">
        <f>IF(OR($A130&lt;50,$A130&gt;59),IFERROR(VLOOKUP($A130,Gains_ded!$A$3:$M$101,Gains_ded!F$1-Gains_ded!$A$1+1,0),0)*Entree!$Q129,0)</f>
        <v>0</v>
      </c>
      <c r="F130" s="19">
        <f>IF(OR($A130&lt;50,$A130&gt;59),IFERROR(VLOOKUP($A130,Gains_ded!$A$3:$M$101,Gains_ded!G$1-Gains_ded!$A$1+1,0),0)*Entree!$Q129,0)</f>
        <v>0</v>
      </c>
      <c r="G130" s="19">
        <f>IF(OR($A130&lt;50,$A130&gt;59),IFERROR(VLOOKUP($A130,Gains_ded!$A$3:$M$101,Gains_ded!H$1-Gains_ded!$A$1+1,0),0)*Entree!$Q129,0)</f>
        <v>0</v>
      </c>
      <c r="H130" s="19">
        <f>IF(OR($A130&lt;50,$A130&gt;59),IFERROR(VLOOKUP($A130,Gains_ded!$A$3:$M$101,Gains_ded!I$1-Gains_ded!$A$1+1,0),0)*Entree!$Q129,0)</f>
        <v>0</v>
      </c>
      <c r="I130" s="19">
        <f>IF(OR($A130&lt;50,$A130&gt;59),IFERROR(VLOOKUP($A130,Gains_ded!$A$3:$M$101,Gains_ded!J$1-Gains_ded!$A$1+1,0),0)*Entree!$Q129,0)</f>
        <v>0</v>
      </c>
      <c r="J130" s="19">
        <f>IF(OR($A130&lt;50,$A130&gt;59),IFERROR(VLOOKUP($A130,Gains_ded!$A$3:$M$101,Gains_ded!K$1-Gains_ded!$A$1+1,0),0)*Entree!$Q129,0)</f>
        <v>0</v>
      </c>
      <c r="K130" s="19">
        <f>IF(OR($A130&lt;50,$A130&gt;59),IFERROR(VLOOKUP($A130,Gains_ded!$A$3:$M$101,Gains_ded!L$1-Gains_ded!$A$1+1,0),0)*Entree!$Q129,0)</f>
        <v>0</v>
      </c>
      <c r="L130" s="19">
        <f>IF(OR($A130&lt;50,$A130&gt;59),IFERROR(VLOOKUP($A130,Gains_ded!$A$3:$M$101,Gains_ded!M$1-Gains_ded!$A$1+1,0),0)*Entree!$Q129,0)</f>
        <v>0</v>
      </c>
      <c r="M130" s="19">
        <f ca="1">IF(C130="s",IFERROR(VLOOKUP($A130,Syndicats!$B$4:$F$51,Syndicats!$E$1-Syndicats!$B$1+1,0),0)*INDIRECT(ADDRESS(U130,Entree!$J$1,1,1,Parametres!$O$6)),IFERROR(VLOOKUP($A130,Gains_ded!$A$3:$AC$101,Gains_ded!$R$1-Gains_ded!$A$1+1,0),0)*INDIRECT(ADDRESS(U130,Entree!$J$1,1,1,Parametres!$O$6)))</f>
        <v>0</v>
      </c>
      <c r="N130" s="19">
        <f ca="1">IFERROR(VLOOKUP($A130,Gains_ded!$A$3:$AC$101,Gains_ded!$S$1-Gains_ded!$A$1+1,0),0)*INDIRECT(ADDRESS(U130,Entree!$N$1,1,1,Parametres!$O$6))</f>
        <v>0</v>
      </c>
      <c r="O130" s="19">
        <f>IF($A130&lt;50,0,IF(C130="s",IFERROR(VLOOKUP($A130,Syndicats!$B$4:$F$51,Syndicats!$F$1-Syndicats!$B$1+1,0),0),VLOOKUP($A130,Gains_ded!$A$3:$AC$101,Gains_ded!$T$1-Gains_ded!$A$1+1,0)))</f>
        <v>0</v>
      </c>
      <c r="P130" s="19">
        <f>IF($A130&lt;50,0,VLOOKUP($A130,Gains_ded!$A$3:$AC$101,Gains_ded!$U$1-Gains_ded!$A$1+1,0))</f>
        <v>0</v>
      </c>
      <c r="Q130" s="19">
        <f t="shared" ca="1" si="26"/>
        <v>0</v>
      </c>
      <c r="R130" s="19">
        <f>IF($A130&lt;50,0,VLOOKUP($A130,Gains_ded!$A$3:$AC$101,Gains_ded!$V$1-Gains_ded!$A$1+1,0))</f>
        <v>0</v>
      </c>
      <c r="S130" s="19">
        <f ca="1">IF(A130=0,0,IFERROR(INDIRECT(ADDRESS(63,A130+1,1,1,Parametres!$O$10&amp;TEXT($A$4,"00000"))),0))</f>
        <v>0</v>
      </c>
      <c r="T130" s="19">
        <f ca="1">IF(AND($A130&gt;50,$A130&lt;60),VLOOKUP($A130,INDIRECT(ADDRESS(U130+2,1,1,1)):INDIRECT(ADDRESS(U130+10,$AE$1,1,1)),$T$1-$A$1+1,0),IF(C130="C",AU130+AV130,IF(R130=0,Q130,IF(S130&gt;R130,0,IF(S130+Q130&gt;R130,R130-S130,Q130)))))</f>
        <v>0</v>
      </c>
      <c r="U130" s="68">
        <f t="shared" si="21"/>
        <v>164</v>
      </c>
      <c r="V130" s="19"/>
      <c r="W130" s="19">
        <f ca="1">IFERROR(VLOOKUP($A130,Gains_ded!$A$3:$AC$101,Gains_ded!$X$1-Gains_ded!$A$1+1,0),0)*INDIRECT(ADDRESS(U130,Entree!$J$1,1,1,Parametres!$O$6))</f>
        <v>0</v>
      </c>
      <c r="X130" s="19">
        <f ca="1">IFERROR(VLOOKUP($A130,Gains_ded!$A$3:$AC$101,Gains_ded!$Y$1-Gains_ded!$A$1+1,0),0)*INDIRECT(ADDRESS(U130,Entree!$N$1,1,1,Parametres!$O$6))</f>
        <v>0</v>
      </c>
      <c r="Y130" s="19">
        <f ca="1">IFERROR(VLOOKUP($A130,Gains_ded!$A$3:$AC$101,Gains_ded!$AA$1-Gains_ded!$A$1+1,0),0)*T130</f>
        <v>0</v>
      </c>
      <c r="Z130" s="19">
        <f>IF($A130&lt;50,0,VLOOKUP($A130,Gains_ded!$A$3:$AC$101,Gains_ded!$Z$1-Gains_ded!$A$1+1,0))</f>
        <v>0</v>
      </c>
      <c r="AA130" s="19">
        <f>IF($A130&lt;50,0,VLOOKUP($A130,Gains_ded!$A$3:$AC$101,Gains_ded!$AB$1-Gains_ded!$A$1+1,0))</f>
        <v>0</v>
      </c>
      <c r="AB130" s="19">
        <f t="shared" ca="1" si="27"/>
        <v>0</v>
      </c>
      <c r="AC130" s="19">
        <f>IF($A130&lt;50,0,VLOOKUP($A130,Gains_ded!$A$3:$AC$101,Gains_ded!$AC$1-Gains_ded!$A$1+1,0))</f>
        <v>0</v>
      </c>
      <c r="AD130" s="19">
        <f ca="1">IF(A130=0,0,IFERROR(INDIRECT(ADDRESS(133,A130+1,1,1,Parametres!$O$10&amp;TEXT($A$4,"00000"))),0))</f>
        <v>0</v>
      </c>
      <c r="AE130" s="19">
        <f ca="1">IF(AND($A130&gt;50,$A130&lt;60),VLOOKUP($A130,INDIRECT(ADDRESS(U130+2,1,1,1)):INDIRECT(ADDRESS(U130+10,$AE$1,1,1)),$AE$1-$A$1+1,0),IF(C130="C",BC130+BD130,IF(AC130=0,AB130,IF(AD130&gt;AC130,0,IF(AD130+AB130&gt;AC130,AC130-AD130,AB130)))))</f>
        <v>0</v>
      </c>
      <c r="AL130">
        <f>IF($C130&lt;&gt;"C",0,IFERROR(HLOOKUP($A130&amp;"E",CCQ!$B$2:$AA$101,100,0),0))</f>
        <v>0</v>
      </c>
      <c r="AM130">
        <f ca="1">IF($C130&lt;&gt;"C",0,VLOOKUP(INDIRECT(ADDRESS($U130-35,Entree!$A$1,1,1,Parametres!$O$6))&amp;"C"&amp;INDIRECT(ADDRESS($U130-34,Entree!$A$1,1,1,Parametres!$O$6)),CCQ!$A$4:$AP$100,CCQ!$AP$1,0))</f>
        <v>0</v>
      </c>
      <c r="AN130">
        <f ca="1">IF($C130&lt;&gt;"C",0,VLOOKUP(INDIRECT(ADDRESS($U130-35,Entree!$A$1,1,1,Parametres!$O$6))&amp;"D"&amp;INDIRECT(ADDRESS($U130-34,Entree!$A$1,1,1,Parametres!$O$6)),CCQ!$A$4:$AP$100,CCQ!$AP$1,0))</f>
        <v>0</v>
      </c>
      <c r="AO130">
        <f ca="1">IFERROR(INDIRECT(ADDRESS(AM130,AL130,1,1,Parametres!$O$11)),0)</f>
        <v>0</v>
      </c>
      <c r="AP130">
        <f ca="1">IFERROR(INDIRECT(ADDRESS(AN130,AL130,1,1,Parametres!$O$11)),0)</f>
        <v>0</v>
      </c>
      <c r="AQ130" t="str">
        <f>IF(IFERROR(VLOOKUP(A130,Gains_ded!$A$3:$AC$101,Gains_ded!$R$1,0),0)=1,"H","B")</f>
        <v>B</v>
      </c>
      <c r="AR130">
        <f ca="1">IF(B130="Prelevement",INDIRECT(ADDRESS(U130+6,Entree!$P$1,1,1,Parametres!$O$6)),0)</f>
        <v>0</v>
      </c>
      <c r="AS130">
        <f ca="1">IF(AQ130="H",INDIRECT(ADDRESS(U130+3,Entree!$O$1,1,1,Parametres!$O$6)),INDIRECT(ADDRESS(U130+3,Entree!$P$1,1,1,Parametres!$O$6)))</f>
        <v>0</v>
      </c>
      <c r="AT130">
        <f ca="1">IF(AQ130="H",INDIRECT(ADDRESS(U130+4,Entree!$O$1,1,1,Parametres!$O$6)),INDIRECT(ADDRESS(U130+4,Entree!$P$1,1,1,Parametres!$O$6)))</f>
        <v>0</v>
      </c>
      <c r="AU130">
        <f t="shared" ca="1" si="22"/>
        <v>0</v>
      </c>
      <c r="AV130">
        <f t="shared" ca="1" si="23"/>
        <v>0</v>
      </c>
      <c r="AX130">
        <f>IF($C130&lt;&gt;"C",0,IFERROR(HLOOKUP($A130&amp;"C",CCQ!$B$2:$AA$101,100,0),0))</f>
        <v>0</v>
      </c>
      <c r="AY130">
        <f ca="1">IFERROR(INDIRECT(ADDRESS(AM130,AX130,1,1,Parametres!$O$11)),0)</f>
        <v>0</v>
      </c>
      <c r="AZ130">
        <f ca="1">IFERROR(INDIRECT(ADDRESS(AN130,AX130,1,1,Parametres!$O$11)),0)</f>
        <v>0</v>
      </c>
      <c r="BA130" t="str">
        <f>IF(IFERROR(VLOOKUP(A130,Gains_ded!$A$3:$AC$101,Gains_ded!$X$1,0),0)=1,"H","B")</f>
        <v>B</v>
      </c>
      <c r="BB130">
        <f>IF(A130=Parametres!$A$52,Parametres!$D$52,1)</f>
        <v>1</v>
      </c>
      <c r="BC130">
        <f t="shared" ca="1" si="24"/>
        <v>0</v>
      </c>
      <c r="BD130">
        <f t="shared" ca="1" si="25"/>
        <v>0</v>
      </c>
    </row>
    <row r="131" spans="1:56" x14ac:dyDescent="0.25">
      <c r="A131">
        <f>IFERROR(Entree!F130,0)</f>
        <v>0</v>
      </c>
      <c r="B131" t="str">
        <f>IFERROR(VLOOKUP(A131,Gains_ded!$A$3:$B$101,Gains_ded!$B$1-Gains_ded!$A$1+1,0),"")</f>
        <v/>
      </c>
      <c r="C131" s="12" t="str">
        <f>IFERROR(VLOOKUP(A131,Gains_ded!$A$3:$C$101,Gains_ded!$C$1-Gains_ded!$A$1+1,0),"")</f>
        <v/>
      </c>
      <c r="D131" s="12" t="str">
        <f>IFERROR(VLOOKUP(A131,Gains_ded!$A$3:$D$101,Gains_ded!$D$1-Gains_ded!$A$1+1,0),"")</f>
        <v/>
      </c>
      <c r="E131" s="19">
        <f>IF(OR($A131&lt;50,$A131&gt;59),IFERROR(VLOOKUP($A131,Gains_ded!$A$3:$M$101,Gains_ded!F$1-Gains_ded!$A$1+1,0),0)*Entree!$Q130,0)</f>
        <v>0</v>
      </c>
      <c r="F131" s="19">
        <f>IF(OR($A131&lt;50,$A131&gt;59),IFERROR(VLOOKUP($A131,Gains_ded!$A$3:$M$101,Gains_ded!G$1-Gains_ded!$A$1+1,0),0)*Entree!$Q130,0)</f>
        <v>0</v>
      </c>
      <c r="G131" s="19">
        <f>IF(OR($A131&lt;50,$A131&gt;59),IFERROR(VLOOKUP($A131,Gains_ded!$A$3:$M$101,Gains_ded!H$1-Gains_ded!$A$1+1,0),0)*Entree!$Q130,0)</f>
        <v>0</v>
      </c>
      <c r="H131" s="19">
        <f>IF(OR($A131&lt;50,$A131&gt;59),IFERROR(VLOOKUP($A131,Gains_ded!$A$3:$M$101,Gains_ded!I$1-Gains_ded!$A$1+1,0),0)*Entree!$Q130,0)</f>
        <v>0</v>
      </c>
      <c r="I131" s="19">
        <f>IF(OR($A131&lt;50,$A131&gt;59),IFERROR(VLOOKUP($A131,Gains_ded!$A$3:$M$101,Gains_ded!J$1-Gains_ded!$A$1+1,0),0)*Entree!$Q130,0)</f>
        <v>0</v>
      </c>
      <c r="J131" s="19">
        <f>IF(OR($A131&lt;50,$A131&gt;59),IFERROR(VLOOKUP($A131,Gains_ded!$A$3:$M$101,Gains_ded!K$1-Gains_ded!$A$1+1,0),0)*Entree!$Q130,0)</f>
        <v>0</v>
      </c>
      <c r="K131" s="19">
        <f>IF(OR($A131&lt;50,$A131&gt;59),IFERROR(VLOOKUP($A131,Gains_ded!$A$3:$M$101,Gains_ded!L$1-Gains_ded!$A$1+1,0),0)*Entree!$Q130,0)</f>
        <v>0</v>
      </c>
      <c r="L131" s="19">
        <f>IF(OR($A131&lt;50,$A131&gt;59),IFERROR(VLOOKUP($A131,Gains_ded!$A$3:$M$101,Gains_ded!M$1-Gains_ded!$A$1+1,0),0)*Entree!$Q130,0)</f>
        <v>0</v>
      </c>
      <c r="M131" s="19">
        <f ca="1">IF(C131="s",IFERROR(VLOOKUP($A131,Syndicats!$B$4:$F$51,Syndicats!$E$1-Syndicats!$B$1+1,0),0)*INDIRECT(ADDRESS(U131,Entree!$J$1,1,1,Parametres!$O$6)),IFERROR(VLOOKUP($A131,Gains_ded!$A$3:$AC$101,Gains_ded!$R$1-Gains_ded!$A$1+1,0),0)*INDIRECT(ADDRESS(U131,Entree!$J$1,1,1,Parametres!$O$6)))</f>
        <v>0</v>
      </c>
      <c r="N131" s="19">
        <f ca="1">IFERROR(VLOOKUP($A131,Gains_ded!$A$3:$AC$101,Gains_ded!$S$1-Gains_ded!$A$1+1,0),0)*INDIRECT(ADDRESS(U131,Entree!$N$1,1,1,Parametres!$O$6))</f>
        <v>0</v>
      </c>
      <c r="O131" s="19">
        <f>IF($A131&lt;50,0,IF(C131="s",IFERROR(VLOOKUP($A131,Syndicats!$B$4:$F$51,Syndicats!$F$1-Syndicats!$B$1+1,0),0),VLOOKUP($A131,Gains_ded!$A$3:$AC$101,Gains_ded!$T$1-Gains_ded!$A$1+1,0)))</f>
        <v>0</v>
      </c>
      <c r="P131" s="19">
        <f>IF($A131&lt;50,0,VLOOKUP($A131,Gains_ded!$A$3:$AC$101,Gains_ded!$U$1-Gains_ded!$A$1+1,0))</f>
        <v>0</v>
      </c>
      <c r="Q131" s="19">
        <f t="shared" ca="1" si="26"/>
        <v>0</v>
      </c>
      <c r="R131" s="19">
        <f>IF($A131&lt;50,0,VLOOKUP($A131,Gains_ded!$A$3:$AC$101,Gains_ded!$V$1-Gains_ded!$A$1+1,0))</f>
        <v>0</v>
      </c>
      <c r="S131" s="19">
        <f ca="1">IF(A131=0,0,IFERROR(INDIRECT(ADDRESS(63,A131+1,1,1,Parametres!$O$10&amp;TEXT($A$4,"00000"))),0))</f>
        <v>0</v>
      </c>
      <c r="T131" s="19">
        <f ca="1">IF(AND($A131&gt;50,$A131&lt;60),VLOOKUP($A131,INDIRECT(ADDRESS(U131+2,1,1,1)):INDIRECT(ADDRESS(U131+10,$AE$1,1,1)),$T$1-$A$1+1,0),IF(C131="C",AU131+AV131,IF(R131=0,Q131,IF(S131&gt;R131,0,IF(S131+Q131&gt;R131,R131-S131,Q131)))))</f>
        <v>0</v>
      </c>
      <c r="U131" s="68">
        <f t="shared" si="21"/>
        <v>164</v>
      </c>
      <c r="V131" s="19"/>
      <c r="W131" s="19">
        <f ca="1">IFERROR(VLOOKUP($A131,Gains_ded!$A$3:$AC$101,Gains_ded!$X$1-Gains_ded!$A$1+1,0),0)*INDIRECT(ADDRESS(U131,Entree!$J$1,1,1,Parametres!$O$6))</f>
        <v>0</v>
      </c>
      <c r="X131" s="19">
        <f ca="1">IFERROR(VLOOKUP($A131,Gains_ded!$A$3:$AC$101,Gains_ded!$Y$1-Gains_ded!$A$1+1,0),0)*INDIRECT(ADDRESS(U131,Entree!$N$1,1,1,Parametres!$O$6))</f>
        <v>0</v>
      </c>
      <c r="Y131" s="19">
        <f ca="1">IFERROR(VLOOKUP($A131,Gains_ded!$A$3:$AC$101,Gains_ded!$AA$1-Gains_ded!$A$1+1,0),0)*T131</f>
        <v>0</v>
      </c>
      <c r="Z131" s="19">
        <f>IF($A131&lt;50,0,VLOOKUP($A131,Gains_ded!$A$3:$AC$101,Gains_ded!$Z$1-Gains_ded!$A$1+1,0))</f>
        <v>0</v>
      </c>
      <c r="AA131" s="19">
        <f>IF($A131&lt;50,0,VLOOKUP($A131,Gains_ded!$A$3:$AC$101,Gains_ded!$AB$1-Gains_ded!$A$1+1,0))</f>
        <v>0</v>
      </c>
      <c r="AB131" s="19">
        <f t="shared" ca="1" si="27"/>
        <v>0</v>
      </c>
      <c r="AC131" s="19">
        <f>IF($A131&lt;50,0,VLOOKUP($A131,Gains_ded!$A$3:$AC$101,Gains_ded!$AC$1-Gains_ded!$A$1+1,0))</f>
        <v>0</v>
      </c>
      <c r="AD131" s="19">
        <f ca="1">IF(A131=0,0,IFERROR(INDIRECT(ADDRESS(133,A131+1,1,1,Parametres!$O$10&amp;TEXT($A$4,"00000"))),0))</f>
        <v>0</v>
      </c>
      <c r="AE131" s="19">
        <f ca="1">IF(AND($A131&gt;50,$A131&lt;60),VLOOKUP($A131,INDIRECT(ADDRESS(U131+2,1,1,1)):INDIRECT(ADDRESS(U131+10,$AE$1,1,1)),$AE$1-$A$1+1,0),IF(C131="C",BC131+BD131,IF(AC131=0,AB131,IF(AD131&gt;AC131,0,IF(AD131+AB131&gt;AC131,AC131-AD131,AB131)))))</f>
        <v>0</v>
      </c>
      <c r="AL131">
        <f>IF($C131&lt;&gt;"C",0,IFERROR(HLOOKUP($A131&amp;"E",CCQ!$B$2:$AA$101,100,0),0))</f>
        <v>0</v>
      </c>
      <c r="AM131">
        <f ca="1">IF($C131&lt;&gt;"C",0,VLOOKUP(INDIRECT(ADDRESS($U131-35,Entree!$A$1,1,1,Parametres!$O$6))&amp;"C"&amp;INDIRECT(ADDRESS($U131-34,Entree!$A$1,1,1,Parametres!$O$6)),CCQ!$A$4:$AP$100,CCQ!$AP$1,0))</f>
        <v>0</v>
      </c>
      <c r="AN131">
        <f ca="1">IF($C131&lt;&gt;"C",0,VLOOKUP(INDIRECT(ADDRESS($U131-35,Entree!$A$1,1,1,Parametres!$O$6))&amp;"D"&amp;INDIRECT(ADDRESS($U131-34,Entree!$A$1,1,1,Parametres!$O$6)),CCQ!$A$4:$AP$100,CCQ!$AP$1,0))</f>
        <v>0</v>
      </c>
      <c r="AO131">
        <f ca="1">IFERROR(INDIRECT(ADDRESS(AM131,AL131,1,1,Parametres!$O$11)),0)</f>
        <v>0</v>
      </c>
      <c r="AP131">
        <f ca="1">IFERROR(INDIRECT(ADDRESS(AN131,AL131,1,1,Parametres!$O$11)),0)</f>
        <v>0</v>
      </c>
      <c r="AQ131" t="str">
        <f>IF(IFERROR(VLOOKUP(A131,Gains_ded!$A$3:$AC$101,Gains_ded!$R$1,0),0)=1,"H","B")</f>
        <v>B</v>
      </c>
      <c r="AR131">
        <f ca="1">IF(B131="Prelevement",INDIRECT(ADDRESS(U131+6,Entree!$P$1,1,1,Parametres!$O$6)),0)</f>
        <v>0</v>
      </c>
      <c r="AS131">
        <f ca="1">IF(AQ131="H",INDIRECT(ADDRESS(U131+3,Entree!$O$1,1,1,Parametres!$O$6)),INDIRECT(ADDRESS(U131+3,Entree!$P$1,1,1,Parametres!$O$6)))</f>
        <v>0</v>
      </c>
      <c r="AT131">
        <f ca="1">IF(AQ131="H",INDIRECT(ADDRESS(U131+4,Entree!$O$1,1,1,Parametres!$O$6)),INDIRECT(ADDRESS(U131+4,Entree!$P$1,1,1,Parametres!$O$6)))</f>
        <v>0</v>
      </c>
      <c r="AU131">
        <f t="shared" ca="1" si="22"/>
        <v>0</v>
      </c>
      <c r="AV131">
        <f t="shared" ca="1" si="23"/>
        <v>0</v>
      </c>
      <c r="AX131">
        <f>IF($C131&lt;&gt;"C",0,IFERROR(HLOOKUP($A131&amp;"C",CCQ!$B$2:$AA$101,100,0),0))</f>
        <v>0</v>
      </c>
      <c r="AY131">
        <f ca="1">IFERROR(INDIRECT(ADDRESS(AM131,AX131,1,1,Parametres!$O$11)),0)</f>
        <v>0</v>
      </c>
      <c r="AZ131">
        <f ca="1">IFERROR(INDIRECT(ADDRESS(AN131,AX131,1,1,Parametres!$O$11)),0)</f>
        <v>0</v>
      </c>
      <c r="BA131" t="str">
        <f>IF(IFERROR(VLOOKUP(A131,Gains_ded!$A$3:$AC$101,Gains_ded!$X$1,0),0)=1,"H","B")</f>
        <v>B</v>
      </c>
      <c r="BB131">
        <f>IF(A131=Parametres!$A$52,Parametres!$D$52,1)</f>
        <v>1</v>
      </c>
      <c r="BC131">
        <f t="shared" ca="1" si="24"/>
        <v>0</v>
      </c>
      <c r="BD131">
        <f t="shared" ca="1" si="25"/>
        <v>0</v>
      </c>
    </row>
    <row r="132" spans="1:56" x14ac:dyDescent="0.25">
      <c r="A132">
        <f>IFERROR(Entree!F131,0)</f>
        <v>0</v>
      </c>
      <c r="B132" t="str">
        <f>IFERROR(VLOOKUP(A132,Gains_ded!$A$3:$B$101,Gains_ded!$B$1-Gains_ded!$A$1+1,0),"")</f>
        <v/>
      </c>
      <c r="C132" s="12" t="str">
        <f>IFERROR(VLOOKUP(A132,Gains_ded!$A$3:$C$101,Gains_ded!$C$1-Gains_ded!$A$1+1,0),"")</f>
        <v/>
      </c>
      <c r="D132" s="12" t="str">
        <f>IFERROR(VLOOKUP(A132,Gains_ded!$A$3:$D$101,Gains_ded!$D$1-Gains_ded!$A$1+1,0),"")</f>
        <v/>
      </c>
      <c r="E132" s="19">
        <f>IF(OR($A132&lt;50,$A132&gt;59),IFERROR(VLOOKUP($A132,Gains_ded!$A$3:$M$101,Gains_ded!F$1-Gains_ded!$A$1+1,0),0)*Entree!$Q131,0)</f>
        <v>0</v>
      </c>
      <c r="F132" s="19">
        <f>IF(OR($A132&lt;50,$A132&gt;59),IFERROR(VLOOKUP($A132,Gains_ded!$A$3:$M$101,Gains_ded!G$1-Gains_ded!$A$1+1,0),0)*Entree!$Q131,0)</f>
        <v>0</v>
      </c>
      <c r="G132" s="19">
        <f>IF(OR($A132&lt;50,$A132&gt;59),IFERROR(VLOOKUP($A132,Gains_ded!$A$3:$M$101,Gains_ded!H$1-Gains_ded!$A$1+1,0),0)*Entree!$Q131,0)</f>
        <v>0</v>
      </c>
      <c r="H132" s="19">
        <f>IF(OR($A132&lt;50,$A132&gt;59),IFERROR(VLOOKUP($A132,Gains_ded!$A$3:$M$101,Gains_ded!I$1-Gains_ded!$A$1+1,0),0)*Entree!$Q131,0)</f>
        <v>0</v>
      </c>
      <c r="I132" s="19">
        <f>IF(OR($A132&lt;50,$A132&gt;59),IFERROR(VLOOKUP($A132,Gains_ded!$A$3:$M$101,Gains_ded!J$1-Gains_ded!$A$1+1,0),0)*Entree!$Q131,0)</f>
        <v>0</v>
      </c>
      <c r="J132" s="19">
        <f>IF(OR($A132&lt;50,$A132&gt;59),IFERROR(VLOOKUP($A132,Gains_ded!$A$3:$M$101,Gains_ded!K$1-Gains_ded!$A$1+1,0),0)*Entree!$Q131,0)</f>
        <v>0</v>
      </c>
      <c r="K132" s="19">
        <f>IF(OR($A132&lt;50,$A132&gt;59),IFERROR(VLOOKUP($A132,Gains_ded!$A$3:$M$101,Gains_ded!L$1-Gains_ded!$A$1+1,0),0)*Entree!$Q131,0)</f>
        <v>0</v>
      </c>
      <c r="L132" s="19">
        <f>IF(OR($A132&lt;50,$A132&gt;59),IFERROR(VLOOKUP($A132,Gains_ded!$A$3:$M$101,Gains_ded!M$1-Gains_ded!$A$1+1,0),0)*Entree!$Q131,0)</f>
        <v>0</v>
      </c>
      <c r="M132" s="19">
        <f ca="1">IF(C132="s",IFERROR(VLOOKUP($A132,Syndicats!$B$4:$F$51,Syndicats!$E$1-Syndicats!$B$1+1,0),0)*INDIRECT(ADDRESS(U132,Entree!$J$1,1,1,Parametres!$O$6)),IFERROR(VLOOKUP($A132,Gains_ded!$A$3:$AC$101,Gains_ded!$R$1-Gains_ded!$A$1+1,0),0)*INDIRECT(ADDRESS(U132,Entree!$J$1,1,1,Parametres!$O$6)))</f>
        <v>0</v>
      </c>
      <c r="N132" s="19">
        <f ca="1">IFERROR(VLOOKUP($A132,Gains_ded!$A$3:$AC$101,Gains_ded!$S$1-Gains_ded!$A$1+1,0),0)*INDIRECT(ADDRESS(U132,Entree!$N$1,1,1,Parametres!$O$6))</f>
        <v>0</v>
      </c>
      <c r="O132" s="19">
        <f>IF($A132&lt;50,0,IF(C132="s",IFERROR(VLOOKUP($A132,Syndicats!$B$4:$F$51,Syndicats!$F$1-Syndicats!$B$1+1,0),0),VLOOKUP($A132,Gains_ded!$A$3:$AC$101,Gains_ded!$T$1-Gains_ded!$A$1+1,0)))</f>
        <v>0</v>
      </c>
      <c r="P132" s="19">
        <f>IF($A132&lt;50,0,VLOOKUP($A132,Gains_ded!$A$3:$AC$101,Gains_ded!$U$1-Gains_ded!$A$1+1,0))</f>
        <v>0</v>
      </c>
      <c r="Q132" s="19">
        <f t="shared" ca="1" si="26"/>
        <v>0</v>
      </c>
      <c r="R132" s="19">
        <f>IF($A132&lt;50,0,VLOOKUP($A132,Gains_ded!$A$3:$AC$101,Gains_ded!$V$1-Gains_ded!$A$1+1,0))</f>
        <v>0</v>
      </c>
      <c r="S132" s="19">
        <f ca="1">IF(A132=0,0,IFERROR(INDIRECT(ADDRESS(63,A132+1,1,1,Parametres!$O$10&amp;TEXT($A$4,"00000"))),0))</f>
        <v>0</v>
      </c>
      <c r="T132" s="19">
        <f ca="1">IF(AND($A132&gt;50,$A132&lt;60),VLOOKUP($A132,INDIRECT(ADDRESS(U132+2,1,1,1)):INDIRECT(ADDRESS(U132+10,$AE$1,1,1)),$T$1-$A$1+1,0),IF(C132="C",AU132+AV132,IF(R132=0,Q132,IF(S132&gt;R132,0,IF(S132+Q132&gt;R132,R132-S132,Q132)))))</f>
        <v>0</v>
      </c>
      <c r="U132" s="68">
        <f t="shared" si="21"/>
        <v>164</v>
      </c>
      <c r="V132" s="19"/>
      <c r="W132" s="19">
        <f ca="1">IFERROR(VLOOKUP($A132,Gains_ded!$A$3:$AC$101,Gains_ded!$X$1-Gains_ded!$A$1+1,0),0)*INDIRECT(ADDRESS(U132,Entree!$J$1,1,1,Parametres!$O$6))</f>
        <v>0</v>
      </c>
      <c r="X132" s="19">
        <f ca="1">IFERROR(VLOOKUP($A132,Gains_ded!$A$3:$AC$101,Gains_ded!$Y$1-Gains_ded!$A$1+1,0),0)*INDIRECT(ADDRESS(U132,Entree!$N$1,1,1,Parametres!$O$6))</f>
        <v>0</v>
      </c>
      <c r="Y132" s="19">
        <f ca="1">IFERROR(VLOOKUP($A132,Gains_ded!$A$3:$AC$101,Gains_ded!$AA$1-Gains_ded!$A$1+1,0),0)*T132</f>
        <v>0</v>
      </c>
      <c r="Z132" s="19">
        <f>IF($A132&lt;50,0,VLOOKUP($A132,Gains_ded!$A$3:$AC$101,Gains_ded!$Z$1-Gains_ded!$A$1+1,0))</f>
        <v>0</v>
      </c>
      <c r="AA132" s="19">
        <f>IF($A132&lt;50,0,VLOOKUP($A132,Gains_ded!$A$3:$AC$101,Gains_ded!$AB$1-Gains_ded!$A$1+1,0))</f>
        <v>0</v>
      </c>
      <c r="AB132" s="19">
        <f t="shared" ca="1" si="27"/>
        <v>0</v>
      </c>
      <c r="AC132" s="19">
        <f>IF($A132&lt;50,0,VLOOKUP($A132,Gains_ded!$A$3:$AC$101,Gains_ded!$AC$1-Gains_ded!$A$1+1,0))</f>
        <v>0</v>
      </c>
      <c r="AD132" s="19">
        <f ca="1">IF(A132=0,0,IFERROR(INDIRECT(ADDRESS(133,A132+1,1,1,Parametres!$O$10&amp;TEXT($A$4,"00000"))),0))</f>
        <v>0</v>
      </c>
      <c r="AE132" s="19">
        <f ca="1">IF(AND($A132&gt;50,$A132&lt;60),VLOOKUP($A132,INDIRECT(ADDRESS(U132+2,1,1,1)):INDIRECT(ADDRESS(U132+10,$AE$1,1,1)),$AE$1-$A$1+1,0),IF(C132="C",BC132+BD132,IF(AC132=0,AB132,IF(AD132&gt;AC132,0,IF(AD132+AB132&gt;AC132,AC132-AD132,AB132)))))</f>
        <v>0</v>
      </c>
      <c r="AL132">
        <f>IF($C132&lt;&gt;"C",0,IFERROR(HLOOKUP($A132&amp;"E",CCQ!$B$2:$AA$101,100,0),0))</f>
        <v>0</v>
      </c>
      <c r="AM132">
        <f ca="1">IF($C132&lt;&gt;"C",0,VLOOKUP(INDIRECT(ADDRESS($U132-35,Entree!$A$1,1,1,Parametres!$O$6))&amp;"C"&amp;INDIRECT(ADDRESS($U132-34,Entree!$A$1,1,1,Parametres!$O$6)),CCQ!$A$4:$AP$100,CCQ!$AP$1,0))</f>
        <v>0</v>
      </c>
      <c r="AN132">
        <f ca="1">IF($C132&lt;&gt;"C",0,VLOOKUP(INDIRECT(ADDRESS($U132-35,Entree!$A$1,1,1,Parametres!$O$6))&amp;"D"&amp;INDIRECT(ADDRESS($U132-34,Entree!$A$1,1,1,Parametres!$O$6)),CCQ!$A$4:$AP$100,CCQ!$AP$1,0))</f>
        <v>0</v>
      </c>
      <c r="AO132">
        <f ca="1">IFERROR(INDIRECT(ADDRESS(AM132,AL132,1,1,Parametres!$O$11)),0)</f>
        <v>0</v>
      </c>
      <c r="AP132">
        <f ca="1">IFERROR(INDIRECT(ADDRESS(AN132,AL132,1,1,Parametres!$O$11)),0)</f>
        <v>0</v>
      </c>
      <c r="AQ132" t="str">
        <f>IF(IFERROR(VLOOKUP(A132,Gains_ded!$A$3:$AC$101,Gains_ded!$R$1,0),0)=1,"H","B")</f>
        <v>B</v>
      </c>
      <c r="AR132">
        <f ca="1">IF(B132="Prelevement",INDIRECT(ADDRESS(U132+6,Entree!$P$1,1,1,Parametres!$O$6)),0)</f>
        <v>0</v>
      </c>
      <c r="AS132">
        <f ca="1">IF(AQ132="H",INDIRECT(ADDRESS(U132+3,Entree!$O$1,1,1,Parametres!$O$6)),INDIRECT(ADDRESS(U132+3,Entree!$P$1,1,1,Parametres!$O$6)))</f>
        <v>0</v>
      </c>
      <c r="AT132">
        <f ca="1">IF(AQ132="H",INDIRECT(ADDRESS(U132+4,Entree!$O$1,1,1,Parametres!$O$6)),INDIRECT(ADDRESS(U132+4,Entree!$P$1,1,1,Parametres!$O$6)))</f>
        <v>0</v>
      </c>
      <c r="AU132">
        <f t="shared" ca="1" si="22"/>
        <v>0</v>
      </c>
      <c r="AV132">
        <f t="shared" ca="1" si="23"/>
        <v>0</v>
      </c>
      <c r="AX132">
        <f>IF($C132&lt;&gt;"C",0,IFERROR(HLOOKUP($A132&amp;"C",CCQ!$B$2:$AA$101,100,0),0))</f>
        <v>0</v>
      </c>
      <c r="AY132">
        <f ca="1">IFERROR(INDIRECT(ADDRESS(AM132,AX132,1,1,Parametres!$O$11)),0)</f>
        <v>0</v>
      </c>
      <c r="AZ132">
        <f ca="1">IFERROR(INDIRECT(ADDRESS(AN132,AX132,1,1,Parametres!$O$11)),0)</f>
        <v>0</v>
      </c>
      <c r="BA132" t="str">
        <f>IF(IFERROR(VLOOKUP(A132,Gains_ded!$A$3:$AC$101,Gains_ded!$X$1,0),0)=1,"H","B")</f>
        <v>B</v>
      </c>
      <c r="BB132">
        <f>IF(A132=Parametres!$A$52,Parametres!$D$52,1)</f>
        <v>1</v>
      </c>
      <c r="BC132">
        <f t="shared" ca="1" si="24"/>
        <v>0</v>
      </c>
      <c r="BD132">
        <f t="shared" ca="1" si="25"/>
        <v>0</v>
      </c>
    </row>
    <row r="133" spans="1:56" x14ac:dyDescent="0.25">
      <c r="A133">
        <f>IFERROR(Entree!F132,0)</f>
        <v>0</v>
      </c>
      <c r="B133" t="str">
        <f>IFERROR(VLOOKUP(A133,Gains_ded!$A$3:$B$101,Gains_ded!$B$1-Gains_ded!$A$1+1,0),"")</f>
        <v/>
      </c>
      <c r="C133" s="12" t="str">
        <f>IFERROR(VLOOKUP(A133,Gains_ded!$A$3:$C$101,Gains_ded!$C$1-Gains_ded!$A$1+1,0),"")</f>
        <v/>
      </c>
      <c r="D133" s="12" t="str">
        <f>IFERROR(VLOOKUP(A133,Gains_ded!$A$3:$D$101,Gains_ded!$D$1-Gains_ded!$A$1+1,0),"")</f>
        <v/>
      </c>
      <c r="E133" s="19">
        <f>IF(OR($A133&lt;50,$A133&gt;59),IFERROR(VLOOKUP($A133,Gains_ded!$A$3:$M$101,Gains_ded!F$1-Gains_ded!$A$1+1,0),0)*Entree!$Q132,0)</f>
        <v>0</v>
      </c>
      <c r="F133" s="19">
        <f>IF(OR($A133&lt;50,$A133&gt;59),IFERROR(VLOOKUP($A133,Gains_ded!$A$3:$M$101,Gains_ded!G$1-Gains_ded!$A$1+1,0),0)*Entree!$Q132,0)</f>
        <v>0</v>
      </c>
      <c r="G133" s="19">
        <f>IF(OR($A133&lt;50,$A133&gt;59),IFERROR(VLOOKUP($A133,Gains_ded!$A$3:$M$101,Gains_ded!H$1-Gains_ded!$A$1+1,0),0)*Entree!$Q132,0)</f>
        <v>0</v>
      </c>
      <c r="H133" s="19">
        <f>IF(OR($A133&lt;50,$A133&gt;59),IFERROR(VLOOKUP($A133,Gains_ded!$A$3:$M$101,Gains_ded!I$1-Gains_ded!$A$1+1,0),0)*Entree!$Q132,0)</f>
        <v>0</v>
      </c>
      <c r="I133" s="19">
        <f>IF(OR($A133&lt;50,$A133&gt;59),IFERROR(VLOOKUP($A133,Gains_ded!$A$3:$M$101,Gains_ded!J$1-Gains_ded!$A$1+1,0),0)*Entree!$Q132,0)</f>
        <v>0</v>
      </c>
      <c r="J133" s="19">
        <f>IF(OR($A133&lt;50,$A133&gt;59),IFERROR(VLOOKUP($A133,Gains_ded!$A$3:$M$101,Gains_ded!K$1-Gains_ded!$A$1+1,0),0)*Entree!$Q132,0)</f>
        <v>0</v>
      </c>
      <c r="K133" s="19">
        <f>IF(OR($A133&lt;50,$A133&gt;59),IFERROR(VLOOKUP($A133,Gains_ded!$A$3:$M$101,Gains_ded!L$1-Gains_ded!$A$1+1,0),0)*Entree!$Q132,0)</f>
        <v>0</v>
      </c>
      <c r="L133" s="19">
        <f>IF(OR($A133&lt;50,$A133&gt;59),IFERROR(VLOOKUP($A133,Gains_ded!$A$3:$M$101,Gains_ded!M$1-Gains_ded!$A$1+1,0),0)*Entree!$Q132,0)</f>
        <v>0</v>
      </c>
      <c r="M133" s="19">
        <f ca="1">IF(C133="s",IFERROR(VLOOKUP($A133,Syndicats!$B$4:$F$51,Syndicats!$E$1-Syndicats!$B$1+1,0),0)*INDIRECT(ADDRESS(U133,Entree!$J$1,1,1,Parametres!$O$6)),IFERROR(VLOOKUP($A133,Gains_ded!$A$3:$AC$101,Gains_ded!$R$1-Gains_ded!$A$1+1,0),0)*INDIRECT(ADDRESS(U133,Entree!$J$1,1,1,Parametres!$O$6)))</f>
        <v>0</v>
      </c>
      <c r="N133" s="19">
        <f ca="1">IFERROR(VLOOKUP($A133,Gains_ded!$A$3:$AC$101,Gains_ded!$S$1-Gains_ded!$A$1+1,0),0)*INDIRECT(ADDRESS(U133,Entree!$N$1,1,1,Parametres!$O$6))</f>
        <v>0</v>
      </c>
      <c r="O133" s="19">
        <f>IF($A133&lt;50,0,IF(C133="s",IFERROR(VLOOKUP($A133,Syndicats!$B$4:$F$51,Syndicats!$F$1-Syndicats!$B$1+1,0),0),VLOOKUP($A133,Gains_ded!$A$3:$AC$101,Gains_ded!$T$1-Gains_ded!$A$1+1,0)))</f>
        <v>0</v>
      </c>
      <c r="P133" s="19">
        <f>IF($A133&lt;50,0,VLOOKUP($A133,Gains_ded!$A$3:$AC$101,Gains_ded!$U$1-Gains_ded!$A$1+1,0))</f>
        <v>0</v>
      </c>
      <c r="Q133" s="19">
        <f t="shared" ca="1" si="26"/>
        <v>0</v>
      </c>
      <c r="R133" s="19">
        <f>IF($A133&lt;50,0,VLOOKUP($A133,Gains_ded!$A$3:$AC$101,Gains_ded!$V$1-Gains_ded!$A$1+1,0))</f>
        <v>0</v>
      </c>
      <c r="S133" s="19">
        <f ca="1">IF(A133=0,0,IFERROR(INDIRECT(ADDRESS(63,A133+1,1,1,Parametres!$O$10&amp;TEXT($A$4,"00000"))),0))</f>
        <v>0</v>
      </c>
      <c r="T133" s="19">
        <f ca="1">IF(AND($A133&gt;50,$A133&lt;60),VLOOKUP($A133,INDIRECT(ADDRESS(U133+2,1,1,1)):INDIRECT(ADDRESS(U133+10,$AE$1,1,1)),$T$1-$A$1+1,0),IF(C133="C",AU133+AV133,IF(R133=0,Q133,IF(S133&gt;R133,0,IF(S133+Q133&gt;R133,R133-S133,Q133)))))</f>
        <v>0</v>
      </c>
      <c r="U133" s="68">
        <f t="shared" si="21"/>
        <v>164</v>
      </c>
      <c r="V133" s="19"/>
      <c r="W133" s="19">
        <f ca="1">IFERROR(VLOOKUP($A133,Gains_ded!$A$3:$AC$101,Gains_ded!$X$1-Gains_ded!$A$1+1,0),0)*INDIRECT(ADDRESS(U133,Entree!$J$1,1,1,Parametres!$O$6))</f>
        <v>0</v>
      </c>
      <c r="X133" s="19">
        <f ca="1">IFERROR(VLOOKUP($A133,Gains_ded!$A$3:$AC$101,Gains_ded!$Y$1-Gains_ded!$A$1+1,0),0)*INDIRECT(ADDRESS(U133,Entree!$N$1,1,1,Parametres!$O$6))</f>
        <v>0</v>
      </c>
      <c r="Y133" s="19">
        <f ca="1">IFERROR(VLOOKUP($A133,Gains_ded!$A$3:$AC$101,Gains_ded!$AA$1-Gains_ded!$A$1+1,0),0)*T133</f>
        <v>0</v>
      </c>
      <c r="Z133" s="19">
        <f>IF($A133&lt;50,0,VLOOKUP($A133,Gains_ded!$A$3:$AC$101,Gains_ded!$Z$1-Gains_ded!$A$1+1,0))</f>
        <v>0</v>
      </c>
      <c r="AA133" s="19">
        <f>IF($A133&lt;50,0,VLOOKUP($A133,Gains_ded!$A$3:$AC$101,Gains_ded!$AB$1-Gains_ded!$A$1+1,0))</f>
        <v>0</v>
      </c>
      <c r="AB133" s="19">
        <f t="shared" ca="1" si="27"/>
        <v>0</v>
      </c>
      <c r="AC133" s="19">
        <f>IF($A133&lt;50,0,VLOOKUP($A133,Gains_ded!$A$3:$AC$101,Gains_ded!$AC$1-Gains_ded!$A$1+1,0))</f>
        <v>0</v>
      </c>
      <c r="AD133" s="19">
        <f ca="1">IF(A133=0,0,IFERROR(INDIRECT(ADDRESS(133,A133+1,1,1,Parametres!$O$10&amp;TEXT($A$4,"00000"))),0))</f>
        <v>0</v>
      </c>
      <c r="AE133" s="19">
        <f ca="1">IF(AND($A133&gt;50,$A133&lt;60),VLOOKUP($A133,INDIRECT(ADDRESS(U133+2,1,1,1)):INDIRECT(ADDRESS(U133+10,$AE$1,1,1)),$AE$1-$A$1+1,0),IF(C133="C",BC133+BD133,IF(AC133=0,AB133,IF(AD133&gt;AC133,0,IF(AD133+AB133&gt;AC133,AC133-AD133,AB133)))))</f>
        <v>0</v>
      </c>
      <c r="AL133">
        <f>IF($C133&lt;&gt;"C",0,IFERROR(HLOOKUP($A133&amp;"E",CCQ!$B$2:$AA$101,100,0),0))</f>
        <v>0</v>
      </c>
      <c r="AM133">
        <f ca="1">IF($C133&lt;&gt;"C",0,VLOOKUP(INDIRECT(ADDRESS($U133-35,Entree!$A$1,1,1,Parametres!$O$6))&amp;"C"&amp;INDIRECT(ADDRESS($U133-34,Entree!$A$1,1,1,Parametres!$O$6)),CCQ!$A$4:$AP$100,CCQ!$AP$1,0))</f>
        <v>0</v>
      </c>
      <c r="AN133">
        <f ca="1">IF($C133&lt;&gt;"C",0,VLOOKUP(INDIRECT(ADDRESS($U133-35,Entree!$A$1,1,1,Parametres!$O$6))&amp;"D"&amp;INDIRECT(ADDRESS($U133-34,Entree!$A$1,1,1,Parametres!$O$6)),CCQ!$A$4:$AP$100,CCQ!$AP$1,0))</f>
        <v>0</v>
      </c>
      <c r="AO133">
        <f ca="1">IFERROR(INDIRECT(ADDRESS(AM133,AL133,1,1,Parametres!$O$11)),0)</f>
        <v>0</v>
      </c>
      <c r="AP133">
        <f ca="1">IFERROR(INDIRECT(ADDRESS(AN133,AL133,1,1,Parametres!$O$11)),0)</f>
        <v>0</v>
      </c>
      <c r="AQ133" t="str">
        <f>IF(IFERROR(VLOOKUP(A133,Gains_ded!$A$3:$AC$101,Gains_ded!$R$1,0),0)=1,"H","B")</f>
        <v>B</v>
      </c>
      <c r="AR133">
        <f ca="1">IF(B133="Prelevement",INDIRECT(ADDRESS(U133+6,Entree!$P$1,1,1,Parametres!$O$6)),0)</f>
        <v>0</v>
      </c>
      <c r="AS133">
        <f ca="1">IF(AQ133="H",INDIRECT(ADDRESS(U133+3,Entree!$O$1,1,1,Parametres!$O$6)),INDIRECT(ADDRESS(U133+3,Entree!$P$1,1,1,Parametres!$O$6)))</f>
        <v>0</v>
      </c>
      <c r="AT133">
        <f ca="1">IF(AQ133="H",INDIRECT(ADDRESS(U133+4,Entree!$O$1,1,1,Parametres!$O$6)),INDIRECT(ADDRESS(U133+4,Entree!$P$1,1,1,Parametres!$O$6)))</f>
        <v>0</v>
      </c>
      <c r="AU133">
        <f t="shared" ca="1" si="22"/>
        <v>0</v>
      </c>
      <c r="AV133">
        <f t="shared" ca="1" si="23"/>
        <v>0</v>
      </c>
      <c r="AX133">
        <f>IF($C133&lt;&gt;"C",0,IFERROR(HLOOKUP($A133&amp;"C",CCQ!$B$2:$AA$101,100,0),0))</f>
        <v>0</v>
      </c>
      <c r="AY133">
        <f ca="1">IFERROR(INDIRECT(ADDRESS(AM133,AX133,1,1,Parametres!$O$11)),0)</f>
        <v>0</v>
      </c>
      <c r="AZ133">
        <f ca="1">IFERROR(INDIRECT(ADDRESS(AN133,AX133,1,1,Parametres!$O$11)),0)</f>
        <v>0</v>
      </c>
      <c r="BA133" t="str">
        <f>IF(IFERROR(VLOOKUP(A133,Gains_ded!$A$3:$AC$101,Gains_ded!$X$1,0),0)=1,"H","B")</f>
        <v>B</v>
      </c>
      <c r="BB133">
        <f>IF(A133=Parametres!$A$52,Parametres!$D$52,1)</f>
        <v>1</v>
      </c>
      <c r="BC133">
        <f t="shared" ca="1" si="24"/>
        <v>0</v>
      </c>
      <c r="BD133">
        <f t="shared" ca="1" si="25"/>
        <v>0</v>
      </c>
    </row>
    <row r="134" spans="1:56" x14ac:dyDescent="0.25">
      <c r="A134">
        <f>IFERROR(Entree!F133,0)</f>
        <v>0</v>
      </c>
      <c r="B134" t="str">
        <f>IFERROR(VLOOKUP(A134,Gains_ded!$A$3:$B$101,Gains_ded!$B$1-Gains_ded!$A$1+1,0),"")</f>
        <v/>
      </c>
      <c r="C134" s="12" t="str">
        <f>IFERROR(VLOOKUP(A134,Gains_ded!$A$3:$C$101,Gains_ded!$C$1-Gains_ded!$A$1+1,0),"")</f>
        <v/>
      </c>
      <c r="D134" s="12" t="str">
        <f>IFERROR(VLOOKUP(A134,Gains_ded!$A$3:$D$101,Gains_ded!$D$1-Gains_ded!$A$1+1,0),"")</f>
        <v/>
      </c>
      <c r="E134" s="19">
        <f>IF(OR($A134&lt;50,$A134&gt;59),IFERROR(VLOOKUP($A134,Gains_ded!$A$3:$M$101,Gains_ded!F$1-Gains_ded!$A$1+1,0),0)*Entree!$Q133,0)</f>
        <v>0</v>
      </c>
      <c r="F134" s="19">
        <f>IF(OR($A134&lt;50,$A134&gt;59),IFERROR(VLOOKUP($A134,Gains_ded!$A$3:$M$101,Gains_ded!G$1-Gains_ded!$A$1+1,0),0)*Entree!$Q133,0)</f>
        <v>0</v>
      </c>
      <c r="G134" s="19">
        <f>IF(OR($A134&lt;50,$A134&gt;59),IFERROR(VLOOKUP($A134,Gains_ded!$A$3:$M$101,Gains_ded!H$1-Gains_ded!$A$1+1,0),0)*Entree!$Q133,0)</f>
        <v>0</v>
      </c>
      <c r="H134" s="19">
        <f>IF(OR($A134&lt;50,$A134&gt;59),IFERROR(VLOOKUP($A134,Gains_ded!$A$3:$M$101,Gains_ded!I$1-Gains_ded!$A$1+1,0),0)*Entree!$Q133,0)</f>
        <v>0</v>
      </c>
      <c r="I134" s="19">
        <f>IF(OR($A134&lt;50,$A134&gt;59),IFERROR(VLOOKUP($A134,Gains_ded!$A$3:$M$101,Gains_ded!J$1-Gains_ded!$A$1+1,0),0)*Entree!$Q133,0)</f>
        <v>0</v>
      </c>
      <c r="J134" s="19">
        <f>IF(OR($A134&lt;50,$A134&gt;59),IFERROR(VLOOKUP($A134,Gains_ded!$A$3:$M$101,Gains_ded!K$1-Gains_ded!$A$1+1,0),0)*Entree!$Q133,0)</f>
        <v>0</v>
      </c>
      <c r="K134" s="19">
        <f>IF(OR($A134&lt;50,$A134&gt;59),IFERROR(VLOOKUP($A134,Gains_ded!$A$3:$M$101,Gains_ded!L$1-Gains_ded!$A$1+1,0),0)*Entree!$Q133,0)</f>
        <v>0</v>
      </c>
      <c r="L134" s="19">
        <f>IF(OR($A134&lt;50,$A134&gt;59),IFERROR(VLOOKUP($A134,Gains_ded!$A$3:$M$101,Gains_ded!M$1-Gains_ded!$A$1+1,0),0)*Entree!$Q133,0)</f>
        <v>0</v>
      </c>
      <c r="M134" s="19">
        <f ca="1">IF(C134="s",IFERROR(VLOOKUP($A134,Syndicats!$B$4:$F$51,Syndicats!$E$1-Syndicats!$B$1+1,0),0)*INDIRECT(ADDRESS(U134,Entree!$J$1,1,1,Parametres!$O$6)),IFERROR(VLOOKUP($A134,Gains_ded!$A$3:$AC$101,Gains_ded!$R$1-Gains_ded!$A$1+1,0),0)*INDIRECT(ADDRESS(U134,Entree!$J$1,1,1,Parametres!$O$6)))</f>
        <v>0</v>
      </c>
      <c r="N134" s="19">
        <f ca="1">IFERROR(VLOOKUP($A134,Gains_ded!$A$3:$AC$101,Gains_ded!$S$1-Gains_ded!$A$1+1,0),0)*INDIRECT(ADDRESS(U134,Entree!$N$1,1,1,Parametres!$O$6))</f>
        <v>0</v>
      </c>
      <c r="O134" s="19">
        <f>IF($A134&lt;50,0,IF(C134="s",IFERROR(VLOOKUP($A134,Syndicats!$B$4:$F$51,Syndicats!$F$1-Syndicats!$B$1+1,0),0),VLOOKUP($A134,Gains_ded!$A$3:$AC$101,Gains_ded!$T$1-Gains_ded!$A$1+1,0)))</f>
        <v>0</v>
      </c>
      <c r="P134" s="19">
        <f>IF($A134&lt;50,0,VLOOKUP($A134,Gains_ded!$A$3:$AC$101,Gains_ded!$U$1-Gains_ded!$A$1+1,0))</f>
        <v>0</v>
      </c>
      <c r="Q134" s="19">
        <f t="shared" ca="1" si="26"/>
        <v>0</v>
      </c>
      <c r="R134" s="19">
        <f>IF($A134&lt;50,0,VLOOKUP($A134,Gains_ded!$A$3:$AC$101,Gains_ded!$V$1-Gains_ded!$A$1+1,0))</f>
        <v>0</v>
      </c>
      <c r="S134" s="19">
        <f ca="1">IF(A134=0,0,IFERROR(INDIRECT(ADDRESS(63,A134+1,1,1,Parametres!$O$10&amp;TEXT($A$4,"00000"))),0))</f>
        <v>0</v>
      </c>
      <c r="T134" s="19">
        <f ca="1">IF(AND($A134&gt;50,$A134&lt;60),VLOOKUP($A134,INDIRECT(ADDRESS(U134+2,1,1,1)):INDIRECT(ADDRESS(U134+10,$AE$1,1,1)),$T$1-$A$1+1,0),IF(C134="C",AU134+AV134,IF(R134=0,Q134,IF(S134&gt;R134,0,IF(S134+Q134&gt;R134,R134-S134,Q134)))))</f>
        <v>0</v>
      </c>
      <c r="U134" s="68">
        <f t="shared" si="21"/>
        <v>164</v>
      </c>
      <c r="V134" s="19"/>
      <c r="W134" s="19">
        <f ca="1">IFERROR(VLOOKUP($A134,Gains_ded!$A$3:$AC$101,Gains_ded!$X$1-Gains_ded!$A$1+1,0),0)*INDIRECT(ADDRESS(U134,Entree!$J$1,1,1,Parametres!$O$6))</f>
        <v>0</v>
      </c>
      <c r="X134" s="19">
        <f ca="1">IFERROR(VLOOKUP($A134,Gains_ded!$A$3:$AC$101,Gains_ded!$Y$1-Gains_ded!$A$1+1,0),0)*INDIRECT(ADDRESS(U134,Entree!$N$1,1,1,Parametres!$O$6))</f>
        <v>0</v>
      </c>
      <c r="Y134" s="19">
        <f ca="1">IFERROR(VLOOKUP($A134,Gains_ded!$A$3:$AC$101,Gains_ded!$AA$1-Gains_ded!$A$1+1,0),0)*T134</f>
        <v>0</v>
      </c>
      <c r="Z134" s="19">
        <f>IF($A134&lt;50,0,VLOOKUP($A134,Gains_ded!$A$3:$AC$101,Gains_ded!$Z$1-Gains_ded!$A$1+1,0))</f>
        <v>0</v>
      </c>
      <c r="AA134" s="19">
        <f>IF($A134&lt;50,0,VLOOKUP($A134,Gains_ded!$A$3:$AC$101,Gains_ded!$AB$1-Gains_ded!$A$1+1,0))</f>
        <v>0</v>
      </c>
      <c r="AB134" s="19">
        <f t="shared" ca="1" si="27"/>
        <v>0</v>
      </c>
      <c r="AC134" s="19">
        <f>IF($A134&lt;50,0,VLOOKUP($A134,Gains_ded!$A$3:$AC$101,Gains_ded!$AC$1-Gains_ded!$A$1+1,0))</f>
        <v>0</v>
      </c>
      <c r="AD134" s="19">
        <f ca="1">IF(A134=0,0,IFERROR(INDIRECT(ADDRESS(133,A134+1,1,1,Parametres!$O$10&amp;TEXT($A$4,"00000"))),0))</f>
        <v>0</v>
      </c>
      <c r="AE134" s="19">
        <f ca="1">IF(AND($A134&gt;50,$A134&lt;60),VLOOKUP($A134,INDIRECT(ADDRESS(U134+2,1,1,1)):INDIRECT(ADDRESS(U134+10,$AE$1,1,1)),$AE$1-$A$1+1,0),IF(C134="C",BC134+BD134,IF(AC134=0,AB134,IF(AD134&gt;AC134,0,IF(AD134+AB134&gt;AC134,AC134-AD134,AB134)))))</f>
        <v>0</v>
      </c>
      <c r="AL134">
        <f>IF($C134&lt;&gt;"C",0,IFERROR(HLOOKUP($A134&amp;"E",CCQ!$B$2:$AA$101,100,0),0))</f>
        <v>0</v>
      </c>
      <c r="AM134">
        <f ca="1">IF($C134&lt;&gt;"C",0,VLOOKUP(INDIRECT(ADDRESS($U134-35,Entree!$A$1,1,1,Parametres!$O$6))&amp;"C"&amp;INDIRECT(ADDRESS($U134-34,Entree!$A$1,1,1,Parametres!$O$6)),CCQ!$A$4:$AP$100,CCQ!$AP$1,0))</f>
        <v>0</v>
      </c>
      <c r="AN134">
        <f ca="1">IF($C134&lt;&gt;"C",0,VLOOKUP(INDIRECT(ADDRESS($U134-35,Entree!$A$1,1,1,Parametres!$O$6))&amp;"D"&amp;INDIRECT(ADDRESS($U134-34,Entree!$A$1,1,1,Parametres!$O$6)),CCQ!$A$4:$AP$100,CCQ!$AP$1,0))</f>
        <v>0</v>
      </c>
      <c r="AO134">
        <f ca="1">IFERROR(INDIRECT(ADDRESS(AM134,AL134,1,1,Parametres!$O$11)),0)</f>
        <v>0</v>
      </c>
      <c r="AP134">
        <f ca="1">IFERROR(INDIRECT(ADDRESS(AN134,AL134,1,1,Parametres!$O$11)),0)</f>
        <v>0</v>
      </c>
      <c r="AQ134" t="str">
        <f>IF(IFERROR(VLOOKUP(A134,Gains_ded!$A$3:$AC$101,Gains_ded!$R$1,0),0)=1,"H","B")</f>
        <v>B</v>
      </c>
      <c r="AR134">
        <f ca="1">IF(B134="Prelevement",INDIRECT(ADDRESS(U134+6,Entree!$P$1,1,1,Parametres!$O$6)),0)</f>
        <v>0</v>
      </c>
      <c r="AS134">
        <f ca="1">IF(AQ134="H",INDIRECT(ADDRESS(U134+3,Entree!$O$1,1,1,Parametres!$O$6)),INDIRECT(ADDRESS(U134+3,Entree!$P$1,1,1,Parametres!$O$6)))</f>
        <v>0</v>
      </c>
      <c r="AT134">
        <f ca="1">IF(AQ134="H",INDIRECT(ADDRESS(U134+4,Entree!$O$1,1,1,Parametres!$O$6)),INDIRECT(ADDRESS(U134+4,Entree!$P$1,1,1,Parametres!$O$6)))</f>
        <v>0</v>
      </c>
      <c r="AU134">
        <f t="shared" ca="1" si="22"/>
        <v>0</v>
      </c>
      <c r="AV134">
        <f t="shared" ca="1" si="23"/>
        <v>0</v>
      </c>
      <c r="AX134">
        <f>IF($C134&lt;&gt;"C",0,IFERROR(HLOOKUP($A134&amp;"C",CCQ!$B$2:$AA$101,100,0),0))</f>
        <v>0</v>
      </c>
      <c r="AY134">
        <f ca="1">IFERROR(INDIRECT(ADDRESS(AM134,AX134,1,1,Parametres!$O$11)),0)</f>
        <v>0</v>
      </c>
      <c r="AZ134">
        <f ca="1">IFERROR(INDIRECT(ADDRESS(AN134,AX134,1,1,Parametres!$O$11)),0)</f>
        <v>0</v>
      </c>
      <c r="BA134" t="str">
        <f>IF(IFERROR(VLOOKUP(A134,Gains_ded!$A$3:$AC$101,Gains_ded!$X$1,0),0)=1,"H","B")</f>
        <v>B</v>
      </c>
      <c r="BB134">
        <f>IF(A134=Parametres!$A$52,Parametres!$D$52,1)</f>
        <v>1</v>
      </c>
      <c r="BC134">
        <f t="shared" ca="1" si="24"/>
        <v>0</v>
      </c>
      <c r="BD134">
        <f t="shared" ca="1" si="25"/>
        <v>0</v>
      </c>
    </row>
    <row r="135" spans="1:56" x14ac:dyDescent="0.25">
      <c r="A135">
        <f>IFERROR(Entree!F134,0)</f>
        <v>0</v>
      </c>
      <c r="B135" t="str">
        <f>IFERROR(VLOOKUP(A135,Gains_ded!$A$3:$B$101,Gains_ded!$B$1-Gains_ded!$A$1+1,0),"")</f>
        <v/>
      </c>
      <c r="C135" s="12" t="str">
        <f>IFERROR(VLOOKUP(A135,Gains_ded!$A$3:$C$101,Gains_ded!$C$1-Gains_ded!$A$1+1,0),"")</f>
        <v/>
      </c>
      <c r="D135" s="12" t="str">
        <f>IFERROR(VLOOKUP(A135,Gains_ded!$A$3:$D$101,Gains_ded!$D$1-Gains_ded!$A$1+1,0),"")</f>
        <v/>
      </c>
      <c r="E135" s="19">
        <f>IF(OR($A135&lt;50,$A135&gt;59),IFERROR(VLOOKUP($A135,Gains_ded!$A$3:$M$101,Gains_ded!F$1-Gains_ded!$A$1+1,0),0)*Entree!$Q134,0)</f>
        <v>0</v>
      </c>
      <c r="F135" s="19">
        <f>IF(OR($A135&lt;50,$A135&gt;59),IFERROR(VLOOKUP($A135,Gains_ded!$A$3:$M$101,Gains_ded!G$1-Gains_ded!$A$1+1,0),0)*Entree!$Q134,0)</f>
        <v>0</v>
      </c>
      <c r="G135" s="19">
        <f>IF(OR($A135&lt;50,$A135&gt;59),IFERROR(VLOOKUP($A135,Gains_ded!$A$3:$M$101,Gains_ded!H$1-Gains_ded!$A$1+1,0),0)*Entree!$Q134,0)</f>
        <v>0</v>
      </c>
      <c r="H135" s="19">
        <f>IF(OR($A135&lt;50,$A135&gt;59),IFERROR(VLOOKUP($A135,Gains_ded!$A$3:$M$101,Gains_ded!I$1-Gains_ded!$A$1+1,0),0)*Entree!$Q134,0)</f>
        <v>0</v>
      </c>
      <c r="I135" s="19">
        <f>IF(OR($A135&lt;50,$A135&gt;59),IFERROR(VLOOKUP($A135,Gains_ded!$A$3:$M$101,Gains_ded!J$1-Gains_ded!$A$1+1,0),0)*Entree!$Q134,0)</f>
        <v>0</v>
      </c>
      <c r="J135" s="19">
        <f>IF(OR($A135&lt;50,$A135&gt;59),IFERROR(VLOOKUP($A135,Gains_ded!$A$3:$M$101,Gains_ded!K$1-Gains_ded!$A$1+1,0),0)*Entree!$Q134,0)</f>
        <v>0</v>
      </c>
      <c r="K135" s="19">
        <f>IF(OR($A135&lt;50,$A135&gt;59),IFERROR(VLOOKUP($A135,Gains_ded!$A$3:$M$101,Gains_ded!L$1-Gains_ded!$A$1+1,0),0)*Entree!$Q134,0)</f>
        <v>0</v>
      </c>
      <c r="L135" s="19">
        <f>IF(OR($A135&lt;50,$A135&gt;59),IFERROR(VLOOKUP($A135,Gains_ded!$A$3:$M$101,Gains_ded!M$1-Gains_ded!$A$1+1,0),0)*Entree!$Q134,0)</f>
        <v>0</v>
      </c>
      <c r="M135" s="19">
        <f ca="1">IF(C135="s",IFERROR(VLOOKUP($A135,Syndicats!$B$4:$F$51,Syndicats!$E$1-Syndicats!$B$1+1,0),0)*INDIRECT(ADDRESS(U135,Entree!$J$1,1,1,Parametres!$O$6)),IFERROR(VLOOKUP($A135,Gains_ded!$A$3:$AC$101,Gains_ded!$R$1-Gains_ded!$A$1+1,0),0)*INDIRECT(ADDRESS(U135,Entree!$J$1,1,1,Parametres!$O$6)))</f>
        <v>0</v>
      </c>
      <c r="N135" s="19">
        <f ca="1">IFERROR(VLOOKUP($A135,Gains_ded!$A$3:$AC$101,Gains_ded!$S$1-Gains_ded!$A$1+1,0),0)*INDIRECT(ADDRESS(U135,Entree!$N$1,1,1,Parametres!$O$6))</f>
        <v>0</v>
      </c>
      <c r="O135" s="19">
        <f>IF($A135&lt;50,0,IF(C135="s",IFERROR(VLOOKUP($A135,Syndicats!$B$4:$F$51,Syndicats!$F$1-Syndicats!$B$1+1,0),0),VLOOKUP($A135,Gains_ded!$A$3:$AC$101,Gains_ded!$T$1-Gains_ded!$A$1+1,0)))</f>
        <v>0</v>
      </c>
      <c r="P135" s="19">
        <f>IF($A135&lt;50,0,VLOOKUP($A135,Gains_ded!$A$3:$AC$101,Gains_ded!$U$1-Gains_ded!$A$1+1,0))</f>
        <v>0</v>
      </c>
      <c r="Q135" s="19">
        <f t="shared" ca="1" si="26"/>
        <v>0</v>
      </c>
      <c r="R135" s="19">
        <f>IF($A135&lt;50,0,VLOOKUP($A135,Gains_ded!$A$3:$AC$101,Gains_ded!$V$1-Gains_ded!$A$1+1,0))</f>
        <v>0</v>
      </c>
      <c r="S135" s="19">
        <f ca="1">IF(A135=0,0,IFERROR(INDIRECT(ADDRESS(63,A135+1,1,1,Parametres!$O$10&amp;TEXT($A$4,"00000"))),0))</f>
        <v>0</v>
      </c>
      <c r="T135" s="19">
        <f ca="1">IF(AND($A135&gt;50,$A135&lt;60),VLOOKUP($A135,INDIRECT(ADDRESS(U135+2,1,1,1)):INDIRECT(ADDRESS(U135+10,$AE$1,1,1)),$T$1-$A$1+1,0),IF(C135="C",AU135+AV135,IF(R135=0,Q135,IF(S135&gt;R135,0,IF(S135+Q135&gt;R135,R135-S135,Q135)))))</f>
        <v>0</v>
      </c>
      <c r="U135" s="68">
        <f t="shared" si="21"/>
        <v>164</v>
      </c>
      <c r="V135" s="19"/>
      <c r="W135" s="19">
        <f ca="1">IFERROR(VLOOKUP($A135,Gains_ded!$A$3:$AC$101,Gains_ded!$X$1-Gains_ded!$A$1+1,0),0)*INDIRECT(ADDRESS(U135,Entree!$J$1,1,1,Parametres!$O$6))</f>
        <v>0</v>
      </c>
      <c r="X135" s="19">
        <f ca="1">IFERROR(VLOOKUP($A135,Gains_ded!$A$3:$AC$101,Gains_ded!$Y$1-Gains_ded!$A$1+1,0),0)*INDIRECT(ADDRESS(U135,Entree!$N$1,1,1,Parametres!$O$6))</f>
        <v>0</v>
      </c>
      <c r="Y135" s="19">
        <f ca="1">IFERROR(VLOOKUP($A135,Gains_ded!$A$3:$AC$101,Gains_ded!$AA$1-Gains_ded!$A$1+1,0),0)*T135</f>
        <v>0</v>
      </c>
      <c r="Z135" s="19">
        <f>IF($A135&lt;50,0,VLOOKUP($A135,Gains_ded!$A$3:$AC$101,Gains_ded!$Z$1-Gains_ded!$A$1+1,0))</f>
        <v>0</v>
      </c>
      <c r="AA135" s="19">
        <f>IF($A135&lt;50,0,VLOOKUP($A135,Gains_ded!$A$3:$AC$101,Gains_ded!$AB$1-Gains_ded!$A$1+1,0))</f>
        <v>0</v>
      </c>
      <c r="AB135" s="19">
        <f t="shared" ca="1" si="27"/>
        <v>0</v>
      </c>
      <c r="AC135" s="19">
        <f>IF($A135&lt;50,0,VLOOKUP($A135,Gains_ded!$A$3:$AC$101,Gains_ded!$AC$1-Gains_ded!$A$1+1,0))</f>
        <v>0</v>
      </c>
      <c r="AD135" s="19">
        <f ca="1">IF(A135=0,0,IFERROR(INDIRECT(ADDRESS(133,A135+1,1,1,Parametres!$O$10&amp;TEXT($A$4,"00000"))),0))</f>
        <v>0</v>
      </c>
      <c r="AE135" s="19">
        <f ca="1">IF(AND($A135&gt;50,$A135&lt;60),VLOOKUP($A135,INDIRECT(ADDRESS(U135+2,1,1,1)):INDIRECT(ADDRESS(U135+10,$AE$1,1,1)),$AE$1-$A$1+1,0),IF(C135="C",BC135+BD135,IF(AC135=0,AB135,IF(AD135&gt;AC135,0,IF(AD135+AB135&gt;AC135,AC135-AD135,AB135)))))</f>
        <v>0</v>
      </c>
      <c r="AL135">
        <f>IF($C135&lt;&gt;"C",0,IFERROR(HLOOKUP($A135&amp;"E",CCQ!$B$2:$AA$101,100,0),0))</f>
        <v>0</v>
      </c>
      <c r="AM135">
        <f ca="1">IF($C135&lt;&gt;"C",0,VLOOKUP(INDIRECT(ADDRESS($U135-35,Entree!$A$1,1,1,Parametres!$O$6))&amp;"C"&amp;INDIRECT(ADDRESS($U135-34,Entree!$A$1,1,1,Parametres!$O$6)),CCQ!$A$4:$AP$100,CCQ!$AP$1,0))</f>
        <v>0</v>
      </c>
      <c r="AN135">
        <f ca="1">IF($C135&lt;&gt;"C",0,VLOOKUP(INDIRECT(ADDRESS($U135-35,Entree!$A$1,1,1,Parametres!$O$6))&amp;"D"&amp;INDIRECT(ADDRESS($U135-34,Entree!$A$1,1,1,Parametres!$O$6)),CCQ!$A$4:$AP$100,CCQ!$AP$1,0))</f>
        <v>0</v>
      </c>
      <c r="AO135">
        <f ca="1">IFERROR(INDIRECT(ADDRESS(AM135,AL135,1,1,Parametres!$O$11)),0)</f>
        <v>0</v>
      </c>
      <c r="AP135">
        <f ca="1">IFERROR(INDIRECT(ADDRESS(AN135,AL135,1,1,Parametres!$O$11)),0)</f>
        <v>0</v>
      </c>
      <c r="AQ135" t="str">
        <f>IF(IFERROR(VLOOKUP(A135,Gains_ded!$A$3:$AC$101,Gains_ded!$R$1,0),0)=1,"H","B")</f>
        <v>B</v>
      </c>
      <c r="AR135">
        <f ca="1">IF(B135="Prelevement",INDIRECT(ADDRESS(U135+6,Entree!$P$1,1,1,Parametres!$O$6)),0)</f>
        <v>0</v>
      </c>
      <c r="AS135">
        <f ca="1">IF(AQ135="H",INDIRECT(ADDRESS(U135+3,Entree!$O$1,1,1,Parametres!$O$6)),INDIRECT(ADDRESS(U135+3,Entree!$P$1,1,1,Parametres!$O$6)))</f>
        <v>0</v>
      </c>
      <c r="AT135">
        <f ca="1">IF(AQ135="H",INDIRECT(ADDRESS(U135+4,Entree!$O$1,1,1,Parametres!$O$6)),INDIRECT(ADDRESS(U135+4,Entree!$P$1,1,1,Parametres!$O$6)))</f>
        <v>0</v>
      </c>
      <c r="AU135">
        <f t="shared" ca="1" si="22"/>
        <v>0</v>
      </c>
      <c r="AV135">
        <f t="shared" ca="1" si="23"/>
        <v>0</v>
      </c>
      <c r="AX135">
        <f>IF($C135&lt;&gt;"C",0,IFERROR(HLOOKUP($A135&amp;"C",CCQ!$B$2:$AA$101,100,0),0))</f>
        <v>0</v>
      </c>
      <c r="AY135">
        <f ca="1">IFERROR(INDIRECT(ADDRESS(AM135,AX135,1,1,Parametres!$O$11)),0)</f>
        <v>0</v>
      </c>
      <c r="AZ135">
        <f ca="1">IFERROR(INDIRECT(ADDRESS(AN135,AX135,1,1,Parametres!$O$11)),0)</f>
        <v>0</v>
      </c>
      <c r="BA135" t="str">
        <f>IF(IFERROR(VLOOKUP(A135,Gains_ded!$A$3:$AC$101,Gains_ded!$X$1,0),0)=1,"H","B")</f>
        <v>B</v>
      </c>
      <c r="BB135">
        <f>IF(A135=Parametres!$A$52,Parametres!$D$52,1)</f>
        <v>1</v>
      </c>
      <c r="BC135">
        <f t="shared" ca="1" si="24"/>
        <v>0</v>
      </c>
      <c r="BD135">
        <f t="shared" ca="1" si="25"/>
        <v>0</v>
      </c>
    </row>
    <row r="136" spans="1:56" x14ac:dyDescent="0.25">
      <c r="A136">
        <f>IFERROR(Entree!F135,0)</f>
        <v>0</v>
      </c>
      <c r="B136" t="str">
        <f>IFERROR(VLOOKUP(A136,Gains_ded!$A$3:$B$101,Gains_ded!$B$1-Gains_ded!$A$1+1,0),"")</f>
        <v/>
      </c>
      <c r="C136" s="12" t="str">
        <f>IFERROR(VLOOKUP(A136,Gains_ded!$A$3:$C$101,Gains_ded!$C$1-Gains_ded!$A$1+1,0),"")</f>
        <v/>
      </c>
      <c r="D136" s="12" t="str">
        <f>IFERROR(VLOOKUP(A136,Gains_ded!$A$3:$D$101,Gains_ded!$D$1-Gains_ded!$A$1+1,0),"")</f>
        <v/>
      </c>
      <c r="E136" s="19">
        <f>IF(OR($A136&lt;50,$A136&gt;59),IFERROR(VLOOKUP($A136,Gains_ded!$A$3:$M$101,Gains_ded!F$1-Gains_ded!$A$1+1,0),0)*Entree!$Q135,0)</f>
        <v>0</v>
      </c>
      <c r="F136" s="19">
        <f>IF(OR($A136&lt;50,$A136&gt;59),IFERROR(VLOOKUP($A136,Gains_ded!$A$3:$M$101,Gains_ded!G$1-Gains_ded!$A$1+1,0),0)*Entree!$Q135,0)</f>
        <v>0</v>
      </c>
      <c r="G136" s="19">
        <f>IF(OR($A136&lt;50,$A136&gt;59),IFERROR(VLOOKUP($A136,Gains_ded!$A$3:$M$101,Gains_ded!H$1-Gains_ded!$A$1+1,0),0)*Entree!$Q135,0)</f>
        <v>0</v>
      </c>
      <c r="H136" s="19">
        <f>IF(OR($A136&lt;50,$A136&gt;59),IFERROR(VLOOKUP($A136,Gains_ded!$A$3:$M$101,Gains_ded!I$1-Gains_ded!$A$1+1,0),0)*Entree!$Q135,0)</f>
        <v>0</v>
      </c>
      <c r="I136" s="19">
        <f>IF(OR($A136&lt;50,$A136&gt;59),IFERROR(VLOOKUP($A136,Gains_ded!$A$3:$M$101,Gains_ded!J$1-Gains_ded!$A$1+1,0),0)*Entree!$Q135,0)</f>
        <v>0</v>
      </c>
      <c r="J136" s="19">
        <f>IF(OR($A136&lt;50,$A136&gt;59),IFERROR(VLOOKUP($A136,Gains_ded!$A$3:$M$101,Gains_ded!K$1-Gains_ded!$A$1+1,0),0)*Entree!$Q135,0)</f>
        <v>0</v>
      </c>
      <c r="K136" s="19">
        <f>IF(OR($A136&lt;50,$A136&gt;59),IFERROR(VLOOKUP($A136,Gains_ded!$A$3:$M$101,Gains_ded!L$1-Gains_ded!$A$1+1,0),0)*Entree!$Q135,0)</f>
        <v>0</v>
      </c>
      <c r="L136" s="19">
        <f>IF(OR($A136&lt;50,$A136&gt;59),IFERROR(VLOOKUP($A136,Gains_ded!$A$3:$M$101,Gains_ded!M$1-Gains_ded!$A$1+1,0),0)*Entree!$Q135,0)</f>
        <v>0</v>
      </c>
      <c r="M136" s="19">
        <f ca="1">IF(C136="s",IFERROR(VLOOKUP($A136,Syndicats!$B$4:$F$51,Syndicats!$E$1-Syndicats!$B$1+1,0),0)*INDIRECT(ADDRESS(U136,Entree!$J$1,1,1,Parametres!$O$6)),IFERROR(VLOOKUP($A136,Gains_ded!$A$3:$AC$101,Gains_ded!$R$1-Gains_ded!$A$1+1,0),0)*INDIRECT(ADDRESS(U136,Entree!$J$1,1,1,Parametres!$O$6)))</f>
        <v>0</v>
      </c>
      <c r="N136" s="19">
        <f ca="1">IFERROR(VLOOKUP($A136,Gains_ded!$A$3:$AC$101,Gains_ded!$S$1-Gains_ded!$A$1+1,0),0)*INDIRECT(ADDRESS(U136,Entree!$N$1,1,1,Parametres!$O$6))</f>
        <v>0</v>
      </c>
      <c r="O136" s="19">
        <f>IF($A136&lt;50,0,IF(C136="s",IFERROR(VLOOKUP($A136,Syndicats!$B$4:$F$51,Syndicats!$F$1-Syndicats!$B$1+1,0),0),VLOOKUP($A136,Gains_ded!$A$3:$AC$101,Gains_ded!$T$1-Gains_ded!$A$1+1,0)))</f>
        <v>0</v>
      </c>
      <c r="P136" s="19">
        <f>IF($A136&lt;50,0,VLOOKUP($A136,Gains_ded!$A$3:$AC$101,Gains_ded!$U$1-Gains_ded!$A$1+1,0))</f>
        <v>0</v>
      </c>
      <c r="Q136" s="19">
        <f t="shared" ca="1" si="26"/>
        <v>0</v>
      </c>
      <c r="R136" s="19">
        <f>IF($A136&lt;50,0,VLOOKUP($A136,Gains_ded!$A$3:$AC$101,Gains_ded!$V$1-Gains_ded!$A$1+1,0))</f>
        <v>0</v>
      </c>
      <c r="S136" s="19">
        <f ca="1">IF(A136=0,0,IFERROR(INDIRECT(ADDRESS(63,A136+1,1,1,Parametres!$O$10&amp;TEXT($A$4,"00000"))),0))</f>
        <v>0</v>
      </c>
      <c r="T136" s="19">
        <f ca="1">IF(AND($A136&gt;50,$A136&lt;60),VLOOKUP($A136,INDIRECT(ADDRESS(U136+2,1,1,1)):INDIRECT(ADDRESS(U136+10,$AE$1,1,1)),$T$1-$A$1+1,0),IF(C136="C",AU136+AV136,IF(R136=0,Q136,IF(S136&gt;R136,0,IF(S136+Q136&gt;R136,R136-S136,Q136)))))</f>
        <v>0</v>
      </c>
      <c r="U136" s="68">
        <f t="shared" si="21"/>
        <v>164</v>
      </c>
      <c r="V136" s="19"/>
      <c r="W136" s="19">
        <f ca="1">IFERROR(VLOOKUP($A136,Gains_ded!$A$3:$AC$101,Gains_ded!$X$1-Gains_ded!$A$1+1,0),0)*INDIRECT(ADDRESS(U136,Entree!$J$1,1,1,Parametres!$O$6))</f>
        <v>0</v>
      </c>
      <c r="X136" s="19">
        <f ca="1">IFERROR(VLOOKUP($A136,Gains_ded!$A$3:$AC$101,Gains_ded!$Y$1-Gains_ded!$A$1+1,0),0)*INDIRECT(ADDRESS(U136,Entree!$N$1,1,1,Parametres!$O$6))</f>
        <v>0</v>
      </c>
      <c r="Y136" s="19">
        <f ca="1">IFERROR(VLOOKUP($A136,Gains_ded!$A$3:$AC$101,Gains_ded!$AA$1-Gains_ded!$A$1+1,0),0)*T136</f>
        <v>0</v>
      </c>
      <c r="Z136" s="19">
        <f>IF($A136&lt;50,0,VLOOKUP($A136,Gains_ded!$A$3:$AC$101,Gains_ded!$Z$1-Gains_ded!$A$1+1,0))</f>
        <v>0</v>
      </c>
      <c r="AA136" s="19">
        <f>IF($A136&lt;50,0,VLOOKUP($A136,Gains_ded!$A$3:$AC$101,Gains_ded!$AB$1-Gains_ded!$A$1+1,0))</f>
        <v>0</v>
      </c>
      <c r="AB136" s="19">
        <f t="shared" ca="1" si="27"/>
        <v>0</v>
      </c>
      <c r="AC136" s="19">
        <f>IF($A136&lt;50,0,VLOOKUP($A136,Gains_ded!$A$3:$AC$101,Gains_ded!$AC$1-Gains_ded!$A$1+1,0))</f>
        <v>0</v>
      </c>
      <c r="AD136" s="19">
        <f ca="1">IF(A136=0,0,IFERROR(INDIRECT(ADDRESS(133,A136+1,1,1,Parametres!$O$10&amp;TEXT($A$4,"00000"))),0))</f>
        <v>0</v>
      </c>
      <c r="AE136" s="19">
        <f ca="1">IF(AND($A136&gt;50,$A136&lt;60),VLOOKUP($A136,INDIRECT(ADDRESS(U136+2,1,1,1)):INDIRECT(ADDRESS(U136+10,$AE$1,1,1)),$AE$1-$A$1+1,0),IF(C136="C",BC136+BD136,IF(AC136=0,AB136,IF(AD136&gt;AC136,0,IF(AD136+AB136&gt;AC136,AC136-AD136,AB136)))))</f>
        <v>0</v>
      </c>
      <c r="AL136">
        <f>IF($C136&lt;&gt;"C",0,IFERROR(HLOOKUP($A136&amp;"E",CCQ!$B$2:$AA$101,100,0),0))</f>
        <v>0</v>
      </c>
      <c r="AM136">
        <f ca="1">IF($C136&lt;&gt;"C",0,VLOOKUP(INDIRECT(ADDRESS($U136-35,Entree!$A$1,1,1,Parametres!$O$6))&amp;"C"&amp;INDIRECT(ADDRESS($U136-34,Entree!$A$1,1,1,Parametres!$O$6)),CCQ!$A$4:$AP$100,CCQ!$AP$1,0))</f>
        <v>0</v>
      </c>
      <c r="AN136">
        <f ca="1">IF($C136&lt;&gt;"C",0,VLOOKUP(INDIRECT(ADDRESS($U136-35,Entree!$A$1,1,1,Parametres!$O$6))&amp;"D"&amp;INDIRECT(ADDRESS($U136-34,Entree!$A$1,1,1,Parametres!$O$6)),CCQ!$A$4:$AP$100,CCQ!$AP$1,0))</f>
        <v>0</v>
      </c>
      <c r="AO136">
        <f ca="1">IFERROR(INDIRECT(ADDRESS(AM136,AL136,1,1,Parametres!$O$11)),0)</f>
        <v>0</v>
      </c>
      <c r="AP136">
        <f ca="1">IFERROR(INDIRECT(ADDRESS(AN136,AL136,1,1,Parametres!$O$11)),0)</f>
        <v>0</v>
      </c>
      <c r="AQ136" t="str">
        <f>IF(IFERROR(VLOOKUP(A136,Gains_ded!$A$3:$AC$101,Gains_ded!$R$1,0),0)=1,"H","B")</f>
        <v>B</v>
      </c>
      <c r="AR136">
        <f ca="1">IF(B136="Prelevement",INDIRECT(ADDRESS(U136+6,Entree!$P$1,1,1,Parametres!$O$6)),0)</f>
        <v>0</v>
      </c>
      <c r="AS136">
        <f ca="1">IF(AQ136="H",INDIRECT(ADDRESS(U136+3,Entree!$O$1,1,1,Parametres!$O$6)),INDIRECT(ADDRESS(U136+3,Entree!$P$1,1,1,Parametres!$O$6)))</f>
        <v>0</v>
      </c>
      <c r="AT136">
        <f ca="1">IF(AQ136="H",INDIRECT(ADDRESS(U136+4,Entree!$O$1,1,1,Parametres!$O$6)),INDIRECT(ADDRESS(U136+4,Entree!$P$1,1,1,Parametres!$O$6)))</f>
        <v>0</v>
      </c>
      <c r="AU136">
        <f t="shared" ca="1" si="22"/>
        <v>0</v>
      </c>
      <c r="AV136">
        <f t="shared" ca="1" si="23"/>
        <v>0</v>
      </c>
      <c r="AX136">
        <f>IF($C136&lt;&gt;"C",0,IFERROR(HLOOKUP($A136&amp;"C",CCQ!$B$2:$AA$101,100,0),0))</f>
        <v>0</v>
      </c>
      <c r="AY136">
        <f ca="1">IFERROR(INDIRECT(ADDRESS(AM136,AX136,1,1,Parametres!$O$11)),0)</f>
        <v>0</v>
      </c>
      <c r="AZ136">
        <f ca="1">IFERROR(INDIRECT(ADDRESS(AN136,AX136,1,1,Parametres!$O$11)),0)</f>
        <v>0</v>
      </c>
      <c r="BA136" t="str">
        <f>IF(IFERROR(VLOOKUP(A136,Gains_ded!$A$3:$AC$101,Gains_ded!$X$1,0),0)=1,"H","B")</f>
        <v>B</v>
      </c>
      <c r="BB136">
        <f>IF(A136=Parametres!$A$52,Parametres!$D$52,1)</f>
        <v>1</v>
      </c>
      <c r="BC136">
        <f t="shared" ca="1" si="24"/>
        <v>0</v>
      </c>
      <c r="BD136">
        <f t="shared" ca="1" si="25"/>
        <v>0</v>
      </c>
    </row>
    <row r="137" spans="1:56" x14ac:dyDescent="0.25">
      <c r="A137">
        <f>IFERROR(Entree!F136,0)</f>
        <v>0</v>
      </c>
      <c r="B137" t="str">
        <f>IFERROR(VLOOKUP(A137,Gains_ded!$A$3:$B$101,Gains_ded!$B$1-Gains_ded!$A$1+1,0),"")</f>
        <v/>
      </c>
      <c r="C137" s="12" t="s">
        <v>168</v>
      </c>
      <c r="D137" s="12" t="str">
        <f>IFERROR(VLOOKUP(A137,Gains_ded!$A$3:$D$101,Gains_ded!$D$1-Gains_ded!$A$1+1,0),"")</f>
        <v/>
      </c>
      <c r="E137" s="19">
        <f>IF(OR($A137&lt;50,$A137&gt;59),IFERROR(VLOOKUP($A137,Gains_ded!$A$3:$M$101,Gains_ded!F$1-Gains_ded!$A$1+1,0),0)*Entree!$Q136,0)</f>
        <v>0</v>
      </c>
      <c r="F137" s="19">
        <f>IF(OR($A137&lt;50,$A137&gt;59),IFERROR(VLOOKUP($A137,Gains_ded!$A$3:$M$101,Gains_ded!G$1-Gains_ded!$A$1+1,0),0)*Entree!$Q136,0)</f>
        <v>0</v>
      </c>
      <c r="G137" s="19">
        <f>IF(OR($A137&lt;50,$A137&gt;59),IFERROR(VLOOKUP($A137,Gains_ded!$A$3:$M$101,Gains_ded!H$1-Gains_ded!$A$1+1,0),0)*Entree!$Q136,0)</f>
        <v>0</v>
      </c>
      <c r="H137" s="19">
        <f>IF(OR($A137&lt;50,$A137&gt;59),IFERROR(VLOOKUP($A137,Gains_ded!$A$3:$M$101,Gains_ded!I$1-Gains_ded!$A$1+1,0),0)*Entree!$Q136,0)</f>
        <v>0</v>
      </c>
      <c r="I137" s="19">
        <f>IF(OR($A137&lt;50,$A137&gt;59),IFERROR(VLOOKUP($A137,Gains_ded!$A$3:$M$101,Gains_ded!J$1-Gains_ded!$A$1+1,0),0)*Entree!$Q136,0)</f>
        <v>0</v>
      </c>
      <c r="J137" s="19">
        <f>IF(OR($A137&lt;50,$A137&gt;59),IFERROR(VLOOKUP($A137,Gains_ded!$A$3:$M$101,Gains_ded!K$1-Gains_ded!$A$1+1,0),0)*Entree!$Q136,0)</f>
        <v>0</v>
      </c>
      <c r="K137" s="19">
        <f>IF(OR($A137&lt;50,$A137&gt;59),IFERROR(VLOOKUP($A137,Gains_ded!$A$3:$M$101,Gains_ded!L$1-Gains_ded!$A$1+1,0),0)*Entree!$Q136,0)</f>
        <v>0</v>
      </c>
      <c r="L137" s="19">
        <f>IF(OR($A137&lt;50,$A137&gt;59),IFERROR(VLOOKUP($A137,Gains_ded!$A$3:$M$101,Gains_ded!M$1-Gains_ded!$A$1+1,0),0)*Entree!$Q136,0)</f>
        <v>0</v>
      </c>
      <c r="M137" s="19">
        <f ca="1">IF(C137="s",IFERROR(VLOOKUP($A137,Syndicats!$B$4:$F$51,Syndicats!$E$1-Syndicats!$B$1+1,0),0)*INDIRECT(ADDRESS(U137,Entree!$J$1,1,1,Parametres!$O$6)),IFERROR(VLOOKUP($A137,Gains_ded!$A$3:$AC$101,Gains_ded!$R$1-Gains_ded!$A$1+1,0),0)*INDIRECT(ADDRESS(U137,Entree!$J$1,1,1,Parametres!$O$6)))</f>
        <v>0</v>
      </c>
      <c r="N137" s="19">
        <f ca="1">IFERROR(VLOOKUP($A137,Gains_ded!$A$3:$AC$101,Gains_ded!$S$1-Gains_ded!$A$1+1,0),0)*INDIRECT(ADDRESS(U137,Entree!$N$1,1,1,Parametres!$O$6))</f>
        <v>0</v>
      </c>
      <c r="O137" s="19">
        <f>IF($A137&lt;50,0,IF(C137="s",IFERROR(VLOOKUP($A137,Syndicats!$B$4:$F$51,Syndicats!$F$1-Syndicats!$B$1+1,0),0),VLOOKUP($A137,Gains_ded!$A$3:$AC$101,Gains_ded!$T$1-Gains_ded!$A$1+1,0)))</f>
        <v>0</v>
      </c>
      <c r="P137" s="19">
        <f>IF($A137&lt;50,0,VLOOKUP($A137,Gains_ded!$A$3:$AC$101,Gains_ded!$U$1-Gains_ded!$A$1+1,0))</f>
        <v>0</v>
      </c>
      <c r="Q137" s="19">
        <f t="shared" ca="1" si="26"/>
        <v>0</v>
      </c>
      <c r="R137" s="19">
        <f>IF($A137&lt;50,0,VLOOKUP($A137,Gains_ded!$A$3:$AC$101,Gains_ded!$V$1-Gains_ded!$A$1+1,0))</f>
        <v>0</v>
      </c>
      <c r="S137" s="19">
        <f ca="1">IF(A137=0,0,IFERROR(INDIRECT(ADDRESS(63,A137+1,1,1,Parametres!$O$10&amp;TEXT($A$4,"00000"))),0))</f>
        <v>0</v>
      </c>
      <c r="T137" s="19">
        <f ca="1">IF(AND($A137&gt;50,$A137&lt;60),VLOOKUP($A137,INDIRECT(ADDRESS(U137+2,1,1,1)):INDIRECT(ADDRESS(U137+10,$AE$1,1,1)),$T$1-$A$1+1,0),IF(C137="C",AU137+AV137,IF(R137=0,Q137,IF(S137&gt;R137,0,IF(S137+Q137&gt;R137,R137-S137,Q137)))))</f>
        <v>0</v>
      </c>
      <c r="U137" s="68">
        <f t="shared" si="21"/>
        <v>164</v>
      </c>
      <c r="V137" s="19"/>
      <c r="W137" s="19">
        <f ca="1">IFERROR(VLOOKUP($A137,Gains_ded!$A$3:$AC$101,Gains_ded!$X$1-Gains_ded!$A$1+1,0),0)*INDIRECT(ADDRESS(U137,Entree!$J$1,1,1,Parametres!$O$6))</f>
        <v>0</v>
      </c>
      <c r="X137" s="19">
        <f ca="1">IFERROR(VLOOKUP($A137,Gains_ded!$A$3:$AC$101,Gains_ded!$Y$1-Gains_ded!$A$1+1,0),0)*INDIRECT(ADDRESS(U137,Entree!$N$1,1,1,Parametres!$O$6))</f>
        <v>0</v>
      </c>
      <c r="Y137" s="19">
        <f ca="1">IFERROR(VLOOKUP($A137,Gains_ded!$A$3:$AC$101,Gains_ded!$AA$1-Gains_ded!$A$1+1,0),0)*T137</f>
        <v>0</v>
      </c>
      <c r="Z137" s="19">
        <f>IF($A137&lt;50,0,VLOOKUP($A137,Gains_ded!$A$3:$AC$101,Gains_ded!$Z$1-Gains_ded!$A$1+1,0))</f>
        <v>0</v>
      </c>
      <c r="AA137" s="19">
        <f>IF($A137&lt;50,0,VLOOKUP($A137,Gains_ded!$A$3:$AC$101,Gains_ded!$AB$1-Gains_ded!$A$1+1,0))</f>
        <v>0</v>
      </c>
      <c r="AB137" s="19">
        <f t="shared" ca="1" si="27"/>
        <v>0</v>
      </c>
      <c r="AC137" s="19">
        <f>IF($A137&lt;50,0,VLOOKUP($A137,Gains_ded!$A$3:$AC$101,Gains_ded!$AC$1-Gains_ded!$A$1+1,0))</f>
        <v>0</v>
      </c>
      <c r="AD137" s="19">
        <f ca="1">IF(A137=0,0,IFERROR(INDIRECT(ADDRESS(133,A137+1,1,1,Parametres!$O$10&amp;TEXT($A$4,"00000"))),0))</f>
        <v>0</v>
      </c>
      <c r="AE137" s="19">
        <f ca="1">IF(AND($A137&gt;50,$A137&lt;60),VLOOKUP($A137,INDIRECT(ADDRESS(U137+2,1,1,1)):INDIRECT(ADDRESS(U137+10,$AE$1,1,1)),$AE$1-$A$1+1,0),IF(C137="C",BC137+BD137,IF(AC137=0,AB137,IF(AD137&gt;AC137,0,IF(AD137+AB137&gt;AC137,AC137-AD137,AB137)))))</f>
        <v>0</v>
      </c>
      <c r="AL137">
        <f>IF($C137&lt;&gt;"C",0,IFERROR(HLOOKUP($A137&amp;"E",CCQ!$B$2:$AA$101,100,0),0))</f>
        <v>0</v>
      </c>
      <c r="AM137" t="e">
        <f ca="1">IF($C137&lt;&gt;"C",0,VLOOKUP(INDIRECT(ADDRESS($U137-35,Entree!$A$1,1,1,Parametres!$O$6))&amp;"C"&amp;INDIRECT(ADDRESS($U137-34,Entree!$A$1,1,1,Parametres!$O$6)),CCQ!$A$4:$AP$100,CCQ!$AP$1,0))</f>
        <v>#N/A</v>
      </c>
      <c r="AN137" t="e">
        <f ca="1">IF($C137&lt;&gt;"C",0,VLOOKUP(INDIRECT(ADDRESS($U137-35,Entree!$A$1,1,1,Parametres!$O$6))&amp;"D"&amp;INDIRECT(ADDRESS($U137-34,Entree!$A$1,1,1,Parametres!$O$6)),CCQ!$A$4:$AP$100,CCQ!$AP$1,0))</f>
        <v>#N/A</v>
      </c>
      <c r="AO137">
        <f ca="1">IFERROR(INDIRECT(ADDRESS(AM137,AL137,1,1,Parametres!$O$11)),0)</f>
        <v>0</v>
      </c>
      <c r="AP137">
        <f ca="1">IFERROR(INDIRECT(ADDRESS(AN137,AL137,1,1,Parametres!$O$11)),0)</f>
        <v>0</v>
      </c>
      <c r="AQ137" t="str">
        <f>IF(IFERROR(VLOOKUP(A137,Gains_ded!$A$3:$AC$101,Gains_ded!$R$1,0),0)=1,"H","B")</f>
        <v>B</v>
      </c>
      <c r="AR137">
        <f ca="1">IF(B137="Prelevement",INDIRECT(ADDRESS(U137+6,Entree!$P$1,1,1,Parametres!$O$6)),0)</f>
        <v>0</v>
      </c>
      <c r="AS137">
        <f ca="1">IF(AQ137="H",INDIRECT(ADDRESS(U137+3,Entree!$O$1,1,1,Parametres!$O$6)),INDIRECT(ADDRESS(U137+3,Entree!$P$1,1,1,Parametres!$O$6)))</f>
        <v>0</v>
      </c>
      <c r="AT137">
        <f ca="1">IF(AQ137="H",INDIRECT(ADDRESS(U137+4,Entree!$O$1,1,1,Parametres!$O$6)),INDIRECT(ADDRESS(U137+4,Entree!$P$1,1,1,Parametres!$O$6)))</f>
        <v>0</v>
      </c>
      <c r="AU137">
        <f t="shared" ca="1" si="22"/>
        <v>0</v>
      </c>
      <c r="AV137">
        <f ca="1">ROUND(AT137*AP137,2)</f>
        <v>0</v>
      </c>
      <c r="AX137">
        <f>IF($C137&lt;&gt;"C",0,IFERROR(HLOOKUP($A137&amp;"C",CCQ!$B$2:$AA$101,100,0),0))</f>
        <v>0</v>
      </c>
      <c r="AY137">
        <f ca="1">IFERROR(INDIRECT(ADDRESS(AM137,AX137,1,1,Parametres!$O$11)),0)</f>
        <v>0</v>
      </c>
      <c r="AZ137">
        <f ca="1">IFERROR(INDIRECT(ADDRESS(AN137,AX137,1,1,Parametres!$O$11)),0)</f>
        <v>0</v>
      </c>
      <c r="BA137" t="str">
        <f>IF(IFERROR(VLOOKUP(A137,Gains_ded!$A$3:$AC$101,Gains_ded!$X$1,0),0)=1,"H","B")</f>
        <v>B</v>
      </c>
      <c r="BB137">
        <f>IF(A137=Parametres!$A$52,Parametres!$D$52,1)</f>
        <v>1</v>
      </c>
      <c r="BC137">
        <f t="shared" ca="1" si="24"/>
        <v>0</v>
      </c>
      <c r="BD137">
        <f t="shared" ca="1" si="25"/>
        <v>0</v>
      </c>
    </row>
    <row r="138" spans="1:56" x14ac:dyDescent="0.25">
      <c r="A138">
        <f>IFERROR(Entree!F137,0)</f>
        <v>0</v>
      </c>
      <c r="B138" t="str">
        <f>IFERROR(VLOOKUP(A138,Gains_ded!$A$3:$B$101,Gains_ded!$B$1-Gains_ded!$A$1+1,0),"")</f>
        <v/>
      </c>
      <c r="C138" s="12" t="str">
        <f>IFERROR(VLOOKUP(A138,Gains_ded!$A$3:$C$101,Gains_ded!$C$1-Gains_ded!$A$1+1,0),"")</f>
        <v/>
      </c>
      <c r="D138" s="12" t="str">
        <f>IFERROR(VLOOKUP(A138,Gains_ded!$A$3:$D$101,Gains_ded!$D$1-Gains_ded!$A$1+1,0),"")</f>
        <v/>
      </c>
      <c r="E138" s="19">
        <f>IF(OR($A138&lt;50,$A138&gt;59),IFERROR(VLOOKUP($A138,Gains_ded!$A$3:$M$101,Gains_ded!F$1-Gains_ded!$A$1+1,0),0)*Entree!$Q137,0)</f>
        <v>0</v>
      </c>
      <c r="F138" s="19">
        <f>IF(OR($A138&lt;50,$A138&gt;59),IFERROR(VLOOKUP($A138,Gains_ded!$A$3:$M$101,Gains_ded!G$1-Gains_ded!$A$1+1,0),0)*Entree!$Q137,0)</f>
        <v>0</v>
      </c>
      <c r="G138" s="19">
        <f>IF(OR($A138&lt;50,$A138&gt;59),IFERROR(VLOOKUP($A138,Gains_ded!$A$3:$M$101,Gains_ded!H$1-Gains_ded!$A$1+1,0),0)*Entree!$Q137,0)</f>
        <v>0</v>
      </c>
      <c r="H138" s="19">
        <f>IF(OR($A138&lt;50,$A138&gt;59),IFERROR(VLOOKUP($A138,Gains_ded!$A$3:$M$101,Gains_ded!I$1-Gains_ded!$A$1+1,0),0)*Entree!$Q137,0)</f>
        <v>0</v>
      </c>
      <c r="I138" s="19">
        <f>IF(OR($A138&lt;50,$A138&gt;59),IFERROR(VLOOKUP($A138,Gains_ded!$A$3:$M$101,Gains_ded!J$1-Gains_ded!$A$1+1,0),0)*Entree!$Q137,0)</f>
        <v>0</v>
      </c>
      <c r="J138" s="19">
        <f>IF(OR($A138&lt;50,$A138&gt;59),IFERROR(VLOOKUP($A138,Gains_ded!$A$3:$M$101,Gains_ded!K$1-Gains_ded!$A$1+1,0),0)*Entree!$Q137,0)</f>
        <v>0</v>
      </c>
      <c r="K138" s="19">
        <f>IF(OR($A138&lt;50,$A138&gt;59),IFERROR(VLOOKUP($A138,Gains_ded!$A$3:$M$101,Gains_ded!L$1-Gains_ded!$A$1+1,0),0)*Entree!$Q137,0)</f>
        <v>0</v>
      </c>
      <c r="L138" s="19">
        <f>IF(OR($A138&lt;50,$A138&gt;59),IFERROR(VLOOKUP($A138,Gains_ded!$A$3:$M$101,Gains_ded!M$1-Gains_ded!$A$1+1,0),0)*Entree!$Q137,0)</f>
        <v>0</v>
      </c>
      <c r="M138" s="19">
        <f ca="1">IF(C138="s",IFERROR(VLOOKUP($A138,Syndicats!$B$4:$F$51,Syndicats!$E$1-Syndicats!$B$1+1,0),0)*INDIRECT(ADDRESS(U138,Entree!$J$1,1,1,Parametres!$O$6)),IFERROR(VLOOKUP($A138,Gains_ded!$A$3:$AC$101,Gains_ded!$R$1-Gains_ded!$A$1+1,0),0)*INDIRECT(ADDRESS(U138,Entree!$J$1,1,1,Parametres!$O$6)))</f>
        <v>0</v>
      </c>
      <c r="N138" s="19">
        <f ca="1">IFERROR(VLOOKUP($A138,Gains_ded!$A$3:$AC$101,Gains_ded!$S$1-Gains_ded!$A$1+1,0),0)*INDIRECT(ADDRESS(U138,Entree!$N$1,1,1,Parametres!$O$6))</f>
        <v>0</v>
      </c>
      <c r="O138" s="19">
        <f>IF($A138&lt;50,0,IF(C138="s",IFERROR(VLOOKUP($A138,Syndicats!$B$4:$F$51,Syndicats!$F$1-Syndicats!$B$1+1,0),0),VLOOKUP($A138,Gains_ded!$A$3:$AC$101,Gains_ded!$T$1-Gains_ded!$A$1+1,0)))</f>
        <v>0</v>
      </c>
      <c r="P138" s="19">
        <f>IF($A138&lt;50,0,VLOOKUP($A138,Gains_ded!$A$3:$AC$101,Gains_ded!$U$1-Gains_ded!$A$1+1,0))</f>
        <v>0</v>
      </c>
      <c r="Q138" s="19">
        <f t="shared" ca="1" si="26"/>
        <v>0</v>
      </c>
      <c r="R138" s="19">
        <f>IF($A138&lt;50,0,VLOOKUP($A138,Gains_ded!$A$3:$AC$101,Gains_ded!$V$1-Gains_ded!$A$1+1,0))</f>
        <v>0</v>
      </c>
      <c r="S138" s="19">
        <f ca="1">IF(A138=0,0,IFERROR(INDIRECT(ADDRESS(63,A138+1,1,1,Parametres!$O$10&amp;TEXT($A$4,"00000"))),0))</f>
        <v>0</v>
      </c>
      <c r="T138" s="19">
        <f ca="1">IF(AND($A138&gt;50,$A138&lt;60),VLOOKUP($A138,INDIRECT(ADDRESS(U138+2,1,1,1)):INDIRECT(ADDRESS(U138+10,$AE$1,1,1)),$T$1-$A$1+1,0),IF(C138="C",AU138+AV138,IF(R138=0,Q138,IF(S138&gt;R138,0,IF(S138+Q138&gt;R138,R138-S138,Q138)))))</f>
        <v>0</v>
      </c>
      <c r="U138" s="68">
        <f t="shared" si="21"/>
        <v>164</v>
      </c>
      <c r="V138" s="19"/>
      <c r="W138" s="19">
        <f ca="1">IFERROR(VLOOKUP($A138,Gains_ded!$A$3:$AC$101,Gains_ded!$X$1-Gains_ded!$A$1+1,0),0)*INDIRECT(ADDRESS(U138,Entree!$J$1,1,1,Parametres!$O$6))</f>
        <v>0</v>
      </c>
      <c r="X138" s="19">
        <f ca="1">IFERROR(VLOOKUP($A138,Gains_ded!$A$3:$AC$101,Gains_ded!$Y$1-Gains_ded!$A$1+1,0),0)*INDIRECT(ADDRESS(U138,Entree!$N$1,1,1,Parametres!$O$6))</f>
        <v>0</v>
      </c>
      <c r="Y138" s="19">
        <f ca="1">IFERROR(VLOOKUP($A138,Gains_ded!$A$3:$AC$101,Gains_ded!$AA$1-Gains_ded!$A$1+1,0),0)*T138</f>
        <v>0</v>
      </c>
      <c r="Z138" s="19">
        <f>IF($A138&lt;50,0,VLOOKUP($A138,Gains_ded!$A$3:$AC$101,Gains_ded!$Z$1-Gains_ded!$A$1+1,0))</f>
        <v>0</v>
      </c>
      <c r="AA138" s="19">
        <f>IF($A138&lt;50,0,VLOOKUP($A138,Gains_ded!$A$3:$AC$101,Gains_ded!$AB$1-Gains_ded!$A$1+1,0))</f>
        <v>0</v>
      </c>
      <c r="AB138" s="19">
        <f t="shared" ca="1" si="27"/>
        <v>0</v>
      </c>
      <c r="AC138" s="19">
        <f>IF($A138&lt;50,0,VLOOKUP($A138,Gains_ded!$A$3:$AC$101,Gains_ded!$AC$1-Gains_ded!$A$1+1,0))</f>
        <v>0</v>
      </c>
      <c r="AD138" s="19">
        <f ca="1">IF(A138=0,0,IFERROR(INDIRECT(ADDRESS(133,A138+1,1,1,Parametres!$O$10&amp;TEXT($A$4,"00000"))),0))</f>
        <v>0</v>
      </c>
      <c r="AE138" s="19">
        <f ca="1">IF(AND($A138&gt;50,$A138&lt;60),VLOOKUP($A138,INDIRECT(ADDRESS(U138+2,1,1,1)):INDIRECT(ADDRESS(U138+10,$AE$1,1,1)),$AE$1-$A$1+1,0),IF(C138="C",BC138+BD138,IF(AC138=0,AB138,IF(AD138&gt;AC138,0,IF(AD138+AB138&gt;AC138,AC138-AD138,AB138)))))</f>
        <v>0</v>
      </c>
      <c r="AL138">
        <f>IF($C138&lt;&gt;"C",0,IFERROR(HLOOKUP($A138&amp;"E",CCQ!$B$2:$AA$101,100,0),0))</f>
        <v>0</v>
      </c>
      <c r="AM138">
        <f ca="1">IF($C138&lt;&gt;"C",0,VLOOKUP(INDIRECT(ADDRESS($U138-35,Entree!$A$1,1,1,Parametres!$O$6))&amp;"C"&amp;INDIRECT(ADDRESS($U138-34,Entree!$A$1,1,1,Parametres!$O$6)),CCQ!$A$4:$AP$100,CCQ!$AP$1,0))</f>
        <v>0</v>
      </c>
      <c r="AN138">
        <f ca="1">IF($C138&lt;&gt;"C",0,VLOOKUP(INDIRECT(ADDRESS($U138-35,Entree!$A$1,1,1,Parametres!$O$6))&amp;"D"&amp;INDIRECT(ADDRESS($U138-34,Entree!$A$1,1,1,Parametres!$O$6)),CCQ!$A$4:$AP$100,CCQ!$AP$1,0))</f>
        <v>0</v>
      </c>
      <c r="AO138">
        <f ca="1">IFERROR(INDIRECT(ADDRESS(AM138,AL138,1,1,Parametres!$O$11)),0)</f>
        <v>0</v>
      </c>
      <c r="AP138">
        <f ca="1">IFERROR(INDIRECT(ADDRESS(AN138,AL138,1,1,Parametres!$O$11)),0)</f>
        <v>0</v>
      </c>
      <c r="AQ138" t="str">
        <f>IF(IFERROR(VLOOKUP(A138,Gains_ded!$A$3:$AC$101,Gains_ded!$R$1,0),0)=1,"H","B")</f>
        <v>B</v>
      </c>
      <c r="AR138">
        <f ca="1">IF(B138="Prelevement",INDIRECT(ADDRESS(U138+6,Entree!$P$1,1,1,Parametres!$O$6)),0)</f>
        <v>0</v>
      </c>
      <c r="AS138">
        <f ca="1">IF(AQ138="H",INDIRECT(ADDRESS(U138+3,Entree!$O$1,1,1,Parametres!$O$6)),INDIRECT(ADDRESS(U138+3,Entree!$P$1,1,1,Parametres!$O$6)))</f>
        <v>0</v>
      </c>
      <c r="AT138">
        <f ca="1">IF(AQ138="H",INDIRECT(ADDRESS(U138+4,Entree!$O$1,1,1,Parametres!$O$6)),INDIRECT(ADDRESS(U138+4,Entree!$P$1,1,1,Parametres!$O$6)))</f>
        <v>0</v>
      </c>
      <c r="AU138">
        <f t="shared" ca="1" si="22"/>
        <v>0</v>
      </c>
      <c r="AV138">
        <f t="shared" ref="AV138:AV163" ca="1" si="28">ROUND(AT138*AP138,2)</f>
        <v>0</v>
      </c>
      <c r="AX138">
        <f>IF($C138&lt;&gt;"C",0,IFERROR(HLOOKUP($A138&amp;"C",CCQ!$B$2:$AA$101,100,0),0))</f>
        <v>0</v>
      </c>
      <c r="AY138">
        <f ca="1">IFERROR(INDIRECT(ADDRESS(AM138,AX138,1,1,Parametres!$O$11)),0)</f>
        <v>0</v>
      </c>
      <c r="AZ138">
        <f ca="1">IFERROR(INDIRECT(ADDRESS(AN138,AX138,1,1,Parametres!$O$11)),0)</f>
        <v>0</v>
      </c>
      <c r="BA138" t="str">
        <f>IF(IFERROR(VLOOKUP(A138,Gains_ded!$A$3:$AC$101,Gains_ded!$X$1,0),0)=1,"H","B")</f>
        <v>B</v>
      </c>
      <c r="BB138">
        <f>IF(A138=Parametres!$A$52,Parametres!$D$52,1)</f>
        <v>1</v>
      </c>
      <c r="BC138">
        <f t="shared" ca="1" si="24"/>
        <v>0</v>
      </c>
      <c r="BD138">
        <f t="shared" ca="1" si="25"/>
        <v>0</v>
      </c>
    </row>
    <row r="139" spans="1:56" x14ac:dyDescent="0.25">
      <c r="A139">
        <f>IFERROR(Entree!F138,0)</f>
        <v>0</v>
      </c>
      <c r="B139" t="str">
        <f>IFERROR(VLOOKUP(A139,Gains_ded!$A$3:$B$101,Gains_ded!$B$1-Gains_ded!$A$1+1,0),"")</f>
        <v/>
      </c>
      <c r="C139" s="12" t="str">
        <f>IFERROR(VLOOKUP(A139,Gains_ded!$A$3:$C$101,Gains_ded!$C$1-Gains_ded!$A$1+1,0),"")</f>
        <v/>
      </c>
      <c r="D139" s="12" t="str">
        <f>IFERROR(VLOOKUP(A139,Gains_ded!$A$3:$D$101,Gains_ded!$D$1-Gains_ded!$A$1+1,0),"")</f>
        <v/>
      </c>
      <c r="E139" s="19">
        <f>IF(OR($A139&lt;50,$A139&gt;59),IFERROR(VLOOKUP($A139,Gains_ded!$A$3:$M$101,Gains_ded!F$1-Gains_ded!$A$1+1,0),0)*Entree!$Q138,0)</f>
        <v>0</v>
      </c>
      <c r="F139" s="19">
        <f>IF(OR($A139&lt;50,$A139&gt;59),IFERROR(VLOOKUP($A139,Gains_ded!$A$3:$M$101,Gains_ded!G$1-Gains_ded!$A$1+1,0),0)*Entree!$Q138,0)</f>
        <v>0</v>
      </c>
      <c r="G139" s="19">
        <f>IF(OR($A139&lt;50,$A139&gt;59),IFERROR(VLOOKUP($A139,Gains_ded!$A$3:$M$101,Gains_ded!H$1-Gains_ded!$A$1+1,0),0)*Entree!$Q138,0)</f>
        <v>0</v>
      </c>
      <c r="H139" s="19">
        <f>IF(OR($A139&lt;50,$A139&gt;59),IFERROR(VLOOKUP($A139,Gains_ded!$A$3:$M$101,Gains_ded!I$1-Gains_ded!$A$1+1,0),0)*Entree!$Q138,0)</f>
        <v>0</v>
      </c>
      <c r="I139" s="19">
        <f>IF(OR($A139&lt;50,$A139&gt;59),IFERROR(VLOOKUP($A139,Gains_ded!$A$3:$M$101,Gains_ded!J$1-Gains_ded!$A$1+1,0),0)*Entree!$Q138,0)</f>
        <v>0</v>
      </c>
      <c r="J139" s="19">
        <f>IF(OR($A139&lt;50,$A139&gt;59),IFERROR(VLOOKUP($A139,Gains_ded!$A$3:$M$101,Gains_ded!K$1-Gains_ded!$A$1+1,0),0)*Entree!$Q138,0)</f>
        <v>0</v>
      </c>
      <c r="K139" s="19">
        <f>IF(OR($A139&lt;50,$A139&gt;59),IFERROR(VLOOKUP($A139,Gains_ded!$A$3:$M$101,Gains_ded!L$1-Gains_ded!$A$1+1,0),0)*Entree!$Q138,0)</f>
        <v>0</v>
      </c>
      <c r="L139" s="19">
        <f>IF(OR($A139&lt;50,$A139&gt;59),IFERROR(VLOOKUP($A139,Gains_ded!$A$3:$M$101,Gains_ded!M$1-Gains_ded!$A$1+1,0),0)*Entree!$Q138,0)</f>
        <v>0</v>
      </c>
      <c r="M139" s="19">
        <f ca="1">IF(C139="s",IFERROR(VLOOKUP($A139,Syndicats!$B$4:$F$51,Syndicats!$E$1-Syndicats!$B$1+1,0),0)*INDIRECT(ADDRESS(U139,Entree!$J$1,1,1,Parametres!$O$6)),IFERROR(VLOOKUP($A139,Gains_ded!$A$3:$AC$101,Gains_ded!$R$1-Gains_ded!$A$1+1,0),0)*INDIRECT(ADDRESS(U139,Entree!$J$1,1,1,Parametres!$O$6)))</f>
        <v>0</v>
      </c>
      <c r="N139" s="19">
        <f ca="1">IFERROR(VLOOKUP($A139,Gains_ded!$A$3:$AC$101,Gains_ded!$S$1-Gains_ded!$A$1+1,0),0)*INDIRECT(ADDRESS(U139,Entree!$N$1,1,1,Parametres!$O$6))</f>
        <v>0</v>
      </c>
      <c r="O139" s="19">
        <f>IF($A139&lt;50,0,IF(C139="s",IFERROR(VLOOKUP($A139,Syndicats!$B$4:$F$51,Syndicats!$F$1-Syndicats!$B$1+1,0),0),VLOOKUP($A139,Gains_ded!$A$3:$AC$101,Gains_ded!$T$1-Gains_ded!$A$1+1,0)))</f>
        <v>0</v>
      </c>
      <c r="P139" s="19">
        <f>IF($A139&lt;50,0,VLOOKUP($A139,Gains_ded!$A$3:$AC$101,Gains_ded!$U$1-Gains_ded!$A$1+1,0))</f>
        <v>0</v>
      </c>
      <c r="Q139" s="19">
        <f t="shared" ca="1" si="26"/>
        <v>0</v>
      </c>
      <c r="R139" s="19">
        <f>IF($A139&lt;50,0,VLOOKUP($A139,Gains_ded!$A$3:$AC$101,Gains_ded!$V$1-Gains_ded!$A$1+1,0))</f>
        <v>0</v>
      </c>
      <c r="S139" s="19">
        <f ca="1">IF(A139=0,0,IFERROR(INDIRECT(ADDRESS(63,A139+1,1,1,Parametres!$O$10&amp;TEXT($A$4,"00000"))),0))</f>
        <v>0</v>
      </c>
      <c r="T139" s="19">
        <f ca="1">IF(AND($A139&gt;50,$A139&lt;60),VLOOKUP($A139,INDIRECT(ADDRESS(U139+2,1,1,1)):INDIRECT(ADDRESS(U139+10,$AE$1,1,1)),$T$1-$A$1+1,0),IF(C139="C",AU139+AV139,IF(R139=0,Q139,IF(S139&gt;R139,0,IF(S139+Q139&gt;R139,R139-S139,Q139)))))</f>
        <v>0</v>
      </c>
      <c r="U139" s="68">
        <f t="shared" si="21"/>
        <v>164</v>
      </c>
      <c r="V139" s="19"/>
      <c r="W139" s="19">
        <f ca="1">IFERROR(VLOOKUP($A139,Gains_ded!$A$3:$AC$101,Gains_ded!$X$1-Gains_ded!$A$1+1,0),0)*INDIRECT(ADDRESS(U139,Entree!$J$1,1,1,Parametres!$O$6))</f>
        <v>0</v>
      </c>
      <c r="X139" s="19">
        <f ca="1">IFERROR(VLOOKUP($A139,Gains_ded!$A$3:$AC$101,Gains_ded!$Y$1-Gains_ded!$A$1+1,0),0)*INDIRECT(ADDRESS(U139,Entree!$N$1,1,1,Parametres!$O$6))</f>
        <v>0</v>
      </c>
      <c r="Y139" s="19">
        <f ca="1">IFERROR(VLOOKUP($A139,Gains_ded!$A$3:$AC$101,Gains_ded!$AA$1-Gains_ded!$A$1+1,0),0)*T139</f>
        <v>0</v>
      </c>
      <c r="Z139" s="19">
        <f>IF($A139&lt;50,0,VLOOKUP($A139,Gains_ded!$A$3:$AC$101,Gains_ded!$Z$1-Gains_ded!$A$1+1,0))</f>
        <v>0</v>
      </c>
      <c r="AA139" s="19">
        <f>IF($A139&lt;50,0,VLOOKUP($A139,Gains_ded!$A$3:$AC$101,Gains_ded!$AB$1-Gains_ded!$A$1+1,0))</f>
        <v>0</v>
      </c>
      <c r="AB139" s="19">
        <f t="shared" ca="1" si="27"/>
        <v>0</v>
      </c>
      <c r="AC139" s="19">
        <f>IF($A139&lt;50,0,VLOOKUP($A139,Gains_ded!$A$3:$AC$101,Gains_ded!$AC$1-Gains_ded!$A$1+1,0))</f>
        <v>0</v>
      </c>
      <c r="AD139" s="19">
        <f ca="1">IF(A139=0,0,IFERROR(INDIRECT(ADDRESS(133,A139+1,1,1,Parametres!$O$10&amp;TEXT($A$4,"00000"))),0))</f>
        <v>0</v>
      </c>
      <c r="AE139" s="19">
        <f ca="1">IF(AND($A139&gt;50,$A139&lt;60),VLOOKUP($A139,INDIRECT(ADDRESS(U139+2,1,1,1)):INDIRECT(ADDRESS(U139+10,$AE$1,1,1)),$AE$1-$A$1+1,0),IF(C139="C",BC139+BD139,IF(AC139=0,AB139,IF(AD139&gt;AC139,0,IF(AD139+AB139&gt;AC139,AC139-AD139,AB139)))))</f>
        <v>0</v>
      </c>
      <c r="AL139">
        <f>IF($C139&lt;&gt;"C",0,IFERROR(HLOOKUP($A139&amp;"E",CCQ!$B$2:$AA$101,100,0),0))</f>
        <v>0</v>
      </c>
      <c r="AM139">
        <f ca="1">IF($C139&lt;&gt;"C",0,VLOOKUP(INDIRECT(ADDRESS($U139-35,Entree!$A$1,1,1,Parametres!$O$6))&amp;"C"&amp;INDIRECT(ADDRESS($U139-34,Entree!$A$1,1,1,Parametres!$O$6)),CCQ!$A$4:$AP$100,CCQ!$AP$1,0))</f>
        <v>0</v>
      </c>
      <c r="AN139">
        <f ca="1">IF($C139&lt;&gt;"C",0,VLOOKUP(INDIRECT(ADDRESS($U139-35,Entree!$A$1,1,1,Parametres!$O$6))&amp;"D"&amp;INDIRECT(ADDRESS($U139-34,Entree!$A$1,1,1,Parametres!$O$6)),CCQ!$A$4:$AP$100,CCQ!$AP$1,0))</f>
        <v>0</v>
      </c>
      <c r="AO139">
        <f ca="1">IFERROR(INDIRECT(ADDRESS(AM139,AL139,1,1,Parametres!$O$11)),0)</f>
        <v>0</v>
      </c>
      <c r="AP139">
        <f ca="1">IFERROR(INDIRECT(ADDRESS(AN139,AL139,1,1,Parametres!$O$11)),0)</f>
        <v>0</v>
      </c>
      <c r="AQ139" t="str">
        <f>IF(IFERROR(VLOOKUP(A139,Gains_ded!$A$3:$AC$101,Gains_ded!$R$1,0),0)=1,"H","B")</f>
        <v>B</v>
      </c>
      <c r="AR139">
        <f ca="1">IF(B139="Prelevement",INDIRECT(ADDRESS(U139+6,Entree!$P$1,1,1,Parametres!$O$6)),0)</f>
        <v>0</v>
      </c>
      <c r="AS139">
        <f ca="1">IF(AQ139="H",INDIRECT(ADDRESS(U139+3,Entree!$O$1,1,1,Parametres!$O$6)),INDIRECT(ADDRESS(U139+3,Entree!$P$1,1,1,Parametres!$O$6)))</f>
        <v>0</v>
      </c>
      <c r="AT139">
        <f ca="1">IF(AQ139="H",INDIRECT(ADDRESS(U139+4,Entree!$O$1,1,1,Parametres!$O$6)),INDIRECT(ADDRESS(U139+4,Entree!$P$1,1,1,Parametres!$O$6)))</f>
        <v>0</v>
      </c>
      <c r="AU139">
        <f t="shared" ca="1" si="22"/>
        <v>0</v>
      </c>
      <c r="AV139">
        <f t="shared" ca="1" si="28"/>
        <v>0</v>
      </c>
      <c r="AX139">
        <f>IF($C139&lt;&gt;"C",0,IFERROR(HLOOKUP($A139&amp;"C",CCQ!$B$2:$AA$101,100,0),0))</f>
        <v>0</v>
      </c>
      <c r="AY139">
        <f ca="1">IFERROR(INDIRECT(ADDRESS(AM139,AX139,1,1,Parametres!$O$11)),0)</f>
        <v>0</v>
      </c>
      <c r="AZ139">
        <f ca="1">IFERROR(INDIRECT(ADDRESS(AN139,AX139,1,1,Parametres!$O$11)),0)</f>
        <v>0</v>
      </c>
      <c r="BA139" t="str">
        <f>IF(IFERROR(VLOOKUP(A139,Gains_ded!$A$3:$AC$101,Gains_ded!$X$1,0),0)=1,"H","B")</f>
        <v>B</v>
      </c>
      <c r="BB139">
        <f>IF(A139=Parametres!$A$52,Parametres!$D$52,1)</f>
        <v>1</v>
      </c>
      <c r="BC139">
        <f t="shared" ca="1" si="24"/>
        <v>0</v>
      </c>
      <c r="BD139">
        <f t="shared" ca="1" si="25"/>
        <v>0</v>
      </c>
    </row>
    <row r="140" spans="1:56" x14ac:dyDescent="0.25">
      <c r="A140">
        <f>IFERROR(Entree!F139,0)</f>
        <v>0</v>
      </c>
      <c r="B140" t="str">
        <f>IFERROR(VLOOKUP(A140,Gains_ded!$A$3:$B$101,Gains_ded!$B$1-Gains_ded!$A$1+1,0),"")</f>
        <v/>
      </c>
      <c r="C140" s="12" t="str">
        <f>IFERROR(VLOOKUP(A140,Gains_ded!$A$3:$C$101,Gains_ded!$C$1-Gains_ded!$A$1+1,0),"")</f>
        <v/>
      </c>
      <c r="D140" s="12" t="str">
        <f>IFERROR(VLOOKUP(A140,Gains_ded!$A$3:$D$101,Gains_ded!$D$1-Gains_ded!$A$1+1,0),"")</f>
        <v/>
      </c>
      <c r="E140" s="19">
        <f>IF(OR($A140&lt;50,$A140&gt;59),IFERROR(VLOOKUP($A140,Gains_ded!$A$3:$M$101,Gains_ded!F$1-Gains_ded!$A$1+1,0),0)*Entree!$Q139,0)</f>
        <v>0</v>
      </c>
      <c r="F140" s="19">
        <f>IF(OR($A140&lt;50,$A140&gt;59),IFERROR(VLOOKUP($A140,Gains_ded!$A$3:$M$101,Gains_ded!G$1-Gains_ded!$A$1+1,0),0)*Entree!$Q139,0)</f>
        <v>0</v>
      </c>
      <c r="G140" s="19">
        <f>IF(OR($A140&lt;50,$A140&gt;59),IFERROR(VLOOKUP($A140,Gains_ded!$A$3:$M$101,Gains_ded!H$1-Gains_ded!$A$1+1,0),0)*Entree!$Q139,0)</f>
        <v>0</v>
      </c>
      <c r="H140" s="19">
        <f>IF(OR($A140&lt;50,$A140&gt;59),IFERROR(VLOOKUP($A140,Gains_ded!$A$3:$M$101,Gains_ded!I$1-Gains_ded!$A$1+1,0),0)*Entree!$Q139,0)</f>
        <v>0</v>
      </c>
      <c r="I140" s="19">
        <f>IF(OR($A140&lt;50,$A140&gt;59),IFERROR(VLOOKUP($A140,Gains_ded!$A$3:$M$101,Gains_ded!J$1-Gains_ded!$A$1+1,0),0)*Entree!$Q139,0)</f>
        <v>0</v>
      </c>
      <c r="J140" s="19">
        <f>IF(OR($A140&lt;50,$A140&gt;59),IFERROR(VLOOKUP($A140,Gains_ded!$A$3:$M$101,Gains_ded!K$1-Gains_ded!$A$1+1,0),0)*Entree!$Q139,0)</f>
        <v>0</v>
      </c>
      <c r="K140" s="19">
        <f>IF(OR($A140&lt;50,$A140&gt;59),IFERROR(VLOOKUP($A140,Gains_ded!$A$3:$M$101,Gains_ded!L$1-Gains_ded!$A$1+1,0),0)*Entree!$Q139,0)</f>
        <v>0</v>
      </c>
      <c r="L140" s="19">
        <f>IF(OR($A140&lt;50,$A140&gt;59),IFERROR(VLOOKUP($A140,Gains_ded!$A$3:$M$101,Gains_ded!M$1-Gains_ded!$A$1+1,0),0)*Entree!$Q139,0)</f>
        <v>0</v>
      </c>
      <c r="M140" s="19">
        <f ca="1">IF(C140="s",IFERROR(VLOOKUP($A140,Syndicats!$B$4:$F$51,Syndicats!$E$1-Syndicats!$B$1+1,0),0)*INDIRECT(ADDRESS(U140,Entree!$J$1,1,1,Parametres!$O$6)),IFERROR(VLOOKUP($A140,Gains_ded!$A$3:$AC$101,Gains_ded!$R$1-Gains_ded!$A$1+1,0),0)*INDIRECT(ADDRESS(U140,Entree!$J$1,1,1,Parametres!$O$6)))</f>
        <v>0</v>
      </c>
      <c r="N140" s="19">
        <f ca="1">IFERROR(VLOOKUP($A140,Gains_ded!$A$3:$AC$101,Gains_ded!$S$1-Gains_ded!$A$1+1,0),0)*INDIRECT(ADDRESS(U140,Entree!$N$1,1,1,Parametres!$O$6))</f>
        <v>0</v>
      </c>
      <c r="O140" s="19">
        <f>IF($A140&lt;50,0,IF(C140="s",IFERROR(VLOOKUP($A140,Syndicats!$B$4:$F$51,Syndicats!$F$1-Syndicats!$B$1+1,0),0),VLOOKUP($A140,Gains_ded!$A$3:$AC$101,Gains_ded!$T$1-Gains_ded!$A$1+1,0)))</f>
        <v>0</v>
      </c>
      <c r="P140" s="19">
        <f>IF($A140&lt;50,0,VLOOKUP($A140,Gains_ded!$A$3:$AC$101,Gains_ded!$U$1-Gains_ded!$A$1+1,0))</f>
        <v>0</v>
      </c>
      <c r="Q140" s="19">
        <f t="shared" ca="1" si="26"/>
        <v>0</v>
      </c>
      <c r="R140" s="19">
        <f>IF($A140&lt;50,0,VLOOKUP($A140,Gains_ded!$A$3:$AC$101,Gains_ded!$V$1-Gains_ded!$A$1+1,0))</f>
        <v>0</v>
      </c>
      <c r="S140" s="19">
        <f ca="1">IF(A140=0,0,IFERROR(INDIRECT(ADDRESS(63,A140+1,1,1,Parametres!$O$10&amp;TEXT($A$4,"00000"))),0))</f>
        <v>0</v>
      </c>
      <c r="T140" s="19">
        <f ca="1">IF(AND($A140&gt;50,$A140&lt;60),VLOOKUP($A140,INDIRECT(ADDRESS(U140+2,1,1,1)):INDIRECT(ADDRESS(U140+10,$AE$1,1,1)),$T$1-$A$1+1,0),IF(C140="C",AU140+AV140,IF(R140=0,Q140,IF(S140&gt;R140,0,IF(S140+Q140&gt;R140,R140-S140,Q140)))))</f>
        <v>0</v>
      </c>
      <c r="U140" s="68">
        <f t="shared" si="21"/>
        <v>164</v>
      </c>
      <c r="V140" s="19"/>
      <c r="W140" s="19">
        <f ca="1">IFERROR(VLOOKUP($A140,Gains_ded!$A$3:$AC$101,Gains_ded!$X$1-Gains_ded!$A$1+1,0),0)*INDIRECT(ADDRESS(U140,Entree!$J$1,1,1,Parametres!$O$6))</f>
        <v>0</v>
      </c>
      <c r="X140" s="19">
        <f ca="1">IFERROR(VLOOKUP($A140,Gains_ded!$A$3:$AC$101,Gains_ded!$Y$1-Gains_ded!$A$1+1,0),0)*INDIRECT(ADDRESS(U140,Entree!$N$1,1,1,Parametres!$O$6))</f>
        <v>0</v>
      </c>
      <c r="Y140" s="19">
        <f ca="1">IFERROR(VLOOKUP($A140,Gains_ded!$A$3:$AC$101,Gains_ded!$AA$1-Gains_ded!$A$1+1,0),0)*T140</f>
        <v>0</v>
      </c>
      <c r="Z140" s="19">
        <f>IF($A140&lt;50,0,VLOOKUP($A140,Gains_ded!$A$3:$AC$101,Gains_ded!$Z$1-Gains_ded!$A$1+1,0))</f>
        <v>0</v>
      </c>
      <c r="AA140" s="19">
        <f>IF($A140&lt;50,0,VLOOKUP($A140,Gains_ded!$A$3:$AC$101,Gains_ded!$AB$1-Gains_ded!$A$1+1,0))</f>
        <v>0</v>
      </c>
      <c r="AB140" s="19">
        <f t="shared" ca="1" si="27"/>
        <v>0</v>
      </c>
      <c r="AC140" s="19">
        <f>IF($A140&lt;50,0,VLOOKUP($A140,Gains_ded!$A$3:$AC$101,Gains_ded!$AC$1-Gains_ded!$A$1+1,0))</f>
        <v>0</v>
      </c>
      <c r="AD140" s="19">
        <f ca="1">IF(A140=0,0,IFERROR(INDIRECT(ADDRESS(133,A140+1,1,1,Parametres!$O$10&amp;TEXT($A$4,"00000"))),0))</f>
        <v>0</v>
      </c>
      <c r="AE140" s="19">
        <f ca="1">IF(AND($A140&gt;50,$A140&lt;60),VLOOKUP($A140,INDIRECT(ADDRESS(U140+2,1,1,1)):INDIRECT(ADDRESS(U140+10,$AE$1,1,1)),$AE$1-$A$1+1,0),IF(C140="C",BC140+BD140,IF(AC140=0,AB140,IF(AD140&gt;AC140,0,IF(AD140+AB140&gt;AC140,AC140-AD140,AB140)))))</f>
        <v>0</v>
      </c>
      <c r="AL140">
        <f>IF($C140&lt;&gt;"C",0,IFERROR(HLOOKUP($A140&amp;"E",CCQ!$B$2:$AA$101,100,0),0))</f>
        <v>0</v>
      </c>
      <c r="AM140">
        <f ca="1">IF($C140&lt;&gt;"C",0,VLOOKUP(INDIRECT(ADDRESS($U140-35,Entree!$A$1,1,1,Parametres!$O$6))&amp;"C"&amp;INDIRECT(ADDRESS($U140-34,Entree!$A$1,1,1,Parametres!$O$6)),CCQ!$A$4:$AP$100,CCQ!$AP$1,0))</f>
        <v>0</v>
      </c>
      <c r="AN140">
        <f ca="1">IF($C140&lt;&gt;"C",0,VLOOKUP(INDIRECT(ADDRESS($U140-35,Entree!$A$1,1,1,Parametres!$O$6))&amp;"D"&amp;INDIRECT(ADDRESS($U140-34,Entree!$A$1,1,1,Parametres!$O$6)),CCQ!$A$4:$AP$100,CCQ!$AP$1,0))</f>
        <v>0</v>
      </c>
      <c r="AO140">
        <f ca="1">IFERROR(INDIRECT(ADDRESS(AM140,AL140,1,1,Parametres!$O$11)),0)</f>
        <v>0</v>
      </c>
      <c r="AP140">
        <f ca="1">IFERROR(INDIRECT(ADDRESS(AN140,AL140,1,1,Parametres!$O$11)),0)</f>
        <v>0</v>
      </c>
      <c r="AQ140" t="str">
        <f>IF(IFERROR(VLOOKUP(A140,Gains_ded!$A$3:$AC$101,Gains_ded!$R$1,0),0)=1,"H","B")</f>
        <v>B</v>
      </c>
      <c r="AR140">
        <f ca="1">IF(B140="Prelevement",INDIRECT(ADDRESS(U140+6,Entree!$P$1,1,1,Parametres!$O$6)),0)</f>
        <v>0</v>
      </c>
      <c r="AS140">
        <f ca="1">IF(AQ140="H",INDIRECT(ADDRESS(U140+3,Entree!$O$1,1,1,Parametres!$O$6)),INDIRECT(ADDRESS(U140+3,Entree!$P$1,1,1,Parametres!$O$6)))</f>
        <v>0</v>
      </c>
      <c r="AT140">
        <f ca="1">IF(AQ140="H",INDIRECT(ADDRESS(U140+4,Entree!$O$1,1,1,Parametres!$O$6)),INDIRECT(ADDRESS(U140+4,Entree!$P$1,1,1,Parametres!$O$6)))</f>
        <v>0</v>
      </c>
      <c r="AU140">
        <f ca="1">ROUND(AO140*(AR140+AS140),2)</f>
        <v>0</v>
      </c>
      <c r="AV140">
        <f t="shared" ca="1" si="28"/>
        <v>0</v>
      </c>
      <c r="AX140">
        <f>IF($C140&lt;&gt;"C",0,IFERROR(HLOOKUP($A140&amp;"C",CCQ!$B$2:$AA$101,100,0),0))</f>
        <v>0</v>
      </c>
      <c r="AY140">
        <f ca="1">IFERROR(INDIRECT(ADDRESS(AM140,AX140,1,1,Parametres!$O$11)),0)</f>
        <v>0</v>
      </c>
      <c r="AZ140">
        <f ca="1">IFERROR(INDIRECT(ADDRESS(AN140,AX140,1,1,Parametres!$O$11)),0)</f>
        <v>0</v>
      </c>
      <c r="BA140" t="str">
        <f>IF(IFERROR(VLOOKUP(A140,Gains_ded!$A$3:$AC$101,Gains_ded!$X$1,0),0)=1,"H","B")</f>
        <v>B</v>
      </c>
      <c r="BB140">
        <f>IF(A140=Parametres!$A$52,Parametres!$D$52,1)</f>
        <v>1</v>
      </c>
      <c r="BC140">
        <f t="shared" ca="1" si="24"/>
        <v>0</v>
      </c>
      <c r="BD140">
        <f t="shared" ca="1" si="25"/>
        <v>0</v>
      </c>
    </row>
    <row r="141" spans="1:56" x14ac:dyDescent="0.25">
      <c r="A141">
        <f>IFERROR(Entree!F140,0)</f>
        <v>0</v>
      </c>
      <c r="B141" t="str">
        <f>IFERROR(VLOOKUP(A141,Gains_ded!$A$3:$B$101,Gains_ded!$B$1-Gains_ded!$A$1+1,0),"")</f>
        <v/>
      </c>
      <c r="C141" s="12" t="str">
        <f>IFERROR(VLOOKUP(A141,Gains_ded!$A$3:$C$101,Gains_ded!$C$1-Gains_ded!$A$1+1,0),"")</f>
        <v/>
      </c>
      <c r="D141" s="12" t="str">
        <f>IFERROR(VLOOKUP(A141,Gains_ded!$A$3:$D$101,Gains_ded!$D$1-Gains_ded!$A$1+1,0),"")</f>
        <v/>
      </c>
      <c r="E141" s="19">
        <f>IF(OR($A141&lt;50,$A141&gt;59),IFERROR(VLOOKUP($A141,Gains_ded!$A$3:$M$101,Gains_ded!F$1-Gains_ded!$A$1+1,0),0)*Entree!$Q140,0)</f>
        <v>0</v>
      </c>
      <c r="F141" s="19">
        <f>IF(OR($A141&lt;50,$A141&gt;59),IFERROR(VLOOKUP($A141,Gains_ded!$A$3:$M$101,Gains_ded!G$1-Gains_ded!$A$1+1,0),0)*Entree!$Q140,0)</f>
        <v>0</v>
      </c>
      <c r="G141" s="19">
        <f>IF(OR($A141&lt;50,$A141&gt;59),IFERROR(VLOOKUP($A141,Gains_ded!$A$3:$M$101,Gains_ded!H$1-Gains_ded!$A$1+1,0),0)*Entree!$Q140,0)</f>
        <v>0</v>
      </c>
      <c r="H141" s="19">
        <f>IF(OR($A141&lt;50,$A141&gt;59),IFERROR(VLOOKUP($A141,Gains_ded!$A$3:$M$101,Gains_ded!I$1-Gains_ded!$A$1+1,0),0)*Entree!$Q140,0)</f>
        <v>0</v>
      </c>
      <c r="I141" s="19">
        <f>IF(OR($A141&lt;50,$A141&gt;59),IFERROR(VLOOKUP($A141,Gains_ded!$A$3:$M$101,Gains_ded!J$1-Gains_ded!$A$1+1,0),0)*Entree!$Q140,0)</f>
        <v>0</v>
      </c>
      <c r="J141" s="19">
        <f>IF(OR($A141&lt;50,$A141&gt;59),IFERROR(VLOOKUP($A141,Gains_ded!$A$3:$M$101,Gains_ded!K$1-Gains_ded!$A$1+1,0),0)*Entree!$Q140,0)</f>
        <v>0</v>
      </c>
      <c r="K141" s="19">
        <f>IF(OR($A141&lt;50,$A141&gt;59),IFERROR(VLOOKUP($A141,Gains_ded!$A$3:$M$101,Gains_ded!L$1-Gains_ded!$A$1+1,0),0)*Entree!$Q140,0)</f>
        <v>0</v>
      </c>
      <c r="L141" s="19">
        <f>IF(OR($A141&lt;50,$A141&gt;59),IFERROR(VLOOKUP($A141,Gains_ded!$A$3:$M$101,Gains_ded!M$1-Gains_ded!$A$1+1,0),0)*Entree!$Q140,0)</f>
        <v>0</v>
      </c>
      <c r="M141" s="19">
        <f ca="1">IF(C141="s",IFERROR(VLOOKUP($A141,Syndicats!$B$4:$F$51,Syndicats!$E$1-Syndicats!$B$1+1,0),0)*INDIRECT(ADDRESS(U141,Entree!$J$1,1,1,Parametres!$O$6)),IFERROR(VLOOKUP($A141,Gains_ded!$A$3:$AC$101,Gains_ded!$R$1-Gains_ded!$A$1+1,0),0)*INDIRECT(ADDRESS(U141,Entree!$J$1,1,1,Parametres!$O$6)))</f>
        <v>0</v>
      </c>
      <c r="N141" s="19">
        <f ca="1">IFERROR(VLOOKUP($A141,Gains_ded!$A$3:$AC$101,Gains_ded!$S$1-Gains_ded!$A$1+1,0),0)*INDIRECT(ADDRESS(U141,Entree!$N$1,1,1,Parametres!$O$6))</f>
        <v>0</v>
      </c>
      <c r="O141" s="19">
        <f>IF($A141&lt;50,0,IF(C141="s",IFERROR(VLOOKUP($A141,Syndicats!$B$4:$F$51,Syndicats!$F$1-Syndicats!$B$1+1,0),0),VLOOKUP($A141,Gains_ded!$A$3:$AC$101,Gains_ded!$T$1-Gains_ded!$A$1+1,0)))</f>
        <v>0</v>
      </c>
      <c r="P141" s="19">
        <f>IF($A141&lt;50,0,VLOOKUP($A141,Gains_ded!$A$3:$AC$101,Gains_ded!$U$1-Gains_ded!$A$1+1,0))</f>
        <v>0</v>
      </c>
      <c r="Q141" s="19">
        <f t="shared" ca="1" si="26"/>
        <v>0</v>
      </c>
      <c r="R141" s="19">
        <f>IF($A141&lt;50,0,VLOOKUP($A141,Gains_ded!$A$3:$AC$101,Gains_ded!$V$1-Gains_ded!$A$1+1,0))</f>
        <v>0</v>
      </c>
      <c r="S141" s="19">
        <f ca="1">IF(A141=0,0,IFERROR(INDIRECT(ADDRESS(63,A141+1,1,1,Parametres!$O$10&amp;TEXT($A$4,"00000"))),0))</f>
        <v>0</v>
      </c>
      <c r="T141" s="19">
        <f ca="1">IF(AND($A141&gt;50,$A141&lt;60),VLOOKUP($A141,INDIRECT(ADDRESS(U141+2,1,1,1)):INDIRECT(ADDRESS(U141+10,$AE$1,1,1)),$T$1-$A$1+1,0),IF(C141="C",AU141+AV141,IF(R141=0,Q141,IF(S141&gt;R141,0,IF(S141+Q141&gt;R141,R141-S141,Q141)))))</f>
        <v>0</v>
      </c>
      <c r="U141" s="68">
        <f t="shared" si="21"/>
        <v>164</v>
      </c>
      <c r="V141" s="19"/>
      <c r="W141" s="19">
        <f ca="1">IFERROR(VLOOKUP($A141,Gains_ded!$A$3:$AC$101,Gains_ded!$X$1-Gains_ded!$A$1+1,0),0)*INDIRECT(ADDRESS(U141,Entree!$J$1,1,1,Parametres!$O$6))</f>
        <v>0</v>
      </c>
      <c r="X141" s="19">
        <f ca="1">IFERROR(VLOOKUP($A141,Gains_ded!$A$3:$AC$101,Gains_ded!$Y$1-Gains_ded!$A$1+1,0),0)*INDIRECT(ADDRESS(U141,Entree!$N$1,1,1,Parametres!$O$6))</f>
        <v>0</v>
      </c>
      <c r="Y141" s="19">
        <f ca="1">IFERROR(VLOOKUP($A141,Gains_ded!$A$3:$AC$101,Gains_ded!$AA$1-Gains_ded!$A$1+1,0),0)*T141</f>
        <v>0</v>
      </c>
      <c r="Z141" s="19">
        <f>IF($A141&lt;50,0,VLOOKUP($A141,Gains_ded!$A$3:$AC$101,Gains_ded!$Z$1-Gains_ded!$A$1+1,0))</f>
        <v>0</v>
      </c>
      <c r="AA141" s="19">
        <f>IF($A141&lt;50,0,VLOOKUP($A141,Gains_ded!$A$3:$AC$101,Gains_ded!$AB$1-Gains_ded!$A$1+1,0))</f>
        <v>0</v>
      </c>
      <c r="AB141" s="19">
        <f t="shared" ca="1" si="27"/>
        <v>0</v>
      </c>
      <c r="AC141" s="19">
        <f>IF($A141&lt;50,0,VLOOKUP($A141,Gains_ded!$A$3:$AC$101,Gains_ded!$AC$1-Gains_ded!$A$1+1,0))</f>
        <v>0</v>
      </c>
      <c r="AD141" s="19">
        <f ca="1">IF(A141=0,0,IFERROR(INDIRECT(ADDRESS(133,A141+1,1,1,Parametres!$O$10&amp;TEXT($A$4,"00000"))),0))</f>
        <v>0</v>
      </c>
      <c r="AE141" s="19">
        <f ca="1">IF(AND($A141&gt;50,$A141&lt;60),VLOOKUP($A141,INDIRECT(ADDRESS(U141+2,1,1,1)):INDIRECT(ADDRESS(U141+10,$AE$1,1,1)),$AE$1-$A$1+1,0),IF(C141="C",BC141+BD141,IF(AC141=0,AB141,IF(AD141&gt;AC141,0,IF(AD141+AB141&gt;AC141,AC141-AD141,AB141)))))</f>
        <v>0</v>
      </c>
      <c r="AL141">
        <f>IF($C141&lt;&gt;"C",0,IFERROR(HLOOKUP($A141&amp;"E",CCQ!$B$2:$AA$101,100,0),0))</f>
        <v>0</v>
      </c>
      <c r="AM141">
        <f ca="1">IF($C141&lt;&gt;"C",0,VLOOKUP(INDIRECT(ADDRESS($U141-35,Entree!$A$1,1,1,Parametres!$O$6))&amp;"C"&amp;INDIRECT(ADDRESS($U141-34,Entree!$A$1,1,1,Parametres!$O$6)),CCQ!$A$4:$AP$100,CCQ!$AP$1,0))</f>
        <v>0</v>
      </c>
      <c r="AN141">
        <f ca="1">IF($C141&lt;&gt;"C",0,VLOOKUP(INDIRECT(ADDRESS($U141-35,Entree!$A$1,1,1,Parametres!$O$6))&amp;"D"&amp;INDIRECT(ADDRESS($U141-34,Entree!$A$1,1,1,Parametres!$O$6)),CCQ!$A$4:$AP$100,CCQ!$AP$1,0))</f>
        <v>0</v>
      </c>
      <c r="AO141">
        <f ca="1">IFERROR(INDIRECT(ADDRESS(AM141,AL141,1,1,Parametres!$O$11)),0)</f>
        <v>0</v>
      </c>
      <c r="AP141">
        <f ca="1">IFERROR(INDIRECT(ADDRESS(AN141,AL141,1,1,Parametres!$O$11)),0)</f>
        <v>0</v>
      </c>
      <c r="AQ141" t="str">
        <f>IF(IFERROR(VLOOKUP(A141,Gains_ded!$A$3:$AC$101,Gains_ded!$R$1,0),0)=1,"H","B")</f>
        <v>B</v>
      </c>
      <c r="AR141">
        <f ca="1">IF(B141="Prelevement",INDIRECT(ADDRESS(U141+6,Entree!$P$1,1,1,Parametres!$O$6)),0)</f>
        <v>0</v>
      </c>
      <c r="AS141">
        <f ca="1">IF(AQ141="H",INDIRECT(ADDRESS(U141+3,Entree!$O$1,1,1,Parametres!$O$6)),INDIRECT(ADDRESS(U141+3,Entree!$P$1,1,1,Parametres!$O$6)))</f>
        <v>0</v>
      </c>
      <c r="AT141">
        <f ca="1">IF(AQ141="H",INDIRECT(ADDRESS(U141+4,Entree!$O$1,1,1,Parametres!$O$6)),INDIRECT(ADDRESS(U141+4,Entree!$P$1,1,1,Parametres!$O$6)))</f>
        <v>0</v>
      </c>
      <c r="AU141">
        <f t="shared" ref="AU141:AU163" ca="1" si="29">ROUND(AO141*(AR141+AS141),2)</f>
        <v>0</v>
      </c>
      <c r="AV141">
        <f t="shared" ca="1" si="28"/>
        <v>0</v>
      </c>
      <c r="AX141">
        <f>IF($C141&lt;&gt;"C",0,IFERROR(HLOOKUP($A141&amp;"C",CCQ!$B$2:$AA$101,100,0),0))</f>
        <v>0</v>
      </c>
      <c r="AY141">
        <f ca="1">IFERROR(INDIRECT(ADDRESS(AM141,AX141,1,1,Parametres!$O$11)),0)</f>
        <v>0</v>
      </c>
      <c r="AZ141">
        <f ca="1">IFERROR(INDIRECT(ADDRESS(AN141,AX141,1,1,Parametres!$O$11)),0)</f>
        <v>0</v>
      </c>
      <c r="BA141" t="str">
        <f>IF(IFERROR(VLOOKUP(A141,Gains_ded!$A$3:$AC$101,Gains_ded!$X$1,0),0)=1,"H","B")</f>
        <v>B</v>
      </c>
      <c r="BB141">
        <f>IF(A141=Parametres!$A$52,Parametres!$D$52,1)</f>
        <v>1</v>
      </c>
      <c r="BC141">
        <f t="shared" ca="1" si="24"/>
        <v>0</v>
      </c>
      <c r="BD141">
        <f t="shared" ca="1" si="25"/>
        <v>0</v>
      </c>
    </row>
    <row r="142" spans="1:56" x14ac:dyDescent="0.25">
      <c r="A142">
        <f>IFERROR(Entree!F141,0)</f>
        <v>0</v>
      </c>
      <c r="B142" t="str">
        <f>IFERROR(VLOOKUP(A142,Gains_ded!$A$3:$B$101,Gains_ded!$B$1-Gains_ded!$A$1+1,0),"")</f>
        <v/>
      </c>
      <c r="C142" s="12" t="str">
        <f>IFERROR(VLOOKUP(A142,Gains_ded!$A$3:$C$101,Gains_ded!$C$1-Gains_ded!$A$1+1,0),"")</f>
        <v/>
      </c>
      <c r="D142" s="12" t="str">
        <f>IFERROR(VLOOKUP(A142,Gains_ded!$A$3:$D$101,Gains_ded!$D$1-Gains_ded!$A$1+1,0),"")</f>
        <v/>
      </c>
      <c r="E142" s="19">
        <f>IF(OR($A142&lt;50,$A142&gt;59),IFERROR(VLOOKUP($A142,Gains_ded!$A$3:$M$101,Gains_ded!F$1-Gains_ded!$A$1+1,0),0)*Entree!$Q141,0)</f>
        <v>0</v>
      </c>
      <c r="F142" s="19">
        <f>IF(OR($A142&lt;50,$A142&gt;59),IFERROR(VLOOKUP($A142,Gains_ded!$A$3:$M$101,Gains_ded!G$1-Gains_ded!$A$1+1,0),0)*Entree!$Q141,0)</f>
        <v>0</v>
      </c>
      <c r="G142" s="19">
        <f>IF(OR($A142&lt;50,$A142&gt;59),IFERROR(VLOOKUP($A142,Gains_ded!$A$3:$M$101,Gains_ded!H$1-Gains_ded!$A$1+1,0),0)*Entree!$Q141,0)</f>
        <v>0</v>
      </c>
      <c r="H142" s="19">
        <f>IF(OR($A142&lt;50,$A142&gt;59),IFERROR(VLOOKUP($A142,Gains_ded!$A$3:$M$101,Gains_ded!I$1-Gains_ded!$A$1+1,0),0)*Entree!$Q141,0)</f>
        <v>0</v>
      </c>
      <c r="I142" s="19">
        <f>IF(OR($A142&lt;50,$A142&gt;59),IFERROR(VLOOKUP($A142,Gains_ded!$A$3:$M$101,Gains_ded!J$1-Gains_ded!$A$1+1,0),0)*Entree!$Q141,0)</f>
        <v>0</v>
      </c>
      <c r="J142" s="19">
        <f>IF(OR($A142&lt;50,$A142&gt;59),IFERROR(VLOOKUP($A142,Gains_ded!$A$3:$M$101,Gains_ded!K$1-Gains_ded!$A$1+1,0),0)*Entree!$Q141,0)</f>
        <v>0</v>
      </c>
      <c r="K142" s="19">
        <f>IF(OR($A142&lt;50,$A142&gt;59),IFERROR(VLOOKUP($A142,Gains_ded!$A$3:$M$101,Gains_ded!L$1-Gains_ded!$A$1+1,0),0)*Entree!$Q141,0)</f>
        <v>0</v>
      </c>
      <c r="L142" s="19">
        <f>IF(OR($A142&lt;50,$A142&gt;59),IFERROR(VLOOKUP($A142,Gains_ded!$A$3:$M$101,Gains_ded!M$1-Gains_ded!$A$1+1,0),0)*Entree!$Q141,0)</f>
        <v>0</v>
      </c>
      <c r="M142" s="19">
        <f ca="1">IF(C142="s",IFERROR(VLOOKUP($A142,Syndicats!$B$4:$F$51,Syndicats!$E$1-Syndicats!$B$1+1,0),0)*INDIRECT(ADDRESS(U142,Entree!$J$1,1,1,Parametres!$O$6)),IFERROR(VLOOKUP($A142,Gains_ded!$A$3:$AC$101,Gains_ded!$R$1-Gains_ded!$A$1+1,0),0)*INDIRECT(ADDRESS(U142,Entree!$J$1,1,1,Parametres!$O$6)))</f>
        <v>0</v>
      </c>
      <c r="N142" s="19">
        <f ca="1">IFERROR(VLOOKUP($A142,Gains_ded!$A$3:$AC$101,Gains_ded!$S$1-Gains_ded!$A$1+1,0),0)*INDIRECT(ADDRESS(U142,Entree!$N$1,1,1,Parametres!$O$6))</f>
        <v>0</v>
      </c>
      <c r="O142" s="19">
        <f>IF($A142&lt;50,0,IF(C142="s",IFERROR(VLOOKUP($A142,Syndicats!$B$4:$F$51,Syndicats!$F$1-Syndicats!$B$1+1,0),0),VLOOKUP($A142,Gains_ded!$A$3:$AC$101,Gains_ded!$T$1-Gains_ded!$A$1+1,0)))</f>
        <v>0</v>
      </c>
      <c r="P142" s="19">
        <f>IF($A142&lt;50,0,VLOOKUP($A142,Gains_ded!$A$3:$AC$101,Gains_ded!$U$1-Gains_ded!$A$1+1,0))</f>
        <v>0</v>
      </c>
      <c r="Q142" s="19">
        <f t="shared" ca="1" si="26"/>
        <v>0</v>
      </c>
      <c r="R142" s="19">
        <f>IF($A142&lt;50,0,VLOOKUP($A142,Gains_ded!$A$3:$AC$101,Gains_ded!$V$1-Gains_ded!$A$1+1,0))</f>
        <v>0</v>
      </c>
      <c r="S142" s="19">
        <f ca="1">IF(A142=0,0,IFERROR(INDIRECT(ADDRESS(63,A142+1,1,1,Parametres!$O$10&amp;TEXT($A$4,"00000"))),0))</f>
        <v>0</v>
      </c>
      <c r="T142" s="19">
        <f ca="1">IF(AND($A142&gt;50,$A142&lt;60),VLOOKUP($A142,INDIRECT(ADDRESS(U142+2,1,1,1)):INDIRECT(ADDRESS(U142+10,$AE$1,1,1)),$T$1-$A$1+1,0),IF(C142="C",AU142+AV142,IF(R142=0,Q142,IF(S142&gt;R142,0,IF(S142+Q142&gt;R142,R142-S142,Q142)))))</f>
        <v>0</v>
      </c>
      <c r="U142" s="68">
        <f t="shared" si="21"/>
        <v>164</v>
      </c>
      <c r="V142" s="19"/>
      <c r="W142" s="19">
        <f ca="1">IFERROR(VLOOKUP($A142,Gains_ded!$A$3:$AC$101,Gains_ded!$X$1-Gains_ded!$A$1+1,0),0)*INDIRECT(ADDRESS(U142,Entree!$J$1,1,1,Parametres!$O$6))</f>
        <v>0</v>
      </c>
      <c r="X142" s="19">
        <f ca="1">IFERROR(VLOOKUP($A142,Gains_ded!$A$3:$AC$101,Gains_ded!$Y$1-Gains_ded!$A$1+1,0),0)*INDIRECT(ADDRESS(U142,Entree!$N$1,1,1,Parametres!$O$6))</f>
        <v>0</v>
      </c>
      <c r="Y142" s="19">
        <f ca="1">IFERROR(VLOOKUP($A142,Gains_ded!$A$3:$AC$101,Gains_ded!$AA$1-Gains_ded!$A$1+1,0),0)*T142</f>
        <v>0</v>
      </c>
      <c r="Z142" s="19">
        <f>IF($A142&lt;50,0,VLOOKUP($A142,Gains_ded!$A$3:$AC$101,Gains_ded!$Z$1-Gains_ded!$A$1+1,0))</f>
        <v>0</v>
      </c>
      <c r="AA142" s="19">
        <f>IF($A142&lt;50,0,VLOOKUP($A142,Gains_ded!$A$3:$AC$101,Gains_ded!$AB$1-Gains_ded!$A$1+1,0))</f>
        <v>0</v>
      </c>
      <c r="AB142" s="19">
        <f t="shared" ca="1" si="27"/>
        <v>0</v>
      </c>
      <c r="AC142" s="19">
        <f>IF($A142&lt;50,0,VLOOKUP($A142,Gains_ded!$A$3:$AC$101,Gains_ded!$AC$1-Gains_ded!$A$1+1,0))</f>
        <v>0</v>
      </c>
      <c r="AD142" s="19">
        <f ca="1">IF(A142=0,0,IFERROR(INDIRECT(ADDRESS(133,A142+1,1,1,Parametres!$O$10&amp;TEXT($A$4,"00000"))),0))</f>
        <v>0</v>
      </c>
      <c r="AE142" s="19">
        <f ca="1">IF(AND($A142&gt;50,$A142&lt;60),VLOOKUP($A142,INDIRECT(ADDRESS(U142+2,1,1,1)):INDIRECT(ADDRESS(U142+10,$AE$1,1,1)),$AE$1-$A$1+1,0),IF(C142="C",BC142+BD142,IF(AC142=0,AB142,IF(AD142&gt;AC142,0,IF(AD142+AB142&gt;AC142,AC142-AD142,AB142)))))</f>
        <v>0</v>
      </c>
      <c r="AL142">
        <f>IF($C142&lt;&gt;"C",0,IFERROR(HLOOKUP($A142&amp;"E",CCQ!$B$2:$AA$101,100,0),0))</f>
        <v>0</v>
      </c>
      <c r="AM142">
        <f ca="1">IF($C142&lt;&gt;"C",0,VLOOKUP(INDIRECT(ADDRESS($U142-35,Entree!$A$1,1,1,Parametres!$O$6))&amp;"C"&amp;INDIRECT(ADDRESS($U142-34,Entree!$A$1,1,1,Parametres!$O$6)),CCQ!$A$4:$AP$100,CCQ!$AP$1,0))</f>
        <v>0</v>
      </c>
      <c r="AN142">
        <f ca="1">IF($C142&lt;&gt;"C",0,VLOOKUP(INDIRECT(ADDRESS($U142-35,Entree!$A$1,1,1,Parametres!$O$6))&amp;"D"&amp;INDIRECT(ADDRESS($U142-34,Entree!$A$1,1,1,Parametres!$O$6)),CCQ!$A$4:$AP$100,CCQ!$AP$1,0))</f>
        <v>0</v>
      </c>
      <c r="AO142">
        <f ca="1">IFERROR(INDIRECT(ADDRESS(AM142,AL142,1,1,Parametres!$O$11)),0)</f>
        <v>0</v>
      </c>
      <c r="AP142">
        <f ca="1">IFERROR(INDIRECT(ADDRESS(AN142,AL142,1,1,Parametres!$O$11)),0)</f>
        <v>0</v>
      </c>
      <c r="AQ142" t="str">
        <f>IF(IFERROR(VLOOKUP(A142,Gains_ded!$A$3:$AC$101,Gains_ded!$R$1,0),0)=1,"H","B")</f>
        <v>B</v>
      </c>
      <c r="AR142">
        <f ca="1">IF(B142="Prelevement",INDIRECT(ADDRESS(U142+6,Entree!$P$1,1,1,Parametres!$O$6)),0)</f>
        <v>0</v>
      </c>
      <c r="AS142">
        <f ca="1">IF(AQ142="H",INDIRECT(ADDRESS(U142+3,Entree!$O$1,1,1,Parametres!$O$6)),INDIRECT(ADDRESS(U142+3,Entree!$P$1,1,1,Parametres!$O$6)))</f>
        <v>0</v>
      </c>
      <c r="AT142">
        <f ca="1">IF(AQ142="H",INDIRECT(ADDRESS(U142+4,Entree!$O$1,1,1,Parametres!$O$6)),INDIRECT(ADDRESS(U142+4,Entree!$P$1,1,1,Parametres!$O$6)))</f>
        <v>0</v>
      </c>
      <c r="AU142">
        <f t="shared" ca="1" si="29"/>
        <v>0</v>
      </c>
      <c r="AV142">
        <f t="shared" ca="1" si="28"/>
        <v>0</v>
      </c>
      <c r="AX142">
        <f>IF($C142&lt;&gt;"C",0,IFERROR(HLOOKUP($A142&amp;"C",CCQ!$B$2:$AA$101,100,0),0))</f>
        <v>0</v>
      </c>
      <c r="AY142">
        <f ca="1">IFERROR(INDIRECT(ADDRESS(AM142,AX142,1,1,Parametres!$O$11)),0)</f>
        <v>0</v>
      </c>
      <c r="AZ142">
        <f ca="1">IFERROR(INDIRECT(ADDRESS(AN142,AX142,1,1,Parametres!$O$11)),0)</f>
        <v>0</v>
      </c>
      <c r="BA142" t="str">
        <f>IF(IFERROR(VLOOKUP(A142,Gains_ded!$A$3:$AC$101,Gains_ded!$X$1,0),0)=1,"H","B")</f>
        <v>B</v>
      </c>
      <c r="BB142">
        <f>IF(A142=Parametres!$A$52,Parametres!$D$52,1)</f>
        <v>1</v>
      </c>
      <c r="BC142">
        <f t="shared" ca="1" si="24"/>
        <v>0</v>
      </c>
      <c r="BD142">
        <f t="shared" ca="1" si="25"/>
        <v>0</v>
      </c>
    </row>
    <row r="143" spans="1:56" x14ac:dyDescent="0.25">
      <c r="A143">
        <f>IFERROR(Entree!F142,0)</f>
        <v>0</v>
      </c>
      <c r="B143" t="str">
        <f>IFERROR(VLOOKUP(A143,Gains_ded!$A$3:$B$101,Gains_ded!$B$1-Gains_ded!$A$1+1,0),"")</f>
        <v/>
      </c>
      <c r="C143" s="12" t="str">
        <f>IFERROR(VLOOKUP(A143,Gains_ded!$A$3:$C$101,Gains_ded!$C$1-Gains_ded!$A$1+1,0),"")</f>
        <v/>
      </c>
      <c r="D143" s="12" t="str">
        <f>IFERROR(VLOOKUP(A143,Gains_ded!$A$3:$D$101,Gains_ded!$D$1-Gains_ded!$A$1+1,0),"")</f>
        <v/>
      </c>
      <c r="E143" s="19">
        <f>IF(OR($A143&lt;50,$A143&gt;59),IFERROR(VLOOKUP($A143,Gains_ded!$A$3:$M$101,Gains_ded!F$1-Gains_ded!$A$1+1,0),0)*Entree!$Q142,0)</f>
        <v>0</v>
      </c>
      <c r="F143" s="19">
        <f>IF(OR($A143&lt;50,$A143&gt;59),IFERROR(VLOOKUP($A143,Gains_ded!$A$3:$M$101,Gains_ded!G$1-Gains_ded!$A$1+1,0),0)*Entree!$Q142,0)</f>
        <v>0</v>
      </c>
      <c r="G143" s="19">
        <f>IF(OR($A143&lt;50,$A143&gt;59),IFERROR(VLOOKUP($A143,Gains_ded!$A$3:$M$101,Gains_ded!H$1-Gains_ded!$A$1+1,0),0)*Entree!$Q142,0)</f>
        <v>0</v>
      </c>
      <c r="H143" s="19">
        <f>IF(OR($A143&lt;50,$A143&gt;59),IFERROR(VLOOKUP($A143,Gains_ded!$A$3:$M$101,Gains_ded!I$1-Gains_ded!$A$1+1,0),0)*Entree!$Q142,0)</f>
        <v>0</v>
      </c>
      <c r="I143" s="19">
        <f>IF(OR($A143&lt;50,$A143&gt;59),IFERROR(VLOOKUP($A143,Gains_ded!$A$3:$M$101,Gains_ded!J$1-Gains_ded!$A$1+1,0),0)*Entree!$Q142,0)</f>
        <v>0</v>
      </c>
      <c r="J143" s="19">
        <f>IF(OR($A143&lt;50,$A143&gt;59),IFERROR(VLOOKUP($A143,Gains_ded!$A$3:$M$101,Gains_ded!K$1-Gains_ded!$A$1+1,0),0)*Entree!$Q142,0)</f>
        <v>0</v>
      </c>
      <c r="K143" s="19">
        <f>IF(OR($A143&lt;50,$A143&gt;59),IFERROR(VLOOKUP($A143,Gains_ded!$A$3:$M$101,Gains_ded!L$1-Gains_ded!$A$1+1,0),0)*Entree!$Q142,0)</f>
        <v>0</v>
      </c>
      <c r="L143" s="19">
        <f>IF(OR($A143&lt;50,$A143&gt;59),IFERROR(VLOOKUP($A143,Gains_ded!$A$3:$M$101,Gains_ded!M$1-Gains_ded!$A$1+1,0),0)*Entree!$Q142,0)</f>
        <v>0</v>
      </c>
      <c r="M143" s="19">
        <f ca="1">IF(C143="s",IFERROR(VLOOKUP($A143,Syndicats!$B$4:$F$51,Syndicats!$E$1-Syndicats!$B$1+1,0),0)*INDIRECT(ADDRESS(U143,Entree!$J$1,1,1,Parametres!$O$6)),IFERROR(VLOOKUP($A143,Gains_ded!$A$3:$AC$101,Gains_ded!$R$1-Gains_ded!$A$1+1,0),0)*INDIRECT(ADDRESS(U143,Entree!$J$1,1,1,Parametres!$O$6)))</f>
        <v>0</v>
      </c>
      <c r="N143" s="19">
        <f ca="1">IFERROR(VLOOKUP($A143,Gains_ded!$A$3:$AC$101,Gains_ded!$S$1-Gains_ded!$A$1+1,0),0)*INDIRECT(ADDRESS(U143,Entree!$N$1,1,1,Parametres!$O$6))</f>
        <v>0</v>
      </c>
      <c r="O143" s="19">
        <f>IF($A143&lt;50,0,VLOOKUP($A143,Gains_ded!$A$3:$AC$101,Gains_ded!$T$1-Gains_ded!$A$1+1,0))</f>
        <v>0</v>
      </c>
      <c r="P143" s="19">
        <f>IF($A143&lt;50,0,VLOOKUP($A143,Gains_ded!$A$3:$AC$101,Gains_ded!$U$1-Gains_ded!$A$1+1,0))</f>
        <v>0</v>
      </c>
      <c r="Q143" s="19">
        <f t="shared" ca="1" si="26"/>
        <v>0</v>
      </c>
      <c r="R143" s="19">
        <f>IF($A143&lt;50,0,VLOOKUP($A143,Gains_ded!$A$3:$AC$101,Gains_ded!$V$1-Gains_ded!$A$1+1,0))</f>
        <v>0</v>
      </c>
      <c r="S143" s="19">
        <f ca="1">IF(A143=0,0,IFERROR(INDIRECT(ADDRESS(63,A143+1,1,1,Parametres!$O$10&amp;TEXT($A$4,"00000"))),0))</f>
        <v>0</v>
      </c>
      <c r="T143" s="19">
        <f ca="1">IF(AND($A143&gt;50,$A143&lt;60),VLOOKUP($A143,INDIRECT(ADDRESS(U143+2,1,1,1)):INDIRECT(ADDRESS(U143+10,$AE$1,1,1)),$T$1-$A$1+1,0),IF(C143="C",AU143+AV143,IF(R143=0,Q143,IF(S143&gt;R143,0,IF(S143+Q143&gt;R143,R143-S143,Q143)))))</f>
        <v>0</v>
      </c>
      <c r="U143" s="68">
        <f t="shared" si="21"/>
        <v>164</v>
      </c>
      <c r="V143" s="19"/>
      <c r="W143" s="19">
        <f ca="1">IFERROR(VLOOKUP($A143,Gains_ded!$A$3:$AC$101,Gains_ded!$X$1-Gains_ded!$A$1+1,0),0)*INDIRECT(ADDRESS(U143,Entree!$J$1,1,1,Parametres!$O$6))</f>
        <v>0</v>
      </c>
      <c r="X143" s="19">
        <f ca="1">IFERROR(VLOOKUP($A143,Gains_ded!$A$3:$AC$101,Gains_ded!$Y$1-Gains_ded!$A$1+1,0),0)*INDIRECT(ADDRESS(U143,Entree!$N$1,1,1,Parametres!$O$6))</f>
        <v>0</v>
      </c>
      <c r="Y143" s="19">
        <f ca="1">IFERROR(VLOOKUP($A143,Gains_ded!$A$3:$AC$101,Gains_ded!$AA$1-Gains_ded!$A$1+1,0),0)*T143</f>
        <v>0</v>
      </c>
      <c r="Z143" s="19">
        <f>IF($A143&lt;50,0,VLOOKUP($A143,Gains_ded!$A$3:$AC$101,Gains_ded!$Z$1-Gains_ded!$A$1+1,0))</f>
        <v>0</v>
      </c>
      <c r="AA143" s="19">
        <f>IF($A143&lt;50,0,VLOOKUP($A143,Gains_ded!$A$3:$AC$101,Gains_ded!$AB$1-Gains_ded!$A$1+1,0))</f>
        <v>0</v>
      </c>
      <c r="AB143" s="19">
        <f t="shared" ca="1" si="27"/>
        <v>0</v>
      </c>
      <c r="AC143" s="19">
        <f>IF($A143&lt;50,0,VLOOKUP($A143,Gains_ded!$A$3:$AC$101,Gains_ded!$AC$1-Gains_ded!$A$1+1,0))</f>
        <v>0</v>
      </c>
      <c r="AD143" s="19">
        <f ca="1">IF(A143=0,0,IFERROR(INDIRECT(ADDRESS(133,A143+1,1,1,Parametres!$O$10&amp;TEXT($A$4,"00000"))),0))</f>
        <v>0</v>
      </c>
      <c r="AE143" s="19">
        <f ca="1">IF(AND($A143&gt;50,$A143&lt;60),VLOOKUP($A143,INDIRECT(ADDRESS(U143+2,1,1,1)):INDIRECT(ADDRESS(U143+10,$AE$1,1,1)),$AE$1-$A$1+1,0),IF(C143="C",BC143+BD143,IF(AC143=0,AB143,IF(AD143&gt;AC143,0,IF(AD143+AB143&gt;AC143,AC143-AD143,AB143)))))</f>
        <v>0</v>
      </c>
      <c r="AL143">
        <f>IF($C143&lt;&gt;"C",0,IFERROR(HLOOKUP($A143&amp;"E",CCQ!$B$2:$AA$101,100,0),0))</f>
        <v>0</v>
      </c>
      <c r="AM143">
        <f ca="1">IF($C143&lt;&gt;"C",0,VLOOKUP(INDIRECT(ADDRESS($U143-35,Entree!$A$1,1,1,Parametres!$O$6))&amp;"C"&amp;INDIRECT(ADDRESS($U143-34,Entree!$A$1,1,1,Parametres!$O$6)),CCQ!$A$4:$AP$100,CCQ!$AP$1,0))</f>
        <v>0</v>
      </c>
      <c r="AN143">
        <f ca="1">IF($C143&lt;&gt;"C",0,VLOOKUP(INDIRECT(ADDRESS($U143-35,Entree!$A$1,1,1,Parametres!$O$6))&amp;"D"&amp;INDIRECT(ADDRESS($U143-34,Entree!$A$1,1,1,Parametres!$O$6)),CCQ!$A$4:$AP$100,CCQ!$AP$1,0))</f>
        <v>0</v>
      </c>
      <c r="AO143">
        <f ca="1">IFERROR(INDIRECT(ADDRESS(AM143,AL143,1,1,Parametres!$O$11)),0)</f>
        <v>0</v>
      </c>
      <c r="AP143">
        <f ca="1">IFERROR(INDIRECT(ADDRESS(AN143,AL143,1,1,Parametres!$O$11)),0)</f>
        <v>0</v>
      </c>
      <c r="AQ143" t="str">
        <f>IF(IFERROR(VLOOKUP(A143,Gains_ded!$A$3:$AC$101,Gains_ded!$R$1,0),0)=1,"H","B")</f>
        <v>B</v>
      </c>
      <c r="AR143">
        <f ca="1">IF(B143="Prelevement",INDIRECT(ADDRESS(U143+6,Entree!$P$1,1,1,Parametres!$O$6)),0)</f>
        <v>0</v>
      </c>
      <c r="AS143">
        <f ca="1">IF(AQ143="H",INDIRECT(ADDRESS(U143+3,Entree!$O$1,1,1,Parametres!$O$6)),INDIRECT(ADDRESS(U143+3,Entree!$P$1,1,1,Parametres!$O$6)))</f>
        <v>0</v>
      </c>
      <c r="AT143">
        <f ca="1">IF(AQ143="H",INDIRECT(ADDRESS(U143+4,Entree!$O$1,1,1,Parametres!$O$6)),INDIRECT(ADDRESS(U143+4,Entree!$P$1,1,1,Parametres!$O$6)))</f>
        <v>0</v>
      </c>
      <c r="AU143">
        <f t="shared" ca="1" si="29"/>
        <v>0</v>
      </c>
      <c r="AV143">
        <f t="shared" ca="1" si="28"/>
        <v>0</v>
      </c>
      <c r="AX143">
        <f>IF($C143&lt;&gt;"C",0,IFERROR(HLOOKUP($A143&amp;"C",CCQ!$B$2:$AA$101,100,0),0))</f>
        <v>0</v>
      </c>
      <c r="AY143">
        <f ca="1">IFERROR(INDIRECT(ADDRESS(AM143,AX143,1,1,Parametres!$O$11)),0)</f>
        <v>0</v>
      </c>
      <c r="AZ143">
        <f ca="1">IFERROR(INDIRECT(ADDRESS(AN143,AX143,1,1,Parametres!$O$11)),0)</f>
        <v>0</v>
      </c>
      <c r="BA143" t="str">
        <f>IF(IFERROR(VLOOKUP(A143,Gains_ded!$A$3:$AC$101,Gains_ded!$X$1,0),0)=1,"H","B")</f>
        <v>B</v>
      </c>
      <c r="BB143">
        <f>IF(A143=Parametres!$A$52,Parametres!$D$52,1)</f>
        <v>1</v>
      </c>
      <c r="BC143">
        <f t="shared" ca="1" si="24"/>
        <v>0</v>
      </c>
      <c r="BD143">
        <f t="shared" ca="1" si="25"/>
        <v>0</v>
      </c>
    </row>
    <row r="144" spans="1:56" x14ac:dyDescent="0.25">
      <c r="A144">
        <f>IFERROR(Entree!F143,0)</f>
        <v>0</v>
      </c>
      <c r="B144" t="str">
        <f>IFERROR(VLOOKUP(A144,Gains_ded!$A$3:$B$101,Gains_ded!$B$1-Gains_ded!$A$1+1,0),"")</f>
        <v/>
      </c>
      <c r="C144" s="12" t="str">
        <f>IFERROR(VLOOKUP(A144,Gains_ded!$A$3:$C$101,Gains_ded!$C$1-Gains_ded!$A$1+1,0),"")</f>
        <v/>
      </c>
      <c r="D144" s="12" t="str">
        <f>IFERROR(VLOOKUP(A144,Gains_ded!$A$3:$D$101,Gains_ded!$D$1-Gains_ded!$A$1+1,0),"")</f>
        <v/>
      </c>
      <c r="E144" s="19">
        <f>IF(OR($A144&lt;50,$A144&gt;59),IFERROR(VLOOKUP($A144,Gains_ded!$A$3:$M$101,Gains_ded!F$1-Gains_ded!$A$1+1,0),0)*Entree!$Q143,0)</f>
        <v>0</v>
      </c>
      <c r="F144" s="19">
        <f>IF(OR($A144&lt;50,$A144&gt;59),IFERROR(VLOOKUP($A144,Gains_ded!$A$3:$M$101,Gains_ded!G$1-Gains_ded!$A$1+1,0),0)*Entree!$Q143,0)</f>
        <v>0</v>
      </c>
      <c r="G144" s="19">
        <f>IF(OR($A144&lt;50,$A144&gt;59),IFERROR(VLOOKUP($A144,Gains_ded!$A$3:$M$101,Gains_ded!H$1-Gains_ded!$A$1+1,0),0)*Entree!$Q143,0)</f>
        <v>0</v>
      </c>
      <c r="H144" s="19">
        <f>IF(OR($A144&lt;50,$A144&gt;59),IFERROR(VLOOKUP($A144,Gains_ded!$A$3:$M$101,Gains_ded!I$1-Gains_ded!$A$1+1,0),0)*Entree!$Q143,0)</f>
        <v>0</v>
      </c>
      <c r="I144" s="19">
        <f>IF(OR($A144&lt;50,$A144&gt;59),IFERROR(VLOOKUP($A144,Gains_ded!$A$3:$M$101,Gains_ded!J$1-Gains_ded!$A$1+1,0),0)*Entree!$Q143,0)</f>
        <v>0</v>
      </c>
      <c r="J144" s="19">
        <f>IF(OR($A144&lt;50,$A144&gt;59),IFERROR(VLOOKUP($A144,Gains_ded!$A$3:$M$101,Gains_ded!K$1-Gains_ded!$A$1+1,0),0)*Entree!$Q143,0)</f>
        <v>0</v>
      </c>
      <c r="K144" s="19">
        <f>IF(OR($A144&lt;50,$A144&gt;59),IFERROR(VLOOKUP($A144,Gains_ded!$A$3:$M$101,Gains_ded!L$1-Gains_ded!$A$1+1,0),0)*Entree!$Q143,0)</f>
        <v>0</v>
      </c>
      <c r="L144" s="19">
        <f>IF(OR($A144&lt;50,$A144&gt;59),IFERROR(VLOOKUP($A144,Gains_ded!$A$3:$M$101,Gains_ded!M$1-Gains_ded!$A$1+1,0),0)*Entree!$Q143,0)</f>
        <v>0</v>
      </c>
      <c r="M144" s="19">
        <f ca="1">IF(C144="s",IFERROR(VLOOKUP($A144,Syndicats!$B$4:$F$51,Syndicats!$E$1-Syndicats!$B$1+1,0),0)*INDIRECT(ADDRESS(U144,Entree!$J$1,1,1,Parametres!$O$6)),IFERROR(VLOOKUP($A144,Gains_ded!$A$3:$AC$101,Gains_ded!$R$1-Gains_ded!$A$1+1,0),0)*INDIRECT(ADDRESS(U144,Entree!$J$1,1,1,Parametres!$O$6)))</f>
        <v>0</v>
      </c>
      <c r="N144" s="19">
        <f ca="1">IFERROR(VLOOKUP($A144,Gains_ded!$A$3:$AC$101,Gains_ded!$S$1-Gains_ded!$A$1+1,0),0)*INDIRECT(ADDRESS(U144,Entree!$N$1,1,1,Parametres!$O$6))</f>
        <v>0</v>
      </c>
      <c r="O144" s="19">
        <f>IF($A144&lt;50,0,VLOOKUP($A144,Gains_ded!$A$3:$AC$101,Gains_ded!$T$1-Gains_ded!$A$1+1,0))</f>
        <v>0</v>
      </c>
      <c r="P144" s="19">
        <f>IF($A144&lt;50,0,VLOOKUP($A144,Gains_ded!$A$3:$AC$101,Gains_ded!$U$1-Gains_ded!$A$1+1,0))</f>
        <v>0</v>
      </c>
      <c r="Q144" s="19">
        <f t="shared" ca="1" si="26"/>
        <v>0</v>
      </c>
      <c r="R144" s="19">
        <f>IF($A144&lt;50,0,VLOOKUP($A144,Gains_ded!$A$3:$AC$101,Gains_ded!$V$1-Gains_ded!$A$1+1,0))</f>
        <v>0</v>
      </c>
      <c r="S144" s="19">
        <f ca="1">IF(A144=0,0,IFERROR(INDIRECT(ADDRESS(63,A144+1,1,1,Parametres!$O$10&amp;TEXT($A$4,"00000"))),0))</f>
        <v>0</v>
      </c>
      <c r="T144" s="19">
        <f ca="1">IF(AND($A144&gt;50,$A144&lt;60),VLOOKUP($A144,INDIRECT(ADDRESS(U144+2,1,1,1)):INDIRECT(ADDRESS(U144+10,$AE$1,1,1)),$T$1-$A$1+1,0),IF(C144="C",AU144+AV144,IF(R144=0,Q144,IF(S144&gt;R144,0,IF(S144+Q144&gt;R144,R144-S144,Q144)))))</f>
        <v>0</v>
      </c>
      <c r="U144" s="68">
        <f t="shared" si="21"/>
        <v>164</v>
      </c>
      <c r="V144" s="19"/>
      <c r="W144" s="19">
        <f ca="1">IFERROR(VLOOKUP($A144,Gains_ded!$A$3:$AC$101,Gains_ded!$X$1-Gains_ded!$A$1+1,0),0)*INDIRECT(ADDRESS(U144,Entree!$J$1,1,1,Parametres!$O$6))</f>
        <v>0</v>
      </c>
      <c r="X144" s="19">
        <f ca="1">IFERROR(VLOOKUP($A144,Gains_ded!$A$3:$AC$101,Gains_ded!$Y$1-Gains_ded!$A$1+1,0),0)*INDIRECT(ADDRESS(U144,Entree!$N$1,1,1,Parametres!$O$6))</f>
        <v>0</v>
      </c>
      <c r="Y144" s="19">
        <f ca="1">IFERROR(VLOOKUP($A144,Gains_ded!$A$3:$AC$101,Gains_ded!$AA$1-Gains_ded!$A$1+1,0),0)*T144</f>
        <v>0</v>
      </c>
      <c r="Z144" s="19">
        <f>IF($A144&lt;50,0,VLOOKUP($A144,Gains_ded!$A$3:$AC$101,Gains_ded!$Z$1-Gains_ded!$A$1+1,0))</f>
        <v>0</v>
      </c>
      <c r="AA144" s="19">
        <f>IF($A144&lt;50,0,VLOOKUP($A144,Gains_ded!$A$3:$AC$101,Gains_ded!$AB$1-Gains_ded!$A$1+1,0))</f>
        <v>0</v>
      </c>
      <c r="AB144" s="19">
        <f t="shared" ca="1" si="27"/>
        <v>0</v>
      </c>
      <c r="AC144" s="19">
        <f>IF($A144&lt;50,0,VLOOKUP($A144,Gains_ded!$A$3:$AC$101,Gains_ded!$AC$1-Gains_ded!$A$1+1,0))</f>
        <v>0</v>
      </c>
      <c r="AD144" s="19">
        <f ca="1">IF(A144=0,0,IFERROR(INDIRECT(ADDRESS(133,A144+1,1,1,Parametres!$O$10&amp;TEXT($A$4,"00000"))),0))</f>
        <v>0</v>
      </c>
      <c r="AE144" s="19">
        <f ca="1">IF(AND($A144&gt;50,$A144&lt;60),VLOOKUP($A144,INDIRECT(ADDRESS(U144+2,1,1,1)):INDIRECT(ADDRESS(U144+10,$AE$1,1,1)),$AE$1-$A$1+1,0),IF(C144="C",BC144+BD144,IF(AC144=0,AB144,IF(AD144&gt;AC144,0,IF(AD144+AB144&gt;AC144,AC144-AD144,AB144)))))</f>
        <v>0</v>
      </c>
      <c r="AL144">
        <f>IF($C144&lt;&gt;"C",0,IFERROR(HLOOKUP($A144&amp;"E",CCQ!$B$2:$AA$101,100,0),0))</f>
        <v>0</v>
      </c>
      <c r="AM144">
        <f ca="1">IF($C144&lt;&gt;"C",0,VLOOKUP(INDIRECT(ADDRESS($U144-35,Entree!$A$1,1,1,Parametres!$O$6))&amp;"C"&amp;INDIRECT(ADDRESS($U144-34,Entree!$A$1,1,1,Parametres!$O$6)),CCQ!$A$4:$AP$100,CCQ!$AP$1,0))</f>
        <v>0</v>
      </c>
      <c r="AN144">
        <f ca="1">IF($C144&lt;&gt;"C",0,VLOOKUP(INDIRECT(ADDRESS($U144-35,Entree!$A$1,1,1,Parametres!$O$6))&amp;"D"&amp;INDIRECT(ADDRESS($U144-34,Entree!$A$1,1,1,Parametres!$O$6)),CCQ!$A$4:$AP$100,CCQ!$AP$1,0))</f>
        <v>0</v>
      </c>
      <c r="AO144">
        <f ca="1">IFERROR(INDIRECT(ADDRESS(AM144,AL144,1,1,Parametres!$O$11)),0)</f>
        <v>0</v>
      </c>
      <c r="AP144">
        <f ca="1">IFERROR(INDIRECT(ADDRESS(AN144,AL144,1,1,Parametres!$O$11)),0)</f>
        <v>0</v>
      </c>
      <c r="AQ144" t="str">
        <f>IF(IFERROR(VLOOKUP(A144,Gains_ded!$A$3:$AC$101,Gains_ded!$R$1,0),0)=1,"H","B")</f>
        <v>B</v>
      </c>
      <c r="AR144">
        <f ca="1">IF(B144="Prelevement",INDIRECT(ADDRESS(U144+6,Entree!$P$1,1,1,Parametres!$O$6)),0)</f>
        <v>0</v>
      </c>
      <c r="AS144">
        <f ca="1">IF(AQ144="H",INDIRECT(ADDRESS(U144+3,Entree!$O$1,1,1,Parametres!$O$6)),INDIRECT(ADDRESS(U144+3,Entree!$P$1,1,1,Parametres!$O$6)))</f>
        <v>0</v>
      </c>
      <c r="AT144">
        <f ca="1">IF(AQ144="H",INDIRECT(ADDRESS(U144+4,Entree!$O$1,1,1,Parametres!$O$6)),INDIRECT(ADDRESS(U144+4,Entree!$P$1,1,1,Parametres!$O$6)))</f>
        <v>0</v>
      </c>
      <c r="AU144">
        <f t="shared" ca="1" si="29"/>
        <v>0</v>
      </c>
      <c r="AV144">
        <f t="shared" ca="1" si="28"/>
        <v>0</v>
      </c>
      <c r="AX144">
        <f>IF($C144&lt;&gt;"C",0,IFERROR(HLOOKUP($A144&amp;"C",CCQ!$B$2:$AA$101,100,0),0))</f>
        <v>0</v>
      </c>
      <c r="AY144">
        <f ca="1">IFERROR(INDIRECT(ADDRESS(AM144,AX144,1,1,Parametres!$O$11)),0)</f>
        <v>0</v>
      </c>
      <c r="AZ144">
        <f ca="1">IFERROR(INDIRECT(ADDRESS(AN144,AX144,1,1,Parametres!$O$11)),0)</f>
        <v>0</v>
      </c>
      <c r="BA144" t="str">
        <f>IF(IFERROR(VLOOKUP(A144,Gains_ded!$A$3:$AC$101,Gains_ded!$X$1,0),0)=1,"H","B")</f>
        <v>B</v>
      </c>
      <c r="BB144">
        <f>IF(A144=Parametres!$A$52,Parametres!$D$52,1)</f>
        <v>1</v>
      </c>
      <c r="BC144">
        <f t="shared" ca="1" si="24"/>
        <v>0</v>
      </c>
      <c r="BD144">
        <f t="shared" ca="1" si="25"/>
        <v>0</v>
      </c>
    </row>
    <row r="145" spans="1:56" x14ac:dyDescent="0.25">
      <c r="A145">
        <f>IFERROR(Entree!F144,0)</f>
        <v>0</v>
      </c>
      <c r="B145" t="str">
        <f>IFERROR(VLOOKUP(A145,Gains_ded!$A$3:$B$101,Gains_ded!$B$1-Gains_ded!$A$1+1,0),"")</f>
        <v/>
      </c>
      <c r="C145" s="12" t="str">
        <f>IFERROR(VLOOKUP(A145,Gains_ded!$A$3:$C$101,Gains_ded!$C$1-Gains_ded!$A$1+1,0),"")</f>
        <v/>
      </c>
      <c r="D145" s="12" t="str">
        <f>IFERROR(VLOOKUP(A145,Gains_ded!$A$3:$D$101,Gains_ded!$D$1-Gains_ded!$A$1+1,0),"")</f>
        <v/>
      </c>
      <c r="E145" s="19">
        <f>IF(OR($A145&lt;50,$A145&gt;59),IFERROR(VLOOKUP($A145,Gains_ded!$A$3:$M$101,Gains_ded!F$1-Gains_ded!$A$1+1,0),0)*Entree!$Q144,0)</f>
        <v>0</v>
      </c>
      <c r="F145" s="19">
        <f>IF(OR($A145&lt;50,$A145&gt;59),IFERROR(VLOOKUP($A145,Gains_ded!$A$3:$M$101,Gains_ded!G$1-Gains_ded!$A$1+1,0),0)*Entree!$Q144,0)</f>
        <v>0</v>
      </c>
      <c r="G145" s="19">
        <f>IF(OR($A145&lt;50,$A145&gt;59),IFERROR(VLOOKUP($A145,Gains_ded!$A$3:$M$101,Gains_ded!H$1-Gains_ded!$A$1+1,0),0)*Entree!$Q144,0)</f>
        <v>0</v>
      </c>
      <c r="H145" s="19">
        <f>IF(OR($A145&lt;50,$A145&gt;59),IFERROR(VLOOKUP($A145,Gains_ded!$A$3:$M$101,Gains_ded!I$1-Gains_ded!$A$1+1,0),0)*Entree!$Q144,0)</f>
        <v>0</v>
      </c>
      <c r="I145" s="19">
        <f>IF(OR($A145&lt;50,$A145&gt;59),IFERROR(VLOOKUP($A145,Gains_ded!$A$3:$M$101,Gains_ded!J$1-Gains_ded!$A$1+1,0),0)*Entree!$Q144,0)</f>
        <v>0</v>
      </c>
      <c r="J145" s="19">
        <f>IF(OR($A145&lt;50,$A145&gt;59),IFERROR(VLOOKUP($A145,Gains_ded!$A$3:$M$101,Gains_ded!K$1-Gains_ded!$A$1+1,0),0)*Entree!$Q144,0)</f>
        <v>0</v>
      </c>
      <c r="K145" s="19">
        <f>IF(OR($A145&lt;50,$A145&gt;59),IFERROR(VLOOKUP($A145,Gains_ded!$A$3:$M$101,Gains_ded!L$1-Gains_ded!$A$1+1,0),0)*Entree!$Q144,0)</f>
        <v>0</v>
      </c>
      <c r="L145" s="19">
        <f>IF(OR($A145&lt;50,$A145&gt;59),IFERROR(VLOOKUP($A145,Gains_ded!$A$3:$M$101,Gains_ded!M$1-Gains_ded!$A$1+1,0),0)*Entree!$Q144,0)</f>
        <v>0</v>
      </c>
      <c r="M145" s="19">
        <f ca="1">IF(C145="s",IFERROR(VLOOKUP($A145,Syndicats!$B$4:$F$51,Syndicats!$E$1-Syndicats!$B$1+1,0),0)*INDIRECT(ADDRESS(U145,Entree!$J$1,1,1,Parametres!$O$6)),IFERROR(VLOOKUP($A145,Gains_ded!$A$3:$AC$101,Gains_ded!$R$1-Gains_ded!$A$1+1,0),0)*INDIRECT(ADDRESS(U145,Entree!$J$1,1,1,Parametres!$O$6)))</f>
        <v>0</v>
      </c>
      <c r="N145" s="19">
        <f ca="1">IFERROR(VLOOKUP($A145,Gains_ded!$A$3:$AC$101,Gains_ded!$S$1-Gains_ded!$A$1+1,0),0)*INDIRECT(ADDRESS(U145,Entree!$N$1,1,1,Parametres!$O$6))</f>
        <v>0</v>
      </c>
      <c r="O145" s="19">
        <f>IF($A145&lt;50,0,VLOOKUP($A145,Gains_ded!$A$3:$AC$101,Gains_ded!$T$1-Gains_ded!$A$1+1,0))</f>
        <v>0</v>
      </c>
      <c r="P145" s="19">
        <f>IF($A145&lt;50,0,VLOOKUP($A145,Gains_ded!$A$3:$AC$101,Gains_ded!$U$1-Gains_ded!$A$1+1,0))</f>
        <v>0</v>
      </c>
      <c r="Q145" s="19">
        <f t="shared" ca="1" si="26"/>
        <v>0</v>
      </c>
      <c r="R145" s="19">
        <f>IF($A145&lt;50,0,VLOOKUP($A145,Gains_ded!$A$3:$AC$101,Gains_ded!$V$1-Gains_ded!$A$1+1,0))</f>
        <v>0</v>
      </c>
      <c r="S145" s="19">
        <f ca="1">IF(A145=0,0,IFERROR(INDIRECT(ADDRESS(63,A145+1,1,1,Parametres!$O$10&amp;TEXT($A$4,"00000"))),0))</f>
        <v>0</v>
      </c>
      <c r="T145" s="19">
        <f ca="1">IF(AND($A145&gt;50,$A145&lt;60),VLOOKUP($A145,INDIRECT(ADDRESS(U145+2,1,1,1)):INDIRECT(ADDRESS(U145+10,$AE$1,1,1)),$T$1-$A$1+1,0),IF(C145="C",AU145+AV145,IF(R145=0,Q145,IF(S145&gt;R145,0,IF(S145+Q145&gt;R145,R145-S145,Q145)))))</f>
        <v>0</v>
      </c>
      <c r="U145" s="68">
        <f t="shared" si="21"/>
        <v>164</v>
      </c>
      <c r="V145" s="19"/>
      <c r="W145" s="19">
        <f ca="1">IFERROR(VLOOKUP($A145,Gains_ded!$A$3:$AC$101,Gains_ded!$X$1-Gains_ded!$A$1+1,0),0)*INDIRECT(ADDRESS(U145,Entree!$J$1,1,1,Parametres!$O$6))</f>
        <v>0</v>
      </c>
      <c r="X145" s="19">
        <f ca="1">IFERROR(VLOOKUP($A145,Gains_ded!$A$3:$AC$101,Gains_ded!$Y$1-Gains_ded!$A$1+1,0),0)*INDIRECT(ADDRESS(U145,Entree!$N$1,1,1,Parametres!$O$6))</f>
        <v>0</v>
      </c>
      <c r="Y145" s="19">
        <f ca="1">IFERROR(VLOOKUP($A145,Gains_ded!$A$3:$AC$101,Gains_ded!$AA$1-Gains_ded!$A$1+1,0),0)*T145</f>
        <v>0</v>
      </c>
      <c r="Z145" s="19">
        <f>IF($A145&lt;50,0,VLOOKUP($A145,Gains_ded!$A$3:$AC$101,Gains_ded!$Z$1-Gains_ded!$A$1+1,0))</f>
        <v>0</v>
      </c>
      <c r="AA145" s="19">
        <f>IF($A145&lt;50,0,VLOOKUP($A145,Gains_ded!$A$3:$AC$101,Gains_ded!$AB$1-Gains_ded!$A$1+1,0))</f>
        <v>0</v>
      </c>
      <c r="AB145" s="19">
        <f t="shared" ca="1" si="27"/>
        <v>0</v>
      </c>
      <c r="AC145" s="19">
        <f>IF($A145&lt;50,0,VLOOKUP($A145,Gains_ded!$A$3:$AC$101,Gains_ded!$AC$1-Gains_ded!$A$1+1,0))</f>
        <v>0</v>
      </c>
      <c r="AD145" s="19">
        <f ca="1">IF(A145=0,0,IFERROR(INDIRECT(ADDRESS(133,A145+1,1,1,Parametres!$O$10&amp;TEXT($A$4,"00000"))),0))</f>
        <v>0</v>
      </c>
      <c r="AE145" s="19">
        <f ca="1">IF(AND($A145&gt;50,$A145&lt;60),VLOOKUP($A145,INDIRECT(ADDRESS(U145+2,1,1,1)):INDIRECT(ADDRESS(U145+10,$AE$1,1,1)),$AE$1-$A$1+1,0),IF(C145="C",BC145+BD145,IF(AC145=0,AB145,IF(AD145&gt;AC145,0,IF(AD145+AB145&gt;AC145,AC145-AD145,AB145)))))</f>
        <v>0</v>
      </c>
      <c r="AL145">
        <f>IF($C145&lt;&gt;"C",0,IFERROR(HLOOKUP($A145&amp;"E",CCQ!$B$2:$AA$101,100,0),0))</f>
        <v>0</v>
      </c>
      <c r="AM145">
        <f ca="1">IF($C145&lt;&gt;"C",0,VLOOKUP(INDIRECT(ADDRESS($U145-35,Entree!$A$1,1,1,Parametres!$O$6))&amp;"C"&amp;INDIRECT(ADDRESS($U145-34,Entree!$A$1,1,1,Parametres!$O$6)),CCQ!$A$4:$AP$100,CCQ!$AP$1,0))</f>
        <v>0</v>
      </c>
      <c r="AN145">
        <f ca="1">IF($C145&lt;&gt;"C",0,VLOOKUP(INDIRECT(ADDRESS($U145-35,Entree!$A$1,1,1,Parametres!$O$6))&amp;"D"&amp;INDIRECT(ADDRESS($U145-34,Entree!$A$1,1,1,Parametres!$O$6)),CCQ!$A$4:$AP$100,CCQ!$AP$1,0))</f>
        <v>0</v>
      </c>
      <c r="AO145">
        <f ca="1">IFERROR(INDIRECT(ADDRESS(AM145,AL145,1,1,Parametres!$O$11)),0)</f>
        <v>0</v>
      </c>
      <c r="AP145">
        <f ca="1">IFERROR(INDIRECT(ADDRESS(AN145,AL145,1,1,Parametres!$O$11)),0)</f>
        <v>0</v>
      </c>
      <c r="AQ145" t="str">
        <f>IF(IFERROR(VLOOKUP(A145,Gains_ded!$A$3:$AC$101,Gains_ded!$R$1,0),0)=1,"H","B")</f>
        <v>B</v>
      </c>
      <c r="AR145">
        <f ca="1">IF(B145="Prelevement",INDIRECT(ADDRESS(U145+6,Entree!$P$1,1,1,Parametres!$O$6)),0)</f>
        <v>0</v>
      </c>
      <c r="AS145">
        <f ca="1">IF(AQ145="H",INDIRECT(ADDRESS(U145+3,Entree!$O$1,1,1,Parametres!$O$6)),INDIRECT(ADDRESS(U145+3,Entree!$P$1,1,1,Parametres!$O$6)))</f>
        <v>0</v>
      </c>
      <c r="AT145">
        <f ca="1">IF(AQ145="H",INDIRECT(ADDRESS(U145+4,Entree!$O$1,1,1,Parametres!$O$6)),INDIRECT(ADDRESS(U145+4,Entree!$P$1,1,1,Parametres!$O$6)))</f>
        <v>0</v>
      </c>
      <c r="AU145">
        <f t="shared" ca="1" si="29"/>
        <v>0</v>
      </c>
      <c r="AV145">
        <f t="shared" ca="1" si="28"/>
        <v>0</v>
      </c>
      <c r="AX145">
        <f>IF($C145&lt;&gt;"C",0,IFERROR(HLOOKUP($A145&amp;"C",CCQ!$B$2:$AA$101,100,0),0))</f>
        <v>0</v>
      </c>
      <c r="AY145">
        <f ca="1">IFERROR(INDIRECT(ADDRESS(AM145,AX145,1,1,Parametres!$O$11)),0)</f>
        <v>0</v>
      </c>
      <c r="AZ145">
        <f ca="1">IFERROR(INDIRECT(ADDRESS(AN145,AX145,1,1,Parametres!$O$11)),0)</f>
        <v>0</v>
      </c>
      <c r="BA145" t="str">
        <f>IF(IFERROR(VLOOKUP(A145,Gains_ded!$A$3:$AC$101,Gains_ded!$X$1,0),0)=1,"H","B")</f>
        <v>B</v>
      </c>
      <c r="BB145">
        <f>IF(A145=Parametres!$A$52,Parametres!$D$52,1)</f>
        <v>1</v>
      </c>
      <c r="BC145">
        <f t="shared" ca="1" si="24"/>
        <v>0</v>
      </c>
      <c r="BD145">
        <f t="shared" ca="1" si="25"/>
        <v>0</v>
      </c>
    </row>
    <row r="146" spans="1:56" x14ac:dyDescent="0.25">
      <c r="A146">
        <f>IFERROR(Entree!F145,0)</f>
        <v>0</v>
      </c>
      <c r="B146" t="str">
        <f>IFERROR(VLOOKUP(A146,Gains_ded!$A$3:$B$101,Gains_ded!$B$1-Gains_ded!$A$1+1,0),"")</f>
        <v/>
      </c>
      <c r="C146" s="12" t="str">
        <f>IFERROR(VLOOKUP(A146,Gains_ded!$A$3:$C$101,Gains_ded!$C$1-Gains_ded!$A$1+1,0),"")</f>
        <v/>
      </c>
      <c r="D146" s="12" t="str">
        <f>IFERROR(VLOOKUP(A146,Gains_ded!$A$3:$D$101,Gains_ded!$D$1-Gains_ded!$A$1+1,0),"")</f>
        <v/>
      </c>
      <c r="E146" s="19">
        <f>IF(OR($A146&lt;50,$A146&gt;59),IFERROR(VLOOKUP($A146,Gains_ded!$A$3:$M$101,Gains_ded!F$1-Gains_ded!$A$1+1,0),0)*Entree!$Q145,0)</f>
        <v>0</v>
      </c>
      <c r="F146" s="19">
        <f>IF(OR($A146&lt;50,$A146&gt;59),IFERROR(VLOOKUP($A146,Gains_ded!$A$3:$M$101,Gains_ded!G$1-Gains_ded!$A$1+1,0),0)*Entree!$Q145,0)</f>
        <v>0</v>
      </c>
      <c r="G146" s="19">
        <f>IF(OR($A146&lt;50,$A146&gt;59),IFERROR(VLOOKUP($A146,Gains_ded!$A$3:$M$101,Gains_ded!H$1-Gains_ded!$A$1+1,0),0)*Entree!$Q145,0)</f>
        <v>0</v>
      </c>
      <c r="H146" s="19">
        <f>IF(OR($A146&lt;50,$A146&gt;59),IFERROR(VLOOKUP($A146,Gains_ded!$A$3:$M$101,Gains_ded!I$1-Gains_ded!$A$1+1,0),0)*Entree!$Q145,0)</f>
        <v>0</v>
      </c>
      <c r="I146" s="19">
        <f>IF(OR($A146&lt;50,$A146&gt;59),IFERROR(VLOOKUP($A146,Gains_ded!$A$3:$M$101,Gains_ded!J$1-Gains_ded!$A$1+1,0),0)*Entree!$Q145,0)</f>
        <v>0</v>
      </c>
      <c r="J146" s="19">
        <f>IF(OR($A146&lt;50,$A146&gt;59),IFERROR(VLOOKUP($A146,Gains_ded!$A$3:$M$101,Gains_ded!K$1-Gains_ded!$A$1+1,0),0)*Entree!$Q145,0)</f>
        <v>0</v>
      </c>
      <c r="K146" s="19">
        <f>IF(OR($A146&lt;50,$A146&gt;59),IFERROR(VLOOKUP($A146,Gains_ded!$A$3:$M$101,Gains_ded!L$1-Gains_ded!$A$1+1,0),0)*Entree!$Q145,0)</f>
        <v>0</v>
      </c>
      <c r="L146" s="19">
        <f>IF(OR($A146&lt;50,$A146&gt;59),IFERROR(VLOOKUP($A146,Gains_ded!$A$3:$M$101,Gains_ded!M$1-Gains_ded!$A$1+1,0),0)*Entree!$Q145,0)</f>
        <v>0</v>
      </c>
      <c r="M146" s="19">
        <f ca="1">IF(C146="s",IFERROR(VLOOKUP($A146,Syndicats!$B$4:$F$51,Syndicats!$E$1-Syndicats!$B$1+1,0),0)*INDIRECT(ADDRESS(U146,Entree!$J$1,1,1,Parametres!$O$6)),IFERROR(VLOOKUP($A146,Gains_ded!$A$3:$AC$101,Gains_ded!$R$1-Gains_ded!$A$1+1,0),0)*INDIRECT(ADDRESS(U146,Entree!$J$1,1,1,Parametres!$O$6)))</f>
        <v>0</v>
      </c>
      <c r="N146" s="19">
        <f ca="1">IFERROR(VLOOKUP($A146,Gains_ded!$A$3:$AC$101,Gains_ded!$S$1-Gains_ded!$A$1+1,0),0)*INDIRECT(ADDRESS(U146,Entree!$N$1,1,1,Parametres!$O$6))</f>
        <v>0</v>
      </c>
      <c r="O146" s="19">
        <f>IF($A146&lt;50,0,VLOOKUP($A146,Gains_ded!$A$3:$AC$101,Gains_ded!$T$1-Gains_ded!$A$1+1,0))</f>
        <v>0</v>
      </c>
      <c r="P146" s="19">
        <f>IF($A146&lt;50,0,VLOOKUP($A146,Gains_ded!$A$3:$AC$101,Gains_ded!$U$1-Gains_ded!$A$1+1,0))</f>
        <v>0</v>
      </c>
      <c r="Q146" s="19">
        <f t="shared" ca="1" si="26"/>
        <v>0</v>
      </c>
      <c r="R146" s="19">
        <f>IF($A146&lt;50,0,VLOOKUP($A146,Gains_ded!$A$3:$AC$101,Gains_ded!$V$1-Gains_ded!$A$1+1,0))</f>
        <v>0</v>
      </c>
      <c r="S146" s="19">
        <f ca="1">IF(A146=0,0,IFERROR(INDIRECT(ADDRESS(63,A146+1,1,1,Parametres!$O$10&amp;TEXT($A$4,"00000"))),0))</f>
        <v>0</v>
      </c>
      <c r="T146" s="19">
        <f ca="1">IF(AND($A146&gt;50,$A146&lt;60),VLOOKUP($A146,INDIRECT(ADDRESS(U146+2,1,1,1)):INDIRECT(ADDRESS(U146+10,$AE$1,1,1)),$T$1-$A$1+1,0),IF(C146="C",AU146+AV146,IF(R146=0,Q146,IF(S146&gt;R146,0,IF(S146+Q146&gt;R146,R146-S146,Q146)))))</f>
        <v>0</v>
      </c>
      <c r="U146" s="68">
        <f t="shared" si="21"/>
        <v>164</v>
      </c>
      <c r="V146" s="19"/>
      <c r="W146" s="19">
        <f ca="1">IFERROR(VLOOKUP($A146,Gains_ded!$A$3:$AC$101,Gains_ded!$X$1-Gains_ded!$A$1+1,0),0)*INDIRECT(ADDRESS(U146,Entree!$J$1,1,1,Parametres!$O$6))</f>
        <v>0</v>
      </c>
      <c r="X146" s="19">
        <f ca="1">IFERROR(VLOOKUP($A146,Gains_ded!$A$3:$AC$101,Gains_ded!$Y$1-Gains_ded!$A$1+1,0),0)*INDIRECT(ADDRESS(U146,Entree!$N$1,1,1,Parametres!$O$6))</f>
        <v>0</v>
      </c>
      <c r="Y146" s="19">
        <f ca="1">IFERROR(VLOOKUP($A146,Gains_ded!$A$3:$AC$101,Gains_ded!$AA$1-Gains_ded!$A$1+1,0),0)*T146</f>
        <v>0</v>
      </c>
      <c r="Z146" s="19">
        <f>IF($A146&lt;50,0,VLOOKUP($A146,Gains_ded!$A$3:$AC$101,Gains_ded!$Z$1-Gains_ded!$A$1+1,0))</f>
        <v>0</v>
      </c>
      <c r="AA146" s="19">
        <f>IF($A146&lt;50,0,VLOOKUP($A146,Gains_ded!$A$3:$AC$101,Gains_ded!$AB$1-Gains_ded!$A$1+1,0))</f>
        <v>0</v>
      </c>
      <c r="AB146" s="19">
        <f t="shared" ca="1" si="27"/>
        <v>0</v>
      </c>
      <c r="AC146" s="19">
        <f>IF($A146&lt;50,0,VLOOKUP($A146,Gains_ded!$A$3:$AC$101,Gains_ded!$AC$1-Gains_ded!$A$1+1,0))</f>
        <v>0</v>
      </c>
      <c r="AD146" s="19">
        <f ca="1">IF(A146=0,0,IFERROR(INDIRECT(ADDRESS(133,A146+1,1,1,Parametres!$O$10&amp;TEXT($A$4,"00000"))),0))</f>
        <v>0</v>
      </c>
      <c r="AE146" s="19">
        <f ca="1">IF(AND($A146&gt;50,$A146&lt;60),VLOOKUP($A146,INDIRECT(ADDRESS(U146+2,1,1,1)):INDIRECT(ADDRESS(U146+10,$AE$1,1,1)),$AE$1-$A$1+1,0),IF(C146="C",BC146+BD146,IF(AC146=0,AB146,IF(AD146&gt;AC146,0,IF(AD146+AB146&gt;AC146,AC146-AD146,AB146)))))</f>
        <v>0</v>
      </c>
      <c r="AL146">
        <f>IF($C146&lt;&gt;"C",0,IFERROR(HLOOKUP($A146&amp;"E",CCQ!$B$2:$AA$101,100,0),0))</f>
        <v>0</v>
      </c>
      <c r="AM146">
        <f ca="1">IF($C146&lt;&gt;"C",0,VLOOKUP(INDIRECT(ADDRESS($U146-35,Entree!$A$1,1,1,Parametres!$O$6))&amp;"C"&amp;INDIRECT(ADDRESS($U146-34,Entree!$A$1,1,1,Parametres!$O$6)),CCQ!$A$4:$AP$100,CCQ!$AP$1,0))</f>
        <v>0</v>
      </c>
      <c r="AN146">
        <f ca="1">IF($C146&lt;&gt;"C",0,VLOOKUP(INDIRECT(ADDRESS($U146-35,Entree!$A$1,1,1,Parametres!$O$6))&amp;"D"&amp;INDIRECT(ADDRESS($U146-34,Entree!$A$1,1,1,Parametres!$O$6)),CCQ!$A$4:$AP$100,CCQ!$AP$1,0))</f>
        <v>0</v>
      </c>
      <c r="AO146">
        <f ca="1">IFERROR(INDIRECT(ADDRESS(AM146,AL146,1,1,Parametres!$O$11)),0)</f>
        <v>0</v>
      </c>
      <c r="AP146">
        <f ca="1">IFERROR(INDIRECT(ADDRESS(AN146,AL146,1,1,Parametres!$O$11)),0)</f>
        <v>0</v>
      </c>
      <c r="AQ146" t="str">
        <f>IF(IFERROR(VLOOKUP(A146,Gains_ded!$A$3:$AC$101,Gains_ded!$R$1,0),0)=1,"H","B")</f>
        <v>B</v>
      </c>
      <c r="AR146">
        <f ca="1">IF(B146="Prelevement",INDIRECT(ADDRESS(U146+6,Entree!$P$1,1,1,Parametres!$O$6)),0)</f>
        <v>0</v>
      </c>
      <c r="AS146">
        <f ca="1">IF(AQ146="H",INDIRECT(ADDRESS(U146+3,Entree!$O$1,1,1,Parametres!$O$6)),INDIRECT(ADDRESS(U146+3,Entree!$P$1,1,1,Parametres!$O$6)))</f>
        <v>0</v>
      </c>
      <c r="AT146">
        <f ca="1">IF(AQ146="H",INDIRECT(ADDRESS(U146+4,Entree!$O$1,1,1,Parametres!$O$6)),INDIRECT(ADDRESS(U146+4,Entree!$P$1,1,1,Parametres!$O$6)))</f>
        <v>0</v>
      </c>
      <c r="AU146">
        <f t="shared" ca="1" si="29"/>
        <v>0</v>
      </c>
      <c r="AV146">
        <f t="shared" ca="1" si="28"/>
        <v>0</v>
      </c>
      <c r="AX146">
        <f>IF($C146&lt;&gt;"C",0,IFERROR(HLOOKUP($A146&amp;"C",CCQ!$B$2:$AA$101,100,0),0))</f>
        <v>0</v>
      </c>
      <c r="AY146">
        <f ca="1">IFERROR(INDIRECT(ADDRESS(AM146,AX146,1,1,Parametres!$O$11)),0)</f>
        <v>0</v>
      </c>
      <c r="AZ146">
        <f ca="1">IFERROR(INDIRECT(ADDRESS(AN146,AX146,1,1,Parametres!$O$11)),0)</f>
        <v>0</v>
      </c>
      <c r="BA146" t="str">
        <f>IF(IFERROR(VLOOKUP(A146,Gains_ded!$A$3:$AC$101,Gains_ded!$X$1,0),0)=1,"H","B")</f>
        <v>B</v>
      </c>
      <c r="BB146">
        <f>IF(A146=Parametres!$A$52,Parametres!$D$52,1)</f>
        <v>1</v>
      </c>
      <c r="BC146">
        <f t="shared" ca="1" si="24"/>
        <v>0</v>
      </c>
      <c r="BD146">
        <f t="shared" ca="1" si="25"/>
        <v>0</v>
      </c>
    </row>
    <row r="147" spans="1:56" x14ac:dyDescent="0.25">
      <c r="A147">
        <f>IFERROR(Entree!F146,0)</f>
        <v>0</v>
      </c>
      <c r="B147" t="str">
        <f>IFERROR(VLOOKUP(A147,Gains_ded!$A$3:$B$101,Gains_ded!$B$1-Gains_ded!$A$1+1,0),"")</f>
        <v/>
      </c>
      <c r="C147" s="12" t="str">
        <f>IFERROR(VLOOKUP(A147,Gains_ded!$A$3:$C$101,Gains_ded!$C$1-Gains_ded!$A$1+1,0),"")</f>
        <v/>
      </c>
      <c r="D147" s="12" t="str">
        <f>IFERROR(VLOOKUP(A147,Gains_ded!$A$3:$D$101,Gains_ded!$D$1-Gains_ded!$A$1+1,0),"")</f>
        <v/>
      </c>
      <c r="E147" s="19">
        <f>IF(OR($A147&lt;50,$A147&gt;59),IFERROR(VLOOKUP($A147,Gains_ded!$A$3:$M$51,Gains_ded!F$1-Gains_ded!$A$1+1,0),0)*Entree!$O146,0)</f>
        <v>0</v>
      </c>
      <c r="F147" s="19">
        <f>IF(OR($A147&lt;50,$A147&gt;59),IFERROR(VLOOKUP($A147,Gains_ded!$A$3:$M$51,Gains_ded!G$1-Gains_ded!$A$1+1,0),0)*Entree!$O146,0)</f>
        <v>0</v>
      </c>
      <c r="G147" s="19">
        <f>IF(OR($A147&lt;50,$A147&gt;59),IFERROR(VLOOKUP($A147,Gains_ded!$A$3:$M$51,Gains_ded!H$1-Gains_ded!$A$1+1,0),0)*Entree!$O146,0)</f>
        <v>0</v>
      </c>
      <c r="H147" s="19">
        <f>IF(OR($A147&lt;50,$A147&gt;59),IFERROR(VLOOKUP($A147,Gains_ded!$A$3:$M$51,Gains_ded!I$1-Gains_ded!$A$1+1,0),0)*Entree!$O146,0)</f>
        <v>0</v>
      </c>
      <c r="I147" s="19">
        <f>IF(OR($A147&lt;50,$A147&gt;59),IFERROR(VLOOKUP($A147,Gains_ded!$A$3:$M$51,Gains_ded!J$1-Gains_ded!$A$1+1,0),0)*Entree!$O146,0)</f>
        <v>0</v>
      </c>
      <c r="J147" s="19">
        <f>IF(OR($A147&lt;50,$A147&gt;59),IFERROR(VLOOKUP($A147,Gains_ded!$A$3:$M$51,Gains_ded!K$1-Gains_ded!$A$1+1,0),0)*Entree!$O146,0)</f>
        <v>0</v>
      </c>
      <c r="K147" s="19">
        <f>IF(OR($A147&lt;50,$A147&gt;59),IFERROR(VLOOKUP($A147,Gains_ded!$A$3:$M$51,Gains_ded!L$1-Gains_ded!$A$1+1,0),0)*Entree!$O146,0)</f>
        <v>0</v>
      </c>
      <c r="L147" s="19">
        <f>IF(OR($A147&lt;50,$A147&gt;59),IFERROR(VLOOKUP($A147,Gains_ded!$A$3:$M$51,Gains_ded!M$1-Gains_ded!$A$1+1,0),0)*Entree!$O146,0)</f>
        <v>0</v>
      </c>
      <c r="M147" s="19">
        <f ca="1">IF(C147="s",IFERROR(VLOOKUP($A147,Syndicats!$B$4:$F$51,Syndicats!$E$1-Syndicats!$B$1+1,0),0)*INDIRECT(ADDRESS(U147,Entree!$J$1,1,1,Parametres!$O$6)),IFERROR(VLOOKUP($A147,Gains_ded!$A$3:$AC$101,Gains_ded!$R$1-Gains_ded!$A$1+1,0),0)*INDIRECT(ADDRESS(U147,Entree!$J$1,1,1,Parametres!$O$6)))</f>
        <v>0</v>
      </c>
      <c r="N147" s="19">
        <f ca="1">IFERROR(VLOOKUP($A147,Gains_ded!$A$3:$AC$101,Gains_ded!$S$1-Gains_ded!$A$1+1,0),0)*INDIRECT(ADDRESS(U147,Entree!$N$1,1,1,Parametres!$O$6))</f>
        <v>0</v>
      </c>
      <c r="O147" s="19">
        <f>IF($A147&lt;50,0,VLOOKUP($A147,Gains_ded!$A$3:$AC$101,Gains_ded!$T$1-Gains_ded!$A$1+1,0))</f>
        <v>0</v>
      </c>
      <c r="P147" s="19">
        <f>IF($A147&lt;50,0,VLOOKUP($A147,Gains_ded!$A$3:$AC$101,Gains_ded!$U$1-Gains_ded!$A$1+1,0))</f>
        <v>0</v>
      </c>
      <c r="Q147" s="19">
        <f t="shared" ca="1" si="26"/>
        <v>0</v>
      </c>
      <c r="R147" s="19">
        <f>IF($A147&lt;50,0,VLOOKUP($A147,Gains_ded!$A$3:$AC$101,Gains_ded!$V$1-Gains_ded!$A$1+1,0))</f>
        <v>0</v>
      </c>
      <c r="S147" s="19">
        <f ca="1">IF(A147=0,0,IFERROR(INDIRECT(ADDRESS(63,A147+1,1,1,Parametres!$O$10&amp;TEXT($A$4,"00000"))),0))</f>
        <v>0</v>
      </c>
      <c r="T147" s="19">
        <f ca="1">IF(AND($A147&gt;50,$A147&lt;60),VLOOKUP($A147,INDIRECT(ADDRESS(U147+2,1,1,1)):INDIRECT(ADDRESS(U147+10,$AE$1,1,1)),$T$1-$A$1+1,0),IF(C147="C",AU147+AV147,IF(R147=0,Q147,IF(S147&gt;R147,0,IF(S147+Q147&gt;R147,R147-S147,Q147)))))</f>
        <v>0</v>
      </c>
      <c r="U147" s="68">
        <f t="shared" si="21"/>
        <v>164</v>
      </c>
      <c r="V147" s="19"/>
      <c r="W147" s="19">
        <f ca="1">IFERROR(VLOOKUP($A147,Gains_ded!$A$3:$AC$101,Gains_ded!$X$1-Gains_ded!$A$1+1,0),0)*INDIRECT(ADDRESS(U147,Entree!$J$1,1,1,Parametres!$O$6))</f>
        <v>0</v>
      </c>
      <c r="X147" s="19">
        <f ca="1">IFERROR(VLOOKUP($A147,Gains_ded!$A$3:$AC$101,Gains_ded!$Y$1-Gains_ded!$A$1+1,0),0)*INDIRECT(ADDRESS(U147,Entree!$N$1,1,1,Parametres!$O$6))</f>
        <v>0</v>
      </c>
      <c r="Y147" s="19">
        <f ca="1">IFERROR(VLOOKUP($A147,Gains_ded!$A$3:$AC$101,Gains_ded!$AA$1-Gains_ded!$A$1+1,0),0)*T147</f>
        <v>0</v>
      </c>
      <c r="Z147" s="19">
        <f>IF($A147&lt;50,0,VLOOKUP($A147,Gains_ded!$A$3:$AC$101,Gains_ded!$Z$1-Gains_ded!$A$1+1,0))</f>
        <v>0</v>
      </c>
      <c r="AA147" s="19">
        <f>IF($A147&lt;50,0,VLOOKUP($A147,Gains_ded!$A$3:$AC$101,Gains_ded!$AB$1-Gains_ded!$A$1+1,0))</f>
        <v>0</v>
      </c>
      <c r="AB147" s="19">
        <f t="shared" ca="1" si="27"/>
        <v>0</v>
      </c>
      <c r="AC147" s="19">
        <f>IF($A147&lt;50,0,VLOOKUP($A147,Gains_ded!$A$3:$AC$101,Gains_ded!$AC$1-Gains_ded!$A$1+1,0))</f>
        <v>0</v>
      </c>
      <c r="AD147" s="19">
        <f ca="1">IF(A147=0,0,IFERROR(INDIRECT(ADDRESS(133,A147+1,1,1,Parametres!$O$10&amp;TEXT($A$4,"00000"))),0))</f>
        <v>0</v>
      </c>
      <c r="AE147" s="19">
        <f ca="1">IF(AND($A147&gt;50,$A147&lt;60),VLOOKUP($A147,INDIRECT(ADDRESS(U147+2,1,1,1)):INDIRECT(ADDRESS(U147+10,$AE$1,1,1)),$AE$1-$A$1+1,0),IF(C147="C",BC147+BD147,IF(AC147=0,AB147,IF(AD147&gt;AC147,0,IF(AD147+AB147&gt;AC147,AC147-AD147,AB147)))))</f>
        <v>0</v>
      </c>
      <c r="AL147">
        <f>IF($C147&lt;&gt;"C",0,IFERROR(HLOOKUP($A147&amp;"E",CCQ!$B$2:$AA$101,100,0),0))</f>
        <v>0</v>
      </c>
      <c r="AM147">
        <f ca="1">IF($C147&lt;&gt;"C",0,VLOOKUP(INDIRECT(ADDRESS($U147-35,Entree!$A$1,1,1,Parametres!$O$6))&amp;"C"&amp;INDIRECT(ADDRESS($U147-34,Entree!$A$1,1,1,Parametres!$O$6)),CCQ!$A$4:$AP$100,CCQ!$AP$1,0))</f>
        <v>0</v>
      </c>
      <c r="AN147">
        <f ca="1">IF($C147&lt;&gt;"C",0,VLOOKUP(INDIRECT(ADDRESS($U147-35,Entree!$A$1,1,1,Parametres!$O$6))&amp;"D"&amp;INDIRECT(ADDRESS($U147-34,Entree!$A$1,1,1,Parametres!$O$6)),CCQ!$A$4:$AP$100,CCQ!$AP$1,0))</f>
        <v>0</v>
      </c>
      <c r="AO147">
        <f ca="1">IFERROR(INDIRECT(ADDRESS(AM147,AL147,1,1,Parametres!$O$11)),0)</f>
        <v>0</v>
      </c>
      <c r="AP147">
        <f ca="1">IFERROR(INDIRECT(ADDRESS(AN147,AL147,1,1,Parametres!$O$11)),0)</f>
        <v>0</v>
      </c>
      <c r="AQ147" t="str">
        <f>IF(IFERROR(VLOOKUP(A147,Gains_ded!$A$3:$AC$101,Gains_ded!$R$1,0),0)=1,"H","B")</f>
        <v>B</v>
      </c>
      <c r="AR147">
        <f ca="1">IF(B147="Prelevement",INDIRECT(ADDRESS(U147+6,Entree!$P$1,1,1,Parametres!$O$6)),0)</f>
        <v>0</v>
      </c>
      <c r="AS147">
        <f ca="1">IF(AQ147="H",INDIRECT(ADDRESS(U147+3,Entree!$O$1,1,1,Parametres!$O$6)),INDIRECT(ADDRESS(U147+3,Entree!$P$1,1,1,Parametres!$O$6)))</f>
        <v>0</v>
      </c>
      <c r="AT147">
        <f ca="1">IF(AQ147="H",INDIRECT(ADDRESS(U147+4,Entree!$O$1,1,1,Parametres!$O$6)),INDIRECT(ADDRESS(U147+4,Entree!$P$1,1,1,Parametres!$O$6)))</f>
        <v>0</v>
      </c>
      <c r="AU147">
        <f t="shared" ca="1" si="29"/>
        <v>0</v>
      </c>
      <c r="AV147">
        <f t="shared" ca="1" si="28"/>
        <v>0</v>
      </c>
      <c r="AX147">
        <f>IF($C147&lt;&gt;"C",0,IFERROR(HLOOKUP($A147&amp;"C",CCQ!$B$2:$AA$101,100,0),0))</f>
        <v>0</v>
      </c>
      <c r="AY147">
        <f ca="1">IFERROR(INDIRECT(ADDRESS(AM147,AX147,1,1,Parametres!$O$11)),0)</f>
        <v>0</v>
      </c>
      <c r="AZ147">
        <f ca="1">IFERROR(INDIRECT(ADDRESS(AN147,AX147,1,1,Parametres!$O$11)),0)</f>
        <v>0</v>
      </c>
      <c r="BA147" t="str">
        <f>IF(IFERROR(VLOOKUP(A147,Gains_ded!$A$3:$AC$101,Gains_ded!$X$1,0),0)=1,"H","B")</f>
        <v>B</v>
      </c>
      <c r="BB147">
        <f>IF(A147=Parametres!$A$52,Parametres!$D$52,1)</f>
        <v>1</v>
      </c>
      <c r="BC147">
        <f t="shared" ca="1" si="24"/>
        <v>0</v>
      </c>
      <c r="BD147">
        <f t="shared" ca="1" si="25"/>
        <v>0</v>
      </c>
    </row>
    <row r="148" spans="1:56" x14ac:dyDescent="0.25">
      <c r="A148">
        <f>IFERROR(Entree!F147,0)</f>
        <v>0</v>
      </c>
      <c r="B148" t="str">
        <f>IFERROR(VLOOKUP(A148,Gains_ded!$A$3:$B$101,Gains_ded!$B$1-Gains_ded!$A$1+1,0),"")</f>
        <v/>
      </c>
      <c r="C148" s="12" t="str">
        <f>IFERROR(VLOOKUP(A148,Gains_ded!$A$3:$C$101,Gains_ded!$C$1-Gains_ded!$A$1+1,0),"")</f>
        <v/>
      </c>
      <c r="D148" s="12" t="str">
        <f>IFERROR(VLOOKUP(A148,Gains_ded!$A$3:$D$101,Gains_ded!$D$1-Gains_ded!$A$1+1,0),"")</f>
        <v/>
      </c>
      <c r="E148" s="19">
        <f>IF(OR($A148&lt;50,$A148&gt;59),IFERROR(VLOOKUP($A148,Gains_ded!$A$3:$M$51,Gains_ded!F$1-Gains_ded!$A$1+1,0),0)*Entree!$O147,0)</f>
        <v>0</v>
      </c>
      <c r="F148" s="19">
        <f>IF(OR($A148&lt;50,$A148&gt;59),IFERROR(VLOOKUP($A148,Gains_ded!$A$3:$M$51,Gains_ded!G$1-Gains_ded!$A$1+1,0),0)*Entree!$O147,0)</f>
        <v>0</v>
      </c>
      <c r="G148" s="19">
        <f>IF(OR($A148&lt;50,$A148&gt;59),IFERROR(VLOOKUP($A148,Gains_ded!$A$3:$M$51,Gains_ded!H$1-Gains_ded!$A$1+1,0),0)*Entree!$O147,0)</f>
        <v>0</v>
      </c>
      <c r="H148" s="19">
        <f>IF(OR($A148&lt;50,$A148&gt;59),IFERROR(VLOOKUP($A148,Gains_ded!$A$3:$M$51,Gains_ded!I$1-Gains_ded!$A$1+1,0),0)*Entree!$O147,0)</f>
        <v>0</v>
      </c>
      <c r="I148" s="19">
        <f>IF(OR($A148&lt;50,$A148&gt;59),IFERROR(VLOOKUP($A148,Gains_ded!$A$3:$M$51,Gains_ded!J$1-Gains_ded!$A$1+1,0),0)*Entree!$O147,0)</f>
        <v>0</v>
      </c>
      <c r="J148" s="19">
        <f>IF(OR($A148&lt;50,$A148&gt;59),IFERROR(VLOOKUP($A148,Gains_ded!$A$3:$M$51,Gains_ded!K$1-Gains_ded!$A$1+1,0),0)*Entree!$O147,0)</f>
        <v>0</v>
      </c>
      <c r="K148" s="19">
        <f>IF(OR($A148&lt;50,$A148&gt;59),IFERROR(VLOOKUP($A148,Gains_ded!$A$3:$M$51,Gains_ded!L$1-Gains_ded!$A$1+1,0),0)*Entree!$O147,0)</f>
        <v>0</v>
      </c>
      <c r="L148" s="19">
        <f>IF(OR($A148&lt;50,$A148&gt;59),IFERROR(VLOOKUP($A148,Gains_ded!$A$3:$M$51,Gains_ded!M$1-Gains_ded!$A$1+1,0),0)*Entree!$O147,0)</f>
        <v>0</v>
      </c>
      <c r="M148" s="19">
        <f ca="1">IF(C148="s",IFERROR(VLOOKUP($A148,Syndicats!$B$4:$F$51,Syndicats!$E$1-Syndicats!$B$1+1,0),0)*INDIRECT(ADDRESS(U148,Entree!$J$1,1,1,Parametres!$O$6)),IFERROR(VLOOKUP($A148,Gains_ded!$A$3:$AC$101,Gains_ded!$R$1-Gains_ded!$A$1+1,0),0)*INDIRECT(ADDRESS(U148,Entree!$J$1,1,1,Parametres!$O$6)))</f>
        <v>0</v>
      </c>
      <c r="N148" s="19">
        <f ca="1">IFERROR(VLOOKUP($A148,Gains_ded!$A$3:$AC$101,Gains_ded!$S$1-Gains_ded!$A$1+1,0),0)*INDIRECT(ADDRESS(U148,Entree!$N$1,1,1,Parametres!$O$6))</f>
        <v>0</v>
      </c>
      <c r="O148" s="19">
        <f>IF($A148&lt;50,0,VLOOKUP($A148,Gains_ded!$A$3:$AC$101,Gains_ded!$T$1-Gains_ded!$A$1+1,0))</f>
        <v>0</v>
      </c>
      <c r="P148" s="19">
        <f>IF($A148&lt;50,0,VLOOKUP($A148,Gains_ded!$A$3:$AC$101,Gains_ded!$U$1-Gains_ded!$A$1+1,0))</f>
        <v>0</v>
      </c>
      <c r="Q148" s="19">
        <f t="shared" ca="1" si="26"/>
        <v>0</v>
      </c>
      <c r="R148" s="19">
        <f>IF($A148&lt;50,0,VLOOKUP($A148,Gains_ded!$A$3:$AC$101,Gains_ded!$V$1-Gains_ded!$A$1+1,0))</f>
        <v>0</v>
      </c>
      <c r="S148" s="19">
        <f ca="1">IF(A148=0,0,IFERROR(INDIRECT(ADDRESS(63,A148+1,1,1,Parametres!$O$10&amp;TEXT($A$4,"00000"))),0))</f>
        <v>0</v>
      </c>
      <c r="T148" s="19">
        <f ca="1">IF(AND($A148&gt;50,$A148&lt;60),VLOOKUP($A148,INDIRECT(ADDRESS(U148+2,1,1,1)):INDIRECT(ADDRESS(U148+10,$AE$1,1,1)),$T$1-$A$1+1,0),IF(C148="C",AU148+AV148,IF(R148=0,Q148,IF(S148&gt;R148,0,IF(S148+Q148&gt;R148,R148-S148,Q148)))))</f>
        <v>0</v>
      </c>
      <c r="U148" s="68">
        <f t="shared" si="21"/>
        <v>164</v>
      </c>
      <c r="V148" s="19"/>
      <c r="W148" s="19">
        <f ca="1">IFERROR(VLOOKUP($A148,Gains_ded!$A$3:$AC$101,Gains_ded!$X$1-Gains_ded!$A$1+1,0),0)*INDIRECT(ADDRESS(U148,Entree!$J$1,1,1,Parametres!$O$6))</f>
        <v>0</v>
      </c>
      <c r="X148" s="19">
        <f ca="1">IFERROR(VLOOKUP($A148,Gains_ded!$A$3:$AC$101,Gains_ded!$Y$1-Gains_ded!$A$1+1,0),0)*INDIRECT(ADDRESS(U148,Entree!$N$1,1,1,Parametres!$O$6))</f>
        <v>0</v>
      </c>
      <c r="Y148" s="19">
        <f ca="1">IFERROR(VLOOKUP($A148,Gains_ded!$A$3:$AC$101,Gains_ded!$AA$1-Gains_ded!$A$1+1,0),0)*T148</f>
        <v>0</v>
      </c>
      <c r="Z148" s="19">
        <f>IF($A148&lt;50,0,VLOOKUP($A148,Gains_ded!$A$3:$AC$101,Gains_ded!$Z$1-Gains_ded!$A$1+1,0))</f>
        <v>0</v>
      </c>
      <c r="AA148" s="19">
        <f>IF($A148&lt;50,0,VLOOKUP($A148,Gains_ded!$A$3:$AC$101,Gains_ded!$AB$1-Gains_ded!$A$1+1,0))</f>
        <v>0</v>
      </c>
      <c r="AB148" s="19">
        <f t="shared" ca="1" si="27"/>
        <v>0</v>
      </c>
      <c r="AC148" s="19">
        <f>IF($A148&lt;50,0,VLOOKUP($A148,Gains_ded!$A$3:$AC$101,Gains_ded!$AC$1-Gains_ded!$A$1+1,0))</f>
        <v>0</v>
      </c>
      <c r="AD148" s="19">
        <f ca="1">IF(A148=0,0,IFERROR(INDIRECT(ADDRESS(133,A148+1,1,1,Parametres!$O$10&amp;TEXT($A$4,"00000"))),0))</f>
        <v>0</v>
      </c>
      <c r="AE148" s="19">
        <f ca="1">IF(AND($A148&gt;50,$A148&lt;60),VLOOKUP($A148,INDIRECT(ADDRESS(U148+2,1,1,1)):INDIRECT(ADDRESS(U148+10,$AE$1,1,1)),$AE$1-$A$1+1,0),IF(C148="C",BC148+BD148,IF(AC148=0,AB148,IF(AD148&gt;AC148,0,IF(AD148+AB148&gt;AC148,AC148-AD148,AB148)))))</f>
        <v>0</v>
      </c>
      <c r="AL148">
        <f>IF($C148&lt;&gt;"C",0,IFERROR(HLOOKUP($A148&amp;"E",CCQ!$B$2:$AA$101,100,0),0))</f>
        <v>0</v>
      </c>
      <c r="AM148">
        <f ca="1">IF($C148&lt;&gt;"C",0,VLOOKUP(INDIRECT(ADDRESS($U148-35,Entree!$A$1,1,1,Parametres!$O$6))&amp;"C"&amp;INDIRECT(ADDRESS($U148-34,Entree!$A$1,1,1,Parametres!$O$6)),CCQ!$A$4:$AP$100,CCQ!$AP$1,0))</f>
        <v>0</v>
      </c>
      <c r="AN148">
        <f ca="1">IF($C148&lt;&gt;"C",0,VLOOKUP(INDIRECT(ADDRESS($U148-35,Entree!$A$1,1,1,Parametres!$O$6))&amp;"D"&amp;INDIRECT(ADDRESS($U148-34,Entree!$A$1,1,1,Parametres!$O$6)),CCQ!$A$4:$AP$100,CCQ!$AP$1,0))</f>
        <v>0</v>
      </c>
      <c r="AO148">
        <f ca="1">IFERROR(INDIRECT(ADDRESS(AM148,AL148,1,1,Parametres!$O$11)),0)</f>
        <v>0</v>
      </c>
      <c r="AP148">
        <f ca="1">IFERROR(INDIRECT(ADDRESS(AN148,AL148,1,1,Parametres!$O$11)),0)</f>
        <v>0</v>
      </c>
      <c r="AQ148" t="str">
        <f>IF(IFERROR(VLOOKUP(A148,Gains_ded!$A$3:$AC$101,Gains_ded!$R$1,0),0)=1,"H","B")</f>
        <v>B</v>
      </c>
      <c r="AR148">
        <f ca="1">IF(B148="Prelevement",INDIRECT(ADDRESS(U148+6,Entree!$P$1,1,1,Parametres!$O$6)),0)</f>
        <v>0</v>
      </c>
      <c r="AS148">
        <f ca="1">IF(AQ148="H",INDIRECT(ADDRESS(U148+3,Entree!$O$1,1,1,Parametres!$O$6)),INDIRECT(ADDRESS(U148+3,Entree!$P$1,1,1,Parametres!$O$6)))</f>
        <v>0</v>
      </c>
      <c r="AT148">
        <f ca="1">IF(AQ148="H",INDIRECT(ADDRESS(U148+4,Entree!$O$1,1,1,Parametres!$O$6)),INDIRECT(ADDRESS(U148+4,Entree!$P$1,1,1,Parametres!$O$6)))</f>
        <v>0</v>
      </c>
      <c r="AU148">
        <f t="shared" ca="1" si="29"/>
        <v>0</v>
      </c>
      <c r="AV148">
        <f t="shared" ca="1" si="28"/>
        <v>0</v>
      </c>
      <c r="AX148">
        <f>IF($C148&lt;&gt;"C",0,IFERROR(HLOOKUP($A148&amp;"C",CCQ!$B$2:$AA$101,100,0),0))</f>
        <v>0</v>
      </c>
      <c r="AY148">
        <f ca="1">IFERROR(INDIRECT(ADDRESS(AM148,AX148,1,1,Parametres!$O$11)),0)</f>
        <v>0</v>
      </c>
      <c r="AZ148">
        <f ca="1">IFERROR(INDIRECT(ADDRESS(AN148,AX148,1,1,Parametres!$O$11)),0)</f>
        <v>0</v>
      </c>
      <c r="BA148" t="str">
        <f>IF(IFERROR(VLOOKUP(A148,Gains_ded!$A$3:$AC$101,Gains_ded!$X$1,0),0)=1,"H","B")</f>
        <v>B</v>
      </c>
      <c r="BB148">
        <f>IF(A148=Parametres!$A$52,Parametres!$D$52,1)</f>
        <v>1</v>
      </c>
      <c r="BC148">
        <f t="shared" ca="1" si="24"/>
        <v>0</v>
      </c>
      <c r="BD148">
        <f t="shared" ca="1" si="25"/>
        <v>0</v>
      </c>
    </row>
    <row r="149" spans="1:56" x14ac:dyDescent="0.25">
      <c r="A149">
        <f>IFERROR(Entree!F148,0)</f>
        <v>0</v>
      </c>
      <c r="B149" t="str">
        <f>IFERROR(VLOOKUP(A149,Gains_ded!$A$3:$B$101,Gains_ded!$B$1-Gains_ded!$A$1+1,0),"")</f>
        <v/>
      </c>
      <c r="C149" s="12" t="str">
        <f>IFERROR(VLOOKUP(A149,Gains_ded!$A$3:$C$101,Gains_ded!$C$1-Gains_ded!$A$1+1,0),"")</f>
        <v/>
      </c>
      <c r="D149" s="12" t="str">
        <f>IFERROR(VLOOKUP(A149,Gains_ded!$A$3:$D$101,Gains_ded!$D$1-Gains_ded!$A$1+1,0),"")</f>
        <v/>
      </c>
      <c r="E149" s="19">
        <f>IF(OR($A149&lt;50,$A149&gt;59),IFERROR(VLOOKUP($A149,Gains_ded!$A$3:$M$51,Gains_ded!F$1-Gains_ded!$A$1+1,0),0)*Entree!$O148,0)</f>
        <v>0</v>
      </c>
      <c r="F149" s="19">
        <f>IF(OR($A149&lt;50,$A149&gt;59),IFERROR(VLOOKUP($A149,Gains_ded!$A$3:$M$51,Gains_ded!G$1-Gains_ded!$A$1+1,0),0)*Entree!$O148,0)</f>
        <v>0</v>
      </c>
      <c r="G149" s="19">
        <f>IF(OR($A149&lt;50,$A149&gt;59),IFERROR(VLOOKUP($A149,Gains_ded!$A$3:$M$51,Gains_ded!H$1-Gains_ded!$A$1+1,0),0)*Entree!$O148,0)</f>
        <v>0</v>
      </c>
      <c r="H149" s="19">
        <f>IF(OR($A149&lt;50,$A149&gt;59),IFERROR(VLOOKUP($A149,Gains_ded!$A$3:$M$51,Gains_ded!I$1-Gains_ded!$A$1+1,0),0)*Entree!$O148,0)</f>
        <v>0</v>
      </c>
      <c r="I149" s="19">
        <f>IF(OR($A149&lt;50,$A149&gt;59),IFERROR(VLOOKUP($A149,Gains_ded!$A$3:$M$51,Gains_ded!J$1-Gains_ded!$A$1+1,0),0)*Entree!$O148,0)</f>
        <v>0</v>
      </c>
      <c r="J149" s="19">
        <f>IF(OR($A149&lt;50,$A149&gt;59),IFERROR(VLOOKUP($A149,Gains_ded!$A$3:$M$51,Gains_ded!K$1-Gains_ded!$A$1+1,0),0)*Entree!$O148,0)</f>
        <v>0</v>
      </c>
      <c r="K149" s="19">
        <f>IF(OR($A149&lt;50,$A149&gt;59),IFERROR(VLOOKUP($A149,Gains_ded!$A$3:$M$51,Gains_ded!L$1-Gains_ded!$A$1+1,0),0)*Entree!$O148,0)</f>
        <v>0</v>
      </c>
      <c r="L149" s="19">
        <f>IF(OR($A149&lt;50,$A149&gt;59),IFERROR(VLOOKUP($A149,Gains_ded!$A$3:$M$51,Gains_ded!M$1-Gains_ded!$A$1+1,0),0)*Entree!$O148,0)</f>
        <v>0</v>
      </c>
      <c r="M149" s="19">
        <f ca="1">IF(C149="s",IFERROR(VLOOKUP($A149,Syndicats!$B$4:$F$51,Syndicats!$E$1-Syndicats!$B$1+1,0),0)*INDIRECT(ADDRESS(U149,Entree!$J$1,1,1,Parametres!$O$6)),IFERROR(VLOOKUP($A149,Gains_ded!$A$3:$AC$101,Gains_ded!$R$1-Gains_ded!$A$1+1,0),0)*INDIRECT(ADDRESS(U149,Entree!$J$1,1,1,Parametres!$O$6)))</f>
        <v>0</v>
      </c>
      <c r="N149" s="19">
        <f ca="1">IFERROR(VLOOKUP($A149,Gains_ded!$A$3:$AC$101,Gains_ded!$S$1-Gains_ded!$A$1+1,0),0)*INDIRECT(ADDRESS(U149,Entree!$N$1,1,1,Parametres!$O$6))</f>
        <v>0</v>
      </c>
      <c r="O149" s="19">
        <f>IF($A149&lt;50,0,VLOOKUP($A149,Gains_ded!$A$3:$AC$101,Gains_ded!$T$1-Gains_ded!$A$1+1,0))</f>
        <v>0</v>
      </c>
      <c r="P149" s="19">
        <f>IF($A149&lt;50,0,VLOOKUP($A149,Gains_ded!$A$3:$AC$101,Gains_ded!$U$1-Gains_ded!$A$1+1,0))</f>
        <v>0</v>
      </c>
      <c r="Q149" s="19">
        <f t="shared" ca="1" si="26"/>
        <v>0</v>
      </c>
      <c r="R149" s="19">
        <f>IF($A149&lt;50,0,VLOOKUP($A149,Gains_ded!$A$3:$AC$101,Gains_ded!$V$1-Gains_ded!$A$1+1,0))</f>
        <v>0</v>
      </c>
      <c r="S149" s="19">
        <f ca="1">IF(A149=0,0,IFERROR(INDIRECT(ADDRESS(63,A149+1,1,1,Parametres!$O$10&amp;TEXT($A$4,"00000"))),0))</f>
        <v>0</v>
      </c>
      <c r="T149" s="19">
        <f ca="1">IF(AND($A149&gt;50,$A149&lt;60),VLOOKUP($A149,INDIRECT(ADDRESS(U149+2,1,1,1)):INDIRECT(ADDRESS(U149+10,$AE$1,1,1)),$T$1-$A$1+1,0),IF(C149="C",AU149+AV149,IF(R149=0,Q149,IF(S149&gt;R149,0,IF(S149+Q149&gt;R149,R149-S149,Q149)))))</f>
        <v>0</v>
      </c>
      <c r="U149" s="68">
        <f t="shared" si="21"/>
        <v>164</v>
      </c>
      <c r="V149" s="19"/>
      <c r="W149" s="19">
        <f ca="1">IFERROR(VLOOKUP($A149,Gains_ded!$A$3:$AC$101,Gains_ded!$X$1-Gains_ded!$A$1+1,0),0)*INDIRECT(ADDRESS(U149,Entree!$J$1,1,1,Parametres!$O$6))</f>
        <v>0</v>
      </c>
      <c r="X149" s="19">
        <f ca="1">IFERROR(VLOOKUP($A149,Gains_ded!$A$3:$AC$101,Gains_ded!$Y$1-Gains_ded!$A$1+1,0),0)*INDIRECT(ADDRESS(U149,Entree!$N$1,1,1,Parametres!$O$6))</f>
        <v>0</v>
      </c>
      <c r="Y149" s="19">
        <f ca="1">IFERROR(VLOOKUP($A149,Gains_ded!$A$3:$AC$101,Gains_ded!$AA$1-Gains_ded!$A$1+1,0),0)*T149</f>
        <v>0</v>
      </c>
      <c r="Z149" s="19">
        <f>IF($A149&lt;50,0,VLOOKUP($A149,Gains_ded!$A$3:$AC$101,Gains_ded!$Z$1-Gains_ded!$A$1+1,0))</f>
        <v>0</v>
      </c>
      <c r="AA149" s="19">
        <f>IF($A149&lt;50,0,VLOOKUP($A149,Gains_ded!$A$3:$AC$101,Gains_ded!$AB$1-Gains_ded!$A$1+1,0))</f>
        <v>0</v>
      </c>
      <c r="AB149" s="19">
        <f t="shared" ca="1" si="27"/>
        <v>0</v>
      </c>
      <c r="AC149" s="19">
        <f>IF($A149&lt;50,0,VLOOKUP($A149,Gains_ded!$A$3:$AC$101,Gains_ded!$AC$1-Gains_ded!$A$1+1,0))</f>
        <v>0</v>
      </c>
      <c r="AD149" s="19">
        <f ca="1">IF(A149=0,0,IFERROR(INDIRECT(ADDRESS(133,A149+1,1,1,Parametres!$O$10&amp;TEXT($A$4,"00000"))),0))</f>
        <v>0</v>
      </c>
      <c r="AE149" s="19">
        <f ca="1">IF(AND($A149&gt;50,$A149&lt;60),VLOOKUP($A149,INDIRECT(ADDRESS(U149+2,1,1,1)):INDIRECT(ADDRESS(U149+10,$AE$1,1,1)),$AE$1-$A$1+1,0),IF(C149="C",BC149+BD149,IF(AC149=0,AB149,IF(AD149&gt;AC149,0,IF(AD149+AB149&gt;AC149,AC149-AD149,AB149)))))</f>
        <v>0</v>
      </c>
      <c r="AL149">
        <f>IF($C149&lt;&gt;"C",0,IFERROR(HLOOKUP($A149&amp;"E",CCQ!$B$2:$AA$101,100,0),0))</f>
        <v>0</v>
      </c>
      <c r="AM149">
        <f ca="1">IF($C149&lt;&gt;"C",0,VLOOKUP(INDIRECT(ADDRESS($U149-35,Entree!$A$1,1,1,Parametres!$O$6))&amp;"C"&amp;INDIRECT(ADDRESS($U149-34,Entree!$A$1,1,1,Parametres!$O$6)),CCQ!$A$4:$AP$100,CCQ!$AP$1,0))</f>
        <v>0</v>
      </c>
      <c r="AN149">
        <f ca="1">IF($C149&lt;&gt;"C",0,VLOOKUP(INDIRECT(ADDRESS($U149-35,Entree!$A$1,1,1,Parametres!$O$6))&amp;"D"&amp;INDIRECT(ADDRESS($U149-34,Entree!$A$1,1,1,Parametres!$O$6)),CCQ!$A$4:$AP$100,CCQ!$AP$1,0))</f>
        <v>0</v>
      </c>
      <c r="AO149">
        <f ca="1">IFERROR(INDIRECT(ADDRESS(AM149,AL149,1,1,Parametres!$O$11)),0)</f>
        <v>0</v>
      </c>
      <c r="AP149">
        <f ca="1">IFERROR(INDIRECT(ADDRESS(AN149,AL149,1,1,Parametres!$O$11)),0)</f>
        <v>0</v>
      </c>
      <c r="AQ149" t="str">
        <f>IF(IFERROR(VLOOKUP(A149,Gains_ded!$A$3:$AC$101,Gains_ded!$R$1,0),0)=1,"H","B")</f>
        <v>B</v>
      </c>
      <c r="AR149">
        <f ca="1">IF(B149="Prelevement",INDIRECT(ADDRESS(U149+6,Entree!$P$1,1,1,Parametres!$O$6)),0)</f>
        <v>0</v>
      </c>
      <c r="AS149">
        <f ca="1">IF(AQ149="H",INDIRECT(ADDRESS(U149+3,Entree!$O$1,1,1,Parametres!$O$6)),INDIRECT(ADDRESS(U149+3,Entree!$P$1,1,1,Parametres!$O$6)))</f>
        <v>0</v>
      </c>
      <c r="AT149">
        <f ca="1">IF(AQ149="H",INDIRECT(ADDRESS(U149+4,Entree!$O$1,1,1,Parametres!$O$6)),INDIRECT(ADDRESS(U149+4,Entree!$P$1,1,1,Parametres!$O$6)))</f>
        <v>0</v>
      </c>
      <c r="AU149">
        <f t="shared" ca="1" si="29"/>
        <v>0</v>
      </c>
      <c r="AV149">
        <f t="shared" ca="1" si="28"/>
        <v>0</v>
      </c>
      <c r="AX149">
        <f>IF($C149&lt;&gt;"C",0,IFERROR(HLOOKUP($A149&amp;"C",CCQ!$B$2:$AA$101,100,0),0))</f>
        <v>0</v>
      </c>
      <c r="AY149">
        <f ca="1">IFERROR(INDIRECT(ADDRESS(AM149,AX149,1,1,Parametres!$O$11)),0)</f>
        <v>0</v>
      </c>
      <c r="AZ149">
        <f ca="1">IFERROR(INDIRECT(ADDRESS(AN149,AX149,1,1,Parametres!$O$11)),0)</f>
        <v>0</v>
      </c>
      <c r="BA149" t="str">
        <f>IF(IFERROR(VLOOKUP(A149,Gains_ded!$A$3:$AC$101,Gains_ded!$X$1,0),0)=1,"H","B")</f>
        <v>B</v>
      </c>
      <c r="BB149">
        <f>IF(A149=Parametres!$A$52,Parametres!$D$52,1)</f>
        <v>1</v>
      </c>
      <c r="BC149">
        <f t="shared" ca="1" si="24"/>
        <v>0</v>
      </c>
      <c r="BD149">
        <f t="shared" ca="1" si="25"/>
        <v>0</v>
      </c>
    </row>
    <row r="150" spans="1:56" x14ac:dyDescent="0.25">
      <c r="A150">
        <f>IFERROR(Entree!F149,0)</f>
        <v>0</v>
      </c>
      <c r="B150" t="str">
        <f>IFERROR(VLOOKUP(A150,Gains_ded!$A$3:$B$101,Gains_ded!$B$1-Gains_ded!$A$1+1,0),"")</f>
        <v/>
      </c>
      <c r="C150" s="12" t="str">
        <f>IFERROR(VLOOKUP(A150,Gains_ded!$A$3:$C$101,Gains_ded!$C$1-Gains_ded!$A$1+1,0),"")</f>
        <v/>
      </c>
      <c r="D150" s="12" t="str">
        <f>IFERROR(VLOOKUP(A150,Gains_ded!$A$3:$D$101,Gains_ded!$D$1-Gains_ded!$A$1+1,0),"")</f>
        <v/>
      </c>
      <c r="E150" s="19">
        <f>IF(OR($A150&lt;50,$A150&gt;59),IFERROR(VLOOKUP($A150,Gains_ded!$A$3:$M$51,Gains_ded!F$1-Gains_ded!$A$1+1,0),0)*Entree!$O149,0)</f>
        <v>0</v>
      </c>
      <c r="F150" s="19">
        <f>IF(OR($A150&lt;50,$A150&gt;59),IFERROR(VLOOKUP($A150,Gains_ded!$A$3:$M$51,Gains_ded!G$1-Gains_ded!$A$1+1,0),0)*Entree!$O149,0)</f>
        <v>0</v>
      </c>
      <c r="G150" s="19">
        <f>IF(OR($A150&lt;50,$A150&gt;59),IFERROR(VLOOKUP($A150,Gains_ded!$A$3:$M$51,Gains_ded!H$1-Gains_ded!$A$1+1,0),0)*Entree!$O149,0)</f>
        <v>0</v>
      </c>
      <c r="H150" s="19">
        <f>IF(OR($A150&lt;50,$A150&gt;59),IFERROR(VLOOKUP($A150,Gains_ded!$A$3:$M$51,Gains_ded!I$1-Gains_ded!$A$1+1,0),0)*Entree!$O149,0)</f>
        <v>0</v>
      </c>
      <c r="I150" s="19">
        <f>IF(OR($A150&lt;50,$A150&gt;59),IFERROR(VLOOKUP($A150,Gains_ded!$A$3:$M$51,Gains_ded!J$1-Gains_ded!$A$1+1,0),0)*Entree!$O149,0)</f>
        <v>0</v>
      </c>
      <c r="J150" s="19">
        <f>IF(OR($A150&lt;50,$A150&gt;59),IFERROR(VLOOKUP($A150,Gains_ded!$A$3:$M$51,Gains_ded!K$1-Gains_ded!$A$1+1,0),0)*Entree!$O149,0)</f>
        <v>0</v>
      </c>
      <c r="K150" s="19">
        <f>IF(OR($A150&lt;50,$A150&gt;59),IFERROR(VLOOKUP($A150,Gains_ded!$A$3:$M$51,Gains_ded!L$1-Gains_ded!$A$1+1,0),0)*Entree!$O149,0)</f>
        <v>0</v>
      </c>
      <c r="L150" s="19">
        <f>IF(OR($A150&lt;50,$A150&gt;59),IFERROR(VLOOKUP($A150,Gains_ded!$A$3:$M$51,Gains_ded!M$1-Gains_ded!$A$1+1,0),0)*Entree!$O149,0)</f>
        <v>0</v>
      </c>
      <c r="M150" s="19">
        <f ca="1">IF(C150="s",IFERROR(VLOOKUP($A150,Syndicats!$B$4:$F$51,Syndicats!$E$1-Syndicats!$B$1+1,0),0)*INDIRECT(ADDRESS(U150,Entree!$J$1,1,1,Parametres!$O$6)),IFERROR(VLOOKUP($A150,Gains_ded!$A$3:$AC$101,Gains_ded!$R$1-Gains_ded!$A$1+1,0),0)*INDIRECT(ADDRESS(U150,Entree!$J$1,1,1,Parametres!$O$6)))</f>
        <v>0</v>
      </c>
      <c r="N150" s="19">
        <f ca="1">IFERROR(VLOOKUP($A150,Gains_ded!$A$3:$AC$101,Gains_ded!$S$1-Gains_ded!$A$1+1,0),0)*INDIRECT(ADDRESS(U150,Entree!$N$1,1,1,Parametres!$O$6))</f>
        <v>0</v>
      </c>
      <c r="O150" s="19">
        <f>IF($A150&lt;50,0,VLOOKUP($A150,Gains_ded!$A$3:$AC$101,Gains_ded!$T$1-Gains_ded!$A$1+1,0))</f>
        <v>0</v>
      </c>
      <c r="P150" s="19">
        <f>IF($A150&lt;50,0,VLOOKUP($A150,Gains_ded!$A$3:$AC$101,Gains_ded!$U$1-Gains_ded!$A$1+1,0))</f>
        <v>0</v>
      </c>
      <c r="Q150" s="19">
        <f t="shared" ca="1" si="26"/>
        <v>0</v>
      </c>
      <c r="R150" s="19">
        <f>IF($A150&lt;50,0,VLOOKUP($A150,Gains_ded!$A$3:$AC$101,Gains_ded!$V$1-Gains_ded!$A$1+1,0))</f>
        <v>0</v>
      </c>
      <c r="S150" s="19">
        <f ca="1">IF(A150=0,0,IFERROR(INDIRECT(ADDRESS(63,A150+1,1,1,Parametres!$O$10&amp;TEXT($A$4,"00000"))),0))</f>
        <v>0</v>
      </c>
      <c r="T150" s="19">
        <f ca="1">IF(AND($A150&gt;50,$A150&lt;60),VLOOKUP($A150,INDIRECT(ADDRESS(U150+2,1,1,1)):INDIRECT(ADDRESS(U150+10,$AE$1,1,1)),$T$1-$A$1+1,0),IF(C150="C",AU150+AV150,IF(R150=0,Q150,IF(S150&gt;R150,0,IF(S150+Q150&gt;R150,R150-S150,Q150)))))</f>
        <v>0</v>
      </c>
      <c r="U150" s="68">
        <f t="shared" si="21"/>
        <v>164</v>
      </c>
      <c r="V150" s="19"/>
      <c r="W150" s="19">
        <f ca="1">IFERROR(VLOOKUP($A150,Gains_ded!$A$3:$AC$101,Gains_ded!$X$1-Gains_ded!$A$1+1,0),0)*INDIRECT(ADDRESS(U150,Entree!$J$1,1,1,Parametres!$O$6))</f>
        <v>0</v>
      </c>
      <c r="X150" s="19">
        <f ca="1">IFERROR(VLOOKUP($A150,Gains_ded!$A$3:$AC$101,Gains_ded!$Y$1-Gains_ded!$A$1+1,0),0)*INDIRECT(ADDRESS(U150,Entree!$N$1,1,1,Parametres!$O$6))</f>
        <v>0</v>
      </c>
      <c r="Y150" s="19">
        <f ca="1">IFERROR(VLOOKUP($A150,Gains_ded!$A$3:$AC$101,Gains_ded!$AA$1-Gains_ded!$A$1+1,0),0)*T150</f>
        <v>0</v>
      </c>
      <c r="Z150" s="19">
        <f>IF($A150&lt;50,0,VLOOKUP($A150,Gains_ded!$A$3:$AC$101,Gains_ded!$Z$1-Gains_ded!$A$1+1,0))</f>
        <v>0</v>
      </c>
      <c r="AA150" s="19">
        <f>IF($A150&lt;50,0,VLOOKUP($A150,Gains_ded!$A$3:$AC$101,Gains_ded!$AB$1-Gains_ded!$A$1+1,0))</f>
        <v>0</v>
      </c>
      <c r="AB150" s="19">
        <f t="shared" ca="1" si="27"/>
        <v>0</v>
      </c>
      <c r="AC150" s="19">
        <f>IF($A150&lt;50,0,VLOOKUP($A150,Gains_ded!$A$3:$AC$101,Gains_ded!$AC$1-Gains_ded!$A$1+1,0))</f>
        <v>0</v>
      </c>
      <c r="AD150" s="19">
        <f ca="1">IF(A150=0,0,IFERROR(INDIRECT(ADDRESS(133,A150+1,1,1,Parametres!$O$10&amp;TEXT($A$4,"00000"))),0))</f>
        <v>0</v>
      </c>
      <c r="AE150" s="19">
        <f ca="1">IF(AND($A150&gt;50,$A150&lt;60),VLOOKUP($A150,INDIRECT(ADDRESS(U150+2,1,1,1)):INDIRECT(ADDRESS(U150+10,$AE$1,1,1)),$AE$1-$A$1+1,0),IF(C150="C",BC150+BD150,IF(AC150=0,AB150,IF(AD150&gt;AC150,0,IF(AD150+AB150&gt;AC150,AC150-AD150,AB150)))))</f>
        <v>0</v>
      </c>
      <c r="AL150">
        <f>IF($C150&lt;&gt;"C",0,IFERROR(HLOOKUP($A150&amp;"E",CCQ!$B$2:$AA$101,100,0),0))</f>
        <v>0</v>
      </c>
      <c r="AM150">
        <f ca="1">IF($C150&lt;&gt;"C",0,VLOOKUP(INDIRECT(ADDRESS($U150-35,Entree!$A$1,1,1,Parametres!$O$6))&amp;"C"&amp;INDIRECT(ADDRESS($U150-34,Entree!$A$1,1,1,Parametres!$O$6)),CCQ!$A$4:$AP$100,CCQ!$AP$1,0))</f>
        <v>0</v>
      </c>
      <c r="AN150">
        <f ca="1">IF($C150&lt;&gt;"C",0,VLOOKUP(INDIRECT(ADDRESS($U150-35,Entree!$A$1,1,1,Parametres!$O$6))&amp;"D"&amp;INDIRECT(ADDRESS($U150-34,Entree!$A$1,1,1,Parametres!$O$6)),CCQ!$A$4:$AP$100,CCQ!$AP$1,0))</f>
        <v>0</v>
      </c>
      <c r="AO150">
        <f ca="1">IFERROR(INDIRECT(ADDRESS(AM150,AL150,1,1,Parametres!$O$11)),0)</f>
        <v>0</v>
      </c>
      <c r="AP150">
        <f ca="1">IFERROR(INDIRECT(ADDRESS(AN150,AL150,1,1,Parametres!$O$11)),0)</f>
        <v>0</v>
      </c>
      <c r="AQ150" t="str">
        <f>IF(IFERROR(VLOOKUP(A150,Gains_ded!$A$3:$AC$101,Gains_ded!$R$1,0),0)=1,"H","B")</f>
        <v>B</v>
      </c>
      <c r="AR150">
        <f ca="1">IF(B150="Prelevement",INDIRECT(ADDRESS(U150+6,Entree!$P$1,1,1,Parametres!$O$6)),0)</f>
        <v>0</v>
      </c>
      <c r="AS150">
        <f ca="1">IF(AQ150="H",INDIRECT(ADDRESS(U150+3,Entree!$O$1,1,1,Parametres!$O$6)),INDIRECT(ADDRESS(U150+3,Entree!$P$1,1,1,Parametres!$O$6)))</f>
        <v>0</v>
      </c>
      <c r="AT150">
        <f ca="1">IF(AQ150="H",INDIRECT(ADDRESS(U150+4,Entree!$O$1,1,1,Parametres!$O$6)),INDIRECT(ADDRESS(U150+4,Entree!$P$1,1,1,Parametres!$O$6)))</f>
        <v>0</v>
      </c>
      <c r="AU150">
        <f t="shared" ca="1" si="29"/>
        <v>0</v>
      </c>
      <c r="AV150">
        <f t="shared" ca="1" si="28"/>
        <v>0</v>
      </c>
      <c r="AX150">
        <f>IF($C150&lt;&gt;"C",0,IFERROR(HLOOKUP($A150&amp;"C",CCQ!$B$2:$AA$101,100,0),0))</f>
        <v>0</v>
      </c>
      <c r="AY150">
        <f ca="1">IFERROR(INDIRECT(ADDRESS(AM150,AX150,1,1,Parametres!$O$11)),0)</f>
        <v>0</v>
      </c>
      <c r="AZ150">
        <f ca="1">IFERROR(INDIRECT(ADDRESS(AN150,AX150,1,1,Parametres!$O$11)),0)</f>
        <v>0</v>
      </c>
      <c r="BA150" t="str">
        <f>IF(IFERROR(VLOOKUP(A150,Gains_ded!$A$3:$AC$101,Gains_ded!$X$1,0),0)=1,"H","B")</f>
        <v>B</v>
      </c>
      <c r="BB150">
        <f>IF(A150=Parametres!$A$52,Parametres!$D$52,1)</f>
        <v>1</v>
      </c>
      <c r="BC150">
        <f t="shared" ca="1" si="24"/>
        <v>0</v>
      </c>
      <c r="BD150">
        <f t="shared" ca="1" si="25"/>
        <v>0</v>
      </c>
    </row>
    <row r="151" spans="1:56" x14ac:dyDescent="0.25">
      <c r="A151">
        <f>IFERROR(Entree!F150,0)</f>
        <v>0</v>
      </c>
      <c r="B151" t="str">
        <f>IFERROR(VLOOKUP(A151,Gains_ded!$A$3:$B$101,Gains_ded!$B$1-Gains_ded!$A$1+1,0),"")</f>
        <v/>
      </c>
      <c r="C151" s="12" t="str">
        <f>IFERROR(VLOOKUP(A151,Gains_ded!$A$3:$C$101,Gains_ded!$C$1-Gains_ded!$A$1+1,0),"")</f>
        <v/>
      </c>
      <c r="D151" s="12" t="str">
        <f>IFERROR(VLOOKUP(A151,Gains_ded!$A$3:$D$101,Gains_ded!$D$1-Gains_ded!$A$1+1,0),"")</f>
        <v/>
      </c>
      <c r="E151" s="19">
        <f>IF(OR($A151&lt;50,$A151&gt;59),IFERROR(VLOOKUP($A151,Gains_ded!$A$3:$M$51,Gains_ded!F$1-Gains_ded!$A$1+1,0),0)*Entree!$O150,0)</f>
        <v>0</v>
      </c>
      <c r="F151" s="19">
        <f>IF(OR($A151&lt;50,$A151&gt;59),IFERROR(VLOOKUP($A151,Gains_ded!$A$3:$M$51,Gains_ded!G$1-Gains_ded!$A$1+1,0),0)*Entree!$O150,0)</f>
        <v>0</v>
      </c>
      <c r="G151" s="19">
        <f>IF(OR($A151&lt;50,$A151&gt;59),IFERROR(VLOOKUP($A151,Gains_ded!$A$3:$M$51,Gains_ded!H$1-Gains_ded!$A$1+1,0),0)*Entree!$O150,0)</f>
        <v>0</v>
      </c>
      <c r="H151" s="19">
        <f>IF(OR($A151&lt;50,$A151&gt;59),IFERROR(VLOOKUP($A151,Gains_ded!$A$3:$M$51,Gains_ded!I$1-Gains_ded!$A$1+1,0),0)*Entree!$O150,0)</f>
        <v>0</v>
      </c>
      <c r="I151" s="19">
        <f>IF(OR($A151&lt;50,$A151&gt;59),IFERROR(VLOOKUP($A151,Gains_ded!$A$3:$M$51,Gains_ded!J$1-Gains_ded!$A$1+1,0),0)*Entree!$O150,0)</f>
        <v>0</v>
      </c>
      <c r="J151" s="19">
        <f>IF(OR($A151&lt;50,$A151&gt;59),IFERROR(VLOOKUP($A151,Gains_ded!$A$3:$M$51,Gains_ded!K$1-Gains_ded!$A$1+1,0),0)*Entree!$O150,0)</f>
        <v>0</v>
      </c>
      <c r="K151" s="19">
        <f>IF(OR($A151&lt;50,$A151&gt;59),IFERROR(VLOOKUP($A151,Gains_ded!$A$3:$M$51,Gains_ded!L$1-Gains_ded!$A$1+1,0),0)*Entree!$O150,0)</f>
        <v>0</v>
      </c>
      <c r="L151" s="19">
        <f>IF(OR($A151&lt;50,$A151&gt;59),IFERROR(VLOOKUP($A151,Gains_ded!$A$3:$M$51,Gains_ded!M$1-Gains_ded!$A$1+1,0),0)*Entree!$O150,0)</f>
        <v>0</v>
      </c>
      <c r="M151" s="19">
        <f ca="1">IF(C151="s",IFERROR(VLOOKUP($A151,Syndicats!$B$4:$F$51,Syndicats!$E$1-Syndicats!$B$1+1,0),0)*INDIRECT(ADDRESS(U151,Entree!$J$1,1,1,Parametres!$O$6)),IFERROR(VLOOKUP($A151,Gains_ded!$A$3:$AC$101,Gains_ded!$R$1-Gains_ded!$A$1+1,0),0)*INDIRECT(ADDRESS(U151,Entree!$J$1,1,1,Parametres!$O$6)))</f>
        <v>0</v>
      </c>
      <c r="N151" s="19">
        <f ca="1">IFERROR(VLOOKUP($A151,Gains_ded!$A$3:$AC$101,Gains_ded!$S$1-Gains_ded!$A$1+1,0),0)*INDIRECT(ADDRESS(U151,Entree!$N$1,1,1,Parametres!$O$6))</f>
        <v>0</v>
      </c>
      <c r="O151" s="19">
        <f>IF($A151&lt;50,0,VLOOKUP($A151,Gains_ded!$A$3:$AC$101,Gains_ded!$T$1-Gains_ded!$A$1+1,0))</f>
        <v>0</v>
      </c>
      <c r="P151" s="19">
        <f>IF($A151&lt;50,0,VLOOKUP($A151,Gains_ded!$A$3:$AC$101,Gains_ded!$U$1-Gains_ded!$A$1+1,0))</f>
        <v>0</v>
      </c>
      <c r="Q151" s="19">
        <f t="shared" ca="1" si="26"/>
        <v>0</v>
      </c>
      <c r="R151" s="19">
        <f>IF($A151&lt;50,0,VLOOKUP($A151,Gains_ded!$A$3:$AC$101,Gains_ded!$V$1-Gains_ded!$A$1+1,0))</f>
        <v>0</v>
      </c>
      <c r="S151" s="19">
        <f ca="1">IF(A151=0,0,IFERROR(INDIRECT(ADDRESS(63,A151+1,1,1,Parametres!$O$10&amp;TEXT($A$4,"00000"))),0))</f>
        <v>0</v>
      </c>
      <c r="T151" s="19">
        <f ca="1">IF(AND($A151&gt;50,$A151&lt;60),VLOOKUP($A151,INDIRECT(ADDRESS(U151+2,1,1,1)):INDIRECT(ADDRESS(U151+10,$AE$1,1,1)),$T$1-$A$1+1,0),IF(C151="C",AU151+AV151,IF(R151=0,Q151,IF(S151&gt;R151,0,IF(S151+Q151&gt;R151,R151-S151,Q151)))))</f>
        <v>0</v>
      </c>
      <c r="U151" s="68">
        <f t="shared" si="21"/>
        <v>164</v>
      </c>
      <c r="V151" s="19"/>
      <c r="W151" s="19">
        <f ca="1">IFERROR(VLOOKUP($A151,Gains_ded!$A$3:$AC$101,Gains_ded!$X$1-Gains_ded!$A$1+1,0),0)*INDIRECT(ADDRESS(U151,Entree!$J$1,1,1,Parametres!$O$6))</f>
        <v>0</v>
      </c>
      <c r="X151" s="19">
        <f ca="1">IFERROR(VLOOKUP($A151,Gains_ded!$A$3:$AC$101,Gains_ded!$Y$1-Gains_ded!$A$1+1,0),0)*INDIRECT(ADDRESS(U151,Entree!$N$1,1,1,Parametres!$O$6))</f>
        <v>0</v>
      </c>
      <c r="Y151" s="19">
        <f ca="1">IFERROR(VLOOKUP($A151,Gains_ded!$A$3:$AC$101,Gains_ded!$AA$1-Gains_ded!$A$1+1,0),0)*T151</f>
        <v>0</v>
      </c>
      <c r="Z151" s="19">
        <f>IF($A151&lt;50,0,VLOOKUP($A151,Gains_ded!$A$3:$AC$101,Gains_ded!$Z$1-Gains_ded!$A$1+1,0))</f>
        <v>0</v>
      </c>
      <c r="AA151" s="19">
        <f>IF($A151&lt;50,0,VLOOKUP($A151,Gains_ded!$A$3:$AC$101,Gains_ded!$AB$1-Gains_ded!$A$1+1,0))</f>
        <v>0</v>
      </c>
      <c r="AB151" s="19">
        <f t="shared" ca="1" si="27"/>
        <v>0</v>
      </c>
      <c r="AC151" s="19">
        <f>IF($A151&lt;50,0,VLOOKUP($A151,Gains_ded!$A$3:$AC$101,Gains_ded!$AC$1-Gains_ded!$A$1+1,0))</f>
        <v>0</v>
      </c>
      <c r="AD151" s="19">
        <f ca="1">IF(A151=0,0,IFERROR(INDIRECT(ADDRESS(133,A151+1,1,1,Parametres!$O$10&amp;TEXT($A$4,"00000"))),0))</f>
        <v>0</v>
      </c>
      <c r="AE151" s="19">
        <f ca="1">IF(AND($A151&gt;50,$A151&lt;60),VLOOKUP($A151,INDIRECT(ADDRESS(U151+2,1,1,1)):INDIRECT(ADDRESS(U151+10,$AE$1,1,1)),$AE$1-$A$1+1,0),IF(C151="C",BC151+BD151,IF(AC151=0,AB151,IF(AD151&gt;AC151,0,IF(AD151+AB151&gt;AC151,AC151-AD151,AB151)))))</f>
        <v>0</v>
      </c>
      <c r="AL151">
        <f>IF($C151&lt;&gt;"C",0,IFERROR(HLOOKUP($A151&amp;"E",CCQ!$B$2:$AA$101,100,0),0))</f>
        <v>0</v>
      </c>
      <c r="AM151">
        <f ca="1">IF($C151&lt;&gt;"C",0,VLOOKUP(INDIRECT(ADDRESS($U151-35,Entree!$A$1,1,1,Parametres!$O$6))&amp;"C"&amp;INDIRECT(ADDRESS($U151-34,Entree!$A$1,1,1,Parametres!$O$6)),CCQ!$A$4:$AP$100,CCQ!$AP$1,0))</f>
        <v>0</v>
      </c>
      <c r="AN151">
        <f ca="1">IF($C151&lt;&gt;"C",0,VLOOKUP(INDIRECT(ADDRESS($U151-35,Entree!$A$1,1,1,Parametres!$O$6))&amp;"D"&amp;INDIRECT(ADDRESS($U151-34,Entree!$A$1,1,1,Parametres!$O$6)),CCQ!$A$4:$AP$100,CCQ!$AP$1,0))</f>
        <v>0</v>
      </c>
      <c r="AO151">
        <f ca="1">IFERROR(INDIRECT(ADDRESS(AM151,AL151,1,1,Parametres!$O$11)),0)</f>
        <v>0</v>
      </c>
      <c r="AP151">
        <f ca="1">IFERROR(INDIRECT(ADDRESS(AN151,AL151,1,1,Parametres!$O$11)),0)</f>
        <v>0</v>
      </c>
      <c r="AQ151" t="str">
        <f>IF(IFERROR(VLOOKUP(A151,Gains_ded!$A$3:$AC$101,Gains_ded!$R$1,0),0)=1,"H","B")</f>
        <v>B</v>
      </c>
      <c r="AR151">
        <f ca="1">IF(B151="Prelevement",INDIRECT(ADDRESS(U151+6,Entree!$P$1,1,1,Parametres!$O$6)),0)</f>
        <v>0</v>
      </c>
      <c r="AS151">
        <f ca="1">IF(AQ151="H",INDIRECT(ADDRESS(U151+3,Entree!$O$1,1,1,Parametres!$O$6)),INDIRECT(ADDRESS(U151+3,Entree!$P$1,1,1,Parametres!$O$6)))</f>
        <v>0</v>
      </c>
      <c r="AT151">
        <f ca="1">IF(AQ151="H",INDIRECT(ADDRESS(U151+4,Entree!$O$1,1,1,Parametres!$O$6)),INDIRECT(ADDRESS(U151+4,Entree!$P$1,1,1,Parametres!$O$6)))</f>
        <v>0</v>
      </c>
      <c r="AU151">
        <f t="shared" ca="1" si="29"/>
        <v>0</v>
      </c>
      <c r="AV151">
        <f t="shared" ca="1" si="28"/>
        <v>0</v>
      </c>
      <c r="AX151">
        <f>IF($C151&lt;&gt;"C",0,IFERROR(HLOOKUP($A151&amp;"C",CCQ!$B$2:$AA$101,100,0),0))</f>
        <v>0</v>
      </c>
      <c r="AY151">
        <f ca="1">IFERROR(INDIRECT(ADDRESS(AM151,AX151,1,1,Parametres!$O$11)),0)</f>
        <v>0</v>
      </c>
      <c r="AZ151">
        <f ca="1">IFERROR(INDIRECT(ADDRESS(AN151,AX151,1,1,Parametres!$O$11)),0)</f>
        <v>0</v>
      </c>
      <c r="BA151" t="str">
        <f>IF(IFERROR(VLOOKUP(A151,Gains_ded!$A$3:$AC$101,Gains_ded!$X$1,0),0)=1,"H","B")</f>
        <v>B</v>
      </c>
      <c r="BB151">
        <f>IF(A151=Parametres!$A$52,Parametres!$D$52,1)</f>
        <v>1</v>
      </c>
      <c r="BC151">
        <f t="shared" ca="1" si="24"/>
        <v>0</v>
      </c>
      <c r="BD151">
        <f t="shared" ca="1" si="25"/>
        <v>0</v>
      </c>
    </row>
    <row r="152" spans="1:56" x14ac:dyDescent="0.25">
      <c r="A152">
        <f>IFERROR(Entree!F151,0)</f>
        <v>0</v>
      </c>
      <c r="B152" t="str">
        <f>IFERROR(VLOOKUP(A152,Gains_ded!$A$3:$B$101,Gains_ded!$B$1-Gains_ded!$A$1+1,0),"")</f>
        <v/>
      </c>
      <c r="C152" s="12" t="str">
        <f>IFERROR(VLOOKUP(A152,Gains_ded!$A$3:$C$101,Gains_ded!$C$1-Gains_ded!$A$1+1,0),"")</f>
        <v/>
      </c>
      <c r="D152" s="12" t="str">
        <f>IFERROR(VLOOKUP(A152,Gains_ded!$A$3:$D$101,Gains_ded!$D$1-Gains_ded!$A$1+1,0),"")</f>
        <v/>
      </c>
      <c r="E152" s="19">
        <f>IF(OR($A152&lt;50,$A152&gt;59),IFERROR(VLOOKUP($A152,Gains_ded!$A$3:$M$51,Gains_ded!F$1-Gains_ded!$A$1+1,0),0)*Entree!$O151,0)</f>
        <v>0</v>
      </c>
      <c r="F152" s="19">
        <f>IF(OR($A152&lt;50,$A152&gt;59),IFERROR(VLOOKUP($A152,Gains_ded!$A$3:$M$51,Gains_ded!G$1-Gains_ded!$A$1+1,0),0)*Entree!$O151,0)</f>
        <v>0</v>
      </c>
      <c r="G152" s="19">
        <f>IF(OR($A152&lt;50,$A152&gt;59),IFERROR(VLOOKUP($A152,Gains_ded!$A$3:$M$51,Gains_ded!H$1-Gains_ded!$A$1+1,0),0)*Entree!$O151,0)</f>
        <v>0</v>
      </c>
      <c r="H152" s="19">
        <f>IF(OR($A152&lt;50,$A152&gt;59),IFERROR(VLOOKUP($A152,Gains_ded!$A$3:$M$51,Gains_ded!I$1-Gains_ded!$A$1+1,0),0)*Entree!$O151,0)</f>
        <v>0</v>
      </c>
      <c r="I152" s="19">
        <f>IF(OR($A152&lt;50,$A152&gt;59),IFERROR(VLOOKUP($A152,Gains_ded!$A$3:$M$51,Gains_ded!J$1-Gains_ded!$A$1+1,0),0)*Entree!$O151,0)</f>
        <v>0</v>
      </c>
      <c r="J152" s="19">
        <f>IF(OR($A152&lt;50,$A152&gt;59),IFERROR(VLOOKUP($A152,Gains_ded!$A$3:$M$51,Gains_ded!K$1-Gains_ded!$A$1+1,0),0)*Entree!$O151,0)</f>
        <v>0</v>
      </c>
      <c r="K152" s="19">
        <f>IF(OR($A152&lt;50,$A152&gt;59),IFERROR(VLOOKUP($A152,Gains_ded!$A$3:$M$51,Gains_ded!L$1-Gains_ded!$A$1+1,0),0)*Entree!$O151,0)</f>
        <v>0</v>
      </c>
      <c r="L152" s="19">
        <f>IF(OR($A152&lt;50,$A152&gt;59),IFERROR(VLOOKUP($A152,Gains_ded!$A$3:$M$51,Gains_ded!M$1-Gains_ded!$A$1+1,0),0)*Entree!$O151,0)</f>
        <v>0</v>
      </c>
      <c r="M152" s="19">
        <f ca="1">IF(C152="s",IFERROR(VLOOKUP($A152,Syndicats!$B$4:$F$51,Syndicats!$E$1-Syndicats!$B$1+1,0),0)*INDIRECT(ADDRESS(U152,Entree!$J$1,1,1,Parametres!$O$6)),IFERROR(VLOOKUP($A152,Gains_ded!$A$3:$AC$101,Gains_ded!$R$1-Gains_ded!$A$1+1,0),0)*INDIRECT(ADDRESS(U152,Entree!$J$1,1,1,Parametres!$O$6)))</f>
        <v>0</v>
      </c>
      <c r="N152" s="19">
        <f ca="1">IFERROR(VLOOKUP($A152,Gains_ded!$A$3:$AC$101,Gains_ded!$S$1-Gains_ded!$A$1+1,0),0)*INDIRECT(ADDRESS(U152,Entree!$N$1,1,1,Parametres!$O$6))</f>
        <v>0</v>
      </c>
      <c r="O152" s="19">
        <f>IF($A152&lt;50,0,VLOOKUP($A152,Gains_ded!$A$3:$AC$101,Gains_ded!$T$1-Gains_ded!$A$1+1,0))</f>
        <v>0</v>
      </c>
      <c r="P152" s="19">
        <f>IF($A152&lt;50,0,VLOOKUP($A152,Gains_ded!$A$3:$AC$101,Gains_ded!$U$1-Gains_ded!$A$1+1,0))</f>
        <v>0</v>
      </c>
      <c r="Q152" s="19">
        <f t="shared" ca="1" si="26"/>
        <v>0</v>
      </c>
      <c r="R152" s="19">
        <f>IF($A152&lt;50,0,VLOOKUP($A152,Gains_ded!$A$3:$AC$101,Gains_ded!$V$1-Gains_ded!$A$1+1,0))</f>
        <v>0</v>
      </c>
      <c r="S152" s="19">
        <f ca="1">IF(A152=0,0,IFERROR(INDIRECT(ADDRESS(63,A152+1,1,1,Parametres!$O$10&amp;TEXT($A$4,"00000"))),0))</f>
        <v>0</v>
      </c>
      <c r="T152" s="19">
        <f ca="1">IF(AND($A152&gt;50,$A152&lt;60),VLOOKUP($A152,INDIRECT(ADDRESS(U152+2,1,1,1)):INDIRECT(ADDRESS(U152+10,$AE$1,1,1)),$T$1-$A$1+1,0),IF(C152="C",AU152+AV152,IF(R152=0,Q152,IF(S152&gt;R152,0,IF(S152+Q152&gt;R152,R152-S152,Q152)))))</f>
        <v>0</v>
      </c>
      <c r="U152" s="68">
        <f t="shared" si="21"/>
        <v>164</v>
      </c>
      <c r="V152" s="19"/>
      <c r="W152" s="19">
        <f ca="1">IFERROR(VLOOKUP($A152,Gains_ded!$A$3:$AC$101,Gains_ded!$X$1-Gains_ded!$A$1+1,0),0)*INDIRECT(ADDRESS(U152,Entree!$J$1,1,1,Parametres!$O$6))</f>
        <v>0</v>
      </c>
      <c r="X152" s="19">
        <f ca="1">IFERROR(VLOOKUP($A152,Gains_ded!$A$3:$AC$101,Gains_ded!$Y$1-Gains_ded!$A$1+1,0),0)*INDIRECT(ADDRESS(U152,Entree!$N$1,1,1,Parametres!$O$6))</f>
        <v>0</v>
      </c>
      <c r="Y152" s="19">
        <f ca="1">IFERROR(VLOOKUP($A152,Gains_ded!$A$3:$AC$101,Gains_ded!$AA$1-Gains_ded!$A$1+1,0),0)*T152</f>
        <v>0</v>
      </c>
      <c r="Z152" s="19">
        <f>IF($A152&lt;50,0,VLOOKUP($A152,Gains_ded!$A$3:$AC$101,Gains_ded!$Z$1-Gains_ded!$A$1+1,0))</f>
        <v>0</v>
      </c>
      <c r="AA152" s="19">
        <f>IF($A152&lt;50,0,VLOOKUP($A152,Gains_ded!$A$3:$AC$101,Gains_ded!$AB$1-Gains_ded!$A$1+1,0))</f>
        <v>0</v>
      </c>
      <c r="AB152" s="19">
        <f t="shared" ca="1" si="27"/>
        <v>0</v>
      </c>
      <c r="AC152" s="19">
        <f>IF($A152&lt;50,0,VLOOKUP($A152,Gains_ded!$A$3:$AC$101,Gains_ded!$AC$1-Gains_ded!$A$1+1,0))</f>
        <v>0</v>
      </c>
      <c r="AD152" s="19">
        <f ca="1">IF(A152=0,0,IFERROR(INDIRECT(ADDRESS(133,A152+1,1,1,Parametres!$O$10&amp;TEXT($A$4,"00000"))),0))</f>
        <v>0</v>
      </c>
      <c r="AE152" s="19">
        <f ca="1">IF(AND($A152&gt;50,$A152&lt;60),VLOOKUP($A152,INDIRECT(ADDRESS(U152+2,1,1,1)):INDIRECT(ADDRESS(U152+10,$AE$1,1,1)),$AE$1-$A$1+1,0),IF(C152="C",BC152+BD152,IF(AC152=0,AB152,IF(AD152&gt;AC152,0,IF(AD152+AB152&gt;AC152,AC152-AD152,AB152)))))</f>
        <v>0</v>
      </c>
      <c r="AL152">
        <f>IF($C152&lt;&gt;"C",0,IFERROR(HLOOKUP($A152&amp;"E",CCQ!$B$2:$AA$101,100,0),0))</f>
        <v>0</v>
      </c>
      <c r="AM152">
        <f ca="1">IF($C152&lt;&gt;"C",0,VLOOKUP(INDIRECT(ADDRESS($U152-35,Entree!$A$1,1,1,Parametres!$O$6))&amp;"C"&amp;INDIRECT(ADDRESS($U152-34,Entree!$A$1,1,1,Parametres!$O$6)),CCQ!$A$4:$AP$100,CCQ!$AP$1,0))</f>
        <v>0</v>
      </c>
      <c r="AN152">
        <f ca="1">IF($C152&lt;&gt;"C",0,VLOOKUP(INDIRECT(ADDRESS($U152-35,Entree!$A$1,1,1,Parametres!$O$6))&amp;"D"&amp;INDIRECT(ADDRESS($U152-34,Entree!$A$1,1,1,Parametres!$O$6)),CCQ!$A$4:$AP$100,CCQ!$AP$1,0))</f>
        <v>0</v>
      </c>
      <c r="AO152">
        <f ca="1">IFERROR(INDIRECT(ADDRESS(AM152,AL152,1,1,Parametres!$O$11)),0)</f>
        <v>0</v>
      </c>
      <c r="AP152">
        <f ca="1">IFERROR(INDIRECT(ADDRESS(AN152,AL152,1,1,Parametres!$O$11)),0)</f>
        <v>0</v>
      </c>
      <c r="AQ152" t="str">
        <f>IF(IFERROR(VLOOKUP(A152,Gains_ded!$A$3:$AC$101,Gains_ded!$R$1,0),0)=1,"H","B")</f>
        <v>B</v>
      </c>
      <c r="AR152">
        <f ca="1">IF(B152="Prelevement",INDIRECT(ADDRESS(U152+6,Entree!$P$1,1,1,Parametres!$O$6)),0)</f>
        <v>0</v>
      </c>
      <c r="AS152">
        <f ca="1">IF(AQ152="H",INDIRECT(ADDRESS(U152+3,Entree!$O$1,1,1,Parametres!$O$6)),INDIRECT(ADDRESS(U152+3,Entree!$P$1,1,1,Parametres!$O$6)))</f>
        <v>0</v>
      </c>
      <c r="AT152">
        <f ca="1">IF(AQ152="H",INDIRECT(ADDRESS(U152+4,Entree!$O$1,1,1,Parametres!$O$6)),INDIRECT(ADDRESS(U152+4,Entree!$P$1,1,1,Parametres!$O$6)))</f>
        <v>0</v>
      </c>
      <c r="AU152">
        <f t="shared" ca="1" si="29"/>
        <v>0</v>
      </c>
      <c r="AV152">
        <f t="shared" ca="1" si="28"/>
        <v>0</v>
      </c>
      <c r="AX152">
        <f>IF($C152&lt;&gt;"C",0,IFERROR(HLOOKUP($A152&amp;"C",CCQ!$B$2:$AA$101,100,0),0))</f>
        <v>0</v>
      </c>
      <c r="AY152">
        <f ca="1">IFERROR(INDIRECT(ADDRESS(AM152,AX152,1,1,Parametres!$O$11)),0)</f>
        <v>0</v>
      </c>
      <c r="AZ152">
        <f ca="1">IFERROR(INDIRECT(ADDRESS(AN152,AX152,1,1,Parametres!$O$11)),0)</f>
        <v>0</v>
      </c>
      <c r="BA152" t="str">
        <f>IF(IFERROR(VLOOKUP(A152,Gains_ded!$A$3:$AC$101,Gains_ded!$X$1,0),0)=1,"H","B")</f>
        <v>B</v>
      </c>
      <c r="BB152">
        <f>IF(A152=Parametres!$A$52,Parametres!$D$52,1)</f>
        <v>1</v>
      </c>
      <c r="BC152">
        <f t="shared" ca="1" si="24"/>
        <v>0</v>
      </c>
      <c r="BD152">
        <f t="shared" ca="1" si="25"/>
        <v>0</v>
      </c>
    </row>
    <row r="153" spans="1:56" x14ac:dyDescent="0.25">
      <c r="A153">
        <f>IFERROR(Entree!F152,0)</f>
        <v>0</v>
      </c>
      <c r="B153" t="str">
        <f>IFERROR(VLOOKUP(A153,Gains_ded!$A$3:$B$101,Gains_ded!$B$1-Gains_ded!$A$1+1,0),"")</f>
        <v/>
      </c>
      <c r="C153" s="12" t="str">
        <f>IFERROR(VLOOKUP(A153,Gains_ded!$A$3:$C$101,Gains_ded!$C$1-Gains_ded!$A$1+1,0),"")</f>
        <v/>
      </c>
      <c r="D153" s="12" t="str">
        <f>IFERROR(VLOOKUP(A153,Gains_ded!$A$3:$D$101,Gains_ded!$D$1-Gains_ded!$A$1+1,0),"")</f>
        <v/>
      </c>
      <c r="E153" s="19">
        <f>IF(OR($A153&lt;50,$A153&gt;59),IFERROR(VLOOKUP($A153,Gains_ded!$A$3:$M$51,Gains_ded!F$1-Gains_ded!$A$1+1,0),0)*Entree!$O152,0)</f>
        <v>0</v>
      </c>
      <c r="F153" s="19">
        <f>IF(OR($A153&lt;50,$A153&gt;59),IFERROR(VLOOKUP($A153,Gains_ded!$A$3:$M$51,Gains_ded!G$1-Gains_ded!$A$1+1,0),0)*Entree!$O152,0)</f>
        <v>0</v>
      </c>
      <c r="G153" s="19">
        <f>IF(OR($A153&lt;50,$A153&gt;59),IFERROR(VLOOKUP($A153,Gains_ded!$A$3:$M$51,Gains_ded!H$1-Gains_ded!$A$1+1,0),0)*Entree!$O152,0)</f>
        <v>0</v>
      </c>
      <c r="H153" s="19">
        <f>IF(OR($A153&lt;50,$A153&gt;59),IFERROR(VLOOKUP($A153,Gains_ded!$A$3:$M$51,Gains_ded!I$1-Gains_ded!$A$1+1,0),0)*Entree!$O152,0)</f>
        <v>0</v>
      </c>
      <c r="I153" s="19">
        <f>IF(OR($A153&lt;50,$A153&gt;59),IFERROR(VLOOKUP($A153,Gains_ded!$A$3:$M$51,Gains_ded!J$1-Gains_ded!$A$1+1,0),0)*Entree!$O152,0)</f>
        <v>0</v>
      </c>
      <c r="J153" s="19">
        <f>IF(OR($A153&lt;50,$A153&gt;59),IFERROR(VLOOKUP($A153,Gains_ded!$A$3:$M$51,Gains_ded!K$1-Gains_ded!$A$1+1,0),0)*Entree!$O152,0)</f>
        <v>0</v>
      </c>
      <c r="K153" s="19">
        <f>IF(OR($A153&lt;50,$A153&gt;59),IFERROR(VLOOKUP($A153,Gains_ded!$A$3:$M$51,Gains_ded!L$1-Gains_ded!$A$1+1,0),0)*Entree!$O152,0)</f>
        <v>0</v>
      </c>
      <c r="L153" s="19">
        <f>IF(OR($A153&lt;50,$A153&gt;59),IFERROR(VLOOKUP($A153,Gains_ded!$A$3:$M$51,Gains_ded!M$1-Gains_ded!$A$1+1,0),0)*Entree!$O152,0)</f>
        <v>0</v>
      </c>
      <c r="M153" s="19">
        <f ca="1">IF(C153="s",IFERROR(VLOOKUP($A153,Syndicats!$B$4:$F$51,Syndicats!$E$1-Syndicats!$B$1+1,0),0)*INDIRECT(ADDRESS(U153,Entree!$J$1,1,1,Parametres!$O$6)),IFERROR(VLOOKUP($A153,Gains_ded!$A$3:$AC$101,Gains_ded!$R$1-Gains_ded!$A$1+1,0),0)*INDIRECT(ADDRESS(U153,Entree!$J$1,1,1,Parametres!$O$6)))</f>
        <v>0</v>
      </c>
      <c r="N153" s="19">
        <f ca="1">IFERROR(VLOOKUP($A153,Gains_ded!$A$3:$AC$101,Gains_ded!$S$1-Gains_ded!$A$1+1,0),0)*INDIRECT(ADDRESS(U153,Entree!$N$1,1,1,Parametres!$O$6))</f>
        <v>0</v>
      </c>
      <c r="O153" s="19">
        <f>IF($A153&lt;50,0,VLOOKUP($A153,Gains_ded!$A$3:$AC$101,Gains_ded!$T$1-Gains_ded!$A$1+1,0))</f>
        <v>0</v>
      </c>
      <c r="P153" s="19">
        <f>IF($A153&lt;50,0,VLOOKUP($A153,Gains_ded!$A$3:$AC$101,Gains_ded!$U$1-Gains_ded!$A$1+1,0))</f>
        <v>0</v>
      </c>
      <c r="Q153" s="19">
        <f t="shared" ca="1" si="26"/>
        <v>0</v>
      </c>
      <c r="R153" s="19">
        <f>IF($A153&lt;50,0,VLOOKUP($A153,Gains_ded!$A$3:$AC$101,Gains_ded!$V$1-Gains_ded!$A$1+1,0))</f>
        <v>0</v>
      </c>
      <c r="S153" s="19">
        <f ca="1">IF(A153=0,0,IFERROR(INDIRECT(ADDRESS(63,A153+1,1,1,Parametres!$O$10&amp;TEXT($A$4,"00000"))),0))</f>
        <v>0</v>
      </c>
      <c r="T153" s="19">
        <f ca="1">IF(AND($A153&gt;50,$A153&lt;60),VLOOKUP($A153,INDIRECT(ADDRESS(U153+2,1,1,1)):INDIRECT(ADDRESS(U153+10,$AE$1,1,1)),$T$1-$A$1+1,0),IF(C153="C",AU153+AV153,IF(R153=0,Q153,IF(S153&gt;R153,0,IF(S153+Q153&gt;R153,R153-S153,Q153)))))</f>
        <v>0</v>
      </c>
      <c r="U153" s="68">
        <f t="shared" si="21"/>
        <v>164</v>
      </c>
      <c r="V153" s="19"/>
      <c r="W153" s="19">
        <f ca="1">IFERROR(VLOOKUP($A153,Gains_ded!$A$3:$AC$101,Gains_ded!$X$1-Gains_ded!$A$1+1,0),0)*INDIRECT(ADDRESS(U153,Entree!$J$1,1,1,Parametres!$O$6))</f>
        <v>0</v>
      </c>
      <c r="X153" s="19">
        <f ca="1">IFERROR(VLOOKUP($A153,Gains_ded!$A$3:$AC$101,Gains_ded!$Y$1-Gains_ded!$A$1+1,0),0)*INDIRECT(ADDRESS(U153,Entree!$N$1,1,1,Parametres!$O$6))</f>
        <v>0</v>
      </c>
      <c r="Y153" s="19">
        <f ca="1">IFERROR(VLOOKUP($A153,Gains_ded!$A$3:$AC$101,Gains_ded!$AA$1-Gains_ded!$A$1+1,0),0)*T153</f>
        <v>0</v>
      </c>
      <c r="Z153" s="19">
        <f>IF($A153&lt;50,0,VLOOKUP($A153,Gains_ded!$A$3:$AC$101,Gains_ded!$Z$1-Gains_ded!$A$1+1,0))</f>
        <v>0</v>
      </c>
      <c r="AA153" s="19">
        <f>IF($A153&lt;50,0,VLOOKUP($A153,Gains_ded!$A$3:$AC$101,Gains_ded!$AB$1-Gains_ded!$A$1+1,0))</f>
        <v>0</v>
      </c>
      <c r="AB153" s="19">
        <f t="shared" ca="1" si="27"/>
        <v>0</v>
      </c>
      <c r="AC153" s="19">
        <f>IF($A153&lt;50,0,VLOOKUP($A153,Gains_ded!$A$3:$AC$101,Gains_ded!$AC$1-Gains_ded!$A$1+1,0))</f>
        <v>0</v>
      </c>
      <c r="AD153" s="19">
        <f ca="1">IF(A153=0,0,IFERROR(INDIRECT(ADDRESS(133,A153+1,1,1,Parametres!$O$10&amp;TEXT($A$4,"00000"))),0))</f>
        <v>0</v>
      </c>
      <c r="AE153" s="19">
        <f ca="1">IF(AND($A153&gt;50,$A153&lt;60),VLOOKUP($A153,INDIRECT(ADDRESS(U153+2,1,1,1)):INDIRECT(ADDRESS(U153+10,$AE$1,1,1)),$AE$1-$A$1+1,0),IF(C153="C",BC153+BD153,IF(AC153=0,AB153,IF(AD153&gt;AC153,0,IF(AD153+AB153&gt;AC153,AC153-AD153,AB153)))))</f>
        <v>0</v>
      </c>
      <c r="AL153">
        <f>IF($C153&lt;&gt;"C",0,IFERROR(HLOOKUP($A153&amp;"E",CCQ!$B$2:$AA$101,100,0),0))</f>
        <v>0</v>
      </c>
      <c r="AM153">
        <f ca="1">IF($C153&lt;&gt;"C",0,VLOOKUP(INDIRECT(ADDRESS($U153-35,Entree!$A$1,1,1,Parametres!$O$6))&amp;"C"&amp;INDIRECT(ADDRESS($U153-34,Entree!$A$1,1,1,Parametres!$O$6)),CCQ!$A$4:$AP$100,CCQ!$AP$1,0))</f>
        <v>0</v>
      </c>
      <c r="AN153">
        <f ca="1">IF($C153&lt;&gt;"C",0,VLOOKUP(INDIRECT(ADDRESS($U153-35,Entree!$A$1,1,1,Parametres!$O$6))&amp;"D"&amp;INDIRECT(ADDRESS($U153-34,Entree!$A$1,1,1,Parametres!$O$6)),CCQ!$A$4:$AP$100,CCQ!$AP$1,0))</f>
        <v>0</v>
      </c>
      <c r="AO153">
        <f ca="1">IFERROR(INDIRECT(ADDRESS(AM153,AL153,1,1,Parametres!$O$11)),0)</f>
        <v>0</v>
      </c>
      <c r="AP153">
        <f ca="1">IFERROR(INDIRECT(ADDRESS(AN153,AL153,1,1,Parametres!$O$11)),0)</f>
        <v>0</v>
      </c>
      <c r="AQ153" t="str">
        <f>IF(IFERROR(VLOOKUP(A153,Gains_ded!$A$3:$AC$101,Gains_ded!$R$1,0),0)=1,"H","B")</f>
        <v>B</v>
      </c>
      <c r="AR153">
        <f ca="1">IF(B153="Prelevement",INDIRECT(ADDRESS(U153+6,Entree!$P$1,1,1,Parametres!$O$6)),0)</f>
        <v>0</v>
      </c>
      <c r="AS153">
        <f ca="1">IF(AQ153="H",INDIRECT(ADDRESS(U153+3,Entree!$O$1,1,1,Parametres!$O$6)),INDIRECT(ADDRESS(U153+3,Entree!$P$1,1,1,Parametres!$O$6)))</f>
        <v>0</v>
      </c>
      <c r="AT153">
        <f ca="1">IF(AQ153="H",INDIRECT(ADDRESS(U153+4,Entree!$O$1,1,1,Parametres!$O$6)),INDIRECT(ADDRESS(U153+4,Entree!$P$1,1,1,Parametres!$O$6)))</f>
        <v>0</v>
      </c>
      <c r="AU153">
        <f t="shared" ca="1" si="29"/>
        <v>0</v>
      </c>
      <c r="AV153">
        <f t="shared" ca="1" si="28"/>
        <v>0</v>
      </c>
      <c r="AX153">
        <f>IF($C153&lt;&gt;"C",0,IFERROR(HLOOKUP($A153&amp;"C",CCQ!$B$2:$AA$101,100,0),0))</f>
        <v>0</v>
      </c>
      <c r="AY153">
        <f ca="1">IFERROR(INDIRECT(ADDRESS(AM153,AX153,1,1,Parametres!$O$11)),0)</f>
        <v>0</v>
      </c>
      <c r="AZ153">
        <f ca="1">IFERROR(INDIRECT(ADDRESS(AN153,AX153,1,1,Parametres!$O$11)),0)</f>
        <v>0</v>
      </c>
      <c r="BA153" t="str">
        <f>IF(IFERROR(VLOOKUP(A153,Gains_ded!$A$3:$AC$101,Gains_ded!$X$1,0),0)=1,"H","B")</f>
        <v>B</v>
      </c>
      <c r="BB153">
        <f>IF(A153=Parametres!$A$52,Parametres!$D$52,1)</f>
        <v>1</v>
      </c>
      <c r="BC153">
        <f t="shared" ca="1" si="24"/>
        <v>0</v>
      </c>
      <c r="BD153">
        <f t="shared" ca="1" si="25"/>
        <v>0</v>
      </c>
    </row>
    <row r="154" spans="1:56" x14ac:dyDescent="0.25">
      <c r="A154">
        <f>IFERROR(Entree!F153,0)</f>
        <v>0</v>
      </c>
      <c r="B154" t="str">
        <f>IFERROR(VLOOKUP(A154,Gains_ded!$A$3:$B$101,Gains_ded!$B$1-Gains_ded!$A$1+1,0),"")</f>
        <v/>
      </c>
      <c r="C154" s="12" t="str">
        <f>IFERROR(VLOOKUP(A154,Gains_ded!$A$3:$C$101,Gains_ded!$C$1-Gains_ded!$A$1+1,0),"")</f>
        <v/>
      </c>
      <c r="D154" s="12" t="str">
        <f>IFERROR(VLOOKUP(A154,Gains_ded!$A$3:$D$101,Gains_ded!$D$1-Gains_ded!$A$1+1,0),"")</f>
        <v/>
      </c>
      <c r="E154" s="19">
        <f>IF(OR($A154&lt;50,$A154&gt;59),IFERROR(VLOOKUP($A154,Gains_ded!$A$3:$M$51,Gains_ded!F$1-Gains_ded!$A$1+1,0),0)*Entree!$O153,0)</f>
        <v>0</v>
      </c>
      <c r="F154" s="19">
        <f>IF(OR($A154&lt;50,$A154&gt;59),IFERROR(VLOOKUP($A154,Gains_ded!$A$3:$M$51,Gains_ded!G$1-Gains_ded!$A$1+1,0),0)*Entree!$O153,0)</f>
        <v>0</v>
      </c>
      <c r="G154" s="19">
        <f>IF(OR($A154&lt;50,$A154&gt;59),IFERROR(VLOOKUP($A154,Gains_ded!$A$3:$M$51,Gains_ded!H$1-Gains_ded!$A$1+1,0),0)*Entree!$O153,0)</f>
        <v>0</v>
      </c>
      <c r="H154" s="19">
        <f>IF(OR($A154&lt;50,$A154&gt;59),IFERROR(VLOOKUP($A154,Gains_ded!$A$3:$M$51,Gains_ded!I$1-Gains_ded!$A$1+1,0),0)*Entree!$O153,0)</f>
        <v>0</v>
      </c>
      <c r="I154" s="19">
        <f>IF(OR($A154&lt;50,$A154&gt;59),IFERROR(VLOOKUP($A154,Gains_ded!$A$3:$M$51,Gains_ded!J$1-Gains_ded!$A$1+1,0),0)*Entree!$O153,0)</f>
        <v>0</v>
      </c>
      <c r="J154" s="19">
        <f>IF(OR($A154&lt;50,$A154&gt;59),IFERROR(VLOOKUP($A154,Gains_ded!$A$3:$M$51,Gains_ded!K$1-Gains_ded!$A$1+1,0),0)*Entree!$O153,0)</f>
        <v>0</v>
      </c>
      <c r="K154" s="19">
        <f>IF(OR($A154&lt;50,$A154&gt;59),IFERROR(VLOOKUP($A154,Gains_ded!$A$3:$M$51,Gains_ded!L$1-Gains_ded!$A$1+1,0),0)*Entree!$O153,0)</f>
        <v>0</v>
      </c>
      <c r="L154" s="19">
        <f>IF(OR($A154&lt;50,$A154&gt;59),IFERROR(VLOOKUP($A154,Gains_ded!$A$3:$M$51,Gains_ded!M$1-Gains_ded!$A$1+1,0),0)*Entree!$O153,0)</f>
        <v>0</v>
      </c>
      <c r="M154" s="19">
        <f ca="1">IF(C154="s",IFERROR(VLOOKUP($A154,Syndicats!$B$4:$F$51,Syndicats!$E$1-Syndicats!$B$1+1,0),0)*INDIRECT(ADDRESS(U154,Entree!$J$1,1,1,Parametres!$O$6)),IFERROR(VLOOKUP($A154,Gains_ded!$A$3:$AC$101,Gains_ded!$R$1-Gains_ded!$A$1+1,0),0)*INDIRECT(ADDRESS(U154,Entree!$J$1,1,1,Parametres!$O$6)))</f>
        <v>0</v>
      </c>
      <c r="N154" s="19">
        <f ca="1">IFERROR(VLOOKUP($A154,Gains_ded!$A$3:$AC$101,Gains_ded!$S$1-Gains_ded!$A$1+1,0),0)*INDIRECT(ADDRESS(U154,Entree!$N$1,1,1,Parametres!$O$6))</f>
        <v>0</v>
      </c>
      <c r="O154" s="19">
        <f>IF($A154&lt;50,0,VLOOKUP($A154,Gains_ded!$A$3:$AC$101,Gains_ded!$T$1-Gains_ded!$A$1+1,0))</f>
        <v>0</v>
      </c>
      <c r="P154" s="19">
        <f>IF($A154&lt;50,0,VLOOKUP($A154,Gains_ded!$A$3:$AC$101,Gains_ded!$U$1-Gains_ded!$A$1+1,0))</f>
        <v>0</v>
      </c>
      <c r="Q154" s="19">
        <f t="shared" ca="1" si="26"/>
        <v>0</v>
      </c>
      <c r="R154" s="19">
        <f>IF($A154&lt;50,0,VLOOKUP($A154,Gains_ded!$A$3:$AC$101,Gains_ded!$V$1-Gains_ded!$A$1+1,0))</f>
        <v>0</v>
      </c>
      <c r="S154" s="19">
        <f ca="1">IF(A154=0,0,IFERROR(INDIRECT(ADDRESS(63,A154+1,1,1,Parametres!$O$10&amp;TEXT($A$4,"00000"))),0))</f>
        <v>0</v>
      </c>
      <c r="T154" s="19">
        <f ca="1">IF(AND($A154&gt;50,$A154&lt;60),VLOOKUP($A154,INDIRECT(ADDRESS(U154+2,1,1,1)):INDIRECT(ADDRESS(U154+10,$AE$1,1,1)),$T$1-$A$1+1,0),IF(C154="C",AU154+AV154,IF(R154=0,Q154,IF(S154&gt;R154,0,IF(S154+Q154&gt;R154,R154-S154,Q154)))))</f>
        <v>0</v>
      </c>
      <c r="U154" s="68">
        <f t="shared" si="21"/>
        <v>164</v>
      </c>
      <c r="V154" s="19"/>
      <c r="W154" s="19">
        <f ca="1">IFERROR(VLOOKUP($A154,Gains_ded!$A$3:$AC$101,Gains_ded!$X$1-Gains_ded!$A$1+1,0),0)*INDIRECT(ADDRESS(U154,Entree!$J$1,1,1,Parametres!$O$6))</f>
        <v>0</v>
      </c>
      <c r="X154" s="19">
        <f ca="1">IFERROR(VLOOKUP($A154,Gains_ded!$A$3:$AC$101,Gains_ded!$Y$1-Gains_ded!$A$1+1,0),0)*INDIRECT(ADDRESS(U154,Entree!$N$1,1,1,Parametres!$O$6))</f>
        <v>0</v>
      </c>
      <c r="Y154" s="19">
        <f ca="1">IFERROR(VLOOKUP($A154,Gains_ded!$A$3:$AC$101,Gains_ded!$AA$1-Gains_ded!$A$1+1,0),0)*T154</f>
        <v>0</v>
      </c>
      <c r="Z154" s="19">
        <f>IF($A154&lt;50,0,VLOOKUP($A154,Gains_ded!$A$3:$AC$101,Gains_ded!$Z$1-Gains_ded!$A$1+1,0))</f>
        <v>0</v>
      </c>
      <c r="AA154" s="19">
        <f>IF($A154&lt;50,0,VLOOKUP($A154,Gains_ded!$A$3:$AC$101,Gains_ded!$AB$1-Gains_ded!$A$1+1,0))</f>
        <v>0</v>
      </c>
      <c r="AB154" s="19">
        <f t="shared" ca="1" si="27"/>
        <v>0</v>
      </c>
      <c r="AC154" s="19">
        <f>IF($A154&lt;50,0,VLOOKUP($A154,Gains_ded!$A$3:$AC$101,Gains_ded!$AC$1-Gains_ded!$A$1+1,0))</f>
        <v>0</v>
      </c>
      <c r="AD154" s="19">
        <f ca="1">IF(A154=0,0,IFERROR(INDIRECT(ADDRESS(133,A154+1,1,1,Parametres!$O$10&amp;TEXT($A$4,"00000"))),0))</f>
        <v>0</v>
      </c>
      <c r="AE154" s="19">
        <f ca="1">IF(AND($A154&gt;50,$A154&lt;60),VLOOKUP($A154,INDIRECT(ADDRESS(U154+2,1,1,1)):INDIRECT(ADDRESS(U154+10,$AE$1,1,1)),$AE$1-$A$1+1,0),IF(C154="C",BC154+BD154,IF(AC154=0,AB154,IF(AD154&gt;AC154,0,IF(AD154+AB154&gt;AC154,AC154-AD154,AB154)))))</f>
        <v>0</v>
      </c>
      <c r="AL154">
        <f>IF($C154&lt;&gt;"C",0,IFERROR(HLOOKUP($A154&amp;"E",CCQ!$B$2:$AA$101,100,0),0))</f>
        <v>0</v>
      </c>
      <c r="AM154">
        <f ca="1">IF($C154&lt;&gt;"C",0,VLOOKUP(INDIRECT(ADDRESS($U154-35,Entree!$A$1,1,1,Parametres!$O$6))&amp;"C"&amp;INDIRECT(ADDRESS($U154-34,Entree!$A$1,1,1,Parametres!$O$6)),CCQ!$A$4:$AP$100,CCQ!$AP$1,0))</f>
        <v>0</v>
      </c>
      <c r="AN154">
        <f ca="1">IF($C154&lt;&gt;"C",0,VLOOKUP(INDIRECT(ADDRESS($U154-35,Entree!$A$1,1,1,Parametres!$O$6))&amp;"D"&amp;INDIRECT(ADDRESS($U154-34,Entree!$A$1,1,1,Parametres!$O$6)),CCQ!$A$4:$AP$100,CCQ!$AP$1,0))</f>
        <v>0</v>
      </c>
      <c r="AO154">
        <f ca="1">IFERROR(INDIRECT(ADDRESS(AM154,AL154,1,1,Parametres!$O$11)),0)</f>
        <v>0</v>
      </c>
      <c r="AP154">
        <f ca="1">IFERROR(INDIRECT(ADDRESS(AN154,AL154,1,1,Parametres!$O$11)),0)</f>
        <v>0</v>
      </c>
      <c r="AQ154" t="str">
        <f>IF(IFERROR(VLOOKUP(A154,Gains_ded!$A$3:$AC$101,Gains_ded!$R$1,0),0)=1,"H","B")</f>
        <v>B</v>
      </c>
      <c r="AR154">
        <f ca="1">IF(B154="Prelevement",INDIRECT(ADDRESS(U154+6,Entree!$P$1,1,1,Parametres!$O$6)),0)</f>
        <v>0</v>
      </c>
      <c r="AS154">
        <f ca="1">IF(AQ154="H",INDIRECT(ADDRESS(U154+3,Entree!$O$1,1,1,Parametres!$O$6)),INDIRECT(ADDRESS(U154+3,Entree!$P$1,1,1,Parametres!$O$6)))</f>
        <v>0</v>
      </c>
      <c r="AT154">
        <f ca="1">IF(AQ154="H",INDIRECT(ADDRESS(U154+4,Entree!$O$1,1,1,Parametres!$O$6)),INDIRECT(ADDRESS(U154+4,Entree!$P$1,1,1,Parametres!$O$6)))</f>
        <v>0</v>
      </c>
      <c r="AU154">
        <f t="shared" ca="1" si="29"/>
        <v>0</v>
      </c>
      <c r="AV154">
        <f t="shared" ca="1" si="28"/>
        <v>0</v>
      </c>
      <c r="AX154">
        <f>IF($C154&lt;&gt;"C",0,IFERROR(HLOOKUP($A154&amp;"C",CCQ!$B$2:$AA$101,100,0),0))</f>
        <v>0</v>
      </c>
      <c r="AY154">
        <f ca="1">IFERROR(INDIRECT(ADDRESS(AM154,AX154,1,1,Parametres!$O$11)),0)</f>
        <v>0</v>
      </c>
      <c r="AZ154">
        <f ca="1">IFERROR(INDIRECT(ADDRESS(AN154,AX154,1,1,Parametres!$O$11)),0)</f>
        <v>0</v>
      </c>
      <c r="BA154" t="str">
        <f>IF(IFERROR(VLOOKUP(A154,Gains_ded!$A$3:$AC$101,Gains_ded!$X$1,0),0)=1,"H","B")</f>
        <v>B</v>
      </c>
      <c r="BB154">
        <f>IF(A154=Parametres!$A$52,Parametres!$D$52,1)</f>
        <v>1</v>
      </c>
      <c r="BC154">
        <f t="shared" ca="1" si="24"/>
        <v>0</v>
      </c>
      <c r="BD154">
        <f t="shared" ca="1" si="25"/>
        <v>0</v>
      </c>
    </row>
    <row r="155" spans="1:56" x14ac:dyDescent="0.25">
      <c r="A155">
        <f>IFERROR(Entree!F154,0)</f>
        <v>0</v>
      </c>
      <c r="B155" t="str">
        <f>IFERROR(VLOOKUP(A155,Gains_ded!$A$3:$B$101,Gains_ded!$B$1-Gains_ded!$A$1+1,0),"")</f>
        <v/>
      </c>
      <c r="C155" s="12" t="str">
        <f>IFERROR(VLOOKUP(A155,Gains_ded!$A$3:$C$101,Gains_ded!$C$1-Gains_ded!$A$1+1,0),"")</f>
        <v/>
      </c>
      <c r="D155" s="12" t="str">
        <f>IFERROR(VLOOKUP(A155,Gains_ded!$A$3:$D$101,Gains_ded!$D$1-Gains_ded!$A$1+1,0),"")</f>
        <v/>
      </c>
      <c r="E155" s="19">
        <f>IF(OR($A155&lt;50,$A155&gt;59),IFERROR(VLOOKUP($A155,Gains_ded!$A$3:$M$51,Gains_ded!F$1-Gains_ded!$A$1+1,0),0)*Entree!$O154,0)</f>
        <v>0</v>
      </c>
      <c r="F155" s="19">
        <f>IF(OR($A155&lt;50,$A155&gt;59),IFERROR(VLOOKUP($A155,Gains_ded!$A$3:$M$51,Gains_ded!G$1-Gains_ded!$A$1+1,0),0)*Entree!$O154,0)</f>
        <v>0</v>
      </c>
      <c r="G155" s="19">
        <f>IF(OR($A155&lt;50,$A155&gt;59),IFERROR(VLOOKUP($A155,Gains_ded!$A$3:$M$51,Gains_ded!H$1-Gains_ded!$A$1+1,0),0)*Entree!$O154,0)</f>
        <v>0</v>
      </c>
      <c r="H155" s="19">
        <f>IF(OR($A155&lt;50,$A155&gt;59),IFERROR(VLOOKUP($A155,Gains_ded!$A$3:$M$51,Gains_ded!I$1-Gains_ded!$A$1+1,0),0)*Entree!$O154,0)</f>
        <v>0</v>
      </c>
      <c r="I155" s="19">
        <f>IF(OR($A155&lt;50,$A155&gt;59),IFERROR(VLOOKUP($A155,Gains_ded!$A$3:$M$51,Gains_ded!J$1-Gains_ded!$A$1+1,0),0)*Entree!$O154,0)</f>
        <v>0</v>
      </c>
      <c r="J155" s="19">
        <f>IF(OR($A155&lt;50,$A155&gt;59),IFERROR(VLOOKUP($A155,Gains_ded!$A$3:$M$51,Gains_ded!K$1-Gains_ded!$A$1+1,0),0)*Entree!$O154,0)</f>
        <v>0</v>
      </c>
      <c r="K155" s="19">
        <f>IF(OR($A155&lt;50,$A155&gt;59),IFERROR(VLOOKUP($A155,Gains_ded!$A$3:$M$51,Gains_ded!L$1-Gains_ded!$A$1+1,0),0)*Entree!$O154,0)</f>
        <v>0</v>
      </c>
      <c r="L155" s="19">
        <f>IF(OR($A155&lt;50,$A155&gt;59),IFERROR(VLOOKUP($A155,Gains_ded!$A$3:$M$51,Gains_ded!M$1-Gains_ded!$A$1+1,0),0)*Entree!$O154,0)</f>
        <v>0</v>
      </c>
      <c r="M155" s="19">
        <f ca="1">IF(C155="s",IFERROR(VLOOKUP($A155,Syndicats!$B$4:$F$51,Syndicats!$E$1-Syndicats!$B$1+1,0),0)*INDIRECT(ADDRESS(U155,Entree!$J$1,1,1,Parametres!$O$6)),IFERROR(VLOOKUP($A155,Gains_ded!$A$3:$AC$101,Gains_ded!$R$1-Gains_ded!$A$1+1,0),0)*INDIRECT(ADDRESS(U155,Entree!$J$1,1,1,Parametres!$O$6)))</f>
        <v>0</v>
      </c>
      <c r="N155" s="19">
        <f ca="1">IFERROR(VLOOKUP($A155,Gains_ded!$A$3:$AC$101,Gains_ded!$S$1-Gains_ded!$A$1+1,0),0)*INDIRECT(ADDRESS(U155,Entree!$N$1,1,1,Parametres!$O$6))</f>
        <v>0</v>
      </c>
      <c r="O155" s="19">
        <f>IF($A155&lt;50,0,VLOOKUP($A155,Gains_ded!$A$3:$AC$101,Gains_ded!$T$1-Gains_ded!$A$1+1,0))</f>
        <v>0</v>
      </c>
      <c r="P155" s="19">
        <f>IF($A155&lt;50,0,VLOOKUP($A155,Gains_ded!$A$3:$AC$101,Gains_ded!$U$1-Gains_ded!$A$1+1,0))</f>
        <v>0</v>
      </c>
      <c r="Q155" s="19">
        <f t="shared" ca="1" si="26"/>
        <v>0</v>
      </c>
      <c r="R155" s="19">
        <f>IF($A155&lt;50,0,VLOOKUP($A155,Gains_ded!$A$3:$AC$101,Gains_ded!$V$1-Gains_ded!$A$1+1,0))</f>
        <v>0</v>
      </c>
      <c r="S155" s="19">
        <f ca="1">IF(A155=0,0,IFERROR(INDIRECT(ADDRESS(63,A155+1,1,1,Parametres!$O$10&amp;TEXT($A$4,"00000"))),0))</f>
        <v>0</v>
      </c>
      <c r="T155" s="19">
        <f ca="1">IF(AND($A155&gt;50,$A155&lt;60),VLOOKUP($A155,INDIRECT(ADDRESS(U155+2,1,1,1)):INDIRECT(ADDRESS(U155+10,$AE$1,1,1)),$T$1-$A$1+1,0),IF(C155="C",AU155+AV155,IF(R155=0,Q155,IF(S155&gt;R155,0,IF(S155+Q155&gt;R155,R155-S155,Q155)))))</f>
        <v>0</v>
      </c>
      <c r="U155" s="68">
        <f t="shared" si="21"/>
        <v>164</v>
      </c>
      <c r="V155" s="19"/>
      <c r="W155" s="19">
        <f ca="1">IFERROR(VLOOKUP($A155,Gains_ded!$A$3:$AC$101,Gains_ded!$X$1-Gains_ded!$A$1+1,0),0)*INDIRECT(ADDRESS(U155,Entree!$J$1,1,1,Parametres!$O$6))</f>
        <v>0</v>
      </c>
      <c r="X155" s="19">
        <f ca="1">IFERROR(VLOOKUP($A155,Gains_ded!$A$3:$AC$101,Gains_ded!$Y$1-Gains_ded!$A$1+1,0),0)*INDIRECT(ADDRESS(U155,Entree!$N$1,1,1,Parametres!$O$6))</f>
        <v>0</v>
      </c>
      <c r="Y155" s="19">
        <f ca="1">IFERROR(VLOOKUP($A155,Gains_ded!$A$3:$AC$101,Gains_ded!$AA$1-Gains_ded!$A$1+1,0),0)*T155</f>
        <v>0</v>
      </c>
      <c r="Z155" s="19">
        <f>IF($A155&lt;50,0,VLOOKUP($A155,Gains_ded!$A$3:$AC$101,Gains_ded!$Z$1-Gains_ded!$A$1+1,0))</f>
        <v>0</v>
      </c>
      <c r="AA155" s="19">
        <f>IF($A155&lt;50,0,VLOOKUP($A155,Gains_ded!$A$3:$AC$101,Gains_ded!$AB$1-Gains_ded!$A$1+1,0))</f>
        <v>0</v>
      </c>
      <c r="AB155" s="19">
        <f t="shared" ca="1" si="27"/>
        <v>0</v>
      </c>
      <c r="AC155" s="19">
        <f>IF($A155&lt;50,0,VLOOKUP($A155,Gains_ded!$A$3:$AC$101,Gains_ded!$AC$1-Gains_ded!$A$1+1,0))</f>
        <v>0</v>
      </c>
      <c r="AD155" s="19">
        <f ca="1">IF(A155=0,0,IFERROR(INDIRECT(ADDRESS(133,A155+1,1,1,Parametres!$O$10&amp;TEXT($A$4,"00000"))),0))</f>
        <v>0</v>
      </c>
      <c r="AE155" s="19">
        <f ca="1">IF(AND($A155&gt;50,$A155&lt;60),VLOOKUP($A155,INDIRECT(ADDRESS(U155+2,1,1,1)):INDIRECT(ADDRESS(U155+10,$AE$1,1,1)),$AE$1-$A$1+1,0),IF(C155="C",BC155+BD155,IF(AC155=0,AB155,IF(AD155&gt;AC155,0,IF(AD155+AB155&gt;AC155,AC155-AD155,AB155)))))</f>
        <v>0</v>
      </c>
      <c r="AL155">
        <f>IF($C155&lt;&gt;"C",0,IFERROR(HLOOKUP($A155&amp;"E",CCQ!$B$2:$AA$101,100,0),0))</f>
        <v>0</v>
      </c>
      <c r="AM155">
        <f ca="1">IF($C155&lt;&gt;"C",0,VLOOKUP(INDIRECT(ADDRESS($U155-35,Entree!$A$1,1,1,Parametres!$O$6))&amp;"C"&amp;INDIRECT(ADDRESS($U155-34,Entree!$A$1,1,1,Parametres!$O$6)),CCQ!$A$4:$AP$100,CCQ!$AP$1,0))</f>
        <v>0</v>
      </c>
      <c r="AN155">
        <f ca="1">IF($C155&lt;&gt;"C",0,VLOOKUP(INDIRECT(ADDRESS($U155-35,Entree!$A$1,1,1,Parametres!$O$6))&amp;"D"&amp;INDIRECT(ADDRESS($U155-34,Entree!$A$1,1,1,Parametres!$O$6)),CCQ!$A$4:$AP$100,CCQ!$AP$1,0))</f>
        <v>0</v>
      </c>
      <c r="AO155">
        <f ca="1">IFERROR(INDIRECT(ADDRESS(AM155,AL155,1,1,Parametres!$O$11)),0)</f>
        <v>0</v>
      </c>
      <c r="AP155">
        <f ca="1">IFERROR(INDIRECT(ADDRESS(AN155,AL155,1,1,Parametres!$O$11)),0)</f>
        <v>0</v>
      </c>
      <c r="AQ155" t="str">
        <f>IF(IFERROR(VLOOKUP(A155,Gains_ded!$A$3:$AC$101,Gains_ded!$R$1,0),0)=1,"H","B")</f>
        <v>B</v>
      </c>
      <c r="AR155">
        <f ca="1">IF(B155="Prelevement",INDIRECT(ADDRESS(U155+6,Entree!$P$1,1,1,Parametres!$O$6)),0)</f>
        <v>0</v>
      </c>
      <c r="AS155">
        <f ca="1">IF(AQ155="H",INDIRECT(ADDRESS(U155+3,Entree!$O$1,1,1,Parametres!$O$6)),INDIRECT(ADDRESS(U155+3,Entree!$P$1,1,1,Parametres!$O$6)))</f>
        <v>0</v>
      </c>
      <c r="AT155">
        <f ca="1">IF(AQ155="H",INDIRECT(ADDRESS(U155+4,Entree!$O$1,1,1,Parametres!$O$6)),INDIRECT(ADDRESS(U155+4,Entree!$P$1,1,1,Parametres!$O$6)))</f>
        <v>0</v>
      </c>
      <c r="AU155">
        <f t="shared" ca="1" si="29"/>
        <v>0</v>
      </c>
      <c r="AV155">
        <f t="shared" ca="1" si="28"/>
        <v>0</v>
      </c>
      <c r="AX155">
        <f>IF($C155&lt;&gt;"C",0,IFERROR(HLOOKUP($A155&amp;"C",CCQ!$B$2:$AA$101,100,0),0))</f>
        <v>0</v>
      </c>
      <c r="AY155">
        <f ca="1">IFERROR(INDIRECT(ADDRESS(AM155,AX155,1,1,Parametres!$O$11)),0)</f>
        <v>0</v>
      </c>
      <c r="AZ155">
        <f ca="1">IFERROR(INDIRECT(ADDRESS(AN155,AX155,1,1,Parametres!$O$11)),0)</f>
        <v>0</v>
      </c>
      <c r="BA155" t="str">
        <f>IF(IFERROR(VLOOKUP(A155,Gains_ded!$A$3:$AC$101,Gains_ded!$X$1,0),0)=1,"H","B")</f>
        <v>B</v>
      </c>
      <c r="BB155">
        <f>IF(A155=Parametres!$A$52,Parametres!$D$52,1)</f>
        <v>1</v>
      </c>
      <c r="BC155">
        <f t="shared" ca="1" si="24"/>
        <v>0</v>
      </c>
      <c r="BD155">
        <f t="shared" ca="1" si="25"/>
        <v>0</v>
      </c>
    </row>
    <row r="156" spans="1:56" x14ac:dyDescent="0.25">
      <c r="A156">
        <f>IFERROR(Entree!F155,0)</f>
        <v>0</v>
      </c>
      <c r="B156" t="str">
        <f>IFERROR(VLOOKUP(A156,Gains_ded!$A$3:$B$101,Gains_ded!$B$1-Gains_ded!$A$1+1,0),"")</f>
        <v/>
      </c>
      <c r="C156" s="12" t="str">
        <f>IFERROR(VLOOKUP(A156,Gains_ded!$A$3:$C$101,Gains_ded!$C$1-Gains_ded!$A$1+1,0),"")</f>
        <v/>
      </c>
      <c r="D156" s="12" t="str">
        <f>IFERROR(VLOOKUP(A156,Gains_ded!$A$3:$D$101,Gains_ded!$D$1-Gains_ded!$A$1+1,0),"")</f>
        <v/>
      </c>
      <c r="E156" s="19">
        <f>IF(OR($A156&lt;50,$A156&gt;59),IFERROR(VLOOKUP($A156,Gains_ded!$A$3:$M$51,Gains_ded!F$1-Gains_ded!$A$1+1,0),0)*Entree!$O155,0)</f>
        <v>0</v>
      </c>
      <c r="F156" s="19">
        <f>IF(OR($A156&lt;50,$A156&gt;59),IFERROR(VLOOKUP($A156,Gains_ded!$A$3:$M$51,Gains_ded!G$1-Gains_ded!$A$1+1,0),0)*Entree!$O155,0)</f>
        <v>0</v>
      </c>
      <c r="G156" s="19">
        <f>IF(OR($A156&lt;50,$A156&gt;59),IFERROR(VLOOKUP($A156,Gains_ded!$A$3:$M$51,Gains_ded!H$1-Gains_ded!$A$1+1,0),0)*Entree!$O155,0)</f>
        <v>0</v>
      </c>
      <c r="H156" s="19">
        <f>IF(OR($A156&lt;50,$A156&gt;59),IFERROR(VLOOKUP($A156,Gains_ded!$A$3:$M$51,Gains_ded!I$1-Gains_ded!$A$1+1,0),0)*Entree!$O155,0)</f>
        <v>0</v>
      </c>
      <c r="I156" s="19">
        <f>IF(OR($A156&lt;50,$A156&gt;59),IFERROR(VLOOKUP($A156,Gains_ded!$A$3:$M$51,Gains_ded!J$1-Gains_ded!$A$1+1,0),0)*Entree!$O155,0)</f>
        <v>0</v>
      </c>
      <c r="J156" s="19">
        <f>IF(OR($A156&lt;50,$A156&gt;59),IFERROR(VLOOKUP($A156,Gains_ded!$A$3:$M$51,Gains_ded!K$1-Gains_ded!$A$1+1,0),0)*Entree!$O155,0)</f>
        <v>0</v>
      </c>
      <c r="K156" s="19">
        <f>IF(OR($A156&lt;50,$A156&gt;59),IFERROR(VLOOKUP($A156,Gains_ded!$A$3:$M$51,Gains_ded!L$1-Gains_ded!$A$1+1,0),0)*Entree!$O155,0)</f>
        <v>0</v>
      </c>
      <c r="L156" s="19">
        <f>IF(OR($A156&lt;50,$A156&gt;59),IFERROR(VLOOKUP($A156,Gains_ded!$A$3:$M$51,Gains_ded!M$1-Gains_ded!$A$1+1,0),0)*Entree!$O155,0)</f>
        <v>0</v>
      </c>
      <c r="M156" s="19">
        <f ca="1">IF(C156="s",IFERROR(VLOOKUP($A156,Syndicats!$B$4:$F$51,Syndicats!$E$1-Syndicats!$B$1+1,0),0)*INDIRECT(ADDRESS(U156,Entree!$J$1,1,1,Parametres!$O$6)),IFERROR(VLOOKUP($A156,Gains_ded!$A$3:$AC$101,Gains_ded!$R$1-Gains_ded!$A$1+1,0),0)*INDIRECT(ADDRESS(U156,Entree!$J$1,1,1,Parametres!$O$6)))</f>
        <v>0</v>
      </c>
      <c r="N156" s="19">
        <f ca="1">IFERROR(VLOOKUP($A156,Gains_ded!$A$3:$AC$101,Gains_ded!$S$1-Gains_ded!$A$1+1,0),0)*INDIRECT(ADDRESS(U156,Entree!$N$1,1,1,Parametres!$O$6))</f>
        <v>0</v>
      </c>
      <c r="O156" s="19">
        <f>IF($A156&lt;50,0,VLOOKUP($A156,Gains_ded!$A$3:$AC$101,Gains_ded!$T$1-Gains_ded!$A$1+1,0))</f>
        <v>0</v>
      </c>
      <c r="P156" s="19">
        <f>IF($A156&lt;50,0,VLOOKUP($A156,Gains_ded!$A$3:$AC$101,Gains_ded!$U$1-Gains_ded!$A$1+1,0))</f>
        <v>0</v>
      </c>
      <c r="Q156" s="19">
        <f t="shared" ca="1" si="26"/>
        <v>0</v>
      </c>
      <c r="R156" s="19">
        <f>IF($A156&lt;50,0,VLOOKUP($A156,Gains_ded!$A$3:$AC$101,Gains_ded!$V$1-Gains_ded!$A$1+1,0))</f>
        <v>0</v>
      </c>
      <c r="S156" s="19">
        <f ca="1">IF(A156=0,0,IFERROR(INDIRECT(ADDRESS(63,A156+1,1,1,Parametres!$O$10&amp;TEXT($A$4,"00000"))),0))</f>
        <v>0</v>
      </c>
      <c r="T156" s="19">
        <f ca="1">IF(AND($A156&gt;50,$A156&lt;60),VLOOKUP($A156,INDIRECT(ADDRESS(U156+2,1,1,1)):INDIRECT(ADDRESS(U156+10,$AE$1,1,1)),$T$1-$A$1+1,0),IF(C156="C",AU156+AV156,IF(R156=0,Q156,IF(S156&gt;R156,0,IF(S156+Q156&gt;R156,R156-S156,Q156)))))</f>
        <v>0</v>
      </c>
      <c r="U156" s="68">
        <f t="shared" si="21"/>
        <v>164</v>
      </c>
      <c r="V156" s="19"/>
      <c r="W156" s="19">
        <f ca="1">IFERROR(VLOOKUP($A156,Gains_ded!$A$3:$AC$101,Gains_ded!$X$1-Gains_ded!$A$1+1,0),0)*INDIRECT(ADDRESS(U156,Entree!$J$1,1,1,Parametres!$O$6))</f>
        <v>0</v>
      </c>
      <c r="X156" s="19">
        <f ca="1">IFERROR(VLOOKUP($A156,Gains_ded!$A$3:$AC$101,Gains_ded!$Y$1-Gains_ded!$A$1+1,0),0)*INDIRECT(ADDRESS(U156,Entree!$N$1,1,1,Parametres!$O$6))</f>
        <v>0</v>
      </c>
      <c r="Y156" s="19">
        <f ca="1">IFERROR(VLOOKUP($A156,Gains_ded!$A$3:$AC$101,Gains_ded!$AA$1-Gains_ded!$A$1+1,0),0)*T156</f>
        <v>0</v>
      </c>
      <c r="Z156" s="19">
        <f>IF($A156&lt;50,0,VLOOKUP($A156,Gains_ded!$A$3:$AC$101,Gains_ded!$Z$1-Gains_ded!$A$1+1,0))</f>
        <v>0</v>
      </c>
      <c r="AA156" s="19">
        <f>IF($A156&lt;50,0,VLOOKUP($A156,Gains_ded!$A$3:$AC$101,Gains_ded!$AB$1-Gains_ded!$A$1+1,0))</f>
        <v>0</v>
      </c>
      <c r="AB156" s="19">
        <f t="shared" ca="1" si="27"/>
        <v>0</v>
      </c>
      <c r="AC156" s="19">
        <f>IF($A156&lt;50,0,VLOOKUP($A156,Gains_ded!$A$3:$AC$101,Gains_ded!$AC$1-Gains_ded!$A$1+1,0))</f>
        <v>0</v>
      </c>
      <c r="AD156" s="19">
        <f ca="1">IF(A156=0,0,IFERROR(INDIRECT(ADDRESS(133,A156+1,1,1,Parametres!$O$10&amp;TEXT($A$4,"00000"))),0))</f>
        <v>0</v>
      </c>
      <c r="AE156" s="19">
        <f ca="1">IF(AND($A156&gt;50,$A156&lt;60),VLOOKUP($A156,INDIRECT(ADDRESS(U156+2,1,1,1)):INDIRECT(ADDRESS(U156+10,$AE$1,1,1)),$AE$1-$A$1+1,0),IF(C156="C",BC156+BD156,IF(AC156=0,AB156,IF(AD156&gt;AC156,0,IF(AD156+AB156&gt;AC156,AC156-AD156,AB156)))))</f>
        <v>0</v>
      </c>
      <c r="AL156">
        <f>IF($C156&lt;&gt;"C",0,IFERROR(HLOOKUP($A156&amp;"E",CCQ!$B$2:$AA$101,100,0),0))</f>
        <v>0</v>
      </c>
      <c r="AM156">
        <f ca="1">IF($C156&lt;&gt;"C",0,VLOOKUP(INDIRECT(ADDRESS($U156-35,Entree!$A$1,1,1,Parametres!$O$6))&amp;"C"&amp;INDIRECT(ADDRESS($U156-34,Entree!$A$1,1,1,Parametres!$O$6)),CCQ!$A$4:$AP$100,CCQ!$AP$1,0))</f>
        <v>0</v>
      </c>
      <c r="AN156">
        <f ca="1">IF($C156&lt;&gt;"C",0,VLOOKUP(INDIRECT(ADDRESS($U156-35,Entree!$A$1,1,1,Parametres!$O$6))&amp;"D"&amp;INDIRECT(ADDRESS($U156-34,Entree!$A$1,1,1,Parametres!$O$6)),CCQ!$A$4:$AP$100,CCQ!$AP$1,0))</f>
        <v>0</v>
      </c>
      <c r="AO156">
        <f ca="1">IFERROR(INDIRECT(ADDRESS(AM156,AL156,1,1,Parametres!$O$11)),0)</f>
        <v>0</v>
      </c>
      <c r="AP156">
        <f ca="1">IFERROR(INDIRECT(ADDRESS(AN156,AL156,1,1,Parametres!$O$11)),0)</f>
        <v>0</v>
      </c>
      <c r="AQ156" t="str">
        <f>IF(IFERROR(VLOOKUP(A156,Gains_ded!$A$3:$AC$101,Gains_ded!$R$1,0),0)=1,"H","B")</f>
        <v>B</v>
      </c>
      <c r="AR156">
        <f ca="1">IF(B156="Prelevement",INDIRECT(ADDRESS(U156+6,Entree!$P$1,1,1,Parametres!$O$6)),0)</f>
        <v>0</v>
      </c>
      <c r="AS156">
        <f ca="1">IF(AQ156="H",INDIRECT(ADDRESS(U156+3,Entree!$O$1,1,1,Parametres!$O$6)),INDIRECT(ADDRESS(U156+3,Entree!$P$1,1,1,Parametres!$O$6)))</f>
        <v>0</v>
      </c>
      <c r="AT156">
        <f ca="1">IF(AQ156="H",INDIRECT(ADDRESS(U156+4,Entree!$O$1,1,1,Parametres!$O$6)),INDIRECT(ADDRESS(U156+4,Entree!$P$1,1,1,Parametres!$O$6)))</f>
        <v>0</v>
      </c>
      <c r="AU156">
        <f t="shared" ca="1" si="29"/>
        <v>0</v>
      </c>
      <c r="AV156">
        <f t="shared" ca="1" si="28"/>
        <v>0</v>
      </c>
      <c r="AX156">
        <f>IF($C156&lt;&gt;"C",0,IFERROR(HLOOKUP($A156&amp;"C",CCQ!$B$2:$AA$101,100,0),0))</f>
        <v>0</v>
      </c>
      <c r="AY156">
        <f ca="1">IFERROR(INDIRECT(ADDRESS(AM156,AX156,1,1,Parametres!$O$11)),0)</f>
        <v>0</v>
      </c>
      <c r="AZ156">
        <f ca="1">IFERROR(INDIRECT(ADDRESS(AN156,AX156,1,1,Parametres!$O$11)),0)</f>
        <v>0</v>
      </c>
      <c r="BA156" t="str">
        <f>IF(IFERROR(VLOOKUP(A156,Gains_ded!$A$3:$AC$101,Gains_ded!$X$1,0),0)=1,"H","B")</f>
        <v>B</v>
      </c>
      <c r="BB156">
        <f>IF(A156=Parametres!$A$52,Parametres!$D$52,1)</f>
        <v>1</v>
      </c>
      <c r="BC156">
        <f t="shared" ca="1" si="24"/>
        <v>0</v>
      </c>
      <c r="BD156">
        <f t="shared" ca="1" si="25"/>
        <v>0</v>
      </c>
    </row>
    <row r="157" spans="1:56" x14ac:dyDescent="0.25">
      <c r="A157">
        <f>IFERROR(Entree!F156,0)</f>
        <v>0</v>
      </c>
      <c r="B157" t="str">
        <f>IFERROR(VLOOKUP(A157,Gains_ded!$A$3:$B$101,Gains_ded!$B$1-Gains_ded!$A$1+1,0),"")</f>
        <v/>
      </c>
      <c r="C157" s="12" t="str">
        <f>IFERROR(VLOOKUP(A157,Gains_ded!$A$3:$C$101,Gains_ded!$C$1-Gains_ded!$A$1+1,0),"")</f>
        <v/>
      </c>
      <c r="D157" s="12" t="str">
        <f>IFERROR(VLOOKUP(A157,Gains_ded!$A$3:$D$101,Gains_ded!$D$1-Gains_ded!$A$1+1,0),"")</f>
        <v/>
      </c>
      <c r="E157" s="19">
        <f>IF(OR($A157&lt;50,$A157&gt;59),IFERROR(VLOOKUP($A157,Gains_ded!$A$3:$M$51,Gains_ded!F$1-Gains_ded!$A$1+1,0),0)*Entree!$O156,0)</f>
        <v>0</v>
      </c>
      <c r="F157" s="19">
        <f>IF(OR($A157&lt;50,$A157&gt;59),IFERROR(VLOOKUP($A157,Gains_ded!$A$3:$M$51,Gains_ded!G$1-Gains_ded!$A$1+1,0),0)*Entree!$O156,0)</f>
        <v>0</v>
      </c>
      <c r="G157" s="19">
        <f>IF(OR($A157&lt;50,$A157&gt;59),IFERROR(VLOOKUP($A157,Gains_ded!$A$3:$M$51,Gains_ded!H$1-Gains_ded!$A$1+1,0),0)*Entree!$O156,0)</f>
        <v>0</v>
      </c>
      <c r="H157" s="19">
        <f>IF(OR($A157&lt;50,$A157&gt;59),IFERROR(VLOOKUP($A157,Gains_ded!$A$3:$M$51,Gains_ded!I$1-Gains_ded!$A$1+1,0),0)*Entree!$O156,0)</f>
        <v>0</v>
      </c>
      <c r="I157" s="19">
        <f>IF(OR($A157&lt;50,$A157&gt;59),IFERROR(VLOOKUP($A157,Gains_ded!$A$3:$M$51,Gains_ded!J$1-Gains_ded!$A$1+1,0),0)*Entree!$O156,0)</f>
        <v>0</v>
      </c>
      <c r="J157" s="19">
        <f>IF(OR($A157&lt;50,$A157&gt;59),IFERROR(VLOOKUP($A157,Gains_ded!$A$3:$M$51,Gains_ded!K$1-Gains_ded!$A$1+1,0),0)*Entree!$O156,0)</f>
        <v>0</v>
      </c>
      <c r="K157" s="19">
        <f>IF(OR($A157&lt;50,$A157&gt;59),IFERROR(VLOOKUP($A157,Gains_ded!$A$3:$M$51,Gains_ded!L$1-Gains_ded!$A$1+1,0),0)*Entree!$O156,0)</f>
        <v>0</v>
      </c>
      <c r="L157" s="19">
        <f>IF(OR($A157&lt;50,$A157&gt;59),IFERROR(VLOOKUP($A157,Gains_ded!$A$3:$M$51,Gains_ded!M$1-Gains_ded!$A$1+1,0),0)*Entree!$O156,0)</f>
        <v>0</v>
      </c>
      <c r="M157" s="19">
        <f ca="1">IF(C157="s",IFERROR(VLOOKUP($A157,Syndicats!$B$4:$F$51,Syndicats!$E$1-Syndicats!$B$1+1,0),0)*INDIRECT(ADDRESS(U157,Entree!$J$1,1,1,Parametres!$O$6)),IFERROR(VLOOKUP($A157,Gains_ded!$A$3:$AC$101,Gains_ded!$R$1-Gains_ded!$A$1+1,0),0)*INDIRECT(ADDRESS(U157,Entree!$J$1,1,1,Parametres!$O$6)))</f>
        <v>0</v>
      </c>
      <c r="N157" s="19">
        <f ca="1">IFERROR(VLOOKUP($A157,Gains_ded!$A$3:$AC$101,Gains_ded!$S$1-Gains_ded!$A$1+1,0),0)*INDIRECT(ADDRESS(U157,Entree!$N$1,1,1,Parametres!$O$6))</f>
        <v>0</v>
      </c>
      <c r="O157" s="19">
        <f>IF($A157&lt;50,0,VLOOKUP($A157,Gains_ded!$A$3:$AC$101,Gains_ded!$T$1-Gains_ded!$A$1+1,0))</f>
        <v>0</v>
      </c>
      <c r="P157" s="19">
        <f>IF($A157&lt;50,0,VLOOKUP($A157,Gains_ded!$A$3:$AC$101,Gains_ded!$U$1-Gains_ded!$A$1+1,0))</f>
        <v>0</v>
      </c>
      <c r="Q157" s="19">
        <f t="shared" ca="1" si="26"/>
        <v>0</v>
      </c>
      <c r="R157" s="19">
        <f>IF($A157&lt;50,0,VLOOKUP($A157,Gains_ded!$A$3:$AC$101,Gains_ded!$V$1-Gains_ded!$A$1+1,0))</f>
        <v>0</v>
      </c>
      <c r="S157" s="19">
        <f ca="1">IF(A157=0,0,IFERROR(INDIRECT(ADDRESS(63,A157+1,1,1,Parametres!$O$10&amp;TEXT($A$4,"00000"))),0))</f>
        <v>0</v>
      </c>
      <c r="T157" s="19">
        <f ca="1">IF(AND($A157&gt;50,$A157&lt;60),VLOOKUP($A157,INDIRECT(ADDRESS(U157+2,1,1,1)):INDIRECT(ADDRESS(U157+10,$AE$1,1,1)),$T$1-$A$1+1,0),IF(C157="C",AU157+AV157,IF(R157=0,Q157,IF(S157&gt;R157,0,IF(S157+Q157&gt;R157,R157-S157,Q157)))))</f>
        <v>0</v>
      </c>
      <c r="U157" s="68">
        <f t="shared" si="21"/>
        <v>164</v>
      </c>
      <c r="V157" s="19"/>
      <c r="W157" s="19">
        <f ca="1">IFERROR(VLOOKUP($A157,Gains_ded!$A$3:$AC$101,Gains_ded!$X$1-Gains_ded!$A$1+1,0),0)*INDIRECT(ADDRESS(U157,Entree!$J$1,1,1,Parametres!$O$6))</f>
        <v>0</v>
      </c>
      <c r="X157" s="19">
        <f ca="1">IFERROR(VLOOKUP($A157,Gains_ded!$A$3:$AC$101,Gains_ded!$Y$1-Gains_ded!$A$1+1,0),0)*INDIRECT(ADDRESS(U157,Entree!$N$1,1,1,Parametres!$O$6))</f>
        <v>0</v>
      </c>
      <c r="Y157" s="19">
        <f ca="1">IFERROR(VLOOKUP($A157,Gains_ded!$A$3:$AC$101,Gains_ded!$AA$1-Gains_ded!$A$1+1,0),0)*T157</f>
        <v>0</v>
      </c>
      <c r="Z157" s="19">
        <f>IF($A157&lt;50,0,VLOOKUP($A157,Gains_ded!$A$3:$AC$101,Gains_ded!$Z$1-Gains_ded!$A$1+1,0))</f>
        <v>0</v>
      </c>
      <c r="AA157" s="19">
        <f>IF($A157&lt;50,0,VLOOKUP($A157,Gains_ded!$A$3:$AC$101,Gains_ded!$AB$1-Gains_ded!$A$1+1,0))</f>
        <v>0</v>
      </c>
      <c r="AB157" s="19">
        <f t="shared" ca="1" si="27"/>
        <v>0</v>
      </c>
      <c r="AC157" s="19">
        <f>IF($A157&lt;50,0,VLOOKUP($A157,Gains_ded!$A$3:$AC$101,Gains_ded!$AC$1-Gains_ded!$A$1+1,0))</f>
        <v>0</v>
      </c>
      <c r="AD157" s="19">
        <f ca="1">IF(A157=0,0,IFERROR(INDIRECT(ADDRESS(133,A157+1,1,1,Parametres!$O$10&amp;TEXT($A$4,"00000"))),0))</f>
        <v>0</v>
      </c>
      <c r="AE157" s="19">
        <f ca="1">IF(AND($A157&gt;50,$A157&lt;60),VLOOKUP($A157,INDIRECT(ADDRESS(U157+2,1,1,1)):INDIRECT(ADDRESS(U157+10,$AE$1,1,1)),$AE$1-$A$1+1,0),IF(C157="C",BC157+BD157,IF(AC157=0,AB157,IF(AD157&gt;AC157,0,IF(AD157+AB157&gt;AC157,AC157-AD157,AB157)))))</f>
        <v>0</v>
      </c>
      <c r="AL157">
        <f>IF($C157&lt;&gt;"C",0,IFERROR(HLOOKUP($A157&amp;"E",CCQ!$B$2:$AA$101,100,0),0))</f>
        <v>0</v>
      </c>
      <c r="AM157">
        <f ca="1">IF($C157&lt;&gt;"C",0,VLOOKUP(INDIRECT(ADDRESS($U157-35,Entree!$A$1,1,1,Parametres!$O$6))&amp;"C"&amp;INDIRECT(ADDRESS($U157-34,Entree!$A$1,1,1,Parametres!$O$6)),CCQ!$A$4:$AP$100,CCQ!$AP$1,0))</f>
        <v>0</v>
      </c>
      <c r="AN157">
        <f ca="1">IF($C157&lt;&gt;"C",0,VLOOKUP(INDIRECT(ADDRESS($U157-35,Entree!$A$1,1,1,Parametres!$O$6))&amp;"D"&amp;INDIRECT(ADDRESS($U157-34,Entree!$A$1,1,1,Parametres!$O$6)),CCQ!$A$4:$AP$100,CCQ!$AP$1,0))</f>
        <v>0</v>
      </c>
      <c r="AO157">
        <f ca="1">IFERROR(INDIRECT(ADDRESS(AM157,AL157,1,1,Parametres!$O$11)),0)</f>
        <v>0</v>
      </c>
      <c r="AP157">
        <f ca="1">IFERROR(INDIRECT(ADDRESS(AN157,AL157,1,1,Parametres!$O$11)),0)</f>
        <v>0</v>
      </c>
      <c r="AQ157" t="str">
        <f>IF(IFERROR(VLOOKUP(A157,Gains_ded!$A$3:$AC$101,Gains_ded!$R$1,0),0)=1,"H","B")</f>
        <v>B</v>
      </c>
      <c r="AR157">
        <f ca="1">IF(B157="Prelevement",INDIRECT(ADDRESS(U157+6,Entree!$P$1,1,1,Parametres!$O$6)),0)</f>
        <v>0</v>
      </c>
      <c r="AS157">
        <f ca="1">IF(AQ157="H",INDIRECT(ADDRESS(U157+3,Entree!$O$1,1,1,Parametres!$O$6)),INDIRECT(ADDRESS(U157+3,Entree!$P$1,1,1,Parametres!$O$6)))</f>
        <v>0</v>
      </c>
      <c r="AT157">
        <f ca="1">IF(AQ157="H",INDIRECT(ADDRESS(U157+4,Entree!$O$1,1,1,Parametres!$O$6)),INDIRECT(ADDRESS(U157+4,Entree!$P$1,1,1,Parametres!$O$6)))</f>
        <v>0</v>
      </c>
      <c r="AU157">
        <f t="shared" ca="1" si="29"/>
        <v>0</v>
      </c>
      <c r="AV157">
        <f t="shared" ca="1" si="28"/>
        <v>0</v>
      </c>
      <c r="AX157">
        <f>IF($C157&lt;&gt;"C",0,IFERROR(HLOOKUP($A157&amp;"C",CCQ!$B$2:$AA$101,100,0),0))</f>
        <v>0</v>
      </c>
      <c r="AY157">
        <f ca="1">IFERROR(INDIRECT(ADDRESS(AM157,AX157,1,1,Parametres!$O$11)),0)</f>
        <v>0</v>
      </c>
      <c r="AZ157">
        <f ca="1">IFERROR(INDIRECT(ADDRESS(AN157,AX157,1,1,Parametres!$O$11)),0)</f>
        <v>0</v>
      </c>
      <c r="BA157" t="str">
        <f>IF(IFERROR(VLOOKUP(A157,Gains_ded!$A$3:$AC$101,Gains_ded!$X$1,0),0)=1,"H","B")</f>
        <v>B</v>
      </c>
      <c r="BB157">
        <f>IF(A157=Parametres!$A$52,Parametres!$D$52,1)</f>
        <v>1</v>
      </c>
      <c r="BC157">
        <f t="shared" ca="1" si="24"/>
        <v>0</v>
      </c>
      <c r="BD157">
        <f t="shared" ca="1" si="25"/>
        <v>0</v>
      </c>
    </row>
    <row r="158" spans="1:56" x14ac:dyDescent="0.25">
      <c r="A158">
        <f>IFERROR(Entree!F157,0)</f>
        <v>0</v>
      </c>
      <c r="B158" t="str">
        <f>IFERROR(VLOOKUP(A158,Gains_ded!$A$3:$B$101,Gains_ded!$B$1-Gains_ded!$A$1+1,0),"")</f>
        <v/>
      </c>
      <c r="C158" s="12" t="str">
        <f>IFERROR(VLOOKUP(A158,Gains_ded!$A$3:$C$101,Gains_ded!$C$1-Gains_ded!$A$1+1,0),"")</f>
        <v/>
      </c>
      <c r="D158" s="12" t="str">
        <f>IFERROR(VLOOKUP(A158,Gains_ded!$A$3:$D$101,Gains_ded!$D$1-Gains_ded!$A$1+1,0),"")</f>
        <v/>
      </c>
      <c r="E158" s="19">
        <f>IF(OR($A158&lt;50,$A158&gt;59),IFERROR(VLOOKUP($A158,Gains_ded!$A$3:$M$51,Gains_ded!F$1-Gains_ded!$A$1+1,0),0)*Entree!$O157,0)</f>
        <v>0</v>
      </c>
      <c r="F158" s="19">
        <f>IF(OR($A158&lt;50,$A158&gt;59),IFERROR(VLOOKUP($A158,Gains_ded!$A$3:$M$51,Gains_ded!G$1-Gains_ded!$A$1+1,0),0)*Entree!$O157,0)</f>
        <v>0</v>
      </c>
      <c r="G158" s="19">
        <f>IF(OR($A158&lt;50,$A158&gt;59),IFERROR(VLOOKUP($A158,Gains_ded!$A$3:$M$51,Gains_ded!H$1-Gains_ded!$A$1+1,0),0)*Entree!$O157,0)</f>
        <v>0</v>
      </c>
      <c r="H158" s="19">
        <f>IF(OR($A158&lt;50,$A158&gt;59),IFERROR(VLOOKUP($A158,Gains_ded!$A$3:$M$51,Gains_ded!I$1-Gains_ded!$A$1+1,0),0)*Entree!$O157,0)</f>
        <v>0</v>
      </c>
      <c r="I158" s="19">
        <f>IF(OR($A158&lt;50,$A158&gt;59),IFERROR(VLOOKUP($A158,Gains_ded!$A$3:$M$51,Gains_ded!J$1-Gains_ded!$A$1+1,0),0)*Entree!$O157,0)</f>
        <v>0</v>
      </c>
      <c r="J158" s="19">
        <f>IF(OR($A158&lt;50,$A158&gt;59),IFERROR(VLOOKUP($A158,Gains_ded!$A$3:$M$51,Gains_ded!K$1-Gains_ded!$A$1+1,0),0)*Entree!$O157,0)</f>
        <v>0</v>
      </c>
      <c r="K158" s="19">
        <f>IF(OR($A158&lt;50,$A158&gt;59),IFERROR(VLOOKUP($A158,Gains_ded!$A$3:$M$51,Gains_ded!L$1-Gains_ded!$A$1+1,0),0)*Entree!$O157,0)</f>
        <v>0</v>
      </c>
      <c r="L158" s="19">
        <f>IF(OR($A158&lt;50,$A158&gt;59),IFERROR(VLOOKUP($A158,Gains_ded!$A$3:$M$51,Gains_ded!M$1-Gains_ded!$A$1+1,0),0)*Entree!$O157,0)</f>
        <v>0</v>
      </c>
      <c r="M158" s="19">
        <f ca="1">IF(C158="s",IFERROR(VLOOKUP($A158,Syndicats!$B$4:$F$51,Syndicats!$E$1-Syndicats!$B$1+1,0),0)*INDIRECT(ADDRESS(U158,Entree!$J$1,1,1,Parametres!$O$6)),IFERROR(VLOOKUP($A158,Gains_ded!$A$3:$AC$101,Gains_ded!$R$1-Gains_ded!$A$1+1,0),0)*INDIRECT(ADDRESS(U158,Entree!$J$1,1,1,Parametres!$O$6)))</f>
        <v>0</v>
      </c>
      <c r="N158" s="19">
        <f ca="1">IFERROR(VLOOKUP($A158,Gains_ded!$A$3:$AC$101,Gains_ded!$S$1-Gains_ded!$A$1+1,0),0)*INDIRECT(ADDRESS(U158,Entree!$N$1,1,1,Parametres!$O$6))</f>
        <v>0</v>
      </c>
      <c r="O158" s="19">
        <f>IF($A158&lt;50,0,VLOOKUP($A158,Gains_ded!$A$3:$AC$101,Gains_ded!$T$1-Gains_ded!$A$1+1,0))</f>
        <v>0</v>
      </c>
      <c r="P158" s="19">
        <f>IF($A158&lt;50,0,VLOOKUP($A158,Gains_ded!$A$3:$AC$101,Gains_ded!$U$1-Gains_ded!$A$1+1,0))</f>
        <v>0</v>
      </c>
      <c r="Q158" s="19">
        <f t="shared" ca="1" si="26"/>
        <v>0</v>
      </c>
      <c r="R158" s="19">
        <f>IF($A158&lt;50,0,VLOOKUP($A158,Gains_ded!$A$3:$AC$101,Gains_ded!$V$1-Gains_ded!$A$1+1,0))</f>
        <v>0</v>
      </c>
      <c r="S158" s="19">
        <f ca="1">IF(A158=0,0,IFERROR(INDIRECT(ADDRESS(63,A158+1,1,1,Parametres!$O$10&amp;TEXT($A$4,"00000"))),0))</f>
        <v>0</v>
      </c>
      <c r="T158" s="19">
        <f ca="1">IF(AND($A158&gt;50,$A158&lt;60),VLOOKUP($A158,INDIRECT(ADDRESS(U158+2,1,1,1)):INDIRECT(ADDRESS(U158+10,$AE$1,1,1)),$T$1-$A$1+1,0),IF(C158="C",AU158+AV158,IF(R158=0,Q158,IF(S158&gt;R158,0,IF(S158+Q158&gt;R158,R158-S158,Q158)))))</f>
        <v>0</v>
      </c>
      <c r="U158" s="68">
        <f t="shared" si="21"/>
        <v>164</v>
      </c>
      <c r="V158" s="19"/>
      <c r="W158" s="19">
        <f ca="1">IFERROR(VLOOKUP($A158,Gains_ded!$A$3:$AC$101,Gains_ded!$X$1-Gains_ded!$A$1+1,0),0)*INDIRECT(ADDRESS(U158,Entree!$J$1,1,1,Parametres!$O$6))</f>
        <v>0</v>
      </c>
      <c r="X158" s="19">
        <f ca="1">IFERROR(VLOOKUP($A158,Gains_ded!$A$3:$AC$101,Gains_ded!$Y$1-Gains_ded!$A$1+1,0),0)*INDIRECT(ADDRESS(U158,Entree!$N$1,1,1,Parametres!$O$6))</f>
        <v>0</v>
      </c>
      <c r="Y158" s="19">
        <f ca="1">IFERROR(VLOOKUP($A158,Gains_ded!$A$3:$AC$101,Gains_ded!$AA$1-Gains_ded!$A$1+1,0),0)*T158</f>
        <v>0</v>
      </c>
      <c r="Z158" s="19">
        <f>IF($A158&lt;50,0,VLOOKUP($A158,Gains_ded!$A$3:$AC$101,Gains_ded!$Z$1-Gains_ded!$A$1+1,0))</f>
        <v>0</v>
      </c>
      <c r="AA158" s="19">
        <f>IF($A158&lt;50,0,VLOOKUP($A158,Gains_ded!$A$3:$AC$101,Gains_ded!$AB$1-Gains_ded!$A$1+1,0))</f>
        <v>0</v>
      </c>
      <c r="AB158" s="19">
        <f t="shared" ca="1" si="27"/>
        <v>0</v>
      </c>
      <c r="AC158" s="19">
        <f>IF($A158&lt;50,0,VLOOKUP($A158,Gains_ded!$A$3:$AC$101,Gains_ded!$AC$1-Gains_ded!$A$1+1,0))</f>
        <v>0</v>
      </c>
      <c r="AD158" s="19">
        <f ca="1">IF(A158=0,0,IFERROR(INDIRECT(ADDRESS(133,A158+1,1,1,Parametres!$O$10&amp;TEXT($A$4,"00000"))),0))</f>
        <v>0</v>
      </c>
      <c r="AE158" s="19">
        <f ca="1">IF(AND($A158&gt;50,$A158&lt;60),VLOOKUP($A158,INDIRECT(ADDRESS(U158+2,1,1,1)):INDIRECT(ADDRESS(U158+10,$AE$1,1,1)),$AE$1-$A$1+1,0),IF(C158="C",BC158+BD158,IF(AC158=0,AB158,IF(AD158&gt;AC158,0,IF(AD158+AB158&gt;AC158,AC158-AD158,AB158)))))</f>
        <v>0</v>
      </c>
      <c r="AL158">
        <f>IF($C158&lt;&gt;"C",0,IFERROR(HLOOKUP($A158&amp;"E",CCQ!$B$2:$AA$101,100,0),0))</f>
        <v>0</v>
      </c>
      <c r="AM158">
        <f ca="1">IF($C158&lt;&gt;"C",0,VLOOKUP(INDIRECT(ADDRESS($U158-35,Entree!$A$1,1,1,Parametres!$O$6))&amp;"C"&amp;INDIRECT(ADDRESS($U158-34,Entree!$A$1,1,1,Parametres!$O$6)),CCQ!$A$4:$AP$100,CCQ!$AP$1,0))</f>
        <v>0</v>
      </c>
      <c r="AN158">
        <f ca="1">IF($C158&lt;&gt;"C",0,VLOOKUP(INDIRECT(ADDRESS($U158-35,Entree!$A$1,1,1,Parametres!$O$6))&amp;"D"&amp;INDIRECT(ADDRESS($U158-34,Entree!$A$1,1,1,Parametres!$O$6)),CCQ!$A$4:$AP$100,CCQ!$AP$1,0))</f>
        <v>0</v>
      </c>
      <c r="AO158">
        <f ca="1">IFERROR(INDIRECT(ADDRESS(AM158,AL158,1,1,Parametres!$O$11)),0)</f>
        <v>0</v>
      </c>
      <c r="AP158">
        <f ca="1">IFERROR(INDIRECT(ADDRESS(AN158,AL158,1,1,Parametres!$O$11)),0)</f>
        <v>0</v>
      </c>
      <c r="AQ158" t="str">
        <f>IF(IFERROR(VLOOKUP(A158,Gains_ded!$A$3:$AC$101,Gains_ded!$R$1,0),0)=1,"H","B")</f>
        <v>B</v>
      </c>
      <c r="AR158">
        <f ca="1">IF(B158="Prelevement",INDIRECT(ADDRESS(U158+6,Entree!$P$1,1,1,Parametres!$O$6)),0)</f>
        <v>0</v>
      </c>
      <c r="AS158">
        <f ca="1">IF(AQ158="H",INDIRECT(ADDRESS(U158+3,Entree!$O$1,1,1,Parametres!$O$6)),INDIRECT(ADDRESS(U158+3,Entree!$P$1,1,1,Parametres!$O$6)))</f>
        <v>0</v>
      </c>
      <c r="AT158">
        <f ca="1">IF(AQ158="H",INDIRECT(ADDRESS(U158+4,Entree!$O$1,1,1,Parametres!$O$6)),INDIRECT(ADDRESS(U158+4,Entree!$P$1,1,1,Parametres!$O$6)))</f>
        <v>0</v>
      </c>
      <c r="AU158">
        <f t="shared" ca="1" si="29"/>
        <v>0</v>
      </c>
      <c r="AV158">
        <f t="shared" ca="1" si="28"/>
        <v>0</v>
      </c>
      <c r="AX158">
        <f>IF($C158&lt;&gt;"C",0,IFERROR(HLOOKUP($A158&amp;"C",CCQ!$B$2:$AA$101,100,0),0))</f>
        <v>0</v>
      </c>
      <c r="AY158">
        <f ca="1">IFERROR(INDIRECT(ADDRESS(AM158,AX158,1,1,Parametres!$O$11)),0)</f>
        <v>0</v>
      </c>
      <c r="AZ158">
        <f ca="1">IFERROR(INDIRECT(ADDRESS(AN158,AX158,1,1,Parametres!$O$11)),0)</f>
        <v>0</v>
      </c>
      <c r="BA158" t="str">
        <f>IF(IFERROR(VLOOKUP(A158,Gains_ded!$A$3:$AC$101,Gains_ded!$X$1,0),0)=1,"H","B")</f>
        <v>B</v>
      </c>
      <c r="BB158">
        <f>IF(A158=Parametres!$A$52,Parametres!$D$52,1)</f>
        <v>1</v>
      </c>
      <c r="BC158">
        <f t="shared" ca="1" si="24"/>
        <v>0</v>
      </c>
      <c r="BD158">
        <f t="shared" ca="1" si="25"/>
        <v>0</v>
      </c>
    </row>
    <row r="159" spans="1:56" x14ac:dyDescent="0.25">
      <c r="A159">
        <f>IFERROR(Entree!F158,0)</f>
        <v>0</v>
      </c>
      <c r="B159" t="str">
        <f>IFERROR(VLOOKUP(A159,Gains_ded!$A$3:$B$101,Gains_ded!$B$1-Gains_ded!$A$1+1,0),"")</f>
        <v/>
      </c>
      <c r="C159" s="12" t="str">
        <f>IFERROR(VLOOKUP(A159,Gains_ded!$A$3:$C$101,Gains_ded!$C$1-Gains_ded!$A$1+1,0),"")</f>
        <v/>
      </c>
      <c r="D159" s="12" t="str">
        <f>IFERROR(VLOOKUP(A159,Gains_ded!$A$3:$D$101,Gains_ded!$D$1-Gains_ded!$A$1+1,0),"")</f>
        <v/>
      </c>
      <c r="E159" s="19">
        <f>IF(OR($A159&lt;50,$A159&gt;59),IFERROR(VLOOKUP($A159,Gains_ded!$A$3:$M$51,Gains_ded!F$1-Gains_ded!$A$1+1,0),0)*Entree!$O158,0)</f>
        <v>0</v>
      </c>
      <c r="F159" s="19">
        <f>IF(OR($A159&lt;50,$A159&gt;59),IFERROR(VLOOKUP($A159,Gains_ded!$A$3:$M$51,Gains_ded!G$1-Gains_ded!$A$1+1,0),0)*Entree!$O158,0)</f>
        <v>0</v>
      </c>
      <c r="G159" s="19">
        <f>IF(OR($A159&lt;50,$A159&gt;59),IFERROR(VLOOKUP($A159,Gains_ded!$A$3:$M$51,Gains_ded!H$1-Gains_ded!$A$1+1,0),0)*Entree!$O158,0)</f>
        <v>0</v>
      </c>
      <c r="H159" s="19">
        <f>IF(OR($A159&lt;50,$A159&gt;59),IFERROR(VLOOKUP($A159,Gains_ded!$A$3:$M$51,Gains_ded!I$1-Gains_ded!$A$1+1,0),0)*Entree!$O158,0)</f>
        <v>0</v>
      </c>
      <c r="I159" s="19">
        <f>IF(OR($A159&lt;50,$A159&gt;59),IFERROR(VLOOKUP($A159,Gains_ded!$A$3:$M$51,Gains_ded!J$1-Gains_ded!$A$1+1,0),0)*Entree!$O158,0)</f>
        <v>0</v>
      </c>
      <c r="J159" s="19">
        <f>IF(OR($A159&lt;50,$A159&gt;59),IFERROR(VLOOKUP($A159,Gains_ded!$A$3:$M$51,Gains_ded!K$1-Gains_ded!$A$1+1,0),0)*Entree!$O158,0)</f>
        <v>0</v>
      </c>
      <c r="K159" s="19">
        <f>IF(OR($A159&lt;50,$A159&gt;59),IFERROR(VLOOKUP($A159,Gains_ded!$A$3:$M$51,Gains_ded!L$1-Gains_ded!$A$1+1,0),0)*Entree!$O158,0)</f>
        <v>0</v>
      </c>
      <c r="L159" s="19">
        <f>IF(OR($A159&lt;50,$A159&gt;59),IFERROR(VLOOKUP($A159,Gains_ded!$A$3:$M$51,Gains_ded!M$1-Gains_ded!$A$1+1,0),0)*Entree!$O158,0)</f>
        <v>0</v>
      </c>
      <c r="M159" s="19">
        <f ca="1">IF(C159="s",IFERROR(VLOOKUP($A159,Syndicats!$B$4:$F$51,Syndicats!$E$1-Syndicats!$B$1+1,0),0)*INDIRECT(ADDRESS(U159,Entree!$J$1,1,1,Parametres!$O$6)),IFERROR(VLOOKUP($A159,Gains_ded!$A$3:$AC$101,Gains_ded!$R$1-Gains_ded!$A$1+1,0),0)*INDIRECT(ADDRESS(U159,Entree!$J$1,1,1,Parametres!$O$6)))</f>
        <v>0</v>
      </c>
      <c r="N159" s="19">
        <f ca="1">IFERROR(VLOOKUP($A159,Gains_ded!$A$3:$AC$101,Gains_ded!$S$1-Gains_ded!$A$1+1,0),0)*INDIRECT(ADDRESS(U159,Entree!$N$1,1,1,Parametres!$O$6))</f>
        <v>0</v>
      </c>
      <c r="O159" s="19">
        <f>IF($A159&lt;50,0,VLOOKUP($A159,Gains_ded!$A$3:$AC$101,Gains_ded!$T$1-Gains_ded!$A$1+1,0))</f>
        <v>0</v>
      </c>
      <c r="P159" s="19">
        <f>IF($A159&lt;50,0,VLOOKUP($A159,Gains_ded!$A$3:$AC$101,Gains_ded!$U$1-Gains_ded!$A$1+1,0))</f>
        <v>0</v>
      </c>
      <c r="Q159" s="19">
        <f t="shared" ca="1" si="26"/>
        <v>0</v>
      </c>
      <c r="R159" s="19">
        <f>IF($A159&lt;50,0,VLOOKUP($A159,Gains_ded!$A$3:$AC$101,Gains_ded!$V$1-Gains_ded!$A$1+1,0))</f>
        <v>0</v>
      </c>
      <c r="S159" s="19">
        <f ca="1">IF(A159=0,0,IFERROR(INDIRECT(ADDRESS(63,A159+1,1,1,Parametres!$O$10&amp;TEXT($A$4,"00000"))),0))</f>
        <v>0</v>
      </c>
      <c r="T159" s="19">
        <f ca="1">IF(AND($A159&gt;50,$A159&lt;60),VLOOKUP($A159,INDIRECT(ADDRESS(U159+2,1,1,1)):INDIRECT(ADDRESS(U159+10,$AE$1,1,1)),$T$1-$A$1+1,0),IF(C159="C",AU159+AV159,IF(R159=0,Q159,IF(S159&gt;R159,0,IF(S159+Q159&gt;R159,R159-S159,Q159)))))</f>
        <v>0</v>
      </c>
      <c r="U159" s="68">
        <f t="shared" si="21"/>
        <v>164</v>
      </c>
      <c r="V159" s="19"/>
      <c r="W159" s="19">
        <f ca="1">IFERROR(VLOOKUP($A159,Gains_ded!$A$3:$AC$101,Gains_ded!$X$1-Gains_ded!$A$1+1,0),0)*INDIRECT(ADDRESS(U159,Entree!$J$1,1,1,Parametres!$O$6))</f>
        <v>0</v>
      </c>
      <c r="X159" s="19">
        <f ca="1">IFERROR(VLOOKUP($A159,Gains_ded!$A$3:$AC$101,Gains_ded!$Y$1-Gains_ded!$A$1+1,0),0)*INDIRECT(ADDRESS(U159,Entree!$N$1,1,1,Parametres!$O$6))</f>
        <v>0</v>
      </c>
      <c r="Y159" s="19">
        <f ca="1">IFERROR(VLOOKUP($A159,Gains_ded!$A$3:$AC$101,Gains_ded!$AA$1-Gains_ded!$A$1+1,0),0)*T159</f>
        <v>0</v>
      </c>
      <c r="Z159" s="19">
        <f>IF($A159&lt;50,0,VLOOKUP($A159,Gains_ded!$A$3:$AC$101,Gains_ded!$Z$1-Gains_ded!$A$1+1,0))</f>
        <v>0</v>
      </c>
      <c r="AA159" s="19">
        <f>IF($A159&lt;50,0,VLOOKUP($A159,Gains_ded!$A$3:$AC$101,Gains_ded!$AB$1-Gains_ded!$A$1+1,0))</f>
        <v>0</v>
      </c>
      <c r="AB159" s="19">
        <f t="shared" ca="1" si="27"/>
        <v>0</v>
      </c>
      <c r="AC159" s="19">
        <f>IF($A159&lt;50,0,VLOOKUP($A159,Gains_ded!$A$3:$AC$101,Gains_ded!$AC$1-Gains_ded!$A$1+1,0))</f>
        <v>0</v>
      </c>
      <c r="AD159" s="19">
        <f ca="1">IF(A159=0,0,IFERROR(INDIRECT(ADDRESS(133,A159+1,1,1,Parametres!$O$10&amp;TEXT($A$4,"00000"))),0))</f>
        <v>0</v>
      </c>
      <c r="AE159" s="19">
        <f ca="1">IF(AND($A159&gt;50,$A159&lt;60),VLOOKUP($A159,INDIRECT(ADDRESS(U159+2,1,1,1)):INDIRECT(ADDRESS(U159+10,$AE$1,1,1)),$AE$1-$A$1+1,0),IF(C159="C",BC159+BD159,IF(AC159=0,AB159,IF(AD159&gt;AC159,0,IF(AD159+AB159&gt;AC159,AC159-AD159,AB159)))))</f>
        <v>0</v>
      </c>
      <c r="AL159">
        <f>IF($C159&lt;&gt;"C",0,IFERROR(HLOOKUP($A159&amp;"E",CCQ!$B$2:$AA$101,100,0),0))</f>
        <v>0</v>
      </c>
      <c r="AM159">
        <f ca="1">IF($C159&lt;&gt;"C",0,VLOOKUP(INDIRECT(ADDRESS($U159-35,Entree!$A$1,1,1,Parametres!$O$6))&amp;"C"&amp;INDIRECT(ADDRESS($U159-34,Entree!$A$1,1,1,Parametres!$O$6)),CCQ!$A$4:$AP$100,CCQ!$AP$1,0))</f>
        <v>0</v>
      </c>
      <c r="AN159">
        <f ca="1">IF($C159&lt;&gt;"C",0,VLOOKUP(INDIRECT(ADDRESS($U159-35,Entree!$A$1,1,1,Parametres!$O$6))&amp;"D"&amp;INDIRECT(ADDRESS($U159-34,Entree!$A$1,1,1,Parametres!$O$6)),CCQ!$A$4:$AP$100,CCQ!$AP$1,0))</f>
        <v>0</v>
      </c>
      <c r="AO159">
        <f ca="1">IFERROR(INDIRECT(ADDRESS(AM159,AL159,1,1,Parametres!$O$11)),0)</f>
        <v>0</v>
      </c>
      <c r="AP159">
        <f ca="1">IFERROR(INDIRECT(ADDRESS(AN159,AL159,1,1,Parametres!$O$11)),0)</f>
        <v>0</v>
      </c>
      <c r="AQ159" t="str">
        <f>IF(IFERROR(VLOOKUP(A159,Gains_ded!$A$3:$AC$101,Gains_ded!$R$1,0),0)=1,"H","B")</f>
        <v>B</v>
      </c>
      <c r="AR159">
        <f ca="1">IF(B159="Prelevement",INDIRECT(ADDRESS(U159+6,Entree!$P$1,1,1,Parametres!$O$6)),0)</f>
        <v>0</v>
      </c>
      <c r="AS159">
        <f ca="1">IF(AQ159="H",INDIRECT(ADDRESS(U159+3,Entree!$O$1,1,1,Parametres!$O$6)),INDIRECT(ADDRESS(U159+3,Entree!$P$1,1,1,Parametres!$O$6)))</f>
        <v>0</v>
      </c>
      <c r="AT159">
        <f ca="1">IF(AQ159="H",INDIRECT(ADDRESS(U159+4,Entree!$O$1,1,1,Parametres!$O$6)),INDIRECT(ADDRESS(U159+4,Entree!$P$1,1,1,Parametres!$O$6)))</f>
        <v>0</v>
      </c>
      <c r="AU159">
        <f t="shared" ca="1" si="29"/>
        <v>0</v>
      </c>
      <c r="AV159">
        <f t="shared" ca="1" si="28"/>
        <v>0</v>
      </c>
      <c r="AX159">
        <f>IF($C159&lt;&gt;"C",0,IFERROR(HLOOKUP($A159&amp;"C",CCQ!$B$2:$AA$101,100,0),0))</f>
        <v>0</v>
      </c>
      <c r="AY159">
        <f ca="1">IFERROR(INDIRECT(ADDRESS(AM159,AX159,1,1,Parametres!$O$11)),0)</f>
        <v>0</v>
      </c>
      <c r="AZ159">
        <f ca="1">IFERROR(INDIRECT(ADDRESS(AN159,AX159,1,1,Parametres!$O$11)),0)</f>
        <v>0</v>
      </c>
      <c r="BA159" t="str">
        <f>IF(IFERROR(VLOOKUP(A159,Gains_ded!$A$3:$AC$101,Gains_ded!$X$1,0),0)=1,"H","B")</f>
        <v>B</v>
      </c>
      <c r="BB159">
        <f>IF(A159=Parametres!$A$52,Parametres!$D$52,1)</f>
        <v>1</v>
      </c>
      <c r="BC159">
        <f t="shared" ca="1" si="24"/>
        <v>0</v>
      </c>
      <c r="BD159">
        <f t="shared" ca="1" si="25"/>
        <v>0</v>
      </c>
    </row>
    <row r="160" spans="1:56" x14ac:dyDescent="0.25">
      <c r="A160">
        <f>IFERROR(Entree!F159,0)</f>
        <v>0</v>
      </c>
      <c r="B160" t="str">
        <f>IFERROR(VLOOKUP(A160,Gains_ded!$A$3:$B$101,Gains_ded!$B$1-Gains_ded!$A$1+1,0),"")</f>
        <v/>
      </c>
      <c r="C160" s="12" t="str">
        <f>IFERROR(VLOOKUP(A160,Gains_ded!$A$3:$C$101,Gains_ded!$C$1-Gains_ded!$A$1+1,0),"")</f>
        <v/>
      </c>
      <c r="D160" s="12" t="str">
        <f>IFERROR(VLOOKUP(A160,Gains_ded!$A$3:$D$101,Gains_ded!$D$1-Gains_ded!$A$1+1,0),"")</f>
        <v/>
      </c>
      <c r="E160" s="19">
        <f>IF(OR($A160&lt;50,$A160&gt;59),IFERROR(VLOOKUP($A160,Gains_ded!$A$3:$M$51,Gains_ded!F$1-Gains_ded!$A$1+1,0),0)*Entree!$O159,0)</f>
        <v>0</v>
      </c>
      <c r="F160" s="19">
        <f>IF(OR($A160&lt;50,$A160&gt;59),IFERROR(VLOOKUP($A160,Gains_ded!$A$3:$M$51,Gains_ded!G$1-Gains_ded!$A$1+1,0),0)*Entree!$O159,0)</f>
        <v>0</v>
      </c>
      <c r="G160" s="19">
        <f>IF(OR($A160&lt;50,$A160&gt;59),IFERROR(VLOOKUP($A160,Gains_ded!$A$3:$M$51,Gains_ded!H$1-Gains_ded!$A$1+1,0),0)*Entree!$O159,0)</f>
        <v>0</v>
      </c>
      <c r="H160" s="19">
        <f>IF(OR($A160&lt;50,$A160&gt;59),IFERROR(VLOOKUP($A160,Gains_ded!$A$3:$M$51,Gains_ded!I$1-Gains_ded!$A$1+1,0),0)*Entree!$O159,0)</f>
        <v>0</v>
      </c>
      <c r="I160" s="19">
        <f>IF(OR($A160&lt;50,$A160&gt;59),IFERROR(VLOOKUP($A160,Gains_ded!$A$3:$M$51,Gains_ded!J$1-Gains_ded!$A$1+1,0),0)*Entree!$O159,0)</f>
        <v>0</v>
      </c>
      <c r="J160" s="19">
        <f>IF(OR($A160&lt;50,$A160&gt;59),IFERROR(VLOOKUP($A160,Gains_ded!$A$3:$M$51,Gains_ded!K$1-Gains_ded!$A$1+1,0),0)*Entree!$O159,0)</f>
        <v>0</v>
      </c>
      <c r="K160" s="19">
        <f>IF(OR($A160&lt;50,$A160&gt;59),IFERROR(VLOOKUP($A160,Gains_ded!$A$3:$M$51,Gains_ded!L$1-Gains_ded!$A$1+1,0),0)*Entree!$O159,0)</f>
        <v>0</v>
      </c>
      <c r="L160" s="19">
        <f>IF(OR($A160&lt;50,$A160&gt;59),IFERROR(VLOOKUP($A160,Gains_ded!$A$3:$M$51,Gains_ded!M$1-Gains_ded!$A$1+1,0),0)*Entree!$O159,0)</f>
        <v>0</v>
      </c>
      <c r="M160" s="19">
        <f ca="1">IF(C160="s",IFERROR(VLOOKUP($A160,Syndicats!$B$4:$F$51,Syndicats!$E$1-Syndicats!$B$1+1,0),0)*INDIRECT(ADDRESS(U160,Entree!$J$1,1,1,Parametres!$O$6)),IFERROR(VLOOKUP($A160,Gains_ded!$A$3:$AC$101,Gains_ded!$R$1-Gains_ded!$A$1+1,0),0)*INDIRECT(ADDRESS(U160,Entree!$J$1,1,1,Parametres!$O$6)))</f>
        <v>0</v>
      </c>
      <c r="N160" s="19">
        <f ca="1">IFERROR(VLOOKUP($A160,Gains_ded!$A$3:$AC$101,Gains_ded!$S$1-Gains_ded!$A$1+1,0),0)*INDIRECT(ADDRESS(U160,Entree!$N$1,1,1,Parametres!$O$6))</f>
        <v>0</v>
      </c>
      <c r="O160" s="19">
        <f>IF($A160&lt;50,0,VLOOKUP($A160,Gains_ded!$A$3:$AC$101,Gains_ded!$T$1-Gains_ded!$A$1+1,0))</f>
        <v>0</v>
      </c>
      <c r="P160" s="19">
        <f>IF($A160&lt;50,0,VLOOKUP($A160,Gains_ded!$A$3:$AC$101,Gains_ded!$U$1-Gains_ded!$A$1+1,0))</f>
        <v>0</v>
      </c>
      <c r="Q160" s="19">
        <f t="shared" ca="1" si="26"/>
        <v>0</v>
      </c>
      <c r="R160" s="19">
        <f>IF($A160&lt;50,0,VLOOKUP($A160,Gains_ded!$A$3:$AC$101,Gains_ded!$V$1-Gains_ded!$A$1+1,0))</f>
        <v>0</v>
      </c>
      <c r="S160" s="19">
        <f ca="1">IF(A160=0,0,IFERROR(INDIRECT(ADDRESS(63,A160+1,1,1,Parametres!$O$10&amp;TEXT($A$4,"00000"))),0))</f>
        <v>0</v>
      </c>
      <c r="T160" s="19">
        <f ca="1">IF(AND($A160&gt;50,$A160&lt;60),VLOOKUP($A160,INDIRECT(ADDRESS(U160+2,1,1,1)):INDIRECT(ADDRESS(U160+10,$AE$1,1,1)),$T$1-$A$1+1,0),IF(C160="C",AU160+AV160,IF(R160=0,Q160,IF(S160&gt;R160,0,IF(S160+Q160&gt;R160,R160-S160,Q160)))))</f>
        <v>0</v>
      </c>
      <c r="U160" s="68">
        <f t="shared" si="21"/>
        <v>164</v>
      </c>
      <c r="V160" s="19"/>
      <c r="W160" s="19">
        <f ca="1">IFERROR(VLOOKUP($A160,Gains_ded!$A$3:$AC$101,Gains_ded!$X$1-Gains_ded!$A$1+1,0),0)*INDIRECT(ADDRESS(U160,Entree!$J$1,1,1,Parametres!$O$6))</f>
        <v>0</v>
      </c>
      <c r="X160" s="19">
        <f ca="1">IFERROR(VLOOKUP($A160,Gains_ded!$A$3:$AC$101,Gains_ded!$Y$1-Gains_ded!$A$1+1,0),0)*INDIRECT(ADDRESS(U160,Entree!$N$1,1,1,Parametres!$O$6))</f>
        <v>0</v>
      </c>
      <c r="Y160" s="19">
        <f ca="1">IFERROR(VLOOKUP($A160,Gains_ded!$A$3:$AC$101,Gains_ded!$AA$1-Gains_ded!$A$1+1,0),0)*T160</f>
        <v>0</v>
      </c>
      <c r="Z160" s="19">
        <f>IF($A160&lt;50,0,VLOOKUP($A160,Gains_ded!$A$3:$AC$101,Gains_ded!$Z$1-Gains_ded!$A$1+1,0))</f>
        <v>0</v>
      </c>
      <c r="AA160" s="19">
        <f>IF($A160&lt;50,0,VLOOKUP($A160,Gains_ded!$A$3:$AC$101,Gains_ded!$AB$1-Gains_ded!$A$1+1,0))</f>
        <v>0</v>
      </c>
      <c r="AB160" s="19">
        <f t="shared" ca="1" si="27"/>
        <v>0</v>
      </c>
      <c r="AC160" s="19">
        <f>IF($A160&lt;50,0,VLOOKUP($A160,Gains_ded!$A$3:$AC$101,Gains_ded!$AC$1-Gains_ded!$A$1+1,0))</f>
        <v>0</v>
      </c>
      <c r="AD160" s="19">
        <f ca="1">IF(A160=0,0,IFERROR(INDIRECT(ADDRESS(133,A160+1,1,1,Parametres!$O$10&amp;TEXT($A$4,"00000"))),0))</f>
        <v>0</v>
      </c>
      <c r="AE160" s="19">
        <f ca="1">IF(AND($A160&gt;50,$A160&lt;60),VLOOKUP($A160,INDIRECT(ADDRESS(U160+2,1,1,1)):INDIRECT(ADDRESS(U160+10,$AE$1,1,1)),$AE$1-$A$1+1,0),IF(C160="C",BC160+BD160,IF(AC160=0,AB160,IF(AD160&gt;AC160,0,IF(AD160+AB160&gt;AC160,AC160-AD160,AB160)))))</f>
        <v>0</v>
      </c>
      <c r="AL160">
        <f>IF($C160&lt;&gt;"C",0,IFERROR(HLOOKUP($A160&amp;"E",CCQ!$B$2:$AA$101,100,0),0))</f>
        <v>0</v>
      </c>
      <c r="AM160">
        <f ca="1">IF($C160&lt;&gt;"C",0,VLOOKUP(INDIRECT(ADDRESS($U160-35,Entree!$A$1,1,1,Parametres!$O$6))&amp;"C"&amp;INDIRECT(ADDRESS($U160-34,Entree!$A$1,1,1,Parametres!$O$6)),CCQ!$A$4:$AP$100,CCQ!$AP$1,0))</f>
        <v>0</v>
      </c>
      <c r="AN160">
        <f ca="1">IF($C160&lt;&gt;"C",0,VLOOKUP(INDIRECT(ADDRESS($U160-35,Entree!$A$1,1,1,Parametres!$O$6))&amp;"D"&amp;INDIRECT(ADDRESS($U160-34,Entree!$A$1,1,1,Parametres!$O$6)),CCQ!$A$4:$AP$100,CCQ!$AP$1,0))</f>
        <v>0</v>
      </c>
      <c r="AO160">
        <f ca="1">IFERROR(INDIRECT(ADDRESS(AM160,AL160,1,1,Parametres!$O$11)),0)</f>
        <v>0</v>
      </c>
      <c r="AP160">
        <f ca="1">IFERROR(INDIRECT(ADDRESS(AN160,AL160,1,1,Parametres!$O$11)),0)</f>
        <v>0</v>
      </c>
      <c r="AQ160" t="str">
        <f>IF(IFERROR(VLOOKUP(A160,Gains_ded!$A$3:$AC$101,Gains_ded!$R$1,0),0)=1,"H","B")</f>
        <v>B</v>
      </c>
      <c r="AR160">
        <f ca="1">IF(B160="Prelevement",INDIRECT(ADDRESS(U160+6,Entree!$P$1,1,1,Parametres!$O$6)),0)</f>
        <v>0</v>
      </c>
      <c r="AS160">
        <f ca="1">IF(AQ160="H",INDIRECT(ADDRESS(U160+3,Entree!$O$1,1,1,Parametres!$O$6)),INDIRECT(ADDRESS(U160+3,Entree!$P$1,1,1,Parametres!$O$6)))</f>
        <v>0</v>
      </c>
      <c r="AT160">
        <f ca="1">IF(AQ160="H",INDIRECT(ADDRESS(U160+4,Entree!$O$1,1,1,Parametres!$O$6)),INDIRECT(ADDRESS(U160+4,Entree!$P$1,1,1,Parametres!$O$6)))</f>
        <v>0</v>
      </c>
      <c r="AU160">
        <f t="shared" ca="1" si="29"/>
        <v>0</v>
      </c>
      <c r="AV160">
        <f t="shared" ca="1" si="28"/>
        <v>0</v>
      </c>
      <c r="AX160">
        <f>IF($C160&lt;&gt;"C",0,IFERROR(HLOOKUP($A160&amp;"C",CCQ!$B$2:$AA$101,100,0),0))</f>
        <v>0</v>
      </c>
      <c r="AY160">
        <f ca="1">IFERROR(INDIRECT(ADDRESS(AM160,AX160,1,1,Parametres!$O$11)),0)</f>
        <v>0</v>
      </c>
      <c r="AZ160">
        <f ca="1">IFERROR(INDIRECT(ADDRESS(AN160,AX160,1,1,Parametres!$O$11)),0)</f>
        <v>0</v>
      </c>
      <c r="BA160" t="str">
        <f>IF(IFERROR(VLOOKUP(A160,Gains_ded!$A$3:$AC$101,Gains_ded!$X$1,0),0)=1,"H","B")</f>
        <v>B</v>
      </c>
      <c r="BB160">
        <f>IF(A160=Parametres!$A$52,Parametres!$D$52,1)</f>
        <v>1</v>
      </c>
      <c r="BC160">
        <f t="shared" ca="1" si="24"/>
        <v>0</v>
      </c>
      <c r="BD160">
        <f t="shared" ca="1" si="25"/>
        <v>0</v>
      </c>
    </row>
    <row r="161" spans="1:56" x14ac:dyDescent="0.25">
      <c r="A161">
        <f>IFERROR(Entree!F160,0)</f>
        <v>0</v>
      </c>
      <c r="B161" t="str">
        <f>IFERROR(VLOOKUP(A161,Gains_ded!$A$3:$B$101,Gains_ded!$B$1-Gains_ded!$A$1+1,0),"")</f>
        <v/>
      </c>
      <c r="C161" s="12" t="str">
        <f>IFERROR(VLOOKUP(A161,Gains_ded!$A$3:$C$101,Gains_ded!$C$1-Gains_ded!$A$1+1,0),"")</f>
        <v/>
      </c>
      <c r="D161" s="12" t="str">
        <f>IFERROR(VLOOKUP(A161,Gains_ded!$A$3:$D$101,Gains_ded!$D$1-Gains_ded!$A$1+1,0),"")</f>
        <v/>
      </c>
      <c r="E161" s="19">
        <f>IF(OR($A161&lt;50,$A161&gt;59),IFERROR(VLOOKUP($A161,Gains_ded!$A$3:$M$51,Gains_ded!F$1-Gains_ded!$A$1+1,0),0)*Entree!$O160,0)</f>
        <v>0</v>
      </c>
      <c r="F161" s="19">
        <f>IF(OR($A161&lt;50,$A161&gt;59),IFERROR(VLOOKUP($A161,Gains_ded!$A$3:$M$51,Gains_ded!G$1-Gains_ded!$A$1+1,0),0)*Entree!$O160,0)</f>
        <v>0</v>
      </c>
      <c r="G161" s="19">
        <f>IF(OR($A161&lt;50,$A161&gt;59),IFERROR(VLOOKUP($A161,Gains_ded!$A$3:$M$51,Gains_ded!H$1-Gains_ded!$A$1+1,0),0)*Entree!$O160,0)</f>
        <v>0</v>
      </c>
      <c r="H161" s="19">
        <f>IF(OR($A161&lt;50,$A161&gt;59),IFERROR(VLOOKUP($A161,Gains_ded!$A$3:$M$51,Gains_ded!I$1-Gains_ded!$A$1+1,0),0)*Entree!$O160,0)</f>
        <v>0</v>
      </c>
      <c r="I161" s="19">
        <f>IF(OR($A161&lt;50,$A161&gt;59),IFERROR(VLOOKUP($A161,Gains_ded!$A$3:$M$51,Gains_ded!J$1-Gains_ded!$A$1+1,0),0)*Entree!$O160,0)</f>
        <v>0</v>
      </c>
      <c r="J161" s="19">
        <f>IF(OR($A161&lt;50,$A161&gt;59),IFERROR(VLOOKUP($A161,Gains_ded!$A$3:$M$51,Gains_ded!K$1-Gains_ded!$A$1+1,0),0)*Entree!$O160,0)</f>
        <v>0</v>
      </c>
      <c r="K161" s="19">
        <f>IF(OR($A161&lt;50,$A161&gt;59),IFERROR(VLOOKUP($A161,Gains_ded!$A$3:$M$51,Gains_ded!L$1-Gains_ded!$A$1+1,0),0)*Entree!$O160,0)</f>
        <v>0</v>
      </c>
      <c r="L161" s="19">
        <f>IF(OR($A161&lt;50,$A161&gt;59),IFERROR(VLOOKUP($A161,Gains_ded!$A$3:$M$51,Gains_ded!M$1-Gains_ded!$A$1+1,0),0)*Entree!$O160,0)</f>
        <v>0</v>
      </c>
      <c r="M161" s="19">
        <f ca="1">IF(C161="s",IFERROR(VLOOKUP($A161,Syndicats!$B$4:$F$51,Syndicats!$E$1-Syndicats!$B$1+1,0),0)*INDIRECT(ADDRESS(U161,Entree!$J$1,1,1,Parametres!$O$6)),IFERROR(VLOOKUP($A161,Gains_ded!$A$3:$AC$101,Gains_ded!$R$1-Gains_ded!$A$1+1,0),0)*INDIRECT(ADDRESS(U161,Entree!$J$1,1,1,Parametres!$O$6)))</f>
        <v>0</v>
      </c>
      <c r="N161" s="19">
        <f ca="1">IFERROR(VLOOKUP($A161,Gains_ded!$A$3:$AC$101,Gains_ded!$S$1-Gains_ded!$A$1+1,0),0)*INDIRECT(ADDRESS(U161,Entree!$N$1,1,1,Parametres!$O$6))</f>
        <v>0</v>
      </c>
      <c r="O161" s="19">
        <f>IF($A161&lt;50,0,VLOOKUP($A161,Gains_ded!$A$3:$AC$101,Gains_ded!$T$1-Gains_ded!$A$1+1,0))</f>
        <v>0</v>
      </c>
      <c r="P161" s="19">
        <f>IF($A161&lt;50,0,VLOOKUP($A161,Gains_ded!$A$3:$AC$101,Gains_ded!$U$1-Gains_ded!$A$1+1,0))</f>
        <v>0</v>
      </c>
      <c r="Q161" s="19">
        <f t="shared" ca="1" si="26"/>
        <v>0</v>
      </c>
      <c r="R161" s="19">
        <f>IF($A161&lt;50,0,VLOOKUP($A161,Gains_ded!$A$3:$AC$101,Gains_ded!$V$1-Gains_ded!$A$1+1,0))</f>
        <v>0</v>
      </c>
      <c r="S161" s="19">
        <f ca="1">IF(A161=0,0,IFERROR(INDIRECT(ADDRESS(63,A161+1,1,1,Parametres!$O$10&amp;TEXT($A$4,"00000"))),0))</f>
        <v>0</v>
      </c>
      <c r="T161" s="19">
        <f ca="1">IF(AND($A161&gt;50,$A161&lt;60),VLOOKUP($A161,INDIRECT(ADDRESS(U161+2,1,1,1)):INDIRECT(ADDRESS(U161+10,$AE$1,1,1)),$T$1-$A$1+1,0),IF(C161="C",AU161+AV161,IF(R161=0,Q161,IF(S161&gt;R161,0,IF(S161+Q161&gt;R161,R161-S161,Q161)))))</f>
        <v>0</v>
      </c>
      <c r="U161" s="68">
        <f t="shared" si="21"/>
        <v>164</v>
      </c>
      <c r="V161" s="19"/>
      <c r="W161" s="19">
        <f ca="1">IFERROR(VLOOKUP($A161,Gains_ded!$A$3:$AC$101,Gains_ded!$X$1-Gains_ded!$A$1+1,0),0)*INDIRECT(ADDRESS(U161,Entree!$J$1,1,1,Parametres!$O$6))</f>
        <v>0</v>
      </c>
      <c r="X161" s="19">
        <f ca="1">IFERROR(VLOOKUP($A161,Gains_ded!$A$3:$AC$101,Gains_ded!$Y$1-Gains_ded!$A$1+1,0),0)*INDIRECT(ADDRESS(U161,Entree!$N$1,1,1,Parametres!$O$6))</f>
        <v>0</v>
      </c>
      <c r="Y161" s="19">
        <f ca="1">IFERROR(VLOOKUP($A161,Gains_ded!$A$3:$AC$101,Gains_ded!$AA$1-Gains_ded!$A$1+1,0),0)*T161</f>
        <v>0</v>
      </c>
      <c r="Z161" s="19">
        <f>IF($A161&lt;50,0,VLOOKUP($A161,Gains_ded!$A$3:$AC$101,Gains_ded!$Z$1-Gains_ded!$A$1+1,0))</f>
        <v>0</v>
      </c>
      <c r="AA161" s="19">
        <f>IF($A161&lt;50,0,VLOOKUP($A161,Gains_ded!$A$3:$AC$101,Gains_ded!$AB$1-Gains_ded!$A$1+1,0))</f>
        <v>0</v>
      </c>
      <c r="AB161" s="19">
        <f t="shared" ca="1" si="27"/>
        <v>0</v>
      </c>
      <c r="AC161" s="19">
        <f>IF($A161&lt;50,0,VLOOKUP($A161,Gains_ded!$A$3:$AC$101,Gains_ded!$AC$1-Gains_ded!$A$1+1,0))</f>
        <v>0</v>
      </c>
      <c r="AD161" s="19">
        <f ca="1">IF(A161=0,0,IFERROR(INDIRECT(ADDRESS(133,A161+1,1,1,Parametres!$O$10&amp;TEXT($A$4,"00000"))),0))</f>
        <v>0</v>
      </c>
      <c r="AE161" s="19">
        <f ca="1">IF(AND($A161&gt;50,$A161&lt;60),VLOOKUP($A161,INDIRECT(ADDRESS(U161+2,1,1,1)):INDIRECT(ADDRESS(U161+10,$AE$1,1,1)),$AE$1-$A$1+1,0),IF(C161="C",BC161+BD161,IF(AC161=0,AB161,IF(AD161&gt;AC161,0,IF(AD161+AB161&gt;AC161,AC161-AD161,AB161)))))</f>
        <v>0</v>
      </c>
      <c r="AL161">
        <f>IF($C161&lt;&gt;"C",0,IFERROR(HLOOKUP($A161&amp;"E",CCQ!$B$2:$AA$101,100,0),0))</f>
        <v>0</v>
      </c>
      <c r="AM161">
        <f ca="1">IF($C161&lt;&gt;"C",0,VLOOKUP(INDIRECT(ADDRESS($U161-35,Entree!$A$1,1,1,Parametres!$O$6))&amp;"C"&amp;INDIRECT(ADDRESS($U161-34,Entree!$A$1,1,1,Parametres!$O$6)),CCQ!$A$4:$AP$100,CCQ!$AP$1,0))</f>
        <v>0</v>
      </c>
      <c r="AN161">
        <f ca="1">IF($C161&lt;&gt;"C",0,VLOOKUP(INDIRECT(ADDRESS($U161-35,Entree!$A$1,1,1,Parametres!$O$6))&amp;"D"&amp;INDIRECT(ADDRESS($U161-34,Entree!$A$1,1,1,Parametres!$O$6)),CCQ!$A$4:$AP$100,CCQ!$AP$1,0))</f>
        <v>0</v>
      </c>
      <c r="AO161">
        <f ca="1">IFERROR(INDIRECT(ADDRESS(AM161,AL161,1,1,Parametres!$O$11)),0)</f>
        <v>0</v>
      </c>
      <c r="AP161">
        <f ca="1">IFERROR(INDIRECT(ADDRESS(AN161,AL161,1,1,Parametres!$O$11)),0)</f>
        <v>0</v>
      </c>
      <c r="AQ161" t="str">
        <f>IF(IFERROR(VLOOKUP(A161,Gains_ded!$A$3:$AC$101,Gains_ded!$R$1,0),0)=1,"H","B")</f>
        <v>B</v>
      </c>
      <c r="AR161">
        <f ca="1">IF(B161="Prelevement",INDIRECT(ADDRESS(U161+6,Entree!$P$1,1,1,Parametres!$O$6)),0)</f>
        <v>0</v>
      </c>
      <c r="AS161">
        <f ca="1">IF(AQ161="H",INDIRECT(ADDRESS(U161+3,Entree!$O$1,1,1,Parametres!$O$6)),INDIRECT(ADDRESS(U161+3,Entree!$P$1,1,1,Parametres!$O$6)))</f>
        <v>0</v>
      </c>
      <c r="AT161">
        <f ca="1">IF(AQ161="H",INDIRECT(ADDRESS(U161+4,Entree!$O$1,1,1,Parametres!$O$6)),INDIRECT(ADDRESS(U161+4,Entree!$P$1,1,1,Parametres!$O$6)))</f>
        <v>0</v>
      </c>
      <c r="AU161">
        <f t="shared" ca="1" si="29"/>
        <v>0</v>
      </c>
      <c r="AV161">
        <f t="shared" ca="1" si="28"/>
        <v>0</v>
      </c>
      <c r="AX161">
        <f>IF($C161&lt;&gt;"C",0,IFERROR(HLOOKUP($A161&amp;"C",CCQ!$B$2:$AA$101,100,0),0))</f>
        <v>0</v>
      </c>
      <c r="AY161">
        <f ca="1">IFERROR(INDIRECT(ADDRESS(AM161,AX161,1,1,Parametres!$O$11)),0)</f>
        <v>0</v>
      </c>
      <c r="AZ161">
        <f ca="1">IFERROR(INDIRECT(ADDRESS(AN161,AX161,1,1,Parametres!$O$11)),0)</f>
        <v>0</v>
      </c>
      <c r="BA161" t="str">
        <f>IF(IFERROR(VLOOKUP(A161,Gains_ded!$A$3:$AC$101,Gains_ded!$X$1,0),0)=1,"H","B")</f>
        <v>B</v>
      </c>
      <c r="BB161">
        <f>IF(A161=Parametres!$A$52,Parametres!$D$52,1)</f>
        <v>1</v>
      </c>
      <c r="BC161">
        <f t="shared" ca="1" si="24"/>
        <v>0</v>
      </c>
      <c r="BD161">
        <f t="shared" ca="1" si="25"/>
        <v>0</v>
      </c>
    </row>
    <row r="162" spans="1:56" x14ac:dyDescent="0.25">
      <c r="A162">
        <f>IFERROR(Entree!F161,0)</f>
        <v>0</v>
      </c>
      <c r="B162" t="str">
        <f>IFERROR(VLOOKUP(A162,Gains_ded!$A$3:$B$101,Gains_ded!$B$1-Gains_ded!$A$1+1,0),"")</f>
        <v/>
      </c>
      <c r="C162" s="12" t="str">
        <f>IFERROR(VLOOKUP(A162,Gains_ded!$A$3:$C$101,Gains_ded!$C$1-Gains_ded!$A$1+1,0),"")</f>
        <v/>
      </c>
      <c r="D162" s="12" t="str">
        <f>IFERROR(VLOOKUP(A162,Gains_ded!$A$3:$D$101,Gains_ded!$D$1-Gains_ded!$A$1+1,0),"")</f>
        <v/>
      </c>
      <c r="E162" s="19">
        <f>IF(OR($A162&lt;50,$A162&gt;59),IFERROR(VLOOKUP($A162,Gains_ded!$A$3:$M$51,Gains_ded!F$1-Gains_ded!$A$1+1,0),0)*Entree!$O161,0)</f>
        <v>0</v>
      </c>
      <c r="F162" s="19">
        <f>IF(OR($A162&lt;50,$A162&gt;59),IFERROR(VLOOKUP($A162,Gains_ded!$A$3:$M$51,Gains_ded!G$1-Gains_ded!$A$1+1,0),0)*Entree!$O161,0)</f>
        <v>0</v>
      </c>
      <c r="G162" s="19">
        <f>IF(OR($A162&lt;50,$A162&gt;59),IFERROR(VLOOKUP($A162,Gains_ded!$A$3:$M$51,Gains_ded!H$1-Gains_ded!$A$1+1,0),0)*Entree!$O161,0)</f>
        <v>0</v>
      </c>
      <c r="H162" s="19">
        <f>IF(OR($A162&lt;50,$A162&gt;59),IFERROR(VLOOKUP($A162,Gains_ded!$A$3:$M$51,Gains_ded!I$1-Gains_ded!$A$1+1,0),0)*Entree!$O161,0)</f>
        <v>0</v>
      </c>
      <c r="I162" s="19">
        <f>IF(OR($A162&lt;50,$A162&gt;59),IFERROR(VLOOKUP($A162,Gains_ded!$A$3:$M$51,Gains_ded!J$1-Gains_ded!$A$1+1,0),0)*Entree!$O161,0)</f>
        <v>0</v>
      </c>
      <c r="J162" s="19">
        <f>IF(OR($A162&lt;50,$A162&gt;59),IFERROR(VLOOKUP($A162,Gains_ded!$A$3:$M$51,Gains_ded!K$1-Gains_ded!$A$1+1,0),0)*Entree!$O161,0)</f>
        <v>0</v>
      </c>
      <c r="K162" s="19">
        <f>IF(OR($A162&lt;50,$A162&gt;59),IFERROR(VLOOKUP($A162,Gains_ded!$A$3:$M$51,Gains_ded!L$1-Gains_ded!$A$1+1,0),0)*Entree!$O161,0)</f>
        <v>0</v>
      </c>
      <c r="L162" s="19">
        <f>IF(OR($A162&lt;50,$A162&gt;59),IFERROR(VLOOKUP($A162,Gains_ded!$A$3:$M$51,Gains_ded!M$1-Gains_ded!$A$1+1,0),0)*Entree!$O161,0)</f>
        <v>0</v>
      </c>
      <c r="M162" s="19">
        <f ca="1">IF(C162="s",IFERROR(VLOOKUP($A162,Syndicats!$B$4:$F$51,Syndicats!$E$1-Syndicats!$B$1+1,0),0)*INDIRECT(ADDRESS(U162,Entree!$J$1,1,1,Parametres!$O$6)),IFERROR(VLOOKUP($A162,Gains_ded!$A$3:$AC$101,Gains_ded!$R$1-Gains_ded!$A$1+1,0),0)*INDIRECT(ADDRESS(U162,Entree!$J$1,1,1,Parametres!$O$6)))</f>
        <v>0</v>
      </c>
      <c r="N162" s="19">
        <f ca="1">IFERROR(VLOOKUP($A162,Gains_ded!$A$3:$AC$101,Gains_ded!$S$1-Gains_ded!$A$1+1,0),0)*INDIRECT(ADDRESS(U162,Entree!$N$1,1,1,Parametres!$O$6))</f>
        <v>0</v>
      </c>
      <c r="O162" s="19">
        <f>IF($A162&lt;50,0,VLOOKUP($A162,Gains_ded!$A$3:$AC$101,Gains_ded!$T$1-Gains_ded!$A$1+1,0))</f>
        <v>0</v>
      </c>
      <c r="P162" s="19">
        <f>IF($A162&lt;50,0,VLOOKUP($A162,Gains_ded!$A$3:$AC$101,Gains_ded!$U$1-Gains_ded!$A$1+1,0))</f>
        <v>0</v>
      </c>
      <c r="Q162" s="19">
        <f t="shared" ca="1" si="26"/>
        <v>0</v>
      </c>
      <c r="R162" s="19">
        <f>IF($A162&lt;50,0,VLOOKUP($A162,Gains_ded!$A$3:$AC$101,Gains_ded!$V$1-Gains_ded!$A$1+1,0))</f>
        <v>0</v>
      </c>
      <c r="S162" s="19">
        <f ca="1">IF(A162=0,0,IFERROR(INDIRECT(ADDRESS(63,A162+1,1,1,Parametres!$O$10&amp;TEXT($A$4,"00000"))),0))</f>
        <v>0</v>
      </c>
      <c r="T162" s="19">
        <f ca="1">IF(AND($A162&gt;50,$A162&lt;60),VLOOKUP($A162,INDIRECT(ADDRESS(U162+2,1,1,1)):INDIRECT(ADDRESS(U162+10,$AE$1,1,1)),$T$1-$A$1+1,0),IF(C162="C",AU162+AV162,IF(R162=0,Q162,IF(S162&gt;R162,0,IF(S162+Q162&gt;R162,R162-S162,Q162)))))</f>
        <v>0</v>
      </c>
      <c r="U162" s="68">
        <f t="shared" si="21"/>
        <v>164</v>
      </c>
      <c r="V162" s="19"/>
      <c r="W162" s="19">
        <f ca="1">IFERROR(VLOOKUP($A162,Gains_ded!$A$3:$AC$101,Gains_ded!$X$1-Gains_ded!$A$1+1,0),0)*INDIRECT(ADDRESS(U162,Entree!$J$1,1,1,Parametres!$O$6))</f>
        <v>0</v>
      </c>
      <c r="X162" s="19">
        <f ca="1">IFERROR(VLOOKUP($A162,Gains_ded!$A$3:$AC$101,Gains_ded!$Y$1-Gains_ded!$A$1+1,0),0)*INDIRECT(ADDRESS(U162,Entree!$N$1,1,1,Parametres!$O$6))</f>
        <v>0</v>
      </c>
      <c r="Y162" s="19">
        <f ca="1">IFERROR(VLOOKUP($A162,Gains_ded!$A$3:$AC$101,Gains_ded!$AA$1-Gains_ded!$A$1+1,0),0)*T162</f>
        <v>0</v>
      </c>
      <c r="Z162" s="19">
        <f>IF($A162&lt;50,0,VLOOKUP($A162,Gains_ded!$A$3:$AC$101,Gains_ded!$Z$1-Gains_ded!$A$1+1,0))</f>
        <v>0</v>
      </c>
      <c r="AA162" s="19">
        <f>IF($A162&lt;50,0,VLOOKUP($A162,Gains_ded!$A$3:$AC$101,Gains_ded!$AB$1-Gains_ded!$A$1+1,0))</f>
        <v>0</v>
      </c>
      <c r="AB162" s="19">
        <f t="shared" ca="1" si="27"/>
        <v>0</v>
      </c>
      <c r="AC162" s="19">
        <f>IF($A162&lt;50,0,VLOOKUP($A162,Gains_ded!$A$3:$AC$101,Gains_ded!$AC$1-Gains_ded!$A$1+1,0))</f>
        <v>0</v>
      </c>
      <c r="AD162" s="19">
        <f ca="1">IF(A162=0,0,IFERROR(INDIRECT(ADDRESS(133,A162+1,1,1,Parametres!$O$10&amp;TEXT($A$4,"00000"))),0))</f>
        <v>0</v>
      </c>
      <c r="AE162" s="19">
        <f ca="1">IF(AND($A162&gt;50,$A162&lt;60),VLOOKUP($A162,INDIRECT(ADDRESS(U162+2,1,1,1)):INDIRECT(ADDRESS(U162+10,$AE$1,1,1)),$AE$1-$A$1+1,0),IF(C162="C",BC162+BD162,IF(AC162=0,AB162,IF(AD162&gt;AC162,0,IF(AD162+AB162&gt;AC162,AC162-AD162,AB162)))))</f>
        <v>0</v>
      </c>
      <c r="AL162">
        <f>IF($C162&lt;&gt;"C",0,IFERROR(HLOOKUP($A162&amp;"E",CCQ!$B$2:$AA$101,100,0),0))</f>
        <v>0</v>
      </c>
      <c r="AM162">
        <f ca="1">IF($C162&lt;&gt;"C",0,VLOOKUP(INDIRECT(ADDRESS($U162-35,Entree!$A$1,1,1,Parametres!$O$6))&amp;"C"&amp;INDIRECT(ADDRESS($U162-34,Entree!$A$1,1,1,Parametres!$O$6)),CCQ!$A$4:$AP$100,CCQ!$AP$1,0))</f>
        <v>0</v>
      </c>
      <c r="AN162">
        <f ca="1">IF($C162&lt;&gt;"C",0,VLOOKUP(INDIRECT(ADDRESS($U162-35,Entree!$A$1,1,1,Parametres!$O$6))&amp;"D"&amp;INDIRECT(ADDRESS($U162-34,Entree!$A$1,1,1,Parametres!$O$6)),CCQ!$A$4:$AP$100,CCQ!$AP$1,0))</f>
        <v>0</v>
      </c>
      <c r="AO162">
        <f ca="1">IFERROR(INDIRECT(ADDRESS(AM162,AL162,1,1,Parametres!$O$11)),0)</f>
        <v>0</v>
      </c>
      <c r="AP162">
        <f ca="1">IFERROR(INDIRECT(ADDRESS(AN162,AL162,1,1,Parametres!$O$11)),0)</f>
        <v>0</v>
      </c>
      <c r="AQ162" t="str">
        <f>IF(IFERROR(VLOOKUP(A162,Gains_ded!$A$3:$AC$101,Gains_ded!$R$1,0),0)=1,"H","B")</f>
        <v>B</v>
      </c>
      <c r="AR162">
        <f ca="1">IF(B162="Prelevement",INDIRECT(ADDRESS(U162+6,Entree!$P$1,1,1,Parametres!$O$6)),0)</f>
        <v>0</v>
      </c>
      <c r="AS162">
        <f ca="1">IF(AQ162="H",INDIRECT(ADDRESS(U162+3,Entree!$O$1,1,1,Parametres!$O$6)),INDIRECT(ADDRESS(U162+3,Entree!$P$1,1,1,Parametres!$O$6)))</f>
        <v>0</v>
      </c>
      <c r="AT162">
        <f ca="1">IF(AQ162="H",INDIRECT(ADDRESS(U162+4,Entree!$O$1,1,1,Parametres!$O$6)),INDIRECT(ADDRESS(U162+4,Entree!$P$1,1,1,Parametres!$O$6)))</f>
        <v>0</v>
      </c>
      <c r="AU162">
        <f t="shared" ca="1" si="29"/>
        <v>0</v>
      </c>
      <c r="AV162">
        <f t="shared" ca="1" si="28"/>
        <v>0</v>
      </c>
      <c r="AX162">
        <f>IF($C162&lt;&gt;"C",0,IFERROR(HLOOKUP($A162&amp;"C",CCQ!$B$2:$AA$101,100,0),0))</f>
        <v>0</v>
      </c>
      <c r="AY162">
        <f ca="1">IFERROR(INDIRECT(ADDRESS(AM162,AX162,1,1,Parametres!$O$11)),0)</f>
        <v>0</v>
      </c>
      <c r="AZ162">
        <f ca="1">IFERROR(INDIRECT(ADDRESS(AN162,AX162,1,1,Parametres!$O$11)),0)</f>
        <v>0</v>
      </c>
      <c r="BA162" t="str">
        <f>IF(IFERROR(VLOOKUP(A162,Gains_ded!$A$3:$AC$101,Gains_ded!$X$1,0),0)=1,"H","B")</f>
        <v>B</v>
      </c>
      <c r="BB162">
        <f>IF(A162=Parametres!$A$52,Parametres!$D$52,1)</f>
        <v>1</v>
      </c>
      <c r="BC162">
        <f t="shared" ca="1" si="24"/>
        <v>0</v>
      </c>
      <c r="BD162">
        <f t="shared" ca="1" si="25"/>
        <v>0</v>
      </c>
    </row>
    <row r="163" spans="1:56" ht="15.75" thickBot="1" x14ac:dyDescent="0.3">
      <c r="A163">
        <f>IFERROR(Entree!F162,0)</f>
        <v>0</v>
      </c>
      <c r="B163" t="str">
        <f>IFERROR(VLOOKUP(A163,Gains_ded!$A$3:$B$101,Gains_ded!$B$1-Gains_ded!$A$1+1,0),"")</f>
        <v/>
      </c>
      <c r="C163" s="12" t="str">
        <f>IFERROR(VLOOKUP(A163,Gains_ded!$A$3:$C$101,Gains_ded!$C$1-Gains_ded!$A$1+1,0),"")</f>
        <v/>
      </c>
      <c r="D163" s="12" t="str">
        <f>IFERROR(VLOOKUP(A163,Gains_ded!$A$3:$D$101,Gains_ded!$D$1-Gains_ded!$A$1+1,0),"")</f>
        <v/>
      </c>
      <c r="E163" s="19">
        <f>IF(OR($A163&lt;50,$A163&gt;59),IFERROR(VLOOKUP($A163,Gains_ded!$A$3:$M$51,Gains_ded!F$1-Gains_ded!$A$1+1,0),0)*Entree!$O162,0)</f>
        <v>0</v>
      </c>
      <c r="F163" s="19">
        <f>IF(OR($A163&lt;50,$A163&gt;59),IFERROR(VLOOKUP($A163,Gains_ded!$A$3:$M$51,Gains_ded!G$1-Gains_ded!$A$1+1,0),0)*Entree!$O162,0)</f>
        <v>0</v>
      </c>
      <c r="G163" s="19">
        <f>IF(OR($A163&lt;50,$A163&gt;59),IFERROR(VLOOKUP($A163,Gains_ded!$A$3:$M$51,Gains_ded!H$1-Gains_ded!$A$1+1,0),0)*Entree!$O162,0)</f>
        <v>0</v>
      </c>
      <c r="H163" s="19">
        <f>IF(OR($A163&lt;50,$A163&gt;59),IFERROR(VLOOKUP($A163,Gains_ded!$A$3:$M$51,Gains_ded!I$1-Gains_ded!$A$1+1,0),0)*Entree!$O162,0)</f>
        <v>0</v>
      </c>
      <c r="I163" s="19">
        <f>IF(OR($A163&lt;50,$A163&gt;59),IFERROR(VLOOKUP($A163,Gains_ded!$A$3:$M$51,Gains_ded!J$1-Gains_ded!$A$1+1,0),0)*Entree!$O162,0)</f>
        <v>0</v>
      </c>
      <c r="J163" s="19">
        <f>IF(OR($A163&lt;50,$A163&gt;59),IFERROR(VLOOKUP($A163,Gains_ded!$A$3:$M$51,Gains_ded!K$1-Gains_ded!$A$1+1,0),0)*Entree!$O162,0)</f>
        <v>0</v>
      </c>
      <c r="K163" s="19">
        <f>IF(OR($A163&lt;50,$A163&gt;59),IFERROR(VLOOKUP($A163,Gains_ded!$A$3:$M$51,Gains_ded!L$1-Gains_ded!$A$1+1,0),0)*Entree!$O162,0)</f>
        <v>0</v>
      </c>
      <c r="L163" s="19">
        <f>IF(OR($A163&lt;50,$A163&gt;59),IFERROR(VLOOKUP($A163,Gains_ded!$A$3:$M$51,Gains_ded!M$1-Gains_ded!$A$1+1,0),0)*Entree!$O162,0)</f>
        <v>0</v>
      </c>
      <c r="M163" s="19">
        <f ca="1">IF(C163="s",IFERROR(VLOOKUP($A163,Syndicats!$B$4:$F$51,Syndicats!$E$1-Syndicats!$B$1+1,0),0)*INDIRECT(ADDRESS(U163,Entree!$J$1,1,1,Parametres!$O$6)),IFERROR(VLOOKUP($A163,Gains_ded!$A$3:$AC$101,Gains_ded!$R$1-Gains_ded!$A$1+1,0),0)*INDIRECT(ADDRESS(U163,Entree!$J$1,1,1,Parametres!$O$6)))</f>
        <v>0</v>
      </c>
      <c r="N163" s="19">
        <f ca="1">IFERROR(VLOOKUP($A163,Gains_ded!$A$3:$AC$101,Gains_ded!$S$1-Gains_ded!$A$1+1,0),0)*INDIRECT(ADDRESS(U163,Entree!$N$1,1,1,Parametres!$O$6))</f>
        <v>0</v>
      </c>
      <c r="O163" s="19">
        <f>IF($A163&lt;50,0,VLOOKUP($A163,Gains_ded!$A$3:$AC$101,Gains_ded!$T$1-Gains_ded!$A$1+1,0))</f>
        <v>0</v>
      </c>
      <c r="P163" s="19">
        <f>IF($A163&lt;50,0,VLOOKUP($A163,Gains_ded!$A$3:$AC$101,Gains_ded!$U$1-Gains_ded!$A$1+1,0))</f>
        <v>0</v>
      </c>
      <c r="Q163" s="19">
        <f t="shared" ca="1" si="26"/>
        <v>0</v>
      </c>
      <c r="R163" s="19">
        <f>IF($A163&lt;50,0,VLOOKUP($A163,Gains_ded!$A$3:$AC$101,Gains_ded!$V$1-Gains_ded!$A$1+1,0))</f>
        <v>0</v>
      </c>
      <c r="S163" s="19">
        <f ca="1">IF(A163=0,0,IFERROR(INDIRECT(ADDRESS(63,A163+1,1,1,Parametres!$O$10&amp;TEXT($A$4,"00000"))),0))</f>
        <v>0</v>
      </c>
      <c r="T163" s="19">
        <f ca="1">IF(AND($A163&gt;50,$A163&lt;60),VLOOKUP($A163,INDIRECT(ADDRESS(U163+2,1,1,1)):INDIRECT(ADDRESS(U163+10,$AE$1,1,1)),$T$1-$A$1+1,0),IF(C163="C",AU163+AV163,IF(R163=0,Q163,IF(S163&gt;R163,0,IF(S163+Q163&gt;R163,R163-S163,Q163)))))</f>
        <v>0</v>
      </c>
      <c r="U163" s="68">
        <f t="shared" si="21"/>
        <v>164</v>
      </c>
      <c r="V163" s="19"/>
      <c r="W163" s="19">
        <f ca="1">IFERROR(VLOOKUP($A163,Gains_ded!$A$3:$AC$101,Gains_ded!$X$1-Gains_ded!$A$1+1,0),0)*INDIRECT(ADDRESS(U163,Entree!$J$1,1,1,Parametres!$O$6))</f>
        <v>0</v>
      </c>
      <c r="X163" s="19">
        <f ca="1">IFERROR(VLOOKUP($A163,Gains_ded!$A$3:$AC$101,Gains_ded!$Y$1-Gains_ded!$A$1+1,0),0)*INDIRECT(ADDRESS(U163,Entree!$N$1,1,1,Parametres!$O$6))</f>
        <v>0</v>
      </c>
      <c r="Y163" s="19">
        <f ca="1">IFERROR(VLOOKUP($A163,Gains_ded!$A$3:$AC$101,Gains_ded!$AA$1-Gains_ded!$A$1+1,0),0)*T163</f>
        <v>0</v>
      </c>
      <c r="Z163" s="19">
        <f>IF($A163&lt;50,0,VLOOKUP($A163,Gains_ded!$A$3:$AC$101,Gains_ded!$Z$1-Gains_ded!$A$1+1,0))</f>
        <v>0</v>
      </c>
      <c r="AA163" s="19">
        <f>IF($A163&lt;50,0,VLOOKUP($A163,Gains_ded!$A$3:$AC$101,Gains_ded!$AB$1-Gains_ded!$A$1+1,0))</f>
        <v>0</v>
      </c>
      <c r="AB163" s="19">
        <f t="shared" ca="1" si="27"/>
        <v>0</v>
      </c>
      <c r="AC163" s="19">
        <f>IF($A163&lt;50,0,VLOOKUP($A163,Gains_ded!$A$3:$AC$101,Gains_ded!$AC$1-Gains_ded!$A$1+1,0))</f>
        <v>0</v>
      </c>
      <c r="AD163" s="19">
        <f ca="1">IF(A163=0,0,IFERROR(INDIRECT(ADDRESS(133,A163+1,1,1,Parametres!$O$10&amp;TEXT($A$4,"00000"))),0))</f>
        <v>0</v>
      </c>
      <c r="AE163" s="19">
        <f ca="1">IF(AND($A163&gt;50,$A163&lt;60),VLOOKUP($A163,INDIRECT(ADDRESS(U163+2,1,1,1)):INDIRECT(ADDRESS(U163+10,$AE$1,1,1)),$AE$1-$A$1+1,0),IF(C163="C",BC163+BD163,IF(AC163=0,AB163,IF(AD163&gt;AC163,0,IF(AD163+AB163&gt;AC163,AC163-AD163,AB163)))))</f>
        <v>0</v>
      </c>
      <c r="AL163">
        <f>IF($C163&lt;&gt;"C",0,IFERROR(HLOOKUP($A163&amp;"E",CCQ!$B$2:$AA$101,100,0),0))</f>
        <v>0</v>
      </c>
      <c r="AM163">
        <f ca="1">IF($C163&lt;&gt;"C",0,VLOOKUP(INDIRECT(ADDRESS($U163-35,Entree!$A$1,1,1,Parametres!$O$6))&amp;"C"&amp;INDIRECT(ADDRESS($U163-34,Entree!$A$1,1,1,Parametres!$O$6)),CCQ!$A$4:$AP$100,CCQ!$AP$1,0))</f>
        <v>0</v>
      </c>
      <c r="AN163">
        <f ca="1">IF($C163&lt;&gt;"C",0,VLOOKUP(INDIRECT(ADDRESS($U163-35,Entree!$A$1,1,1,Parametres!$O$6))&amp;"D"&amp;INDIRECT(ADDRESS($U163-34,Entree!$A$1,1,1,Parametres!$O$6)),CCQ!$A$4:$AP$100,CCQ!$AP$1,0))</f>
        <v>0</v>
      </c>
      <c r="AO163">
        <f ca="1">IFERROR(INDIRECT(ADDRESS(AM163,AL163,1,1,Parametres!$O$11)),0)</f>
        <v>0</v>
      </c>
      <c r="AP163">
        <f ca="1">IFERROR(INDIRECT(ADDRESS(AN163,AL163,1,1,Parametres!$O$11)),0)</f>
        <v>0</v>
      </c>
      <c r="AQ163" t="str">
        <f>IF(IFERROR(VLOOKUP(A163,Gains_ded!$A$3:$AC$101,Gains_ded!$R$1,0),0)=1,"H","B")</f>
        <v>B</v>
      </c>
      <c r="AR163">
        <f ca="1">IF(B163="Prelevement",INDIRECT(ADDRESS(U163+6,Entree!$P$1,1,1,Parametres!$O$6)),0)</f>
        <v>0</v>
      </c>
      <c r="AS163">
        <f ca="1">IF(AQ163="H",INDIRECT(ADDRESS(U163+3,Entree!$O$1,1,1,Parametres!$O$6)),INDIRECT(ADDRESS(U163+3,Entree!$P$1,1,1,Parametres!$O$6)))</f>
        <v>0</v>
      </c>
      <c r="AT163">
        <f ca="1">IF(AQ163="H",INDIRECT(ADDRESS(U163+4,Entree!$O$1,1,1,Parametres!$O$6)),INDIRECT(ADDRESS(U163+4,Entree!$P$1,1,1,Parametres!$O$6)))</f>
        <v>0</v>
      </c>
      <c r="AU163">
        <f t="shared" ca="1" si="29"/>
        <v>0</v>
      </c>
      <c r="AV163">
        <f t="shared" ca="1" si="28"/>
        <v>0</v>
      </c>
      <c r="AX163">
        <f>IF($C163&lt;&gt;"C",0,IFERROR(HLOOKUP($A163&amp;"C",CCQ!$B$2:$AA$101,100,0),0))</f>
        <v>0</v>
      </c>
      <c r="AY163">
        <f ca="1">IFERROR(INDIRECT(ADDRESS(AM163,AX163,1,1,Parametres!$O$11)),0)</f>
        <v>0</v>
      </c>
      <c r="AZ163">
        <f ca="1">IFERROR(INDIRECT(ADDRESS(AN163,AX163,1,1,Parametres!$O$11)),0)</f>
        <v>0</v>
      </c>
      <c r="BA163" t="str">
        <f>IF(IFERROR(VLOOKUP(A163,Gains_ded!$A$3:$AC$101,Gains_ded!$X$1,0),0)=1,"H","B")</f>
        <v>B</v>
      </c>
      <c r="BB163">
        <f>IF(A163=Parametres!$A$52,Parametres!$D$52,1)</f>
        <v>1</v>
      </c>
      <c r="BC163">
        <f t="shared" ca="1" si="24"/>
        <v>0</v>
      </c>
      <c r="BD163">
        <f t="shared" ca="1" si="25"/>
        <v>0</v>
      </c>
    </row>
    <row r="164" spans="1:56" x14ac:dyDescent="0.25">
      <c r="B164" t="str">
        <f>IFERROR(VLOOKUP(A164,Gains_ded!$A$3:$B$101,Gains_ded!$B$1-Gains_ded!$A$1+1,0),"")</f>
        <v/>
      </c>
      <c r="E164" s="58">
        <f>SUM(E124:E163)</f>
        <v>0</v>
      </c>
      <c r="F164" s="58">
        <f t="shared" ref="F164:T164" si="30">SUM(F124:F163)</f>
        <v>0</v>
      </c>
      <c r="G164" s="58">
        <f t="shared" si="30"/>
        <v>0</v>
      </c>
      <c r="H164" s="58">
        <f t="shared" si="30"/>
        <v>0</v>
      </c>
      <c r="I164" s="58">
        <f t="shared" si="30"/>
        <v>0</v>
      </c>
      <c r="J164" s="58">
        <f t="shared" si="30"/>
        <v>0</v>
      </c>
      <c r="K164" s="58">
        <f t="shared" si="30"/>
        <v>0</v>
      </c>
      <c r="L164" s="58">
        <f t="shared" si="30"/>
        <v>0</v>
      </c>
      <c r="M164" s="58">
        <f t="shared" ca="1" si="30"/>
        <v>0</v>
      </c>
      <c r="N164" s="58">
        <f t="shared" ca="1" si="30"/>
        <v>0</v>
      </c>
      <c r="O164" s="58">
        <f t="shared" si="30"/>
        <v>0</v>
      </c>
      <c r="P164" s="58">
        <f t="shared" si="30"/>
        <v>0</v>
      </c>
      <c r="Q164" s="58">
        <f t="shared" ca="1" si="30"/>
        <v>0</v>
      </c>
      <c r="R164" s="58">
        <f t="shared" si="30"/>
        <v>0</v>
      </c>
      <c r="S164" s="58">
        <f t="shared" ca="1" si="30"/>
        <v>0</v>
      </c>
      <c r="T164" s="58">
        <f t="shared" ca="1" si="30"/>
        <v>0</v>
      </c>
      <c r="U164" s="58"/>
      <c r="V164" s="58">
        <f t="shared" ref="V164:AE164" si="31">SUM(V124:V163)</f>
        <v>0</v>
      </c>
      <c r="W164" s="58">
        <f t="shared" ca="1" si="31"/>
        <v>0</v>
      </c>
      <c r="X164" s="58">
        <f t="shared" ca="1" si="31"/>
        <v>0</v>
      </c>
      <c r="Y164" s="58">
        <f t="shared" ca="1" si="31"/>
        <v>0</v>
      </c>
      <c r="Z164" s="58">
        <f t="shared" si="31"/>
        <v>0</v>
      </c>
      <c r="AA164" s="58">
        <f t="shared" si="31"/>
        <v>0</v>
      </c>
      <c r="AB164" s="58">
        <f t="shared" ca="1" si="31"/>
        <v>0</v>
      </c>
      <c r="AC164" s="58">
        <f t="shared" si="31"/>
        <v>0</v>
      </c>
      <c r="AD164" s="58">
        <f t="shared" ca="1" si="31"/>
        <v>0</v>
      </c>
      <c r="AE164" s="58">
        <f t="shared" ca="1" si="31"/>
        <v>0</v>
      </c>
    </row>
    <row r="165" spans="1:56" x14ac:dyDescent="0.25">
      <c r="B165" t="str">
        <f>IFERROR(VLOOKUP(A165,Gains_ded!$A$3:$B$101,Gains_ded!$B$1-Gains_ded!$A$1+1,0),"")</f>
        <v/>
      </c>
    </row>
    <row r="166" spans="1:56" x14ac:dyDescent="0.25">
      <c r="A166">
        <v>51</v>
      </c>
      <c r="B166" t="str">
        <f>IFERROR(VLOOKUP(A166,Gains_ded!$A$3:$B$101,Gains_ded!$B$1-Gains_ded!$A$1+1,0),"")</f>
        <v>Impot federal</v>
      </c>
      <c r="D166" s="12">
        <f>IFERROR(VLOOKUP(A166,Gains_ded!$A$3:$D$101,Gains_ded!$D$1-Gains_ded!$A$1+1,0),"")</f>
        <v>0</v>
      </c>
      <c r="E166" s="19">
        <f>E164*Entree!$A126</f>
        <v>0</v>
      </c>
      <c r="F166" s="19">
        <f>IFERROR(VLOOKUP(Entree!$A123,Employes!$A$3:$S$50,Employes!$S$1,0),0)*Parametres!$F$10</f>
        <v>0</v>
      </c>
      <c r="G166" s="19">
        <f>IF($E164&gt;0,VLOOKUP($E166,Parametres!$C$12:$E$16,3,1),0)</f>
        <v>0</v>
      </c>
      <c r="H166" s="19">
        <f>IF($E164&gt;0,VLOOKUP($E166,Parametres!$C$12:$E$16,2,1),0)</f>
        <v>0</v>
      </c>
      <c r="I166" s="19" t="e">
        <f>ROUND(Parametres!$D$32/Entree!$A126,2)</f>
        <v>#DIV/0!</v>
      </c>
      <c r="J166" s="19" t="e">
        <f ca="1">ROUND((T168+T169+T170+I166)*Parametres!$F$10*Entree!A126,2)</f>
        <v>#DIV/0!</v>
      </c>
      <c r="K166" s="19" t="e">
        <f ca="1">IF((E166*G166)-H166-F166-J166&gt;0,(E166*G166)-H166-F166-J166,0)</f>
        <v>#DIV/0!</v>
      </c>
      <c r="L166" s="19" t="e">
        <f ca="1">ROUND(K166*(1-Parametres!$C$31),2)</f>
        <v>#DIV/0!</v>
      </c>
      <c r="M166" s="19" t="e">
        <f ca="1">ROUND((L166/Entree!A126),2)+IFERROR(VLOOKUP($A$1,Employes!$A$3:$Z$50,Employes!$W$1,0),0)</f>
        <v>#DIV/0!</v>
      </c>
      <c r="N166" s="19"/>
      <c r="O166" s="19"/>
      <c r="P166" s="19"/>
      <c r="Q166" s="19"/>
      <c r="R166" s="19"/>
      <c r="S166" s="19"/>
      <c r="T166" s="19" t="e">
        <f ca="1">M166</f>
        <v>#DIV/0!</v>
      </c>
      <c r="U166" s="19"/>
      <c r="V166" s="19"/>
      <c r="W166" s="19"/>
      <c r="X166" s="19"/>
      <c r="Y166" s="19"/>
      <c r="Z166" s="19"/>
      <c r="AA166" s="19"/>
      <c r="AB166" s="19"/>
      <c r="AC166" s="19"/>
      <c r="AD166" s="19"/>
      <c r="AE166" s="19"/>
    </row>
    <row r="167" spans="1:56" x14ac:dyDescent="0.25">
      <c r="A167">
        <v>52</v>
      </c>
      <c r="B167" t="str">
        <f>IFERROR(VLOOKUP(A167,Gains_ded!$A$3:$B$101,Gains_ded!$B$1-Gains_ded!$A$1+1,0),"")</f>
        <v>Impot provincial</v>
      </c>
      <c r="D167">
        <f>IFERROR(VLOOKUP(A167,Gains_ded!$A$3:$D$101,Gains_ded!$D$1-Gains_ded!$A$1+1,0),"")</f>
        <v>0</v>
      </c>
      <c r="E167" s="19" t="e">
        <f>IF((F164-I167)*Entree!$A126&lt;0,0,(F164-I167)*Entree!$A126)</f>
        <v>#DIV/0!</v>
      </c>
      <c r="F167" s="19">
        <f>IFERROR(VLOOKUP(Entree!$A123,Employes!$A$3:$T$50,Employes!$T$1,0),0)*Parametres!$F$21</f>
        <v>0</v>
      </c>
      <c r="G167" s="19">
        <f>IF($F164&gt;0,VLOOKUP($E167,Parametres!$C$23:$E$26,3,1),0)</f>
        <v>0</v>
      </c>
      <c r="H167" s="19">
        <f>IF($F164&gt;0,VLOOKUP($E167,Parametres!$C$23:$E$26,2,1),0)</f>
        <v>0</v>
      </c>
      <c r="I167" s="19" t="e">
        <f>ROUND(Parametres!$D$33/Entree!$A126,2)</f>
        <v>#DIV/0!</v>
      </c>
      <c r="J167" s="19" t="e">
        <f>(E167*G167)-H167-F167</f>
        <v>#DIV/0!</v>
      </c>
      <c r="K167" s="19" t="e">
        <f>ROUND(IF(AND(E167&gt;0,J167&lt;0),0,J167),2)</f>
        <v>#DIV/0!</v>
      </c>
      <c r="L167" s="19" t="e">
        <f>K167</f>
        <v>#DIV/0!</v>
      </c>
      <c r="M167" s="19" t="e">
        <f>ROUND((L167/Entree!A126),2)+IFERROR(VLOOKUP($A122,Employes!$A$3:$Z$50,Employes!$X$1,0),0)</f>
        <v>#DIV/0!</v>
      </c>
      <c r="N167" s="19"/>
      <c r="O167" s="19"/>
      <c r="P167" s="19"/>
      <c r="Q167" s="19"/>
      <c r="R167" s="19"/>
      <c r="S167" s="19"/>
      <c r="T167" s="19" t="e">
        <f>M167</f>
        <v>#DIV/0!</v>
      </c>
      <c r="U167" s="19"/>
      <c r="V167" s="19"/>
      <c r="W167" s="19"/>
      <c r="X167" s="19"/>
      <c r="Y167" s="19"/>
      <c r="Z167" s="19"/>
      <c r="AA167" s="19"/>
      <c r="AB167" s="19"/>
      <c r="AC167" s="19"/>
      <c r="AD167" s="19"/>
      <c r="AE167" s="19"/>
    </row>
    <row r="168" spans="1:56" x14ac:dyDescent="0.25">
      <c r="A168">
        <v>53</v>
      </c>
      <c r="B168" t="str">
        <f>IFERROR(VLOOKUP(A168,Gains_ded!$A$3:$B$101,Gains_ded!$B$1-Gains_ded!$A$1+1,0),"")</f>
        <v>R.R.Q.</v>
      </c>
      <c r="D168">
        <f>IFERROR(VLOOKUP(A168,Gains_ded!$A$3:$D$101,Gains_ded!$D$1-Gains_ded!$A$1+1,0),"")</f>
        <v>0</v>
      </c>
      <c r="E168" s="19" t="e">
        <f>IF(Entree!A128="n",ROUND(G164*Parametres!C159,2),ROUND((G164-(Parametres!$G$39/Entree!A126))*Parametres!$C$39,2))</f>
        <v>#DIV/0!</v>
      </c>
      <c r="F168" s="19">
        <f ca="1">IFERROR(INDIRECT(ADDRESS(63,A168+1,1,1,Parametres!$O$10&amp;TEXT($A$4,"00000"))),0)</f>
        <v>0</v>
      </c>
      <c r="G168" s="19">
        <f>Parametres!$F$39</f>
        <v>2797.2</v>
      </c>
      <c r="H168" s="19"/>
      <c r="I168" s="19"/>
      <c r="J168" s="19"/>
      <c r="K168" s="19"/>
      <c r="L168" s="19"/>
      <c r="M168" s="19"/>
      <c r="N168" s="19"/>
      <c r="O168" s="19"/>
      <c r="P168" s="19"/>
      <c r="Q168" s="19"/>
      <c r="R168" s="19"/>
      <c r="S168" s="19"/>
      <c r="T168" s="19" t="e">
        <f ca="1">IF(F168&gt;=G168,0,IF(E168+F168&gt;G168,G168-F168,E168))</f>
        <v>#DIV/0!</v>
      </c>
      <c r="U168" s="19"/>
      <c r="V168" s="19"/>
      <c r="W168" s="19"/>
      <c r="X168" s="19"/>
      <c r="Y168" s="19"/>
      <c r="Z168" s="19"/>
      <c r="AA168" s="19"/>
      <c r="AB168" s="19"/>
      <c r="AC168" s="19"/>
      <c r="AD168" s="19"/>
      <c r="AE168" s="19" t="e">
        <f ca="1">ROUND(T168*Parametres!$D$39,2)</f>
        <v>#DIV/0!</v>
      </c>
    </row>
    <row r="169" spans="1:56" x14ac:dyDescent="0.25">
      <c r="A169">
        <v>54</v>
      </c>
      <c r="B169" t="str">
        <f>IFERROR(VLOOKUP(A169,Gains_ded!$A$3:$B$101,Gains_ded!$B$1-Gains_ded!$A$1+1,0),"")</f>
        <v>Ass-emploi</v>
      </c>
      <c r="D169">
        <f>IFERROR(VLOOKUP(A169,Gains_ded!$A$3:$D$101,Gains_ded!$D$1-Gains_ded!$A$1+1,0),"")</f>
        <v>0</v>
      </c>
      <c r="E169" s="19">
        <f>ROUNDUP(H164*Parametres!$C$40,2)</f>
        <v>0</v>
      </c>
      <c r="F169" s="19">
        <f ca="1">IFERROR(INDIRECT(ADDRESS(63,A169+1,1,1,Parametres!$O$10&amp;TEXT($A$4,"00000"))),0)</f>
        <v>0</v>
      </c>
      <c r="G169" s="19">
        <f>Parametres!$F$40</f>
        <v>651.51</v>
      </c>
      <c r="H169" s="19"/>
      <c r="I169" s="19"/>
      <c r="J169" s="19"/>
      <c r="K169" s="19"/>
      <c r="L169" s="19"/>
      <c r="M169" s="19"/>
      <c r="N169" s="19"/>
      <c r="O169" s="19"/>
      <c r="P169" s="19"/>
      <c r="Q169" s="19"/>
      <c r="R169" s="19"/>
      <c r="S169" s="19"/>
      <c r="T169" s="19">
        <f ca="1">IF(F169&gt;=G169,0,IF(E169+F169&gt;G169,G169-F169,E169))</f>
        <v>0</v>
      </c>
      <c r="U169" s="19"/>
      <c r="V169" s="19"/>
      <c r="W169" s="19"/>
      <c r="X169" s="19"/>
      <c r="Y169" s="19"/>
      <c r="Z169" s="19"/>
      <c r="AA169" s="19"/>
      <c r="AB169" s="19"/>
      <c r="AC169" s="19"/>
      <c r="AD169" s="19"/>
      <c r="AE169" s="19">
        <f ca="1">ROUND(T169*Parametres!$D$40,2)</f>
        <v>0</v>
      </c>
    </row>
    <row r="170" spans="1:56" x14ac:dyDescent="0.25">
      <c r="A170">
        <v>55</v>
      </c>
      <c r="B170" t="str">
        <f>IFERROR(VLOOKUP(A170,Gains_ded!$A$3:$B$101,Gains_ded!$B$1-Gains_ded!$A$1+1,0),"")</f>
        <v>RQAP</v>
      </c>
      <c r="D170">
        <f>IFERROR(VLOOKUP(A170,Gains_ded!$A$3:$D$101,Gains_ded!$D$1-Gains_ded!$A$1+1,0),"")</f>
        <v>0</v>
      </c>
      <c r="E170" s="19">
        <f>ROUNDUP(J164*Parametres!$C$41,2)</f>
        <v>0</v>
      </c>
      <c r="F170" s="19">
        <f ca="1">IFERROR(INDIRECT(ADDRESS(63,A170+1,1,1,Parametres!$O$10&amp;TEXT($A$4,"00000"))),0)</f>
        <v>0</v>
      </c>
      <c r="G170" s="19">
        <f>Parametres!$F$41</f>
        <v>397.3</v>
      </c>
      <c r="H170" s="19"/>
      <c r="I170" s="19"/>
      <c r="J170" s="19"/>
      <c r="K170" s="19"/>
      <c r="L170" s="19"/>
      <c r="M170" s="19"/>
      <c r="N170" s="19"/>
      <c r="O170" s="19"/>
      <c r="P170" s="19"/>
      <c r="Q170" s="19"/>
      <c r="R170" s="19"/>
      <c r="S170" s="19"/>
      <c r="T170" s="19">
        <f ca="1">IF(F170&gt;=G170,0,IF(E170+F170&gt;G170,G170-F170,E170))</f>
        <v>0</v>
      </c>
      <c r="U170" s="19"/>
      <c r="V170" s="19"/>
      <c r="W170" s="19"/>
      <c r="X170" s="19"/>
      <c r="Y170" s="19"/>
      <c r="Z170" s="19"/>
      <c r="AA170" s="19"/>
      <c r="AB170" s="19"/>
      <c r="AC170" s="19"/>
      <c r="AD170" s="19"/>
      <c r="AE170" s="19">
        <f ca="1">ROUND(T170*Parametres!$D$41,2)</f>
        <v>0</v>
      </c>
    </row>
    <row r="171" spans="1:56" x14ac:dyDescent="0.25">
      <c r="A171">
        <v>56</v>
      </c>
      <c r="B171" t="str">
        <f>IFERROR(VLOOKUP(A171,Gains_ded!$A$3:$B$101,Gains_ded!$B$1-Gains_ded!$A$1+1,0),"")</f>
        <v>FSS</v>
      </c>
      <c r="D171">
        <f>IFERROR(VLOOKUP(A171,Gains_ded!$A$3:$D$101,Gains_ded!$D$1-Gains_ded!$A$1+1,0),"")</f>
        <v>0</v>
      </c>
      <c r="E171" s="19">
        <f>ROUNDUP(I164*Parametres!$D$42,2)</f>
        <v>0</v>
      </c>
      <c r="F171" s="19">
        <f ca="1">IFERROR(INDIRECT(ADDRESS(133,A171+1,1,1,Parametres!$O$10&amp;TEXT($A$4,"00000"))),0)</f>
        <v>0</v>
      </c>
      <c r="G171" s="19"/>
      <c r="H171" s="19"/>
      <c r="I171" s="19"/>
      <c r="J171" s="19"/>
      <c r="K171" s="19"/>
      <c r="L171" s="19"/>
      <c r="M171" s="19"/>
      <c r="N171" s="19"/>
      <c r="O171" s="19"/>
      <c r="P171" s="19"/>
      <c r="Q171" s="19"/>
      <c r="R171" s="19"/>
      <c r="S171" s="19"/>
      <c r="T171" s="19"/>
      <c r="U171" s="19"/>
      <c r="V171" s="19"/>
      <c r="W171" s="19"/>
      <c r="X171" s="19"/>
      <c r="Y171" s="19"/>
      <c r="Z171" s="19"/>
      <c r="AA171" s="19"/>
      <c r="AB171" s="19"/>
      <c r="AC171" s="19"/>
      <c r="AD171" s="19"/>
      <c r="AE171" s="19">
        <f>E171</f>
        <v>0</v>
      </c>
    </row>
    <row r="172" spans="1:56" x14ac:dyDescent="0.25">
      <c r="A172">
        <v>57</v>
      </c>
      <c r="B172" t="str">
        <f>IFERROR(VLOOKUP(A172,Gains_ded!$A$3:$B$101,Gains_ded!$B$1-Gains_ded!$A$1+1,0),"")</f>
        <v>CNESST</v>
      </c>
      <c r="D172">
        <f>IFERROR(VLOOKUP(A172,Gains_ded!$A$3:$D$101,Gains_ded!$D$1-Gains_ded!$A$1+1,0),"")</f>
        <v>0</v>
      </c>
      <c r="E172" s="19">
        <f>ROUNDUP(I164*Parametres!$D$43,2)</f>
        <v>0</v>
      </c>
      <c r="F172" s="19"/>
      <c r="G172" s="19"/>
      <c r="H172" s="19"/>
      <c r="I172" s="19"/>
      <c r="J172" s="19"/>
      <c r="K172" s="19"/>
      <c r="L172" s="19"/>
      <c r="M172" s="19"/>
      <c r="N172" s="19"/>
      <c r="O172" s="19"/>
      <c r="P172" s="19"/>
      <c r="Q172" s="19"/>
      <c r="R172" s="19"/>
      <c r="S172" s="19"/>
      <c r="T172" s="19"/>
      <c r="U172" s="19"/>
      <c r="V172" s="19"/>
      <c r="W172" s="19"/>
      <c r="X172" s="19"/>
      <c r="Y172" s="19"/>
      <c r="Z172" s="19"/>
      <c r="AA172" s="19"/>
      <c r="AB172" s="19"/>
      <c r="AC172" s="19"/>
      <c r="AD172" s="19"/>
      <c r="AE172" s="19">
        <f>E172</f>
        <v>0</v>
      </c>
    </row>
    <row r="173" spans="1:56" x14ac:dyDescent="0.25">
      <c r="A173">
        <v>58</v>
      </c>
      <c r="B173" t="str">
        <f>IFERROR(VLOOKUP(A173,Gains_ded!$A$3:$B$101,Gains_ded!$B$1-Gains_ded!$A$1+1,0),"")</f>
        <v>CNT</v>
      </c>
      <c r="D173">
        <f>IFERROR(VLOOKUP(A173,Gains_ded!$A$3:$D$101,Gains_ded!$D$1-Gains_ded!$A$1+1,0),"")</f>
        <v>0</v>
      </c>
      <c r="E173" s="19">
        <f>ROUNDUP(F164*Parametres!$D$44,2)</f>
        <v>0</v>
      </c>
      <c r="F173" s="19"/>
      <c r="G173" s="19"/>
      <c r="H173" s="19"/>
      <c r="I173" s="19"/>
      <c r="J173" s="19"/>
      <c r="K173" s="19"/>
      <c r="L173" s="19"/>
      <c r="M173" s="19"/>
      <c r="N173" s="19"/>
      <c r="O173" s="19"/>
      <c r="P173" s="19"/>
      <c r="Q173" s="19"/>
      <c r="R173" s="19"/>
      <c r="S173" s="19"/>
      <c r="T173" s="19"/>
      <c r="U173" s="19"/>
      <c r="V173" s="19"/>
      <c r="W173" s="19"/>
      <c r="X173" s="19"/>
      <c r="Y173" s="19"/>
      <c r="Z173" s="19"/>
      <c r="AA173" s="19"/>
      <c r="AB173" s="19"/>
      <c r="AC173" s="19"/>
      <c r="AD173" s="19"/>
      <c r="AE173" s="19">
        <f>E173</f>
        <v>0</v>
      </c>
    </row>
    <row r="174" spans="1:56" x14ac:dyDescent="0.25">
      <c r="A174">
        <v>59</v>
      </c>
      <c r="B174" t="str">
        <f>IFERROR(VLOOKUP(A174,Gains_ded!$A$3:$B$101,Gains_ded!$B$1-Gains_ded!$A$1+1,0),"")</f>
        <v>Reserve</v>
      </c>
      <c r="D174">
        <f>IFERROR(VLOOKUP(A174,Gains_ded!$A$3:$D$101,Gains_ded!$D$1-Gains_ded!$A$1+1,0),"")</f>
        <v>0</v>
      </c>
      <c r="E174" s="19"/>
      <c r="F174" s="19"/>
      <c r="G174" s="19"/>
      <c r="H174" s="19"/>
      <c r="I174" s="19"/>
      <c r="J174" s="19"/>
      <c r="K174" s="19"/>
      <c r="L174" s="19"/>
      <c r="M174" s="19"/>
      <c r="N174" s="19"/>
      <c r="O174" s="19"/>
      <c r="P174" s="19"/>
      <c r="Q174" s="19"/>
      <c r="R174" s="19"/>
      <c r="S174" s="19"/>
      <c r="T174" s="19"/>
      <c r="U174" s="19"/>
      <c r="V174" s="19"/>
      <c r="W174" s="19"/>
      <c r="X174" s="19"/>
      <c r="Y174" s="19"/>
      <c r="Z174" s="19"/>
      <c r="AA174" s="19"/>
      <c r="AB174" s="19"/>
      <c r="AC174" s="19"/>
      <c r="AD174" s="19"/>
      <c r="AE174" s="19"/>
    </row>
    <row r="175" spans="1:56" x14ac:dyDescent="0.25">
      <c r="B175" t="s">
        <v>114</v>
      </c>
      <c r="E175" s="19" t="e">
        <f>IFERROR(VLOOKUP(Entree!$A123,Employes!$A$3:$R$50,Employes!$Q$1,0),"")*L164</f>
        <v>#VALUE!</v>
      </c>
      <c r="F175" s="19"/>
      <c r="G175" s="19"/>
      <c r="H175" s="19"/>
      <c r="I175" s="19"/>
      <c r="J175" s="19"/>
      <c r="K175" s="19"/>
      <c r="L175" s="19"/>
      <c r="M175" s="19"/>
      <c r="N175" s="19"/>
      <c r="O175" s="19"/>
      <c r="P175" s="19"/>
      <c r="Q175" s="19"/>
      <c r="R175" s="19"/>
      <c r="S175" s="19"/>
      <c r="T175" s="19"/>
      <c r="U175" s="19"/>
      <c r="V175" s="19"/>
      <c r="W175" s="19"/>
      <c r="X175" s="19"/>
      <c r="Y175" s="19"/>
      <c r="Z175" s="19"/>
      <c r="AA175" s="19"/>
      <c r="AB175" s="19"/>
      <c r="AC175" s="19"/>
      <c r="AD175" s="19"/>
      <c r="AE175" s="19"/>
    </row>
    <row r="176" spans="1:56" x14ac:dyDescent="0.25">
      <c r="B176" t="s">
        <v>175</v>
      </c>
      <c r="E176">
        <f>IFERROR(VLOOKUP(Parametres!A168,Entree!$C$3:$Q$42,Entree!$Q$1-Entree!$C$1+1,0),0)</f>
        <v>0</v>
      </c>
    </row>
    <row r="177" spans="2:5" x14ac:dyDescent="0.25">
      <c r="B177" t="s">
        <v>174</v>
      </c>
      <c r="E177">
        <f>IFERROR(VLOOKUP(Parametres!A169,Entree!$C$3:$Q$42,Entree!$Q$1-Entree!$C$1+1,0),0)</f>
        <v>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500"/>
  <sheetViews>
    <sheetView showZeros="0" topLeftCell="B13" workbookViewId="0">
      <selection activeCell="D32" sqref="D32"/>
    </sheetView>
  </sheetViews>
  <sheetFormatPr baseColWidth="10" defaultColWidth="11.5703125" defaultRowHeight="15" x14ac:dyDescent="0.25"/>
  <cols>
    <col min="1" max="1" width="0" hidden="1" customWidth="1"/>
    <col min="4" max="4" width="25.7109375" customWidth="1"/>
    <col min="7" max="8" width="11.5703125" customWidth="1"/>
    <col min="58" max="58" width="0" hidden="1" customWidth="1"/>
  </cols>
  <sheetData>
    <row r="1" spans="1:58" x14ac:dyDescent="0.25">
      <c r="A1">
        <f>COLUMN()</f>
        <v>1</v>
      </c>
      <c r="B1">
        <f>COLUMN()</f>
        <v>2</v>
      </c>
      <c r="C1">
        <f>COLUMN()</f>
        <v>3</v>
      </c>
      <c r="D1">
        <f>COLUMN()</f>
        <v>4</v>
      </c>
      <c r="E1">
        <f>COLUMN()</f>
        <v>5</v>
      </c>
      <c r="F1">
        <f>COLUMN()</f>
        <v>6</v>
      </c>
      <c r="G1">
        <f>COLUMN()</f>
        <v>7</v>
      </c>
      <c r="H1">
        <f>COLUMN()</f>
        <v>8</v>
      </c>
      <c r="I1">
        <f>COLUMN()</f>
        <v>9</v>
      </c>
      <c r="J1">
        <f>COLUMN()</f>
        <v>10</v>
      </c>
      <c r="K1">
        <f>COLUMN()</f>
        <v>11</v>
      </c>
      <c r="L1">
        <f>COLUMN()</f>
        <v>12</v>
      </c>
      <c r="M1">
        <f>COLUMN()</f>
        <v>13</v>
      </c>
      <c r="N1">
        <f>COLUMN()</f>
        <v>14</v>
      </c>
      <c r="O1">
        <f>COLUMN()</f>
        <v>15</v>
      </c>
      <c r="P1">
        <f>COLUMN()</f>
        <v>16</v>
      </c>
      <c r="Q1">
        <f>COLUMN()</f>
        <v>17</v>
      </c>
      <c r="R1">
        <f>COLUMN()</f>
        <v>18</v>
      </c>
      <c r="S1">
        <f>COLUMN()</f>
        <v>19</v>
      </c>
      <c r="T1">
        <f>COLUMN()</f>
        <v>20</v>
      </c>
      <c r="U1">
        <f>COLUMN()</f>
        <v>21</v>
      </c>
      <c r="V1">
        <f>COLUMN()</f>
        <v>22</v>
      </c>
      <c r="W1">
        <f>COLUMN()</f>
        <v>23</v>
      </c>
      <c r="X1">
        <f>COLUMN()</f>
        <v>24</v>
      </c>
      <c r="Y1">
        <f>COLUMN()</f>
        <v>25</v>
      </c>
      <c r="Z1">
        <f>COLUMN()</f>
        <v>26</v>
      </c>
      <c r="AA1">
        <f>COLUMN()</f>
        <v>27</v>
      </c>
      <c r="AB1">
        <f>COLUMN()</f>
        <v>28</v>
      </c>
      <c r="AC1">
        <f>COLUMN()</f>
        <v>29</v>
      </c>
      <c r="AD1">
        <f>COLUMN()</f>
        <v>30</v>
      </c>
      <c r="AE1">
        <f>COLUMN()</f>
        <v>31</v>
      </c>
      <c r="AF1">
        <f>COLUMN()</f>
        <v>32</v>
      </c>
      <c r="AG1">
        <f>COLUMN()</f>
        <v>33</v>
      </c>
      <c r="AH1">
        <f>COLUMN()</f>
        <v>34</v>
      </c>
      <c r="AI1">
        <f>COLUMN()</f>
        <v>35</v>
      </c>
      <c r="AJ1">
        <f>COLUMN()</f>
        <v>36</v>
      </c>
      <c r="AK1">
        <f>COLUMN()</f>
        <v>37</v>
      </c>
      <c r="AL1">
        <f>COLUMN()</f>
        <v>38</v>
      </c>
      <c r="AM1">
        <f>COLUMN()</f>
        <v>39</v>
      </c>
      <c r="AN1">
        <f>COLUMN()</f>
        <v>40</v>
      </c>
      <c r="AO1">
        <f>COLUMN()</f>
        <v>41</v>
      </c>
      <c r="AP1">
        <f>COLUMN()</f>
        <v>42</v>
      </c>
      <c r="AQ1">
        <f>COLUMN()</f>
        <v>43</v>
      </c>
      <c r="AR1">
        <f>COLUMN()</f>
        <v>44</v>
      </c>
      <c r="AS1">
        <f>COLUMN()</f>
        <v>45</v>
      </c>
      <c r="AT1">
        <f>COLUMN()</f>
        <v>46</v>
      </c>
      <c r="AU1">
        <f>COLUMN()</f>
        <v>47</v>
      </c>
      <c r="AV1">
        <f>COLUMN()</f>
        <v>48</v>
      </c>
      <c r="AW1">
        <f>COLUMN()</f>
        <v>49</v>
      </c>
      <c r="AX1">
        <f>COLUMN()</f>
        <v>50</v>
      </c>
      <c r="AY1">
        <f>COLUMN()</f>
        <v>51</v>
      </c>
      <c r="AZ1">
        <f>COLUMN()</f>
        <v>52</v>
      </c>
      <c r="BA1">
        <f>COLUMN()</f>
        <v>53</v>
      </c>
      <c r="BB1">
        <f>COLUMN()</f>
        <v>54</v>
      </c>
      <c r="BC1">
        <f>COLUMN()</f>
        <v>55</v>
      </c>
      <c r="BD1">
        <f>COLUMN()</f>
        <v>56</v>
      </c>
      <c r="BE1">
        <f>COLUMN()</f>
        <v>57</v>
      </c>
      <c r="BF1">
        <f>COLUMN()</f>
        <v>58</v>
      </c>
    </row>
    <row r="2" spans="1:58" x14ac:dyDescent="0.25">
      <c r="A2" s="1"/>
      <c r="B2" s="25" t="s">
        <v>54</v>
      </c>
      <c r="C2" s="25" t="s">
        <v>42</v>
      </c>
      <c r="D2" s="25"/>
      <c r="E2" s="25" t="s">
        <v>55</v>
      </c>
      <c r="F2" s="71" t="s">
        <v>190</v>
      </c>
      <c r="G2" s="1" t="s">
        <v>192</v>
      </c>
      <c r="H2" s="1" t="s">
        <v>191</v>
      </c>
      <c r="I2" s="25" t="s">
        <v>6</v>
      </c>
      <c r="J2" s="25" t="s">
        <v>56</v>
      </c>
      <c r="K2" s="25" t="s">
        <v>46</v>
      </c>
      <c r="L2" s="25" t="s">
        <v>47</v>
      </c>
      <c r="BF2" s="1">
        <f>ROW()</f>
        <v>2</v>
      </c>
    </row>
    <row r="3" spans="1:58" x14ac:dyDescent="0.25">
      <c r="A3" t="str">
        <f>B3&amp;"-"&amp;C3</f>
        <v>33-1</v>
      </c>
      <c r="B3" s="12">
        <v>33</v>
      </c>
      <c r="C3" s="12">
        <v>1</v>
      </c>
      <c r="D3" s="12" t="str">
        <f>IFERROR(VLOOKUP(C3,Gains_ded!$A$3:$B$101,Gains_ded!$B$1-Gains_ded!$A$1+1,0),"")</f>
        <v>Regulier 1</v>
      </c>
      <c r="E3" s="12"/>
      <c r="F3" s="12"/>
      <c r="G3" s="12"/>
      <c r="H3" s="12"/>
      <c r="I3" s="12">
        <v>15.95</v>
      </c>
      <c r="J3" s="65"/>
      <c r="K3" s="12"/>
      <c r="L3" s="12"/>
      <c r="BF3">
        <f>ROW()</f>
        <v>3</v>
      </c>
    </row>
    <row r="4" spans="1:58" x14ac:dyDescent="0.25">
      <c r="A4" t="str">
        <f>B4&amp;"-"&amp;C4</f>
        <v>33-60</v>
      </c>
      <c r="B4" s="12">
        <v>33</v>
      </c>
      <c r="C4" s="12">
        <v>60</v>
      </c>
      <c r="D4" s="12" t="str">
        <f>IFERROR(VLOOKUP(C4,Gains_ded!$A$3:$B$101,Gains_ded!$B$1-Gains_ded!$A$1+1,0),"")</f>
        <v>Ass-groupe</v>
      </c>
      <c r="E4" s="12"/>
      <c r="F4" s="12"/>
      <c r="G4" s="12"/>
      <c r="H4" s="12"/>
      <c r="I4" s="12"/>
      <c r="J4" s="65">
        <v>19.010000000000002</v>
      </c>
      <c r="K4" s="12"/>
      <c r="L4" s="12"/>
      <c r="BF4">
        <f>ROW()</f>
        <v>4</v>
      </c>
    </row>
    <row r="5" spans="1:58" x14ac:dyDescent="0.25">
      <c r="A5" t="str">
        <f>B5&amp;"-"&amp;C5</f>
        <v>33-16</v>
      </c>
      <c r="B5" s="12">
        <v>33</v>
      </c>
      <c r="C5" s="12">
        <v>16</v>
      </c>
      <c r="D5" s="12" t="str">
        <f>IFERROR(VLOOKUP(C5,Gains_ded!$A$3:$B$101,Gains_ded!$B$1-Gains_ded!$A$1+1,0),"")</f>
        <v>Avant imp mal P (28)</v>
      </c>
      <c r="E5" s="12"/>
      <c r="F5" s="12"/>
      <c r="G5" s="12"/>
      <c r="H5" s="12"/>
      <c r="I5" s="12"/>
      <c r="J5" s="65">
        <v>12.68</v>
      </c>
      <c r="K5" s="12"/>
      <c r="L5" s="12"/>
      <c r="BF5">
        <f>ROW()</f>
        <v>5</v>
      </c>
    </row>
    <row r="6" spans="1:58" x14ac:dyDescent="0.25">
      <c r="A6" t="str">
        <f>B6&amp;"-"&amp;C6</f>
        <v>33-17</v>
      </c>
      <c r="B6" s="12">
        <v>33</v>
      </c>
      <c r="C6" s="12">
        <v>17</v>
      </c>
      <c r="D6" s="12" t="str">
        <f>IFERROR(VLOOKUP(C6,Gains_ded!$A$3:$B$101,Gains_ded!$B$1-Gains_ded!$A$1+1,0),"")</f>
        <v>Annul avant impos (29)</v>
      </c>
      <c r="E6" s="12"/>
      <c r="F6" s="12"/>
      <c r="G6" s="12"/>
      <c r="H6" s="12"/>
      <c r="I6" s="12"/>
      <c r="J6" s="65">
        <v>-12.68</v>
      </c>
      <c r="K6" s="12"/>
      <c r="L6" s="12"/>
      <c r="BF6">
        <f>ROW()</f>
        <v>6</v>
      </c>
    </row>
    <row r="7" spans="1:58" x14ac:dyDescent="0.25">
      <c r="A7" t="str">
        <f t="shared" ref="A7:A70" si="0">B7&amp;"-"&amp;C7</f>
        <v>33-13</v>
      </c>
      <c r="B7" s="12">
        <v>33</v>
      </c>
      <c r="C7" s="12">
        <v>13</v>
      </c>
      <c r="D7" s="12" t="str">
        <f>IFERROR(VLOOKUP(C7,Gains_ded!$A$3:$B$101,Gains_ded!$B$1-Gains_ded!$A$1+1,0),"")</f>
        <v>Annul av imp fed (31)</v>
      </c>
      <c r="E7" s="12"/>
      <c r="F7" s="12"/>
      <c r="G7" s="12"/>
      <c r="H7" s="12"/>
      <c r="I7" s="12"/>
      <c r="J7" s="65">
        <v>-4.41</v>
      </c>
      <c r="K7" s="12"/>
      <c r="L7" s="12"/>
      <c r="BF7">
        <f>ROW()</f>
        <v>7</v>
      </c>
    </row>
    <row r="8" spans="1:58" x14ac:dyDescent="0.25">
      <c r="A8" t="str">
        <f t="shared" si="0"/>
        <v>33-25</v>
      </c>
      <c r="B8" s="12">
        <v>33</v>
      </c>
      <c r="C8" s="12">
        <v>25</v>
      </c>
      <c r="D8" s="12" t="str">
        <f>IFERROR(VLOOKUP(C8,Gains_ded!$A$3:$B$101,Gains_ded!$B$1-Gains_ded!$A$1+1,0),"")</f>
        <v>Fact equiv (32)</v>
      </c>
      <c r="E8" s="12"/>
      <c r="F8" s="12"/>
      <c r="G8" s="12"/>
      <c r="H8" s="12"/>
      <c r="I8" s="12"/>
      <c r="J8" s="65">
        <v>4.41</v>
      </c>
      <c r="K8" s="12"/>
      <c r="L8" s="12"/>
      <c r="BF8">
        <f>ROW()</f>
        <v>8</v>
      </c>
    </row>
    <row r="9" spans="1:58" x14ac:dyDescent="0.25">
      <c r="A9" t="str">
        <f t="shared" si="0"/>
        <v>33-64</v>
      </c>
      <c r="B9" s="12">
        <v>33</v>
      </c>
      <c r="C9" s="12">
        <v>64</v>
      </c>
      <c r="D9" s="12" t="str">
        <f>IFERROR(VLOOKUP(C9,Gains_ded!$A$3:$B$101,Gains_ded!$B$1-Gains_ded!$A$1+1,0),"")</f>
        <v>REER</v>
      </c>
      <c r="E9" s="12"/>
      <c r="F9" s="12"/>
      <c r="G9" s="12"/>
      <c r="H9" s="12"/>
      <c r="I9" s="12"/>
      <c r="J9" s="65">
        <v>15</v>
      </c>
      <c r="K9" s="12"/>
      <c r="L9" s="12"/>
      <c r="BF9">
        <f>ROW()</f>
        <v>9</v>
      </c>
    </row>
    <row r="10" spans="1:58" x14ac:dyDescent="0.25">
      <c r="A10" t="str">
        <f t="shared" si="0"/>
        <v>33-51</v>
      </c>
      <c r="B10" s="12">
        <v>33</v>
      </c>
      <c r="C10" s="12">
        <v>51</v>
      </c>
      <c r="D10" s="12" t="str">
        <f>IFERROR(VLOOKUP(C10,Gains_ded!$A$3:$B$101,Gains_ded!$B$1-Gains_ded!$A$1+1,0),"")</f>
        <v>Impot federal</v>
      </c>
      <c r="E10" s="12"/>
      <c r="F10" s="12"/>
      <c r="G10" s="12"/>
      <c r="H10" s="12"/>
      <c r="I10" s="12"/>
      <c r="J10" s="65"/>
      <c r="K10" s="12"/>
      <c r="L10" s="12"/>
      <c r="BF10">
        <f>ROW()</f>
        <v>10</v>
      </c>
    </row>
    <row r="11" spans="1:58" x14ac:dyDescent="0.25">
      <c r="A11" t="str">
        <f t="shared" si="0"/>
        <v>33-52</v>
      </c>
      <c r="B11" s="12">
        <v>33</v>
      </c>
      <c r="C11" s="12">
        <v>52</v>
      </c>
      <c r="D11" s="12" t="str">
        <f>IFERROR(VLOOKUP(C11,Gains_ded!$A$3:$B$101,Gains_ded!$B$1-Gains_ded!$A$1+1,0),"")</f>
        <v>Impot provincial</v>
      </c>
      <c r="E11" s="12"/>
      <c r="F11" s="12"/>
      <c r="G11" s="12"/>
      <c r="H11" s="12"/>
      <c r="I11" s="12"/>
      <c r="J11" s="65"/>
      <c r="K11" s="12"/>
      <c r="L11" s="12"/>
      <c r="BF11">
        <f>ROW()</f>
        <v>11</v>
      </c>
    </row>
    <row r="12" spans="1:58" x14ac:dyDescent="0.25">
      <c r="A12" t="str">
        <f t="shared" si="0"/>
        <v>33-53</v>
      </c>
      <c r="B12" s="12">
        <v>33</v>
      </c>
      <c r="C12" s="12">
        <v>53</v>
      </c>
      <c r="D12" s="12" t="str">
        <f>IFERROR(VLOOKUP(C12,Gains_ded!$A$3:$B$101,Gains_ded!$B$1-Gains_ded!$A$1+1,0),"")</f>
        <v>R.R.Q.</v>
      </c>
      <c r="E12" s="12"/>
      <c r="F12" s="12"/>
      <c r="G12" s="12"/>
      <c r="H12" s="12"/>
      <c r="I12" s="12"/>
      <c r="J12" s="65"/>
      <c r="K12" s="12"/>
      <c r="L12" s="12"/>
      <c r="BF12">
        <f>ROW()</f>
        <v>12</v>
      </c>
    </row>
    <row r="13" spans="1:58" x14ac:dyDescent="0.25">
      <c r="A13" t="str">
        <f t="shared" si="0"/>
        <v>33-54</v>
      </c>
      <c r="B13" s="12">
        <v>33</v>
      </c>
      <c r="C13" s="12">
        <v>54</v>
      </c>
      <c r="D13" s="12" t="str">
        <f>IFERROR(VLOOKUP(C13,Gains_ded!$A$3:$B$101,Gains_ded!$B$1-Gains_ded!$A$1+1,0),"")</f>
        <v>Ass-emploi</v>
      </c>
      <c r="E13" s="12"/>
      <c r="F13" s="12"/>
      <c r="G13" s="12"/>
      <c r="H13" s="12"/>
      <c r="I13" s="12"/>
      <c r="J13" s="65"/>
      <c r="K13" s="12"/>
      <c r="L13" s="12"/>
      <c r="BF13">
        <f>ROW()</f>
        <v>13</v>
      </c>
    </row>
    <row r="14" spans="1:58" x14ac:dyDescent="0.25">
      <c r="A14" t="str">
        <f t="shared" si="0"/>
        <v>33-55</v>
      </c>
      <c r="B14" s="12">
        <v>33</v>
      </c>
      <c r="C14" s="12">
        <v>55</v>
      </c>
      <c r="D14" s="12" t="str">
        <f>IFERROR(VLOOKUP(C14,Gains_ded!$A$3:$B$101,Gains_ded!$B$1-Gains_ded!$A$1+1,0),"")</f>
        <v>RQAP</v>
      </c>
      <c r="E14" s="12"/>
      <c r="F14" s="12"/>
      <c r="G14" s="12"/>
      <c r="H14" s="12"/>
      <c r="I14" s="12"/>
      <c r="J14" s="65"/>
      <c r="K14" s="12"/>
      <c r="L14" s="12"/>
      <c r="BF14">
        <f>ROW()</f>
        <v>14</v>
      </c>
    </row>
    <row r="15" spans="1:58" x14ac:dyDescent="0.25">
      <c r="A15" t="str">
        <f t="shared" si="0"/>
        <v>33-56</v>
      </c>
      <c r="B15" s="12">
        <v>33</v>
      </c>
      <c r="C15" s="12">
        <v>56</v>
      </c>
      <c r="D15" s="12" t="str">
        <f>IFERROR(VLOOKUP(C15,Gains_ded!$A$3:$B$101,Gains_ded!$B$1-Gains_ded!$A$1+1,0),"")</f>
        <v>FSS</v>
      </c>
      <c r="E15" s="12"/>
      <c r="F15" s="12"/>
      <c r="G15" s="12"/>
      <c r="H15" s="12"/>
      <c r="I15" s="12"/>
      <c r="J15" s="65"/>
      <c r="K15" s="12"/>
      <c r="L15" s="12"/>
      <c r="BF15">
        <f>ROW()</f>
        <v>15</v>
      </c>
    </row>
    <row r="16" spans="1:58" x14ac:dyDescent="0.25">
      <c r="A16" t="str">
        <f t="shared" si="0"/>
        <v>33-57</v>
      </c>
      <c r="B16" s="12">
        <v>33</v>
      </c>
      <c r="C16" s="12">
        <v>57</v>
      </c>
      <c r="D16" s="12" t="str">
        <f>IFERROR(VLOOKUP(C16,Gains_ded!$A$3:$B$101,Gains_ded!$B$1-Gains_ded!$A$1+1,0),"")</f>
        <v>CNESST</v>
      </c>
      <c r="E16" s="12"/>
      <c r="F16" s="12"/>
      <c r="G16" s="12"/>
      <c r="H16" s="12"/>
      <c r="I16" s="12"/>
      <c r="J16" s="65"/>
      <c r="K16" s="12"/>
      <c r="L16" s="12"/>
      <c r="BF16">
        <f>ROW()</f>
        <v>16</v>
      </c>
    </row>
    <row r="17" spans="1:58" x14ac:dyDescent="0.25">
      <c r="A17" t="str">
        <f t="shared" si="0"/>
        <v>33-58</v>
      </c>
      <c r="B17" s="12">
        <v>33</v>
      </c>
      <c r="C17" s="12">
        <v>58</v>
      </c>
      <c r="D17" s="12" t="str">
        <f>IFERROR(VLOOKUP(C17,Gains_ded!$A$3:$B$101,Gains_ded!$B$1-Gains_ded!$A$1+1,0),"")</f>
        <v>CNT</v>
      </c>
      <c r="E17" s="12"/>
      <c r="F17" s="12"/>
      <c r="G17" s="12"/>
      <c r="H17" s="12"/>
      <c r="I17" s="12"/>
      <c r="J17" s="65"/>
      <c r="K17" s="12"/>
      <c r="L17" s="12"/>
      <c r="BF17">
        <f>ROW()</f>
        <v>17</v>
      </c>
    </row>
    <row r="18" spans="1:58" x14ac:dyDescent="0.25">
      <c r="A18" t="str">
        <f t="shared" si="0"/>
        <v>13-3</v>
      </c>
      <c r="B18" s="12">
        <v>13</v>
      </c>
      <c r="C18" s="12">
        <v>3</v>
      </c>
      <c r="D18" s="12" t="str">
        <f>IFERROR(VLOOKUP(C18,Gains_ded!$A$3:$B$101,Gains_ded!$B$1-Gains_ded!$A$1+1,0),"")</f>
        <v>CCQ commercial</v>
      </c>
      <c r="E18" s="12"/>
      <c r="F18" s="12"/>
      <c r="G18" s="12"/>
      <c r="H18" s="12"/>
      <c r="I18" s="12">
        <v>38.19</v>
      </c>
      <c r="J18" s="65"/>
      <c r="K18" s="12"/>
      <c r="L18" s="12"/>
      <c r="BF18">
        <f>ROW()</f>
        <v>18</v>
      </c>
    </row>
    <row r="19" spans="1:58" x14ac:dyDescent="0.25">
      <c r="A19" t="str">
        <f t="shared" si="0"/>
        <v>13-68</v>
      </c>
      <c r="B19" s="12">
        <v>13</v>
      </c>
      <c r="C19" s="12">
        <v>68</v>
      </c>
      <c r="D19" s="12" t="str">
        <f>IFERROR(VLOOKUP(C19,Gains_ded!$A$3:$B$101,Gains_ded!$B$1-Gains_ded!$A$1+1,0),"")</f>
        <v>Syndicat SQC</v>
      </c>
      <c r="E19" s="12"/>
      <c r="F19" s="12"/>
      <c r="G19" s="12"/>
      <c r="H19" s="12"/>
      <c r="I19" s="12"/>
      <c r="J19" s="65"/>
      <c r="K19" s="12"/>
      <c r="L19" s="12"/>
      <c r="BF19">
        <f>ROW()</f>
        <v>19</v>
      </c>
    </row>
    <row r="20" spans="1:58" x14ac:dyDescent="0.25">
      <c r="A20" t="str">
        <f t="shared" si="0"/>
        <v>13-51</v>
      </c>
      <c r="B20" s="12">
        <v>13</v>
      </c>
      <c r="C20" s="12">
        <v>51</v>
      </c>
      <c r="D20" s="12" t="str">
        <f>IFERROR(VLOOKUP(C20,Gains_ded!$A$3:$B$101,Gains_ded!$B$1-Gains_ded!$A$1+1,0),"")</f>
        <v>Impot federal</v>
      </c>
      <c r="E20" s="12"/>
      <c r="F20" s="12"/>
      <c r="G20" s="12"/>
      <c r="H20" s="12"/>
      <c r="I20" s="12"/>
      <c r="J20" s="65"/>
      <c r="K20" s="12"/>
      <c r="L20" s="12"/>
      <c r="BF20">
        <f>ROW()</f>
        <v>20</v>
      </c>
    </row>
    <row r="21" spans="1:58" x14ac:dyDescent="0.25">
      <c r="A21" t="str">
        <f t="shared" si="0"/>
        <v>13-52</v>
      </c>
      <c r="B21" s="12">
        <v>13</v>
      </c>
      <c r="C21" s="12">
        <v>52</v>
      </c>
      <c r="D21" s="12" t="str">
        <f>IFERROR(VLOOKUP(C21,Gains_ded!$A$3:$B$101,Gains_ded!$B$1-Gains_ded!$A$1+1,0),"")</f>
        <v>Impot provincial</v>
      </c>
      <c r="E21" s="12"/>
      <c r="F21" s="12"/>
      <c r="G21" s="12"/>
      <c r="H21" s="12"/>
      <c r="I21" s="12"/>
      <c r="J21" s="65"/>
      <c r="K21" s="12"/>
      <c r="L21" s="12"/>
      <c r="BF21">
        <f>ROW()</f>
        <v>21</v>
      </c>
    </row>
    <row r="22" spans="1:58" x14ac:dyDescent="0.25">
      <c r="A22" t="str">
        <f t="shared" si="0"/>
        <v>13-53</v>
      </c>
      <c r="B22" s="12">
        <v>13</v>
      </c>
      <c r="C22" s="12">
        <v>53</v>
      </c>
      <c r="D22" s="12" t="str">
        <f>IFERROR(VLOOKUP(C22,Gains_ded!$A$3:$B$101,Gains_ded!$B$1-Gains_ded!$A$1+1,0),"")</f>
        <v>R.R.Q.</v>
      </c>
      <c r="E22" s="12"/>
      <c r="F22" s="12"/>
      <c r="G22" s="12"/>
      <c r="H22" s="12"/>
      <c r="I22" s="12"/>
      <c r="J22" s="65"/>
      <c r="K22" s="12"/>
      <c r="L22" s="12"/>
      <c r="BF22">
        <f>ROW()</f>
        <v>22</v>
      </c>
    </row>
    <row r="23" spans="1:58" x14ac:dyDescent="0.25">
      <c r="A23" t="str">
        <f t="shared" si="0"/>
        <v>13-54</v>
      </c>
      <c r="B23" s="12">
        <v>13</v>
      </c>
      <c r="C23" s="12">
        <v>54</v>
      </c>
      <c r="D23" s="12" t="str">
        <f>IFERROR(VLOOKUP(C23,Gains_ded!$A$3:$B$101,Gains_ded!$B$1-Gains_ded!$A$1+1,0),"")</f>
        <v>Ass-emploi</v>
      </c>
      <c r="E23" s="12"/>
      <c r="F23" s="12"/>
      <c r="G23" s="12"/>
      <c r="H23" s="12"/>
      <c r="I23" s="12"/>
      <c r="J23" s="65"/>
      <c r="K23" s="12"/>
      <c r="L23" s="12"/>
      <c r="BF23">
        <f>ROW()</f>
        <v>23</v>
      </c>
    </row>
    <row r="24" spans="1:58" x14ac:dyDescent="0.25">
      <c r="A24" t="str">
        <f t="shared" si="0"/>
        <v>13-55</v>
      </c>
      <c r="B24" s="12">
        <v>13</v>
      </c>
      <c r="C24" s="12">
        <v>55</v>
      </c>
      <c r="D24" s="12" t="str">
        <f>IFERROR(VLOOKUP(C24,Gains_ded!$A$3:$B$101,Gains_ded!$B$1-Gains_ded!$A$1+1,0),"")</f>
        <v>RQAP</v>
      </c>
      <c r="E24" s="12"/>
      <c r="F24" s="12"/>
      <c r="G24" s="12"/>
      <c r="H24" s="12"/>
      <c r="I24" s="12"/>
      <c r="J24" s="65"/>
      <c r="K24" s="12"/>
      <c r="L24" s="12"/>
      <c r="BF24">
        <f>ROW()</f>
        <v>24</v>
      </c>
    </row>
    <row r="25" spans="1:58" x14ac:dyDescent="0.25">
      <c r="A25" t="str">
        <f t="shared" si="0"/>
        <v>13-56</v>
      </c>
      <c r="B25" s="12">
        <v>13</v>
      </c>
      <c r="C25" s="12">
        <v>56</v>
      </c>
      <c r="D25" s="12" t="str">
        <f>IFERROR(VLOOKUP(C25,Gains_ded!$A$3:$B$101,Gains_ded!$B$1-Gains_ded!$A$1+1,0),"")</f>
        <v>FSS</v>
      </c>
      <c r="E25" s="12"/>
      <c r="F25" s="12"/>
      <c r="G25" s="12"/>
      <c r="H25" s="12"/>
      <c r="I25" s="12"/>
      <c r="J25" s="65"/>
      <c r="K25" s="12"/>
      <c r="L25" s="12"/>
      <c r="BF25">
        <f>ROW()</f>
        <v>25</v>
      </c>
    </row>
    <row r="26" spans="1:58" x14ac:dyDescent="0.25">
      <c r="A26" t="str">
        <f t="shared" si="0"/>
        <v>13-57</v>
      </c>
      <c r="B26" s="12">
        <v>13</v>
      </c>
      <c r="C26" s="12">
        <v>57</v>
      </c>
      <c r="D26" s="12" t="str">
        <f>IFERROR(VLOOKUP(C26,Gains_ded!$A$3:$B$101,Gains_ded!$B$1-Gains_ded!$A$1+1,0),"")</f>
        <v>CNESST</v>
      </c>
      <c r="E26" s="12"/>
      <c r="F26" s="12"/>
      <c r="G26" s="12"/>
      <c r="H26" s="12"/>
      <c r="I26" s="12"/>
      <c r="J26" s="65"/>
      <c r="K26" s="12"/>
      <c r="L26" s="12"/>
      <c r="BF26">
        <f>ROW()</f>
        <v>26</v>
      </c>
    </row>
    <row r="27" spans="1:58" x14ac:dyDescent="0.25">
      <c r="A27" t="str">
        <f t="shared" si="0"/>
        <v>13-58</v>
      </c>
      <c r="B27" s="12">
        <v>13</v>
      </c>
      <c r="C27" s="12">
        <v>58</v>
      </c>
      <c r="D27" s="12" t="str">
        <f>IFERROR(VLOOKUP(C27,Gains_ded!$A$3:$B$101,Gains_ded!$B$1-Gains_ded!$A$1+1,0),"")</f>
        <v>CNT</v>
      </c>
      <c r="E27" s="12"/>
      <c r="F27" s="12"/>
      <c r="G27" s="12"/>
      <c r="H27" s="12"/>
      <c r="I27" s="12"/>
      <c r="J27" s="65"/>
      <c r="K27" s="12"/>
      <c r="L27" s="12"/>
      <c r="BF27">
        <f>ROW()</f>
        <v>27</v>
      </c>
    </row>
    <row r="28" spans="1:58" x14ac:dyDescent="0.25">
      <c r="A28" t="str">
        <f t="shared" si="0"/>
        <v>13-4</v>
      </c>
      <c r="B28" s="12">
        <v>13</v>
      </c>
      <c r="C28" s="12">
        <v>4</v>
      </c>
      <c r="D28" s="12" t="str">
        <f>IFERROR(VLOOKUP(C28,Gains_ded!$A$3:$B$101,Gains_ded!$B$1-Gains_ded!$A$1+1,0),"")</f>
        <v>CCQ residentiel</v>
      </c>
      <c r="E28" s="12"/>
      <c r="F28" s="12"/>
      <c r="G28" s="12"/>
      <c r="H28" s="12"/>
      <c r="I28" s="12">
        <v>34.69</v>
      </c>
      <c r="J28" s="65"/>
      <c r="K28" s="12"/>
      <c r="L28" s="12"/>
      <c r="BF28">
        <f>ROW()</f>
        <v>28</v>
      </c>
    </row>
    <row r="29" spans="1:58" x14ac:dyDescent="0.25">
      <c r="A29" t="str">
        <f t="shared" si="0"/>
        <v>13-67</v>
      </c>
      <c r="B29" s="12">
        <v>13</v>
      </c>
      <c r="C29" s="12">
        <v>67</v>
      </c>
      <c r="D29" s="12" t="str">
        <f>IFERROR(VLOOKUP(C29,Gains_ded!$A$3:$B$101,Gains_ded!$B$1-Gains_ded!$A$1+1,0),"")</f>
        <v>Annul vacances 13%</v>
      </c>
      <c r="E29" s="12"/>
      <c r="F29" s="12"/>
      <c r="G29" s="12"/>
      <c r="H29" s="12"/>
      <c r="I29" s="12"/>
      <c r="J29" s="65"/>
      <c r="K29" s="12"/>
      <c r="L29" s="12"/>
      <c r="BF29">
        <f>ROW()</f>
        <v>29</v>
      </c>
    </row>
    <row r="30" spans="1:58" x14ac:dyDescent="0.25">
      <c r="A30" t="str">
        <f t="shared" si="0"/>
        <v>13-27</v>
      </c>
      <c r="B30" s="12">
        <v>13</v>
      </c>
      <c r="C30" s="12">
        <v>27</v>
      </c>
      <c r="D30" s="12" t="str">
        <f>IFERROR(VLOOKUP(C30,Gains_ded!$A$3:$B$101,Gains_ded!$B$1-Gains_ded!$A$1+1,0),"")</f>
        <v>Vacances CCQ 13%</v>
      </c>
      <c r="E30" s="12"/>
      <c r="F30" s="12"/>
      <c r="G30" s="12"/>
      <c r="H30" s="12"/>
      <c r="I30" s="12"/>
      <c r="J30" s="65"/>
      <c r="K30" s="12"/>
      <c r="L30" s="12"/>
      <c r="BF30">
        <f>ROW()</f>
        <v>30</v>
      </c>
    </row>
    <row r="31" spans="1:58" x14ac:dyDescent="0.25">
      <c r="A31" t="str">
        <f t="shared" si="0"/>
        <v>13-80</v>
      </c>
      <c r="B31" s="12">
        <v>13</v>
      </c>
      <c r="C31" s="12">
        <v>80</v>
      </c>
      <c r="D31" s="12" t="str">
        <f>IFERROR(VLOOKUP(C31,Gains_ded!$A$3:$B$101,Gains_ded!$B$1-Gains_ded!$A$1+1,0),"")</f>
        <v>Fonds de pension</v>
      </c>
      <c r="E31" s="12"/>
      <c r="F31" s="12"/>
      <c r="G31" s="12"/>
      <c r="H31" s="12"/>
      <c r="I31" s="12"/>
      <c r="J31" s="65"/>
      <c r="K31" s="12"/>
      <c r="L31" s="12"/>
      <c r="BF31">
        <f>ROW()</f>
        <v>31</v>
      </c>
    </row>
    <row r="32" spans="1:58" x14ac:dyDescent="0.25">
      <c r="A32" t="str">
        <f t="shared" si="0"/>
        <v>13-81</v>
      </c>
      <c r="B32" s="12">
        <v>13</v>
      </c>
      <c r="C32" s="12">
        <v>81</v>
      </c>
      <c r="D32" s="12" t="str">
        <f>IFERROR(VLOOKUP(C32,Gains_ded!$A$3:$B$101,Gains_ded!$B$1-Gains_ded!$A$1+1,0),"")</f>
        <v>Fonds indemnisation</v>
      </c>
      <c r="E32" s="12"/>
      <c r="F32" s="12"/>
      <c r="G32" s="12"/>
      <c r="H32" s="12"/>
      <c r="I32" s="12"/>
      <c r="J32" s="65"/>
      <c r="K32" s="12"/>
      <c r="L32" s="12"/>
      <c r="BF32">
        <f>ROW()</f>
        <v>32</v>
      </c>
    </row>
    <row r="33" spans="1:58" x14ac:dyDescent="0.25">
      <c r="A33" t="str">
        <f t="shared" si="0"/>
        <v>13-82</v>
      </c>
      <c r="B33" s="12">
        <v>13</v>
      </c>
      <c r="C33" s="12">
        <v>82</v>
      </c>
      <c r="D33" s="12" t="str">
        <f>IFERROR(VLOOKUP(C33,Gains_ded!$A$3:$B$101,Gains_ded!$B$1-Gains_ded!$A$1+1,0),"")</f>
        <v>Cotisation horaire AECQ</v>
      </c>
      <c r="E33" s="12"/>
      <c r="F33" s="12"/>
      <c r="G33" s="12"/>
      <c r="H33" s="12"/>
      <c r="I33" s="12"/>
      <c r="J33" s="65"/>
      <c r="K33" s="12"/>
      <c r="L33" s="12"/>
      <c r="BF33">
        <f>ROW()</f>
        <v>33</v>
      </c>
    </row>
    <row r="34" spans="1:58" x14ac:dyDescent="0.25">
      <c r="A34" t="str">
        <f t="shared" si="0"/>
        <v>13-83</v>
      </c>
      <c r="B34" s="12">
        <v>13</v>
      </c>
      <c r="C34" s="12">
        <v>83</v>
      </c>
      <c r="D34" s="12" t="str">
        <f>IFERROR(VLOOKUP(C34,Gains_ded!$A$3:$B$101,Gains_ded!$B$1-Gains_ded!$A$1+1,0),"")</f>
        <v>Prelevement</v>
      </c>
      <c r="E34" s="12"/>
      <c r="F34" s="12"/>
      <c r="G34" s="12"/>
      <c r="H34" s="12"/>
      <c r="I34" s="12"/>
      <c r="J34" s="65"/>
      <c r="K34" s="12"/>
      <c r="L34" s="12"/>
      <c r="BF34">
        <f>ROW()</f>
        <v>34</v>
      </c>
    </row>
    <row r="35" spans="1:58" x14ac:dyDescent="0.25">
      <c r="A35" t="str">
        <f t="shared" si="0"/>
        <v>13-84</v>
      </c>
      <c r="B35" s="12">
        <v>13</v>
      </c>
      <c r="C35" s="12">
        <v>84</v>
      </c>
      <c r="D35" s="12" t="str">
        <f>IFERROR(VLOOKUP(C35,Gains_ded!$A$3:$B$101,Gains_ded!$B$1-Gains_ded!$A$1+1,0),"")</f>
        <v>Taxes sur assurance</v>
      </c>
      <c r="E35" s="12"/>
      <c r="F35" s="12"/>
      <c r="G35" s="12"/>
      <c r="H35" s="12"/>
      <c r="I35" s="12"/>
      <c r="J35" s="65"/>
      <c r="K35" s="12"/>
      <c r="L35" s="12"/>
      <c r="BF35">
        <f>ROW()</f>
        <v>35</v>
      </c>
    </row>
    <row r="36" spans="1:58" x14ac:dyDescent="0.25">
      <c r="A36" t="str">
        <f t="shared" si="0"/>
        <v>13-85</v>
      </c>
      <c r="B36" s="12">
        <v>13</v>
      </c>
      <c r="C36" s="12">
        <v>85</v>
      </c>
      <c r="D36" s="12" t="str">
        <f>IFERROR(VLOOKUP(C36,Gains_ded!$A$3:$B$101,Gains_ded!$B$1-Gains_ded!$A$1+1,0),"")</f>
        <v>Formation</v>
      </c>
      <c r="E36" s="12"/>
      <c r="F36" s="12"/>
      <c r="G36" s="12"/>
      <c r="H36" s="12"/>
      <c r="I36" s="12"/>
      <c r="J36" s="65"/>
      <c r="K36" s="12"/>
      <c r="L36" s="12"/>
      <c r="BF36">
        <f>ROW()</f>
        <v>36</v>
      </c>
    </row>
    <row r="37" spans="1:58" x14ac:dyDescent="0.25">
      <c r="A37" t="str">
        <f t="shared" si="0"/>
        <v>13-86</v>
      </c>
      <c r="B37" s="12">
        <v>13</v>
      </c>
      <c r="C37" s="12">
        <v>86</v>
      </c>
      <c r="D37" s="12" t="str">
        <f>IFERROR(VLOOKUP(C37,Gains_ded!$A$3:$B$101,Gains_ded!$B$1-Gains_ded!$A$1+1,0),"")</f>
        <v>Securite</v>
      </c>
      <c r="E37" s="12"/>
      <c r="F37" s="12"/>
      <c r="G37" s="12"/>
      <c r="H37" s="12"/>
      <c r="I37" s="12"/>
      <c r="J37" s="65"/>
      <c r="K37" s="12"/>
      <c r="L37" s="12"/>
      <c r="BF37">
        <f>ROW()</f>
        <v>37</v>
      </c>
    </row>
    <row r="38" spans="1:58" x14ac:dyDescent="0.25">
      <c r="A38" t="str">
        <f t="shared" si="0"/>
        <v>13-87</v>
      </c>
      <c r="B38" s="12">
        <v>13</v>
      </c>
      <c r="C38" s="12">
        <v>87</v>
      </c>
      <c r="D38" s="12" t="str">
        <f>IFERROR(VLOOKUP(C38,Gains_ded!$A$3:$B$101,Gains_ded!$B$1-Gains_ded!$A$1+1,0),"")</f>
        <v>Cont. Sectorielles</v>
      </c>
      <c r="E38" s="12"/>
      <c r="F38" s="12"/>
      <c r="G38" s="12"/>
      <c r="H38" s="12"/>
      <c r="I38" s="12"/>
      <c r="J38" s="65"/>
      <c r="K38" s="12"/>
      <c r="L38" s="12"/>
      <c r="BF38">
        <f>ROW()</f>
        <v>38</v>
      </c>
    </row>
    <row r="39" spans="1:58" x14ac:dyDescent="0.25">
      <c r="A39" t="str">
        <f t="shared" si="0"/>
        <v>13-28</v>
      </c>
      <c r="B39" s="12">
        <v>13</v>
      </c>
      <c r="C39" s="12">
        <v>28</v>
      </c>
      <c r="D39" s="12" t="str">
        <f>IFERROR(VLOOKUP(C39,Gains_ded!$A$3:$B$101,Gains_ded!$B$1-Gains_ded!$A$1+1,0),"")</f>
        <v>Avant impos CCQ</v>
      </c>
      <c r="E39" s="12"/>
      <c r="F39" s="12"/>
      <c r="G39" s="12"/>
      <c r="H39" s="12"/>
      <c r="I39" s="12"/>
      <c r="J39" s="65"/>
      <c r="K39" s="12"/>
      <c r="L39" s="12"/>
      <c r="BF39">
        <f>ROW()</f>
        <v>39</v>
      </c>
    </row>
    <row r="40" spans="1:58" x14ac:dyDescent="0.25">
      <c r="A40" t="str">
        <f t="shared" si="0"/>
        <v>13-29</v>
      </c>
      <c r="B40" s="12">
        <v>13</v>
      </c>
      <c r="C40" s="12">
        <v>29</v>
      </c>
      <c r="D40" s="12" t="str">
        <f>IFERROR(VLOOKUP(C40,Gains_ded!$A$3:$B$101,Gains_ded!$B$1-Gains_ded!$A$1+1,0),"")</f>
        <v>Annul av imp CCQ</v>
      </c>
      <c r="E40" s="12"/>
      <c r="F40" s="12"/>
      <c r="G40" s="12"/>
      <c r="H40" s="12"/>
      <c r="I40" s="12"/>
      <c r="J40" s="65"/>
      <c r="K40" s="12"/>
      <c r="L40" s="12"/>
      <c r="BF40">
        <f>ROW()</f>
        <v>40</v>
      </c>
    </row>
    <row r="41" spans="1:58" x14ac:dyDescent="0.25">
      <c r="A41" t="str">
        <f t="shared" si="0"/>
        <v>-</v>
      </c>
      <c r="B41" s="12"/>
      <c r="C41" s="12"/>
      <c r="D41" s="12" t="str">
        <f>IFERROR(VLOOKUP(C41,Gains_ded!$A$3:$B$101,Gains_ded!$B$1-Gains_ded!$A$1+1,0),"")</f>
        <v/>
      </c>
      <c r="E41" s="12"/>
      <c r="F41" s="12"/>
      <c r="G41" s="12"/>
      <c r="H41" s="12"/>
      <c r="I41" s="12"/>
      <c r="J41" s="65"/>
      <c r="K41" s="12"/>
      <c r="L41" s="12"/>
      <c r="BF41">
        <f>ROW()</f>
        <v>41</v>
      </c>
    </row>
    <row r="42" spans="1:58" x14ac:dyDescent="0.25">
      <c r="A42" t="str">
        <f t="shared" si="0"/>
        <v>-</v>
      </c>
      <c r="B42" s="12"/>
      <c r="C42" s="12"/>
      <c r="D42" s="12" t="str">
        <f>IFERROR(VLOOKUP(C42,Gains_ded!$A$3:$B$101,Gains_ded!$B$1-Gains_ded!$A$1+1,0),"")</f>
        <v/>
      </c>
      <c r="E42" s="12"/>
      <c r="F42" s="12"/>
      <c r="G42" s="12"/>
      <c r="H42" s="12"/>
      <c r="I42" s="12"/>
      <c r="J42" s="65"/>
      <c r="K42" s="12"/>
      <c r="L42" s="12"/>
      <c r="BF42">
        <f>ROW()</f>
        <v>42</v>
      </c>
    </row>
    <row r="43" spans="1:58" x14ac:dyDescent="0.25">
      <c r="A43" t="str">
        <f t="shared" si="0"/>
        <v>-</v>
      </c>
      <c r="B43" s="12"/>
      <c r="C43" s="12"/>
      <c r="D43" s="12" t="str">
        <f>IFERROR(VLOOKUP(C43,Gains_ded!$A$3:$B$101,Gains_ded!$B$1-Gains_ded!$A$1+1,0),"")</f>
        <v/>
      </c>
      <c r="E43" s="12"/>
      <c r="F43" s="12"/>
      <c r="G43" s="12"/>
      <c r="H43" s="12"/>
      <c r="I43" s="12"/>
      <c r="J43" s="12"/>
      <c r="K43" s="12"/>
      <c r="L43" s="12"/>
      <c r="BF43">
        <f>ROW()</f>
        <v>43</v>
      </c>
    </row>
    <row r="44" spans="1:58" x14ac:dyDescent="0.25">
      <c r="A44" t="str">
        <f t="shared" si="0"/>
        <v>-</v>
      </c>
      <c r="B44" s="12"/>
      <c r="C44" s="12"/>
      <c r="D44" s="12" t="str">
        <f>IFERROR(VLOOKUP(C44,Gains_ded!$A$3:$B$101,Gains_ded!$B$1-Gains_ded!$A$1+1,0),"")</f>
        <v/>
      </c>
      <c r="E44" s="12"/>
      <c r="F44" s="12"/>
      <c r="G44" s="12"/>
      <c r="H44" s="12"/>
      <c r="I44" s="12"/>
      <c r="J44" s="12"/>
      <c r="K44" s="12"/>
      <c r="L44" s="12"/>
      <c r="BF44">
        <f>ROW()</f>
        <v>44</v>
      </c>
    </row>
    <row r="45" spans="1:58" x14ac:dyDescent="0.25">
      <c r="A45" t="str">
        <f t="shared" si="0"/>
        <v>-</v>
      </c>
      <c r="B45" s="12"/>
      <c r="C45" s="12"/>
      <c r="D45" s="12" t="str">
        <f>IFERROR(VLOOKUP(C45,Gains_ded!$A$3:$B$101,Gains_ded!$B$1-Gains_ded!$A$1+1,0),"")</f>
        <v/>
      </c>
      <c r="E45" s="12"/>
      <c r="F45" s="12"/>
      <c r="G45" s="12"/>
      <c r="H45" s="12"/>
      <c r="I45" s="12"/>
      <c r="J45" s="12"/>
      <c r="K45" s="12"/>
      <c r="L45" s="12"/>
      <c r="BF45">
        <f>ROW()</f>
        <v>45</v>
      </c>
    </row>
    <row r="46" spans="1:58" x14ac:dyDescent="0.25">
      <c r="A46" t="str">
        <f t="shared" si="0"/>
        <v>-</v>
      </c>
      <c r="B46" s="12"/>
      <c r="C46" s="12"/>
      <c r="D46" s="12" t="str">
        <f>IFERROR(VLOOKUP(C46,Gains_ded!$A$3:$B$101,Gains_ded!$B$1-Gains_ded!$A$1+1,0),"")</f>
        <v/>
      </c>
      <c r="E46" s="12"/>
      <c r="F46" s="12"/>
      <c r="G46" s="12"/>
      <c r="H46" s="12"/>
      <c r="I46" s="12"/>
      <c r="J46" s="12"/>
      <c r="K46" s="12"/>
      <c r="L46" s="12"/>
      <c r="BF46">
        <f>ROW()</f>
        <v>46</v>
      </c>
    </row>
    <row r="47" spans="1:58" x14ac:dyDescent="0.25">
      <c r="A47" t="str">
        <f t="shared" si="0"/>
        <v>-</v>
      </c>
      <c r="B47" s="12"/>
      <c r="C47" s="12"/>
      <c r="D47" s="12" t="str">
        <f>IFERROR(VLOOKUP(C47,Gains_ded!$A$3:$B$101,Gains_ded!$B$1-Gains_ded!$A$1+1,0),"")</f>
        <v/>
      </c>
      <c r="E47" s="12"/>
      <c r="F47" s="12"/>
      <c r="G47" s="12"/>
      <c r="H47" s="12"/>
      <c r="I47" s="12"/>
      <c r="J47" s="12"/>
      <c r="K47" s="12"/>
      <c r="L47" s="12"/>
      <c r="BF47">
        <f>ROW()</f>
        <v>47</v>
      </c>
    </row>
    <row r="48" spans="1:58" x14ac:dyDescent="0.25">
      <c r="A48" t="str">
        <f t="shared" si="0"/>
        <v>-</v>
      </c>
      <c r="B48" s="12"/>
      <c r="C48" s="12"/>
      <c r="D48" s="12" t="str">
        <f>IFERROR(VLOOKUP(C48,Gains_ded!$A$3:$B$101,Gains_ded!$B$1-Gains_ded!$A$1+1,0),"")</f>
        <v/>
      </c>
      <c r="E48" s="12"/>
      <c r="F48" s="12"/>
      <c r="G48" s="12"/>
      <c r="H48" s="12"/>
      <c r="I48" s="12"/>
      <c r="J48" s="12"/>
      <c r="K48" s="12"/>
      <c r="L48" s="12"/>
      <c r="BF48">
        <f>ROW()</f>
        <v>48</v>
      </c>
    </row>
    <row r="49" spans="1:58" x14ac:dyDescent="0.25">
      <c r="A49" t="str">
        <f t="shared" si="0"/>
        <v>-</v>
      </c>
      <c r="B49" s="12"/>
      <c r="C49" s="12"/>
      <c r="D49" s="12" t="str">
        <f>IFERROR(VLOOKUP(C49,Gains_ded!$A$3:$B$101,Gains_ded!$B$1-Gains_ded!$A$1+1,0),"")</f>
        <v/>
      </c>
      <c r="E49" s="12"/>
      <c r="F49" s="12"/>
      <c r="G49" s="12"/>
      <c r="H49" s="12"/>
      <c r="I49" s="12"/>
      <c r="J49" s="12"/>
      <c r="K49" s="12"/>
      <c r="L49" s="12"/>
      <c r="BF49">
        <f>ROW()</f>
        <v>49</v>
      </c>
    </row>
    <row r="50" spans="1:58" x14ac:dyDescent="0.25">
      <c r="A50" t="str">
        <f t="shared" si="0"/>
        <v>-</v>
      </c>
      <c r="B50" s="12"/>
      <c r="C50" s="12"/>
      <c r="D50" s="12" t="str">
        <f>IFERROR(VLOOKUP(C50,Gains_ded!$A$3:$B$101,Gains_ded!$B$1-Gains_ded!$A$1+1,0),"")</f>
        <v/>
      </c>
      <c r="E50" s="12"/>
      <c r="F50" s="12"/>
      <c r="G50" s="12"/>
      <c r="H50" s="12"/>
      <c r="I50" s="12"/>
      <c r="J50" s="12"/>
      <c r="K50" s="12"/>
      <c r="L50" s="12"/>
      <c r="BF50">
        <f>ROW()</f>
        <v>50</v>
      </c>
    </row>
    <row r="51" spans="1:58" x14ac:dyDescent="0.25">
      <c r="A51" t="str">
        <f t="shared" si="0"/>
        <v>-</v>
      </c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BF51">
        <f>ROW()</f>
        <v>51</v>
      </c>
    </row>
    <row r="52" spans="1:58" x14ac:dyDescent="0.25">
      <c r="A52" t="str">
        <f t="shared" si="0"/>
        <v>-</v>
      </c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BF52">
        <f>ROW()</f>
        <v>52</v>
      </c>
    </row>
    <row r="53" spans="1:58" x14ac:dyDescent="0.25">
      <c r="A53" t="str">
        <f t="shared" si="0"/>
        <v>-</v>
      </c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BF53">
        <f>ROW()</f>
        <v>53</v>
      </c>
    </row>
    <row r="54" spans="1:58" x14ac:dyDescent="0.25">
      <c r="A54" t="str">
        <f t="shared" si="0"/>
        <v>-</v>
      </c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BF54">
        <f>ROW()</f>
        <v>54</v>
      </c>
    </row>
    <row r="55" spans="1:58" x14ac:dyDescent="0.25">
      <c r="A55" t="str">
        <f t="shared" si="0"/>
        <v>-</v>
      </c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BF55">
        <f>ROW()</f>
        <v>55</v>
      </c>
    </row>
    <row r="56" spans="1:58" x14ac:dyDescent="0.25">
      <c r="A56" t="str">
        <f t="shared" si="0"/>
        <v>-</v>
      </c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BF56">
        <f>ROW()</f>
        <v>56</v>
      </c>
    </row>
    <row r="57" spans="1:58" x14ac:dyDescent="0.25">
      <c r="A57" t="str">
        <f t="shared" si="0"/>
        <v>-</v>
      </c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BF57">
        <f>ROW()</f>
        <v>57</v>
      </c>
    </row>
    <row r="58" spans="1:58" x14ac:dyDescent="0.25">
      <c r="A58" t="str">
        <f t="shared" si="0"/>
        <v>-</v>
      </c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BF58">
        <f>ROW()</f>
        <v>58</v>
      </c>
    </row>
    <row r="59" spans="1:58" x14ac:dyDescent="0.25">
      <c r="A59" t="str">
        <f t="shared" si="0"/>
        <v>-</v>
      </c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BF59">
        <f>ROW()</f>
        <v>59</v>
      </c>
    </row>
    <row r="60" spans="1:58" x14ac:dyDescent="0.25">
      <c r="A60" t="str">
        <f t="shared" si="0"/>
        <v>-</v>
      </c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BF60">
        <f>ROW()</f>
        <v>60</v>
      </c>
    </row>
    <row r="61" spans="1:58" x14ac:dyDescent="0.25">
      <c r="A61" t="str">
        <f t="shared" si="0"/>
        <v>-</v>
      </c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BF61">
        <f>ROW()</f>
        <v>61</v>
      </c>
    </row>
    <row r="62" spans="1:58" x14ac:dyDescent="0.25">
      <c r="A62" t="str">
        <f t="shared" si="0"/>
        <v>-</v>
      </c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BF62">
        <f>ROW()</f>
        <v>62</v>
      </c>
    </row>
    <row r="63" spans="1:58" x14ac:dyDescent="0.25">
      <c r="A63" t="str">
        <f t="shared" si="0"/>
        <v>-</v>
      </c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BF63">
        <f>ROW()</f>
        <v>63</v>
      </c>
    </row>
    <row r="64" spans="1:58" x14ac:dyDescent="0.25">
      <c r="A64" t="str">
        <f t="shared" si="0"/>
        <v>-</v>
      </c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BF64">
        <f>ROW()</f>
        <v>64</v>
      </c>
    </row>
    <row r="65" spans="1:58" x14ac:dyDescent="0.25">
      <c r="A65" t="str">
        <f t="shared" si="0"/>
        <v>-</v>
      </c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BF65">
        <f>ROW()</f>
        <v>65</v>
      </c>
    </row>
    <row r="66" spans="1:58" x14ac:dyDescent="0.25">
      <c r="A66" t="str">
        <f t="shared" si="0"/>
        <v>-</v>
      </c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BF66">
        <f>ROW()</f>
        <v>66</v>
      </c>
    </row>
    <row r="67" spans="1:58" x14ac:dyDescent="0.25">
      <c r="A67" t="str">
        <f t="shared" si="0"/>
        <v>-</v>
      </c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BF67">
        <f>ROW()</f>
        <v>67</v>
      </c>
    </row>
    <row r="68" spans="1:58" x14ac:dyDescent="0.25">
      <c r="A68" t="str">
        <f t="shared" si="0"/>
        <v>-</v>
      </c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BF68">
        <f>ROW()</f>
        <v>68</v>
      </c>
    </row>
    <row r="69" spans="1:58" x14ac:dyDescent="0.25">
      <c r="A69" t="str">
        <f t="shared" si="0"/>
        <v>-</v>
      </c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BF69">
        <f>ROW()</f>
        <v>69</v>
      </c>
    </row>
    <row r="70" spans="1:58" x14ac:dyDescent="0.25">
      <c r="A70" t="str">
        <f t="shared" si="0"/>
        <v>-</v>
      </c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BF70">
        <f>ROW()</f>
        <v>70</v>
      </c>
    </row>
    <row r="71" spans="1:58" x14ac:dyDescent="0.25">
      <c r="A71" t="str">
        <f t="shared" ref="A71:A134" si="1">B71&amp;"-"&amp;C71</f>
        <v>-</v>
      </c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BF71">
        <f>ROW()</f>
        <v>71</v>
      </c>
    </row>
    <row r="72" spans="1:58" x14ac:dyDescent="0.25">
      <c r="A72" t="str">
        <f t="shared" si="1"/>
        <v>-</v>
      </c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BF72">
        <f>ROW()</f>
        <v>72</v>
      </c>
    </row>
    <row r="73" spans="1:58" x14ac:dyDescent="0.25">
      <c r="A73" t="str">
        <f t="shared" si="1"/>
        <v>-</v>
      </c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BF73">
        <f>ROW()</f>
        <v>73</v>
      </c>
    </row>
    <row r="74" spans="1:58" x14ac:dyDescent="0.25">
      <c r="A74" t="str">
        <f t="shared" si="1"/>
        <v>-</v>
      </c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BF74">
        <f>ROW()</f>
        <v>74</v>
      </c>
    </row>
    <row r="75" spans="1:58" x14ac:dyDescent="0.25">
      <c r="A75" t="str">
        <f t="shared" si="1"/>
        <v>-</v>
      </c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BF75">
        <f>ROW()</f>
        <v>75</v>
      </c>
    </row>
    <row r="76" spans="1:58" x14ac:dyDescent="0.25">
      <c r="A76" t="str">
        <f t="shared" si="1"/>
        <v>-</v>
      </c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BF76">
        <f>ROW()</f>
        <v>76</v>
      </c>
    </row>
    <row r="77" spans="1:58" x14ac:dyDescent="0.25">
      <c r="A77" t="str">
        <f t="shared" si="1"/>
        <v>-</v>
      </c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BF77">
        <f>ROW()</f>
        <v>77</v>
      </c>
    </row>
    <row r="78" spans="1:58" x14ac:dyDescent="0.25">
      <c r="A78" t="str">
        <f t="shared" si="1"/>
        <v>-</v>
      </c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BF78">
        <f>ROW()</f>
        <v>78</v>
      </c>
    </row>
    <row r="79" spans="1:58" x14ac:dyDescent="0.25">
      <c r="A79" t="str">
        <f t="shared" si="1"/>
        <v>-</v>
      </c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BF79">
        <f>ROW()</f>
        <v>79</v>
      </c>
    </row>
    <row r="80" spans="1:58" x14ac:dyDescent="0.25">
      <c r="A80" t="str">
        <f t="shared" si="1"/>
        <v>-</v>
      </c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BF80">
        <f>ROW()</f>
        <v>80</v>
      </c>
    </row>
    <row r="81" spans="1:58" x14ac:dyDescent="0.25">
      <c r="A81" t="str">
        <f t="shared" si="1"/>
        <v>-</v>
      </c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BF81">
        <f>ROW()</f>
        <v>81</v>
      </c>
    </row>
    <row r="82" spans="1:58" x14ac:dyDescent="0.25">
      <c r="A82" t="str">
        <f t="shared" si="1"/>
        <v>-</v>
      </c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BF82">
        <f>ROW()</f>
        <v>82</v>
      </c>
    </row>
    <row r="83" spans="1:58" x14ac:dyDescent="0.25">
      <c r="A83" t="str">
        <f t="shared" si="1"/>
        <v>-</v>
      </c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BF83">
        <f>ROW()</f>
        <v>83</v>
      </c>
    </row>
    <row r="84" spans="1:58" x14ac:dyDescent="0.25">
      <c r="A84" t="str">
        <f t="shared" si="1"/>
        <v>-</v>
      </c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BF84">
        <f>ROW()</f>
        <v>84</v>
      </c>
    </row>
    <row r="85" spans="1:58" x14ac:dyDescent="0.25">
      <c r="A85" t="str">
        <f t="shared" si="1"/>
        <v>-</v>
      </c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BF85">
        <f>ROW()</f>
        <v>85</v>
      </c>
    </row>
    <row r="86" spans="1:58" x14ac:dyDescent="0.25">
      <c r="A86" t="str">
        <f t="shared" si="1"/>
        <v>-</v>
      </c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BF86">
        <f>ROW()</f>
        <v>86</v>
      </c>
    </row>
    <row r="87" spans="1:58" x14ac:dyDescent="0.25">
      <c r="A87" t="str">
        <f t="shared" si="1"/>
        <v>-</v>
      </c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BF87">
        <f>ROW()</f>
        <v>87</v>
      </c>
    </row>
    <row r="88" spans="1:58" x14ac:dyDescent="0.25">
      <c r="A88" t="str">
        <f t="shared" si="1"/>
        <v>-</v>
      </c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BF88">
        <f>ROW()</f>
        <v>88</v>
      </c>
    </row>
    <row r="89" spans="1:58" x14ac:dyDescent="0.25">
      <c r="A89" t="str">
        <f t="shared" si="1"/>
        <v>-</v>
      </c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BF89">
        <f>ROW()</f>
        <v>89</v>
      </c>
    </row>
    <row r="90" spans="1:58" x14ac:dyDescent="0.25">
      <c r="A90" t="str">
        <f t="shared" si="1"/>
        <v>-</v>
      </c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BF90">
        <f>ROW()</f>
        <v>90</v>
      </c>
    </row>
    <row r="91" spans="1:58" x14ac:dyDescent="0.25">
      <c r="A91" t="str">
        <f t="shared" si="1"/>
        <v>-</v>
      </c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BF91">
        <f>ROW()</f>
        <v>91</v>
      </c>
    </row>
    <row r="92" spans="1:58" x14ac:dyDescent="0.25">
      <c r="A92" t="str">
        <f t="shared" si="1"/>
        <v>-</v>
      </c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BF92">
        <f>ROW()</f>
        <v>92</v>
      </c>
    </row>
    <row r="93" spans="1:58" x14ac:dyDescent="0.25">
      <c r="A93" t="str">
        <f t="shared" si="1"/>
        <v>-</v>
      </c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BF93">
        <f>ROW()</f>
        <v>93</v>
      </c>
    </row>
    <row r="94" spans="1:58" x14ac:dyDescent="0.25">
      <c r="A94" t="str">
        <f t="shared" si="1"/>
        <v>-</v>
      </c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BF94">
        <f>ROW()</f>
        <v>94</v>
      </c>
    </row>
    <row r="95" spans="1:58" x14ac:dyDescent="0.25">
      <c r="A95" t="str">
        <f t="shared" si="1"/>
        <v>-</v>
      </c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BF95">
        <f>ROW()</f>
        <v>95</v>
      </c>
    </row>
    <row r="96" spans="1:58" x14ac:dyDescent="0.25">
      <c r="A96" t="str">
        <f t="shared" si="1"/>
        <v>-</v>
      </c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BF96">
        <f>ROW()</f>
        <v>96</v>
      </c>
    </row>
    <row r="97" spans="1:58" x14ac:dyDescent="0.25">
      <c r="A97" t="str">
        <f t="shared" si="1"/>
        <v>-</v>
      </c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BF97">
        <f>ROW()</f>
        <v>97</v>
      </c>
    </row>
    <row r="98" spans="1:58" x14ac:dyDescent="0.25">
      <c r="A98" t="str">
        <f t="shared" si="1"/>
        <v>-</v>
      </c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BF98">
        <f>ROW()</f>
        <v>98</v>
      </c>
    </row>
    <row r="99" spans="1:58" x14ac:dyDescent="0.25">
      <c r="A99" t="str">
        <f t="shared" si="1"/>
        <v>-</v>
      </c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BF99">
        <f>ROW()</f>
        <v>99</v>
      </c>
    </row>
    <row r="100" spans="1:58" x14ac:dyDescent="0.25">
      <c r="A100" t="str">
        <f t="shared" si="1"/>
        <v>-</v>
      </c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BF100">
        <f>ROW()</f>
        <v>100</v>
      </c>
    </row>
    <row r="101" spans="1:58" x14ac:dyDescent="0.25">
      <c r="A101" t="str">
        <f t="shared" si="1"/>
        <v>-</v>
      </c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BF101">
        <f>ROW()</f>
        <v>101</v>
      </c>
    </row>
    <row r="102" spans="1:58" x14ac:dyDescent="0.25">
      <c r="A102" t="str">
        <f t="shared" si="1"/>
        <v>-</v>
      </c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BF102">
        <f>ROW()</f>
        <v>102</v>
      </c>
    </row>
    <row r="103" spans="1:58" x14ac:dyDescent="0.25">
      <c r="A103" t="str">
        <f t="shared" si="1"/>
        <v>-</v>
      </c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BF103">
        <f>ROW()</f>
        <v>103</v>
      </c>
    </row>
    <row r="104" spans="1:58" x14ac:dyDescent="0.25">
      <c r="A104" t="str">
        <f t="shared" si="1"/>
        <v>-</v>
      </c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BF104">
        <f>ROW()</f>
        <v>104</v>
      </c>
    </row>
    <row r="105" spans="1:58" x14ac:dyDescent="0.25">
      <c r="A105" t="str">
        <f t="shared" si="1"/>
        <v>-</v>
      </c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BF105">
        <f>ROW()</f>
        <v>105</v>
      </c>
    </row>
    <row r="106" spans="1:58" x14ac:dyDescent="0.25">
      <c r="A106" t="str">
        <f t="shared" si="1"/>
        <v>-</v>
      </c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BF106">
        <f>ROW()</f>
        <v>106</v>
      </c>
    </row>
    <row r="107" spans="1:58" x14ac:dyDescent="0.25">
      <c r="A107" t="str">
        <f t="shared" si="1"/>
        <v>-</v>
      </c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BF107">
        <f>ROW()</f>
        <v>107</v>
      </c>
    </row>
    <row r="108" spans="1:58" x14ac:dyDescent="0.25">
      <c r="A108" t="str">
        <f t="shared" si="1"/>
        <v>-</v>
      </c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BF108">
        <f>ROW()</f>
        <v>108</v>
      </c>
    </row>
    <row r="109" spans="1:58" x14ac:dyDescent="0.25">
      <c r="A109" t="str">
        <f t="shared" si="1"/>
        <v>-</v>
      </c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BF109">
        <f>ROW()</f>
        <v>109</v>
      </c>
    </row>
    <row r="110" spans="1:58" x14ac:dyDescent="0.25">
      <c r="A110" t="str">
        <f t="shared" si="1"/>
        <v>-</v>
      </c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BF110">
        <f>ROW()</f>
        <v>110</v>
      </c>
    </row>
    <row r="111" spans="1:58" x14ac:dyDescent="0.25">
      <c r="A111" t="str">
        <f t="shared" si="1"/>
        <v>-</v>
      </c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BF111">
        <f>ROW()</f>
        <v>111</v>
      </c>
    </row>
    <row r="112" spans="1:58" x14ac:dyDescent="0.25">
      <c r="A112" t="str">
        <f t="shared" si="1"/>
        <v>-</v>
      </c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BF112">
        <f>ROW()</f>
        <v>112</v>
      </c>
    </row>
    <row r="113" spans="1:58" x14ac:dyDescent="0.25">
      <c r="A113" t="str">
        <f t="shared" si="1"/>
        <v>-</v>
      </c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BF113">
        <f>ROW()</f>
        <v>113</v>
      </c>
    </row>
    <row r="114" spans="1:58" x14ac:dyDescent="0.25">
      <c r="A114" t="str">
        <f t="shared" si="1"/>
        <v>-</v>
      </c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BF114">
        <f>ROW()</f>
        <v>114</v>
      </c>
    </row>
    <row r="115" spans="1:58" x14ac:dyDescent="0.25">
      <c r="A115" t="str">
        <f t="shared" si="1"/>
        <v>-</v>
      </c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BF115">
        <f>ROW()</f>
        <v>115</v>
      </c>
    </row>
    <row r="116" spans="1:58" x14ac:dyDescent="0.25">
      <c r="A116" t="str">
        <f t="shared" si="1"/>
        <v>-</v>
      </c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BF116">
        <f>ROW()</f>
        <v>116</v>
      </c>
    </row>
    <row r="117" spans="1:58" x14ac:dyDescent="0.25">
      <c r="A117" t="str">
        <f t="shared" si="1"/>
        <v>-</v>
      </c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BF117">
        <f>ROW()</f>
        <v>117</v>
      </c>
    </row>
    <row r="118" spans="1:58" x14ac:dyDescent="0.25">
      <c r="A118" t="str">
        <f t="shared" si="1"/>
        <v>-</v>
      </c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BF118">
        <f>ROW()</f>
        <v>118</v>
      </c>
    </row>
    <row r="119" spans="1:58" x14ac:dyDescent="0.25">
      <c r="A119" t="str">
        <f t="shared" si="1"/>
        <v>-</v>
      </c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BF119">
        <f>ROW()</f>
        <v>119</v>
      </c>
    </row>
    <row r="120" spans="1:58" x14ac:dyDescent="0.25">
      <c r="A120" t="str">
        <f t="shared" si="1"/>
        <v>-</v>
      </c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BF120">
        <f>ROW()</f>
        <v>120</v>
      </c>
    </row>
    <row r="121" spans="1:58" x14ac:dyDescent="0.25">
      <c r="A121" t="str">
        <f t="shared" si="1"/>
        <v>-</v>
      </c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BF121">
        <f>ROW()</f>
        <v>121</v>
      </c>
    </row>
    <row r="122" spans="1:58" x14ac:dyDescent="0.25">
      <c r="A122" t="str">
        <f t="shared" si="1"/>
        <v>-</v>
      </c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BF122">
        <f>ROW()</f>
        <v>122</v>
      </c>
    </row>
    <row r="123" spans="1:58" x14ac:dyDescent="0.25">
      <c r="A123" t="str">
        <f t="shared" si="1"/>
        <v>-</v>
      </c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BF123">
        <f>ROW()</f>
        <v>123</v>
      </c>
    </row>
    <row r="124" spans="1:58" x14ac:dyDescent="0.25">
      <c r="A124" t="str">
        <f t="shared" si="1"/>
        <v>-</v>
      </c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BF124">
        <f>ROW()</f>
        <v>124</v>
      </c>
    </row>
    <row r="125" spans="1:58" x14ac:dyDescent="0.25">
      <c r="A125" t="str">
        <f t="shared" si="1"/>
        <v>-</v>
      </c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BF125">
        <f>ROW()</f>
        <v>125</v>
      </c>
    </row>
    <row r="126" spans="1:58" x14ac:dyDescent="0.25">
      <c r="A126" t="str">
        <f t="shared" si="1"/>
        <v>-</v>
      </c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BF126">
        <f>ROW()</f>
        <v>126</v>
      </c>
    </row>
    <row r="127" spans="1:58" x14ac:dyDescent="0.25">
      <c r="A127" t="str">
        <f t="shared" si="1"/>
        <v>-</v>
      </c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BF127">
        <f>ROW()</f>
        <v>127</v>
      </c>
    </row>
    <row r="128" spans="1:58" x14ac:dyDescent="0.25">
      <c r="A128" t="str">
        <f t="shared" si="1"/>
        <v>-</v>
      </c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BF128">
        <f>ROW()</f>
        <v>128</v>
      </c>
    </row>
    <row r="129" spans="1:58" x14ac:dyDescent="0.25">
      <c r="A129" t="str">
        <f t="shared" si="1"/>
        <v>-</v>
      </c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BF129">
        <f>ROW()</f>
        <v>129</v>
      </c>
    </row>
    <row r="130" spans="1:58" x14ac:dyDescent="0.25">
      <c r="A130" t="str">
        <f t="shared" si="1"/>
        <v>-</v>
      </c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BF130">
        <f>ROW()</f>
        <v>130</v>
      </c>
    </row>
    <row r="131" spans="1:58" x14ac:dyDescent="0.25">
      <c r="A131" t="str">
        <f t="shared" si="1"/>
        <v>-</v>
      </c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BF131">
        <f>ROW()</f>
        <v>131</v>
      </c>
    </row>
    <row r="132" spans="1:58" x14ac:dyDescent="0.25">
      <c r="A132" t="str">
        <f t="shared" si="1"/>
        <v>-</v>
      </c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BF132">
        <f>ROW()</f>
        <v>132</v>
      </c>
    </row>
    <row r="133" spans="1:58" x14ac:dyDescent="0.25">
      <c r="A133" t="str">
        <f t="shared" si="1"/>
        <v>-</v>
      </c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BF133">
        <f>ROW()</f>
        <v>133</v>
      </c>
    </row>
    <row r="134" spans="1:58" x14ac:dyDescent="0.25">
      <c r="A134" t="str">
        <f t="shared" si="1"/>
        <v>-</v>
      </c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BF134">
        <f>ROW()</f>
        <v>134</v>
      </c>
    </row>
    <row r="135" spans="1:58" x14ac:dyDescent="0.25">
      <c r="A135" t="str">
        <f t="shared" ref="A135:A198" si="2">B135&amp;"-"&amp;C135</f>
        <v>-</v>
      </c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BF135">
        <f>ROW()</f>
        <v>135</v>
      </c>
    </row>
    <row r="136" spans="1:58" x14ac:dyDescent="0.25">
      <c r="A136" t="str">
        <f t="shared" si="2"/>
        <v>-</v>
      </c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BF136">
        <f>ROW()</f>
        <v>136</v>
      </c>
    </row>
    <row r="137" spans="1:58" x14ac:dyDescent="0.25">
      <c r="A137" t="str">
        <f t="shared" si="2"/>
        <v>-</v>
      </c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BF137">
        <f>ROW()</f>
        <v>137</v>
      </c>
    </row>
    <row r="138" spans="1:58" x14ac:dyDescent="0.25">
      <c r="A138" t="str">
        <f t="shared" si="2"/>
        <v>-</v>
      </c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BF138">
        <f>ROW()</f>
        <v>138</v>
      </c>
    </row>
    <row r="139" spans="1:58" x14ac:dyDescent="0.25">
      <c r="A139" t="str">
        <f t="shared" si="2"/>
        <v>-</v>
      </c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BF139">
        <f>ROW()</f>
        <v>139</v>
      </c>
    </row>
    <row r="140" spans="1:58" x14ac:dyDescent="0.25">
      <c r="A140" t="str">
        <f t="shared" si="2"/>
        <v>-</v>
      </c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BF140">
        <f>ROW()</f>
        <v>140</v>
      </c>
    </row>
    <row r="141" spans="1:58" x14ac:dyDescent="0.25">
      <c r="A141" t="str">
        <f t="shared" si="2"/>
        <v>-</v>
      </c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BF141">
        <f>ROW()</f>
        <v>141</v>
      </c>
    </row>
    <row r="142" spans="1:58" x14ac:dyDescent="0.25">
      <c r="A142" t="str">
        <f t="shared" si="2"/>
        <v>-</v>
      </c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BF142">
        <f>ROW()</f>
        <v>142</v>
      </c>
    </row>
    <row r="143" spans="1:58" x14ac:dyDescent="0.25">
      <c r="A143" t="str">
        <f t="shared" si="2"/>
        <v>-</v>
      </c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BF143">
        <f>ROW()</f>
        <v>143</v>
      </c>
    </row>
    <row r="144" spans="1:58" x14ac:dyDescent="0.25">
      <c r="A144" t="str">
        <f t="shared" si="2"/>
        <v>-</v>
      </c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BF144">
        <f>ROW()</f>
        <v>144</v>
      </c>
    </row>
    <row r="145" spans="1:58" x14ac:dyDescent="0.25">
      <c r="A145" t="str">
        <f t="shared" si="2"/>
        <v>-</v>
      </c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BF145">
        <f>ROW()</f>
        <v>145</v>
      </c>
    </row>
    <row r="146" spans="1:58" x14ac:dyDescent="0.25">
      <c r="A146" t="str">
        <f t="shared" si="2"/>
        <v>-</v>
      </c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BF146">
        <f>ROW()</f>
        <v>146</v>
      </c>
    </row>
    <row r="147" spans="1:58" x14ac:dyDescent="0.25">
      <c r="A147" t="str">
        <f t="shared" si="2"/>
        <v>-</v>
      </c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BF147">
        <f>ROW()</f>
        <v>147</v>
      </c>
    </row>
    <row r="148" spans="1:58" x14ac:dyDescent="0.25">
      <c r="A148" t="str">
        <f t="shared" si="2"/>
        <v>-</v>
      </c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BF148">
        <f>ROW()</f>
        <v>148</v>
      </c>
    </row>
    <row r="149" spans="1:58" x14ac:dyDescent="0.25">
      <c r="A149" t="str">
        <f t="shared" si="2"/>
        <v>-</v>
      </c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BF149">
        <f>ROW()</f>
        <v>149</v>
      </c>
    </row>
    <row r="150" spans="1:58" x14ac:dyDescent="0.25">
      <c r="A150" t="str">
        <f t="shared" si="2"/>
        <v>-</v>
      </c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BF150">
        <f>ROW()</f>
        <v>150</v>
      </c>
    </row>
    <row r="151" spans="1:58" x14ac:dyDescent="0.25">
      <c r="A151" t="str">
        <f t="shared" si="2"/>
        <v>-</v>
      </c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BF151">
        <f>ROW()</f>
        <v>151</v>
      </c>
    </row>
    <row r="152" spans="1:58" x14ac:dyDescent="0.25">
      <c r="A152" t="str">
        <f t="shared" si="2"/>
        <v>-</v>
      </c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BF152">
        <f>ROW()</f>
        <v>152</v>
      </c>
    </row>
    <row r="153" spans="1:58" x14ac:dyDescent="0.25">
      <c r="A153" t="str">
        <f t="shared" si="2"/>
        <v>-</v>
      </c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BF153">
        <f>ROW()</f>
        <v>153</v>
      </c>
    </row>
    <row r="154" spans="1:58" x14ac:dyDescent="0.25">
      <c r="A154" t="str">
        <f t="shared" si="2"/>
        <v>-</v>
      </c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BF154">
        <f>ROW()</f>
        <v>154</v>
      </c>
    </row>
    <row r="155" spans="1:58" x14ac:dyDescent="0.25">
      <c r="A155" t="str">
        <f t="shared" si="2"/>
        <v>-</v>
      </c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BF155">
        <f>ROW()</f>
        <v>155</v>
      </c>
    </row>
    <row r="156" spans="1:58" x14ac:dyDescent="0.25">
      <c r="A156" t="str">
        <f t="shared" si="2"/>
        <v>-</v>
      </c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BF156">
        <f>ROW()</f>
        <v>156</v>
      </c>
    </row>
    <row r="157" spans="1:58" x14ac:dyDescent="0.25">
      <c r="A157" t="str">
        <f t="shared" si="2"/>
        <v>-</v>
      </c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BF157">
        <f>ROW()</f>
        <v>157</v>
      </c>
    </row>
    <row r="158" spans="1:58" x14ac:dyDescent="0.25">
      <c r="A158" t="str">
        <f t="shared" si="2"/>
        <v>-</v>
      </c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BF158">
        <f>ROW()</f>
        <v>158</v>
      </c>
    </row>
    <row r="159" spans="1:58" x14ac:dyDescent="0.25">
      <c r="A159" t="str">
        <f t="shared" si="2"/>
        <v>-</v>
      </c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BF159">
        <f>ROW()</f>
        <v>159</v>
      </c>
    </row>
    <row r="160" spans="1:58" x14ac:dyDescent="0.25">
      <c r="A160" t="str">
        <f t="shared" si="2"/>
        <v>-</v>
      </c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BF160">
        <f>ROW()</f>
        <v>160</v>
      </c>
    </row>
    <row r="161" spans="1:58" x14ac:dyDescent="0.25">
      <c r="A161" t="str">
        <f t="shared" si="2"/>
        <v>-</v>
      </c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BF161">
        <f>ROW()</f>
        <v>161</v>
      </c>
    </row>
    <row r="162" spans="1:58" x14ac:dyDescent="0.25">
      <c r="A162" t="str">
        <f t="shared" si="2"/>
        <v>-</v>
      </c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BF162">
        <f>ROW()</f>
        <v>162</v>
      </c>
    </row>
    <row r="163" spans="1:58" x14ac:dyDescent="0.25">
      <c r="A163" t="str">
        <f t="shared" si="2"/>
        <v>-</v>
      </c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BF163">
        <f>ROW()</f>
        <v>163</v>
      </c>
    </row>
    <row r="164" spans="1:58" x14ac:dyDescent="0.25">
      <c r="A164" t="str">
        <f t="shared" si="2"/>
        <v>-</v>
      </c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BF164">
        <f>ROW()</f>
        <v>164</v>
      </c>
    </row>
    <row r="165" spans="1:58" x14ac:dyDescent="0.25">
      <c r="A165" t="str">
        <f t="shared" si="2"/>
        <v>-</v>
      </c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BF165">
        <f>ROW()</f>
        <v>165</v>
      </c>
    </row>
    <row r="166" spans="1:58" x14ac:dyDescent="0.25">
      <c r="A166" t="str">
        <f t="shared" si="2"/>
        <v>-</v>
      </c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BF166">
        <f>ROW()</f>
        <v>166</v>
      </c>
    </row>
    <row r="167" spans="1:58" x14ac:dyDescent="0.25">
      <c r="A167" t="str">
        <f t="shared" si="2"/>
        <v>-</v>
      </c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BF167">
        <f>ROW()</f>
        <v>167</v>
      </c>
    </row>
    <row r="168" spans="1:58" x14ac:dyDescent="0.25">
      <c r="A168" t="str">
        <f t="shared" si="2"/>
        <v>-</v>
      </c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BF168">
        <f>ROW()</f>
        <v>168</v>
      </c>
    </row>
    <row r="169" spans="1:58" x14ac:dyDescent="0.25">
      <c r="A169" t="str">
        <f t="shared" si="2"/>
        <v>-</v>
      </c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BF169">
        <f>ROW()</f>
        <v>169</v>
      </c>
    </row>
    <row r="170" spans="1:58" x14ac:dyDescent="0.25">
      <c r="A170" t="str">
        <f t="shared" si="2"/>
        <v>-</v>
      </c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BF170">
        <f>ROW()</f>
        <v>170</v>
      </c>
    </row>
    <row r="171" spans="1:58" x14ac:dyDescent="0.25">
      <c r="A171" t="str">
        <f t="shared" si="2"/>
        <v>-</v>
      </c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BF171">
        <f>ROW()</f>
        <v>171</v>
      </c>
    </row>
    <row r="172" spans="1:58" x14ac:dyDescent="0.25">
      <c r="A172" t="str">
        <f t="shared" si="2"/>
        <v>-</v>
      </c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BF172">
        <f>ROW()</f>
        <v>172</v>
      </c>
    </row>
    <row r="173" spans="1:58" x14ac:dyDescent="0.25">
      <c r="A173" t="str">
        <f t="shared" si="2"/>
        <v>-</v>
      </c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BF173">
        <f>ROW()</f>
        <v>173</v>
      </c>
    </row>
    <row r="174" spans="1:58" x14ac:dyDescent="0.25">
      <c r="A174" t="str">
        <f t="shared" si="2"/>
        <v>-</v>
      </c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BF174">
        <f>ROW()</f>
        <v>174</v>
      </c>
    </row>
    <row r="175" spans="1:58" x14ac:dyDescent="0.25">
      <c r="A175" t="str">
        <f t="shared" si="2"/>
        <v>-</v>
      </c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BF175">
        <f>ROW()</f>
        <v>175</v>
      </c>
    </row>
    <row r="176" spans="1:58" x14ac:dyDescent="0.25">
      <c r="A176" t="str">
        <f t="shared" si="2"/>
        <v>-</v>
      </c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BF176">
        <f>ROW()</f>
        <v>176</v>
      </c>
    </row>
    <row r="177" spans="1:58" x14ac:dyDescent="0.25">
      <c r="A177" t="str">
        <f t="shared" si="2"/>
        <v>-</v>
      </c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BF177">
        <f>ROW()</f>
        <v>177</v>
      </c>
    </row>
    <row r="178" spans="1:58" x14ac:dyDescent="0.25">
      <c r="A178" t="str">
        <f t="shared" si="2"/>
        <v>-</v>
      </c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BF178">
        <f>ROW()</f>
        <v>178</v>
      </c>
    </row>
    <row r="179" spans="1:58" x14ac:dyDescent="0.25">
      <c r="A179" t="str">
        <f t="shared" si="2"/>
        <v>-</v>
      </c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BF179">
        <f>ROW()</f>
        <v>179</v>
      </c>
    </row>
    <row r="180" spans="1:58" x14ac:dyDescent="0.25">
      <c r="A180" t="str">
        <f t="shared" si="2"/>
        <v>-</v>
      </c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BF180">
        <f>ROW()</f>
        <v>180</v>
      </c>
    </row>
    <row r="181" spans="1:58" x14ac:dyDescent="0.25">
      <c r="A181" t="str">
        <f t="shared" si="2"/>
        <v>-</v>
      </c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BF181">
        <f>ROW()</f>
        <v>181</v>
      </c>
    </row>
    <row r="182" spans="1:58" x14ac:dyDescent="0.25">
      <c r="A182" t="str">
        <f t="shared" si="2"/>
        <v>-</v>
      </c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BF182">
        <f>ROW()</f>
        <v>182</v>
      </c>
    </row>
    <row r="183" spans="1:58" x14ac:dyDescent="0.25">
      <c r="A183" t="str">
        <f t="shared" si="2"/>
        <v>-</v>
      </c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BF183">
        <f>ROW()</f>
        <v>183</v>
      </c>
    </row>
    <row r="184" spans="1:58" x14ac:dyDescent="0.25">
      <c r="A184" t="str">
        <f t="shared" si="2"/>
        <v>-</v>
      </c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BF184">
        <f>ROW()</f>
        <v>184</v>
      </c>
    </row>
    <row r="185" spans="1:58" x14ac:dyDescent="0.25">
      <c r="A185" t="str">
        <f t="shared" si="2"/>
        <v>-</v>
      </c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BF185">
        <f>ROW()</f>
        <v>185</v>
      </c>
    </row>
    <row r="186" spans="1:58" x14ac:dyDescent="0.25">
      <c r="A186" t="str">
        <f t="shared" si="2"/>
        <v>-</v>
      </c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BF186">
        <f>ROW()</f>
        <v>186</v>
      </c>
    </row>
    <row r="187" spans="1:58" x14ac:dyDescent="0.25">
      <c r="A187" t="str">
        <f t="shared" si="2"/>
        <v>-</v>
      </c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BF187">
        <f>ROW()</f>
        <v>187</v>
      </c>
    </row>
    <row r="188" spans="1:58" x14ac:dyDescent="0.25">
      <c r="A188" t="str">
        <f t="shared" si="2"/>
        <v>-</v>
      </c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BF188">
        <f>ROW()</f>
        <v>188</v>
      </c>
    </row>
    <row r="189" spans="1:58" x14ac:dyDescent="0.25">
      <c r="A189" t="str">
        <f t="shared" si="2"/>
        <v>-</v>
      </c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BF189">
        <f>ROW()</f>
        <v>189</v>
      </c>
    </row>
    <row r="190" spans="1:58" x14ac:dyDescent="0.25">
      <c r="A190" t="str">
        <f t="shared" si="2"/>
        <v>-</v>
      </c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BF190">
        <f>ROW()</f>
        <v>190</v>
      </c>
    </row>
    <row r="191" spans="1:58" x14ac:dyDescent="0.25">
      <c r="A191" t="str">
        <f t="shared" si="2"/>
        <v>-</v>
      </c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BF191">
        <f>ROW()</f>
        <v>191</v>
      </c>
    </row>
    <row r="192" spans="1:58" x14ac:dyDescent="0.25">
      <c r="A192" t="str">
        <f t="shared" si="2"/>
        <v>-</v>
      </c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BF192">
        <f>ROW()</f>
        <v>192</v>
      </c>
    </row>
    <row r="193" spans="1:58" x14ac:dyDescent="0.25">
      <c r="A193" t="str">
        <f t="shared" si="2"/>
        <v>-</v>
      </c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BF193">
        <f>ROW()</f>
        <v>193</v>
      </c>
    </row>
    <row r="194" spans="1:58" x14ac:dyDescent="0.25">
      <c r="A194" t="str">
        <f t="shared" si="2"/>
        <v>-</v>
      </c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BF194">
        <f>ROW()</f>
        <v>194</v>
      </c>
    </row>
    <row r="195" spans="1:58" x14ac:dyDescent="0.25">
      <c r="A195" t="str">
        <f t="shared" si="2"/>
        <v>-</v>
      </c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BF195">
        <f>ROW()</f>
        <v>195</v>
      </c>
    </row>
    <row r="196" spans="1:58" x14ac:dyDescent="0.25">
      <c r="A196" t="str">
        <f t="shared" si="2"/>
        <v>-</v>
      </c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2"/>
      <c r="BF196">
        <f>ROW()</f>
        <v>196</v>
      </c>
    </row>
    <row r="197" spans="1:58" x14ac:dyDescent="0.25">
      <c r="A197" t="str">
        <f t="shared" si="2"/>
        <v>-</v>
      </c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2"/>
      <c r="BF197">
        <f>ROW()</f>
        <v>197</v>
      </c>
    </row>
    <row r="198" spans="1:58" x14ac:dyDescent="0.25">
      <c r="A198" t="str">
        <f t="shared" si="2"/>
        <v>-</v>
      </c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2"/>
      <c r="BF198">
        <f>ROW()</f>
        <v>198</v>
      </c>
    </row>
    <row r="199" spans="1:58" x14ac:dyDescent="0.25">
      <c r="A199" t="str">
        <f t="shared" ref="A199:A262" si="3">B199&amp;"-"&amp;C199</f>
        <v>-</v>
      </c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12"/>
      <c r="BF199">
        <f>ROW()</f>
        <v>199</v>
      </c>
    </row>
    <row r="200" spans="1:58" x14ac:dyDescent="0.25">
      <c r="A200" t="str">
        <f t="shared" si="3"/>
        <v>-</v>
      </c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2"/>
      <c r="BF200">
        <f>ROW()</f>
        <v>200</v>
      </c>
    </row>
    <row r="201" spans="1:58" x14ac:dyDescent="0.25">
      <c r="A201" t="str">
        <f t="shared" si="3"/>
        <v>-</v>
      </c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2"/>
      <c r="BF201">
        <f>ROW()</f>
        <v>201</v>
      </c>
    </row>
    <row r="202" spans="1:58" x14ac:dyDescent="0.25">
      <c r="A202" t="str">
        <f t="shared" si="3"/>
        <v>-</v>
      </c>
      <c r="B202" s="12"/>
      <c r="C202" s="12"/>
      <c r="D202" s="12"/>
      <c r="E202" s="12"/>
      <c r="F202" s="12"/>
      <c r="G202" s="12"/>
      <c r="H202" s="12"/>
      <c r="I202" s="12"/>
      <c r="J202" s="12"/>
      <c r="K202" s="12"/>
      <c r="L202" s="12"/>
      <c r="BF202">
        <f>ROW()</f>
        <v>202</v>
      </c>
    </row>
    <row r="203" spans="1:58" x14ac:dyDescent="0.25">
      <c r="A203" t="str">
        <f t="shared" si="3"/>
        <v>-</v>
      </c>
      <c r="B203" s="12"/>
      <c r="C203" s="12"/>
      <c r="D203" s="12"/>
      <c r="E203" s="12"/>
      <c r="F203" s="12"/>
      <c r="G203" s="12"/>
      <c r="H203" s="12"/>
      <c r="I203" s="12"/>
      <c r="J203" s="12"/>
      <c r="K203" s="12"/>
      <c r="L203" s="12"/>
      <c r="BF203">
        <f>ROW()</f>
        <v>203</v>
      </c>
    </row>
    <row r="204" spans="1:58" x14ac:dyDescent="0.25">
      <c r="A204" t="str">
        <f t="shared" si="3"/>
        <v>-</v>
      </c>
      <c r="B204" s="12"/>
      <c r="C204" s="12"/>
      <c r="D204" s="12"/>
      <c r="E204" s="12"/>
      <c r="F204" s="12"/>
      <c r="G204" s="12"/>
      <c r="H204" s="12"/>
      <c r="I204" s="12"/>
      <c r="J204" s="12"/>
      <c r="K204" s="12"/>
      <c r="L204" s="12"/>
      <c r="BF204">
        <f>ROW()</f>
        <v>204</v>
      </c>
    </row>
    <row r="205" spans="1:58" x14ac:dyDescent="0.25">
      <c r="A205" t="str">
        <f t="shared" si="3"/>
        <v>-</v>
      </c>
      <c r="B205" s="12"/>
      <c r="C205" s="12"/>
      <c r="D205" s="12"/>
      <c r="E205" s="12"/>
      <c r="F205" s="12"/>
      <c r="G205" s="12"/>
      <c r="H205" s="12"/>
      <c r="I205" s="12"/>
      <c r="J205" s="12"/>
      <c r="K205" s="12"/>
      <c r="L205" s="12"/>
      <c r="BF205">
        <f>ROW()</f>
        <v>205</v>
      </c>
    </row>
    <row r="206" spans="1:58" x14ac:dyDescent="0.25">
      <c r="A206" t="str">
        <f t="shared" si="3"/>
        <v>-</v>
      </c>
      <c r="B206" s="12"/>
      <c r="C206" s="12"/>
      <c r="D206" s="12"/>
      <c r="E206" s="12"/>
      <c r="F206" s="12"/>
      <c r="G206" s="12"/>
      <c r="H206" s="12"/>
      <c r="I206" s="12"/>
      <c r="J206" s="12"/>
      <c r="K206" s="12"/>
      <c r="L206" s="12"/>
      <c r="BF206">
        <f>ROW()</f>
        <v>206</v>
      </c>
    </row>
    <row r="207" spans="1:58" x14ac:dyDescent="0.25">
      <c r="A207" t="str">
        <f t="shared" si="3"/>
        <v>-</v>
      </c>
      <c r="B207" s="12"/>
      <c r="C207" s="12"/>
      <c r="D207" s="12"/>
      <c r="E207" s="12"/>
      <c r="F207" s="12"/>
      <c r="G207" s="12"/>
      <c r="H207" s="12"/>
      <c r="I207" s="12"/>
      <c r="J207" s="12"/>
      <c r="K207" s="12"/>
      <c r="L207" s="12"/>
      <c r="BF207">
        <f>ROW()</f>
        <v>207</v>
      </c>
    </row>
    <row r="208" spans="1:58" x14ac:dyDescent="0.25">
      <c r="A208" t="str">
        <f t="shared" si="3"/>
        <v>-</v>
      </c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BF208">
        <f>ROW()</f>
        <v>208</v>
      </c>
    </row>
    <row r="209" spans="1:58" x14ac:dyDescent="0.25">
      <c r="A209" t="str">
        <f t="shared" si="3"/>
        <v>-</v>
      </c>
      <c r="B209" s="12"/>
      <c r="C209" s="12"/>
      <c r="D209" s="12"/>
      <c r="E209" s="12"/>
      <c r="F209" s="12"/>
      <c r="G209" s="12"/>
      <c r="H209" s="12"/>
      <c r="I209" s="12"/>
      <c r="J209" s="12"/>
      <c r="K209" s="12"/>
      <c r="L209" s="12"/>
      <c r="BF209">
        <f>ROW()</f>
        <v>209</v>
      </c>
    </row>
    <row r="210" spans="1:58" x14ac:dyDescent="0.25">
      <c r="A210" t="str">
        <f t="shared" si="3"/>
        <v>-</v>
      </c>
      <c r="B210" s="12"/>
      <c r="C210" s="12"/>
      <c r="D210" s="12"/>
      <c r="E210" s="12"/>
      <c r="F210" s="12"/>
      <c r="G210" s="12"/>
      <c r="H210" s="12"/>
      <c r="I210" s="12"/>
      <c r="J210" s="12"/>
      <c r="K210" s="12"/>
      <c r="L210" s="12"/>
      <c r="BF210">
        <f>ROW()</f>
        <v>210</v>
      </c>
    </row>
    <row r="211" spans="1:58" x14ac:dyDescent="0.25">
      <c r="A211" t="str">
        <f t="shared" si="3"/>
        <v>-</v>
      </c>
      <c r="B211" s="12"/>
      <c r="C211" s="12"/>
      <c r="D211" s="12"/>
      <c r="E211" s="12"/>
      <c r="F211" s="12"/>
      <c r="G211" s="12"/>
      <c r="H211" s="12"/>
      <c r="I211" s="12"/>
      <c r="J211" s="12"/>
      <c r="K211" s="12"/>
      <c r="L211" s="12"/>
      <c r="BF211">
        <f>ROW()</f>
        <v>211</v>
      </c>
    </row>
    <row r="212" spans="1:58" x14ac:dyDescent="0.25">
      <c r="A212" t="str">
        <f t="shared" si="3"/>
        <v>-</v>
      </c>
      <c r="B212" s="12"/>
      <c r="C212" s="12"/>
      <c r="D212" s="12"/>
      <c r="E212" s="12"/>
      <c r="F212" s="12"/>
      <c r="G212" s="12"/>
      <c r="H212" s="12"/>
      <c r="I212" s="12"/>
      <c r="J212" s="12"/>
      <c r="K212" s="12"/>
      <c r="L212" s="12"/>
      <c r="BF212">
        <f>ROW()</f>
        <v>212</v>
      </c>
    </row>
    <row r="213" spans="1:58" x14ac:dyDescent="0.25">
      <c r="A213" t="str">
        <f t="shared" si="3"/>
        <v>-</v>
      </c>
      <c r="B213" s="12"/>
      <c r="C213" s="12"/>
      <c r="D213" s="12"/>
      <c r="E213" s="12"/>
      <c r="F213" s="12"/>
      <c r="G213" s="12"/>
      <c r="H213" s="12"/>
      <c r="I213" s="12"/>
      <c r="J213" s="12"/>
      <c r="K213" s="12"/>
      <c r="L213" s="12"/>
      <c r="BF213">
        <f>ROW()</f>
        <v>213</v>
      </c>
    </row>
    <row r="214" spans="1:58" x14ac:dyDescent="0.25">
      <c r="A214" t="str">
        <f t="shared" si="3"/>
        <v>-</v>
      </c>
      <c r="B214" s="12"/>
      <c r="C214" s="12"/>
      <c r="D214" s="12"/>
      <c r="E214" s="12"/>
      <c r="F214" s="12"/>
      <c r="G214" s="12"/>
      <c r="H214" s="12"/>
      <c r="I214" s="12"/>
      <c r="J214" s="12"/>
      <c r="K214" s="12"/>
      <c r="L214" s="12"/>
      <c r="BF214">
        <f>ROW()</f>
        <v>214</v>
      </c>
    </row>
    <row r="215" spans="1:58" x14ac:dyDescent="0.25">
      <c r="A215" t="str">
        <f t="shared" si="3"/>
        <v>-</v>
      </c>
      <c r="B215" s="12"/>
      <c r="C215" s="12"/>
      <c r="D215" s="12"/>
      <c r="E215" s="12"/>
      <c r="F215" s="12"/>
      <c r="G215" s="12"/>
      <c r="H215" s="12"/>
      <c r="I215" s="12"/>
      <c r="J215" s="12"/>
      <c r="K215" s="12"/>
      <c r="L215" s="12"/>
      <c r="BF215">
        <f>ROW()</f>
        <v>215</v>
      </c>
    </row>
    <row r="216" spans="1:58" x14ac:dyDescent="0.25">
      <c r="A216" t="str">
        <f t="shared" si="3"/>
        <v>-</v>
      </c>
      <c r="B216" s="12"/>
      <c r="C216" s="12"/>
      <c r="D216" s="12"/>
      <c r="E216" s="12"/>
      <c r="F216" s="12"/>
      <c r="G216" s="12"/>
      <c r="H216" s="12"/>
      <c r="I216" s="12"/>
      <c r="J216" s="12"/>
      <c r="K216" s="12"/>
      <c r="L216" s="12"/>
      <c r="BF216">
        <f>ROW()</f>
        <v>216</v>
      </c>
    </row>
    <row r="217" spans="1:58" x14ac:dyDescent="0.25">
      <c r="A217" t="str">
        <f t="shared" si="3"/>
        <v>-</v>
      </c>
      <c r="B217" s="12"/>
      <c r="C217" s="12"/>
      <c r="D217" s="12"/>
      <c r="E217" s="12"/>
      <c r="F217" s="12"/>
      <c r="G217" s="12"/>
      <c r="H217" s="12"/>
      <c r="I217" s="12"/>
      <c r="J217" s="12"/>
      <c r="K217" s="12"/>
      <c r="L217" s="12"/>
      <c r="BF217">
        <f>ROW()</f>
        <v>217</v>
      </c>
    </row>
    <row r="218" spans="1:58" x14ac:dyDescent="0.25">
      <c r="A218" t="str">
        <f t="shared" si="3"/>
        <v>-</v>
      </c>
      <c r="B218" s="12"/>
      <c r="C218" s="12"/>
      <c r="D218" s="12"/>
      <c r="E218" s="12"/>
      <c r="F218" s="12"/>
      <c r="G218" s="12"/>
      <c r="H218" s="12"/>
      <c r="I218" s="12"/>
      <c r="J218" s="12"/>
      <c r="K218" s="12"/>
      <c r="L218" s="12"/>
      <c r="BF218">
        <f>ROW()</f>
        <v>218</v>
      </c>
    </row>
    <row r="219" spans="1:58" x14ac:dyDescent="0.25">
      <c r="A219" t="str">
        <f t="shared" si="3"/>
        <v>-</v>
      </c>
      <c r="B219" s="12"/>
      <c r="C219" s="12"/>
      <c r="D219" s="12"/>
      <c r="E219" s="12"/>
      <c r="F219" s="12"/>
      <c r="G219" s="12"/>
      <c r="H219" s="12"/>
      <c r="I219" s="12"/>
      <c r="J219" s="12"/>
      <c r="K219" s="12"/>
      <c r="L219" s="12"/>
      <c r="BF219">
        <f>ROW()</f>
        <v>219</v>
      </c>
    </row>
    <row r="220" spans="1:58" x14ac:dyDescent="0.25">
      <c r="A220" t="str">
        <f t="shared" si="3"/>
        <v>-</v>
      </c>
      <c r="B220" s="12"/>
      <c r="C220" s="12"/>
      <c r="D220" s="12"/>
      <c r="E220" s="12"/>
      <c r="F220" s="12"/>
      <c r="G220" s="12"/>
      <c r="H220" s="12"/>
      <c r="I220" s="12"/>
      <c r="J220" s="12"/>
      <c r="K220" s="12"/>
      <c r="L220" s="12"/>
      <c r="BF220">
        <f>ROW()</f>
        <v>220</v>
      </c>
    </row>
    <row r="221" spans="1:58" x14ac:dyDescent="0.25">
      <c r="A221" t="str">
        <f t="shared" si="3"/>
        <v>-</v>
      </c>
      <c r="B221" s="12"/>
      <c r="C221" s="12"/>
      <c r="D221" s="12"/>
      <c r="E221" s="12"/>
      <c r="F221" s="12"/>
      <c r="G221" s="12"/>
      <c r="H221" s="12"/>
      <c r="I221" s="12"/>
      <c r="J221" s="12"/>
      <c r="K221" s="12"/>
      <c r="L221" s="12"/>
      <c r="BF221">
        <f>ROW()</f>
        <v>221</v>
      </c>
    </row>
    <row r="222" spans="1:58" x14ac:dyDescent="0.25">
      <c r="A222" t="str">
        <f t="shared" si="3"/>
        <v>-</v>
      </c>
      <c r="B222" s="12"/>
      <c r="C222" s="12"/>
      <c r="D222" s="12"/>
      <c r="E222" s="12"/>
      <c r="F222" s="12"/>
      <c r="G222" s="12"/>
      <c r="H222" s="12"/>
      <c r="I222" s="12"/>
      <c r="J222" s="12"/>
      <c r="K222" s="12"/>
      <c r="L222" s="12"/>
      <c r="BF222">
        <f>ROW()</f>
        <v>222</v>
      </c>
    </row>
    <row r="223" spans="1:58" x14ac:dyDescent="0.25">
      <c r="A223" t="str">
        <f t="shared" si="3"/>
        <v>-</v>
      </c>
      <c r="B223" s="12"/>
      <c r="C223" s="12"/>
      <c r="D223" s="12"/>
      <c r="E223" s="12"/>
      <c r="F223" s="12"/>
      <c r="G223" s="12"/>
      <c r="H223" s="12"/>
      <c r="I223" s="12"/>
      <c r="J223" s="12"/>
      <c r="K223" s="12"/>
      <c r="L223" s="12"/>
      <c r="BF223">
        <f>ROW()</f>
        <v>223</v>
      </c>
    </row>
    <row r="224" spans="1:58" x14ac:dyDescent="0.25">
      <c r="A224" t="str">
        <f t="shared" si="3"/>
        <v>-</v>
      </c>
      <c r="B224" s="12"/>
      <c r="C224" s="12"/>
      <c r="D224" s="12"/>
      <c r="E224" s="12"/>
      <c r="F224" s="12"/>
      <c r="G224" s="12"/>
      <c r="H224" s="12"/>
      <c r="I224" s="12"/>
      <c r="J224" s="12"/>
      <c r="K224" s="12"/>
      <c r="L224" s="12"/>
      <c r="BF224">
        <f>ROW()</f>
        <v>224</v>
      </c>
    </row>
    <row r="225" spans="1:58" x14ac:dyDescent="0.25">
      <c r="A225" t="str">
        <f t="shared" si="3"/>
        <v>-</v>
      </c>
      <c r="B225" s="12"/>
      <c r="C225" s="12"/>
      <c r="D225" s="12"/>
      <c r="E225" s="12"/>
      <c r="F225" s="12"/>
      <c r="G225" s="12"/>
      <c r="H225" s="12"/>
      <c r="I225" s="12"/>
      <c r="J225" s="12"/>
      <c r="K225" s="12"/>
      <c r="L225" s="12"/>
      <c r="BF225">
        <f>ROW()</f>
        <v>225</v>
      </c>
    </row>
    <row r="226" spans="1:58" x14ac:dyDescent="0.25">
      <c r="A226" t="str">
        <f t="shared" si="3"/>
        <v>-</v>
      </c>
      <c r="B226" s="12"/>
      <c r="C226" s="12"/>
      <c r="D226" s="12"/>
      <c r="E226" s="12"/>
      <c r="F226" s="12"/>
      <c r="G226" s="12"/>
      <c r="H226" s="12"/>
      <c r="I226" s="12"/>
      <c r="J226" s="12"/>
      <c r="K226" s="12"/>
      <c r="L226" s="12"/>
      <c r="BF226">
        <f>ROW()</f>
        <v>226</v>
      </c>
    </row>
    <row r="227" spans="1:58" x14ac:dyDescent="0.25">
      <c r="A227" t="str">
        <f t="shared" si="3"/>
        <v>-</v>
      </c>
      <c r="B227" s="12"/>
      <c r="C227" s="12"/>
      <c r="D227" s="12"/>
      <c r="E227" s="12"/>
      <c r="F227" s="12"/>
      <c r="G227" s="12"/>
      <c r="H227" s="12"/>
      <c r="I227" s="12"/>
      <c r="J227" s="12"/>
      <c r="K227" s="12"/>
      <c r="L227" s="12"/>
      <c r="BF227">
        <f>ROW()</f>
        <v>227</v>
      </c>
    </row>
    <row r="228" spans="1:58" x14ac:dyDescent="0.25">
      <c r="A228" t="str">
        <f t="shared" si="3"/>
        <v>-</v>
      </c>
      <c r="B228" s="12"/>
      <c r="C228" s="12"/>
      <c r="D228" s="12"/>
      <c r="E228" s="12"/>
      <c r="F228" s="12"/>
      <c r="G228" s="12"/>
      <c r="H228" s="12"/>
      <c r="I228" s="12"/>
      <c r="J228" s="12"/>
      <c r="K228" s="12"/>
      <c r="L228" s="12"/>
      <c r="BF228">
        <f>ROW()</f>
        <v>228</v>
      </c>
    </row>
    <row r="229" spans="1:58" x14ac:dyDescent="0.25">
      <c r="A229" t="str">
        <f t="shared" si="3"/>
        <v>-</v>
      </c>
      <c r="B229" s="12"/>
      <c r="C229" s="12"/>
      <c r="D229" s="12"/>
      <c r="E229" s="12"/>
      <c r="F229" s="12"/>
      <c r="G229" s="12"/>
      <c r="H229" s="12"/>
      <c r="I229" s="12"/>
      <c r="J229" s="12"/>
      <c r="K229" s="12"/>
      <c r="L229" s="12"/>
      <c r="BF229">
        <f>ROW()</f>
        <v>229</v>
      </c>
    </row>
    <row r="230" spans="1:58" x14ac:dyDescent="0.25">
      <c r="A230" t="str">
        <f t="shared" si="3"/>
        <v>-</v>
      </c>
      <c r="B230" s="12"/>
      <c r="C230" s="12"/>
      <c r="D230" s="12"/>
      <c r="E230" s="12"/>
      <c r="F230" s="12"/>
      <c r="G230" s="12"/>
      <c r="H230" s="12"/>
      <c r="I230" s="12"/>
      <c r="J230" s="12"/>
      <c r="K230" s="12"/>
      <c r="L230" s="12"/>
      <c r="BF230">
        <f>ROW()</f>
        <v>230</v>
      </c>
    </row>
    <row r="231" spans="1:58" x14ac:dyDescent="0.25">
      <c r="A231" t="str">
        <f t="shared" si="3"/>
        <v>-</v>
      </c>
      <c r="B231" s="12"/>
      <c r="C231" s="12"/>
      <c r="D231" s="12"/>
      <c r="E231" s="12"/>
      <c r="F231" s="12"/>
      <c r="G231" s="12"/>
      <c r="H231" s="12"/>
      <c r="I231" s="12"/>
      <c r="J231" s="12"/>
      <c r="K231" s="12"/>
      <c r="L231" s="12"/>
      <c r="BF231">
        <f>ROW()</f>
        <v>231</v>
      </c>
    </row>
    <row r="232" spans="1:58" x14ac:dyDescent="0.25">
      <c r="A232" t="str">
        <f t="shared" si="3"/>
        <v>-</v>
      </c>
      <c r="B232" s="12"/>
      <c r="C232" s="12"/>
      <c r="D232" s="12"/>
      <c r="E232" s="12"/>
      <c r="F232" s="12"/>
      <c r="G232" s="12"/>
      <c r="H232" s="12"/>
      <c r="I232" s="12"/>
      <c r="J232" s="12"/>
      <c r="K232" s="12"/>
      <c r="L232" s="12"/>
      <c r="BF232">
        <f>ROW()</f>
        <v>232</v>
      </c>
    </row>
    <row r="233" spans="1:58" x14ac:dyDescent="0.25">
      <c r="A233" t="str">
        <f t="shared" si="3"/>
        <v>-</v>
      </c>
      <c r="B233" s="12"/>
      <c r="C233" s="12"/>
      <c r="D233" s="12"/>
      <c r="E233" s="12"/>
      <c r="F233" s="12"/>
      <c r="G233" s="12"/>
      <c r="H233" s="12"/>
      <c r="I233" s="12"/>
      <c r="J233" s="12"/>
      <c r="K233" s="12"/>
      <c r="L233" s="12"/>
      <c r="BF233">
        <f>ROW()</f>
        <v>233</v>
      </c>
    </row>
    <row r="234" spans="1:58" x14ac:dyDescent="0.25">
      <c r="A234" t="str">
        <f t="shared" si="3"/>
        <v>-</v>
      </c>
      <c r="B234" s="12"/>
      <c r="C234" s="12"/>
      <c r="D234" s="12"/>
      <c r="E234" s="12"/>
      <c r="F234" s="12"/>
      <c r="G234" s="12"/>
      <c r="H234" s="12"/>
      <c r="I234" s="12"/>
      <c r="J234" s="12"/>
      <c r="K234" s="12"/>
      <c r="L234" s="12"/>
      <c r="BF234">
        <f>ROW()</f>
        <v>234</v>
      </c>
    </row>
    <row r="235" spans="1:58" x14ac:dyDescent="0.25">
      <c r="A235" t="str">
        <f t="shared" si="3"/>
        <v>-</v>
      </c>
      <c r="B235" s="12"/>
      <c r="C235" s="12"/>
      <c r="D235" s="12"/>
      <c r="E235" s="12"/>
      <c r="F235" s="12"/>
      <c r="G235" s="12"/>
      <c r="H235" s="12"/>
      <c r="I235" s="12"/>
      <c r="J235" s="12"/>
      <c r="K235" s="12"/>
      <c r="L235" s="12"/>
      <c r="BF235">
        <f>ROW()</f>
        <v>235</v>
      </c>
    </row>
    <row r="236" spans="1:58" x14ac:dyDescent="0.25">
      <c r="A236" t="str">
        <f t="shared" si="3"/>
        <v>-</v>
      </c>
      <c r="B236" s="12"/>
      <c r="C236" s="12"/>
      <c r="D236" s="12"/>
      <c r="E236" s="12"/>
      <c r="F236" s="12"/>
      <c r="G236" s="12"/>
      <c r="H236" s="12"/>
      <c r="I236" s="12"/>
      <c r="J236" s="12"/>
      <c r="K236" s="12"/>
      <c r="L236" s="12"/>
      <c r="BF236">
        <f>ROW()</f>
        <v>236</v>
      </c>
    </row>
    <row r="237" spans="1:58" x14ac:dyDescent="0.25">
      <c r="A237" t="str">
        <f t="shared" si="3"/>
        <v>-</v>
      </c>
      <c r="B237" s="12"/>
      <c r="C237" s="12"/>
      <c r="D237" s="12"/>
      <c r="E237" s="12"/>
      <c r="F237" s="12"/>
      <c r="G237" s="12"/>
      <c r="H237" s="12"/>
      <c r="I237" s="12"/>
      <c r="J237" s="12"/>
      <c r="K237" s="12"/>
      <c r="L237" s="12"/>
      <c r="BF237">
        <f>ROW()</f>
        <v>237</v>
      </c>
    </row>
    <row r="238" spans="1:58" x14ac:dyDescent="0.25">
      <c r="A238" t="str">
        <f t="shared" si="3"/>
        <v>-</v>
      </c>
      <c r="B238" s="12"/>
      <c r="C238" s="12"/>
      <c r="D238" s="12"/>
      <c r="E238" s="12"/>
      <c r="F238" s="12"/>
      <c r="G238" s="12"/>
      <c r="H238" s="12"/>
      <c r="I238" s="12"/>
      <c r="J238" s="12"/>
      <c r="K238" s="12"/>
      <c r="L238" s="12"/>
      <c r="BF238">
        <f>ROW()</f>
        <v>238</v>
      </c>
    </row>
    <row r="239" spans="1:58" x14ac:dyDescent="0.25">
      <c r="A239" t="str">
        <f t="shared" si="3"/>
        <v>-</v>
      </c>
      <c r="B239" s="12"/>
      <c r="C239" s="12"/>
      <c r="D239" s="12"/>
      <c r="E239" s="12"/>
      <c r="F239" s="12"/>
      <c r="G239" s="12"/>
      <c r="H239" s="12"/>
      <c r="I239" s="12"/>
      <c r="J239" s="12"/>
      <c r="K239" s="12"/>
      <c r="L239" s="12"/>
      <c r="BF239">
        <f>ROW()</f>
        <v>239</v>
      </c>
    </row>
    <row r="240" spans="1:58" x14ac:dyDescent="0.25">
      <c r="A240" t="str">
        <f t="shared" si="3"/>
        <v>-</v>
      </c>
      <c r="B240" s="12"/>
      <c r="C240" s="12"/>
      <c r="D240" s="12"/>
      <c r="E240" s="12"/>
      <c r="F240" s="12"/>
      <c r="G240" s="12"/>
      <c r="H240" s="12"/>
      <c r="I240" s="12"/>
      <c r="J240" s="12"/>
      <c r="K240" s="12"/>
      <c r="L240" s="12"/>
      <c r="BF240">
        <f>ROW()</f>
        <v>240</v>
      </c>
    </row>
    <row r="241" spans="1:58" x14ac:dyDescent="0.25">
      <c r="A241" t="str">
        <f t="shared" si="3"/>
        <v>-</v>
      </c>
      <c r="B241" s="12"/>
      <c r="C241" s="12"/>
      <c r="D241" s="12"/>
      <c r="E241" s="12"/>
      <c r="F241" s="12"/>
      <c r="G241" s="12"/>
      <c r="H241" s="12"/>
      <c r="I241" s="12"/>
      <c r="J241" s="12"/>
      <c r="K241" s="12"/>
      <c r="L241" s="12"/>
      <c r="BF241">
        <f>ROW()</f>
        <v>241</v>
      </c>
    </row>
    <row r="242" spans="1:58" x14ac:dyDescent="0.25">
      <c r="A242" t="str">
        <f t="shared" si="3"/>
        <v>-</v>
      </c>
      <c r="B242" s="12"/>
      <c r="C242" s="12"/>
      <c r="D242" s="12"/>
      <c r="E242" s="12"/>
      <c r="F242" s="12"/>
      <c r="G242" s="12"/>
      <c r="H242" s="12"/>
      <c r="I242" s="12"/>
      <c r="J242" s="12"/>
      <c r="K242" s="12"/>
      <c r="L242" s="12"/>
      <c r="BF242">
        <f>ROW()</f>
        <v>242</v>
      </c>
    </row>
    <row r="243" spans="1:58" x14ac:dyDescent="0.25">
      <c r="A243" t="str">
        <f t="shared" si="3"/>
        <v>-</v>
      </c>
      <c r="B243" s="12"/>
      <c r="C243" s="12"/>
      <c r="D243" s="12"/>
      <c r="E243" s="12"/>
      <c r="F243" s="12"/>
      <c r="G243" s="12"/>
      <c r="H243" s="12"/>
      <c r="I243" s="12"/>
      <c r="J243" s="12"/>
      <c r="K243" s="12"/>
      <c r="L243" s="12"/>
      <c r="BF243">
        <f>ROW()</f>
        <v>243</v>
      </c>
    </row>
    <row r="244" spans="1:58" x14ac:dyDescent="0.25">
      <c r="A244" t="str">
        <f t="shared" si="3"/>
        <v>-</v>
      </c>
      <c r="B244" s="12"/>
      <c r="C244" s="12"/>
      <c r="D244" s="12"/>
      <c r="E244" s="12"/>
      <c r="F244" s="12"/>
      <c r="G244" s="12"/>
      <c r="H244" s="12"/>
      <c r="I244" s="12"/>
      <c r="J244" s="12"/>
      <c r="K244" s="12"/>
      <c r="L244" s="12"/>
      <c r="BF244">
        <f>ROW()</f>
        <v>244</v>
      </c>
    </row>
    <row r="245" spans="1:58" x14ac:dyDescent="0.25">
      <c r="A245" t="str">
        <f t="shared" si="3"/>
        <v>-</v>
      </c>
      <c r="B245" s="12"/>
      <c r="C245" s="12"/>
      <c r="D245" s="12"/>
      <c r="E245" s="12"/>
      <c r="F245" s="12"/>
      <c r="G245" s="12"/>
      <c r="H245" s="12"/>
      <c r="I245" s="12"/>
      <c r="J245" s="12"/>
      <c r="K245" s="12"/>
      <c r="L245" s="12"/>
      <c r="BF245">
        <f>ROW()</f>
        <v>245</v>
      </c>
    </row>
    <row r="246" spans="1:58" x14ac:dyDescent="0.25">
      <c r="A246" t="str">
        <f t="shared" si="3"/>
        <v>-</v>
      </c>
      <c r="B246" s="12"/>
      <c r="C246" s="12"/>
      <c r="D246" s="12"/>
      <c r="E246" s="12"/>
      <c r="F246" s="12"/>
      <c r="G246" s="12"/>
      <c r="H246" s="12"/>
      <c r="I246" s="12"/>
      <c r="J246" s="12"/>
      <c r="K246" s="12"/>
      <c r="L246" s="12"/>
      <c r="BF246">
        <f>ROW()</f>
        <v>246</v>
      </c>
    </row>
    <row r="247" spans="1:58" x14ac:dyDescent="0.25">
      <c r="A247" t="str">
        <f t="shared" si="3"/>
        <v>-</v>
      </c>
      <c r="B247" s="12"/>
      <c r="C247" s="12"/>
      <c r="D247" s="12"/>
      <c r="E247" s="12"/>
      <c r="F247" s="12"/>
      <c r="G247" s="12"/>
      <c r="H247" s="12"/>
      <c r="I247" s="12"/>
      <c r="J247" s="12"/>
      <c r="K247" s="12"/>
      <c r="L247" s="12"/>
      <c r="BF247">
        <f>ROW()</f>
        <v>247</v>
      </c>
    </row>
    <row r="248" spans="1:58" x14ac:dyDescent="0.25">
      <c r="A248" t="str">
        <f t="shared" si="3"/>
        <v>-</v>
      </c>
      <c r="B248" s="12"/>
      <c r="C248" s="12"/>
      <c r="D248" s="12"/>
      <c r="E248" s="12"/>
      <c r="F248" s="12"/>
      <c r="G248" s="12"/>
      <c r="H248" s="12"/>
      <c r="I248" s="12"/>
      <c r="J248" s="12"/>
      <c r="K248" s="12"/>
      <c r="L248" s="12"/>
      <c r="BF248">
        <f>ROW()</f>
        <v>248</v>
      </c>
    </row>
    <row r="249" spans="1:58" x14ac:dyDescent="0.25">
      <c r="A249" t="str">
        <f t="shared" si="3"/>
        <v>-</v>
      </c>
      <c r="B249" s="12"/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BF249">
        <f>ROW()</f>
        <v>249</v>
      </c>
    </row>
    <row r="250" spans="1:58" x14ac:dyDescent="0.25">
      <c r="A250" t="str">
        <f t="shared" si="3"/>
        <v>-</v>
      </c>
      <c r="B250" s="12"/>
      <c r="C250" s="12"/>
      <c r="D250" s="12"/>
      <c r="E250" s="12"/>
      <c r="F250" s="12"/>
      <c r="G250" s="12"/>
      <c r="H250" s="12"/>
      <c r="I250" s="12"/>
      <c r="J250" s="12"/>
      <c r="K250" s="12"/>
      <c r="L250" s="12"/>
      <c r="BF250">
        <f>ROW()</f>
        <v>250</v>
      </c>
    </row>
    <row r="251" spans="1:58" x14ac:dyDescent="0.25">
      <c r="A251" t="str">
        <f t="shared" si="3"/>
        <v>-</v>
      </c>
      <c r="B251" s="12"/>
      <c r="C251" s="12"/>
      <c r="D251" s="12"/>
      <c r="E251" s="12"/>
      <c r="F251" s="12"/>
      <c r="G251" s="12"/>
      <c r="H251" s="12"/>
      <c r="I251" s="12"/>
      <c r="J251" s="12"/>
      <c r="K251" s="12"/>
      <c r="L251" s="12"/>
      <c r="BF251">
        <f>ROW()</f>
        <v>251</v>
      </c>
    </row>
    <row r="252" spans="1:58" x14ac:dyDescent="0.25">
      <c r="A252" t="str">
        <f t="shared" si="3"/>
        <v>-</v>
      </c>
      <c r="B252" s="12"/>
      <c r="C252" s="12"/>
      <c r="D252" s="12"/>
      <c r="E252" s="12"/>
      <c r="F252" s="12"/>
      <c r="G252" s="12"/>
      <c r="H252" s="12"/>
      <c r="I252" s="12"/>
      <c r="J252" s="12"/>
      <c r="K252" s="12"/>
      <c r="L252" s="12"/>
      <c r="BF252">
        <f>ROW()</f>
        <v>252</v>
      </c>
    </row>
    <row r="253" spans="1:58" x14ac:dyDescent="0.25">
      <c r="A253" t="str">
        <f t="shared" si="3"/>
        <v>-</v>
      </c>
      <c r="B253" s="12"/>
      <c r="C253" s="12"/>
      <c r="D253" s="12"/>
      <c r="E253" s="12"/>
      <c r="F253" s="12"/>
      <c r="G253" s="12"/>
      <c r="H253" s="12"/>
      <c r="I253" s="12"/>
      <c r="J253" s="12"/>
      <c r="K253" s="12"/>
      <c r="L253" s="12"/>
      <c r="BF253">
        <f>ROW()</f>
        <v>253</v>
      </c>
    </row>
    <row r="254" spans="1:58" x14ac:dyDescent="0.25">
      <c r="A254" t="str">
        <f t="shared" si="3"/>
        <v>-</v>
      </c>
      <c r="B254" s="12"/>
      <c r="C254" s="12"/>
      <c r="D254" s="12"/>
      <c r="E254" s="12"/>
      <c r="F254" s="12"/>
      <c r="G254" s="12"/>
      <c r="H254" s="12"/>
      <c r="I254" s="12"/>
      <c r="J254" s="12"/>
      <c r="K254" s="12"/>
      <c r="L254" s="12"/>
      <c r="BF254">
        <f>ROW()</f>
        <v>254</v>
      </c>
    </row>
    <row r="255" spans="1:58" x14ac:dyDescent="0.25">
      <c r="A255" t="str">
        <f t="shared" si="3"/>
        <v>-</v>
      </c>
      <c r="B255" s="12"/>
      <c r="C255" s="12"/>
      <c r="D255" s="12"/>
      <c r="E255" s="12"/>
      <c r="F255" s="12"/>
      <c r="G255" s="12"/>
      <c r="H255" s="12"/>
      <c r="I255" s="12"/>
      <c r="J255" s="12"/>
      <c r="K255" s="12"/>
      <c r="L255" s="12"/>
      <c r="BF255">
        <f>ROW()</f>
        <v>255</v>
      </c>
    </row>
    <row r="256" spans="1:58" x14ac:dyDescent="0.25">
      <c r="A256" t="str">
        <f t="shared" si="3"/>
        <v>-</v>
      </c>
      <c r="B256" s="12"/>
      <c r="C256" s="12"/>
      <c r="D256" s="12"/>
      <c r="E256" s="12"/>
      <c r="F256" s="12"/>
      <c r="G256" s="12"/>
      <c r="H256" s="12"/>
      <c r="I256" s="12"/>
      <c r="J256" s="12"/>
      <c r="K256" s="12"/>
      <c r="L256" s="12"/>
      <c r="BF256">
        <f>ROW()</f>
        <v>256</v>
      </c>
    </row>
    <row r="257" spans="1:58" x14ac:dyDescent="0.25">
      <c r="A257" t="str">
        <f t="shared" si="3"/>
        <v>-</v>
      </c>
      <c r="B257" s="12"/>
      <c r="C257" s="12"/>
      <c r="D257" s="12"/>
      <c r="E257" s="12"/>
      <c r="F257" s="12"/>
      <c r="G257" s="12"/>
      <c r="H257" s="12"/>
      <c r="I257" s="12"/>
      <c r="J257" s="12"/>
      <c r="K257" s="12"/>
      <c r="L257" s="12"/>
      <c r="BF257">
        <f>ROW()</f>
        <v>257</v>
      </c>
    </row>
    <row r="258" spans="1:58" x14ac:dyDescent="0.25">
      <c r="A258" t="str">
        <f t="shared" si="3"/>
        <v>-</v>
      </c>
      <c r="B258" s="12"/>
      <c r="C258" s="12"/>
      <c r="D258" s="12"/>
      <c r="E258" s="12"/>
      <c r="F258" s="12"/>
      <c r="G258" s="12"/>
      <c r="H258" s="12"/>
      <c r="I258" s="12"/>
      <c r="J258" s="12"/>
      <c r="K258" s="12"/>
      <c r="L258" s="12"/>
      <c r="BF258">
        <f>ROW()</f>
        <v>258</v>
      </c>
    </row>
    <row r="259" spans="1:58" x14ac:dyDescent="0.25">
      <c r="A259" t="str">
        <f t="shared" si="3"/>
        <v>-</v>
      </c>
      <c r="B259" s="12"/>
      <c r="C259" s="12"/>
      <c r="D259" s="12"/>
      <c r="E259" s="12"/>
      <c r="F259" s="12"/>
      <c r="G259" s="12"/>
      <c r="H259" s="12"/>
      <c r="I259" s="12"/>
      <c r="J259" s="12"/>
      <c r="K259" s="12"/>
      <c r="L259" s="12"/>
      <c r="BF259">
        <f>ROW()</f>
        <v>259</v>
      </c>
    </row>
    <row r="260" spans="1:58" x14ac:dyDescent="0.25">
      <c r="A260" t="str">
        <f t="shared" si="3"/>
        <v>-</v>
      </c>
      <c r="B260" s="12"/>
      <c r="C260" s="12"/>
      <c r="D260" s="12"/>
      <c r="E260" s="12"/>
      <c r="F260" s="12"/>
      <c r="G260" s="12"/>
      <c r="H260" s="12"/>
      <c r="I260" s="12"/>
      <c r="J260" s="12"/>
      <c r="K260" s="12"/>
      <c r="L260" s="12"/>
      <c r="BF260">
        <f>ROW()</f>
        <v>260</v>
      </c>
    </row>
    <row r="261" spans="1:58" x14ac:dyDescent="0.25">
      <c r="A261" t="str">
        <f t="shared" si="3"/>
        <v>-</v>
      </c>
      <c r="B261" s="12"/>
      <c r="C261" s="12"/>
      <c r="D261" s="12"/>
      <c r="E261" s="12"/>
      <c r="F261" s="12"/>
      <c r="G261" s="12"/>
      <c r="H261" s="12"/>
      <c r="I261" s="12"/>
      <c r="J261" s="12"/>
      <c r="K261" s="12"/>
      <c r="L261" s="12"/>
      <c r="BF261">
        <f>ROW()</f>
        <v>261</v>
      </c>
    </row>
    <row r="262" spans="1:58" x14ac:dyDescent="0.25">
      <c r="A262" t="str">
        <f t="shared" si="3"/>
        <v>-</v>
      </c>
      <c r="B262" s="12"/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BF262">
        <f>ROW()</f>
        <v>262</v>
      </c>
    </row>
    <row r="263" spans="1:58" x14ac:dyDescent="0.25">
      <c r="A263" t="str">
        <f t="shared" ref="A263:A326" si="4">B263&amp;"-"&amp;C263</f>
        <v>-</v>
      </c>
      <c r="B263" s="12"/>
      <c r="C263" s="12"/>
      <c r="D263" s="12"/>
      <c r="E263" s="12"/>
      <c r="F263" s="12"/>
      <c r="G263" s="12"/>
      <c r="H263" s="12"/>
      <c r="I263" s="12"/>
      <c r="J263" s="12"/>
      <c r="K263" s="12"/>
      <c r="L263" s="12"/>
      <c r="BF263">
        <f>ROW()</f>
        <v>263</v>
      </c>
    </row>
    <row r="264" spans="1:58" x14ac:dyDescent="0.25">
      <c r="A264" t="str">
        <f t="shared" si="4"/>
        <v>-</v>
      </c>
      <c r="B264" s="12"/>
      <c r="C264" s="12"/>
      <c r="D264" s="12"/>
      <c r="E264" s="12"/>
      <c r="F264" s="12"/>
      <c r="G264" s="12"/>
      <c r="H264" s="12"/>
      <c r="I264" s="12"/>
      <c r="J264" s="12"/>
      <c r="K264" s="12"/>
      <c r="L264" s="12"/>
      <c r="BF264">
        <f>ROW()</f>
        <v>264</v>
      </c>
    </row>
    <row r="265" spans="1:58" x14ac:dyDescent="0.25">
      <c r="A265" t="str">
        <f t="shared" si="4"/>
        <v>-</v>
      </c>
      <c r="B265" s="12"/>
      <c r="C265" s="12"/>
      <c r="D265" s="12"/>
      <c r="E265" s="12"/>
      <c r="F265" s="12"/>
      <c r="G265" s="12"/>
      <c r="H265" s="12"/>
      <c r="I265" s="12"/>
      <c r="J265" s="12"/>
      <c r="K265" s="12"/>
      <c r="L265" s="12"/>
      <c r="BF265">
        <f>ROW()</f>
        <v>265</v>
      </c>
    </row>
    <row r="266" spans="1:58" x14ac:dyDescent="0.25">
      <c r="A266" t="str">
        <f t="shared" si="4"/>
        <v>-</v>
      </c>
      <c r="B266" s="12"/>
      <c r="C266" s="12"/>
      <c r="D266" s="12"/>
      <c r="E266" s="12"/>
      <c r="F266" s="12"/>
      <c r="G266" s="12"/>
      <c r="H266" s="12"/>
      <c r="I266" s="12"/>
      <c r="J266" s="12"/>
      <c r="K266" s="12"/>
      <c r="L266" s="12"/>
      <c r="BF266">
        <f>ROW()</f>
        <v>266</v>
      </c>
    </row>
    <row r="267" spans="1:58" x14ac:dyDescent="0.25">
      <c r="A267" t="str">
        <f t="shared" si="4"/>
        <v>-</v>
      </c>
      <c r="B267" s="12"/>
      <c r="C267" s="12"/>
      <c r="D267" s="12"/>
      <c r="E267" s="12"/>
      <c r="F267" s="12"/>
      <c r="G267" s="12"/>
      <c r="H267" s="12"/>
      <c r="I267" s="12"/>
      <c r="J267" s="12"/>
      <c r="K267" s="12"/>
      <c r="L267" s="12"/>
      <c r="BF267">
        <f>ROW()</f>
        <v>267</v>
      </c>
    </row>
    <row r="268" spans="1:58" x14ac:dyDescent="0.25">
      <c r="A268" t="str">
        <f t="shared" si="4"/>
        <v>-</v>
      </c>
      <c r="B268" s="12"/>
      <c r="C268" s="12"/>
      <c r="D268" s="12"/>
      <c r="E268" s="12"/>
      <c r="F268" s="12"/>
      <c r="G268" s="12"/>
      <c r="H268" s="12"/>
      <c r="I268" s="12"/>
      <c r="J268" s="12"/>
      <c r="K268" s="12"/>
      <c r="L268" s="12"/>
      <c r="BF268">
        <f>ROW()</f>
        <v>268</v>
      </c>
    </row>
    <row r="269" spans="1:58" x14ac:dyDescent="0.25">
      <c r="A269" t="str">
        <f t="shared" si="4"/>
        <v>-</v>
      </c>
      <c r="B269" s="12"/>
      <c r="C269" s="12"/>
      <c r="D269" s="12"/>
      <c r="E269" s="12"/>
      <c r="F269" s="12"/>
      <c r="G269" s="12"/>
      <c r="H269" s="12"/>
      <c r="I269" s="12"/>
      <c r="J269" s="12"/>
      <c r="K269" s="12"/>
      <c r="L269" s="12"/>
      <c r="BF269">
        <f>ROW()</f>
        <v>269</v>
      </c>
    </row>
    <row r="270" spans="1:58" x14ac:dyDescent="0.25">
      <c r="A270" t="str">
        <f t="shared" si="4"/>
        <v>-</v>
      </c>
      <c r="B270" s="12"/>
      <c r="C270" s="12"/>
      <c r="D270" s="12"/>
      <c r="E270" s="12"/>
      <c r="F270" s="12"/>
      <c r="G270" s="12"/>
      <c r="H270" s="12"/>
      <c r="I270" s="12"/>
      <c r="J270" s="12"/>
      <c r="K270" s="12"/>
      <c r="L270" s="12"/>
      <c r="BF270">
        <f>ROW()</f>
        <v>270</v>
      </c>
    </row>
    <row r="271" spans="1:58" x14ac:dyDescent="0.25">
      <c r="A271" t="str">
        <f t="shared" si="4"/>
        <v>-</v>
      </c>
      <c r="B271" s="12"/>
      <c r="C271" s="12"/>
      <c r="D271" s="12"/>
      <c r="E271" s="12"/>
      <c r="F271" s="12"/>
      <c r="G271" s="12"/>
      <c r="H271" s="12"/>
      <c r="I271" s="12"/>
      <c r="J271" s="12"/>
      <c r="K271" s="12"/>
      <c r="L271" s="12"/>
      <c r="BF271">
        <f>ROW()</f>
        <v>271</v>
      </c>
    </row>
    <row r="272" spans="1:58" x14ac:dyDescent="0.25">
      <c r="A272" t="str">
        <f t="shared" si="4"/>
        <v>-</v>
      </c>
      <c r="B272" s="12"/>
      <c r="C272" s="12"/>
      <c r="D272" s="12"/>
      <c r="E272" s="12"/>
      <c r="F272" s="12"/>
      <c r="G272" s="12"/>
      <c r="H272" s="12"/>
      <c r="I272" s="12"/>
      <c r="J272" s="12"/>
      <c r="K272" s="12"/>
      <c r="L272" s="12"/>
      <c r="BF272">
        <f>ROW()</f>
        <v>272</v>
      </c>
    </row>
    <row r="273" spans="1:58" x14ac:dyDescent="0.25">
      <c r="A273" t="str">
        <f t="shared" si="4"/>
        <v>-</v>
      </c>
      <c r="B273" s="12"/>
      <c r="C273" s="12"/>
      <c r="D273" s="12"/>
      <c r="E273" s="12"/>
      <c r="F273" s="12"/>
      <c r="G273" s="12"/>
      <c r="H273" s="12"/>
      <c r="I273" s="12"/>
      <c r="J273" s="12"/>
      <c r="K273" s="12"/>
      <c r="L273" s="12"/>
      <c r="BF273">
        <f>ROW()</f>
        <v>273</v>
      </c>
    </row>
    <row r="274" spans="1:58" x14ac:dyDescent="0.25">
      <c r="A274" t="str">
        <f t="shared" si="4"/>
        <v>-</v>
      </c>
      <c r="B274" s="12"/>
      <c r="C274" s="12"/>
      <c r="D274" s="12"/>
      <c r="E274" s="12"/>
      <c r="F274" s="12"/>
      <c r="G274" s="12"/>
      <c r="H274" s="12"/>
      <c r="I274" s="12"/>
      <c r="J274" s="12"/>
      <c r="K274" s="12"/>
      <c r="L274" s="12"/>
      <c r="BF274">
        <f>ROW()</f>
        <v>274</v>
      </c>
    </row>
    <row r="275" spans="1:58" x14ac:dyDescent="0.25">
      <c r="A275" t="str">
        <f t="shared" si="4"/>
        <v>-</v>
      </c>
      <c r="B275" s="12"/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BF275">
        <f>ROW()</f>
        <v>275</v>
      </c>
    </row>
    <row r="276" spans="1:58" x14ac:dyDescent="0.25">
      <c r="A276" t="str">
        <f t="shared" si="4"/>
        <v>-</v>
      </c>
      <c r="B276" s="12"/>
      <c r="C276" s="12"/>
      <c r="D276" s="12"/>
      <c r="E276" s="12"/>
      <c r="F276" s="12"/>
      <c r="G276" s="12"/>
      <c r="H276" s="12"/>
      <c r="I276" s="12"/>
      <c r="J276" s="12"/>
      <c r="K276" s="12"/>
      <c r="L276" s="12"/>
      <c r="BF276">
        <f>ROW()</f>
        <v>276</v>
      </c>
    </row>
    <row r="277" spans="1:58" x14ac:dyDescent="0.25">
      <c r="A277" t="str">
        <f t="shared" si="4"/>
        <v>-</v>
      </c>
      <c r="B277" s="12"/>
      <c r="C277" s="12"/>
      <c r="D277" s="12"/>
      <c r="E277" s="12"/>
      <c r="F277" s="12"/>
      <c r="G277" s="12"/>
      <c r="H277" s="12"/>
      <c r="I277" s="12"/>
      <c r="J277" s="12"/>
      <c r="K277" s="12"/>
      <c r="L277" s="12"/>
      <c r="BF277">
        <f>ROW()</f>
        <v>277</v>
      </c>
    </row>
    <row r="278" spans="1:58" x14ac:dyDescent="0.25">
      <c r="A278" t="str">
        <f t="shared" si="4"/>
        <v>-</v>
      </c>
      <c r="B278" s="12"/>
      <c r="C278" s="12"/>
      <c r="D278" s="12"/>
      <c r="E278" s="12"/>
      <c r="F278" s="12"/>
      <c r="G278" s="12"/>
      <c r="H278" s="12"/>
      <c r="I278" s="12"/>
      <c r="J278" s="12"/>
      <c r="K278" s="12"/>
      <c r="L278" s="12"/>
      <c r="BF278">
        <f>ROW()</f>
        <v>278</v>
      </c>
    </row>
    <row r="279" spans="1:58" x14ac:dyDescent="0.25">
      <c r="A279" t="str">
        <f t="shared" si="4"/>
        <v>-</v>
      </c>
      <c r="B279" s="12"/>
      <c r="C279" s="12"/>
      <c r="D279" s="12"/>
      <c r="E279" s="12"/>
      <c r="F279" s="12"/>
      <c r="G279" s="12"/>
      <c r="H279" s="12"/>
      <c r="I279" s="12"/>
      <c r="J279" s="12"/>
      <c r="K279" s="12"/>
      <c r="L279" s="12"/>
      <c r="BF279">
        <f>ROW()</f>
        <v>279</v>
      </c>
    </row>
    <row r="280" spans="1:58" x14ac:dyDescent="0.25">
      <c r="A280" t="str">
        <f t="shared" si="4"/>
        <v>-</v>
      </c>
      <c r="B280" s="12"/>
      <c r="C280" s="12"/>
      <c r="D280" s="12"/>
      <c r="E280" s="12"/>
      <c r="F280" s="12"/>
      <c r="G280" s="12"/>
      <c r="H280" s="12"/>
      <c r="I280" s="12"/>
      <c r="J280" s="12"/>
      <c r="K280" s="12"/>
      <c r="L280" s="12"/>
      <c r="BF280">
        <f>ROW()</f>
        <v>280</v>
      </c>
    </row>
    <row r="281" spans="1:58" x14ac:dyDescent="0.25">
      <c r="A281" t="str">
        <f t="shared" si="4"/>
        <v>-</v>
      </c>
      <c r="B281" s="12"/>
      <c r="C281" s="12"/>
      <c r="D281" s="12"/>
      <c r="E281" s="12"/>
      <c r="F281" s="12"/>
      <c r="G281" s="12"/>
      <c r="H281" s="12"/>
      <c r="I281" s="12"/>
      <c r="J281" s="12"/>
      <c r="K281" s="12"/>
      <c r="L281" s="12"/>
      <c r="BF281">
        <f>ROW()</f>
        <v>281</v>
      </c>
    </row>
    <row r="282" spans="1:58" x14ac:dyDescent="0.25">
      <c r="A282" t="str">
        <f t="shared" si="4"/>
        <v>-</v>
      </c>
      <c r="B282" s="12"/>
      <c r="C282" s="12"/>
      <c r="D282" s="12"/>
      <c r="E282" s="12"/>
      <c r="F282" s="12"/>
      <c r="G282" s="12"/>
      <c r="H282" s="12"/>
      <c r="I282" s="12"/>
      <c r="J282" s="12"/>
      <c r="K282" s="12"/>
      <c r="L282" s="12"/>
      <c r="BF282">
        <f>ROW()</f>
        <v>282</v>
      </c>
    </row>
    <row r="283" spans="1:58" x14ac:dyDescent="0.25">
      <c r="A283" t="str">
        <f t="shared" si="4"/>
        <v>-</v>
      </c>
      <c r="B283" s="12"/>
      <c r="C283" s="12"/>
      <c r="D283" s="12"/>
      <c r="E283" s="12"/>
      <c r="F283" s="12"/>
      <c r="G283" s="12"/>
      <c r="H283" s="12"/>
      <c r="I283" s="12"/>
      <c r="J283" s="12"/>
      <c r="K283" s="12"/>
      <c r="L283" s="12"/>
      <c r="BF283">
        <f>ROW()</f>
        <v>283</v>
      </c>
    </row>
    <row r="284" spans="1:58" x14ac:dyDescent="0.25">
      <c r="A284" t="str">
        <f t="shared" si="4"/>
        <v>-</v>
      </c>
      <c r="B284" s="12"/>
      <c r="C284" s="12"/>
      <c r="D284" s="12"/>
      <c r="E284" s="12"/>
      <c r="F284" s="12"/>
      <c r="G284" s="12"/>
      <c r="H284" s="12"/>
      <c r="I284" s="12"/>
      <c r="J284" s="12"/>
      <c r="K284" s="12"/>
      <c r="L284" s="12"/>
      <c r="BF284">
        <f>ROW()</f>
        <v>284</v>
      </c>
    </row>
    <row r="285" spans="1:58" x14ac:dyDescent="0.25">
      <c r="A285" t="str">
        <f t="shared" si="4"/>
        <v>-</v>
      </c>
      <c r="B285" s="12"/>
      <c r="C285" s="12"/>
      <c r="D285" s="12"/>
      <c r="E285" s="12"/>
      <c r="F285" s="12"/>
      <c r="G285" s="12"/>
      <c r="H285" s="12"/>
      <c r="I285" s="12"/>
      <c r="J285" s="12"/>
      <c r="K285" s="12"/>
      <c r="L285" s="12"/>
      <c r="BF285">
        <f>ROW()</f>
        <v>285</v>
      </c>
    </row>
    <row r="286" spans="1:58" x14ac:dyDescent="0.25">
      <c r="A286" t="str">
        <f t="shared" si="4"/>
        <v>-</v>
      </c>
      <c r="B286" s="12"/>
      <c r="C286" s="12"/>
      <c r="D286" s="12"/>
      <c r="E286" s="12"/>
      <c r="F286" s="12"/>
      <c r="G286" s="12"/>
      <c r="H286" s="12"/>
      <c r="I286" s="12"/>
      <c r="J286" s="12"/>
      <c r="K286" s="12"/>
      <c r="L286" s="12"/>
      <c r="BF286">
        <f>ROW()</f>
        <v>286</v>
      </c>
    </row>
    <row r="287" spans="1:58" x14ac:dyDescent="0.25">
      <c r="A287" t="str">
        <f t="shared" si="4"/>
        <v>-</v>
      </c>
      <c r="B287" s="12"/>
      <c r="C287" s="12"/>
      <c r="D287" s="12"/>
      <c r="E287" s="12"/>
      <c r="F287" s="12"/>
      <c r="G287" s="12"/>
      <c r="H287" s="12"/>
      <c r="I287" s="12"/>
      <c r="J287" s="12"/>
      <c r="K287" s="12"/>
      <c r="L287" s="12"/>
      <c r="BF287">
        <f>ROW()</f>
        <v>287</v>
      </c>
    </row>
    <row r="288" spans="1:58" x14ac:dyDescent="0.25">
      <c r="A288" t="str">
        <f t="shared" si="4"/>
        <v>-</v>
      </c>
      <c r="B288" s="12"/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BF288">
        <f>ROW()</f>
        <v>288</v>
      </c>
    </row>
    <row r="289" spans="1:58" x14ac:dyDescent="0.25">
      <c r="A289" t="str">
        <f t="shared" si="4"/>
        <v>-</v>
      </c>
      <c r="B289" s="12"/>
      <c r="C289" s="12"/>
      <c r="D289" s="12"/>
      <c r="E289" s="12"/>
      <c r="F289" s="12"/>
      <c r="G289" s="12"/>
      <c r="H289" s="12"/>
      <c r="I289" s="12"/>
      <c r="J289" s="12"/>
      <c r="K289" s="12"/>
      <c r="L289" s="12"/>
      <c r="BF289">
        <f>ROW()</f>
        <v>289</v>
      </c>
    </row>
    <row r="290" spans="1:58" x14ac:dyDescent="0.25">
      <c r="A290" t="str">
        <f t="shared" si="4"/>
        <v>-</v>
      </c>
      <c r="B290" s="12"/>
      <c r="C290" s="12"/>
      <c r="D290" s="12"/>
      <c r="E290" s="12"/>
      <c r="F290" s="12"/>
      <c r="G290" s="12"/>
      <c r="H290" s="12"/>
      <c r="I290" s="12"/>
      <c r="J290" s="12"/>
      <c r="K290" s="12"/>
      <c r="L290" s="12"/>
      <c r="BF290">
        <f>ROW()</f>
        <v>290</v>
      </c>
    </row>
    <row r="291" spans="1:58" x14ac:dyDescent="0.25">
      <c r="A291" t="str">
        <f t="shared" si="4"/>
        <v>-</v>
      </c>
      <c r="B291" s="12"/>
      <c r="C291" s="12"/>
      <c r="D291" s="12"/>
      <c r="E291" s="12"/>
      <c r="F291" s="12"/>
      <c r="G291" s="12"/>
      <c r="H291" s="12"/>
      <c r="I291" s="12"/>
      <c r="J291" s="12"/>
      <c r="K291" s="12"/>
      <c r="L291" s="12"/>
      <c r="BF291">
        <f>ROW()</f>
        <v>291</v>
      </c>
    </row>
    <row r="292" spans="1:58" x14ac:dyDescent="0.25">
      <c r="A292" t="str">
        <f t="shared" si="4"/>
        <v>-</v>
      </c>
      <c r="B292" s="12"/>
      <c r="C292" s="12"/>
      <c r="D292" s="12"/>
      <c r="E292" s="12"/>
      <c r="F292" s="12"/>
      <c r="G292" s="12"/>
      <c r="H292" s="12"/>
      <c r="I292" s="12"/>
      <c r="J292" s="12"/>
      <c r="K292" s="12"/>
      <c r="L292" s="12"/>
      <c r="BF292">
        <f>ROW()</f>
        <v>292</v>
      </c>
    </row>
    <row r="293" spans="1:58" x14ac:dyDescent="0.25">
      <c r="A293" t="str">
        <f t="shared" si="4"/>
        <v>-</v>
      </c>
      <c r="B293" s="12"/>
      <c r="C293" s="12"/>
      <c r="D293" s="12"/>
      <c r="E293" s="12"/>
      <c r="F293" s="12"/>
      <c r="G293" s="12"/>
      <c r="H293" s="12"/>
      <c r="I293" s="12"/>
      <c r="J293" s="12"/>
      <c r="K293" s="12"/>
      <c r="L293" s="12"/>
      <c r="BF293">
        <f>ROW()</f>
        <v>293</v>
      </c>
    </row>
    <row r="294" spans="1:58" x14ac:dyDescent="0.25">
      <c r="A294" t="str">
        <f t="shared" si="4"/>
        <v>-</v>
      </c>
      <c r="B294" s="12"/>
      <c r="C294" s="12"/>
      <c r="D294" s="12"/>
      <c r="E294" s="12"/>
      <c r="F294" s="12"/>
      <c r="G294" s="12"/>
      <c r="H294" s="12"/>
      <c r="I294" s="12"/>
      <c r="J294" s="12"/>
      <c r="K294" s="12"/>
      <c r="L294" s="12"/>
      <c r="BF294">
        <f>ROW()</f>
        <v>294</v>
      </c>
    </row>
    <row r="295" spans="1:58" x14ac:dyDescent="0.25">
      <c r="A295" t="str">
        <f t="shared" si="4"/>
        <v>-</v>
      </c>
      <c r="B295" s="12"/>
      <c r="C295" s="12"/>
      <c r="D295" s="12"/>
      <c r="E295" s="12"/>
      <c r="F295" s="12"/>
      <c r="G295" s="12"/>
      <c r="H295" s="12"/>
      <c r="I295" s="12"/>
      <c r="J295" s="12"/>
      <c r="K295" s="12"/>
      <c r="L295" s="12"/>
      <c r="BF295">
        <f>ROW()</f>
        <v>295</v>
      </c>
    </row>
    <row r="296" spans="1:58" x14ac:dyDescent="0.25">
      <c r="A296" t="str">
        <f t="shared" si="4"/>
        <v>-</v>
      </c>
      <c r="B296" s="12"/>
      <c r="C296" s="12"/>
      <c r="D296" s="12"/>
      <c r="E296" s="12"/>
      <c r="F296" s="12"/>
      <c r="G296" s="12"/>
      <c r="H296" s="12"/>
      <c r="I296" s="12"/>
      <c r="J296" s="12"/>
      <c r="K296" s="12"/>
      <c r="L296" s="12"/>
      <c r="BF296">
        <f>ROW()</f>
        <v>296</v>
      </c>
    </row>
    <row r="297" spans="1:58" x14ac:dyDescent="0.25">
      <c r="A297" t="str">
        <f t="shared" si="4"/>
        <v>-</v>
      </c>
      <c r="B297" s="12"/>
      <c r="C297" s="12"/>
      <c r="D297" s="12"/>
      <c r="E297" s="12"/>
      <c r="F297" s="12"/>
      <c r="G297" s="12"/>
      <c r="H297" s="12"/>
      <c r="I297" s="12"/>
      <c r="J297" s="12"/>
      <c r="K297" s="12"/>
      <c r="L297" s="12"/>
      <c r="BF297">
        <f>ROW()</f>
        <v>297</v>
      </c>
    </row>
    <row r="298" spans="1:58" x14ac:dyDescent="0.25">
      <c r="A298" t="str">
        <f t="shared" si="4"/>
        <v>-</v>
      </c>
      <c r="B298" s="12"/>
      <c r="C298" s="12"/>
      <c r="D298" s="12"/>
      <c r="E298" s="12"/>
      <c r="F298" s="12"/>
      <c r="G298" s="12"/>
      <c r="H298" s="12"/>
      <c r="I298" s="12"/>
      <c r="J298" s="12"/>
      <c r="K298" s="12"/>
      <c r="L298" s="12"/>
      <c r="BF298">
        <f>ROW()</f>
        <v>298</v>
      </c>
    </row>
    <row r="299" spans="1:58" x14ac:dyDescent="0.25">
      <c r="A299" t="str">
        <f t="shared" si="4"/>
        <v>-</v>
      </c>
      <c r="B299" s="12"/>
      <c r="C299" s="12"/>
      <c r="D299" s="12"/>
      <c r="E299" s="12"/>
      <c r="F299" s="12"/>
      <c r="G299" s="12"/>
      <c r="H299" s="12"/>
      <c r="I299" s="12"/>
      <c r="J299" s="12"/>
      <c r="K299" s="12"/>
      <c r="L299" s="12"/>
      <c r="BF299">
        <f>ROW()</f>
        <v>299</v>
      </c>
    </row>
    <row r="300" spans="1:58" x14ac:dyDescent="0.25">
      <c r="A300" t="str">
        <f t="shared" si="4"/>
        <v>-</v>
      </c>
      <c r="B300" s="12"/>
      <c r="C300" s="12"/>
      <c r="D300" s="12"/>
      <c r="E300" s="12"/>
      <c r="F300" s="12"/>
      <c r="G300" s="12"/>
      <c r="H300" s="12"/>
      <c r="I300" s="12"/>
      <c r="J300" s="12"/>
      <c r="K300" s="12"/>
      <c r="L300" s="12"/>
      <c r="BF300">
        <f>ROW()</f>
        <v>300</v>
      </c>
    </row>
    <row r="301" spans="1:58" x14ac:dyDescent="0.25">
      <c r="A301" t="str">
        <f t="shared" si="4"/>
        <v>-</v>
      </c>
      <c r="B301" s="12"/>
      <c r="C301" s="12"/>
      <c r="D301" s="12"/>
      <c r="E301" s="12"/>
      <c r="F301" s="12"/>
      <c r="G301" s="12"/>
      <c r="H301" s="12"/>
      <c r="I301" s="12"/>
      <c r="J301" s="12"/>
      <c r="K301" s="12"/>
      <c r="L301" s="12"/>
      <c r="BF301">
        <f>ROW()</f>
        <v>301</v>
      </c>
    </row>
    <row r="302" spans="1:58" x14ac:dyDescent="0.25">
      <c r="A302" t="str">
        <f t="shared" si="4"/>
        <v>-</v>
      </c>
      <c r="B302" s="12"/>
      <c r="C302" s="12"/>
      <c r="D302" s="12"/>
      <c r="E302" s="12"/>
      <c r="F302" s="12"/>
      <c r="G302" s="12"/>
      <c r="H302" s="12"/>
      <c r="I302" s="12"/>
      <c r="J302" s="12"/>
      <c r="K302" s="12"/>
      <c r="L302" s="12"/>
      <c r="BF302">
        <f>ROW()</f>
        <v>302</v>
      </c>
    </row>
    <row r="303" spans="1:58" x14ac:dyDescent="0.25">
      <c r="A303" t="str">
        <f t="shared" si="4"/>
        <v>-</v>
      </c>
      <c r="B303" s="12"/>
      <c r="C303" s="12"/>
      <c r="D303" s="12"/>
      <c r="E303" s="12"/>
      <c r="F303" s="12"/>
      <c r="G303" s="12"/>
      <c r="H303" s="12"/>
      <c r="I303" s="12"/>
      <c r="J303" s="12"/>
      <c r="K303" s="12"/>
      <c r="L303" s="12"/>
      <c r="BF303">
        <f>ROW()</f>
        <v>303</v>
      </c>
    </row>
    <row r="304" spans="1:58" x14ac:dyDescent="0.25">
      <c r="A304" t="str">
        <f t="shared" si="4"/>
        <v>-</v>
      </c>
      <c r="B304" s="12"/>
      <c r="C304" s="12"/>
      <c r="D304" s="12"/>
      <c r="E304" s="12"/>
      <c r="F304" s="12"/>
      <c r="G304" s="12"/>
      <c r="H304" s="12"/>
      <c r="I304" s="12"/>
      <c r="J304" s="12"/>
      <c r="K304" s="12"/>
      <c r="L304" s="12"/>
      <c r="BF304">
        <f>ROW()</f>
        <v>304</v>
      </c>
    </row>
    <row r="305" spans="1:58" x14ac:dyDescent="0.25">
      <c r="A305" t="str">
        <f t="shared" si="4"/>
        <v>-</v>
      </c>
      <c r="B305" s="12"/>
      <c r="C305" s="12"/>
      <c r="D305" s="12"/>
      <c r="E305" s="12"/>
      <c r="F305" s="12"/>
      <c r="G305" s="12"/>
      <c r="H305" s="12"/>
      <c r="I305" s="12"/>
      <c r="J305" s="12"/>
      <c r="K305" s="12"/>
      <c r="L305" s="12"/>
      <c r="BF305">
        <f>ROW()</f>
        <v>305</v>
      </c>
    </row>
    <row r="306" spans="1:58" x14ac:dyDescent="0.25">
      <c r="A306" t="str">
        <f t="shared" si="4"/>
        <v>-</v>
      </c>
      <c r="B306" s="12"/>
      <c r="C306" s="12"/>
      <c r="D306" s="12"/>
      <c r="E306" s="12"/>
      <c r="F306" s="12"/>
      <c r="G306" s="12"/>
      <c r="H306" s="12"/>
      <c r="I306" s="12"/>
      <c r="J306" s="12"/>
      <c r="K306" s="12"/>
      <c r="L306" s="12"/>
      <c r="BF306">
        <f>ROW()</f>
        <v>306</v>
      </c>
    </row>
    <row r="307" spans="1:58" x14ac:dyDescent="0.25">
      <c r="A307" t="str">
        <f t="shared" si="4"/>
        <v>-</v>
      </c>
      <c r="B307" s="12"/>
      <c r="C307" s="12"/>
      <c r="D307" s="12"/>
      <c r="E307" s="12"/>
      <c r="F307" s="12"/>
      <c r="G307" s="12"/>
      <c r="H307" s="12"/>
      <c r="I307" s="12"/>
      <c r="J307" s="12"/>
      <c r="K307" s="12"/>
      <c r="L307" s="12"/>
      <c r="BF307">
        <f>ROW()</f>
        <v>307</v>
      </c>
    </row>
    <row r="308" spans="1:58" x14ac:dyDescent="0.25">
      <c r="A308" t="str">
        <f t="shared" si="4"/>
        <v>-</v>
      </c>
      <c r="B308" s="12"/>
      <c r="C308" s="12"/>
      <c r="D308" s="12"/>
      <c r="E308" s="12"/>
      <c r="F308" s="12"/>
      <c r="G308" s="12"/>
      <c r="H308" s="12"/>
      <c r="I308" s="12"/>
      <c r="J308" s="12"/>
      <c r="K308" s="12"/>
      <c r="L308" s="12"/>
      <c r="BF308">
        <f>ROW()</f>
        <v>308</v>
      </c>
    </row>
    <row r="309" spans="1:58" x14ac:dyDescent="0.25">
      <c r="A309" t="str">
        <f t="shared" si="4"/>
        <v>-</v>
      </c>
      <c r="B309" s="12"/>
      <c r="C309" s="12"/>
      <c r="D309" s="12"/>
      <c r="E309" s="12"/>
      <c r="F309" s="12"/>
      <c r="G309" s="12"/>
      <c r="H309" s="12"/>
      <c r="I309" s="12"/>
      <c r="J309" s="12"/>
      <c r="K309" s="12"/>
      <c r="L309" s="12"/>
      <c r="BF309">
        <f>ROW()</f>
        <v>309</v>
      </c>
    </row>
    <row r="310" spans="1:58" x14ac:dyDescent="0.25">
      <c r="A310" t="str">
        <f t="shared" si="4"/>
        <v>-</v>
      </c>
      <c r="B310" s="12"/>
      <c r="C310" s="12"/>
      <c r="D310" s="12"/>
      <c r="E310" s="12"/>
      <c r="F310" s="12"/>
      <c r="G310" s="12"/>
      <c r="H310" s="12"/>
      <c r="I310" s="12"/>
      <c r="J310" s="12"/>
      <c r="K310" s="12"/>
      <c r="L310" s="12"/>
      <c r="BF310">
        <f>ROW()</f>
        <v>310</v>
      </c>
    </row>
    <row r="311" spans="1:58" x14ac:dyDescent="0.25">
      <c r="A311" t="str">
        <f t="shared" si="4"/>
        <v>-</v>
      </c>
      <c r="B311" s="12"/>
      <c r="C311" s="12"/>
      <c r="D311" s="12"/>
      <c r="E311" s="12"/>
      <c r="F311" s="12"/>
      <c r="G311" s="12"/>
      <c r="H311" s="12"/>
      <c r="I311" s="12"/>
      <c r="J311" s="12"/>
      <c r="K311" s="12"/>
      <c r="L311" s="12"/>
      <c r="BF311">
        <f>ROW()</f>
        <v>311</v>
      </c>
    </row>
    <row r="312" spans="1:58" x14ac:dyDescent="0.25">
      <c r="A312" t="str">
        <f t="shared" si="4"/>
        <v>-</v>
      </c>
      <c r="B312" s="12"/>
      <c r="C312" s="12"/>
      <c r="D312" s="12"/>
      <c r="E312" s="12"/>
      <c r="F312" s="12"/>
      <c r="G312" s="12"/>
      <c r="H312" s="12"/>
      <c r="I312" s="12"/>
      <c r="J312" s="12"/>
      <c r="K312" s="12"/>
      <c r="L312" s="12"/>
      <c r="BF312">
        <f>ROW()</f>
        <v>312</v>
      </c>
    </row>
    <row r="313" spans="1:58" x14ac:dyDescent="0.25">
      <c r="A313" t="str">
        <f t="shared" si="4"/>
        <v>-</v>
      </c>
      <c r="B313" s="12"/>
      <c r="C313" s="12"/>
      <c r="D313" s="12"/>
      <c r="E313" s="12"/>
      <c r="F313" s="12"/>
      <c r="G313" s="12"/>
      <c r="H313" s="12"/>
      <c r="I313" s="12"/>
      <c r="J313" s="12"/>
      <c r="K313" s="12"/>
      <c r="L313" s="12"/>
      <c r="BF313">
        <f>ROW()</f>
        <v>313</v>
      </c>
    </row>
    <row r="314" spans="1:58" x14ac:dyDescent="0.25">
      <c r="A314" t="str">
        <f t="shared" si="4"/>
        <v>-</v>
      </c>
      <c r="B314" s="12"/>
      <c r="C314" s="12"/>
      <c r="D314" s="12"/>
      <c r="E314" s="12"/>
      <c r="F314" s="12"/>
      <c r="G314" s="12"/>
      <c r="H314" s="12"/>
      <c r="I314" s="12"/>
      <c r="J314" s="12"/>
      <c r="K314" s="12"/>
      <c r="L314" s="12"/>
      <c r="BF314">
        <f>ROW()</f>
        <v>314</v>
      </c>
    </row>
    <row r="315" spans="1:58" x14ac:dyDescent="0.25">
      <c r="A315" t="str">
        <f t="shared" si="4"/>
        <v>-</v>
      </c>
      <c r="B315" s="12"/>
      <c r="C315" s="12"/>
      <c r="D315" s="12"/>
      <c r="E315" s="12"/>
      <c r="F315" s="12"/>
      <c r="G315" s="12"/>
      <c r="H315" s="12"/>
      <c r="I315" s="12"/>
      <c r="J315" s="12"/>
      <c r="K315" s="12"/>
      <c r="L315" s="12"/>
      <c r="BF315">
        <f>ROW()</f>
        <v>315</v>
      </c>
    </row>
    <row r="316" spans="1:58" x14ac:dyDescent="0.25">
      <c r="A316" t="str">
        <f t="shared" si="4"/>
        <v>-</v>
      </c>
      <c r="B316" s="12"/>
      <c r="C316" s="12"/>
      <c r="D316" s="12"/>
      <c r="E316" s="12"/>
      <c r="F316" s="12"/>
      <c r="G316" s="12"/>
      <c r="H316" s="12"/>
      <c r="I316" s="12"/>
      <c r="J316" s="12"/>
      <c r="K316" s="12"/>
      <c r="L316" s="12"/>
      <c r="BF316">
        <f>ROW()</f>
        <v>316</v>
      </c>
    </row>
    <row r="317" spans="1:58" x14ac:dyDescent="0.25">
      <c r="A317" t="str">
        <f t="shared" si="4"/>
        <v>-</v>
      </c>
      <c r="B317" s="12"/>
      <c r="C317" s="12"/>
      <c r="D317" s="12"/>
      <c r="E317" s="12"/>
      <c r="F317" s="12"/>
      <c r="G317" s="12"/>
      <c r="H317" s="12"/>
      <c r="I317" s="12"/>
      <c r="J317" s="12"/>
      <c r="K317" s="12"/>
      <c r="L317" s="12"/>
      <c r="BF317">
        <f>ROW()</f>
        <v>317</v>
      </c>
    </row>
    <row r="318" spans="1:58" x14ac:dyDescent="0.25">
      <c r="A318" t="str">
        <f t="shared" si="4"/>
        <v>-</v>
      </c>
      <c r="B318" s="12"/>
      <c r="C318" s="12"/>
      <c r="D318" s="12"/>
      <c r="E318" s="12"/>
      <c r="F318" s="12"/>
      <c r="G318" s="12"/>
      <c r="H318" s="12"/>
      <c r="I318" s="12"/>
      <c r="J318" s="12"/>
      <c r="K318" s="12"/>
      <c r="L318" s="12"/>
      <c r="BF318">
        <f>ROW()</f>
        <v>318</v>
      </c>
    </row>
    <row r="319" spans="1:58" x14ac:dyDescent="0.25">
      <c r="A319" t="str">
        <f t="shared" si="4"/>
        <v>-</v>
      </c>
      <c r="B319" s="12"/>
      <c r="C319" s="12"/>
      <c r="D319" s="12"/>
      <c r="E319" s="12"/>
      <c r="F319" s="12"/>
      <c r="G319" s="12"/>
      <c r="H319" s="12"/>
      <c r="I319" s="12"/>
      <c r="J319" s="12"/>
      <c r="K319" s="12"/>
      <c r="L319" s="12"/>
      <c r="BF319">
        <f>ROW()</f>
        <v>319</v>
      </c>
    </row>
    <row r="320" spans="1:58" x14ac:dyDescent="0.25">
      <c r="A320" t="str">
        <f t="shared" si="4"/>
        <v>-</v>
      </c>
      <c r="B320" s="12"/>
      <c r="C320" s="12"/>
      <c r="D320" s="12"/>
      <c r="E320" s="12"/>
      <c r="F320" s="12"/>
      <c r="G320" s="12"/>
      <c r="H320" s="12"/>
      <c r="I320" s="12"/>
      <c r="J320" s="12"/>
      <c r="K320" s="12"/>
      <c r="L320" s="12"/>
      <c r="BF320">
        <f>ROW()</f>
        <v>320</v>
      </c>
    </row>
    <row r="321" spans="1:58" x14ac:dyDescent="0.25">
      <c r="A321" t="str">
        <f t="shared" si="4"/>
        <v>-</v>
      </c>
      <c r="B321" s="12"/>
      <c r="C321" s="12"/>
      <c r="D321" s="12"/>
      <c r="E321" s="12"/>
      <c r="F321" s="12"/>
      <c r="G321" s="12"/>
      <c r="H321" s="12"/>
      <c r="I321" s="12"/>
      <c r="J321" s="12"/>
      <c r="K321" s="12"/>
      <c r="L321" s="12"/>
      <c r="BF321">
        <f>ROW()</f>
        <v>321</v>
      </c>
    </row>
    <row r="322" spans="1:58" x14ac:dyDescent="0.25">
      <c r="A322" t="str">
        <f t="shared" si="4"/>
        <v>-</v>
      </c>
      <c r="B322" s="12"/>
      <c r="C322" s="12"/>
      <c r="D322" s="12"/>
      <c r="E322" s="12"/>
      <c r="F322" s="12"/>
      <c r="G322" s="12"/>
      <c r="H322" s="12"/>
      <c r="I322" s="12"/>
      <c r="J322" s="12"/>
      <c r="K322" s="12"/>
      <c r="L322" s="12"/>
      <c r="BF322">
        <f>ROW()</f>
        <v>322</v>
      </c>
    </row>
    <row r="323" spans="1:58" x14ac:dyDescent="0.25">
      <c r="A323" t="str">
        <f t="shared" si="4"/>
        <v>-</v>
      </c>
      <c r="B323" s="12"/>
      <c r="C323" s="12"/>
      <c r="D323" s="12"/>
      <c r="E323" s="12"/>
      <c r="F323" s="12"/>
      <c r="G323" s="12"/>
      <c r="H323" s="12"/>
      <c r="I323" s="12"/>
      <c r="J323" s="12"/>
      <c r="K323" s="12"/>
      <c r="L323" s="12"/>
      <c r="BF323">
        <f>ROW()</f>
        <v>323</v>
      </c>
    </row>
    <row r="324" spans="1:58" x14ac:dyDescent="0.25">
      <c r="A324" t="str">
        <f t="shared" si="4"/>
        <v>-</v>
      </c>
      <c r="B324" s="12"/>
      <c r="C324" s="12"/>
      <c r="D324" s="12"/>
      <c r="E324" s="12"/>
      <c r="F324" s="12"/>
      <c r="G324" s="12"/>
      <c r="H324" s="12"/>
      <c r="I324" s="12"/>
      <c r="J324" s="12"/>
      <c r="K324" s="12"/>
      <c r="L324" s="12"/>
      <c r="BF324">
        <f>ROW()</f>
        <v>324</v>
      </c>
    </row>
    <row r="325" spans="1:58" x14ac:dyDescent="0.25">
      <c r="A325" t="str">
        <f t="shared" si="4"/>
        <v>-</v>
      </c>
      <c r="B325" s="12"/>
      <c r="C325" s="12"/>
      <c r="D325" s="12"/>
      <c r="E325" s="12"/>
      <c r="F325" s="12"/>
      <c r="G325" s="12"/>
      <c r="H325" s="12"/>
      <c r="I325" s="12"/>
      <c r="J325" s="12"/>
      <c r="K325" s="12"/>
      <c r="L325" s="12"/>
      <c r="BF325">
        <f>ROW()</f>
        <v>325</v>
      </c>
    </row>
    <row r="326" spans="1:58" x14ac:dyDescent="0.25">
      <c r="A326" t="str">
        <f t="shared" si="4"/>
        <v>-</v>
      </c>
      <c r="B326" s="12"/>
      <c r="C326" s="12"/>
      <c r="D326" s="12"/>
      <c r="E326" s="12"/>
      <c r="F326" s="12"/>
      <c r="G326" s="12"/>
      <c r="H326" s="12"/>
      <c r="I326" s="12"/>
      <c r="J326" s="12"/>
      <c r="K326" s="12"/>
      <c r="L326" s="12"/>
      <c r="BF326">
        <f>ROW()</f>
        <v>326</v>
      </c>
    </row>
    <row r="327" spans="1:58" x14ac:dyDescent="0.25">
      <c r="A327" t="str">
        <f t="shared" ref="A327:A390" si="5">B327&amp;"-"&amp;C327</f>
        <v>-</v>
      </c>
      <c r="B327" s="12"/>
      <c r="C327" s="12"/>
      <c r="D327" s="12"/>
      <c r="E327" s="12"/>
      <c r="F327" s="12"/>
      <c r="G327" s="12"/>
      <c r="H327" s="12"/>
      <c r="I327" s="12"/>
      <c r="J327" s="12"/>
      <c r="K327" s="12"/>
      <c r="L327" s="12"/>
      <c r="BF327">
        <f>ROW()</f>
        <v>327</v>
      </c>
    </row>
    <row r="328" spans="1:58" x14ac:dyDescent="0.25">
      <c r="A328" t="str">
        <f t="shared" si="5"/>
        <v>-</v>
      </c>
      <c r="B328" s="12"/>
      <c r="C328" s="12"/>
      <c r="D328" s="12"/>
      <c r="E328" s="12"/>
      <c r="F328" s="12"/>
      <c r="G328" s="12"/>
      <c r="H328" s="12"/>
      <c r="I328" s="12"/>
      <c r="J328" s="12"/>
      <c r="K328" s="12"/>
      <c r="L328" s="12"/>
      <c r="BF328">
        <f>ROW()</f>
        <v>328</v>
      </c>
    </row>
    <row r="329" spans="1:58" x14ac:dyDescent="0.25">
      <c r="A329" t="str">
        <f t="shared" si="5"/>
        <v>-</v>
      </c>
      <c r="B329" s="12"/>
      <c r="C329" s="12"/>
      <c r="D329" s="12"/>
      <c r="E329" s="12"/>
      <c r="F329" s="12"/>
      <c r="G329" s="12"/>
      <c r="H329" s="12"/>
      <c r="I329" s="12"/>
      <c r="J329" s="12"/>
      <c r="K329" s="12"/>
      <c r="L329" s="12"/>
      <c r="BF329">
        <f>ROW()</f>
        <v>329</v>
      </c>
    </row>
    <row r="330" spans="1:58" x14ac:dyDescent="0.25">
      <c r="A330" t="str">
        <f t="shared" si="5"/>
        <v>-</v>
      </c>
      <c r="B330" s="12"/>
      <c r="C330" s="12"/>
      <c r="D330" s="12"/>
      <c r="E330" s="12"/>
      <c r="F330" s="12"/>
      <c r="G330" s="12"/>
      <c r="H330" s="12"/>
      <c r="I330" s="12"/>
      <c r="J330" s="12"/>
      <c r="K330" s="12"/>
      <c r="L330" s="12"/>
      <c r="BF330">
        <f>ROW()</f>
        <v>330</v>
      </c>
    </row>
    <row r="331" spans="1:58" x14ac:dyDescent="0.25">
      <c r="A331" t="str">
        <f t="shared" si="5"/>
        <v>-</v>
      </c>
      <c r="B331" s="12"/>
      <c r="C331" s="12"/>
      <c r="D331" s="12"/>
      <c r="E331" s="12"/>
      <c r="F331" s="12"/>
      <c r="G331" s="12"/>
      <c r="H331" s="12"/>
      <c r="I331" s="12"/>
      <c r="J331" s="12"/>
      <c r="K331" s="12"/>
      <c r="L331" s="12"/>
      <c r="BF331">
        <f>ROW()</f>
        <v>331</v>
      </c>
    </row>
    <row r="332" spans="1:58" x14ac:dyDescent="0.25">
      <c r="A332" t="str">
        <f t="shared" si="5"/>
        <v>-</v>
      </c>
      <c r="B332" s="12"/>
      <c r="C332" s="12"/>
      <c r="D332" s="12"/>
      <c r="E332" s="12"/>
      <c r="F332" s="12"/>
      <c r="G332" s="12"/>
      <c r="H332" s="12"/>
      <c r="I332" s="12"/>
      <c r="J332" s="12"/>
      <c r="K332" s="12"/>
      <c r="L332" s="12"/>
      <c r="BF332">
        <f>ROW()</f>
        <v>332</v>
      </c>
    </row>
    <row r="333" spans="1:58" x14ac:dyDescent="0.25">
      <c r="A333" t="str">
        <f t="shared" si="5"/>
        <v>-</v>
      </c>
      <c r="B333" s="12"/>
      <c r="C333" s="12"/>
      <c r="D333" s="12"/>
      <c r="E333" s="12"/>
      <c r="F333" s="12"/>
      <c r="G333" s="12"/>
      <c r="H333" s="12"/>
      <c r="I333" s="12"/>
      <c r="J333" s="12"/>
      <c r="K333" s="12"/>
      <c r="L333" s="12"/>
      <c r="BF333">
        <f>ROW()</f>
        <v>333</v>
      </c>
    </row>
    <row r="334" spans="1:58" x14ac:dyDescent="0.25">
      <c r="A334" t="str">
        <f t="shared" si="5"/>
        <v>-</v>
      </c>
      <c r="B334" s="12"/>
      <c r="C334" s="12"/>
      <c r="D334" s="12"/>
      <c r="E334" s="12"/>
      <c r="F334" s="12"/>
      <c r="G334" s="12"/>
      <c r="H334" s="12"/>
      <c r="I334" s="12"/>
      <c r="J334" s="12"/>
      <c r="K334" s="12"/>
      <c r="L334" s="12"/>
      <c r="BF334">
        <f>ROW()</f>
        <v>334</v>
      </c>
    </row>
    <row r="335" spans="1:58" x14ac:dyDescent="0.25">
      <c r="A335" t="str">
        <f t="shared" si="5"/>
        <v>-</v>
      </c>
      <c r="B335" s="12"/>
      <c r="C335" s="12"/>
      <c r="D335" s="12"/>
      <c r="E335" s="12"/>
      <c r="F335" s="12"/>
      <c r="G335" s="12"/>
      <c r="H335" s="12"/>
      <c r="I335" s="12"/>
      <c r="J335" s="12"/>
      <c r="K335" s="12"/>
      <c r="L335" s="12"/>
      <c r="BF335">
        <f>ROW()</f>
        <v>335</v>
      </c>
    </row>
    <row r="336" spans="1:58" x14ac:dyDescent="0.25">
      <c r="A336" t="str">
        <f t="shared" si="5"/>
        <v>-</v>
      </c>
      <c r="B336" s="12"/>
      <c r="C336" s="12"/>
      <c r="D336" s="12"/>
      <c r="E336" s="12"/>
      <c r="F336" s="12"/>
      <c r="G336" s="12"/>
      <c r="H336" s="12"/>
      <c r="I336" s="12"/>
      <c r="J336" s="12"/>
      <c r="K336" s="12"/>
      <c r="L336" s="12"/>
      <c r="BF336">
        <f>ROW()</f>
        <v>336</v>
      </c>
    </row>
    <row r="337" spans="1:58" x14ac:dyDescent="0.25">
      <c r="A337" t="str">
        <f t="shared" si="5"/>
        <v>-</v>
      </c>
      <c r="B337" s="12"/>
      <c r="C337" s="12"/>
      <c r="D337" s="12"/>
      <c r="E337" s="12"/>
      <c r="F337" s="12"/>
      <c r="G337" s="12"/>
      <c r="H337" s="12"/>
      <c r="I337" s="12"/>
      <c r="J337" s="12"/>
      <c r="K337" s="12"/>
      <c r="L337" s="12"/>
      <c r="BF337">
        <f>ROW()</f>
        <v>337</v>
      </c>
    </row>
    <row r="338" spans="1:58" x14ac:dyDescent="0.25">
      <c r="A338" t="str">
        <f t="shared" si="5"/>
        <v>-</v>
      </c>
      <c r="B338" s="12"/>
      <c r="C338" s="12"/>
      <c r="D338" s="12"/>
      <c r="E338" s="12"/>
      <c r="F338" s="12"/>
      <c r="G338" s="12"/>
      <c r="H338" s="12"/>
      <c r="I338" s="12"/>
      <c r="J338" s="12"/>
      <c r="K338" s="12"/>
      <c r="L338" s="12"/>
      <c r="BF338">
        <f>ROW()</f>
        <v>338</v>
      </c>
    </row>
    <row r="339" spans="1:58" x14ac:dyDescent="0.25">
      <c r="A339" t="str">
        <f t="shared" si="5"/>
        <v>-</v>
      </c>
      <c r="B339" s="12"/>
      <c r="C339" s="12"/>
      <c r="D339" s="12"/>
      <c r="E339" s="12"/>
      <c r="F339" s="12"/>
      <c r="G339" s="12"/>
      <c r="H339" s="12"/>
      <c r="I339" s="12"/>
      <c r="J339" s="12"/>
      <c r="K339" s="12"/>
      <c r="L339" s="12"/>
      <c r="BF339">
        <f>ROW()</f>
        <v>339</v>
      </c>
    </row>
    <row r="340" spans="1:58" x14ac:dyDescent="0.25">
      <c r="A340" t="str">
        <f t="shared" si="5"/>
        <v>-</v>
      </c>
      <c r="B340" s="12"/>
      <c r="C340" s="12"/>
      <c r="D340" s="12"/>
      <c r="E340" s="12"/>
      <c r="F340" s="12"/>
      <c r="G340" s="12"/>
      <c r="H340" s="12"/>
      <c r="I340" s="12"/>
      <c r="J340" s="12"/>
      <c r="K340" s="12"/>
      <c r="L340" s="12"/>
      <c r="BF340">
        <f>ROW()</f>
        <v>340</v>
      </c>
    </row>
    <row r="341" spans="1:58" x14ac:dyDescent="0.25">
      <c r="A341" t="str">
        <f t="shared" si="5"/>
        <v>-</v>
      </c>
      <c r="B341" s="12"/>
      <c r="C341" s="12"/>
      <c r="D341" s="12"/>
      <c r="E341" s="12"/>
      <c r="F341" s="12"/>
      <c r="G341" s="12"/>
      <c r="H341" s="12"/>
      <c r="I341" s="12"/>
      <c r="J341" s="12"/>
      <c r="K341" s="12"/>
      <c r="L341" s="12"/>
      <c r="BF341">
        <f>ROW()</f>
        <v>341</v>
      </c>
    </row>
    <row r="342" spans="1:58" x14ac:dyDescent="0.25">
      <c r="A342" t="str">
        <f t="shared" si="5"/>
        <v>-</v>
      </c>
      <c r="B342" s="12"/>
      <c r="C342" s="12"/>
      <c r="D342" s="12"/>
      <c r="E342" s="12"/>
      <c r="F342" s="12"/>
      <c r="G342" s="12"/>
      <c r="H342" s="12"/>
      <c r="I342" s="12"/>
      <c r="J342" s="12"/>
      <c r="K342" s="12"/>
      <c r="L342" s="12"/>
      <c r="BF342">
        <f>ROW()</f>
        <v>342</v>
      </c>
    </row>
    <row r="343" spans="1:58" x14ac:dyDescent="0.25">
      <c r="A343" t="str">
        <f t="shared" si="5"/>
        <v>-</v>
      </c>
      <c r="B343" s="12"/>
      <c r="C343" s="12"/>
      <c r="D343" s="12"/>
      <c r="E343" s="12"/>
      <c r="F343" s="12"/>
      <c r="G343" s="12"/>
      <c r="H343" s="12"/>
      <c r="I343" s="12"/>
      <c r="J343" s="12"/>
      <c r="K343" s="12"/>
      <c r="L343" s="12"/>
      <c r="BF343">
        <f>ROW()</f>
        <v>343</v>
      </c>
    </row>
    <row r="344" spans="1:58" x14ac:dyDescent="0.25">
      <c r="A344" t="str">
        <f t="shared" si="5"/>
        <v>-</v>
      </c>
      <c r="B344" s="12"/>
      <c r="C344" s="12"/>
      <c r="D344" s="12"/>
      <c r="E344" s="12"/>
      <c r="F344" s="12"/>
      <c r="G344" s="12"/>
      <c r="H344" s="12"/>
      <c r="I344" s="12"/>
      <c r="J344" s="12"/>
      <c r="K344" s="12"/>
      <c r="L344" s="12"/>
      <c r="BF344">
        <f>ROW()</f>
        <v>344</v>
      </c>
    </row>
    <row r="345" spans="1:58" x14ac:dyDescent="0.25">
      <c r="A345" t="str">
        <f t="shared" si="5"/>
        <v>-</v>
      </c>
      <c r="B345" s="12"/>
      <c r="C345" s="12"/>
      <c r="D345" s="12"/>
      <c r="E345" s="12"/>
      <c r="F345" s="12"/>
      <c r="G345" s="12"/>
      <c r="H345" s="12"/>
      <c r="I345" s="12"/>
      <c r="J345" s="12"/>
      <c r="K345" s="12"/>
      <c r="L345" s="12"/>
      <c r="BF345">
        <f>ROW()</f>
        <v>345</v>
      </c>
    </row>
    <row r="346" spans="1:58" x14ac:dyDescent="0.25">
      <c r="A346" t="str">
        <f t="shared" si="5"/>
        <v>-</v>
      </c>
      <c r="B346" s="12"/>
      <c r="C346" s="12"/>
      <c r="D346" s="12"/>
      <c r="E346" s="12"/>
      <c r="F346" s="12"/>
      <c r="G346" s="12"/>
      <c r="H346" s="12"/>
      <c r="I346" s="12"/>
      <c r="J346" s="12"/>
      <c r="K346" s="12"/>
      <c r="L346" s="12"/>
      <c r="BF346">
        <f>ROW()</f>
        <v>346</v>
      </c>
    </row>
    <row r="347" spans="1:58" x14ac:dyDescent="0.25">
      <c r="A347" t="str">
        <f t="shared" si="5"/>
        <v>-</v>
      </c>
      <c r="B347" s="12"/>
      <c r="C347" s="12"/>
      <c r="D347" s="12"/>
      <c r="E347" s="12"/>
      <c r="F347" s="12"/>
      <c r="G347" s="12"/>
      <c r="H347" s="12"/>
      <c r="I347" s="12"/>
      <c r="J347" s="12"/>
      <c r="K347" s="12"/>
      <c r="L347" s="12"/>
      <c r="BF347">
        <f>ROW()</f>
        <v>347</v>
      </c>
    </row>
    <row r="348" spans="1:58" x14ac:dyDescent="0.25">
      <c r="A348" t="str">
        <f t="shared" si="5"/>
        <v>-</v>
      </c>
      <c r="B348" s="12"/>
      <c r="C348" s="12"/>
      <c r="D348" s="12"/>
      <c r="E348" s="12"/>
      <c r="F348" s="12"/>
      <c r="G348" s="12"/>
      <c r="H348" s="12"/>
      <c r="I348" s="12"/>
      <c r="J348" s="12"/>
      <c r="K348" s="12"/>
      <c r="L348" s="12"/>
      <c r="BF348">
        <f>ROW()</f>
        <v>348</v>
      </c>
    </row>
    <row r="349" spans="1:58" x14ac:dyDescent="0.25">
      <c r="A349" t="str">
        <f t="shared" si="5"/>
        <v>-</v>
      </c>
      <c r="B349" s="12"/>
      <c r="C349" s="12"/>
      <c r="D349" s="12"/>
      <c r="E349" s="12"/>
      <c r="F349" s="12"/>
      <c r="G349" s="12"/>
      <c r="H349" s="12"/>
      <c r="I349" s="12"/>
      <c r="J349" s="12"/>
      <c r="K349" s="12"/>
      <c r="L349" s="12"/>
      <c r="BF349">
        <f>ROW()</f>
        <v>349</v>
      </c>
    </row>
    <row r="350" spans="1:58" x14ac:dyDescent="0.25">
      <c r="A350" t="str">
        <f t="shared" si="5"/>
        <v>-</v>
      </c>
      <c r="B350" s="12"/>
      <c r="C350" s="12"/>
      <c r="D350" s="12"/>
      <c r="E350" s="12"/>
      <c r="F350" s="12"/>
      <c r="G350" s="12"/>
      <c r="H350" s="12"/>
      <c r="I350" s="12"/>
      <c r="J350" s="12"/>
      <c r="K350" s="12"/>
      <c r="L350" s="12"/>
      <c r="BF350">
        <f>ROW()</f>
        <v>350</v>
      </c>
    </row>
    <row r="351" spans="1:58" x14ac:dyDescent="0.25">
      <c r="A351" t="str">
        <f t="shared" si="5"/>
        <v>-</v>
      </c>
      <c r="B351" s="12"/>
      <c r="C351" s="12"/>
      <c r="D351" s="12"/>
      <c r="E351" s="12"/>
      <c r="F351" s="12"/>
      <c r="G351" s="12"/>
      <c r="H351" s="12"/>
      <c r="I351" s="12"/>
      <c r="J351" s="12"/>
      <c r="K351" s="12"/>
      <c r="L351" s="12"/>
      <c r="BF351">
        <f>ROW()</f>
        <v>351</v>
      </c>
    </row>
    <row r="352" spans="1:58" x14ac:dyDescent="0.25">
      <c r="A352" t="str">
        <f t="shared" si="5"/>
        <v>-</v>
      </c>
      <c r="B352" s="12"/>
      <c r="C352" s="12"/>
      <c r="D352" s="12"/>
      <c r="E352" s="12"/>
      <c r="F352" s="12"/>
      <c r="G352" s="12"/>
      <c r="H352" s="12"/>
      <c r="I352" s="12"/>
      <c r="J352" s="12"/>
      <c r="K352" s="12"/>
      <c r="L352" s="12"/>
      <c r="BF352">
        <f>ROW()</f>
        <v>352</v>
      </c>
    </row>
    <row r="353" spans="1:58" x14ac:dyDescent="0.25">
      <c r="A353" t="str">
        <f t="shared" si="5"/>
        <v>-</v>
      </c>
      <c r="B353" s="12"/>
      <c r="C353" s="12"/>
      <c r="D353" s="12"/>
      <c r="E353" s="12"/>
      <c r="F353" s="12"/>
      <c r="G353" s="12"/>
      <c r="H353" s="12"/>
      <c r="I353" s="12"/>
      <c r="J353" s="12"/>
      <c r="K353" s="12"/>
      <c r="L353" s="12"/>
      <c r="BF353">
        <f>ROW()</f>
        <v>353</v>
      </c>
    </row>
    <row r="354" spans="1:58" x14ac:dyDescent="0.25">
      <c r="A354" t="str">
        <f t="shared" si="5"/>
        <v>-</v>
      </c>
      <c r="B354" s="12"/>
      <c r="C354" s="12"/>
      <c r="D354" s="12"/>
      <c r="E354" s="12"/>
      <c r="F354" s="12"/>
      <c r="G354" s="12"/>
      <c r="H354" s="12"/>
      <c r="I354" s="12"/>
      <c r="J354" s="12"/>
      <c r="K354" s="12"/>
      <c r="L354" s="12"/>
      <c r="BF354">
        <f>ROW()</f>
        <v>354</v>
      </c>
    </row>
    <row r="355" spans="1:58" x14ac:dyDescent="0.25">
      <c r="A355" t="str">
        <f t="shared" si="5"/>
        <v>-</v>
      </c>
      <c r="B355" s="12"/>
      <c r="C355" s="12"/>
      <c r="D355" s="12"/>
      <c r="E355" s="12"/>
      <c r="F355" s="12"/>
      <c r="G355" s="12"/>
      <c r="H355" s="12"/>
      <c r="I355" s="12"/>
      <c r="J355" s="12"/>
      <c r="K355" s="12"/>
      <c r="L355" s="12"/>
      <c r="BF355">
        <f>ROW()</f>
        <v>355</v>
      </c>
    </row>
    <row r="356" spans="1:58" x14ac:dyDescent="0.25">
      <c r="A356" t="str">
        <f t="shared" si="5"/>
        <v>-</v>
      </c>
      <c r="B356" s="12"/>
      <c r="C356" s="12"/>
      <c r="D356" s="12"/>
      <c r="E356" s="12"/>
      <c r="F356" s="12"/>
      <c r="G356" s="12"/>
      <c r="H356" s="12"/>
      <c r="I356" s="12"/>
      <c r="J356" s="12"/>
      <c r="K356" s="12"/>
      <c r="L356" s="12"/>
      <c r="BF356">
        <f>ROW()</f>
        <v>356</v>
      </c>
    </row>
    <row r="357" spans="1:58" x14ac:dyDescent="0.25">
      <c r="A357" t="str">
        <f t="shared" si="5"/>
        <v>-</v>
      </c>
      <c r="B357" s="12"/>
      <c r="C357" s="12"/>
      <c r="D357" s="12"/>
      <c r="E357" s="12"/>
      <c r="F357" s="12"/>
      <c r="G357" s="12"/>
      <c r="H357" s="12"/>
      <c r="I357" s="12"/>
      <c r="J357" s="12"/>
      <c r="K357" s="12"/>
      <c r="L357" s="12"/>
      <c r="BF357">
        <f>ROW()</f>
        <v>357</v>
      </c>
    </row>
    <row r="358" spans="1:58" x14ac:dyDescent="0.25">
      <c r="A358" t="str">
        <f t="shared" si="5"/>
        <v>-</v>
      </c>
      <c r="B358" s="12"/>
      <c r="C358" s="12"/>
      <c r="D358" s="12"/>
      <c r="E358" s="12"/>
      <c r="F358" s="12"/>
      <c r="G358" s="12"/>
      <c r="H358" s="12"/>
      <c r="I358" s="12"/>
      <c r="J358" s="12"/>
      <c r="K358" s="12"/>
      <c r="L358" s="12"/>
      <c r="BF358">
        <f>ROW()</f>
        <v>358</v>
      </c>
    </row>
    <row r="359" spans="1:58" x14ac:dyDescent="0.25">
      <c r="A359" t="str">
        <f t="shared" si="5"/>
        <v>-</v>
      </c>
      <c r="B359" s="12"/>
      <c r="C359" s="12"/>
      <c r="D359" s="12"/>
      <c r="E359" s="12"/>
      <c r="F359" s="12"/>
      <c r="G359" s="12"/>
      <c r="H359" s="12"/>
      <c r="I359" s="12"/>
      <c r="J359" s="12"/>
      <c r="K359" s="12"/>
      <c r="L359" s="12"/>
      <c r="BF359">
        <f>ROW()</f>
        <v>359</v>
      </c>
    </row>
    <row r="360" spans="1:58" x14ac:dyDescent="0.25">
      <c r="A360" t="str">
        <f t="shared" si="5"/>
        <v>-</v>
      </c>
      <c r="B360" s="12"/>
      <c r="C360" s="12"/>
      <c r="D360" s="12"/>
      <c r="E360" s="12"/>
      <c r="F360" s="12"/>
      <c r="G360" s="12"/>
      <c r="H360" s="12"/>
      <c r="I360" s="12"/>
      <c r="J360" s="12"/>
      <c r="K360" s="12"/>
      <c r="L360" s="12"/>
      <c r="BF360">
        <f>ROW()</f>
        <v>360</v>
      </c>
    </row>
    <row r="361" spans="1:58" x14ac:dyDescent="0.25">
      <c r="A361" t="str">
        <f t="shared" si="5"/>
        <v>-</v>
      </c>
      <c r="B361" s="12"/>
      <c r="C361" s="12"/>
      <c r="D361" s="12"/>
      <c r="E361" s="12"/>
      <c r="F361" s="12"/>
      <c r="G361" s="12"/>
      <c r="H361" s="12"/>
      <c r="I361" s="12"/>
      <c r="J361" s="12"/>
      <c r="K361" s="12"/>
      <c r="L361" s="12"/>
      <c r="BF361">
        <f>ROW()</f>
        <v>361</v>
      </c>
    </row>
    <row r="362" spans="1:58" x14ac:dyDescent="0.25">
      <c r="A362" t="str">
        <f t="shared" si="5"/>
        <v>-</v>
      </c>
      <c r="B362" s="12"/>
      <c r="C362" s="12"/>
      <c r="D362" s="12"/>
      <c r="E362" s="12"/>
      <c r="F362" s="12"/>
      <c r="G362" s="12"/>
      <c r="H362" s="12"/>
      <c r="I362" s="12"/>
      <c r="J362" s="12"/>
      <c r="K362" s="12"/>
      <c r="L362" s="12"/>
      <c r="BF362">
        <f>ROW()</f>
        <v>362</v>
      </c>
    </row>
    <row r="363" spans="1:58" x14ac:dyDescent="0.25">
      <c r="A363" t="str">
        <f t="shared" si="5"/>
        <v>-</v>
      </c>
      <c r="B363" s="12"/>
      <c r="C363" s="12"/>
      <c r="D363" s="12"/>
      <c r="E363" s="12"/>
      <c r="F363" s="12"/>
      <c r="G363" s="12"/>
      <c r="H363" s="12"/>
      <c r="I363" s="12"/>
      <c r="J363" s="12"/>
      <c r="K363" s="12"/>
      <c r="L363" s="12"/>
      <c r="BF363">
        <f>ROW()</f>
        <v>363</v>
      </c>
    </row>
    <row r="364" spans="1:58" x14ac:dyDescent="0.25">
      <c r="A364" t="str">
        <f t="shared" si="5"/>
        <v>-</v>
      </c>
      <c r="B364" s="12"/>
      <c r="C364" s="12"/>
      <c r="D364" s="12"/>
      <c r="E364" s="12"/>
      <c r="F364" s="12"/>
      <c r="G364" s="12"/>
      <c r="H364" s="12"/>
      <c r="I364" s="12"/>
      <c r="J364" s="12"/>
      <c r="K364" s="12"/>
      <c r="L364" s="12"/>
      <c r="BF364">
        <f>ROW()</f>
        <v>364</v>
      </c>
    </row>
    <row r="365" spans="1:58" x14ac:dyDescent="0.25">
      <c r="A365" t="str">
        <f t="shared" si="5"/>
        <v>-</v>
      </c>
      <c r="B365" s="12"/>
      <c r="C365" s="12"/>
      <c r="D365" s="12"/>
      <c r="E365" s="12"/>
      <c r="F365" s="12"/>
      <c r="G365" s="12"/>
      <c r="H365" s="12"/>
      <c r="I365" s="12"/>
      <c r="J365" s="12"/>
      <c r="K365" s="12"/>
      <c r="L365" s="12"/>
      <c r="BF365">
        <f>ROW()</f>
        <v>365</v>
      </c>
    </row>
    <row r="366" spans="1:58" x14ac:dyDescent="0.25">
      <c r="A366" t="str">
        <f t="shared" si="5"/>
        <v>-</v>
      </c>
      <c r="B366" s="12"/>
      <c r="C366" s="12"/>
      <c r="D366" s="12"/>
      <c r="E366" s="12"/>
      <c r="F366" s="12"/>
      <c r="G366" s="12"/>
      <c r="H366" s="12"/>
      <c r="I366" s="12"/>
      <c r="J366" s="12"/>
      <c r="K366" s="12"/>
      <c r="L366" s="12"/>
      <c r="BF366">
        <f>ROW()</f>
        <v>366</v>
      </c>
    </row>
    <row r="367" spans="1:58" x14ac:dyDescent="0.25">
      <c r="A367" t="str">
        <f t="shared" si="5"/>
        <v>-</v>
      </c>
      <c r="B367" s="12"/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BF367">
        <f>ROW()</f>
        <v>367</v>
      </c>
    </row>
    <row r="368" spans="1:58" x14ac:dyDescent="0.25">
      <c r="A368" t="str">
        <f t="shared" si="5"/>
        <v>-</v>
      </c>
      <c r="B368" s="12"/>
      <c r="C368" s="12"/>
      <c r="D368" s="12"/>
      <c r="E368" s="12"/>
      <c r="F368" s="12"/>
      <c r="G368" s="12"/>
      <c r="H368" s="12"/>
      <c r="I368" s="12"/>
      <c r="J368" s="12"/>
      <c r="K368" s="12"/>
      <c r="L368" s="12"/>
      <c r="BF368">
        <f>ROW()</f>
        <v>368</v>
      </c>
    </row>
    <row r="369" spans="1:58" x14ac:dyDescent="0.25">
      <c r="A369" t="str">
        <f t="shared" si="5"/>
        <v>-</v>
      </c>
      <c r="B369" s="12"/>
      <c r="C369" s="12"/>
      <c r="D369" s="12"/>
      <c r="E369" s="12"/>
      <c r="F369" s="12"/>
      <c r="G369" s="12"/>
      <c r="H369" s="12"/>
      <c r="I369" s="12"/>
      <c r="J369" s="12"/>
      <c r="K369" s="12"/>
      <c r="L369" s="12"/>
      <c r="BF369">
        <f>ROW()</f>
        <v>369</v>
      </c>
    </row>
    <row r="370" spans="1:58" x14ac:dyDescent="0.25">
      <c r="A370" t="str">
        <f t="shared" si="5"/>
        <v>-</v>
      </c>
      <c r="B370" s="12"/>
      <c r="C370" s="12"/>
      <c r="D370" s="12"/>
      <c r="E370" s="12"/>
      <c r="F370" s="12"/>
      <c r="G370" s="12"/>
      <c r="H370" s="12"/>
      <c r="I370" s="12"/>
      <c r="J370" s="12"/>
      <c r="K370" s="12"/>
      <c r="L370" s="12"/>
      <c r="BF370">
        <f>ROW()</f>
        <v>370</v>
      </c>
    </row>
    <row r="371" spans="1:58" x14ac:dyDescent="0.25">
      <c r="A371" t="str">
        <f t="shared" si="5"/>
        <v>-</v>
      </c>
      <c r="B371" s="12"/>
      <c r="C371" s="12"/>
      <c r="D371" s="12"/>
      <c r="E371" s="12"/>
      <c r="F371" s="12"/>
      <c r="G371" s="12"/>
      <c r="H371" s="12"/>
      <c r="I371" s="12"/>
      <c r="J371" s="12"/>
      <c r="K371" s="12"/>
      <c r="L371" s="12"/>
      <c r="BF371">
        <f>ROW()</f>
        <v>371</v>
      </c>
    </row>
    <row r="372" spans="1:58" x14ac:dyDescent="0.25">
      <c r="A372" t="str">
        <f t="shared" si="5"/>
        <v>-</v>
      </c>
      <c r="B372" s="12"/>
      <c r="C372" s="12"/>
      <c r="D372" s="12"/>
      <c r="E372" s="12"/>
      <c r="F372" s="12"/>
      <c r="G372" s="12"/>
      <c r="H372" s="12"/>
      <c r="I372" s="12"/>
      <c r="J372" s="12"/>
      <c r="K372" s="12"/>
      <c r="L372" s="12"/>
      <c r="BF372">
        <f>ROW()</f>
        <v>372</v>
      </c>
    </row>
    <row r="373" spans="1:58" x14ac:dyDescent="0.25">
      <c r="A373" t="str">
        <f t="shared" si="5"/>
        <v>-</v>
      </c>
      <c r="B373" s="12"/>
      <c r="C373" s="12"/>
      <c r="D373" s="12"/>
      <c r="E373" s="12"/>
      <c r="F373" s="12"/>
      <c r="G373" s="12"/>
      <c r="H373" s="12"/>
      <c r="I373" s="12"/>
      <c r="J373" s="12"/>
      <c r="K373" s="12"/>
      <c r="L373" s="12"/>
      <c r="BF373">
        <f>ROW()</f>
        <v>373</v>
      </c>
    </row>
    <row r="374" spans="1:58" x14ac:dyDescent="0.25">
      <c r="A374" t="str">
        <f t="shared" si="5"/>
        <v>-</v>
      </c>
      <c r="B374" s="12"/>
      <c r="C374" s="12"/>
      <c r="D374" s="12"/>
      <c r="E374" s="12"/>
      <c r="F374" s="12"/>
      <c r="G374" s="12"/>
      <c r="H374" s="12"/>
      <c r="I374" s="12"/>
      <c r="J374" s="12"/>
      <c r="K374" s="12"/>
      <c r="L374" s="12"/>
      <c r="BF374">
        <f>ROW()</f>
        <v>374</v>
      </c>
    </row>
    <row r="375" spans="1:58" x14ac:dyDescent="0.25">
      <c r="A375" t="str">
        <f t="shared" si="5"/>
        <v>-</v>
      </c>
      <c r="B375" s="12"/>
      <c r="C375" s="12"/>
      <c r="D375" s="12"/>
      <c r="E375" s="12"/>
      <c r="F375" s="12"/>
      <c r="G375" s="12"/>
      <c r="H375" s="12"/>
      <c r="I375" s="12"/>
      <c r="J375" s="12"/>
      <c r="K375" s="12"/>
      <c r="L375" s="12"/>
      <c r="BF375">
        <f>ROW()</f>
        <v>375</v>
      </c>
    </row>
    <row r="376" spans="1:58" x14ac:dyDescent="0.25">
      <c r="A376" t="str">
        <f t="shared" si="5"/>
        <v>-</v>
      </c>
      <c r="B376" s="12"/>
      <c r="C376" s="12"/>
      <c r="D376" s="12"/>
      <c r="E376" s="12"/>
      <c r="F376" s="12"/>
      <c r="G376" s="12"/>
      <c r="H376" s="12"/>
      <c r="I376" s="12"/>
      <c r="J376" s="12"/>
      <c r="K376" s="12"/>
      <c r="L376" s="12"/>
      <c r="BF376">
        <f>ROW()</f>
        <v>376</v>
      </c>
    </row>
    <row r="377" spans="1:58" x14ac:dyDescent="0.25">
      <c r="A377" t="str">
        <f t="shared" si="5"/>
        <v>-</v>
      </c>
      <c r="B377" s="12"/>
      <c r="C377" s="12"/>
      <c r="D377" s="12"/>
      <c r="E377" s="12"/>
      <c r="F377" s="12"/>
      <c r="G377" s="12"/>
      <c r="H377" s="12"/>
      <c r="I377" s="12"/>
      <c r="J377" s="12"/>
      <c r="K377" s="12"/>
      <c r="L377" s="12"/>
      <c r="BF377">
        <f>ROW()</f>
        <v>377</v>
      </c>
    </row>
    <row r="378" spans="1:58" x14ac:dyDescent="0.25">
      <c r="A378" t="str">
        <f t="shared" si="5"/>
        <v>-</v>
      </c>
      <c r="B378" s="12"/>
      <c r="C378" s="12"/>
      <c r="D378" s="12"/>
      <c r="E378" s="12"/>
      <c r="F378" s="12"/>
      <c r="G378" s="12"/>
      <c r="H378" s="12"/>
      <c r="I378" s="12"/>
      <c r="J378" s="12"/>
      <c r="K378" s="12"/>
      <c r="L378" s="12"/>
      <c r="BF378">
        <f>ROW()</f>
        <v>378</v>
      </c>
    </row>
    <row r="379" spans="1:58" x14ac:dyDescent="0.25">
      <c r="A379" t="str">
        <f t="shared" si="5"/>
        <v>-</v>
      </c>
      <c r="B379" s="12"/>
      <c r="C379" s="12"/>
      <c r="D379" s="12"/>
      <c r="E379" s="12"/>
      <c r="F379" s="12"/>
      <c r="G379" s="12"/>
      <c r="H379" s="12"/>
      <c r="I379" s="12"/>
      <c r="J379" s="12"/>
      <c r="K379" s="12"/>
      <c r="L379" s="12"/>
      <c r="BF379">
        <f>ROW()</f>
        <v>379</v>
      </c>
    </row>
    <row r="380" spans="1:58" x14ac:dyDescent="0.25">
      <c r="A380" t="str">
        <f t="shared" si="5"/>
        <v>-</v>
      </c>
      <c r="B380" s="12"/>
      <c r="C380" s="12"/>
      <c r="D380" s="12"/>
      <c r="E380" s="12"/>
      <c r="F380" s="12"/>
      <c r="G380" s="12"/>
      <c r="H380" s="12"/>
      <c r="I380" s="12"/>
      <c r="J380" s="12"/>
      <c r="K380" s="12"/>
      <c r="L380" s="12"/>
      <c r="BF380">
        <f>ROW()</f>
        <v>380</v>
      </c>
    </row>
    <row r="381" spans="1:58" x14ac:dyDescent="0.25">
      <c r="A381" t="str">
        <f t="shared" si="5"/>
        <v>-</v>
      </c>
      <c r="B381" s="12"/>
      <c r="C381" s="12"/>
      <c r="D381" s="12"/>
      <c r="E381" s="12"/>
      <c r="F381" s="12"/>
      <c r="G381" s="12"/>
      <c r="H381" s="12"/>
      <c r="I381" s="12"/>
      <c r="J381" s="12"/>
      <c r="K381" s="12"/>
      <c r="L381" s="12"/>
      <c r="BF381">
        <f>ROW()</f>
        <v>381</v>
      </c>
    </row>
    <row r="382" spans="1:58" x14ac:dyDescent="0.25">
      <c r="A382" t="str">
        <f t="shared" si="5"/>
        <v>-</v>
      </c>
      <c r="B382" s="12"/>
      <c r="C382" s="12"/>
      <c r="D382" s="12"/>
      <c r="E382" s="12"/>
      <c r="F382" s="12"/>
      <c r="G382" s="12"/>
      <c r="H382" s="12"/>
      <c r="I382" s="12"/>
      <c r="J382" s="12"/>
      <c r="K382" s="12"/>
      <c r="L382" s="12"/>
      <c r="BF382">
        <f>ROW()</f>
        <v>382</v>
      </c>
    </row>
    <row r="383" spans="1:58" x14ac:dyDescent="0.25">
      <c r="A383" t="str">
        <f t="shared" si="5"/>
        <v>-</v>
      </c>
      <c r="B383" s="12"/>
      <c r="C383" s="12"/>
      <c r="D383" s="12"/>
      <c r="E383" s="12"/>
      <c r="F383" s="12"/>
      <c r="G383" s="12"/>
      <c r="H383" s="12"/>
      <c r="I383" s="12"/>
      <c r="J383" s="12"/>
      <c r="K383" s="12"/>
      <c r="L383" s="12"/>
      <c r="BF383">
        <f>ROW()</f>
        <v>383</v>
      </c>
    </row>
    <row r="384" spans="1:58" x14ac:dyDescent="0.25">
      <c r="A384" t="str">
        <f t="shared" si="5"/>
        <v>-</v>
      </c>
      <c r="B384" s="12"/>
      <c r="C384" s="12"/>
      <c r="D384" s="12"/>
      <c r="E384" s="12"/>
      <c r="F384" s="12"/>
      <c r="G384" s="12"/>
      <c r="H384" s="12"/>
      <c r="I384" s="12"/>
      <c r="J384" s="12"/>
      <c r="K384" s="12"/>
      <c r="L384" s="12"/>
      <c r="BF384">
        <f>ROW()</f>
        <v>384</v>
      </c>
    </row>
    <row r="385" spans="1:58" x14ac:dyDescent="0.25">
      <c r="A385" t="str">
        <f t="shared" si="5"/>
        <v>-</v>
      </c>
      <c r="B385" s="12"/>
      <c r="C385" s="12"/>
      <c r="D385" s="12"/>
      <c r="E385" s="12"/>
      <c r="F385" s="12"/>
      <c r="G385" s="12"/>
      <c r="H385" s="12"/>
      <c r="I385" s="12"/>
      <c r="J385" s="12"/>
      <c r="K385" s="12"/>
      <c r="L385" s="12"/>
      <c r="BF385">
        <f>ROW()</f>
        <v>385</v>
      </c>
    </row>
    <row r="386" spans="1:58" x14ac:dyDescent="0.25">
      <c r="A386" t="str">
        <f t="shared" si="5"/>
        <v>-</v>
      </c>
      <c r="B386" s="12"/>
      <c r="C386" s="12"/>
      <c r="D386" s="12"/>
      <c r="E386" s="12"/>
      <c r="F386" s="12"/>
      <c r="G386" s="12"/>
      <c r="H386" s="12"/>
      <c r="I386" s="12"/>
      <c r="J386" s="12"/>
      <c r="K386" s="12"/>
      <c r="L386" s="12"/>
      <c r="BF386">
        <f>ROW()</f>
        <v>386</v>
      </c>
    </row>
    <row r="387" spans="1:58" x14ac:dyDescent="0.25">
      <c r="A387" t="str">
        <f t="shared" si="5"/>
        <v>-</v>
      </c>
      <c r="B387" s="12"/>
      <c r="C387" s="12"/>
      <c r="D387" s="12"/>
      <c r="E387" s="12"/>
      <c r="F387" s="12"/>
      <c r="G387" s="12"/>
      <c r="H387" s="12"/>
      <c r="I387" s="12"/>
      <c r="J387" s="12"/>
      <c r="K387" s="12"/>
      <c r="L387" s="12"/>
      <c r="BF387">
        <f>ROW()</f>
        <v>387</v>
      </c>
    </row>
    <row r="388" spans="1:58" x14ac:dyDescent="0.25">
      <c r="A388" t="str">
        <f t="shared" si="5"/>
        <v>-</v>
      </c>
      <c r="B388" s="12"/>
      <c r="C388" s="12"/>
      <c r="D388" s="12"/>
      <c r="E388" s="12"/>
      <c r="F388" s="12"/>
      <c r="G388" s="12"/>
      <c r="H388" s="12"/>
      <c r="I388" s="12"/>
      <c r="J388" s="12"/>
      <c r="K388" s="12"/>
      <c r="L388" s="12"/>
      <c r="BF388">
        <f>ROW()</f>
        <v>388</v>
      </c>
    </row>
    <row r="389" spans="1:58" x14ac:dyDescent="0.25">
      <c r="A389" t="str">
        <f t="shared" si="5"/>
        <v>-</v>
      </c>
      <c r="B389" s="12"/>
      <c r="C389" s="12"/>
      <c r="D389" s="12"/>
      <c r="E389" s="12"/>
      <c r="F389" s="12"/>
      <c r="G389" s="12"/>
      <c r="H389" s="12"/>
      <c r="I389" s="12"/>
      <c r="J389" s="12"/>
      <c r="K389" s="12"/>
      <c r="L389" s="12"/>
      <c r="BF389">
        <f>ROW()</f>
        <v>389</v>
      </c>
    </row>
    <row r="390" spans="1:58" x14ac:dyDescent="0.25">
      <c r="A390" t="str">
        <f t="shared" si="5"/>
        <v>-</v>
      </c>
      <c r="B390" s="12"/>
      <c r="C390" s="12"/>
      <c r="D390" s="12"/>
      <c r="E390" s="12"/>
      <c r="F390" s="12"/>
      <c r="G390" s="12"/>
      <c r="H390" s="12"/>
      <c r="I390" s="12"/>
      <c r="J390" s="12"/>
      <c r="K390" s="12"/>
      <c r="L390" s="12"/>
      <c r="BF390">
        <f>ROW()</f>
        <v>390</v>
      </c>
    </row>
    <row r="391" spans="1:58" x14ac:dyDescent="0.25">
      <c r="A391" t="str">
        <f t="shared" ref="A391:A454" si="6">B391&amp;"-"&amp;C391</f>
        <v>-</v>
      </c>
      <c r="B391" s="12"/>
      <c r="C391" s="12"/>
      <c r="D391" s="12"/>
      <c r="E391" s="12"/>
      <c r="F391" s="12"/>
      <c r="G391" s="12"/>
      <c r="H391" s="12"/>
      <c r="I391" s="12"/>
      <c r="J391" s="12"/>
      <c r="K391" s="12"/>
      <c r="L391" s="12"/>
      <c r="BF391">
        <f>ROW()</f>
        <v>391</v>
      </c>
    </row>
    <row r="392" spans="1:58" x14ac:dyDescent="0.25">
      <c r="A392" t="str">
        <f t="shared" si="6"/>
        <v>-</v>
      </c>
      <c r="B392" s="12"/>
      <c r="C392" s="12"/>
      <c r="D392" s="12"/>
      <c r="E392" s="12"/>
      <c r="F392" s="12"/>
      <c r="G392" s="12"/>
      <c r="H392" s="12"/>
      <c r="I392" s="12"/>
      <c r="J392" s="12"/>
      <c r="K392" s="12"/>
      <c r="L392" s="12"/>
      <c r="BF392">
        <f>ROW()</f>
        <v>392</v>
      </c>
    </row>
    <row r="393" spans="1:58" x14ac:dyDescent="0.25">
      <c r="A393" t="str">
        <f t="shared" si="6"/>
        <v>-</v>
      </c>
      <c r="B393" s="12"/>
      <c r="C393" s="12"/>
      <c r="D393" s="12"/>
      <c r="E393" s="12"/>
      <c r="F393" s="12"/>
      <c r="G393" s="12"/>
      <c r="H393" s="12"/>
      <c r="I393" s="12"/>
      <c r="J393" s="12"/>
      <c r="K393" s="12"/>
      <c r="L393" s="12"/>
      <c r="BF393">
        <f>ROW()</f>
        <v>393</v>
      </c>
    </row>
    <row r="394" spans="1:58" x14ac:dyDescent="0.25">
      <c r="A394" t="str">
        <f t="shared" si="6"/>
        <v>-</v>
      </c>
      <c r="B394" s="12"/>
      <c r="C394" s="12"/>
      <c r="D394" s="12"/>
      <c r="E394" s="12"/>
      <c r="F394" s="12"/>
      <c r="G394" s="12"/>
      <c r="H394" s="12"/>
      <c r="I394" s="12"/>
      <c r="J394" s="12"/>
      <c r="K394" s="12"/>
      <c r="L394" s="12"/>
      <c r="BF394">
        <f>ROW()</f>
        <v>394</v>
      </c>
    </row>
    <row r="395" spans="1:58" x14ac:dyDescent="0.25">
      <c r="A395" t="str">
        <f t="shared" si="6"/>
        <v>-</v>
      </c>
      <c r="B395" s="12"/>
      <c r="C395" s="12"/>
      <c r="D395" s="12"/>
      <c r="E395" s="12"/>
      <c r="F395" s="12"/>
      <c r="G395" s="12"/>
      <c r="H395" s="12"/>
      <c r="I395" s="12"/>
      <c r="J395" s="12"/>
      <c r="K395" s="12"/>
      <c r="L395" s="12"/>
      <c r="BF395">
        <f>ROW()</f>
        <v>395</v>
      </c>
    </row>
    <row r="396" spans="1:58" x14ac:dyDescent="0.25">
      <c r="A396" t="str">
        <f t="shared" si="6"/>
        <v>-</v>
      </c>
      <c r="B396" s="12"/>
      <c r="C396" s="12"/>
      <c r="D396" s="12"/>
      <c r="E396" s="12"/>
      <c r="F396" s="12"/>
      <c r="G396" s="12"/>
      <c r="H396" s="12"/>
      <c r="I396" s="12"/>
      <c r="J396" s="12"/>
      <c r="K396" s="12"/>
      <c r="L396" s="12"/>
      <c r="BF396">
        <f>ROW()</f>
        <v>396</v>
      </c>
    </row>
    <row r="397" spans="1:58" x14ac:dyDescent="0.25">
      <c r="A397" t="str">
        <f t="shared" si="6"/>
        <v>-</v>
      </c>
      <c r="B397" s="12"/>
      <c r="C397" s="12"/>
      <c r="D397" s="12"/>
      <c r="E397" s="12"/>
      <c r="F397" s="12"/>
      <c r="G397" s="12"/>
      <c r="H397" s="12"/>
      <c r="I397" s="12"/>
      <c r="J397" s="12"/>
      <c r="K397" s="12"/>
      <c r="L397" s="12"/>
      <c r="BF397">
        <f>ROW()</f>
        <v>397</v>
      </c>
    </row>
    <row r="398" spans="1:58" x14ac:dyDescent="0.25">
      <c r="A398" t="str">
        <f t="shared" si="6"/>
        <v>-</v>
      </c>
      <c r="B398" s="12"/>
      <c r="C398" s="12"/>
      <c r="D398" s="12"/>
      <c r="E398" s="12"/>
      <c r="F398" s="12"/>
      <c r="G398" s="12"/>
      <c r="H398" s="12"/>
      <c r="I398" s="12"/>
      <c r="J398" s="12"/>
      <c r="K398" s="12"/>
      <c r="L398" s="12"/>
      <c r="BF398">
        <f>ROW()</f>
        <v>398</v>
      </c>
    </row>
    <row r="399" spans="1:58" x14ac:dyDescent="0.25">
      <c r="A399" t="str">
        <f t="shared" si="6"/>
        <v>-</v>
      </c>
      <c r="B399" s="12"/>
      <c r="C399" s="12"/>
      <c r="D399" s="12"/>
      <c r="E399" s="12"/>
      <c r="F399" s="12"/>
      <c r="G399" s="12"/>
      <c r="H399" s="12"/>
      <c r="I399" s="12"/>
      <c r="J399" s="12"/>
      <c r="K399" s="12"/>
      <c r="L399" s="12"/>
      <c r="BF399">
        <f>ROW()</f>
        <v>399</v>
      </c>
    </row>
    <row r="400" spans="1:58" x14ac:dyDescent="0.25">
      <c r="A400" t="str">
        <f t="shared" si="6"/>
        <v>-</v>
      </c>
      <c r="B400" s="12"/>
      <c r="C400" s="12"/>
      <c r="D400" s="12"/>
      <c r="E400" s="12"/>
      <c r="F400" s="12"/>
      <c r="G400" s="12"/>
      <c r="H400" s="12"/>
      <c r="I400" s="12"/>
      <c r="J400" s="12"/>
      <c r="K400" s="12"/>
      <c r="L400" s="12"/>
      <c r="BF400">
        <f>ROW()</f>
        <v>400</v>
      </c>
    </row>
    <row r="401" spans="1:58" x14ac:dyDescent="0.25">
      <c r="A401" t="str">
        <f t="shared" si="6"/>
        <v>-</v>
      </c>
      <c r="B401" s="12"/>
      <c r="C401" s="12"/>
      <c r="D401" s="12"/>
      <c r="E401" s="12"/>
      <c r="F401" s="12"/>
      <c r="G401" s="12"/>
      <c r="H401" s="12"/>
      <c r="I401" s="12"/>
      <c r="J401" s="12"/>
      <c r="K401" s="12"/>
      <c r="L401" s="12"/>
      <c r="BF401">
        <f>ROW()</f>
        <v>401</v>
      </c>
    </row>
    <row r="402" spans="1:58" x14ac:dyDescent="0.25">
      <c r="A402" t="str">
        <f t="shared" si="6"/>
        <v>-</v>
      </c>
      <c r="B402" s="12"/>
      <c r="C402" s="12"/>
      <c r="D402" s="12"/>
      <c r="E402" s="12"/>
      <c r="F402" s="12"/>
      <c r="G402" s="12"/>
      <c r="H402" s="12"/>
      <c r="I402" s="12"/>
      <c r="J402" s="12"/>
      <c r="K402" s="12"/>
      <c r="L402" s="12"/>
      <c r="BF402">
        <f>ROW()</f>
        <v>402</v>
      </c>
    </row>
    <row r="403" spans="1:58" x14ac:dyDescent="0.25">
      <c r="A403" t="str">
        <f t="shared" si="6"/>
        <v>-</v>
      </c>
      <c r="B403" s="12"/>
      <c r="C403" s="12"/>
      <c r="D403" s="12"/>
      <c r="E403" s="12"/>
      <c r="F403" s="12"/>
      <c r="G403" s="12"/>
      <c r="H403" s="12"/>
      <c r="I403" s="12"/>
      <c r="J403" s="12"/>
      <c r="K403" s="12"/>
      <c r="L403" s="12"/>
      <c r="BF403">
        <f>ROW()</f>
        <v>403</v>
      </c>
    </row>
    <row r="404" spans="1:58" x14ac:dyDescent="0.25">
      <c r="A404" t="str">
        <f t="shared" si="6"/>
        <v>-</v>
      </c>
      <c r="B404" s="12"/>
      <c r="C404" s="12"/>
      <c r="D404" s="12"/>
      <c r="E404" s="12"/>
      <c r="F404" s="12"/>
      <c r="G404" s="12"/>
      <c r="H404" s="12"/>
      <c r="I404" s="12"/>
      <c r="J404" s="12"/>
      <c r="K404" s="12"/>
      <c r="L404" s="12"/>
      <c r="BF404">
        <f>ROW()</f>
        <v>404</v>
      </c>
    </row>
    <row r="405" spans="1:58" x14ac:dyDescent="0.25">
      <c r="A405" t="str">
        <f t="shared" si="6"/>
        <v>-</v>
      </c>
      <c r="B405" s="12"/>
      <c r="C405" s="12"/>
      <c r="D405" s="12"/>
      <c r="E405" s="12"/>
      <c r="F405" s="12"/>
      <c r="G405" s="12"/>
      <c r="H405" s="12"/>
      <c r="I405" s="12"/>
      <c r="J405" s="12"/>
      <c r="K405" s="12"/>
      <c r="L405" s="12"/>
      <c r="BF405">
        <f>ROW()</f>
        <v>405</v>
      </c>
    </row>
    <row r="406" spans="1:58" x14ac:dyDescent="0.25">
      <c r="A406" t="str">
        <f t="shared" si="6"/>
        <v>-</v>
      </c>
      <c r="B406" s="12"/>
      <c r="C406" s="12"/>
      <c r="D406" s="12"/>
      <c r="E406" s="12"/>
      <c r="F406" s="12"/>
      <c r="G406" s="12"/>
      <c r="H406" s="12"/>
      <c r="I406" s="12"/>
      <c r="J406" s="12"/>
      <c r="K406" s="12"/>
      <c r="L406" s="12"/>
      <c r="BF406">
        <f>ROW()</f>
        <v>406</v>
      </c>
    </row>
    <row r="407" spans="1:58" x14ac:dyDescent="0.25">
      <c r="A407" t="str">
        <f t="shared" si="6"/>
        <v>-</v>
      </c>
      <c r="B407" s="12"/>
      <c r="C407" s="12"/>
      <c r="D407" s="12"/>
      <c r="E407" s="12"/>
      <c r="F407" s="12"/>
      <c r="G407" s="12"/>
      <c r="H407" s="12"/>
      <c r="I407" s="12"/>
      <c r="J407" s="12"/>
      <c r="K407" s="12"/>
      <c r="L407" s="12"/>
      <c r="BF407">
        <f>ROW()</f>
        <v>407</v>
      </c>
    </row>
    <row r="408" spans="1:58" x14ac:dyDescent="0.25">
      <c r="A408" t="str">
        <f t="shared" si="6"/>
        <v>-</v>
      </c>
      <c r="B408" s="12"/>
      <c r="C408" s="12"/>
      <c r="D408" s="12"/>
      <c r="E408" s="12"/>
      <c r="F408" s="12"/>
      <c r="G408" s="12"/>
      <c r="H408" s="12"/>
      <c r="I408" s="12"/>
      <c r="J408" s="12"/>
      <c r="K408" s="12"/>
      <c r="L408" s="12"/>
      <c r="BF408">
        <f>ROW()</f>
        <v>408</v>
      </c>
    </row>
    <row r="409" spans="1:58" x14ac:dyDescent="0.25">
      <c r="A409" t="str">
        <f t="shared" si="6"/>
        <v>-</v>
      </c>
      <c r="B409" s="12"/>
      <c r="C409" s="12"/>
      <c r="D409" s="12"/>
      <c r="E409" s="12"/>
      <c r="F409" s="12"/>
      <c r="G409" s="12"/>
      <c r="H409" s="12"/>
      <c r="I409" s="12"/>
      <c r="J409" s="12"/>
      <c r="K409" s="12"/>
      <c r="L409" s="12"/>
      <c r="BF409">
        <f>ROW()</f>
        <v>409</v>
      </c>
    </row>
    <row r="410" spans="1:58" x14ac:dyDescent="0.25">
      <c r="A410" t="str">
        <f t="shared" si="6"/>
        <v>-</v>
      </c>
      <c r="B410" s="12"/>
      <c r="C410" s="12"/>
      <c r="D410" s="12"/>
      <c r="E410" s="12"/>
      <c r="F410" s="12"/>
      <c r="G410" s="12"/>
      <c r="H410" s="12"/>
      <c r="I410" s="12"/>
      <c r="J410" s="12"/>
      <c r="K410" s="12"/>
      <c r="L410" s="12"/>
      <c r="BF410">
        <f>ROW()</f>
        <v>410</v>
      </c>
    </row>
    <row r="411" spans="1:58" x14ac:dyDescent="0.25">
      <c r="A411" t="str">
        <f t="shared" si="6"/>
        <v>-</v>
      </c>
      <c r="B411" s="12"/>
      <c r="C411" s="12"/>
      <c r="D411" s="12"/>
      <c r="E411" s="12"/>
      <c r="F411" s="12"/>
      <c r="G411" s="12"/>
      <c r="H411" s="12"/>
      <c r="I411" s="12"/>
      <c r="J411" s="12"/>
      <c r="K411" s="12"/>
      <c r="L411" s="12"/>
      <c r="BF411">
        <f>ROW()</f>
        <v>411</v>
      </c>
    </row>
    <row r="412" spans="1:58" x14ac:dyDescent="0.25">
      <c r="A412" t="str">
        <f t="shared" si="6"/>
        <v>-</v>
      </c>
      <c r="B412" s="12"/>
      <c r="C412" s="12"/>
      <c r="D412" s="12"/>
      <c r="E412" s="12"/>
      <c r="F412" s="12"/>
      <c r="G412" s="12"/>
      <c r="H412" s="12"/>
      <c r="I412" s="12"/>
      <c r="J412" s="12"/>
      <c r="K412" s="12"/>
      <c r="L412" s="12"/>
      <c r="BF412">
        <f>ROW()</f>
        <v>412</v>
      </c>
    </row>
    <row r="413" spans="1:58" x14ac:dyDescent="0.25">
      <c r="A413" t="str">
        <f t="shared" si="6"/>
        <v>-</v>
      </c>
      <c r="B413" s="12"/>
      <c r="C413" s="12"/>
      <c r="D413" s="12"/>
      <c r="E413" s="12"/>
      <c r="F413" s="12"/>
      <c r="G413" s="12"/>
      <c r="H413" s="12"/>
      <c r="I413" s="12"/>
      <c r="J413" s="12"/>
      <c r="K413" s="12"/>
      <c r="L413" s="12"/>
      <c r="BF413">
        <f>ROW()</f>
        <v>413</v>
      </c>
    </row>
    <row r="414" spans="1:58" x14ac:dyDescent="0.25">
      <c r="A414" t="str">
        <f t="shared" si="6"/>
        <v>-</v>
      </c>
      <c r="B414" s="12"/>
      <c r="C414" s="12"/>
      <c r="D414" s="12"/>
      <c r="E414" s="12"/>
      <c r="F414" s="12"/>
      <c r="G414" s="12"/>
      <c r="H414" s="12"/>
      <c r="I414" s="12"/>
      <c r="J414" s="12"/>
      <c r="K414" s="12"/>
      <c r="L414" s="12"/>
      <c r="BF414">
        <f>ROW()</f>
        <v>414</v>
      </c>
    </row>
    <row r="415" spans="1:58" x14ac:dyDescent="0.25">
      <c r="A415" t="str">
        <f t="shared" si="6"/>
        <v>-</v>
      </c>
      <c r="B415" s="12"/>
      <c r="C415" s="12"/>
      <c r="D415" s="12"/>
      <c r="E415" s="12"/>
      <c r="F415" s="12"/>
      <c r="G415" s="12"/>
      <c r="H415" s="12"/>
      <c r="I415" s="12"/>
      <c r="J415" s="12"/>
      <c r="K415" s="12"/>
      <c r="L415" s="12"/>
      <c r="BF415">
        <f>ROW()</f>
        <v>415</v>
      </c>
    </row>
    <row r="416" spans="1:58" x14ac:dyDescent="0.25">
      <c r="A416" t="str">
        <f t="shared" si="6"/>
        <v>-</v>
      </c>
      <c r="B416" s="12"/>
      <c r="C416" s="12"/>
      <c r="D416" s="12"/>
      <c r="E416" s="12"/>
      <c r="F416" s="12"/>
      <c r="G416" s="12"/>
      <c r="H416" s="12"/>
      <c r="I416" s="12"/>
      <c r="J416" s="12"/>
      <c r="K416" s="12"/>
      <c r="L416" s="12"/>
      <c r="BF416">
        <f>ROW()</f>
        <v>416</v>
      </c>
    </row>
    <row r="417" spans="1:58" x14ac:dyDescent="0.25">
      <c r="A417" t="str">
        <f t="shared" si="6"/>
        <v>-</v>
      </c>
      <c r="B417" s="12"/>
      <c r="C417" s="12"/>
      <c r="D417" s="12"/>
      <c r="E417" s="12"/>
      <c r="F417" s="12"/>
      <c r="G417" s="12"/>
      <c r="H417" s="12"/>
      <c r="I417" s="12"/>
      <c r="J417" s="12"/>
      <c r="K417" s="12"/>
      <c r="L417" s="12"/>
      <c r="BF417">
        <f>ROW()</f>
        <v>417</v>
      </c>
    </row>
    <row r="418" spans="1:58" x14ac:dyDescent="0.25">
      <c r="A418" t="str">
        <f t="shared" si="6"/>
        <v>-</v>
      </c>
      <c r="B418" s="12"/>
      <c r="C418" s="12"/>
      <c r="D418" s="12"/>
      <c r="E418" s="12"/>
      <c r="F418" s="12"/>
      <c r="G418" s="12"/>
      <c r="H418" s="12"/>
      <c r="I418" s="12"/>
      <c r="J418" s="12"/>
      <c r="K418" s="12"/>
      <c r="L418" s="12"/>
      <c r="BF418">
        <f>ROW()</f>
        <v>418</v>
      </c>
    </row>
    <row r="419" spans="1:58" x14ac:dyDescent="0.25">
      <c r="A419" t="str">
        <f t="shared" si="6"/>
        <v>-</v>
      </c>
      <c r="B419" s="12"/>
      <c r="C419" s="12"/>
      <c r="D419" s="12"/>
      <c r="E419" s="12"/>
      <c r="F419" s="12"/>
      <c r="G419" s="12"/>
      <c r="H419" s="12"/>
      <c r="I419" s="12"/>
      <c r="J419" s="12"/>
      <c r="K419" s="12"/>
      <c r="L419" s="12"/>
      <c r="BF419">
        <f>ROW()</f>
        <v>419</v>
      </c>
    </row>
    <row r="420" spans="1:58" x14ac:dyDescent="0.25">
      <c r="A420" t="str">
        <f t="shared" si="6"/>
        <v>-</v>
      </c>
      <c r="B420" s="12"/>
      <c r="C420" s="12"/>
      <c r="D420" s="12"/>
      <c r="E420" s="12"/>
      <c r="F420" s="12"/>
      <c r="G420" s="12"/>
      <c r="H420" s="12"/>
      <c r="I420" s="12"/>
      <c r="J420" s="12"/>
      <c r="K420" s="12"/>
      <c r="L420" s="12"/>
      <c r="BF420">
        <f>ROW()</f>
        <v>420</v>
      </c>
    </row>
    <row r="421" spans="1:58" x14ac:dyDescent="0.25">
      <c r="A421" t="str">
        <f t="shared" si="6"/>
        <v>-</v>
      </c>
      <c r="B421" s="12"/>
      <c r="C421" s="12"/>
      <c r="D421" s="12"/>
      <c r="E421" s="12"/>
      <c r="F421" s="12"/>
      <c r="G421" s="12"/>
      <c r="H421" s="12"/>
      <c r="I421" s="12"/>
      <c r="J421" s="12"/>
      <c r="K421" s="12"/>
      <c r="L421" s="12"/>
      <c r="BF421">
        <f>ROW()</f>
        <v>421</v>
      </c>
    </row>
    <row r="422" spans="1:58" x14ac:dyDescent="0.25">
      <c r="A422" t="str">
        <f t="shared" si="6"/>
        <v>-</v>
      </c>
      <c r="B422" s="12"/>
      <c r="C422" s="12"/>
      <c r="D422" s="12"/>
      <c r="E422" s="12"/>
      <c r="F422" s="12"/>
      <c r="G422" s="12"/>
      <c r="H422" s="12"/>
      <c r="I422" s="12"/>
      <c r="J422" s="12"/>
      <c r="K422" s="12"/>
      <c r="L422" s="12"/>
      <c r="BF422">
        <f>ROW()</f>
        <v>422</v>
      </c>
    </row>
    <row r="423" spans="1:58" x14ac:dyDescent="0.25">
      <c r="A423" t="str">
        <f t="shared" si="6"/>
        <v>-</v>
      </c>
      <c r="B423" s="12"/>
      <c r="C423" s="12"/>
      <c r="D423" s="12"/>
      <c r="E423" s="12"/>
      <c r="F423" s="12"/>
      <c r="G423" s="12"/>
      <c r="H423" s="12"/>
      <c r="I423" s="12"/>
      <c r="J423" s="12"/>
      <c r="K423" s="12"/>
      <c r="L423" s="12"/>
      <c r="BF423">
        <f>ROW()</f>
        <v>423</v>
      </c>
    </row>
    <row r="424" spans="1:58" x14ac:dyDescent="0.25">
      <c r="A424" t="str">
        <f t="shared" si="6"/>
        <v>-</v>
      </c>
      <c r="B424" s="12"/>
      <c r="C424" s="12"/>
      <c r="D424" s="12"/>
      <c r="E424" s="12"/>
      <c r="F424" s="12"/>
      <c r="G424" s="12"/>
      <c r="H424" s="12"/>
      <c r="I424" s="12"/>
      <c r="J424" s="12"/>
      <c r="K424" s="12"/>
      <c r="L424" s="12"/>
      <c r="BF424">
        <f>ROW()</f>
        <v>424</v>
      </c>
    </row>
    <row r="425" spans="1:58" x14ac:dyDescent="0.25">
      <c r="A425" t="str">
        <f t="shared" si="6"/>
        <v>-</v>
      </c>
      <c r="B425" s="12"/>
      <c r="C425" s="12"/>
      <c r="D425" s="12"/>
      <c r="E425" s="12"/>
      <c r="F425" s="12"/>
      <c r="G425" s="12"/>
      <c r="H425" s="12"/>
      <c r="I425" s="12"/>
      <c r="J425" s="12"/>
      <c r="K425" s="12"/>
      <c r="L425" s="12"/>
      <c r="BF425">
        <f>ROW()</f>
        <v>425</v>
      </c>
    </row>
    <row r="426" spans="1:58" x14ac:dyDescent="0.25">
      <c r="A426" t="str">
        <f t="shared" si="6"/>
        <v>-</v>
      </c>
      <c r="B426" s="12"/>
      <c r="C426" s="12"/>
      <c r="D426" s="12"/>
      <c r="E426" s="12"/>
      <c r="F426" s="12"/>
      <c r="G426" s="12"/>
      <c r="H426" s="12"/>
      <c r="I426" s="12"/>
      <c r="J426" s="12"/>
      <c r="K426" s="12"/>
      <c r="L426" s="12"/>
      <c r="BF426">
        <f>ROW()</f>
        <v>426</v>
      </c>
    </row>
    <row r="427" spans="1:58" x14ac:dyDescent="0.25">
      <c r="A427" t="str">
        <f t="shared" si="6"/>
        <v>-</v>
      </c>
      <c r="B427" s="12"/>
      <c r="C427" s="12"/>
      <c r="D427" s="12"/>
      <c r="E427" s="12"/>
      <c r="F427" s="12"/>
      <c r="G427" s="12"/>
      <c r="H427" s="12"/>
      <c r="I427" s="12"/>
      <c r="J427" s="12"/>
      <c r="K427" s="12"/>
      <c r="L427" s="12"/>
      <c r="BF427">
        <f>ROW()</f>
        <v>427</v>
      </c>
    </row>
    <row r="428" spans="1:58" x14ac:dyDescent="0.25">
      <c r="A428" t="str">
        <f t="shared" si="6"/>
        <v>-</v>
      </c>
      <c r="B428" s="12"/>
      <c r="C428" s="12"/>
      <c r="D428" s="12"/>
      <c r="E428" s="12"/>
      <c r="F428" s="12"/>
      <c r="G428" s="12"/>
      <c r="H428" s="12"/>
      <c r="I428" s="12"/>
      <c r="J428" s="12"/>
      <c r="K428" s="12"/>
      <c r="L428" s="12"/>
      <c r="BF428">
        <f>ROW()</f>
        <v>428</v>
      </c>
    </row>
    <row r="429" spans="1:58" x14ac:dyDescent="0.25">
      <c r="A429" t="str">
        <f t="shared" si="6"/>
        <v>-</v>
      </c>
      <c r="B429" s="12"/>
      <c r="C429" s="12"/>
      <c r="D429" s="12"/>
      <c r="E429" s="12"/>
      <c r="F429" s="12"/>
      <c r="G429" s="12"/>
      <c r="H429" s="12"/>
      <c r="I429" s="12"/>
      <c r="J429" s="12"/>
      <c r="K429" s="12"/>
      <c r="L429" s="12"/>
      <c r="BF429">
        <f>ROW()</f>
        <v>429</v>
      </c>
    </row>
    <row r="430" spans="1:58" x14ac:dyDescent="0.25">
      <c r="A430" t="str">
        <f t="shared" si="6"/>
        <v>-</v>
      </c>
      <c r="B430" s="12"/>
      <c r="C430" s="12"/>
      <c r="D430" s="12"/>
      <c r="E430" s="12"/>
      <c r="F430" s="12"/>
      <c r="G430" s="12"/>
      <c r="H430" s="12"/>
      <c r="I430" s="12"/>
      <c r="J430" s="12"/>
      <c r="K430" s="12"/>
      <c r="L430" s="12"/>
      <c r="BF430">
        <f>ROW()</f>
        <v>430</v>
      </c>
    </row>
    <row r="431" spans="1:58" x14ac:dyDescent="0.25">
      <c r="A431" t="str">
        <f t="shared" si="6"/>
        <v>-</v>
      </c>
      <c r="B431" s="12"/>
      <c r="C431" s="12"/>
      <c r="D431" s="12"/>
      <c r="E431" s="12"/>
      <c r="F431" s="12"/>
      <c r="G431" s="12"/>
      <c r="H431" s="12"/>
      <c r="I431" s="12"/>
      <c r="J431" s="12"/>
      <c r="K431" s="12"/>
      <c r="L431" s="12"/>
      <c r="BF431">
        <f>ROW()</f>
        <v>431</v>
      </c>
    </row>
    <row r="432" spans="1:58" x14ac:dyDescent="0.25">
      <c r="A432" t="str">
        <f t="shared" si="6"/>
        <v>-</v>
      </c>
      <c r="B432" s="12"/>
      <c r="C432" s="12"/>
      <c r="D432" s="12"/>
      <c r="E432" s="12"/>
      <c r="F432" s="12"/>
      <c r="G432" s="12"/>
      <c r="H432" s="12"/>
      <c r="I432" s="12"/>
      <c r="J432" s="12"/>
      <c r="K432" s="12"/>
      <c r="L432" s="12"/>
      <c r="BF432">
        <f>ROW()</f>
        <v>432</v>
      </c>
    </row>
    <row r="433" spans="1:58" x14ac:dyDescent="0.25">
      <c r="A433" t="str">
        <f t="shared" si="6"/>
        <v>-</v>
      </c>
      <c r="B433" s="12"/>
      <c r="C433" s="12"/>
      <c r="D433" s="12"/>
      <c r="E433" s="12"/>
      <c r="F433" s="12"/>
      <c r="G433" s="12"/>
      <c r="H433" s="12"/>
      <c r="I433" s="12"/>
      <c r="J433" s="12"/>
      <c r="K433" s="12"/>
      <c r="L433" s="12"/>
      <c r="BF433">
        <f>ROW()</f>
        <v>433</v>
      </c>
    </row>
    <row r="434" spans="1:58" x14ac:dyDescent="0.25">
      <c r="A434" t="str">
        <f t="shared" si="6"/>
        <v>-</v>
      </c>
      <c r="B434" s="12"/>
      <c r="C434" s="12"/>
      <c r="D434" s="12"/>
      <c r="E434" s="12"/>
      <c r="F434" s="12"/>
      <c r="G434" s="12"/>
      <c r="H434" s="12"/>
      <c r="I434" s="12"/>
      <c r="J434" s="12"/>
      <c r="K434" s="12"/>
      <c r="L434" s="12"/>
      <c r="BF434">
        <f>ROW()</f>
        <v>434</v>
      </c>
    </row>
    <row r="435" spans="1:58" x14ac:dyDescent="0.25">
      <c r="A435" t="str">
        <f t="shared" si="6"/>
        <v>-</v>
      </c>
      <c r="B435" s="12"/>
      <c r="C435" s="12"/>
      <c r="D435" s="12"/>
      <c r="E435" s="12"/>
      <c r="F435" s="12"/>
      <c r="G435" s="12"/>
      <c r="H435" s="12"/>
      <c r="I435" s="12"/>
      <c r="J435" s="12"/>
      <c r="K435" s="12"/>
      <c r="L435" s="12"/>
      <c r="BF435">
        <f>ROW()</f>
        <v>435</v>
      </c>
    </row>
    <row r="436" spans="1:58" x14ac:dyDescent="0.25">
      <c r="A436" t="str">
        <f t="shared" si="6"/>
        <v>-</v>
      </c>
      <c r="B436" s="12"/>
      <c r="C436" s="12"/>
      <c r="D436" s="12"/>
      <c r="E436" s="12"/>
      <c r="F436" s="12"/>
      <c r="G436" s="12"/>
      <c r="H436" s="12"/>
      <c r="I436" s="12"/>
      <c r="J436" s="12"/>
      <c r="K436" s="12"/>
      <c r="L436" s="12"/>
      <c r="BF436">
        <f>ROW()</f>
        <v>436</v>
      </c>
    </row>
    <row r="437" spans="1:58" x14ac:dyDescent="0.25">
      <c r="A437" t="str">
        <f t="shared" si="6"/>
        <v>-</v>
      </c>
      <c r="B437" s="12"/>
      <c r="C437" s="12"/>
      <c r="D437" s="12"/>
      <c r="E437" s="12"/>
      <c r="F437" s="12"/>
      <c r="G437" s="12"/>
      <c r="H437" s="12"/>
      <c r="I437" s="12"/>
      <c r="J437" s="12"/>
      <c r="K437" s="12"/>
      <c r="L437" s="12"/>
      <c r="BF437">
        <f>ROW()</f>
        <v>437</v>
      </c>
    </row>
    <row r="438" spans="1:58" x14ac:dyDescent="0.25">
      <c r="A438" t="str">
        <f t="shared" si="6"/>
        <v>-</v>
      </c>
      <c r="B438" s="12"/>
      <c r="C438" s="12"/>
      <c r="D438" s="12"/>
      <c r="E438" s="12"/>
      <c r="F438" s="12"/>
      <c r="G438" s="12"/>
      <c r="H438" s="12"/>
      <c r="I438" s="12"/>
      <c r="J438" s="12"/>
      <c r="K438" s="12"/>
      <c r="L438" s="12"/>
      <c r="BF438">
        <f>ROW()</f>
        <v>438</v>
      </c>
    </row>
    <row r="439" spans="1:58" x14ac:dyDescent="0.25">
      <c r="A439" t="str">
        <f t="shared" si="6"/>
        <v>-</v>
      </c>
      <c r="B439" s="12"/>
      <c r="C439" s="12"/>
      <c r="D439" s="12"/>
      <c r="E439" s="12"/>
      <c r="F439" s="12"/>
      <c r="G439" s="12"/>
      <c r="H439" s="12"/>
      <c r="I439" s="12"/>
      <c r="J439" s="12"/>
      <c r="K439" s="12"/>
      <c r="L439" s="12"/>
      <c r="BF439">
        <f>ROW()</f>
        <v>439</v>
      </c>
    </row>
    <row r="440" spans="1:58" x14ac:dyDescent="0.25">
      <c r="A440" t="str">
        <f t="shared" si="6"/>
        <v>-</v>
      </c>
      <c r="B440" s="12"/>
      <c r="C440" s="12"/>
      <c r="D440" s="12"/>
      <c r="E440" s="12"/>
      <c r="F440" s="12"/>
      <c r="G440" s="12"/>
      <c r="H440" s="12"/>
      <c r="I440" s="12"/>
      <c r="J440" s="12"/>
      <c r="K440" s="12"/>
      <c r="L440" s="12"/>
      <c r="BF440">
        <f>ROW()</f>
        <v>440</v>
      </c>
    </row>
    <row r="441" spans="1:58" x14ac:dyDescent="0.25">
      <c r="A441" t="str">
        <f t="shared" si="6"/>
        <v>-</v>
      </c>
      <c r="B441" s="12"/>
      <c r="C441" s="12"/>
      <c r="D441" s="12"/>
      <c r="E441" s="12"/>
      <c r="F441" s="12"/>
      <c r="G441" s="12"/>
      <c r="H441" s="12"/>
      <c r="I441" s="12"/>
      <c r="J441" s="12"/>
      <c r="K441" s="12"/>
      <c r="L441" s="12"/>
      <c r="BF441">
        <f>ROW()</f>
        <v>441</v>
      </c>
    </row>
    <row r="442" spans="1:58" x14ac:dyDescent="0.25">
      <c r="A442" t="str">
        <f t="shared" si="6"/>
        <v>-</v>
      </c>
      <c r="B442" s="12"/>
      <c r="C442" s="12"/>
      <c r="D442" s="12"/>
      <c r="E442" s="12"/>
      <c r="F442" s="12"/>
      <c r="G442" s="12"/>
      <c r="H442" s="12"/>
      <c r="I442" s="12"/>
      <c r="J442" s="12"/>
      <c r="K442" s="12"/>
      <c r="L442" s="12"/>
      <c r="BF442">
        <f>ROW()</f>
        <v>442</v>
      </c>
    </row>
    <row r="443" spans="1:58" x14ac:dyDescent="0.25">
      <c r="A443" t="str">
        <f t="shared" si="6"/>
        <v>-</v>
      </c>
      <c r="B443" s="12"/>
      <c r="C443" s="12"/>
      <c r="D443" s="12"/>
      <c r="E443" s="12"/>
      <c r="F443" s="12"/>
      <c r="G443" s="12"/>
      <c r="H443" s="12"/>
      <c r="I443" s="12"/>
      <c r="J443" s="12"/>
      <c r="K443" s="12"/>
      <c r="L443" s="12"/>
      <c r="BF443">
        <f>ROW()</f>
        <v>443</v>
      </c>
    </row>
    <row r="444" spans="1:58" x14ac:dyDescent="0.25">
      <c r="A444" t="str">
        <f t="shared" si="6"/>
        <v>-</v>
      </c>
      <c r="B444" s="12"/>
      <c r="C444" s="12"/>
      <c r="D444" s="12"/>
      <c r="E444" s="12"/>
      <c r="F444" s="12"/>
      <c r="G444" s="12"/>
      <c r="H444" s="12"/>
      <c r="I444" s="12"/>
      <c r="J444" s="12"/>
      <c r="K444" s="12"/>
      <c r="L444" s="12"/>
      <c r="BF444">
        <f>ROW()</f>
        <v>444</v>
      </c>
    </row>
    <row r="445" spans="1:58" x14ac:dyDescent="0.25">
      <c r="A445" t="str">
        <f t="shared" si="6"/>
        <v>-</v>
      </c>
      <c r="B445" s="12"/>
      <c r="C445" s="12"/>
      <c r="D445" s="12"/>
      <c r="E445" s="12"/>
      <c r="F445" s="12"/>
      <c r="G445" s="12"/>
      <c r="H445" s="12"/>
      <c r="I445" s="12"/>
      <c r="J445" s="12"/>
      <c r="K445" s="12"/>
      <c r="L445" s="12"/>
      <c r="BF445">
        <f>ROW()</f>
        <v>445</v>
      </c>
    </row>
    <row r="446" spans="1:58" x14ac:dyDescent="0.25">
      <c r="A446" t="str">
        <f t="shared" si="6"/>
        <v>-</v>
      </c>
      <c r="B446" s="12"/>
      <c r="C446" s="12"/>
      <c r="D446" s="12"/>
      <c r="E446" s="12"/>
      <c r="F446" s="12"/>
      <c r="G446" s="12"/>
      <c r="H446" s="12"/>
      <c r="I446" s="12"/>
      <c r="J446" s="12"/>
      <c r="K446" s="12"/>
      <c r="L446" s="12"/>
      <c r="BF446">
        <f>ROW()</f>
        <v>446</v>
      </c>
    </row>
    <row r="447" spans="1:58" x14ac:dyDescent="0.25">
      <c r="A447" t="str">
        <f t="shared" si="6"/>
        <v>-</v>
      </c>
      <c r="B447" s="12"/>
      <c r="C447" s="12"/>
      <c r="D447" s="12"/>
      <c r="E447" s="12"/>
      <c r="F447" s="12"/>
      <c r="G447" s="12"/>
      <c r="H447" s="12"/>
      <c r="I447" s="12"/>
      <c r="J447" s="12"/>
      <c r="K447" s="12"/>
      <c r="L447" s="12"/>
      <c r="BF447">
        <f>ROW()</f>
        <v>447</v>
      </c>
    </row>
    <row r="448" spans="1:58" x14ac:dyDescent="0.25">
      <c r="A448" t="str">
        <f t="shared" si="6"/>
        <v>-</v>
      </c>
      <c r="B448" s="12"/>
      <c r="C448" s="12"/>
      <c r="D448" s="12"/>
      <c r="E448" s="12"/>
      <c r="F448" s="12"/>
      <c r="G448" s="12"/>
      <c r="H448" s="12"/>
      <c r="I448" s="12"/>
      <c r="J448" s="12"/>
      <c r="K448" s="12"/>
      <c r="L448" s="12"/>
      <c r="BF448">
        <f>ROW()</f>
        <v>448</v>
      </c>
    </row>
    <row r="449" spans="1:58" x14ac:dyDescent="0.25">
      <c r="A449" t="str">
        <f t="shared" si="6"/>
        <v>-</v>
      </c>
      <c r="B449" s="12"/>
      <c r="C449" s="12"/>
      <c r="D449" s="12"/>
      <c r="E449" s="12"/>
      <c r="F449" s="12"/>
      <c r="G449" s="12"/>
      <c r="H449" s="12"/>
      <c r="I449" s="12"/>
      <c r="J449" s="12"/>
      <c r="K449" s="12"/>
      <c r="L449" s="12"/>
      <c r="BF449">
        <f>ROW()</f>
        <v>449</v>
      </c>
    </row>
    <row r="450" spans="1:58" x14ac:dyDescent="0.25">
      <c r="A450" t="str">
        <f t="shared" si="6"/>
        <v>-</v>
      </c>
      <c r="B450" s="12"/>
      <c r="C450" s="12"/>
      <c r="D450" s="12"/>
      <c r="E450" s="12"/>
      <c r="F450" s="12"/>
      <c r="G450" s="12"/>
      <c r="H450" s="12"/>
      <c r="I450" s="12"/>
      <c r="J450" s="12"/>
      <c r="K450" s="12"/>
      <c r="L450" s="12"/>
      <c r="BF450">
        <f>ROW()</f>
        <v>450</v>
      </c>
    </row>
    <row r="451" spans="1:58" x14ac:dyDescent="0.25">
      <c r="A451" t="str">
        <f t="shared" si="6"/>
        <v>-</v>
      </c>
      <c r="B451" s="12"/>
      <c r="C451" s="12"/>
      <c r="D451" s="12"/>
      <c r="E451" s="12"/>
      <c r="F451" s="12"/>
      <c r="G451" s="12"/>
      <c r="H451" s="12"/>
      <c r="I451" s="12"/>
      <c r="J451" s="12"/>
      <c r="K451" s="12"/>
      <c r="L451" s="12"/>
      <c r="BF451">
        <f>ROW()</f>
        <v>451</v>
      </c>
    </row>
    <row r="452" spans="1:58" x14ac:dyDescent="0.25">
      <c r="A452" t="str">
        <f t="shared" si="6"/>
        <v>-</v>
      </c>
      <c r="B452" s="12"/>
      <c r="C452" s="12"/>
      <c r="D452" s="12"/>
      <c r="E452" s="12"/>
      <c r="F452" s="12"/>
      <c r="G452" s="12"/>
      <c r="H452" s="12"/>
      <c r="I452" s="12"/>
      <c r="J452" s="12"/>
      <c r="K452" s="12"/>
      <c r="L452" s="12"/>
      <c r="BF452">
        <f>ROW()</f>
        <v>452</v>
      </c>
    </row>
    <row r="453" spans="1:58" x14ac:dyDescent="0.25">
      <c r="A453" t="str">
        <f t="shared" si="6"/>
        <v>-</v>
      </c>
      <c r="B453" s="12"/>
      <c r="C453" s="12"/>
      <c r="D453" s="12"/>
      <c r="E453" s="12"/>
      <c r="F453" s="12"/>
      <c r="G453" s="12"/>
      <c r="H453" s="12"/>
      <c r="I453" s="12"/>
      <c r="J453" s="12"/>
      <c r="K453" s="12"/>
      <c r="L453" s="12"/>
      <c r="BF453">
        <f>ROW()</f>
        <v>453</v>
      </c>
    </row>
    <row r="454" spans="1:58" x14ac:dyDescent="0.25">
      <c r="A454" t="str">
        <f t="shared" si="6"/>
        <v>-</v>
      </c>
      <c r="B454" s="12"/>
      <c r="C454" s="12"/>
      <c r="D454" s="12"/>
      <c r="E454" s="12"/>
      <c r="F454" s="12"/>
      <c r="G454" s="12"/>
      <c r="H454" s="12"/>
      <c r="I454" s="12"/>
      <c r="J454" s="12"/>
      <c r="K454" s="12"/>
      <c r="L454" s="12"/>
      <c r="BF454">
        <f>ROW()</f>
        <v>454</v>
      </c>
    </row>
    <row r="455" spans="1:58" x14ac:dyDescent="0.25">
      <c r="A455" t="str">
        <f t="shared" ref="A455:A500" si="7">B455&amp;"-"&amp;C455</f>
        <v>-</v>
      </c>
      <c r="B455" s="12"/>
      <c r="C455" s="12"/>
      <c r="D455" s="12"/>
      <c r="E455" s="12"/>
      <c r="F455" s="12"/>
      <c r="G455" s="12"/>
      <c r="H455" s="12"/>
      <c r="I455" s="12"/>
      <c r="J455" s="12"/>
      <c r="K455" s="12"/>
      <c r="L455" s="12"/>
      <c r="BF455">
        <f>ROW()</f>
        <v>455</v>
      </c>
    </row>
    <row r="456" spans="1:58" x14ac:dyDescent="0.25">
      <c r="A456" t="str">
        <f t="shared" si="7"/>
        <v>-</v>
      </c>
      <c r="B456" s="12"/>
      <c r="C456" s="12"/>
      <c r="D456" s="12"/>
      <c r="E456" s="12"/>
      <c r="F456" s="12"/>
      <c r="G456" s="12"/>
      <c r="H456" s="12"/>
      <c r="I456" s="12"/>
      <c r="J456" s="12"/>
      <c r="K456" s="12"/>
      <c r="L456" s="12"/>
      <c r="BF456">
        <f>ROW()</f>
        <v>456</v>
      </c>
    </row>
    <row r="457" spans="1:58" x14ac:dyDescent="0.25">
      <c r="A457" t="str">
        <f t="shared" si="7"/>
        <v>-</v>
      </c>
      <c r="B457" s="12"/>
      <c r="C457" s="12"/>
      <c r="D457" s="12"/>
      <c r="E457" s="12"/>
      <c r="F457" s="12"/>
      <c r="G457" s="12"/>
      <c r="H457" s="12"/>
      <c r="I457" s="12"/>
      <c r="J457" s="12"/>
      <c r="K457" s="12"/>
      <c r="L457" s="12"/>
      <c r="BF457">
        <f>ROW()</f>
        <v>457</v>
      </c>
    </row>
    <row r="458" spans="1:58" x14ac:dyDescent="0.25">
      <c r="A458" t="str">
        <f t="shared" si="7"/>
        <v>-</v>
      </c>
      <c r="B458" s="12"/>
      <c r="C458" s="12"/>
      <c r="D458" s="12"/>
      <c r="E458" s="12"/>
      <c r="F458" s="12"/>
      <c r="G458" s="12"/>
      <c r="H458" s="12"/>
      <c r="I458" s="12"/>
      <c r="J458" s="12"/>
      <c r="K458" s="12"/>
      <c r="L458" s="12"/>
      <c r="BF458">
        <f>ROW()</f>
        <v>458</v>
      </c>
    </row>
    <row r="459" spans="1:58" x14ac:dyDescent="0.25">
      <c r="A459" t="str">
        <f t="shared" si="7"/>
        <v>-</v>
      </c>
      <c r="B459" s="12"/>
      <c r="C459" s="12"/>
      <c r="D459" s="12"/>
      <c r="E459" s="12"/>
      <c r="F459" s="12"/>
      <c r="G459" s="12"/>
      <c r="H459" s="12"/>
      <c r="I459" s="12"/>
      <c r="J459" s="12"/>
      <c r="K459" s="12"/>
      <c r="L459" s="12"/>
      <c r="BF459">
        <f>ROW()</f>
        <v>459</v>
      </c>
    </row>
    <row r="460" spans="1:58" x14ac:dyDescent="0.25">
      <c r="A460" t="str">
        <f t="shared" si="7"/>
        <v>-</v>
      </c>
      <c r="B460" s="12"/>
      <c r="C460" s="12"/>
      <c r="D460" s="12"/>
      <c r="E460" s="12"/>
      <c r="F460" s="12"/>
      <c r="G460" s="12"/>
      <c r="H460" s="12"/>
      <c r="I460" s="12"/>
      <c r="J460" s="12"/>
      <c r="K460" s="12"/>
      <c r="L460" s="12"/>
      <c r="BF460">
        <f>ROW()</f>
        <v>460</v>
      </c>
    </row>
    <row r="461" spans="1:58" x14ac:dyDescent="0.25">
      <c r="A461" t="str">
        <f t="shared" si="7"/>
        <v>-</v>
      </c>
      <c r="B461" s="12"/>
      <c r="C461" s="12"/>
      <c r="D461" s="12"/>
      <c r="E461" s="12"/>
      <c r="F461" s="12"/>
      <c r="G461" s="12"/>
      <c r="H461" s="12"/>
      <c r="I461" s="12"/>
      <c r="J461" s="12"/>
      <c r="K461" s="12"/>
      <c r="L461" s="12"/>
      <c r="BF461">
        <f>ROW()</f>
        <v>461</v>
      </c>
    </row>
    <row r="462" spans="1:58" x14ac:dyDescent="0.25">
      <c r="A462" t="str">
        <f t="shared" si="7"/>
        <v>-</v>
      </c>
      <c r="B462" s="12"/>
      <c r="C462" s="12"/>
      <c r="D462" s="12"/>
      <c r="E462" s="12"/>
      <c r="F462" s="12"/>
      <c r="G462" s="12"/>
      <c r="H462" s="12"/>
      <c r="I462" s="12"/>
      <c r="J462" s="12"/>
      <c r="K462" s="12"/>
      <c r="L462" s="12"/>
      <c r="BF462">
        <f>ROW()</f>
        <v>462</v>
      </c>
    </row>
    <row r="463" spans="1:58" x14ac:dyDescent="0.25">
      <c r="A463" t="str">
        <f t="shared" si="7"/>
        <v>-</v>
      </c>
      <c r="B463" s="12"/>
      <c r="C463" s="12"/>
      <c r="D463" s="12"/>
      <c r="E463" s="12"/>
      <c r="F463" s="12"/>
      <c r="G463" s="12"/>
      <c r="H463" s="12"/>
      <c r="I463" s="12"/>
      <c r="J463" s="12"/>
      <c r="K463" s="12"/>
      <c r="L463" s="12"/>
      <c r="BF463">
        <f>ROW()</f>
        <v>463</v>
      </c>
    </row>
    <row r="464" spans="1:58" x14ac:dyDescent="0.25">
      <c r="A464" t="str">
        <f t="shared" si="7"/>
        <v>-</v>
      </c>
      <c r="B464" s="12"/>
      <c r="C464" s="12"/>
      <c r="D464" s="12"/>
      <c r="E464" s="12"/>
      <c r="F464" s="12"/>
      <c r="G464" s="12"/>
      <c r="H464" s="12"/>
      <c r="I464" s="12"/>
      <c r="J464" s="12"/>
      <c r="K464" s="12"/>
      <c r="L464" s="12"/>
      <c r="BF464">
        <f>ROW()</f>
        <v>464</v>
      </c>
    </row>
    <row r="465" spans="1:58" x14ac:dyDescent="0.25">
      <c r="A465" t="str">
        <f t="shared" si="7"/>
        <v>-</v>
      </c>
      <c r="B465" s="12"/>
      <c r="C465" s="12"/>
      <c r="D465" s="12"/>
      <c r="E465" s="12"/>
      <c r="F465" s="12"/>
      <c r="G465" s="12"/>
      <c r="H465" s="12"/>
      <c r="I465" s="12"/>
      <c r="J465" s="12"/>
      <c r="K465" s="12"/>
      <c r="L465" s="12"/>
      <c r="BF465">
        <f>ROW()</f>
        <v>465</v>
      </c>
    </row>
    <row r="466" spans="1:58" x14ac:dyDescent="0.25">
      <c r="A466" t="str">
        <f t="shared" si="7"/>
        <v>-</v>
      </c>
      <c r="B466" s="12"/>
      <c r="C466" s="12"/>
      <c r="D466" s="12"/>
      <c r="E466" s="12"/>
      <c r="F466" s="12"/>
      <c r="G466" s="12"/>
      <c r="H466" s="12"/>
      <c r="I466" s="12"/>
      <c r="J466" s="12"/>
      <c r="K466" s="12"/>
      <c r="L466" s="12"/>
      <c r="BF466">
        <f>ROW()</f>
        <v>466</v>
      </c>
    </row>
    <row r="467" spans="1:58" x14ac:dyDescent="0.25">
      <c r="A467" t="str">
        <f t="shared" si="7"/>
        <v>-</v>
      </c>
      <c r="B467" s="12"/>
      <c r="C467" s="12"/>
      <c r="D467" s="12"/>
      <c r="E467" s="12"/>
      <c r="F467" s="12"/>
      <c r="G467" s="12"/>
      <c r="H467" s="12"/>
      <c r="I467" s="12"/>
      <c r="J467" s="12"/>
      <c r="K467" s="12"/>
      <c r="L467" s="12"/>
      <c r="BF467">
        <f>ROW()</f>
        <v>467</v>
      </c>
    </row>
    <row r="468" spans="1:58" x14ac:dyDescent="0.25">
      <c r="A468" t="str">
        <f t="shared" si="7"/>
        <v>-</v>
      </c>
      <c r="B468" s="12"/>
      <c r="C468" s="12"/>
      <c r="D468" s="12"/>
      <c r="E468" s="12"/>
      <c r="F468" s="12"/>
      <c r="G468" s="12"/>
      <c r="H468" s="12"/>
      <c r="I468" s="12"/>
      <c r="J468" s="12"/>
      <c r="K468" s="12"/>
      <c r="L468" s="12"/>
      <c r="BF468">
        <f>ROW()</f>
        <v>468</v>
      </c>
    </row>
    <row r="469" spans="1:58" x14ac:dyDescent="0.25">
      <c r="A469" t="str">
        <f t="shared" si="7"/>
        <v>-</v>
      </c>
      <c r="B469" s="12"/>
      <c r="C469" s="12"/>
      <c r="D469" s="12"/>
      <c r="E469" s="12"/>
      <c r="F469" s="12"/>
      <c r="G469" s="12"/>
      <c r="H469" s="12"/>
      <c r="I469" s="12"/>
      <c r="J469" s="12"/>
      <c r="K469" s="12"/>
      <c r="L469" s="12"/>
      <c r="BF469">
        <f>ROW()</f>
        <v>469</v>
      </c>
    </row>
    <row r="470" spans="1:58" x14ac:dyDescent="0.25">
      <c r="A470" t="str">
        <f t="shared" si="7"/>
        <v>-</v>
      </c>
      <c r="B470" s="12"/>
      <c r="C470" s="12"/>
      <c r="D470" s="12"/>
      <c r="E470" s="12"/>
      <c r="F470" s="12"/>
      <c r="G470" s="12"/>
      <c r="H470" s="12"/>
      <c r="I470" s="12"/>
      <c r="J470" s="12"/>
      <c r="K470" s="12"/>
      <c r="L470" s="12"/>
      <c r="BF470">
        <f>ROW()</f>
        <v>470</v>
      </c>
    </row>
    <row r="471" spans="1:58" x14ac:dyDescent="0.25">
      <c r="A471" t="str">
        <f t="shared" si="7"/>
        <v>-</v>
      </c>
      <c r="B471" s="12"/>
      <c r="C471" s="12"/>
      <c r="D471" s="12"/>
      <c r="E471" s="12"/>
      <c r="F471" s="12"/>
      <c r="G471" s="12"/>
      <c r="H471" s="12"/>
      <c r="I471" s="12"/>
      <c r="J471" s="12"/>
      <c r="K471" s="12"/>
      <c r="L471" s="12"/>
      <c r="BF471">
        <f>ROW()</f>
        <v>471</v>
      </c>
    </row>
    <row r="472" spans="1:58" x14ac:dyDescent="0.25">
      <c r="A472" t="str">
        <f t="shared" si="7"/>
        <v>-</v>
      </c>
      <c r="B472" s="12"/>
      <c r="C472" s="12"/>
      <c r="D472" s="12"/>
      <c r="E472" s="12"/>
      <c r="F472" s="12"/>
      <c r="G472" s="12"/>
      <c r="H472" s="12"/>
      <c r="I472" s="12"/>
      <c r="J472" s="12"/>
      <c r="K472" s="12"/>
      <c r="L472" s="12"/>
      <c r="BF472">
        <f>ROW()</f>
        <v>472</v>
      </c>
    </row>
    <row r="473" spans="1:58" x14ac:dyDescent="0.25">
      <c r="A473" t="str">
        <f t="shared" si="7"/>
        <v>-</v>
      </c>
      <c r="B473" s="12"/>
      <c r="C473" s="12"/>
      <c r="D473" s="12"/>
      <c r="E473" s="12"/>
      <c r="F473" s="12"/>
      <c r="G473" s="12"/>
      <c r="H473" s="12"/>
      <c r="I473" s="12"/>
      <c r="J473" s="12"/>
      <c r="K473" s="12"/>
      <c r="L473" s="12"/>
      <c r="BF473">
        <f>ROW()</f>
        <v>473</v>
      </c>
    </row>
    <row r="474" spans="1:58" x14ac:dyDescent="0.25">
      <c r="A474" t="str">
        <f t="shared" si="7"/>
        <v>-</v>
      </c>
      <c r="B474" s="12"/>
      <c r="C474" s="12"/>
      <c r="D474" s="12"/>
      <c r="E474" s="12"/>
      <c r="F474" s="12"/>
      <c r="G474" s="12"/>
      <c r="H474" s="12"/>
      <c r="I474" s="12"/>
      <c r="J474" s="12"/>
      <c r="K474" s="12"/>
      <c r="L474" s="12"/>
      <c r="BF474">
        <f>ROW()</f>
        <v>474</v>
      </c>
    </row>
    <row r="475" spans="1:58" x14ac:dyDescent="0.25">
      <c r="A475" t="str">
        <f t="shared" si="7"/>
        <v>-</v>
      </c>
      <c r="B475" s="12"/>
      <c r="C475" s="12"/>
      <c r="D475" s="12"/>
      <c r="E475" s="12"/>
      <c r="F475" s="12"/>
      <c r="G475" s="12"/>
      <c r="H475" s="12"/>
      <c r="I475" s="12"/>
      <c r="J475" s="12"/>
      <c r="K475" s="12"/>
      <c r="L475" s="12"/>
      <c r="BF475">
        <f>ROW()</f>
        <v>475</v>
      </c>
    </row>
    <row r="476" spans="1:58" x14ac:dyDescent="0.25">
      <c r="A476" t="str">
        <f t="shared" si="7"/>
        <v>-</v>
      </c>
      <c r="B476" s="12"/>
      <c r="C476" s="12"/>
      <c r="D476" s="12"/>
      <c r="E476" s="12"/>
      <c r="F476" s="12"/>
      <c r="G476" s="12"/>
      <c r="H476" s="12"/>
      <c r="I476" s="12"/>
      <c r="J476" s="12"/>
      <c r="K476" s="12"/>
      <c r="L476" s="12"/>
      <c r="BF476">
        <f>ROW()</f>
        <v>476</v>
      </c>
    </row>
    <row r="477" spans="1:58" x14ac:dyDescent="0.25">
      <c r="A477" t="str">
        <f t="shared" si="7"/>
        <v>-</v>
      </c>
      <c r="B477" s="12"/>
      <c r="C477" s="12"/>
      <c r="D477" s="12"/>
      <c r="E477" s="12"/>
      <c r="F477" s="12"/>
      <c r="G477" s="12"/>
      <c r="H477" s="12"/>
      <c r="I477" s="12"/>
      <c r="J477" s="12"/>
      <c r="K477" s="12"/>
      <c r="L477" s="12"/>
      <c r="BF477">
        <f>ROW()</f>
        <v>477</v>
      </c>
    </row>
    <row r="478" spans="1:58" x14ac:dyDescent="0.25">
      <c r="A478" t="str">
        <f t="shared" si="7"/>
        <v>-</v>
      </c>
      <c r="B478" s="12"/>
      <c r="C478" s="12"/>
      <c r="D478" s="12"/>
      <c r="E478" s="12"/>
      <c r="F478" s="12"/>
      <c r="G478" s="12"/>
      <c r="H478" s="12"/>
      <c r="I478" s="12"/>
      <c r="J478" s="12"/>
      <c r="K478" s="12"/>
      <c r="L478" s="12"/>
      <c r="BF478">
        <f>ROW()</f>
        <v>478</v>
      </c>
    </row>
    <row r="479" spans="1:58" x14ac:dyDescent="0.25">
      <c r="A479" t="str">
        <f t="shared" si="7"/>
        <v>-</v>
      </c>
      <c r="B479" s="12"/>
      <c r="C479" s="12"/>
      <c r="D479" s="12"/>
      <c r="E479" s="12"/>
      <c r="F479" s="12"/>
      <c r="G479" s="12"/>
      <c r="H479" s="12"/>
      <c r="I479" s="12"/>
      <c r="J479" s="12"/>
      <c r="K479" s="12"/>
      <c r="L479" s="12"/>
      <c r="BF479">
        <f>ROW()</f>
        <v>479</v>
      </c>
    </row>
    <row r="480" spans="1:58" x14ac:dyDescent="0.25">
      <c r="A480" t="str">
        <f t="shared" si="7"/>
        <v>-</v>
      </c>
      <c r="B480" s="12"/>
      <c r="C480" s="12"/>
      <c r="D480" s="12"/>
      <c r="E480" s="12"/>
      <c r="F480" s="12"/>
      <c r="G480" s="12"/>
      <c r="H480" s="12"/>
      <c r="I480" s="12"/>
      <c r="J480" s="12"/>
      <c r="K480" s="12"/>
      <c r="L480" s="12"/>
      <c r="BF480">
        <f>ROW()</f>
        <v>480</v>
      </c>
    </row>
    <row r="481" spans="1:58" x14ac:dyDescent="0.25">
      <c r="A481" t="str">
        <f t="shared" si="7"/>
        <v>-</v>
      </c>
      <c r="B481" s="12"/>
      <c r="C481" s="12"/>
      <c r="D481" s="12"/>
      <c r="E481" s="12"/>
      <c r="F481" s="12"/>
      <c r="G481" s="12"/>
      <c r="H481" s="12"/>
      <c r="I481" s="12"/>
      <c r="J481" s="12"/>
      <c r="K481" s="12"/>
      <c r="L481" s="12"/>
      <c r="BF481">
        <f>ROW()</f>
        <v>481</v>
      </c>
    </row>
    <row r="482" spans="1:58" x14ac:dyDescent="0.25">
      <c r="A482" t="str">
        <f t="shared" si="7"/>
        <v>-</v>
      </c>
      <c r="B482" s="12"/>
      <c r="C482" s="12"/>
      <c r="D482" s="12"/>
      <c r="E482" s="12"/>
      <c r="F482" s="12"/>
      <c r="G482" s="12"/>
      <c r="H482" s="12"/>
      <c r="I482" s="12"/>
      <c r="J482" s="12"/>
      <c r="K482" s="12"/>
      <c r="L482" s="12"/>
      <c r="BF482">
        <f>ROW()</f>
        <v>482</v>
      </c>
    </row>
    <row r="483" spans="1:58" x14ac:dyDescent="0.25">
      <c r="A483" t="str">
        <f t="shared" si="7"/>
        <v>-</v>
      </c>
      <c r="B483" s="12"/>
      <c r="C483" s="12"/>
      <c r="D483" s="12"/>
      <c r="E483" s="12"/>
      <c r="F483" s="12"/>
      <c r="G483" s="12"/>
      <c r="H483" s="12"/>
      <c r="I483" s="12"/>
      <c r="J483" s="12"/>
      <c r="K483" s="12"/>
      <c r="L483" s="12"/>
      <c r="BF483">
        <f>ROW()</f>
        <v>483</v>
      </c>
    </row>
    <row r="484" spans="1:58" x14ac:dyDescent="0.25">
      <c r="A484" t="str">
        <f t="shared" si="7"/>
        <v>-</v>
      </c>
      <c r="B484" s="12"/>
      <c r="C484" s="12"/>
      <c r="D484" s="12"/>
      <c r="E484" s="12"/>
      <c r="F484" s="12"/>
      <c r="G484" s="12"/>
      <c r="H484" s="12"/>
      <c r="I484" s="12"/>
      <c r="J484" s="12"/>
      <c r="K484" s="12"/>
      <c r="L484" s="12"/>
      <c r="BF484">
        <f>ROW()</f>
        <v>484</v>
      </c>
    </row>
    <row r="485" spans="1:58" x14ac:dyDescent="0.25">
      <c r="A485" t="str">
        <f t="shared" si="7"/>
        <v>-</v>
      </c>
      <c r="B485" s="12"/>
      <c r="C485" s="12"/>
      <c r="D485" s="12"/>
      <c r="E485" s="12"/>
      <c r="F485" s="12"/>
      <c r="G485" s="12"/>
      <c r="H485" s="12"/>
      <c r="I485" s="12"/>
      <c r="J485" s="12"/>
      <c r="K485" s="12"/>
      <c r="L485" s="12"/>
      <c r="BF485">
        <f>ROW()</f>
        <v>485</v>
      </c>
    </row>
    <row r="486" spans="1:58" x14ac:dyDescent="0.25">
      <c r="A486" t="str">
        <f t="shared" si="7"/>
        <v>-</v>
      </c>
      <c r="B486" s="12"/>
      <c r="C486" s="12"/>
      <c r="D486" s="12"/>
      <c r="E486" s="12"/>
      <c r="F486" s="12"/>
      <c r="G486" s="12"/>
      <c r="H486" s="12"/>
      <c r="I486" s="12"/>
      <c r="J486" s="12"/>
      <c r="K486" s="12"/>
      <c r="L486" s="12"/>
      <c r="BF486">
        <f>ROW()</f>
        <v>486</v>
      </c>
    </row>
    <row r="487" spans="1:58" x14ac:dyDescent="0.25">
      <c r="A487" t="str">
        <f t="shared" si="7"/>
        <v>-</v>
      </c>
      <c r="B487" s="12"/>
      <c r="C487" s="12"/>
      <c r="D487" s="12"/>
      <c r="E487" s="12"/>
      <c r="F487" s="12"/>
      <c r="G487" s="12"/>
      <c r="H487" s="12"/>
      <c r="I487" s="12"/>
      <c r="J487" s="12"/>
      <c r="K487" s="12"/>
      <c r="L487" s="12"/>
      <c r="BF487">
        <f>ROW()</f>
        <v>487</v>
      </c>
    </row>
    <row r="488" spans="1:58" x14ac:dyDescent="0.25">
      <c r="A488" t="str">
        <f t="shared" si="7"/>
        <v>-</v>
      </c>
      <c r="B488" s="12"/>
      <c r="C488" s="12"/>
      <c r="D488" s="12"/>
      <c r="E488" s="12"/>
      <c r="F488" s="12"/>
      <c r="G488" s="12"/>
      <c r="H488" s="12"/>
      <c r="I488" s="12"/>
      <c r="J488" s="12"/>
      <c r="K488" s="12"/>
      <c r="L488" s="12"/>
      <c r="BF488">
        <f>ROW()</f>
        <v>488</v>
      </c>
    </row>
    <row r="489" spans="1:58" x14ac:dyDescent="0.25">
      <c r="A489" t="str">
        <f t="shared" si="7"/>
        <v>-</v>
      </c>
      <c r="B489" s="12"/>
      <c r="C489" s="12"/>
      <c r="D489" s="12"/>
      <c r="E489" s="12"/>
      <c r="F489" s="12"/>
      <c r="G489" s="12"/>
      <c r="H489" s="12"/>
      <c r="I489" s="12"/>
      <c r="J489" s="12"/>
      <c r="K489" s="12"/>
      <c r="L489" s="12"/>
      <c r="BF489">
        <f>ROW()</f>
        <v>489</v>
      </c>
    </row>
    <row r="490" spans="1:58" x14ac:dyDescent="0.25">
      <c r="A490" t="str">
        <f t="shared" si="7"/>
        <v>-</v>
      </c>
      <c r="B490" s="12"/>
      <c r="C490" s="12"/>
      <c r="D490" s="12"/>
      <c r="E490" s="12"/>
      <c r="F490" s="12"/>
      <c r="G490" s="12"/>
      <c r="H490" s="12"/>
      <c r="I490" s="12"/>
      <c r="J490" s="12"/>
      <c r="K490" s="12"/>
      <c r="L490" s="12"/>
      <c r="BF490">
        <f>ROW()</f>
        <v>490</v>
      </c>
    </row>
    <row r="491" spans="1:58" x14ac:dyDescent="0.25">
      <c r="A491" t="str">
        <f t="shared" si="7"/>
        <v>-</v>
      </c>
      <c r="B491" s="12"/>
      <c r="C491" s="12"/>
      <c r="D491" s="12"/>
      <c r="E491" s="12"/>
      <c r="F491" s="12"/>
      <c r="G491" s="12"/>
      <c r="H491" s="12"/>
      <c r="I491" s="12"/>
      <c r="J491" s="12"/>
      <c r="K491" s="12"/>
      <c r="L491" s="12"/>
      <c r="BF491">
        <f>ROW()</f>
        <v>491</v>
      </c>
    </row>
    <row r="492" spans="1:58" x14ac:dyDescent="0.25">
      <c r="A492" t="str">
        <f t="shared" si="7"/>
        <v>-</v>
      </c>
      <c r="B492" s="12"/>
      <c r="C492" s="12"/>
      <c r="D492" s="12"/>
      <c r="E492" s="12"/>
      <c r="F492" s="12"/>
      <c r="G492" s="12"/>
      <c r="H492" s="12"/>
      <c r="I492" s="12"/>
      <c r="J492" s="12"/>
      <c r="K492" s="12"/>
      <c r="L492" s="12"/>
      <c r="BF492">
        <f>ROW()</f>
        <v>492</v>
      </c>
    </row>
    <row r="493" spans="1:58" x14ac:dyDescent="0.25">
      <c r="A493" t="str">
        <f t="shared" si="7"/>
        <v>-</v>
      </c>
      <c r="B493" s="12"/>
      <c r="C493" s="12"/>
      <c r="D493" s="12"/>
      <c r="E493" s="12"/>
      <c r="F493" s="12"/>
      <c r="G493" s="12"/>
      <c r="H493" s="12"/>
      <c r="I493" s="12"/>
      <c r="J493" s="12"/>
      <c r="K493" s="12"/>
      <c r="L493" s="12"/>
      <c r="BF493">
        <f>ROW()</f>
        <v>493</v>
      </c>
    </row>
    <row r="494" spans="1:58" x14ac:dyDescent="0.25">
      <c r="A494" t="str">
        <f t="shared" si="7"/>
        <v>-</v>
      </c>
      <c r="B494" s="12"/>
      <c r="C494" s="12"/>
      <c r="D494" s="12"/>
      <c r="E494" s="12"/>
      <c r="F494" s="12"/>
      <c r="G494" s="12"/>
      <c r="H494" s="12"/>
      <c r="I494" s="12"/>
      <c r="J494" s="12"/>
      <c r="K494" s="12"/>
      <c r="L494" s="12"/>
      <c r="BF494">
        <f>ROW()</f>
        <v>494</v>
      </c>
    </row>
    <row r="495" spans="1:58" x14ac:dyDescent="0.25">
      <c r="A495" t="str">
        <f t="shared" si="7"/>
        <v>-</v>
      </c>
      <c r="B495" s="12"/>
      <c r="C495" s="12"/>
      <c r="D495" s="12"/>
      <c r="E495" s="12"/>
      <c r="F495" s="12"/>
      <c r="G495" s="12"/>
      <c r="H495" s="12"/>
      <c r="I495" s="12"/>
      <c r="J495" s="12"/>
      <c r="K495" s="12"/>
      <c r="L495" s="12"/>
      <c r="BF495">
        <f>ROW()</f>
        <v>495</v>
      </c>
    </row>
    <row r="496" spans="1:58" x14ac:dyDescent="0.25">
      <c r="A496" t="str">
        <f t="shared" si="7"/>
        <v>-</v>
      </c>
      <c r="B496" s="12"/>
      <c r="C496" s="12"/>
      <c r="D496" s="12"/>
      <c r="E496" s="12"/>
      <c r="F496" s="12"/>
      <c r="G496" s="12"/>
      <c r="H496" s="12"/>
      <c r="I496" s="12"/>
      <c r="J496" s="12"/>
      <c r="K496" s="12"/>
      <c r="L496" s="12"/>
      <c r="BF496">
        <f>ROW()</f>
        <v>496</v>
      </c>
    </row>
    <row r="497" spans="1:58" x14ac:dyDescent="0.25">
      <c r="A497" t="str">
        <f t="shared" si="7"/>
        <v>-</v>
      </c>
      <c r="B497" s="12"/>
      <c r="C497" s="12"/>
      <c r="D497" s="12"/>
      <c r="E497" s="12"/>
      <c r="F497" s="12"/>
      <c r="G497" s="12"/>
      <c r="H497" s="12"/>
      <c r="I497" s="12"/>
      <c r="J497" s="12"/>
      <c r="K497" s="12"/>
      <c r="L497" s="12"/>
      <c r="BF497">
        <f>ROW()</f>
        <v>497</v>
      </c>
    </row>
    <row r="498" spans="1:58" x14ac:dyDescent="0.25">
      <c r="A498" t="str">
        <f t="shared" si="7"/>
        <v>-</v>
      </c>
      <c r="B498" s="12"/>
      <c r="C498" s="12"/>
      <c r="D498" s="12"/>
      <c r="E498" s="12"/>
      <c r="F498" s="12"/>
      <c r="G498" s="12"/>
      <c r="H498" s="12"/>
      <c r="I498" s="12"/>
      <c r="J498" s="12"/>
      <c r="K498" s="12"/>
      <c r="L498" s="12"/>
      <c r="BF498">
        <f>ROW()</f>
        <v>498</v>
      </c>
    </row>
    <row r="499" spans="1:58" x14ac:dyDescent="0.25">
      <c r="A499" t="str">
        <f t="shared" si="7"/>
        <v>-</v>
      </c>
      <c r="B499" s="12"/>
      <c r="C499" s="12"/>
      <c r="D499" s="12"/>
      <c r="E499" s="12"/>
      <c r="F499" s="12"/>
      <c r="G499" s="12"/>
      <c r="H499" s="12"/>
      <c r="I499" s="12"/>
      <c r="J499" s="12"/>
      <c r="K499" s="12"/>
      <c r="L499" s="12"/>
      <c r="BF499">
        <f>ROW()</f>
        <v>499</v>
      </c>
    </row>
    <row r="500" spans="1:58" x14ac:dyDescent="0.25">
      <c r="A500" t="str">
        <f t="shared" si="7"/>
        <v>-</v>
      </c>
      <c r="B500" s="12"/>
      <c r="C500" s="12"/>
      <c r="D500" s="12"/>
      <c r="E500" s="12"/>
      <c r="F500" s="12"/>
      <c r="G500" s="12"/>
      <c r="H500" s="12"/>
      <c r="I500" s="12"/>
      <c r="J500" s="12"/>
      <c r="K500" s="12"/>
      <c r="L500" s="12"/>
      <c r="BF500">
        <f>ROW()</f>
        <v>500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Y137"/>
  <sheetViews>
    <sheetView showZeros="0" workbookViewId="0">
      <pane xSplit="1" ySplit="1" topLeftCell="AG29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ColWidth="11.5703125" defaultRowHeight="15" x14ac:dyDescent="0.25"/>
  <cols>
    <col min="1" max="1" width="7.42578125" bestFit="1" customWidth="1"/>
    <col min="2" max="2" width="6" bestFit="1" customWidth="1"/>
    <col min="3" max="4" width="2" bestFit="1" customWidth="1"/>
    <col min="5" max="5" width="6" bestFit="1" customWidth="1"/>
    <col min="6" max="6" width="3" bestFit="1" customWidth="1"/>
    <col min="7" max="7" width="2" bestFit="1" customWidth="1"/>
    <col min="8" max="9" width="7" bestFit="1" customWidth="1"/>
    <col min="10" max="10" width="5" bestFit="1" customWidth="1"/>
    <col min="11" max="13" width="3" bestFit="1" customWidth="1"/>
    <col min="14" max="14" width="4" bestFit="1" customWidth="1"/>
    <col min="15" max="15" width="4.7109375" bestFit="1" customWidth="1"/>
    <col min="16" max="16" width="3" bestFit="1" customWidth="1"/>
    <col min="17" max="18" width="6" bestFit="1" customWidth="1"/>
    <col min="19" max="19" width="4" bestFit="1" customWidth="1"/>
    <col min="20" max="20" width="6" bestFit="1" customWidth="1"/>
    <col min="21" max="21" width="4" bestFit="1" customWidth="1"/>
    <col min="22" max="26" width="3" bestFit="1" customWidth="1"/>
    <col min="27" max="27" width="4.7109375" bestFit="1" customWidth="1"/>
    <col min="28" max="39" width="3" bestFit="1" customWidth="1"/>
    <col min="40" max="41" width="5.5703125" bestFit="1" customWidth="1"/>
    <col min="42" max="51" width="3" bestFit="1" customWidth="1"/>
    <col min="52" max="53" width="6.5703125" bestFit="1" customWidth="1"/>
    <col min="54" max="54" width="5.5703125" bestFit="1" customWidth="1"/>
    <col min="55" max="55" width="3" bestFit="1" customWidth="1"/>
    <col min="56" max="57" width="5.5703125" bestFit="1" customWidth="1"/>
    <col min="58" max="58" width="3" bestFit="1" customWidth="1"/>
    <col min="59" max="59" width="4.5703125" bestFit="1" customWidth="1"/>
    <col min="60" max="60" width="3" bestFit="1" customWidth="1"/>
    <col min="61" max="61" width="5.5703125" bestFit="1" customWidth="1"/>
    <col min="62" max="64" width="3" bestFit="1" customWidth="1"/>
    <col min="65" max="65" width="6.5703125" bestFit="1" customWidth="1"/>
    <col min="66" max="66" width="4.5703125" bestFit="1" customWidth="1"/>
    <col min="67" max="70" width="3" bestFit="1" customWidth="1"/>
    <col min="71" max="71" width="5.5703125" bestFit="1" customWidth="1"/>
    <col min="72" max="100" width="3" bestFit="1" customWidth="1"/>
    <col min="101" max="101" width="9.140625" bestFit="1" customWidth="1"/>
    <col min="102" max="102" width="7.28515625" bestFit="1" customWidth="1"/>
    <col min="103" max="103" width="6.5703125" bestFit="1" customWidth="1"/>
  </cols>
  <sheetData>
    <row r="1" spans="1:103" x14ac:dyDescent="0.25">
      <c r="A1" s="12">
        <v>1</v>
      </c>
      <c r="B1" s="25">
        <v>1</v>
      </c>
      <c r="C1" s="25">
        <f>B1+1</f>
        <v>2</v>
      </c>
      <c r="D1" s="25">
        <f t="shared" ref="D1:BO1" si="0">C1+1</f>
        <v>3</v>
      </c>
      <c r="E1" s="25">
        <f t="shared" si="0"/>
        <v>4</v>
      </c>
      <c r="F1" s="25">
        <f t="shared" si="0"/>
        <v>5</v>
      </c>
      <c r="G1" s="25">
        <f t="shared" si="0"/>
        <v>6</v>
      </c>
      <c r="H1" s="25">
        <f t="shared" si="0"/>
        <v>7</v>
      </c>
      <c r="I1" s="25">
        <f t="shared" si="0"/>
        <v>8</v>
      </c>
      <c r="J1" s="25">
        <f t="shared" si="0"/>
        <v>9</v>
      </c>
      <c r="K1" s="25">
        <f t="shared" si="0"/>
        <v>10</v>
      </c>
      <c r="L1" s="25">
        <f t="shared" si="0"/>
        <v>11</v>
      </c>
      <c r="M1" s="25">
        <f t="shared" si="0"/>
        <v>12</v>
      </c>
      <c r="N1" s="25">
        <f t="shared" si="0"/>
        <v>13</v>
      </c>
      <c r="O1" s="25">
        <f t="shared" si="0"/>
        <v>14</v>
      </c>
      <c r="P1" s="25">
        <f t="shared" si="0"/>
        <v>15</v>
      </c>
      <c r="Q1" s="25">
        <f t="shared" si="0"/>
        <v>16</v>
      </c>
      <c r="R1" s="25">
        <f t="shared" si="0"/>
        <v>17</v>
      </c>
      <c r="S1" s="25">
        <f t="shared" si="0"/>
        <v>18</v>
      </c>
      <c r="T1" s="25">
        <f t="shared" si="0"/>
        <v>19</v>
      </c>
      <c r="U1" s="25">
        <f t="shared" si="0"/>
        <v>20</v>
      </c>
      <c r="V1" s="25">
        <f t="shared" si="0"/>
        <v>21</v>
      </c>
      <c r="W1" s="25">
        <f t="shared" si="0"/>
        <v>22</v>
      </c>
      <c r="X1" s="25">
        <f t="shared" si="0"/>
        <v>23</v>
      </c>
      <c r="Y1" s="25">
        <f t="shared" si="0"/>
        <v>24</v>
      </c>
      <c r="Z1" s="25">
        <f t="shared" si="0"/>
        <v>25</v>
      </c>
      <c r="AA1" s="25">
        <f t="shared" si="0"/>
        <v>26</v>
      </c>
      <c r="AB1" s="25">
        <f t="shared" si="0"/>
        <v>27</v>
      </c>
      <c r="AC1" s="25">
        <f t="shared" si="0"/>
        <v>28</v>
      </c>
      <c r="AD1" s="25">
        <f t="shared" si="0"/>
        <v>29</v>
      </c>
      <c r="AE1" s="25">
        <f t="shared" si="0"/>
        <v>30</v>
      </c>
      <c r="AF1" s="25">
        <f t="shared" si="0"/>
        <v>31</v>
      </c>
      <c r="AG1" s="25">
        <f t="shared" si="0"/>
        <v>32</v>
      </c>
      <c r="AH1" s="25">
        <f t="shared" si="0"/>
        <v>33</v>
      </c>
      <c r="AI1" s="25">
        <f t="shared" si="0"/>
        <v>34</v>
      </c>
      <c r="AJ1" s="25">
        <f t="shared" si="0"/>
        <v>35</v>
      </c>
      <c r="AK1" s="25">
        <f t="shared" si="0"/>
        <v>36</v>
      </c>
      <c r="AL1" s="25">
        <f t="shared" si="0"/>
        <v>37</v>
      </c>
      <c r="AM1" s="25">
        <f t="shared" si="0"/>
        <v>38</v>
      </c>
      <c r="AN1" s="25">
        <f t="shared" si="0"/>
        <v>39</v>
      </c>
      <c r="AO1" s="25">
        <f t="shared" si="0"/>
        <v>40</v>
      </c>
      <c r="AP1" s="25">
        <f t="shared" si="0"/>
        <v>41</v>
      </c>
      <c r="AQ1" s="25">
        <f t="shared" si="0"/>
        <v>42</v>
      </c>
      <c r="AR1" s="25">
        <f t="shared" si="0"/>
        <v>43</v>
      </c>
      <c r="AS1" s="25">
        <f t="shared" si="0"/>
        <v>44</v>
      </c>
      <c r="AT1" s="25">
        <f t="shared" si="0"/>
        <v>45</v>
      </c>
      <c r="AU1" s="25">
        <f t="shared" si="0"/>
        <v>46</v>
      </c>
      <c r="AV1" s="25">
        <f t="shared" si="0"/>
        <v>47</v>
      </c>
      <c r="AW1" s="25">
        <f t="shared" si="0"/>
        <v>48</v>
      </c>
      <c r="AX1" s="25">
        <f t="shared" si="0"/>
        <v>49</v>
      </c>
      <c r="AY1" s="25">
        <f t="shared" si="0"/>
        <v>50</v>
      </c>
      <c r="AZ1" s="25">
        <f t="shared" si="0"/>
        <v>51</v>
      </c>
      <c r="BA1" s="25">
        <f t="shared" si="0"/>
        <v>52</v>
      </c>
      <c r="BB1" s="25">
        <f t="shared" si="0"/>
        <v>53</v>
      </c>
      <c r="BC1" s="25">
        <f t="shared" si="0"/>
        <v>54</v>
      </c>
      <c r="BD1" s="25">
        <f t="shared" si="0"/>
        <v>55</v>
      </c>
      <c r="BE1" s="25">
        <f t="shared" si="0"/>
        <v>56</v>
      </c>
      <c r="BF1" s="25">
        <f t="shared" si="0"/>
        <v>57</v>
      </c>
      <c r="BG1" s="25">
        <f t="shared" si="0"/>
        <v>58</v>
      </c>
      <c r="BH1" s="25">
        <f t="shared" si="0"/>
        <v>59</v>
      </c>
      <c r="BI1" s="25">
        <f t="shared" si="0"/>
        <v>60</v>
      </c>
      <c r="BJ1" s="25">
        <f t="shared" si="0"/>
        <v>61</v>
      </c>
      <c r="BK1" s="25">
        <f t="shared" si="0"/>
        <v>62</v>
      </c>
      <c r="BL1" s="25">
        <f t="shared" si="0"/>
        <v>63</v>
      </c>
      <c r="BM1" s="25">
        <f t="shared" si="0"/>
        <v>64</v>
      </c>
      <c r="BN1" s="25">
        <f t="shared" si="0"/>
        <v>65</v>
      </c>
      <c r="BO1" s="25">
        <f t="shared" si="0"/>
        <v>66</v>
      </c>
      <c r="BP1" s="25">
        <f t="shared" ref="BP1:CV1" si="1">BO1+1</f>
        <v>67</v>
      </c>
      <c r="BQ1" s="25">
        <f t="shared" si="1"/>
        <v>68</v>
      </c>
      <c r="BR1" s="25">
        <f t="shared" si="1"/>
        <v>69</v>
      </c>
      <c r="BS1" s="25">
        <f t="shared" si="1"/>
        <v>70</v>
      </c>
      <c r="BT1" s="25">
        <f t="shared" si="1"/>
        <v>71</v>
      </c>
      <c r="BU1" s="25">
        <f t="shared" si="1"/>
        <v>72</v>
      </c>
      <c r="BV1" s="25">
        <f t="shared" si="1"/>
        <v>73</v>
      </c>
      <c r="BW1" s="25">
        <f t="shared" si="1"/>
        <v>74</v>
      </c>
      <c r="BX1" s="25">
        <f t="shared" si="1"/>
        <v>75</v>
      </c>
      <c r="BY1" s="25">
        <f t="shared" si="1"/>
        <v>76</v>
      </c>
      <c r="BZ1" s="25">
        <f t="shared" si="1"/>
        <v>77</v>
      </c>
      <c r="CA1" s="25">
        <f t="shared" si="1"/>
        <v>78</v>
      </c>
      <c r="CB1" s="25">
        <f t="shared" si="1"/>
        <v>79</v>
      </c>
      <c r="CC1" s="25">
        <f t="shared" si="1"/>
        <v>80</v>
      </c>
      <c r="CD1" s="25">
        <f t="shared" si="1"/>
        <v>81</v>
      </c>
      <c r="CE1" s="25">
        <f t="shared" si="1"/>
        <v>82</v>
      </c>
      <c r="CF1" s="25">
        <f t="shared" si="1"/>
        <v>83</v>
      </c>
      <c r="CG1" s="25">
        <f t="shared" si="1"/>
        <v>84</v>
      </c>
      <c r="CH1" s="25">
        <f t="shared" si="1"/>
        <v>85</v>
      </c>
      <c r="CI1" s="25">
        <f t="shared" si="1"/>
        <v>86</v>
      </c>
      <c r="CJ1" s="25">
        <f t="shared" si="1"/>
        <v>87</v>
      </c>
      <c r="CK1" s="25">
        <f t="shared" si="1"/>
        <v>88</v>
      </c>
      <c r="CL1" s="25">
        <f t="shared" si="1"/>
        <v>89</v>
      </c>
      <c r="CM1" s="25">
        <f t="shared" si="1"/>
        <v>90</v>
      </c>
      <c r="CN1" s="25">
        <f t="shared" si="1"/>
        <v>91</v>
      </c>
      <c r="CO1" s="25">
        <f t="shared" si="1"/>
        <v>92</v>
      </c>
      <c r="CP1" s="25">
        <f t="shared" si="1"/>
        <v>93</v>
      </c>
      <c r="CQ1" s="25">
        <f t="shared" si="1"/>
        <v>94</v>
      </c>
      <c r="CR1" s="25">
        <f t="shared" si="1"/>
        <v>95</v>
      </c>
      <c r="CS1" s="25">
        <f t="shared" si="1"/>
        <v>96</v>
      </c>
      <c r="CT1" s="25">
        <f t="shared" si="1"/>
        <v>97</v>
      </c>
      <c r="CU1" s="25">
        <f t="shared" si="1"/>
        <v>98</v>
      </c>
      <c r="CV1" s="25">
        <f t="shared" si="1"/>
        <v>99</v>
      </c>
      <c r="CW1" s="25" t="s">
        <v>114</v>
      </c>
      <c r="CX1" s="25" t="s">
        <v>55</v>
      </c>
      <c r="CY1" s="25" t="s">
        <v>127</v>
      </c>
    </row>
    <row r="2" spans="1:103" x14ac:dyDescent="0.25">
      <c r="A2" t="s">
        <v>115</v>
      </c>
      <c r="AF2" s="19"/>
      <c r="AG2" s="19"/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9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19"/>
      <c r="BP2" s="19"/>
      <c r="BQ2" s="19"/>
      <c r="BR2" s="19"/>
      <c r="BS2" s="19"/>
      <c r="BT2" s="19"/>
      <c r="BU2" s="19"/>
      <c r="BV2" s="19"/>
      <c r="BW2" s="19"/>
      <c r="BX2" s="19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9"/>
      <c r="CO2" s="19"/>
      <c r="CP2" s="19"/>
      <c r="CQ2" s="19"/>
      <c r="CR2" s="19"/>
      <c r="CS2" s="19"/>
      <c r="CT2" s="19"/>
      <c r="CU2" s="19"/>
      <c r="CV2" s="19"/>
      <c r="CW2" s="19">
        <v>100</v>
      </c>
      <c r="CX2" s="19"/>
      <c r="CY2" s="19"/>
    </row>
    <row r="3" spans="1:103" x14ac:dyDescent="0.25">
      <c r="A3" s="22">
        <v>42742</v>
      </c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  <c r="BQ3" s="19"/>
      <c r="BR3" s="19"/>
      <c r="BS3" s="19"/>
      <c r="BT3" s="19"/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/>
      <c r="CT3" s="19"/>
      <c r="CU3" s="19"/>
      <c r="CV3" s="19"/>
      <c r="CW3" s="19"/>
      <c r="CX3" s="19"/>
      <c r="CY3" s="19"/>
    </row>
    <row r="4" spans="1:103" x14ac:dyDescent="0.25"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19"/>
      <c r="BF4" s="19"/>
      <c r="BG4" s="19"/>
      <c r="BH4" s="19"/>
      <c r="BI4" s="19"/>
      <c r="BJ4" s="19"/>
      <c r="BK4" s="19"/>
      <c r="BL4" s="19"/>
      <c r="BM4" s="19"/>
      <c r="BN4" s="19"/>
      <c r="BO4" s="19"/>
      <c r="BP4" s="19"/>
      <c r="BQ4" s="19"/>
      <c r="BR4" s="19"/>
      <c r="BS4" s="19"/>
      <c r="BT4" s="19"/>
      <c r="BU4" s="19"/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  <c r="CQ4" s="19"/>
      <c r="CR4" s="19"/>
      <c r="CS4" s="19"/>
      <c r="CT4" s="19"/>
      <c r="CU4" s="19"/>
      <c r="CV4" s="19"/>
      <c r="CW4" s="19"/>
      <c r="CX4" s="19"/>
      <c r="CY4" s="19"/>
    </row>
    <row r="5" spans="1:103" x14ac:dyDescent="0.25"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  <c r="BF5" s="19"/>
      <c r="BG5" s="19"/>
      <c r="BH5" s="19"/>
      <c r="BI5" s="19"/>
      <c r="BJ5" s="19"/>
      <c r="BK5" s="19"/>
      <c r="BL5" s="19"/>
      <c r="BM5" s="19"/>
      <c r="BN5" s="19"/>
      <c r="BO5" s="19"/>
      <c r="BP5" s="19"/>
      <c r="BQ5" s="19"/>
      <c r="BR5" s="19"/>
      <c r="BS5" s="19"/>
      <c r="BT5" s="19"/>
      <c r="BU5" s="19"/>
      <c r="BV5" s="19"/>
      <c r="BW5" s="19"/>
      <c r="BX5" s="19"/>
      <c r="BY5" s="19"/>
      <c r="BZ5" s="19"/>
      <c r="CA5" s="19"/>
      <c r="CB5" s="19"/>
      <c r="CC5" s="19"/>
      <c r="CD5" s="19"/>
      <c r="CE5" s="19"/>
      <c r="CF5" s="19"/>
      <c r="CG5" s="19"/>
      <c r="CH5" s="19"/>
      <c r="CI5" s="19"/>
      <c r="CJ5" s="19"/>
      <c r="CK5" s="19"/>
      <c r="CL5" s="19"/>
      <c r="CM5" s="19"/>
      <c r="CN5" s="19"/>
      <c r="CO5" s="19"/>
      <c r="CP5" s="19"/>
      <c r="CQ5" s="19"/>
      <c r="CR5" s="19"/>
      <c r="CS5" s="19"/>
      <c r="CT5" s="19"/>
      <c r="CU5" s="19"/>
      <c r="CV5" s="19"/>
      <c r="CW5" s="19"/>
      <c r="CX5" s="19"/>
      <c r="CY5" s="19"/>
    </row>
    <row r="6" spans="1:103" x14ac:dyDescent="0.25"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  <c r="CJ6" s="19"/>
      <c r="CK6" s="19"/>
      <c r="CL6" s="19"/>
      <c r="CM6" s="19"/>
      <c r="CN6" s="19"/>
      <c r="CO6" s="19"/>
      <c r="CP6" s="19"/>
      <c r="CQ6" s="19"/>
      <c r="CR6" s="19"/>
      <c r="CS6" s="19"/>
      <c r="CT6" s="19"/>
      <c r="CU6" s="19"/>
      <c r="CV6" s="19"/>
      <c r="CW6" s="19"/>
      <c r="CX6" s="19"/>
      <c r="CY6" s="19"/>
    </row>
    <row r="7" spans="1:103" x14ac:dyDescent="0.25"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  <c r="CV7" s="19"/>
      <c r="CW7" s="19"/>
      <c r="CX7" s="19"/>
      <c r="CY7" s="19"/>
    </row>
    <row r="8" spans="1:103" x14ac:dyDescent="0.25"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  <c r="CV8" s="19"/>
      <c r="CW8" s="19"/>
      <c r="CX8" s="19"/>
      <c r="CY8" s="19"/>
    </row>
    <row r="9" spans="1:103" x14ac:dyDescent="0.25"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19"/>
      <c r="CY9" s="19"/>
    </row>
    <row r="10" spans="1:103" x14ac:dyDescent="0.25"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  <c r="CV10" s="19"/>
      <c r="CW10" s="19"/>
      <c r="CX10" s="19"/>
      <c r="CY10" s="19"/>
    </row>
    <row r="11" spans="1:103" x14ac:dyDescent="0.25"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  <c r="CV11" s="19"/>
      <c r="CW11" s="19"/>
      <c r="CX11" s="19"/>
      <c r="CY11" s="19"/>
    </row>
    <row r="12" spans="1:103" x14ac:dyDescent="0.25"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  <c r="CV12" s="19"/>
      <c r="CW12" s="19"/>
      <c r="CX12" s="19"/>
      <c r="CY12" s="19"/>
    </row>
    <row r="13" spans="1:103" x14ac:dyDescent="0.25"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19"/>
      <c r="CY13" s="19"/>
    </row>
    <row r="14" spans="1:103" x14ac:dyDescent="0.25"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19"/>
      <c r="CT14" s="19"/>
      <c r="CU14" s="19"/>
      <c r="CV14" s="19"/>
      <c r="CW14" s="19"/>
      <c r="CX14" s="19"/>
      <c r="CY14" s="19"/>
    </row>
    <row r="15" spans="1:103" x14ac:dyDescent="0.25"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  <c r="CV15" s="19"/>
      <c r="CW15" s="19"/>
      <c r="CX15" s="19"/>
      <c r="CY15" s="19"/>
    </row>
    <row r="16" spans="1:103" x14ac:dyDescent="0.25"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  <c r="CV16" s="19"/>
      <c r="CW16" s="19"/>
      <c r="CX16" s="19"/>
      <c r="CY16" s="19"/>
    </row>
    <row r="17" spans="32:103" x14ac:dyDescent="0.25"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  <c r="CV17" s="19"/>
      <c r="CW17" s="19"/>
      <c r="CX17" s="19"/>
      <c r="CY17" s="19"/>
    </row>
    <row r="18" spans="32:103" x14ac:dyDescent="0.25"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19"/>
      <c r="CT18" s="19"/>
      <c r="CU18" s="19"/>
      <c r="CV18" s="19"/>
      <c r="CW18" s="19"/>
      <c r="CX18" s="19"/>
      <c r="CY18" s="19"/>
    </row>
    <row r="19" spans="32:103" x14ac:dyDescent="0.25"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  <c r="CV19" s="19"/>
      <c r="CW19" s="19"/>
      <c r="CX19" s="19"/>
      <c r="CY19" s="19"/>
    </row>
    <row r="20" spans="32:103" x14ac:dyDescent="0.25"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  <c r="CV20" s="19"/>
      <c r="CW20" s="19"/>
      <c r="CX20" s="19"/>
      <c r="CY20" s="19"/>
    </row>
    <row r="21" spans="32:103" x14ac:dyDescent="0.25"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  <c r="CV21" s="19"/>
      <c r="CW21" s="19"/>
      <c r="CX21" s="19"/>
      <c r="CY21" s="19"/>
    </row>
    <row r="22" spans="32:103" x14ac:dyDescent="0.25"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  <c r="CV22" s="19"/>
      <c r="CW22" s="19"/>
      <c r="CX22" s="19"/>
      <c r="CY22" s="19"/>
    </row>
    <row r="23" spans="32:103" x14ac:dyDescent="0.25"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  <c r="CV23" s="19"/>
      <c r="CW23" s="19"/>
      <c r="CX23" s="19"/>
      <c r="CY23" s="19"/>
    </row>
    <row r="24" spans="32:103" x14ac:dyDescent="0.25"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  <c r="CV24" s="19"/>
      <c r="CW24" s="19"/>
      <c r="CX24" s="19"/>
      <c r="CY24" s="19"/>
    </row>
    <row r="25" spans="32:103" x14ac:dyDescent="0.25"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  <c r="CV25" s="19"/>
      <c r="CW25" s="19"/>
      <c r="CX25" s="19"/>
      <c r="CY25" s="19"/>
    </row>
    <row r="26" spans="32:103" x14ac:dyDescent="0.25"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  <c r="CV26" s="19"/>
      <c r="CW26" s="19"/>
      <c r="CX26" s="19"/>
      <c r="CY26" s="19"/>
    </row>
    <row r="27" spans="32:103" x14ac:dyDescent="0.25"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  <c r="CV27" s="19"/>
      <c r="CW27" s="19"/>
      <c r="CX27" s="19"/>
      <c r="CY27" s="19"/>
    </row>
    <row r="28" spans="32:103" x14ac:dyDescent="0.25"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  <c r="CV28" s="19"/>
      <c r="CW28" s="19"/>
      <c r="CX28" s="19"/>
      <c r="CY28" s="19"/>
    </row>
    <row r="29" spans="32:103" x14ac:dyDescent="0.25"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  <c r="CV29" s="19"/>
      <c r="CW29" s="19"/>
      <c r="CX29" s="19"/>
      <c r="CY29" s="19"/>
    </row>
    <row r="30" spans="32:103" x14ac:dyDescent="0.25"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19"/>
      <c r="BK30" s="19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19"/>
      <c r="CO30" s="19"/>
      <c r="CP30" s="19"/>
      <c r="CQ30" s="19"/>
      <c r="CR30" s="19"/>
      <c r="CS30" s="19"/>
      <c r="CT30" s="19"/>
      <c r="CU30" s="19"/>
      <c r="CV30" s="19"/>
      <c r="CW30" s="19"/>
      <c r="CX30" s="19"/>
      <c r="CY30" s="19"/>
    </row>
    <row r="31" spans="32:103" x14ac:dyDescent="0.25"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19"/>
      <c r="BF31" s="19"/>
      <c r="BG31" s="19"/>
      <c r="BH31" s="19"/>
      <c r="BI31" s="19"/>
      <c r="BJ31" s="19"/>
      <c r="BK31" s="19"/>
      <c r="BL31" s="19"/>
      <c r="BM31" s="19"/>
      <c r="BN31" s="19"/>
      <c r="BO31" s="19"/>
      <c r="BP31" s="19"/>
      <c r="BQ31" s="19"/>
      <c r="BR31" s="19"/>
      <c r="BS31" s="19"/>
      <c r="BT31" s="19"/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9"/>
      <c r="CI31" s="19"/>
      <c r="CJ31" s="19"/>
      <c r="CK31" s="19"/>
      <c r="CL31" s="19"/>
      <c r="CM31" s="19"/>
      <c r="CN31" s="19"/>
      <c r="CO31" s="19"/>
      <c r="CP31" s="19"/>
      <c r="CQ31" s="19"/>
      <c r="CR31" s="19"/>
      <c r="CS31" s="19"/>
      <c r="CT31" s="19"/>
      <c r="CU31" s="19"/>
      <c r="CV31" s="19"/>
      <c r="CW31" s="19"/>
      <c r="CX31" s="19"/>
      <c r="CY31" s="19"/>
    </row>
    <row r="32" spans="32:103" x14ac:dyDescent="0.25"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19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19"/>
      <c r="CO32" s="19"/>
      <c r="CP32" s="19"/>
      <c r="CQ32" s="19"/>
      <c r="CR32" s="19"/>
      <c r="CS32" s="19"/>
      <c r="CT32" s="19"/>
      <c r="CU32" s="19"/>
      <c r="CV32" s="19"/>
      <c r="CW32" s="19"/>
      <c r="CX32" s="19"/>
      <c r="CY32" s="19"/>
    </row>
    <row r="33" spans="32:103" x14ac:dyDescent="0.25"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/>
      <c r="BF33" s="19"/>
      <c r="BG33" s="19"/>
      <c r="BH33" s="19"/>
      <c r="BI33" s="19"/>
      <c r="BJ33" s="19"/>
      <c r="BK33" s="19"/>
      <c r="BL33" s="19"/>
      <c r="BM33" s="19"/>
      <c r="BN33" s="19"/>
      <c r="BO33" s="19"/>
      <c r="BP33" s="19"/>
      <c r="BQ33" s="19"/>
      <c r="BR33" s="19"/>
      <c r="BS33" s="19"/>
      <c r="BT33" s="19"/>
      <c r="BU33" s="19"/>
      <c r="BV33" s="19"/>
      <c r="BW33" s="19"/>
      <c r="BX33" s="19"/>
      <c r="BY33" s="19"/>
      <c r="BZ33" s="19"/>
      <c r="CA33" s="19"/>
      <c r="CB33" s="19"/>
      <c r="CC33" s="19"/>
      <c r="CD33" s="19"/>
      <c r="CE33" s="19"/>
      <c r="CF33" s="19"/>
      <c r="CG33" s="19"/>
      <c r="CH33" s="19"/>
      <c r="CI33" s="19"/>
      <c r="CJ33" s="19"/>
      <c r="CK33" s="19"/>
      <c r="CL33" s="19"/>
      <c r="CM33" s="19"/>
      <c r="CN33" s="19"/>
      <c r="CO33" s="19"/>
      <c r="CP33" s="19"/>
      <c r="CQ33" s="19"/>
      <c r="CR33" s="19"/>
      <c r="CS33" s="19"/>
      <c r="CT33" s="19"/>
      <c r="CU33" s="19"/>
      <c r="CV33" s="19"/>
      <c r="CW33" s="19"/>
      <c r="CX33" s="19"/>
      <c r="CY33" s="19"/>
    </row>
    <row r="34" spans="32:103" x14ac:dyDescent="0.25"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19"/>
      <c r="CO34" s="19"/>
      <c r="CP34" s="19"/>
      <c r="CQ34" s="19"/>
      <c r="CR34" s="19"/>
      <c r="CS34" s="19"/>
      <c r="CT34" s="19"/>
      <c r="CU34" s="19"/>
      <c r="CV34" s="19"/>
      <c r="CW34" s="19"/>
      <c r="CX34" s="19"/>
      <c r="CY34" s="19"/>
    </row>
    <row r="35" spans="32:103" x14ac:dyDescent="0.25"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  <c r="BC35" s="19"/>
      <c r="BD35" s="19"/>
      <c r="BE35" s="19"/>
      <c r="BF35" s="19"/>
      <c r="BG35" s="19"/>
      <c r="BH35" s="19"/>
      <c r="BI35" s="19"/>
      <c r="BJ35" s="19"/>
      <c r="BK35" s="19"/>
      <c r="BL35" s="19"/>
      <c r="BM35" s="19"/>
      <c r="BN35" s="19"/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  <c r="CG35" s="19"/>
      <c r="CH35" s="19"/>
      <c r="CI35" s="19"/>
      <c r="CJ35" s="19"/>
      <c r="CK35" s="19"/>
      <c r="CL35" s="19"/>
      <c r="CM35" s="19"/>
      <c r="CN35" s="19"/>
      <c r="CO35" s="19"/>
      <c r="CP35" s="19"/>
      <c r="CQ35" s="19"/>
      <c r="CR35" s="19"/>
      <c r="CS35" s="19"/>
      <c r="CT35" s="19"/>
      <c r="CU35" s="19"/>
      <c r="CV35" s="19"/>
      <c r="CW35" s="19"/>
      <c r="CX35" s="19"/>
      <c r="CY35" s="19"/>
    </row>
    <row r="36" spans="32:103" x14ac:dyDescent="0.25"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19"/>
      <c r="BK36" s="19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19"/>
      <c r="CO36" s="19"/>
      <c r="CP36" s="19"/>
      <c r="CQ36" s="19"/>
      <c r="CR36" s="19"/>
      <c r="CS36" s="19"/>
      <c r="CT36" s="19"/>
      <c r="CU36" s="19"/>
      <c r="CV36" s="19"/>
      <c r="CW36" s="19"/>
      <c r="CX36" s="19"/>
      <c r="CY36" s="19"/>
    </row>
    <row r="37" spans="32:103" x14ac:dyDescent="0.25"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9"/>
      <c r="BG37" s="19"/>
      <c r="BH37" s="19"/>
      <c r="BI37" s="19"/>
      <c r="BJ37" s="19"/>
      <c r="BK37" s="19"/>
      <c r="BL37" s="19"/>
      <c r="BM37" s="19"/>
      <c r="BN37" s="19"/>
      <c r="BO37" s="19"/>
      <c r="BP37" s="19"/>
      <c r="BQ37" s="19"/>
      <c r="BR37" s="19"/>
      <c r="BS37" s="19"/>
      <c r="BT37" s="19"/>
      <c r="BU37" s="19"/>
      <c r="BV37" s="19"/>
      <c r="BW37" s="19"/>
      <c r="BX37" s="19"/>
      <c r="BY37" s="19"/>
      <c r="BZ37" s="19"/>
      <c r="CA37" s="19"/>
      <c r="CB37" s="19"/>
      <c r="CC37" s="19"/>
      <c r="CD37" s="19"/>
      <c r="CE37" s="19"/>
      <c r="CF37" s="19"/>
      <c r="CG37" s="19"/>
      <c r="CH37" s="19"/>
      <c r="CI37" s="19"/>
      <c r="CJ37" s="19"/>
      <c r="CK37" s="19"/>
      <c r="CL37" s="19"/>
      <c r="CM37" s="19"/>
      <c r="CN37" s="19"/>
      <c r="CO37" s="19"/>
      <c r="CP37" s="19"/>
      <c r="CQ37" s="19"/>
      <c r="CR37" s="19"/>
      <c r="CS37" s="19"/>
      <c r="CT37" s="19"/>
      <c r="CU37" s="19"/>
      <c r="CV37" s="19"/>
      <c r="CW37" s="19"/>
      <c r="CX37" s="19"/>
      <c r="CY37" s="19"/>
    </row>
    <row r="38" spans="32:103" x14ac:dyDescent="0.25"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  <c r="BD38" s="19"/>
      <c r="BE38" s="19"/>
      <c r="BF38" s="19"/>
      <c r="BG38" s="19"/>
      <c r="BH38" s="19"/>
      <c r="BI38" s="19"/>
      <c r="BJ38" s="19"/>
      <c r="BK38" s="19"/>
      <c r="BL38" s="19"/>
      <c r="BM38" s="19"/>
      <c r="BN38" s="19"/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  <c r="CG38" s="19"/>
      <c r="CH38" s="19"/>
      <c r="CI38" s="19"/>
      <c r="CJ38" s="19"/>
      <c r="CK38" s="19"/>
      <c r="CL38" s="19"/>
      <c r="CM38" s="19"/>
      <c r="CN38" s="19"/>
      <c r="CO38" s="19"/>
      <c r="CP38" s="19"/>
      <c r="CQ38" s="19"/>
      <c r="CR38" s="19"/>
      <c r="CS38" s="19"/>
      <c r="CT38" s="19"/>
      <c r="CU38" s="19"/>
      <c r="CV38" s="19"/>
      <c r="CW38" s="19"/>
      <c r="CX38" s="19"/>
      <c r="CY38" s="19"/>
    </row>
    <row r="39" spans="32:103" x14ac:dyDescent="0.25"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  <c r="BC39" s="19"/>
      <c r="BD39" s="19"/>
      <c r="BE39" s="19"/>
      <c r="BF39" s="19"/>
      <c r="BG39" s="19"/>
      <c r="BH39" s="19"/>
      <c r="BI39" s="19"/>
      <c r="BJ39" s="19"/>
      <c r="BK39" s="19"/>
      <c r="BL39" s="19"/>
      <c r="BM39" s="19"/>
      <c r="BN39" s="19"/>
      <c r="BO39" s="19"/>
      <c r="BP39" s="19"/>
      <c r="BQ39" s="19"/>
      <c r="BR39" s="19"/>
      <c r="BS39" s="19"/>
      <c r="BT39" s="19"/>
      <c r="BU39" s="19"/>
      <c r="BV39" s="19"/>
      <c r="BW39" s="19"/>
      <c r="BX39" s="19"/>
      <c r="BY39" s="19"/>
      <c r="BZ39" s="19"/>
      <c r="CA39" s="19"/>
      <c r="CB39" s="19"/>
      <c r="CC39" s="19"/>
      <c r="CD39" s="19"/>
      <c r="CE39" s="19"/>
      <c r="CF39" s="19"/>
      <c r="CG39" s="19"/>
      <c r="CH39" s="19"/>
      <c r="CI39" s="19"/>
      <c r="CJ39" s="19"/>
      <c r="CK39" s="19"/>
      <c r="CL39" s="19"/>
      <c r="CM39" s="19"/>
      <c r="CN39" s="19"/>
      <c r="CO39" s="19"/>
      <c r="CP39" s="19"/>
      <c r="CQ39" s="19"/>
      <c r="CR39" s="19"/>
      <c r="CS39" s="19"/>
      <c r="CT39" s="19"/>
      <c r="CU39" s="19"/>
      <c r="CV39" s="19"/>
      <c r="CW39" s="19"/>
      <c r="CX39" s="19"/>
      <c r="CY39" s="19"/>
    </row>
    <row r="40" spans="32:103" x14ac:dyDescent="0.25"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19"/>
      <c r="BJ40" s="19"/>
      <c r="BK40" s="19"/>
      <c r="BL40" s="19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19"/>
      <c r="CO40" s="19"/>
      <c r="CP40" s="19"/>
      <c r="CQ40" s="19"/>
      <c r="CR40" s="19"/>
      <c r="CS40" s="19"/>
      <c r="CT40" s="19"/>
      <c r="CU40" s="19"/>
      <c r="CV40" s="19"/>
      <c r="CW40" s="19"/>
      <c r="CX40" s="19"/>
      <c r="CY40" s="19"/>
    </row>
    <row r="41" spans="32:103" x14ac:dyDescent="0.25"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9"/>
      <c r="BC41" s="19"/>
      <c r="BD41" s="19"/>
      <c r="BE41" s="19"/>
      <c r="BF41" s="19"/>
      <c r="BG41" s="19"/>
      <c r="BH41" s="19"/>
      <c r="BI41" s="19"/>
      <c r="BJ41" s="19"/>
      <c r="BK41" s="19"/>
      <c r="BL41" s="19"/>
      <c r="BM41" s="19"/>
      <c r="BN41" s="19"/>
      <c r="BO41" s="19"/>
      <c r="BP41" s="19"/>
      <c r="BQ41" s="19"/>
      <c r="BR41" s="19"/>
      <c r="BS41" s="19"/>
      <c r="BT41" s="19"/>
      <c r="BU41" s="19"/>
      <c r="BV41" s="19"/>
      <c r="BW41" s="19"/>
      <c r="BX41" s="19"/>
      <c r="BY41" s="19"/>
      <c r="BZ41" s="19"/>
      <c r="CA41" s="19"/>
      <c r="CB41" s="19"/>
      <c r="CC41" s="19"/>
      <c r="CD41" s="19"/>
      <c r="CE41" s="19"/>
      <c r="CF41" s="19"/>
      <c r="CG41" s="19"/>
      <c r="CH41" s="19"/>
      <c r="CI41" s="19"/>
      <c r="CJ41" s="19"/>
      <c r="CK41" s="19"/>
      <c r="CL41" s="19"/>
      <c r="CM41" s="19"/>
      <c r="CN41" s="19"/>
      <c r="CO41" s="19"/>
      <c r="CP41" s="19"/>
      <c r="CQ41" s="19"/>
      <c r="CR41" s="19"/>
      <c r="CS41" s="19"/>
      <c r="CT41" s="19"/>
      <c r="CU41" s="19"/>
      <c r="CV41" s="19"/>
      <c r="CW41" s="19"/>
      <c r="CX41" s="19"/>
      <c r="CY41" s="19"/>
    </row>
    <row r="42" spans="32:103" x14ac:dyDescent="0.25"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19"/>
      <c r="BB42" s="19"/>
      <c r="BC42" s="19"/>
      <c r="BD42" s="19"/>
      <c r="BE42" s="19"/>
      <c r="BF42" s="19"/>
      <c r="BG42" s="19"/>
      <c r="BH42" s="19"/>
      <c r="BI42" s="19"/>
      <c r="BJ42" s="19"/>
      <c r="BK42" s="19"/>
      <c r="BL42" s="19"/>
      <c r="BM42" s="19"/>
      <c r="BN42" s="19"/>
      <c r="BO42" s="19"/>
      <c r="BP42" s="19"/>
      <c r="BQ42" s="19"/>
      <c r="BR42" s="19"/>
      <c r="BS42" s="19"/>
      <c r="BT42" s="19"/>
      <c r="BU42" s="19"/>
      <c r="BV42" s="19"/>
      <c r="BW42" s="19"/>
      <c r="BX42" s="19"/>
      <c r="BY42" s="19"/>
      <c r="BZ42" s="19"/>
      <c r="CA42" s="19"/>
      <c r="CB42" s="19"/>
      <c r="CC42" s="19"/>
      <c r="CD42" s="19"/>
      <c r="CE42" s="19"/>
      <c r="CF42" s="19"/>
      <c r="CG42" s="19"/>
      <c r="CH42" s="19"/>
      <c r="CI42" s="19"/>
      <c r="CJ42" s="19"/>
      <c r="CK42" s="19"/>
      <c r="CL42" s="19"/>
      <c r="CM42" s="19"/>
      <c r="CN42" s="19"/>
      <c r="CO42" s="19"/>
      <c r="CP42" s="19"/>
      <c r="CQ42" s="19"/>
      <c r="CR42" s="19"/>
      <c r="CS42" s="19"/>
      <c r="CT42" s="19"/>
      <c r="CU42" s="19"/>
      <c r="CV42" s="19"/>
      <c r="CW42" s="19"/>
      <c r="CX42" s="19"/>
      <c r="CY42" s="19"/>
    </row>
    <row r="43" spans="32:103" x14ac:dyDescent="0.25"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  <c r="BF43" s="19"/>
      <c r="BG43" s="19"/>
      <c r="BH43" s="19"/>
      <c r="BI43" s="19"/>
      <c r="BJ43" s="19"/>
      <c r="BK43" s="19"/>
      <c r="BL43" s="19"/>
      <c r="BM43" s="19"/>
      <c r="BN43" s="19"/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19"/>
      <c r="CT43" s="19"/>
      <c r="CU43" s="19"/>
      <c r="CV43" s="19"/>
      <c r="CW43" s="19"/>
      <c r="CX43" s="19"/>
      <c r="CY43" s="19"/>
    </row>
    <row r="44" spans="32:103" x14ac:dyDescent="0.25"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19"/>
      <c r="AY44" s="19"/>
      <c r="AZ44" s="19"/>
      <c r="BA44" s="19"/>
      <c r="BB44" s="19"/>
      <c r="BC44" s="19"/>
      <c r="BD44" s="19"/>
      <c r="BE44" s="19"/>
      <c r="BF44" s="19"/>
      <c r="BG44" s="19"/>
      <c r="BH44" s="19"/>
      <c r="BI44" s="19"/>
      <c r="BJ44" s="19"/>
      <c r="BK44" s="19"/>
      <c r="BL44" s="19"/>
      <c r="BM44" s="19"/>
      <c r="BN44" s="19"/>
      <c r="BO44" s="19"/>
      <c r="BP44" s="19"/>
      <c r="BQ44" s="19"/>
      <c r="BR44" s="19"/>
      <c r="BS44" s="19"/>
      <c r="BT44" s="19"/>
      <c r="BU44" s="19"/>
      <c r="BV44" s="19"/>
      <c r="BW44" s="19"/>
      <c r="BX44" s="19"/>
      <c r="BY44" s="19"/>
      <c r="BZ44" s="19"/>
      <c r="CA44" s="19"/>
      <c r="CB44" s="19"/>
      <c r="CC44" s="19"/>
      <c r="CD44" s="19"/>
      <c r="CE44" s="19"/>
      <c r="CF44" s="19"/>
      <c r="CG44" s="19"/>
      <c r="CH44" s="19"/>
      <c r="CI44" s="19"/>
      <c r="CJ44" s="19"/>
      <c r="CK44" s="19"/>
      <c r="CL44" s="19"/>
      <c r="CM44" s="19"/>
      <c r="CN44" s="19"/>
      <c r="CO44" s="19"/>
      <c r="CP44" s="19"/>
      <c r="CQ44" s="19"/>
      <c r="CR44" s="19"/>
      <c r="CS44" s="19"/>
      <c r="CT44" s="19"/>
      <c r="CU44" s="19"/>
      <c r="CV44" s="19"/>
      <c r="CW44" s="19"/>
      <c r="CX44" s="19"/>
      <c r="CY44" s="19"/>
    </row>
    <row r="45" spans="32:103" x14ac:dyDescent="0.25">
      <c r="AF45" s="19"/>
      <c r="AG45" s="19"/>
      <c r="AH45" s="19"/>
      <c r="AI45" s="19"/>
      <c r="AJ45" s="19"/>
      <c r="AK45" s="19"/>
      <c r="AL45" s="19"/>
      <c r="AM45" s="19"/>
      <c r="AN45" s="19"/>
      <c r="AO45" s="19"/>
      <c r="AP45" s="19"/>
      <c r="AQ45" s="19"/>
      <c r="AR45" s="19"/>
      <c r="AS45" s="19"/>
      <c r="AT45" s="19"/>
      <c r="AU45" s="19"/>
      <c r="AV45" s="19"/>
      <c r="AW45" s="19"/>
      <c r="AX45" s="19"/>
      <c r="AY45" s="19"/>
      <c r="AZ45" s="19"/>
      <c r="BA45" s="19"/>
      <c r="BB45" s="19"/>
      <c r="BC45" s="19"/>
      <c r="BD45" s="19"/>
      <c r="BE45" s="19"/>
      <c r="BF45" s="19"/>
      <c r="BG45" s="19"/>
      <c r="BH45" s="19"/>
      <c r="BI45" s="19"/>
      <c r="BJ45" s="19"/>
      <c r="BK45" s="19"/>
      <c r="BL45" s="19"/>
      <c r="BM45" s="19"/>
      <c r="BN45" s="19"/>
      <c r="BO45" s="19"/>
      <c r="BP45" s="19"/>
      <c r="BQ45" s="19"/>
      <c r="BR45" s="19"/>
      <c r="BS45" s="19"/>
      <c r="BT45" s="19"/>
      <c r="BU45" s="19"/>
      <c r="BV45" s="19"/>
      <c r="BW45" s="19"/>
      <c r="BX45" s="19"/>
      <c r="BY45" s="19"/>
      <c r="BZ45" s="19"/>
      <c r="CA45" s="19"/>
      <c r="CB45" s="19"/>
      <c r="CC45" s="19"/>
      <c r="CD45" s="19"/>
      <c r="CE45" s="19"/>
      <c r="CF45" s="19"/>
      <c r="CG45" s="19"/>
      <c r="CH45" s="19"/>
      <c r="CI45" s="19"/>
      <c r="CJ45" s="19"/>
      <c r="CK45" s="19"/>
      <c r="CL45" s="19"/>
      <c r="CM45" s="19"/>
      <c r="CN45" s="19"/>
      <c r="CO45" s="19"/>
      <c r="CP45" s="19"/>
      <c r="CQ45" s="19"/>
      <c r="CR45" s="19"/>
      <c r="CS45" s="19"/>
      <c r="CT45" s="19"/>
      <c r="CU45" s="19"/>
      <c r="CV45" s="19"/>
      <c r="CW45" s="19"/>
      <c r="CX45" s="19"/>
      <c r="CY45" s="19"/>
    </row>
    <row r="46" spans="32:103" x14ac:dyDescent="0.25"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  <c r="AZ46" s="19"/>
      <c r="BA46" s="19"/>
      <c r="BB46" s="19"/>
      <c r="BC46" s="19"/>
      <c r="BD46" s="19"/>
      <c r="BE46" s="19"/>
      <c r="BF46" s="19"/>
      <c r="BG46" s="19"/>
      <c r="BH46" s="19"/>
      <c r="BI46" s="19"/>
      <c r="BJ46" s="19"/>
      <c r="BK46" s="19"/>
      <c r="BL46" s="19"/>
      <c r="BM46" s="19"/>
      <c r="BN46" s="19"/>
      <c r="BO46" s="19"/>
      <c r="BP46" s="19"/>
      <c r="BQ46" s="19"/>
      <c r="BR46" s="19"/>
      <c r="BS46" s="19"/>
      <c r="BT46" s="19"/>
      <c r="BU46" s="19"/>
      <c r="BV46" s="19"/>
      <c r="BW46" s="19"/>
      <c r="BX46" s="19"/>
      <c r="BY46" s="19"/>
      <c r="BZ46" s="19"/>
      <c r="CA46" s="19"/>
      <c r="CB46" s="19"/>
      <c r="CC46" s="19"/>
      <c r="CD46" s="19"/>
      <c r="CE46" s="19"/>
      <c r="CF46" s="19"/>
      <c r="CG46" s="19"/>
      <c r="CH46" s="19"/>
      <c r="CI46" s="19"/>
      <c r="CJ46" s="19"/>
      <c r="CK46" s="19"/>
      <c r="CL46" s="19"/>
      <c r="CM46" s="19"/>
      <c r="CN46" s="19"/>
      <c r="CO46" s="19"/>
      <c r="CP46" s="19"/>
      <c r="CQ46" s="19"/>
      <c r="CR46" s="19"/>
      <c r="CS46" s="19"/>
      <c r="CT46" s="19"/>
      <c r="CU46" s="19"/>
      <c r="CV46" s="19"/>
      <c r="CW46" s="19"/>
      <c r="CX46" s="19"/>
      <c r="CY46" s="19"/>
    </row>
    <row r="47" spans="32:103" x14ac:dyDescent="0.25"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19"/>
      <c r="AX47" s="19"/>
      <c r="AY47" s="19"/>
      <c r="AZ47" s="19"/>
      <c r="BA47" s="19"/>
      <c r="BB47" s="19"/>
      <c r="BC47" s="19"/>
      <c r="BD47" s="19"/>
      <c r="BE47" s="19"/>
      <c r="BF47" s="19"/>
      <c r="BG47" s="19"/>
      <c r="BH47" s="19"/>
      <c r="BI47" s="19"/>
      <c r="BJ47" s="19"/>
      <c r="BK47" s="19"/>
      <c r="BL47" s="19"/>
      <c r="BM47" s="19"/>
      <c r="BN47" s="19"/>
      <c r="BO47" s="19"/>
      <c r="BP47" s="19"/>
      <c r="BQ47" s="19"/>
      <c r="BR47" s="19"/>
      <c r="BS47" s="19"/>
      <c r="BT47" s="19"/>
      <c r="BU47" s="19"/>
      <c r="BV47" s="19"/>
      <c r="BW47" s="19"/>
      <c r="BX47" s="19"/>
      <c r="BY47" s="19"/>
      <c r="BZ47" s="19"/>
      <c r="CA47" s="19"/>
      <c r="CB47" s="19"/>
      <c r="CC47" s="19"/>
      <c r="CD47" s="19"/>
      <c r="CE47" s="19"/>
      <c r="CF47" s="19"/>
      <c r="CG47" s="19"/>
      <c r="CH47" s="19"/>
      <c r="CI47" s="19"/>
      <c r="CJ47" s="19"/>
      <c r="CK47" s="19"/>
      <c r="CL47" s="19"/>
      <c r="CM47" s="19"/>
      <c r="CN47" s="19"/>
      <c r="CO47" s="19"/>
      <c r="CP47" s="19"/>
      <c r="CQ47" s="19"/>
      <c r="CR47" s="19"/>
      <c r="CS47" s="19"/>
      <c r="CT47" s="19"/>
      <c r="CU47" s="19"/>
      <c r="CV47" s="19"/>
      <c r="CW47" s="19"/>
      <c r="CX47" s="19"/>
      <c r="CY47" s="19"/>
    </row>
    <row r="48" spans="32:103" x14ac:dyDescent="0.25">
      <c r="AF48" s="19"/>
      <c r="AG48" s="19"/>
      <c r="AH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9"/>
      <c r="AT48" s="19"/>
      <c r="AU48" s="19"/>
      <c r="AV48" s="19"/>
      <c r="AW48" s="19"/>
      <c r="AX48" s="19"/>
      <c r="AY48" s="19"/>
      <c r="AZ48" s="19"/>
      <c r="BA48" s="19"/>
      <c r="BB48" s="19"/>
      <c r="BC48" s="19"/>
      <c r="BD48" s="19"/>
      <c r="BE48" s="19"/>
      <c r="BF48" s="19"/>
      <c r="BG48" s="19"/>
      <c r="BH48" s="19"/>
      <c r="BI48" s="19"/>
      <c r="BJ48" s="19"/>
      <c r="BK48" s="19"/>
      <c r="BL48" s="19"/>
      <c r="BM48" s="19"/>
      <c r="BN48" s="19"/>
      <c r="BO48" s="19"/>
      <c r="BP48" s="19"/>
      <c r="BQ48" s="19"/>
      <c r="BR48" s="19"/>
      <c r="BS48" s="19"/>
      <c r="BT48" s="19"/>
      <c r="BU48" s="19"/>
      <c r="BV48" s="19"/>
      <c r="BW48" s="19"/>
      <c r="BX48" s="19"/>
      <c r="BY48" s="19"/>
      <c r="BZ48" s="19"/>
      <c r="CA48" s="19"/>
      <c r="CB48" s="19"/>
      <c r="CC48" s="19"/>
      <c r="CD48" s="19"/>
      <c r="CE48" s="19"/>
      <c r="CF48" s="19"/>
      <c r="CG48" s="19"/>
      <c r="CH48" s="19"/>
      <c r="CI48" s="19"/>
      <c r="CJ48" s="19"/>
      <c r="CK48" s="19"/>
      <c r="CL48" s="19"/>
      <c r="CM48" s="19"/>
      <c r="CN48" s="19"/>
      <c r="CO48" s="19"/>
      <c r="CP48" s="19"/>
      <c r="CQ48" s="19"/>
      <c r="CR48" s="19"/>
      <c r="CS48" s="19"/>
      <c r="CT48" s="19"/>
      <c r="CU48" s="19"/>
      <c r="CV48" s="19"/>
      <c r="CW48" s="19"/>
      <c r="CX48" s="19"/>
      <c r="CY48" s="19"/>
    </row>
    <row r="49" spans="1:103" x14ac:dyDescent="0.25"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19"/>
      <c r="AZ49" s="19"/>
      <c r="BA49" s="19"/>
      <c r="BB49" s="19"/>
      <c r="BC49" s="19"/>
      <c r="BD49" s="19"/>
      <c r="BE49" s="19"/>
      <c r="BF49" s="19"/>
      <c r="BG49" s="19"/>
      <c r="BH49" s="19"/>
      <c r="BI49" s="19"/>
      <c r="BJ49" s="19"/>
      <c r="BK49" s="19"/>
      <c r="BL49" s="19"/>
      <c r="BM49" s="19"/>
      <c r="BN49" s="19"/>
      <c r="BO49" s="19"/>
      <c r="BP49" s="19"/>
      <c r="BQ49" s="19"/>
      <c r="BR49" s="19"/>
      <c r="BS49" s="19"/>
      <c r="BT49" s="19"/>
      <c r="BU49" s="19"/>
      <c r="BV49" s="19"/>
      <c r="BW49" s="19"/>
      <c r="BX49" s="19"/>
      <c r="BY49" s="19"/>
      <c r="BZ49" s="19"/>
      <c r="CA49" s="19"/>
      <c r="CB49" s="19"/>
      <c r="CC49" s="19"/>
      <c r="CD49" s="19"/>
      <c r="CE49" s="19"/>
      <c r="CF49" s="19"/>
      <c r="CG49" s="19"/>
      <c r="CH49" s="19"/>
      <c r="CI49" s="19"/>
      <c r="CJ49" s="19"/>
      <c r="CK49" s="19"/>
      <c r="CL49" s="19"/>
      <c r="CM49" s="19"/>
      <c r="CN49" s="19"/>
      <c r="CO49" s="19"/>
      <c r="CP49" s="19"/>
      <c r="CQ49" s="19"/>
      <c r="CR49" s="19"/>
      <c r="CS49" s="19"/>
      <c r="CT49" s="19"/>
      <c r="CU49" s="19"/>
      <c r="CV49" s="19"/>
      <c r="CW49" s="19"/>
      <c r="CX49" s="19"/>
      <c r="CY49" s="19"/>
    </row>
    <row r="50" spans="1:103" x14ac:dyDescent="0.25"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19"/>
      <c r="AY50" s="19"/>
      <c r="AZ50" s="19"/>
      <c r="BA50" s="19"/>
      <c r="BB50" s="19"/>
      <c r="BC50" s="19"/>
      <c r="BD50" s="19"/>
      <c r="BE50" s="19"/>
      <c r="BF50" s="19"/>
      <c r="BG50" s="19"/>
      <c r="BH50" s="19"/>
      <c r="BI50" s="19"/>
      <c r="BJ50" s="19"/>
      <c r="BK50" s="19"/>
      <c r="BL50" s="19"/>
      <c r="BM50" s="19"/>
      <c r="BN50" s="19"/>
      <c r="BO50" s="19"/>
      <c r="BP50" s="19"/>
      <c r="BQ50" s="19"/>
      <c r="BR50" s="19"/>
      <c r="BS50" s="19"/>
      <c r="BT50" s="19"/>
      <c r="BU50" s="19"/>
      <c r="BV50" s="19"/>
      <c r="BW50" s="19"/>
      <c r="BX50" s="19"/>
      <c r="BY50" s="19"/>
      <c r="BZ50" s="19"/>
      <c r="CA50" s="19"/>
      <c r="CB50" s="19"/>
      <c r="CC50" s="19"/>
      <c r="CD50" s="19"/>
      <c r="CE50" s="19"/>
      <c r="CF50" s="19"/>
      <c r="CG50" s="19"/>
      <c r="CH50" s="19"/>
      <c r="CI50" s="19"/>
      <c r="CJ50" s="19"/>
      <c r="CK50" s="19"/>
      <c r="CL50" s="19"/>
      <c r="CM50" s="19"/>
      <c r="CN50" s="19"/>
      <c r="CO50" s="19"/>
      <c r="CP50" s="19"/>
      <c r="CQ50" s="19"/>
      <c r="CR50" s="19"/>
      <c r="CS50" s="19"/>
      <c r="CT50" s="19"/>
      <c r="CU50" s="19"/>
      <c r="CV50" s="19"/>
      <c r="CW50" s="19"/>
      <c r="CX50" s="19"/>
      <c r="CY50" s="19"/>
    </row>
    <row r="51" spans="1:103" x14ac:dyDescent="0.25"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  <c r="AV51" s="19"/>
      <c r="AW51" s="19"/>
      <c r="AX51" s="19"/>
      <c r="AY51" s="19"/>
      <c r="AZ51" s="19"/>
      <c r="BA51" s="19"/>
      <c r="BB51" s="19"/>
      <c r="BC51" s="19"/>
      <c r="BD51" s="19"/>
      <c r="BE51" s="19"/>
      <c r="BF51" s="19"/>
      <c r="BG51" s="19"/>
      <c r="BH51" s="19"/>
      <c r="BI51" s="19"/>
      <c r="BJ51" s="19"/>
      <c r="BK51" s="19"/>
      <c r="BL51" s="19"/>
      <c r="BM51" s="19"/>
      <c r="BN51" s="19"/>
      <c r="BO51" s="19"/>
      <c r="BP51" s="19"/>
      <c r="BQ51" s="19"/>
      <c r="BR51" s="19"/>
      <c r="BS51" s="19"/>
      <c r="BT51" s="19"/>
      <c r="BU51" s="19"/>
      <c r="BV51" s="19"/>
      <c r="BW51" s="19"/>
      <c r="BX51" s="19"/>
      <c r="BY51" s="19"/>
      <c r="BZ51" s="19"/>
      <c r="CA51" s="19"/>
      <c r="CB51" s="19"/>
      <c r="CC51" s="19"/>
      <c r="CD51" s="19"/>
      <c r="CE51" s="19"/>
      <c r="CF51" s="19"/>
      <c r="CG51" s="19"/>
      <c r="CH51" s="19"/>
      <c r="CI51" s="19"/>
      <c r="CJ51" s="19"/>
      <c r="CK51" s="19"/>
      <c r="CL51" s="19"/>
      <c r="CM51" s="19"/>
      <c r="CN51" s="19"/>
      <c r="CO51" s="19"/>
      <c r="CP51" s="19"/>
      <c r="CQ51" s="19"/>
      <c r="CR51" s="19"/>
      <c r="CS51" s="19"/>
      <c r="CT51" s="19"/>
      <c r="CU51" s="19"/>
      <c r="CV51" s="19"/>
      <c r="CW51" s="19"/>
      <c r="CX51" s="19"/>
      <c r="CY51" s="19"/>
    </row>
    <row r="52" spans="1:103" x14ac:dyDescent="0.25"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9"/>
      <c r="AT52" s="19"/>
      <c r="AU52" s="19"/>
      <c r="AV52" s="19"/>
      <c r="AW52" s="19"/>
      <c r="AX52" s="19"/>
      <c r="AY52" s="19"/>
      <c r="AZ52" s="19"/>
      <c r="BA52" s="19"/>
      <c r="BB52" s="19"/>
      <c r="BC52" s="19"/>
      <c r="BD52" s="19"/>
      <c r="BE52" s="19"/>
      <c r="BF52" s="19"/>
      <c r="BG52" s="19"/>
      <c r="BH52" s="19"/>
      <c r="BI52" s="19"/>
      <c r="BJ52" s="19"/>
      <c r="BK52" s="19"/>
      <c r="BL52" s="19"/>
      <c r="BM52" s="19"/>
      <c r="BN52" s="19"/>
      <c r="BO52" s="19"/>
      <c r="BP52" s="19"/>
      <c r="BQ52" s="19"/>
      <c r="BR52" s="19"/>
      <c r="BS52" s="19"/>
      <c r="BT52" s="19"/>
      <c r="BU52" s="19"/>
      <c r="BV52" s="19"/>
      <c r="BW52" s="19"/>
      <c r="BX52" s="19"/>
      <c r="BY52" s="19"/>
      <c r="BZ52" s="19"/>
      <c r="CA52" s="19"/>
      <c r="CB52" s="19"/>
      <c r="CC52" s="19"/>
      <c r="CD52" s="19"/>
      <c r="CE52" s="19"/>
      <c r="CF52" s="19"/>
      <c r="CG52" s="19"/>
      <c r="CH52" s="19"/>
      <c r="CI52" s="19"/>
      <c r="CJ52" s="19"/>
      <c r="CK52" s="19"/>
      <c r="CL52" s="19"/>
      <c r="CM52" s="19"/>
      <c r="CN52" s="19"/>
      <c r="CO52" s="19"/>
      <c r="CP52" s="19"/>
      <c r="CQ52" s="19"/>
      <c r="CR52" s="19"/>
      <c r="CS52" s="19"/>
      <c r="CT52" s="19"/>
      <c r="CU52" s="19"/>
      <c r="CV52" s="19"/>
      <c r="CW52" s="19"/>
      <c r="CX52" s="19"/>
      <c r="CY52" s="19"/>
    </row>
    <row r="53" spans="1:103" x14ac:dyDescent="0.25">
      <c r="AF53" s="19"/>
      <c r="AG53" s="19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9"/>
      <c r="AT53" s="19"/>
      <c r="AU53" s="19"/>
      <c r="AV53" s="19"/>
      <c r="AW53" s="19"/>
      <c r="AX53" s="19"/>
      <c r="AY53" s="19"/>
      <c r="AZ53" s="19"/>
      <c r="BA53" s="19"/>
      <c r="BB53" s="19"/>
      <c r="BC53" s="19"/>
      <c r="BD53" s="19"/>
      <c r="BE53" s="19"/>
      <c r="BF53" s="19"/>
      <c r="BG53" s="19"/>
      <c r="BH53" s="19"/>
      <c r="BI53" s="19"/>
      <c r="BJ53" s="19"/>
      <c r="BK53" s="19"/>
      <c r="BL53" s="19"/>
      <c r="BM53" s="19"/>
      <c r="BN53" s="19"/>
      <c r="BO53" s="19"/>
      <c r="BP53" s="19"/>
      <c r="BQ53" s="19"/>
      <c r="BR53" s="19"/>
      <c r="BS53" s="19"/>
      <c r="BT53" s="19"/>
      <c r="BU53" s="19"/>
      <c r="BV53" s="19"/>
      <c r="BW53" s="19"/>
      <c r="BX53" s="19"/>
      <c r="BY53" s="19"/>
      <c r="BZ53" s="19"/>
      <c r="CA53" s="19"/>
      <c r="CB53" s="19"/>
      <c r="CC53" s="19"/>
      <c r="CD53" s="19"/>
      <c r="CE53" s="19"/>
      <c r="CF53" s="19"/>
      <c r="CG53" s="19"/>
      <c r="CH53" s="19"/>
      <c r="CI53" s="19"/>
      <c r="CJ53" s="19"/>
      <c r="CK53" s="19"/>
      <c r="CL53" s="19"/>
      <c r="CM53" s="19"/>
      <c r="CN53" s="19"/>
      <c r="CO53" s="19"/>
      <c r="CP53" s="19"/>
      <c r="CQ53" s="19"/>
      <c r="CR53" s="19"/>
      <c r="CS53" s="19"/>
      <c r="CT53" s="19"/>
      <c r="CU53" s="19"/>
      <c r="CV53" s="19"/>
      <c r="CW53" s="19"/>
      <c r="CX53" s="19"/>
      <c r="CY53" s="19"/>
    </row>
    <row r="54" spans="1:103" x14ac:dyDescent="0.25">
      <c r="AF54" s="19"/>
      <c r="AG54" s="19"/>
      <c r="AH54" s="19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9"/>
      <c r="AT54" s="19"/>
      <c r="AU54" s="19"/>
      <c r="AV54" s="19"/>
      <c r="AW54" s="19"/>
      <c r="AX54" s="19"/>
      <c r="AY54" s="19"/>
      <c r="AZ54" s="19"/>
      <c r="BA54" s="19"/>
      <c r="BB54" s="19"/>
      <c r="BC54" s="19"/>
      <c r="BD54" s="19"/>
      <c r="BE54" s="19"/>
      <c r="BF54" s="19"/>
      <c r="BG54" s="19"/>
      <c r="BH54" s="19"/>
      <c r="BI54" s="19"/>
      <c r="BJ54" s="19"/>
      <c r="BK54" s="19"/>
      <c r="BL54" s="19"/>
      <c r="BM54" s="19"/>
      <c r="BN54" s="19"/>
      <c r="BO54" s="19"/>
      <c r="BP54" s="19"/>
      <c r="BQ54" s="19"/>
      <c r="BR54" s="19"/>
      <c r="BS54" s="19"/>
      <c r="BT54" s="19"/>
      <c r="BU54" s="19"/>
      <c r="BV54" s="19"/>
      <c r="BW54" s="19"/>
      <c r="BX54" s="19"/>
      <c r="BY54" s="19"/>
      <c r="BZ54" s="19"/>
      <c r="CA54" s="19"/>
      <c r="CB54" s="19"/>
      <c r="CC54" s="19"/>
      <c r="CD54" s="19"/>
      <c r="CE54" s="19"/>
      <c r="CF54" s="19"/>
      <c r="CG54" s="19"/>
      <c r="CH54" s="19"/>
      <c r="CI54" s="19"/>
      <c r="CJ54" s="19"/>
      <c r="CK54" s="19"/>
      <c r="CL54" s="19"/>
      <c r="CM54" s="19"/>
      <c r="CN54" s="19"/>
      <c r="CO54" s="19"/>
      <c r="CP54" s="19"/>
      <c r="CQ54" s="19"/>
      <c r="CR54" s="19"/>
      <c r="CS54" s="19"/>
      <c r="CT54" s="19"/>
      <c r="CU54" s="19"/>
      <c r="CV54" s="19"/>
      <c r="CW54" s="19"/>
      <c r="CX54" s="19"/>
      <c r="CY54" s="19"/>
    </row>
    <row r="55" spans="1:103" x14ac:dyDescent="0.25"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19"/>
      <c r="AX55" s="19"/>
      <c r="AY55" s="19"/>
      <c r="AZ55" s="19"/>
      <c r="BA55" s="19"/>
      <c r="BB55" s="19"/>
      <c r="BC55" s="19"/>
      <c r="BD55" s="19"/>
      <c r="BE55" s="19"/>
      <c r="BF55" s="19"/>
      <c r="BG55" s="19"/>
      <c r="BH55" s="19"/>
      <c r="BI55" s="19"/>
      <c r="BJ55" s="19"/>
      <c r="BK55" s="19"/>
      <c r="BL55" s="19"/>
      <c r="BM55" s="19"/>
      <c r="BN55" s="19"/>
      <c r="BO55" s="19"/>
      <c r="BP55" s="19"/>
      <c r="BQ55" s="19"/>
      <c r="BR55" s="19"/>
      <c r="BS55" s="19"/>
      <c r="BT55" s="19"/>
      <c r="BU55" s="19"/>
      <c r="BV55" s="19"/>
      <c r="BW55" s="19"/>
      <c r="BX55" s="19"/>
      <c r="BY55" s="19"/>
      <c r="BZ55" s="19"/>
      <c r="CA55" s="19"/>
      <c r="CB55" s="19"/>
      <c r="CC55" s="19"/>
      <c r="CD55" s="19"/>
      <c r="CE55" s="19"/>
      <c r="CF55" s="19"/>
      <c r="CG55" s="19"/>
      <c r="CH55" s="19"/>
      <c r="CI55" s="19"/>
      <c r="CJ55" s="19"/>
      <c r="CK55" s="19"/>
      <c r="CL55" s="19"/>
      <c r="CM55" s="19"/>
      <c r="CN55" s="19"/>
      <c r="CO55" s="19"/>
      <c r="CP55" s="19"/>
      <c r="CQ55" s="19"/>
      <c r="CR55" s="19"/>
      <c r="CS55" s="19"/>
      <c r="CT55" s="19"/>
      <c r="CU55" s="19"/>
      <c r="CV55" s="19"/>
      <c r="CW55" s="19"/>
      <c r="CX55" s="19"/>
      <c r="CY55" s="19"/>
    </row>
    <row r="56" spans="1:103" x14ac:dyDescent="0.25"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9"/>
      <c r="AT56" s="19"/>
      <c r="AU56" s="19"/>
      <c r="AV56" s="19"/>
      <c r="AW56" s="19"/>
      <c r="AX56" s="19"/>
      <c r="AY56" s="19"/>
      <c r="AZ56" s="19"/>
      <c r="BA56" s="19"/>
      <c r="BB56" s="19"/>
      <c r="BC56" s="19"/>
      <c r="BD56" s="19"/>
      <c r="BE56" s="19"/>
      <c r="BF56" s="19"/>
      <c r="BG56" s="19"/>
      <c r="BH56" s="19"/>
      <c r="BI56" s="19"/>
      <c r="BJ56" s="19"/>
      <c r="BK56" s="19"/>
      <c r="BL56" s="19"/>
      <c r="BM56" s="19"/>
      <c r="BN56" s="19"/>
      <c r="BO56" s="19"/>
      <c r="BP56" s="19"/>
      <c r="BQ56" s="19"/>
      <c r="BR56" s="19"/>
      <c r="BS56" s="19"/>
      <c r="BT56" s="19"/>
      <c r="BU56" s="19"/>
      <c r="BV56" s="19"/>
      <c r="BW56" s="19"/>
      <c r="BX56" s="19"/>
      <c r="BY56" s="19"/>
      <c r="BZ56" s="19"/>
      <c r="CA56" s="19"/>
      <c r="CB56" s="19"/>
      <c r="CC56" s="19"/>
      <c r="CD56" s="19"/>
      <c r="CE56" s="19"/>
      <c r="CF56" s="19"/>
      <c r="CG56" s="19"/>
      <c r="CH56" s="19"/>
      <c r="CI56" s="19"/>
      <c r="CJ56" s="19"/>
      <c r="CK56" s="19"/>
      <c r="CL56" s="19"/>
      <c r="CM56" s="19"/>
      <c r="CN56" s="19"/>
      <c r="CO56" s="19"/>
      <c r="CP56" s="19"/>
      <c r="CQ56" s="19"/>
      <c r="CR56" s="19"/>
      <c r="CS56" s="19"/>
      <c r="CT56" s="19"/>
      <c r="CU56" s="19"/>
      <c r="CV56" s="19"/>
      <c r="CW56" s="19"/>
      <c r="CX56" s="19"/>
      <c r="CY56" s="19"/>
    </row>
    <row r="57" spans="1:103" x14ac:dyDescent="0.25">
      <c r="AF57" s="19"/>
      <c r="AG57" s="19"/>
      <c r="AH57" s="19"/>
      <c r="AI57" s="19"/>
      <c r="AJ57" s="19"/>
      <c r="AK57" s="19"/>
      <c r="AL57" s="19"/>
      <c r="AM57" s="19"/>
      <c r="AN57" s="19"/>
      <c r="AO57" s="19"/>
      <c r="AP57" s="19"/>
      <c r="AQ57" s="19"/>
      <c r="AR57" s="19"/>
      <c r="AS57" s="19"/>
      <c r="AT57" s="19"/>
      <c r="AU57" s="19"/>
      <c r="AV57" s="19"/>
      <c r="AW57" s="19"/>
      <c r="AX57" s="19"/>
      <c r="AY57" s="19"/>
      <c r="AZ57" s="19"/>
      <c r="BA57" s="19"/>
      <c r="BB57" s="19"/>
      <c r="BC57" s="19"/>
      <c r="BD57" s="19"/>
      <c r="BE57" s="19"/>
      <c r="BF57" s="19"/>
      <c r="BG57" s="19"/>
      <c r="BH57" s="19"/>
      <c r="BI57" s="19"/>
      <c r="BJ57" s="19"/>
      <c r="BK57" s="19"/>
      <c r="BL57" s="19"/>
      <c r="BM57" s="19"/>
      <c r="BN57" s="19"/>
      <c r="BO57" s="19"/>
      <c r="BP57" s="19"/>
      <c r="BQ57" s="19"/>
      <c r="BR57" s="19"/>
      <c r="BS57" s="19"/>
      <c r="BT57" s="19"/>
      <c r="BU57" s="19"/>
      <c r="BV57" s="19"/>
      <c r="BW57" s="19"/>
      <c r="BX57" s="19"/>
      <c r="BY57" s="19"/>
      <c r="BZ57" s="19"/>
      <c r="CA57" s="19"/>
      <c r="CB57" s="19"/>
      <c r="CC57" s="19"/>
      <c r="CD57" s="19"/>
      <c r="CE57" s="19"/>
      <c r="CF57" s="19"/>
      <c r="CG57" s="19"/>
      <c r="CH57" s="19"/>
      <c r="CI57" s="19"/>
      <c r="CJ57" s="19"/>
      <c r="CK57" s="19"/>
      <c r="CL57" s="19"/>
      <c r="CM57" s="19"/>
      <c r="CN57" s="19"/>
      <c r="CO57" s="19"/>
      <c r="CP57" s="19"/>
      <c r="CQ57" s="19"/>
      <c r="CR57" s="19"/>
      <c r="CS57" s="19"/>
      <c r="CT57" s="19"/>
      <c r="CU57" s="19"/>
      <c r="CV57" s="19"/>
      <c r="CW57" s="19"/>
      <c r="CX57" s="19"/>
      <c r="CY57" s="19"/>
    </row>
    <row r="58" spans="1:103" x14ac:dyDescent="0.25">
      <c r="AF58" s="19"/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9"/>
      <c r="AT58" s="19"/>
      <c r="AU58" s="19"/>
      <c r="AV58" s="19"/>
      <c r="AW58" s="19"/>
      <c r="AX58" s="19"/>
      <c r="AY58" s="19"/>
      <c r="AZ58" s="19"/>
      <c r="BA58" s="19"/>
      <c r="BB58" s="19"/>
      <c r="BC58" s="19"/>
      <c r="BD58" s="19"/>
      <c r="BE58" s="19"/>
      <c r="BF58" s="19"/>
      <c r="BG58" s="19"/>
      <c r="BH58" s="19"/>
      <c r="BI58" s="19"/>
      <c r="BJ58" s="19"/>
      <c r="BK58" s="19"/>
      <c r="BL58" s="19"/>
      <c r="BM58" s="19"/>
      <c r="BN58" s="19"/>
      <c r="BO58" s="19"/>
      <c r="BP58" s="19"/>
      <c r="BQ58" s="19"/>
      <c r="BR58" s="19"/>
      <c r="BS58" s="19"/>
      <c r="BT58" s="19"/>
      <c r="BU58" s="19"/>
      <c r="BV58" s="19"/>
      <c r="BW58" s="19"/>
      <c r="BX58" s="19"/>
      <c r="BY58" s="19"/>
      <c r="BZ58" s="19"/>
      <c r="CA58" s="19"/>
      <c r="CB58" s="19"/>
      <c r="CC58" s="19"/>
      <c r="CD58" s="19"/>
      <c r="CE58" s="19"/>
      <c r="CF58" s="19"/>
      <c r="CG58" s="19"/>
      <c r="CH58" s="19"/>
      <c r="CI58" s="19"/>
      <c r="CJ58" s="19"/>
      <c r="CK58" s="19"/>
      <c r="CL58" s="19"/>
      <c r="CM58" s="19"/>
      <c r="CN58" s="19"/>
      <c r="CO58" s="19"/>
      <c r="CP58" s="19"/>
      <c r="CQ58" s="19"/>
      <c r="CR58" s="19"/>
      <c r="CS58" s="19"/>
      <c r="CT58" s="19"/>
      <c r="CU58" s="19"/>
      <c r="CV58" s="19"/>
      <c r="CW58" s="19"/>
      <c r="CX58" s="19"/>
      <c r="CY58" s="19"/>
    </row>
    <row r="59" spans="1:103" x14ac:dyDescent="0.25">
      <c r="AF59" s="19"/>
      <c r="AG59" s="19"/>
      <c r="AH59" s="19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9"/>
      <c r="AT59" s="19"/>
      <c r="AU59" s="19"/>
      <c r="AV59" s="19"/>
      <c r="AW59" s="19"/>
      <c r="AX59" s="19"/>
      <c r="AY59" s="19"/>
      <c r="AZ59" s="19"/>
      <c r="BA59" s="19"/>
      <c r="BB59" s="19"/>
      <c r="BC59" s="19"/>
      <c r="BD59" s="19"/>
      <c r="BE59" s="19"/>
      <c r="BF59" s="19"/>
      <c r="BG59" s="19"/>
      <c r="BH59" s="19"/>
      <c r="BI59" s="19"/>
      <c r="BJ59" s="19"/>
      <c r="BK59" s="19"/>
      <c r="BL59" s="19"/>
      <c r="BM59" s="19"/>
      <c r="BN59" s="19"/>
      <c r="BO59" s="19"/>
      <c r="BP59" s="19"/>
      <c r="BQ59" s="19"/>
      <c r="BR59" s="19"/>
      <c r="BS59" s="19"/>
      <c r="BT59" s="19"/>
      <c r="BU59" s="19"/>
      <c r="BV59" s="19"/>
      <c r="BW59" s="19"/>
      <c r="BX59" s="19"/>
      <c r="BY59" s="19"/>
      <c r="BZ59" s="19"/>
      <c r="CA59" s="19"/>
      <c r="CB59" s="19"/>
      <c r="CC59" s="19"/>
      <c r="CD59" s="19"/>
      <c r="CE59" s="19"/>
      <c r="CF59" s="19"/>
      <c r="CG59" s="19"/>
      <c r="CH59" s="19"/>
      <c r="CI59" s="19"/>
      <c r="CJ59" s="19"/>
      <c r="CK59" s="19"/>
      <c r="CL59" s="19"/>
      <c r="CM59" s="19"/>
      <c r="CN59" s="19"/>
      <c r="CO59" s="19"/>
      <c r="CP59" s="19"/>
      <c r="CQ59" s="19"/>
      <c r="CR59" s="19"/>
      <c r="CS59" s="19"/>
      <c r="CT59" s="19"/>
      <c r="CU59" s="19"/>
      <c r="CV59" s="19"/>
      <c r="CW59" s="19"/>
      <c r="CX59" s="19"/>
      <c r="CY59" s="19"/>
    </row>
    <row r="60" spans="1:103" x14ac:dyDescent="0.25"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9"/>
      <c r="AT60" s="19"/>
      <c r="AU60" s="19"/>
      <c r="AV60" s="19"/>
      <c r="AW60" s="19"/>
      <c r="AX60" s="19"/>
      <c r="AY60" s="19"/>
      <c r="AZ60" s="19"/>
      <c r="BA60" s="19"/>
      <c r="BB60" s="19"/>
      <c r="BC60" s="19"/>
      <c r="BD60" s="19"/>
      <c r="BE60" s="19"/>
      <c r="BF60" s="19"/>
      <c r="BG60" s="19"/>
      <c r="BH60" s="19"/>
      <c r="BI60" s="19"/>
      <c r="BJ60" s="19"/>
      <c r="BK60" s="19"/>
      <c r="BL60" s="19"/>
      <c r="BM60" s="19"/>
      <c r="BN60" s="19"/>
      <c r="BO60" s="19"/>
      <c r="BP60" s="19"/>
      <c r="BQ60" s="19"/>
      <c r="BR60" s="19"/>
      <c r="BS60" s="19"/>
      <c r="BT60" s="19"/>
      <c r="BU60" s="19"/>
      <c r="BV60" s="19"/>
      <c r="BW60" s="19"/>
      <c r="BX60" s="19"/>
      <c r="BY60" s="19"/>
      <c r="BZ60" s="19"/>
      <c r="CA60" s="19"/>
      <c r="CB60" s="19"/>
      <c r="CC60" s="19"/>
      <c r="CD60" s="19"/>
      <c r="CE60" s="19"/>
      <c r="CF60" s="19"/>
      <c r="CG60" s="19"/>
      <c r="CH60" s="19"/>
      <c r="CI60" s="19"/>
      <c r="CJ60" s="19"/>
      <c r="CK60" s="19"/>
      <c r="CL60" s="19"/>
      <c r="CM60" s="19"/>
      <c r="CN60" s="19"/>
      <c r="CO60" s="19"/>
      <c r="CP60" s="19"/>
      <c r="CQ60" s="19"/>
      <c r="CR60" s="19"/>
      <c r="CS60" s="19"/>
      <c r="CT60" s="19"/>
      <c r="CU60" s="19"/>
      <c r="CV60" s="19"/>
      <c r="CW60" s="19"/>
      <c r="CX60" s="19"/>
      <c r="CY60" s="19"/>
    </row>
    <row r="61" spans="1:103" x14ac:dyDescent="0.25"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19"/>
      <c r="AX61" s="19"/>
      <c r="AY61" s="19"/>
      <c r="AZ61" s="19"/>
      <c r="BA61" s="19"/>
      <c r="BB61" s="19"/>
      <c r="BC61" s="19"/>
      <c r="BD61" s="19"/>
      <c r="BE61" s="19"/>
      <c r="BF61" s="19"/>
      <c r="BG61" s="19"/>
      <c r="BH61" s="19"/>
      <c r="BI61" s="19"/>
      <c r="BJ61" s="19"/>
      <c r="BK61" s="19"/>
      <c r="BL61" s="19"/>
      <c r="BM61" s="19"/>
      <c r="BN61" s="19"/>
      <c r="BO61" s="19"/>
      <c r="BP61" s="19"/>
      <c r="BQ61" s="19"/>
      <c r="BR61" s="19"/>
      <c r="BS61" s="19"/>
      <c r="BT61" s="19"/>
      <c r="BU61" s="19"/>
      <c r="BV61" s="19"/>
      <c r="BW61" s="19"/>
      <c r="BX61" s="19"/>
      <c r="BY61" s="19"/>
      <c r="BZ61" s="19"/>
      <c r="CA61" s="19"/>
      <c r="CB61" s="19"/>
      <c r="CC61" s="19"/>
      <c r="CD61" s="19"/>
      <c r="CE61" s="19"/>
      <c r="CF61" s="19"/>
      <c r="CG61" s="19"/>
      <c r="CH61" s="19"/>
      <c r="CI61" s="19"/>
      <c r="CJ61" s="19"/>
      <c r="CK61" s="19"/>
      <c r="CL61" s="19"/>
      <c r="CM61" s="19"/>
      <c r="CN61" s="19"/>
      <c r="CO61" s="19"/>
      <c r="CP61" s="19"/>
      <c r="CQ61" s="19"/>
      <c r="CR61" s="19"/>
      <c r="CS61" s="19"/>
      <c r="CT61" s="19"/>
      <c r="CU61" s="19"/>
      <c r="CV61" s="19"/>
      <c r="CW61" s="19"/>
      <c r="CX61" s="19"/>
      <c r="CY61" s="19"/>
    </row>
    <row r="62" spans="1:103" x14ac:dyDescent="0.25"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19"/>
      <c r="AX62" s="19"/>
      <c r="AY62" s="19"/>
      <c r="AZ62" s="19"/>
      <c r="BA62" s="19"/>
      <c r="BB62" s="19"/>
      <c r="BC62" s="19"/>
      <c r="BD62" s="19"/>
      <c r="BE62" s="19"/>
      <c r="BF62" s="19"/>
      <c r="BG62" s="19"/>
      <c r="BH62" s="19"/>
      <c r="BI62" s="19"/>
      <c r="BJ62" s="19"/>
      <c r="BK62" s="19"/>
      <c r="BL62" s="19"/>
      <c r="BM62" s="19"/>
      <c r="BN62" s="19"/>
      <c r="BO62" s="19"/>
      <c r="BP62" s="19"/>
      <c r="BQ62" s="19"/>
      <c r="BR62" s="19"/>
      <c r="BS62" s="19"/>
      <c r="BT62" s="19"/>
      <c r="BU62" s="19"/>
      <c r="BV62" s="19"/>
      <c r="BW62" s="19"/>
      <c r="BX62" s="19"/>
      <c r="BY62" s="19"/>
      <c r="BZ62" s="19"/>
      <c r="CA62" s="19"/>
      <c r="CB62" s="19"/>
      <c r="CC62" s="19"/>
      <c r="CD62" s="19"/>
      <c r="CE62" s="19"/>
      <c r="CF62" s="19"/>
      <c r="CG62" s="19"/>
      <c r="CH62" s="19"/>
      <c r="CI62" s="19"/>
      <c r="CJ62" s="19"/>
      <c r="CK62" s="19"/>
      <c r="CL62" s="19"/>
      <c r="CM62" s="19"/>
      <c r="CN62" s="19"/>
      <c r="CO62" s="19"/>
      <c r="CP62" s="19"/>
      <c r="CQ62" s="19"/>
      <c r="CR62" s="19"/>
      <c r="CS62" s="19"/>
      <c r="CT62" s="19"/>
      <c r="CU62" s="19"/>
      <c r="CV62" s="19"/>
      <c r="CW62" s="19"/>
      <c r="CX62" s="19"/>
      <c r="CY62" s="19"/>
    </row>
    <row r="63" spans="1:103" x14ac:dyDescent="0.25">
      <c r="A63" s="41" t="s">
        <v>116</v>
      </c>
      <c r="B63" s="41">
        <f>SUM(B2:B62)</f>
        <v>0</v>
      </c>
      <c r="C63" s="41">
        <f t="shared" ref="C63:BN63" si="2">SUM(C2:C62)</f>
        <v>0</v>
      </c>
      <c r="D63" s="41">
        <f t="shared" si="2"/>
        <v>0</v>
      </c>
      <c r="E63" s="41">
        <f t="shared" si="2"/>
        <v>0</v>
      </c>
      <c r="F63" s="41">
        <f t="shared" si="2"/>
        <v>0</v>
      </c>
      <c r="G63" s="41">
        <f t="shared" si="2"/>
        <v>0</v>
      </c>
      <c r="H63" s="41">
        <f t="shared" si="2"/>
        <v>0</v>
      </c>
      <c r="I63" s="41">
        <f t="shared" si="2"/>
        <v>0</v>
      </c>
      <c r="J63" s="41">
        <f t="shared" si="2"/>
        <v>0</v>
      </c>
      <c r="K63" s="41">
        <f t="shared" si="2"/>
        <v>0</v>
      </c>
      <c r="L63" s="41">
        <f t="shared" si="2"/>
        <v>0</v>
      </c>
      <c r="M63" s="41">
        <f t="shared" si="2"/>
        <v>0</v>
      </c>
      <c r="N63" s="41">
        <f t="shared" si="2"/>
        <v>0</v>
      </c>
      <c r="O63" s="41">
        <f t="shared" si="2"/>
        <v>0</v>
      </c>
      <c r="P63" s="41">
        <f t="shared" si="2"/>
        <v>0</v>
      </c>
      <c r="Q63" s="41">
        <f t="shared" si="2"/>
        <v>0</v>
      </c>
      <c r="R63" s="41">
        <f t="shared" si="2"/>
        <v>0</v>
      </c>
      <c r="S63" s="41">
        <f t="shared" si="2"/>
        <v>0</v>
      </c>
      <c r="T63" s="41">
        <f t="shared" si="2"/>
        <v>0</v>
      </c>
      <c r="U63" s="41">
        <f t="shared" si="2"/>
        <v>0</v>
      </c>
      <c r="V63" s="41">
        <f t="shared" si="2"/>
        <v>0</v>
      </c>
      <c r="W63" s="41">
        <f t="shared" si="2"/>
        <v>0</v>
      </c>
      <c r="X63" s="41">
        <f t="shared" si="2"/>
        <v>0</v>
      </c>
      <c r="Y63" s="41">
        <f t="shared" si="2"/>
        <v>0</v>
      </c>
      <c r="Z63" s="41">
        <f t="shared" si="2"/>
        <v>0</v>
      </c>
      <c r="AA63" s="41">
        <f t="shared" si="2"/>
        <v>0</v>
      </c>
      <c r="AB63" s="41">
        <f t="shared" si="2"/>
        <v>0</v>
      </c>
      <c r="AC63" s="41">
        <f t="shared" si="2"/>
        <v>0</v>
      </c>
      <c r="AD63" s="41">
        <f t="shared" si="2"/>
        <v>0</v>
      </c>
      <c r="AE63" s="41">
        <f t="shared" si="2"/>
        <v>0</v>
      </c>
      <c r="AF63" s="64">
        <f t="shared" si="2"/>
        <v>0</v>
      </c>
      <c r="AG63" s="64">
        <f t="shared" si="2"/>
        <v>0</v>
      </c>
      <c r="AH63" s="64">
        <f t="shared" si="2"/>
        <v>0</v>
      </c>
      <c r="AI63" s="64">
        <f t="shared" si="2"/>
        <v>0</v>
      </c>
      <c r="AJ63" s="64">
        <f t="shared" si="2"/>
        <v>0</v>
      </c>
      <c r="AK63" s="64">
        <f t="shared" si="2"/>
        <v>0</v>
      </c>
      <c r="AL63" s="64">
        <f t="shared" si="2"/>
        <v>0</v>
      </c>
      <c r="AM63" s="64">
        <f t="shared" si="2"/>
        <v>0</v>
      </c>
      <c r="AN63" s="64">
        <f t="shared" si="2"/>
        <v>0</v>
      </c>
      <c r="AO63" s="64">
        <f t="shared" si="2"/>
        <v>0</v>
      </c>
      <c r="AP63" s="64">
        <f t="shared" si="2"/>
        <v>0</v>
      </c>
      <c r="AQ63" s="64">
        <f t="shared" si="2"/>
        <v>0</v>
      </c>
      <c r="AR63" s="64">
        <f t="shared" si="2"/>
        <v>0</v>
      </c>
      <c r="AS63" s="64">
        <f t="shared" si="2"/>
        <v>0</v>
      </c>
      <c r="AT63" s="64">
        <f t="shared" si="2"/>
        <v>0</v>
      </c>
      <c r="AU63" s="64">
        <f t="shared" si="2"/>
        <v>0</v>
      </c>
      <c r="AV63" s="64">
        <f t="shared" si="2"/>
        <v>0</v>
      </c>
      <c r="AW63" s="64">
        <f t="shared" si="2"/>
        <v>0</v>
      </c>
      <c r="AX63" s="64">
        <f t="shared" si="2"/>
        <v>0</v>
      </c>
      <c r="AY63" s="64">
        <f t="shared" si="2"/>
        <v>0</v>
      </c>
      <c r="AZ63" s="64">
        <f t="shared" si="2"/>
        <v>0</v>
      </c>
      <c r="BA63" s="64">
        <f t="shared" si="2"/>
        <v>0</v>
      </c>
      <c r="BB63" s="64">
        <f t="shared" si="2"/>
        <v>0</v>
      </c>
      <c r="BC63" s="64">
        <f t="shared" si="2"/>
        <v>0</v>
      </c>
      <c r="BD63" s="64">
        <f t="shared" si="2"/>
        <v>0</v>
      </c>
      <c r="BE63" s="64">
        <f t="shared" si="2"/>
        <v>0</v>
      </c>
      <c r="BF63" s="64">
        <f t="shared" si="2"/>
        <v>0</v>
      </c>
      <c r="BG63" s="64">
        <f t="shared" si="2"/>
        <v>0</v>
      </c>
      <c r="BH63" s="64">
        <f t="shared" si="2"/>
        <v>0</v>
      </c>
      <c r="BI63" s="64">
        <f t="shared" si="2"/>
        <v>0</v>
      </c>
      <c r="BJ63" s="64">
        <f t="shared" si="2"/>
        <v>0</v>
      </c>
      <c r="BK63" s="64">
        <f t="shared" si="2"/>
        <v>0</v>
      </c>
      <c r="BL63" s="64">
        <f t="shared" si="2"/>
        <v>0</v>
      </c>
      <c r="BM63" s="64">
        <f t="shared" si="2"/>
        <v>0</v>
      </c>
      <c r="BN63" s="64">
        <f t="shared" si="2"/>
        <v>0</v>
      </c>
      <c r="BO63" s="64">
        <f t="shared" ref="BO63:CY63" si="3">SUM(BO2:BO62)</f>
        <v>0</v>
      </c>
      <c r="BP63" s="64">
        <f t="shared" si="3"/>
        <v>0</v>
      </c>
      <c r="BQ63" s="64">
        <f t="shared" si="3"/>
        <v>0</v>
      </c>
      <c r="BR63" s="64">
        <f t="shared" si="3"/>
        <v>0</v>
      </c>
      <c r="BS63" s="64">
        <f t="shared" si="3"/>
        <v>0</v>
      </c>
      <c r="BT63" s="64">
        <f t="shared" si="3"/>
        <v>0</v>
      </c>
      <c r="BU63" s="64">
        <f t="shared" si="3"/>
        <v>0</v>
      </c>
      <c r="BV63" s="64">
        <f t="shared" si="3"/>
        <v>0</v>
      </c>
      <c r="BW63" s="64">
        <f t="shared" si="3"/>
        <v>0</v>
      </c>
      <c r="BX63" s="64">
        <f t="shared" si="3"/>
        <v>0</v>
      </c>
      <c r="BY63" s="64">
        <f t="shared" si="3"/>
        <v>0</v>
      </c>
      <c r="BZ63" s="64">
        <f t="shared" si="3"/>
        <v>0</v>
      </c>
      <c r="CA63" s="64">
        <f t="shared" si="3"/>
        <v>0</v>
      </c>
      <c r="CB63" s="64">
        <f t="shared" si="3"/>
        <v>0</v>
      </c>
      <c r="CC63" s="64">
        <f t="shared" si="3"/>
        <v>0</v>
      </c>
      <c r="CD63" s="64">
        <f t="shared" si="3"/>
        <v>0</v>
      </c>
      <c r="CE63" s="64">
        <f t="shared" si="3"/>
        <v>0</v>
      </c>
      <c r="CF63" s="64">
        <f t="shared" si="3"/>
        <v>0</v>
      </c>
      <c r="CG63" s="64">
        <f t="shared" si="3"/>
        <v>0</v>
      </c>
      <c r="CH63" s="64">
        <f t="shared" si="3"/>
        <v>0</v>
      </c>
      <c r="CI63" s="64">
        <f t="shared" si="3"/>
        <v>0</v>
      </c>
      <c r="CJ63" s="64">
        <f t="shared" si="3"/>
        <v>0</v>
      </c>
      <c r="CK63" s="64">
        <f t="shared" si="3"/>
        <v>0</v>
      </c>
      <c r="CL63" s="64">
        <f t="shared" si="3"/>
        <v>0</v>
      </c>
      <c r="CM63" s="64">
        <f t="shared" si="3"/>
        <v>0</v>
      </c>
      <c r="CN63" s="64">
        <f t="shared" si="3"/>
        <v>0</v>
      </c>
      <c r="CO63" s="64">
        <f t="shared" si="3"/>
        <v>0</v>
      </c>
      <c r="CP63" s="64">
        <f t="shared" si="3"/>
        <v>0</v>
      </c>
      <c r="CQ63" s="64">
        <f t="shared" si="3"/>
        <v>0</v>
      </c>
      <c r="CR63" s="64">
        <f t="shared" si="3"/>
        <v>0</v>
      </c>
      <c r="CS63" s="64">
        <f t="shared" si="3"/>
        <v>0</v>
      </c>
      <c r="CT63" s="64">
        <f t="shared" si="3"/>
        <v>0</v>
      </c>
      <c r="CU63" s="64">
        <f t="shared" si="3"/>
        <v>0</v>
      </c>
      <c r="CV63" s="64">
        <f t="shared" si="3"/>
        <v>0</v>
      </c>
      <c r="CW63" s="64">
        <f t="shared" si="3"/>
        <v>100</v>
      </c>
      <c r="CX63" s="64">
        <f t="shared" si="3"/>
        <v>0</v>
      </c>
      <c r="CY63" s="64">
        <f t="shared" si="3"/>
        <v>0</v>
      </c>
    </row>
    <row r="64" spans="1:103" x14ac:dyDescent="0.25"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19"/>
      <c r="AX64" s="19"/>
      <c r="AY64" s="19"/>
      <c r="AZ64" s="19"/>
      <c r="BA64" s="19"/>
      <c r="BB64" s="19"/>
      <c r="BC64" s="19"/>
      <c r="BD64" s="19"/>
      <c r="BE64" s="19"/>
      <c r="BF64" s="19"/>
      <c r="BG64" s="19"/>
      <c r="BH64" s="19"/>
      <c r="BI64" s="19"/>
      <c r="BJ64" s="19"/>
      <c r="BK64" s="19"/>
      <c r="BL64" s="19"/>
      <c r="BM64" s="19"/>
      <c r="BN64" s="19"/>
      <c r="BO64" s="19"/>
      <c r="BP64" s="19"/>
      <c r="BQ64" s="19"/>
      <c r="BR64" s="19"/>
      <c r="BS64" s="19"/>
      <c r="BT64" s="19"/>
      <c r="BU64" s="19"/>
      <c r="BV64" s="19"/>
      <c r="BW64" s="19"/>
      <c r="BX64" s="19"/>
      <c r="BY64" s="19"/>
      <c r="BZ64" s="19"/>
      <c r="CA64" s="19"/>
      <c r="CB64" s="19"/>
      <c r="CC64" s="19"/>
      <c r="CD64" s="19"/>
      <c r="CE64" s="19"/>
      <c r="CF64" s="19"/>
      <c r="CG64" s="19"/>
      <c r="CH64" s="19"/>
      <c r="CI64" s="19"/>
      <c r="CJ64" s="19"/>
      <c r="CK64" s="19"/>
      <c r="CL64" s="19"/>
      <c r="CM64" s="19"/>
      <c r="CN64" s="19"/>
      <c r="CO64" s="19"/>
      <c r="CP64" s="19"/>
      <c r="CQ64" s="19"/>
      <c r="CR64" s="19"/>
      <c r="CS64" s="19"/>
      <c r="CT64" s="19"/>
      <c r="CU64" s="19"/>
      <c r="CV64" s="19"/>
      <c r="CW64" s="19"/>
      <c r="CX64" s="19"/>
      <c r="CY64" s="19"/>
    </row>
    <row r="65" spans="1:103" ht="15.75" thickBot="1" x14ac:dyDescent="0.3">
      <c r="A65" s="61">
        <f>Entree!$A$12</f>
        <v>42749</v>
      </c>
      <c r="B65" s="62">
        <f>IF($A$1&lt;&gt;Entree!$A$3,0,IFERROR(VLOOKUP(B$1,Entree!$B$3:$T$42,Entree!$R$1-Entree!$B$1+1,0),0))</f>
        <v>0</v>
      </c>
      <c r="C65" s="62">
        <f>IF($A$1&lt;&gt;Entree!$A$3,0,IFERROR(VLOOKUP(C$1,Entree!$B$3:$T$42,Entree!$R$1-Entree!$B$1+1,0),0))</f>
        <v>0</v>
      </c>
      <c r="D65" s="62">
        <f>IF($A$1&lt;&gt;Entree!$A$3,0,IFERROR(VLOOKUP(D$1,Entree!$B$3:$T$42,Entree!$R$1-Entree!$B$1+1,0),0))</f>
        <v>0</v>
      </c>
      <c r="E65" s="62">
        <f>IF($A$1&lt;&gt;Entree!$A$3,0,IFERROR(VLOOKUP(E$1,Entree!$B$3:$T$42,Entree!$R$1-Entree!$B$1+1,0),0))</f>
        <v>0</v>
      </c>
      <c r="F65" s="62">
        <f>IF($A$1&lt;&gt;Entree!$A$3,0,IFERROR(VLOOKUP(F$1,Entree!$B$3:$T$42,Entree!$R$1-Entree!$B$1+1,0),0))</f>
        <v>0</v>
      </c>
      <c r="G65" s="62">
        <f>IF($A$1&lt;&gt;Entree!$A$3,0,IFERROR(VLOOKUP(G$1,Entree!$B$3:$T$42,Entree!$R$1-Entree!$B$1+1,0),0))</f>
        <v>0</v>
      </c>
      <c r="H65" s="62">
        <f>IF($A$1&lt;&gt;Entree!$A$3,0,IFERROR(VLOOKUP(H$1,Entree!$B$3:$T$42,Entree!$R$1-Entree!$B$1+1,0),0))</f>
        <v>0</v>
      </c>
      <c r="I65" s="62">
        <f>IF($A$1&lt;&gt;Entree!$A$3,0,IFERROR(VLOOKUP(I$1,Entree!$B$3:$T$42,Entree!$R$1-Entree!$B$1+1,0),0))</f>
        <v>0</v>
      </c>
      <c r="J65" s="62">
        <f>IF($A$1&lt;&gt;Entree!$A$3,0,IFERROR(VLOOKUP(J$1,Entree!$B$3:$T$42,Entree!$R$1-Entree!$B$1+1,0),0))</f>
        <v>0</v>
      </c>
      <c r="K65" s="62">
        <f>IF($A$1&lt;&gt;Entree!$A$3,0,IFERROR(VLOOKUP(K$1,Entree!$B$3:$T$42,Entree!$R$1-Entree!$B$1+1,0),0))</f>
        <v>0</v>
      </c>
      <c r="L65" s="62">
        <f>IF($A$1&lt;&gt;Entree!$A$3,0,IFERROR(VLOOKUP(L$1,Entree!$B$3:$T$42,Entree!$R$1-Entree!$B$1+1,0),0))</f>
        <v>0</v>
      </c>
      <c r="M65" s="62">
        <f>IF($A$1&lt;&gt;Entree!$A$3,0,IFERROR(VLOOKUP(M$1,Entree!$B$3:$T$42,Entree!$R$1-Entree!$B$1+1,0),0))</f>
        <v>0</v>
      </c>
      <c r="N65" s="62">
        <f>IF($A$1&lt;&gt;Entree!$A$3,0,IFERROR(VLOOKUP(N$1,Entree!$B$3:$T$42,Entree!$R$1-Entree!$B$1+1,0),0))</f>
        <v>0</v>
      </c>
      <c r="O65" s="62">
        <f>IF($A$1&lt;&gt;Entree!$A$3,0,IFERROR(VLOOKUP(O$1,Entree!$B$3:$T$42,Entree!$R$1-Entree!$B$1+1,0),0))</f>
        <v>0</v>
      </c>
      <c r="P65" s="62">
        <f>IF($A$1&lt;&gt;Entree!$A$3,0,IFERROR(VLOOKUP(P$1,Entree!$B$3:$T$42,Entree!$R$1-Entree!$B$1+1,0),0))</f>
        <v>0</v>
      </c>
      <c r="Q65" s="62">
        <f>IF($A$1&lt;&gt;Entree!$A$3,0,IFERROR(VLOOKUP(Q$1,Entree!$B$3:$T$42,Entree!$R$1-Entree!$B$1+1,0),0))</f>
        <v>0</v>
      </c>
      <c r="R65" s="62">
        <f>IF($A$1&lt;&gt;Entree!$A$3,0,IFERROR(VLOOKUP(R$1,Entree!$B$3:$T$42,Entree!$R$1-Entree!$B$1+1,0),0))</f>
        <v>0</v>
      </c>
      <c r="S65" s="62">
        <f>IF($A$1&lt;&gt;Entree!$A$3,0,IFERROR(VLOOKUP(S$1,Entree!$B$3:$T$42,Entree!$R$1-Entree!$B$1+1,0),0))</f>
        <v>0</v>
      </c>
      <c r="T65" s="62">
        <f>IF($A$1&lt;&gt;Entree!$A$3,0,IFERROR(VLOOKUP(T$1,Entree!$B$3:$T$42,Entree!$R$1-Entree!$B$1+1,0),0))</f>
        <v>0</v>
      </c>
      <c r="U65" s="62">
        <f>IF($A$1&lt;&gt;Entree!$A$3,0,IFERROR(VLOOKUP(U$1,Entree!$B$3:$T$42,Entree!$R$1-Entree!$B$1+1,0),0))</f>
        <v>0</v>
      </c>
      <c r="V65" s="62">
        <f>IF($A$1&lt;&gt;Entree!$A$3,0,IFERROR(VLOOKUP(V$1,Entree!$B$3:$T$42,Entree!$R$1-Entree!$B$1+1,0),0))</f>
        <v>0</v>
      </c>
      <c r="W65" s="62">
        <f>IF($A$1&lt;&gt;Entree!$A$3,0,IFERROR(VLOOKUP(W$1,Entree!$B$3:$T$42,Entree!$R$1-Entree!$B$1+1,0),0))</f>
        <v>0</v>
      </c>
      <c r="X65" s="62">
        <f>IF($A$1&lt;&gt;Entree!$A$3,0,IFERROR(VLOOKUP(X$1,Entree!$B$3:$T$42,Entree!$R$1-Entree!$B$1+1,0),0))</f>
        <v>0</v>
      </c>
      <c r="Y65" s="62">
        <f>IF($A$1&lt;&gt;Entree!$A$3,0,IFERROR(VLOOKUP(Y$1,Entree!$B$3:$T$42,Entree!$R$1-Entree!$B$1+1,0),0))</f>
        <v>0</v>
      </c>
      <c r="Z65" s="62">
        <f>IF($A$1&lt;&gt;Entree!$A$3,0,IFERROR(VLOOKUP(Z$1,Entree!$B$3:$T$42,Entree!$R$1-Entree!$B$1+1,0),0))</f>
        <v>0</v>
      </c>
      <c r="AA65" s="62">
        <f>IF($A$1&lt;&gt;Entree!$A$3,0,IFERROR(VLOOKUP(AA$1,Entree!$B$3:$T$42,Entree!$R$1-Entree!$B$1+1,0),0))</f>
        <v>0</v>
      </c>
      <c r="AB65" s="62">
        <f>IF($A$1&lt;&gt;Entree!$A$3,0,IFERROR(VLOOKUP(AB$1,Entree!$B$3:$T$42,Entree!$R$1-Entree!$B$1+1,0),0))</f>
        <v>0</v>
      </c>
      <c r="AC65" s="62">
        <f>IF($A$1&lt;&gt;Entree!$A$3,0,IFERROR(VLOOKUP(AC$1,Entree!$B$3:$T$42,Entree!$R$1-Entree!$B$1+1,0),0))</f>
        <v>0</v>
      </c>
      <c r="AD65" s="62">
        <f>IF($A$1&lt;&gt;Entree!$A$3,0,IFERROR(VLOOKUP(AD$1,Entree!$B$3:$T$42,Entree!$R$1-Entree!$B$1+1,0),0))</f>
        <v>0</v>
      </c>
      <c r="AE65" s="62">
        <f>IF($A$1&lt;&gt;Entree!$A$3,0,IFERROR(VLOOKUP(AE$1,Entree!$B$3:$T$42,Entree!$R$1-Entree!$B$1+1,0),0))</f>
        <v>0</v>
      </c>
      <c r="AF65" s="63">
        <f>IF($A$1&lt;&gt;Entree!$A$3,0,IFERROR(VLOOKUP(AF$1,Entree!$B$3:$T$42,Entree!$R$1-Entree!$B$1+1,0),0))</f>
        <v>0</v>
      </c>
      <c r="AG65" s="63">
        <f>IF($A$1&lt;&gt;Entree!$A$3,0,IFERROR(VLOOKUP(AG$1,Entree!$B$3:$T$42,Entree!$R$1-Entree!$B$1+1,0),0))</f>
        <v>0</v>
      </c>
      <c r="AH65" s="63">
        <f>IF($A$1&lt;&gt;Entree!$A$3,0,IFERROR(VLOOKUP(AH$1,Entree!$B$3:$T$42,Entree!$R$1-Entree!$B$1+1,0),0))</f>
        <v>0</v>
      </c>
      <c r="AI65" s="63">
        <f>IF($A$1&lt;&gt;Entree!$A$3,0,IFERROR(VLOOKUP(AI$1,Entree!$B$3:$T$42,Entree!$R$1-Entree!$B$1+1,0),0))</f>
        <v>0</v>
      </c>
      <c r="AJ65" s="63">
        <f>IF($A$1&lt;&gt;Entree!$A$3,0,IFERROR(VLOOKUP(AJ$1,Entree!$B$3:$T$42,Entree!$R$1-Entree!$B$1+1,0),0))</f>
        <v>0</v>
      </c>
      <c r="AK65" s="63">
        <f>IF($A$1&lt;&gt;Entree!$A$3,0,IFERROR(VLOOKUP(AK$1,Entree!$B$3:$T$42,Entree!$R$1-Entree!$B$1+1,0),0))</f>
        <v>0</v>
      </c>
      <c r="AL65" s="63">
        <f>IF($A$1&lt;&gt;Entree!$A$3,0,IFERROR(VLOOKUP(AL$1,Entree!$B$3:$T$42,Entree!$R$1-Entree!$B$1+1,0),0))</f>
        <v>0</v>
      </c>
      <c r="AM65" s="63">
        <f>IF($A$1&lt;&gt;Entree!$A$3,0,IFERROR(VLOOKUP(AM$1,Entree!$B$3:$T$42,Entree!$R$1-Entree!$B$1+1,0),0))</f>
        <v>0</v>
      </c>
      <c r="AN65" s="63">
        <f>IF($A$1&lt;&gt;Entree!$A$3,0,IFERROR(VLOOKUP(AN$1,Entree!$B$3:$T$42,Entree!$R$1-Entree!$B$1+1,0),0))</f>
        <v>0</v>
      </c>
      <c r="AO65" s="63">
        <f>IF($A$1&lt;&gt;Entree!$A$3,0,IFERROR(VLOOKUP(AO$1,Entree!$B$3:$T$42,Entree!$R$1-Entree!$B$1+1,0),0))</f>
        <v>0</v>
      </c>
      <c r="AP65" s="63">
        <f>IF($A$1&lt;&gt;Entree!$A$3,0,IFERROR(VLOOKUP(AP$1,Entree!$B$3:$T$42,Entree!$R$1-Entree!$B$1+1,0),0))</f>
        <v>0</v>
      </c>
      <c r="AQ65" s="63">
        <f>IF($A$1&lt;&gt;Entree!$A$3,0,IFERROR(VLOOKUP(AQ$1,Entree!$B$3:$T$42,Entree!$R$1-Entree!$B$1+1,0),0))</f>
        <v>0</v>
      </c>
      <c r="AR65" s="63">
        <f>IF($A$1&lt;&gt;Entree!$A$3,0,IFERROR(VLOOKUP(AR$1,Entree!$B$3:$T$42,Entree!$R$1-Entree!$B$1+1,0),0))</f>
        <v>0</v>
      </c>
      <c r="AS65" s="63">
        <f>IF($A$1&lt;&gt;Entree!$A$3,0,IFERROR(VLOOKUP(AS$1,Entree!$B$3:$T$42,Entree!$R$1-Entree!$B$1+1,0),0))</f>
        <v>0</v>
      </c>
      <c r="AT65" s="63">
        <f>IF($A$1&lt;&gt;Entree!$A$3,0,IFERROR(VLOOKUP(AT$1,Entree!$B$3:$T$42,Entree!$R$1-Entree!$B$1+1,0),0))</f>
        <v>0</v>
      </c>
      <c r="AU65" s="63">
        <f>IF($A$1&lt;&gt;Entree!$A$3,0,IFERROR(VLOOKUP(AU$1,Entree!$B$3:$T$42,Entree!$R$1-Entree!$B$1+1,0),0))</f>
        <v>0</v>
      </c>
      <c r="AV65" s="63">
        <f>IF($A$1&lt;&gt;Entree!$A$3,0,IFERROR(VLOOKUP(AV$1,Entree!$B$3:$T$42,Entree!$R$1-Entree!$B$1+1,0),0))</f>
        <v>0</v>
      </c>
      <c r="AW65" s="63">
        <f>IF($A$1&lt;&gt;Entree!$A$3,0,IFERROR(VLOOKUP(AW$1,Entree!$B$3:$T$42,Entree!$R$1-Entree!$B$1+1,0),0))</f>
        <v>0</v>
      </c>
      <c r="AX65" s="63">
        <f>IF($A$1&lt;&gt;Entree!$A$3,0,IFERROR(VLOOKUP(AX$1,Entree!$B$3:$T$42,Entree!$R$1-Entree!$B$1+1,0),0))</f>
        <v>0</v>
      </c>
      <c r="AY65" s="63">
        <f>IF($A$1&lt;&gt;Entree!$A$3,0,IFERROR(VLOOKUP(AY$1,Entree!$B$3:$T$42,Entree!$R$1-Entree!$B$1+1,0),0))</f>
        <v>0</v>
      </c>
      <c r="AZ65" s="63">
        <f>IF($A$1&lt;&gt;Entree!$A$3,0,IFERROR(VLOOKUP(AZ$1,Entree!$B$3:$T$42,Entree!$R$1-Entree!$B$1+1,0),0))</f>
        <v>0</v>
      </c>
      <c r="BA65" s="63">
        <f>IF($A$1&lt;&gt;Entree!$A$3,0,IFERROR(VLOOKUP(BA$1,Entree!$B$3:$T$42,Entree!$R$1-Entree!$B$1+1,0),0))</f>
        <v>0</v>
      </c>
      <c r="BB65" s="63">
        <f>IF($A$1&lt;&gt;Entree!$A$3,0,IFERROR(VLOOKUP(BB$1,Entree!$B$3:$T$42,Entree!$R$1-Entree!$B$1+1,0),0))</f>
        <v>0</v>
      </c>
      <c r="BC65" s="63">
        <f>IF($A$1&lt;&gt;Entree!$A$3,0,IFERROR(VLOOKUP(BC$1,Entree!$B$3:$T$42,Entree!$R$1-Entree!$B$1+1,0),0))</f>
        <v>0</v>
      </c>
      <c r="BD65" s="63">
        <f>IF($A$1&lt;&gt;Entree!$A$3,0,IFERROR(VLOOKUP(BD$1,Entree!$B$3:$T$42,Entree!$R$1-Entree!$B$1+1,0),0))</f>
        <v>0</v>
      </c>
      <c r="BE65" s="63">
        <f>IF($A$1&lt;&gt;Entree!$A$3,0,IFERROR(VLOOKUP(BE$1,Entree!$B$3:$T$42,Entree!$R$1-Entree!$B$1+1,0),0))</f>
        <v>0</v>
      </c>
      <c r="BF65" s="63">
        <f>IF($A$1&lt;&gt;Entree!$A$3,0,IFERROR(VLOOKUP(BF$1,Entree!$B$3:$T$42,Entree!$R$1-Entree!$B$1+1,0),0))</f>
        <v>0</v>
      </c>
      <c r="BG65" s="63">
        <f>IF($A$1&lt;&gt;Entree!$A$3,0,IFERROR(VLOOKUP(BG$1,Entree!$B$3:$T$42,Entree!$R$1-Entree!$B$1+1,0),0))</f>
        <v>0</v>
      </c>
      <c r="BH65" s="63">
        <f>IF($A$1&lt;&gt;Entree!$A$3,0,IFERROR(VLOOKUP(BH$1,Entree!$B$3:$T$42,Entree!$R$1-Entree!$B$1+1,0),0))</f>
        <v>0</v>
      </c>
      <c r="BI65" s="63">
        <f>IF($A$1&lt;&gt;Entree!$A$3,0,IFERROR(VLOOKUP(BI$1,Entree!$B$3:$T$42,Entree!$R$1-Entree!$B$1+1,0),0))</f>
        <v>0</v>
      </c>
      <c r="BJ65" s="63">
        <f>IF($A$1&lt;&gt;Entree!$A$3,0,IFERROR(VLOOKUP(BJ$1,Entree!$B$3:$T$42,Entree!$R$1-Entree!$B$1+1,0),0))</f>
        <v>0</v>
      </c>
      <c r="BK65" s="63">
        <f>IF($A$1&lt;&gt;Entree!$A$3,0,IFERROR(VLOOKUP(BK$1,Entree!$B$3:$T$42,Entree!$R$1-Entree!$B$1+1,0),0))</f>
        <v>0</v>
      </c>
      <c r="BL65" s="63">
        <f>IF($A$1&lt;&gt;Entree!$A$3,0,IFERROR(VLOOKUP(BL$1,Entree!$B$3:$T$42,Entree!$R$1-Entree!$B$1+1,0),0))</f>
        <v>0</v>
      </c>
      <c r="BM65" s="63">
        <f>IF($A$1&lt;&gt;Entree!$A$3,0,IFERROR(VLOOKUP(BM$1,Entree!$B$3:$T$42,Entree!$R$1-Entree!$B$1+1,0),0))</f>
        <v>0</v>
      </c>
      <c r="BN65" s="63">
        <f>IF($A$1&lt;&gt;Entree!$A$3,0,IFERROR(VLOOKUP(BN$1,Entree!$B$3:$T$42,Entree!$R$1-Entree!$B$1+1,0),0))</f>
        <v>0</v>
      </c>
      <c r="BO65" s="63">
        <f>IF($A$1&lt;&gt;Entree!$A$3,0,IFERROR(VLOOKUP(BO$1,Entree!$B$3:$T$42,Entree!$R$1-Entree!$B$1+1,0),0))</f>
        <v>0</v>
      </c>
      <c r="BP65" s="63">
        <f>IF($A$1&lt;&gt;Entree!$A$3,0,IFERROR(VLOOKUP(BP$1,Entree!$B$3:$T$42,Entree!$R$1-Entree!$B$1+1,0),0))</f>
        <v>0</v>
      </c>
      <c r="BQ65" s="63">
        <f>IF($A$1&lt;&gt;Entree!$A$3,0,IFERROR(VLOOKUP(BQ$1,Entree!$B$3:$T$42,Entree!$R$1-Entree!$B$1+1,0),0))</f>
        <v>0</v>
      </c>
      <c r="BR65" s="63">
        <f>IF($A$1&lt;&gt;Entree!$A$3,0,IFERROR(VLOOKUP(BR$1,Entree!$B$3:$T$42,Entree!$R$1-Entree!$B$1+1,0),0))</f>
        <v>0</v>
      </c>
      <c r="BS65" s="63">
        <f>IF($A$1&lt;&gt;Entree!$A$3,0,IFERROR(VLOOKUP(BS$1,Entree!$B$3:$T$42,Entree!$R$1-Entree!$B$1+1,0),0))</f>
        <v>0</v>
      </c>
      <c r="BT65" s="63">
        <f>IF($A$1&lt;&gt;Entree!$A$3,0,IFERROR(VLOOKUP(BT$1,Entree!$B$3:$T$42,Entree!$R$1-Entree!$B$1+1,0),0))</f>
        <v>0</v>
      </c>
      <c r="BU65" s="63">
        <f>IF($A$1&lt;&gt;Entree!$A$3,0,IFERROR(VLOOKUP(BU$1,Entree!$B$3:$T$42,Entree!$R$1-Entree!$B$1+1,0),0))</f>
        <v>0</v>
      </c>
      <c r="BV65" s="63">
        <f>IF($A$1&lt;&gt;Entree!$A$3,0,IFERROR(VLOOKUP(BV$1,Entree!$B$3:$T$42,Entree!$R$1-Entree!$B$1+1,0),0))</f>
        <v>0</v>
      </c>
      <c r="BW65" s="63">
        <f>IF($A$1&lt;&gt;Entree!$A$3,0,IFERROR(VLOOKUP(BW$1,Entree!$B$3:$T$42,Entree!$R$1-Entree!$B$1+1,0),0))</f>
        <v>0</v>
      </c>
      <c r="BX65" s="63">
        <f>IF($A$1&lt;&gt;Entree!$A$3,0,IFERROR(VLOOKUP(BX$1,Entree!$B$3:$T$42,Entree!$R$1-Entree!$B$1+1,0),0))</f>
        <v>0</v>
      </c>
      <c r="BY65" s="63">
        <f>IF($A$1&lt;&gt;Entree!$A$3,0,IFERROR(VLOOKUP(BY$1,Entree!$B$3:$T$42,Entree!$R$1-Entree!$B$1+1,0),0))</f>
        <v>0</v>
      </c>
      <c r="BZ65" s="63">
        <f>IF($A$1&lt;&gt;Entree!$A$3,0,IFERROR(VLOOKUP(BZ$1,Entree!$B$3:$T$42,Entree!$R$1-Entree!$B$1+1,0),0))</f>
        <v>0</v>
      </c>
      <c r="CA65" s="63">
        <f>IF($A$1&lt;&gt;Entree!$A$3,0,IFERROR(VLOOKUP(CA$1,Entree!$B$3:$T$42,Entree!$R$1-Entree!$B$1+1,0),0))</f>
        <v>0</v>
      </c>
      <c r="CB65" s="63">
        <f>IF($A$1&lt;&gt;Entree!$A$3,0,IFERROR(VLOOKUP(CB$1,Entree!$B$3:$T$42,Entree!$R$1-Entree!$B$1+1,0),0))</f>
        <v>0</v>
      </c>
      <c r="CC65" s="63">
        <f>IF($A$1&lt;&gt;Entree!$A$3,0,IFERROR(VLOOKUP(CC$1,Entree!$B$3:$T$42,Entree!$R$1-Entree!$B$1+1,0),0))</f>
        <v>0</v>
      </c>
      <c r="CD65" s="63">
        <f>IF($A$1&lt;&gt;Entree!$A$3,0,IFERROR(VLOOKUP(CD$1,Entree!$B$3:$T$42,Entree!$R$1-Entree!$B$1+1,0),0))</f>
        <v>0</v>
      </c>
      <c r="CE65" s="63">
        <f>IF($A$1&lt;&gt;Entree!$A$3,0,IFERROR(VLOOKUP(CE$1,Entree!$B$3:$T$42,Entree!$R$1-Entree!$B$1+1,0),0))</f>
        <v>0</v>
      </c>
      <c r="CF65" s="63">
        <f>IF($A$1&lt;&gt;Entree!$A$3,0,IFERROR(VLOOKUP(CF$1,Entree!$B$3:$T$42,Entree!$R$1-Entree!$B$1+1,0),0))</f>
        <v>0</v>
      </c>
      <c r="CG65" s="63">
        <f>IF($A$1&lt;&gt;Entree!$A$3,0,IFERROR(VLOOKUP(CG$1,Entree!$B$3:$T$42,Entree!$R$1-Entree!$B$1+1,0),0))</f>
        <v>0</v>
      </c>
      <c r="CH65" s="63">
        <f>IF($A$1&lt;&gt;Entree!$A$3,0,IFERROR(VLOOKUP(CH$1,Entree!$B$3:$T$42,Entree!$R$1-Entree!$B$1+1,0),0))</f>
        <v>0</v>
      </c>
      <c r="CI65" s="63">
        <f>IF($A$1&lt;&gt;Entree!$A$3,0,IFERROR(VLOOKUP(CI$1,Entree!$B$3:$T$42,Entree!$R$1-Entree!$B$1+1,0),0))</f>
        <v>0</v>
      </c>
      <c r="CJ65" s="63">
        <f>IF($A$1&lt;&gt;Entree!$A$3,0,IFERROR(VLOOKUP(CJ$1,Entree!$B$3:$T$42,Entree!$R$1-Entree!$B$1+1,0),0))</f>
        <v>0</v>
      </c>
      <c r="CK65" s="63">
        <f>IF($A$1&lt;&gt;Entree!$A$3,0,IFERROR(VLOOKUP(CK$1,Entree!$B$3:$T$42,Entree!$R$1-Entree!$B$1+1,0),0))</f>
        <v>0</v>
      </c>
      <c r="CL65" s="63">
        <f>IF($A$1&lt;&gt;Entree!$A$3,0,IFERROR(VLOOKUP(CL$1,Entree!$B$3:$T$42,Entree!$R$1-Entree!$B$1+1,0),0))</f>
        <v>0</v>
      </c>
      <c r="CM65" s="63">
        <f>IF($A$1&lt;&gt;Entree!$A$3,0,IFERROR(VLOOKUP(CM$1,Entree!$B$3:$T$42,Entree!$R$1-Entree!$B$1+1,0),0))</f>
        <v>0</v>
      </c>
      <c r="CN65" s="63">
        <f>IF($A$1&lt;&gt;Entree!$A$3,0,IFERROR(VLOOKUP(CN$1,Entree!$B$3:$T$42,Entree!$R$1-Entree!$B$1+1,0),0))</f>
        <v>0</v>
      </c>
      <c r="CO65" s="63">
        <f>IF($A$1&lt;&gt;Entree!$A$3,0,IFERROR(VLOOKUP(CO$1,Entree!$B$3:$T$42,Entree!$R$1-Entree!$B$1+1,0),0))</f>
        <v>0</v>
      </c>
      <c r="CP65" s="63">
        <f>IF($A$1&lt;&gt;Entree!$A$3,0,IFERROR(VLOOKUP(CP$1,Entree!$B$3:$T$42,Entree!$R$1-Entree!$B$1+1,0),0))</f>
        <v>0</v>
      </c>
      <c r="CQ65" s="63">
        <f>IF($A$1&lt;&gt;Entree!$A$3,0,IFERROR(VLOOKUP(CQ$1,Entree!$B$3:$T$42,Entree!$R$1-Entree!$B$1+1,0),0))</f>
        <v>0</v>
      </c>
      <c r="CR65" s="63">
        <f>IF($A$1&lt;&gt;Entree!$A$3,0,IFERROR(VLOOKUP(CR$1,Entree!$B$3:$T$42,Entree!$R$1-Entree!$B$1+1,0),0))</f>
        <v>0</v>
      </c>
      <c r="CS65" s="63">
        <f>IF($A$1&lt;&gt;Entree!$A$3,0,IFERROR(VLOOKUP(CS$1,Entree!$B$3:$T$42,Entree!$R$1-Entree!$B$1+1,0),0))</f>
        <v>0</v>
      </c>
      <c r="CT65" s="63">
        <f>IF($A$1&lt;&gt;Entree!$A$3,0,IFERROR(VLOOKUP(CT$1,Entree!$B$3:$T$42,Entree!$R$1-Entree!$B$1+1,0),0))</f>
        <v>0</v>
      </c>
      <c r="CU65" s="63">
        <f>IF($A$1&lt;&gt;Entree!$A$3,0,IFERROR(VLOOKUP(CU$1,Entree!$B$3:$T$42,Entree!$R$1-Entree!$B$1+1,0),0))</f>
        <v>0</v>
      </c>
      <c r="CV65" s="63">
        <f>IF($A$1&lt;&gt;Entree!$A$3,0,IFERROR(VLOOKUP(CV$1,Entree!$B$3:$T$42,Entree!$R$1-Entree!$B$1+1,0),0))</f>
        <v>0</v>
      </c>
      <c r="CW65" s="63">
        <f>IF($A$1&lt;&gt;Entree!$A$3,0,Calculs!E55-Calculs!E56-Calculs!E57)</f>
        <v>0</v>
      </c>
      <c r="CX65" s="63">
        <f>IF($A$1&lt;&gt;Entree!$A$3,0,Entree!J44)</f>
        <v>0</v>
      </c>
      <c r="CY65" s="63">
        <f>IF($A$1&lt;&gt;Entree!$A$3,0,Entree!Q44)</f>
        <v>0</v>
      </c>
    </row>
    <row r="66" spans="1:103" x14ac:dyDescent="0.25">
      <c r="AF66" s="19"/>
      <c r="AG66" s="19"/>
      <c r="AH66" s="19"/>
      <c r="AI66" s="19"/>
      <c r="AJ66" s="19"/>
      <c r="AK66" s="19"/>
      <c r="AL66" s="19"/>
      <c r="AM66" s="19"/>
      <c r="AN66" s="19"/>
      <c r="AO66" s="19"/>
      <c r="AP66" s="19"/>
      <c r="AQ66" s="19"/>
      <c r="AR66" s="19"/>
      <c r="AS66" s="19"/>
      <c r="AT66" s="19"/>
      <c r="AU66" s="19"/>
      <c r="AV66" s="19"/>
      <c r="AW66" s="19"/>
      <c r="AX66" s="19"/>
      <c r="AY66" s="19"/>
      <c r="AZ66" s="19"/>
      <c r="BA66" s="19"/>
      <c r="BB66" s="19"/>
      <c r="BC66" s="19"/>
      <c r="BD66" s="19"/>
      <c r="BE66" s="19"/>
      <c r="BF66" s="19"/>
      <c r="BG66" s="19"/>
      <c r="BH66" s="19"/>
      <c r="BI66" s="19"/>
      <c r="BJ66" s="19"/>
      <c r="BK66" s="19"/>
      <c r="BL66" s="19"/>
      <c r="BM66" s="19"/>
      <c r="BN66" s="19"/>
      <c r="BO66" s="19"/>
      <c r="BP66" s="19"/>
      <c r="BQ66" s="19"/>
      <c r="BR66" s="19"/>
      <c r="BS66" s="19"/>
      <c r="BT66" s="19"/>
      <c r="BU66" s="19"/>
      <c r="BV66" s="19"/>
      <c r="BW66" s="19"/>
      <c r="BX66" s="19"/>
      <c r="BY66" s="19"/>
      <c r="BZ66" s="19"/>
      <c r="CA66" s="19"/>
      <c r="CB66" s="19"/>
      <c r="CC66" s="19"/>
      <c r="CD66" s="19"/>
      <c r="CE66" s="19"/>
      <c r="CF66" s="19"/>
      <c r="CG66" s="19"/>
      <c r="CH66" s="19"/>
      <c r="CI66" s="19"/>
      <c r="CJ66" s="19"/>
      <c r="CK66" s="19"/>
      <c r="CL66" s="19"/>
      <c r="CM66" s="19"/>
      <c r="CN66" s="19"/>
      <c r="CO66" s="19"/>
      <c r="CP66" s="19"/>
      <c r="CQ66" s="19"/>
      <c r="CR66" s="19"/>
      <c r="CS66" s="19"/>
      <c r="CT66" s="19"/>
      <c r="CU66" s="19"/>
      <c r="CV66" s="19"/>
      <c r="CW66" s="19"/>
      <c r="CX66" s="19"/>
      <c r="CY66" s="19"/>
    </row>
    <row r="67" spans="1:103" x14ac:dyDescent="0.25">
      <c r="AF67" s="19"/>
      <c r="AG67" s="19"/>
      <c r="AH67" s="19"/>
      <c r="AI67" s="19"/>
      <c r="AJ67" s="19"/>
      <c r="AK67" s="19"/>
      <c r="AL67" s="19"/>
      <c r="AM67" s="19"/>
      <c r="AN67" s="19"/>
      <c r="AO67" s="19"/>
      <c r="AP67" s="19"/>
      <c r="AQ67" s="19"/>
      <c r="AR67" s="19"/>
      <c r="AS67" s="19"/>
      <c r="AT67" s="19"/>
      <c r="AU67" s="19"/>
      <c r="AV67" s="19"/>
      <c r="AW67" s="19"/>
      <c r="AX67" s="19"/>
      <c r="AY67" s="19"/>
      <c r="AZ67" s="19"/>
      <c r="BA67" s="19"/>
      <c r="BB67" s="19"/>
      <c r="BC67" s="19"/>
      <c r="BD67" s="19"/>
      <c r="BE67" s="19"/>
      <c r="BF67" s="19"/>
      <c r="BG67" s="19"/>
      <c r="BH67" s="19"/>
      <c r="BI67" s="19"/>
      <c r="BJ67" s="19"/>
      <c r="BK67" s="19"/>
      <c r="BL67" s="19"/>
      <c r="BM67" s="19"/>
      <c r="BN67" s="19"/>
      <c r="BO67" s="19"/>
      <c r="BP67" s="19"/>
      <c r="BQ67" s="19"/>
      <c r="BR67" s="19"/>
      <c r="BS67" s="19"/>
      <c r="BT67" s="19"/>
      <c r="BU67" s="19"/>
      <c r="BV67" s="19"/>
      <c r="BW67" s="19"/>
      <c r="BX67" s="19"/>
      <c r="BY67" s="19"/>
      <c r="BZ67" s="19"/>
      <c r="CA67" s="19"/>
      <c r="CB67" s="19"/>
      <c r="CC67" s="19"/>
      <c r="CD67" s="19"/>
      <c r="CE67" s="19"/>
      <c r="CF67" s="19"/>
      <c r="CG67" s="19"/>
      <c r="CH67" s="19"/>
      <c r="CI67" s="19"/>
      <c r="CJ67" s="19"/>
      <c r="CK67" s="19"/>
      <c r="CL67" s="19"/>
      <c r="CM67" s="19"/>
      <c r="CN67" s="19"/>
      <c r="CO67" s="19"/>
      <c r="CP67" s="19"/>
      <c r="CQ67" s="19"/>
      <c r="CR67" s="19"/>
      <c r="CS67" s="19"/>
      <c r="CT67" s="19"/>
      <c r="CU67" s="19"/>
      <c r="CV67" s="19"/>
      <c r="CW67" s="19"/>
      <c r="CX67" s="19"/>
      <c r="CY67" s="19"/>
    </row>
    <row r="68" spans="1:103" x14ac:dyDescent="0.25"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  <c r="AX68" s="19"/>
      <c r="AY68" s="19"/>
      <c r="AZ68" s="19"/>
      <c r="BA68" s="19"/>
      <c r="BB68" s="19"/>
      <c r="BC68" s="19"/>
      <c r="BD68" s="19"/>
      <c r="BE68" s="19"/>
      <c r="BF68" s="19"/>
      <c r="BG68" s="19"/>
      <c r="BH68" s="19"/>
      <c r="BI68" s="19"/>
      <c r="BJ68" s="19"/>
      <c r="BK68" s="19"/>
      <c r="BL68" s="19"/>
      <c r="BM68" s="19"/>
      <c r="BN68" s="19"/>
      <c r="BO68" s="19"/>
      <c r="BP68" s="19"/>
      <c r="BQ68" s="19"/>
      <c r="BR68" s="19"/>
      <c r="BS68" s="19"/>
      <c r="BT68" s="19"/>
      <c r="BU68" s="19"/>
      <c r="BV68" s="19"/>
      <c r="BW68" s="19"/>
      <c r="BX68" s="19"/>
      <c r="BY68" s="19"/>
      <c r="BZ68" s="19"/>
      <c r="CA68" s="19"/>
      <c r="CB68" s="19"/>
      <c r="CC68" s="19"/>
      <c r="CD68" s="19"/>
      <c r="CE68" s="19"/>
      <c r="CF68" s="19"/>
      <c r="CG68" s="19"/>
      <c r="CH68" s="19"/>
      <c r="CI68" s="19"/>
      <c r="CJ68" s="19"/>
      <c r="CK68" s="19"/>
      <c r="CL68" s="19"/>
      <c r="CM68" s="19"/>
      <c r="CN68" s="19"/>
      <c r="CO68" s="19"/>
      <c r="CP68" s="19"/>
      <c r="CQ68" s="19"/>
      <c r="CR68" s="19"/>
      <c r="CS68" s="19"/>
      <c r="CT68" s="19"/>
      <c r="CU68" s="19"/>
      <c r="CV68" s="19"/>
      <c r="CW68" s="19"/>
      <c r="CX68" s="19"/>
      <c r="CY68" s="19"/>
    </row>
    <row r="69" spans="1:103" x14ac:dyDescent="0.25"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19"/>
      <c r="AX69" s="19"/>
      <c r="AY69" s="19"/>
      <c r="AZ69" s="19"/>
      <c r="BA69" s="19"/>
      <c r="BB69" s="19"/>
      <c r="BC69" s="19"/>
      <c r="BD69" s="19"/>
      <c r="BE69" s="19"/>
      <c r="BF69" s="19"/>
      <c r="BG69" s="19"/>
      <c r="BH69" s="19"/>
      <c r="BI69" s="19"/>
      <c r="BJ69" s="19"/>
      <c r="BK69" s="19"/>
      <c r="BL69" s="19"/>
      <c r="BM69" s="19"/>
      <c r="BN69" s="19"/>
      <c r="BO69" s="19"/>
      <c r="BP69" s="19"/>
      <c r="BQ69" s="19"/>
      <c r="BR69" s="19"/>
      <c r="BS69" s="19"/>
      <c r="BT69" s="19"/>
      <c r="BU69" s="19"/>
      <c r="BV69" s="19"/>
      <c r="BW69" s="19"/>
      <c r="BX69" s="19"/>
      <c r="BY69" s="19"/>
      <c r="BZ69" s="19"/>
      <c r="CA69" s="19"/>
      <c r="CB69" s="19"/>
      <c r="CC69" s="19"/>
      <c r="CD69" s="19"/>
      <c r="CE69" s="19"/>
      <c r="CF69" s="19"/>
      <c r="CG69" s="19"/>
      <c r="CH69" s="19"/>
      <c r="CI69" s="19"/>
      <c r="CJ69" s="19"/>
      <c r="CK69" s="19"/>
      <c r="CL69" s="19"/>
      <c r="CM69" s="19"/>
      <c r="CN69" s="19"/>
      <c r="CO69" s="19"/>
      <c r="CP69" s="19"/>
      <c r="CQ69" s="19"/>
      <c r="CR69" s="19"/>
      <c r="CS69" s="19"/>
      <c r="CT69" s="19"/>
      <c r="CU69" s="19"/>
      <c r="CV69" s="19"/>
      <c r="CW69" s="19"/>
      <c r="CX69" s="19"/>
      <c r="CY69" s="19"/>
    </row>
    <row r="70" spans="1:103" x14ac:dyDescent="0.25"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19"/>
      <c r="AX70" s="19"/>
      <c r="AY70" s="19"/>
      <c r="AZ70" s="19"/>
      <c r="BA70" s="19"/>
      <c r="BB70" s="19"/>
      <c r="BC70" s="19"/>
      <c r="BD70" s="19"/>
      <c r="BE70" s="19"/>
      <c r="BF70" s="19"/>
      <c r="BG70" s="19"/>
      <c r="BH70" s="19"/>
      <c r="BI70" s="19"/>
      <c r="BJ70" s="19"/>
      <c r="BK70" s="19"/>
      <c r="BL70" s="19"/>
      <c r="BM70" s="19"/>
      <c r="BN70" s="19"/>
      <c r="BO70" s="19"/>
      <c r="BP70" s="19"/>
      <c r="BQ70" s="19"/>
      <c r="BR70" s="19"/>
      <c r="BS70" s="19"/>
      <c r="BT70" s="19"/>
      <c r="BU70" s="19"/>
      <c r="BV70" s="19"/>
      <c r="BW70" s="19"/>
      <c r="BX70" s="19"/>
      <c r="BY70" s="19"/>
      <c r="BZ70" s="19"/>
      <c r="CA70" s="19"/>
      <c r="CB70" s="19"/>
      <c r="CC70" s="19"/>
      <c r="CD70" s="19"/>
      <c r="CE70" s="19"/>
      <c r="CF70" s="19"/>
      <c r="CG70" s="19"/>
      <c r="CH70" s="19"/>
      <c r="CI70" s="19"/>
      <c r="CJ70" s="19"/>
      <c r="CK70" s="19"/>
      <c r="CL70" s="19"/>
      <c r="CM70" s="19"/>
      <c r="CN70" s="19"/>
      <c r="CO70" s="19"/>
      <c r="CP70" s="19"/>
      <c r="CQ70" s="19"/>
      <c r="CR70" s="19"/>
      <c r="CS70" s="19"/>
      <c r="CT70" s="19"/>
      <c r="CU70" s="19"/>
      <c r="CV70" s="19"/>
      <c r="CW70" s="19"/>
      <c r="CX70" s="19"/>
      <c r="CY70" s="19"/>
    </row>
    <row r="71" spans="1:103" ht="15.75" thickBot="1" x14ac:dyDescent="0.3">
      <c r="AF71" s="19"/>
      <c r="AG71" s="19"/>
      <c r="AH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19"/>
      <c r="AX71" s="19"/>
      <c r="AY71" s="19"/>
      <c r="AZ71" s="19"/>
      <c r="BA71" s="19"/>
      <c r="BB71" s="19"/>
      <c r="BC71" s="19"/>
      <c r="BD71" s="19"/>
      <c r="BE71" s="19"/>
      <c r="BF71" s="19"/>
      <c r="BG71" s="19"/>
      <c r="BH71" s="19"/>
      <c r="BI71" s="19"/>
      <c r="BJ71" s="19"/>
      <c r="BK71" s="19"/>
      <c r="BL71" s="19"/>
      <c r="BM71" s="19"/>
      <c r="BN71" s="19"/>
      <c r="BO71" s="19"/>
      <c r="BP71" s="19"/>
      <c r="BQ71" s="19"/>
      <c r="BR71" s="19"/>
      <c r="BS71" s="19"/>
      <c r="BT71" s="19"/>
      <c r="BU71" s="19"/>
      <c r="BV71" s="19"/>
      <c r="BW71" s="19"/>
      <c r="BX71" s="19"/>
      <c r="BY71" s="19"/>
      <c r="BZ71" s="19"/>
      <c r="CA71" s="19"/>
      <c r="CB71" s="19"/>
      <c r="CC71" s="19"/>
      <c r="CD71" s="19"/>
      <c r="CE71" s="19"/>
      <c r="CF71" s="19"/>
      <c r="CG71" s="19"/>
      <c r="CH71" s="19"/>
      <c r="CI71" s="19"/>
      <c r="CJ71" s="19"/>
      <c r="CK71" s="19"/>
      <c r="CL71" s="19"/>
      <c r="CM71" s="19"/>
      <c r="CN71" s="19"/>
      <c r="CO71" s="19"/>
      <c r="CP71" s="19"/>
      <c r="CQ71" s="19"/>
      <c r="CR71" s="19"/>
      <c r="CS71" s="19"/>
      <c r="CT71" s="19"/>
      <c r="CU71" s="19"/>
      <c r="CV71" s="19"/>
      <c r="CW71" s="19"/>
      <c r="CX71" s="19"/>
      <c r="CY71" s="19"/>
    </row>
    <row r="72" spans="1:103" x14ac:dyDescent="0.25">
      <c r="A72" s="60" t="s">
        <v>115</v>
      </c>
      <c r="B72" s="60"/>
      <c r="C72" s="60"/>
      <c r="D72" s="60"/>
      <c r="E72" s="60"/>
      <c r="F72" s="60"/>
      <c r="G72" s="60"/>
      <c r="H72" s="60"/>
      <c r="I72" s="60"/>
      <c r="J72" s="60"/>
      <c r="K72" s="60"/>
      <c r="L72" s="60"/>
      <c r="M72" s="60"/>
      <c r="N72" s="60"/>
      <c r="O72" s="60"/>
      <c r="P72" s="60"/>
      <c r="Q72" s="60"/>
      <c r="R72" s="60"/>
      <c r="S72" s="60"/>
      <c r="T72" s="60"/>
      <c r="U72" s="60"/>
      <c r="V72" s="60"/>
      <c r="W72" s="60"/>
      <c r="X72" s="60"/>
      <c r="Y72" s="60"/>
      <c r="Z72" s="60"/>
      <c r="AA72" s="60"/>
      <c r="AB72" s="60"/>
      <c r="AC72" s="60"/>
      <c r="AD72" s="60"/>
      <c r="AE72" s="60"/>
      <c r="AF72" s="58"/>
      <c r="AG72" s="58"/>
      <c r="AH72" s="58"/>
      <c r="AI72" s="58"/>
      <c r="AJ72" s="58"/>
      <c r="AK72" s="58"/>
      <c r="AL72" s="58"/>
      <c r="AM72" s="58"/>
      <c r="AN72" s="58"/>
      <c r="AO72" s="58"/>
      <c r="AP72" s="58"/>
      <c r="AQ72" s="58"/>
      <c r="AR72" s="58"/>
      <c r="AS72" s="58"/>
      <c r="AT72" s="58"/>
      <c r="AU72" s="58"/>
      <c r="AV72" s="58"/>
      <c r="AW72" s="58"/>
      <c r="AX72" s="58"/>
      <c r="AY72" s="58"/>
      <c r="AZ72" s="58"/>
      <c r="BA72" s="58"/>
      <c r="BB72" s="58"/>
      <c r="BC72" s="58"/>
      <c r="BD72" s="58"/>
      <c r="BE72" s="58"/>
      <c r="BF72" s="58"/>
      <c r="BG72" s="58"/>
      <c r="BH72" s="58"/>
      <c r="BI72" s="58"/>
      <c r="BJ72" s="58"/>
      <c r="BK72" s="58"/>
      <c r="BL72" s="58"/>
      <c r="BM72" s="58"/>
      <c r="BN72" s="58"/>
      <c r="BO72" s="58"/>
      <c r="BP72" s="58"/>
      <c r="BQ72" s="58"/>
      <c r="BR72" s="58"/>
      <c r="BS72" s="58"/>
      <c r="BT72" s="58"/>
      <c r="BU72" s="58"/>
      <c r="BV72" s="58"/>
      <c r="BW72" s="58"/>
      <c r="BX72" s="58"/>
      <c r="BY72" s="58"/>
      <c r="BZ72" s="58"/>
      <c r="CA72" s="58"/>
      <c r="CB72" s="58"/>
      <c r="CC72" s="58"/>
      <c r="CD72" s="58"/>
      <c r="CE72" s="58"/>
      <c r="CF72" s="58"/>
      <c r="CG72" s="58"/>
      <c r="CH72" s="58"/>
      <c r="CI72" s="58"/>
      <c r="CJ72" s="58"/>
      <c r="CK72" s="58"/>
      <c r="CL72" s="58"/>
      <c r="CM72" s="58"/>
      <c r="CN72" s="58"/>
      <c r="CO72" s="58"/>
      <c r="CP72" s="58"/>
      <c r="CQ72" s="58"/>
      <c r="CR72" s="58"/>
      <c r="CS72" s="58"/>
      <c r="CT72" s="58"/>
      <c r="CU72" s="58"/>
      <c r="CV72" s="58"/>
      <c r="CW72" s="58"/>
      <c r="CX72" s="58"/>
      <c r="CY72" s="58"/>
    </row>
    <row r="73" spans="1:103" x14ac:dyDescent="0.25">
      <c r="A73" s="22">
        <v>42742</v>
      </c>
      <c r="AF73" s="19"/>
      <c r="AG73" s="19"/>
      <c r="AH73" s="19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19"/>
      <c r="AX73" s="19"/>
      <c r="AY73" s="19"/>
      <c r="AZ73" s="19"/>
      <c r="BA73" s="19"/>
      <c r="BB73" s="19"/>
      <c r="BC73" s="19"/>
      <c r="BD73" s="19"/>
      <c r="BE73" s="19"/>
      <c r="BF73" s="19"/>
      <c r="BG73" s="19"/>
      <c r="BH73" s="19"/>
      <c r="BI73" s="19"/>
      <c r="BJ73" s="19"/>
      <c r="BK73" s="19"/>
      <c r="BL73" s="19"/>
      <c r="BM73" s="19"/>
      <c r="BN73" s="19"/>
      <c r="BO73" s="19"/>
      <c r="BP73" s="19"/>
      <c r="BQ73" s="19"/>
      <c r="BR73" s="19"/>
      <c r="BS73" s="19"/>
      <c r="BT73" s="19"/>
      <c r="BU73" s="19"/>
      <c r="BV73" s="19"/>
      <c r="BW73" s="19"/>
      <c r="BX73" s="19"/>
      <c r="BY73" s="19"/>
      <c r="BZ73" s="19"/>
      <c r="CA73" s="19"/>
      <c r="CB73" s="19"/>
      <c r="CC73" s="19"/>
      <c r="CD73" s="19"/>
      <c r="CE73" s="19"/>
      <c r="CF73" s="19"/>
      <c r="CG73" s="19"/>
      <c r="CH73" s="19"/>
      <c r="CI73" s="19"/>
      <c r="CJ73" s="19"/>
      <c r="CK73" s="19"/>
      <c r="CL73" s="19"/>
      <c r="CM73" s="19"/>
      <c r="CN73" s="19"/>
      <c r="CO73" s="19"/>
      <c r="CP73" s="19"/>
      <c r="CQ73" s="19"/>
      <c r="CR73" s="19"/>
      <c r="CS73" s="19"/>
      <c r="CT73" s="19"/>
      <c r="CU73" s="19"/>
      <c r="CV73" s="19"/>
      <c r="CW73" s="19"/>
      <c r="CX73" s="19"/>
      <c r="CY73" s="19"/>
    </row>
    <row r="74" spans="1:103" x14ac:dyDescent="0.25">
      <c r="AF74" s="19"/>
      <c r="AG74" s="19"/>
      <c r="AH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19"/>
      <c r="AX74" s="19"/>
      <c r="AY74" s="19"/>
      <c r="AZ74" s="19"/>
      <c r="BA74" s="19"/>
      <c r="BB74" s="19"/>
      <c r="BC74" s="19"/>
      <c r="BD74" s="19"/>
      <c r="BE74" s="19"/>
      <c r="BF74" s="19"/>
      <c r="BG74" s="19"/>
      <c r="BH74" s="19"/>
      <c r="BI74" s="19"/>
      <c r="BJ74" s="19"/>
      <c r="BK74" s="19"/>
      <c r="BL74" s="19"/>
      <c r="BM74" s="19"/>
      <c r="BN74" s="19"/>
      <c r="BO74" s="19"/>
      <c r="BP74" s="19"/>
      <c r="BQ74" s="19"/>
      <c r="BR74" s="19"/>
      <c r="BS74" s="19"/>
      <c r="BT74" s="19"/>
      <c r="BU74" s="19"/>
      <c r="BV74" s="19"/>
      <c r="BW74" s="19"/>
      <c r="BX74" s="19"/>
      <c r="BY74" s="19"/>
      <c r="BZ74" s="19"/>
      <c r="CA74" s="19"/>
      <c r="CB74" s="19"/>
      <c r="CC74" s="19"/>
      <c r="CD74" s="19"/>
      <c r="CE74" s="19"/>
      <c r="CF74" s="19"/>
      <c r="CG74" s="19"/>
      <c r="CH74" s="19"/>
      <c r="CI74" s="19"/>
      <c r="CJ74" s="19"/>
      <c r="CK74" s="19"/>
      <c r="CL74" s="19"/>
      <c r="CM74" s="19"/>
      <c r="CN74" s="19"/>
      <c r="CO74" s="19"/>
      <c r="CP74" s="19"/>
      <c r="CQ74" s="19"/>
      <c r="CR74" s="19"/>
      <c r="CS74" s="19"/>
      <c r="CT74" s="19"/>
      <c r="CU74" s="19"/>
      <c r="CV74" s="19"/>
      <c r="CW74" s="19"/>
      <c r="CX74" s="19"/>
      <c r="CY74" s="19"/>
    </row>
    <row r="75" spans="1:103" x14ac:dyDescent="0.25"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19"/>
      <c r="AX75" s="19"/>
      <c r="AY75" s="19"/>
      <c r="AZ75" s="19"/>
      <c r="BA75" s="19"/>
      <c r="BB75" s="19"/>
      <c r="BC75" s="19"/>
      <c r="BD75" s="19"/>
      <c r="BE75" s="19"/>
      <c r="BF75" s="19"/>
      <c r="BG75" s="19"/>
      <c r="BH75" s="19"/>
      <c r="BI75" s="19"/>
      <c r="BJ75" s="19"/>
      <c r="BK75" s="19"/>
      <c r="BL75" s="19"/>
      <c r="BM75" s="19"/>
      <c r="BN75" s="19"/>
      <c r="BO75" s="19"/>
      <c r="BP75" s="19"/>
      <c r="BQ75" s="19"/>
      <c r="BR75" s="19"/>
      <c r="BS75" s="19"/>
      <c r="BT75" s="19"/>
      <c r="BU75" s="19"/>
      <c r="BV75" s="19"/>
      <c r="BW75" s="19"/>
      <c r="BX75" s="19"/>
      <c r="BY75" s="19"/>
      <c r="BZ75" s="19"/>
      <c r="CA75" s="19"/>
      <c r="CB75" s="19"/>
      <c r="CC75" s="19"/>
      <c r="CD75" s="19"/>
      <c r="CE75" s="19"/>
      <c r="CF75" s="19"/>
      <c r="CG75" s="19"/>
      <c r="CH75" s="19"/>
      <c r="CI75" s="19"/>
      <c r="CJ75" s="19"/>
      <c r="CK75" s="19"/>
      <c r="CL75" s="19"/>
      <c r="CM75" s="19"/>
      <c r="CN75" s="19"/>
      <c r="CO75" s="19"/>
      <c r="CP75" s="19"/>
      <c r="CQ75" s="19"/>
      <c r="CR75" s="19"/>
      <c r="CS75" s="19"/>
      <c r="CT75" s="19"/>
      <c r="CU75" s="19"/>
      <c r="CV75" s="19"/>
      <c r="CW75" s="19"/>
      <c r="CX75" s="19"/>
      <c r="CY75" s="19"/>
    </row>
    <row r="76" spans="1:103" x14ac:dyDescent="0.25">
      <c r="AF76" s="19"/>
      <c r="AG76" s="19"/>
      <c r="AH76" s="19"/>
      <c r="AI76" s="19"/>
      <c r="AJ76" s="19"/>
      <c r="AK76" s="19"/>
      <c r="AL76" s="19"/>
      <c r="AM76" s="19"/>
      <c r="AN76" s="19"/>
      <c r="AO76" s="19"/>
      <c r="AP76" s="19"/>
      <c r="AQ76" s="19"/>
      <c r="AR76" s="19"/>
      <c r="AS76" s="19"/>
      <c r="AT76" s="19"/>
      <c r="AU76" s="19"/>
      <c r="AV76" s="19"/>
      <c r="AW76" s="19"/>
      <c r="AX76" s="19"/>
      <c r="AY76" s="19"/>
      <c r="AZ76" s="19"/>
      <c r="BA76" s="19"/>
      <c r="BB76" s="19"/>
      <c r="BC76" s="19"/>
      <c r="BD76" s="19"/>
      <c r="BE76" s="19"/>
      <c r="BF76" s="19"/>
      <c r="BG76" s="19"/>
      <c r="BH76" s="19"/>
      <c r="BI76" s="19"/>
      <c r="BJ76" s="19"/>
      <c r="BK76" s="19"/>
      <c r="BL76" s="19"/>
      <c r="BM76" s="19"/>
      <c r="BN76" s="19"/>
      <c r="BO76" s="19"/>
      <c r="BP76" s="19"/>
      <c r="BQ76" s="19"/>
      <c r="BR76" s="19"/>
      <c r="BS76" s="19"/>
      <c r="BT76" s="19"/>
      <c r="BU76" s="19"/>
      <c r="BV76" s="19"/>
      <c r="BW76" s="19"/>
      <c r="BX76" s="19"/>
      <c r="BY76" s="19"/>
      <c r="BZ76" s="19"/>
      <c r="CA76" s="19"/>
      <c r="CB76" s="19"/>
      <c r="CC76" s="19"/>
      <c r="CD76" s="19"/>
      <c r="CE76" s="19"/>
      <c r="CF76" s="19"/>
      <c r="CG76" s="19"/>
      <c r="CH76" s="19"/>
      <c r="CI76" s="19"/>
      <c r="CJ76" s="19"/>
      <c r="CK76" s="19"/>
      <c r="CL76" s="19"/>
      <c r="CM76" s="19"/>
      <c r="CN76" s="19"/>
      <c r="CO76" s="19"/>
      <c r="CP76" s="19"/>
      <c r="CQ76" s="19"/>
      <c r="CR76" s="19"/>
      <c r="CS76" s="19"/>
      <c r="CT76" s="19"/>
      <c r="CU76" s="19"/>
      <c r="CV76" s="19"/>
      <c r="CW76" s="19"/>
      <c r="CX76" s="19"/>
      <c r="CY76" s="19"/>
    </row>
    <row r="77" spans="1:103" x14ac:dyDescent="0.25">
      <c r="AF77" s="19"/>
      <c r="AG77" s="19"/>
      <c r="AH77" s="19"/>
      <c r="AI77" s="19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19"/>
      <c r="AX77" s="19"/>
      <c r="AY77" s="19"/>
      <c r="AZ77" s="19"/>
      <c r="BA77" s="19"/>
      <c r="BB77" s="19"/>
      <c r="BC77" s="19"/>
      <c r="BD77" s="19"/>
      <c r="BE77" s="19"/>
      <c r="BF77" s="19"/>
      <c r="BG77" s="19"/>
      <c r="BH77" s="19"/>
      <c r="BI77" s="19"/>
      <c r="BJ77" s="19"/>
      <c r="BK77" s="19"/>
      <c r="BL77" s="19"/>
      <c r="BM77" s="19"/>
      <c r="BN77" s="19"/>
      <c r="BO77" s="19"/>
      <c r="BP77" s="19"/>
      <c r="BQ77" s="19"/>
      <c r="BR77" s="19"/>
      <c r="BS77" s="19"/>
      <c r="BT77" s="19"/>
      <c r="BU77" s="19"/>
      <c r="BV77" s="19"/>
      <c r="BW77" s="19"/>
      <c r="BX77" s="19"/>
      <c r="BY77" s="19"/>
      <c r="BZ77" s="19"/>
      <c r="CA77" s="19"/>
      <c r="CB77" s="19"/>
      <c r="CC77" s="19"/>
      <c r="CD77" s="19"/>
      <c r="CE77" s="19"/>
      <c r="CF77" s="19"/>
      <c r="CG77" s="19"/>
      <c r="CH77" s="19"/>
      <c r="CI77" s="19"/>
      <c r="CJ77" s="19"/>
      <c r="CK77" s="19"/>
      <c r="CL77" s="19"/>
      <c r="CM77" s="19"/>
      <c r="CN77" s="19"/>
      <c r="CO77" s="19"/>
      <c r="CP77" s="19"/>
      <c r="CQ77" s="19"/>
      <c r="CR77" s="19"/>
      <c r="CS77" s="19"/>
      <c r="CT77" s="19"/>
      <c r="CU77" s="19"/>
      <c r="CV77" s="19"/>
      <c r="CW77" s="19"/>
      <c r="CX77" s="19"/>
      <c r="CY77" s="19"/>
    </row>
    <row r="78" spans="1:103" x14ac:dyDescent="0.25">
      <c r="AF78" s="19"/>
      <c r="AG78" s="19"/>
      <c r="AH78" s="19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19"/>
      <c r="AX78" s="19"/>
      <c r="AY78" s="19"/>
      <c r="AZ78" s="19"/>
      <c r="BA78" s="19"/>
      <c r="BB78" s="19"/>
      <c r="BC78" s="19"/>
      <c r="BD78" s="19"/>
      <c r="BE78" s="19"/>
      <c r="BF78" s="19"/>
      <c r="BG78" s="19"/>
      <c r="BH78" s="19"/>
      <c r="BI78" s="19"/>
      <c r="BJ78" s="19"/>
      <c r="BK78" s="19"/>
      <c r="BL78" s="19"/>
      <c r="BM78" s="19"/>
      <c r="BN78" s="19"/>
      <c r="BO78" s="19"/>
      <c r="BP78" s="19"/>
      <c r="BQ78" s="19"/>
      <c r="BR78" s="19"/>
      <c r="BS78" s="19"/>
      <c r="BT78" s="19"/>
      <c r="BU78" s="19"/>
      <c r="BV78" s="19"/>
      <c r="BW78" s="19"/>
      <c r="BX78" s="19"/>
      <c r="BY78" s="19"/>
      <c r="BZ78" s="19"/>
      <c r="CA78" s="19"/>
      <c r="CB78" s="19"/>
      <c r="CC78" s="19"/>
      <c r="CD78" s="19"/>
      <c r="CE78" s="19"/>
      <c r="CF78" s="19"/>
      <c r="CG78" s="19"/>
      <c r="CH78" s="19"/>
      <c r="CI78" s="19"/>
      <c r="CJ78" s="19"/>
      <c r="CK78" s="19"/>
      <c r="CL78" s="19"/>
      <c r="CM78" s="19"/>
      <c r="CN78" s="19"/>
      <c r="CO78" s="19"/>
      <c r="CP78" s="19"/>
      <c r="CQ78" s="19"/>
      <c r="CR78" s="19"/>
      <c r="CS78" s="19"/>
      <c r="CT78" s="19"/>
      <c r="CU78" s="19"/>
      <c r="CV78" s="19"/>
      <c r="CW78" s="19"/>
      <c r="CX78" s="19"/>
      <c r="CY78" s="19"/>
    </row>
    <row r="79" spans="1:103" x14ac:dyDescent="0.25">
      <c r="AF79" s="19"/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19"/>
      <c r="AX79" s="19"/>
      <c r="AY79" s="19"/>
      <c r="AZ79" s="19"/>
      <c r="BA79" s="19"/>
      <c r="BB79" s="19"/>
      <c r="BC79" s="19"/>
      <c r="BD79" s="19"/>
      <c r="BE79" s="19"/>
      <c r="BF79" s="19"/>
      <c r="BG79" s="19"/>
      <c r="BH79" s="19"/>
      <c r="BI79" s="19"/>
      <c r="BJ79" s="19"/>
      <c r="BK79" s="19"/>
      <c r="BL79" s="19"/>
      <c r="BM79" s="19"/>
      <c r="BN79" s="19"/>
      <c r="BO79" s="19"/>
      <c r="BP79" s="19"/>
      <c r="BQ79" s="19"/>
      <c r="BR79" s="19"/>
      <c r="BS79" s="19"/>
      <c r="BT79" s="19"/>
      <c r="BU79" s="19"/>
      <c r="BV79" s="19"/>
      <c r="BW79" s="19"/>
      <c r="BX79" s="19"/>
      <c r="BY79" s="19"/>
      <c r="BZ79" s="19"/>
      <c r="CA79" s="19"/>
      <c r="CB79" s="19"/>
      <c r="CC79" s="19"/>
      <c r="CD79" s="19"/>
      <c r="CE79" s="19"/>
      <c r="CF79" s="19"/>
      <c r="CG79" s="19"/>
      <c r="CH79" s="19"/>
      <c r="CI79" s="19"/>
      <c r="CJ79" s="19"/>
      <c r="CK79" s="19"/>
      <c r="CL79" s="19"/>
      <c r="CM79" s="19"/>
      <c r="CN79" s="19"/>
      <c r="CO79" s="19"/>
      <c r="CP79" s="19"/>
      <c r="CQ79" s="19"/>
      <c r="CR79" s="19"/>
      <c r="CS79" s="19"/>
      <c r="CT79" s="19"/>
      <c r="CU79" s="19"/>
      <c r="CV79" s="19"/>
      <c r="CW79" s="19"/>
      <c r="CX79" s="19"/>
      <c r="CY79" s="19"/>
    </row>
    <row r="80" spans="1:103" x14ac:dyDescent="0.25">
      <c r="AF80" s="19"/>
      <c r="AG80" s="19"/>
      <c r="AH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19"/>
      <c r="AX80" s="19"/>
      <c r="AY80" s="19"/>
      <c r="AZ80" s="19"/>
      <c r="BA80" s="19"/>
      <c r="BB80" s="19"/>
      <c r="BC80" s="19"/>
      <c r="BD80" s="19"/>
      <c r="BE80" s="19"/>
      <c r="BF80" s="19"/>
      <c r="BG80" s="19"/>
      <c r="BH80" s="19"/>
      <c r="BI80" s="19"/>
      <c r="BJ80" s="19"/>
      <c r="BK80" s="19"/>
      <c r="BL80" s="19"/>
      <c r="BM80" s="19"/>
      <c r="BN80" s="19"/>
      <c r="BO80" s="19"/>
      <c r="BP80" s="19"/>
      <c r="BQ80" s="19"/>
      <c r="BR80" s="19"/>
      <c r="BS80" s="19"/>
      <c r="BT80" s="19"/>
      <c r="BU80" s="19"/>
      <c r="BV80" s="19"/>
      <c r="BW80" s="19"/>
      <c r="BX80" s="19"/>
      <c r="BY80" s="19"/>
      <c r="BZ80" s="19"/>
      <c r="CA80" s="19"/>
      <c r="CB80" s="19"/>
      <c r="CC80" s="19"/>
      <c r="CD80" s="19"/>
      <c r="CE80" s="19"/>
      <c r="CF80" s="19"/>
      <c r="CG80" s="19"/>
      <c r="CH80" s="19"/>
      <c r="CI80" s="19"/>
      <c r="CJ80" s="19"/>
      <c r="CK80" s="19"/>
      <c r="CL80" s="19"/>
      <c r="CM80" s="19"/>
      <c r="CN80" s="19"/>
      <c r="CO80" s="19"/>
      <c r="CP80" s="19"/>
      <c r="CQ80" s="19"/>
      <c r="CR80" s="19"/>
      <c r="CS80" s="19"/>
      <c r="CT80" s="19"/>
      <c r="CU80" s="19"/>
      <c r="CV80" s="19"/>
      <c r="CW80" s="19"/>
      <c r="CX80" s="19"/>
      <c r="CY80" s="19"/>
    </row>
    <row r="81" spans="32:103" x14ac:dyDescent="0.25">
      <c r="AF81" s="19"/>
      <c r="AG81" s="19"/>
      <c r="AH81" s="19"/>
      <c r="AI81" s="19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19"/>
      <c r="AX81" s="19"/>
      <c r="AY81" s="19"/>
      <c r="AZ81" s="19"/>
      <c r="BA81" s="19"/>
      <c r="BB81" s="19"/>
      <c r="BC81" s="19"/>
      <c r="BD81" s="19"/>
      <c r="BE81" s="19"/>
      <c r="BF81" s="19"/>
      <c r="BG81" s="19"/>
      <c r="BH81" s="19"/>
      <c r="BI81" s="19"/>
      <c r="BJ81" s="19"/>
      <c r="BK81" s="19"/>
      <c r="BL81" s="19"/>
      <c r="BM81" s="19"/>
      <c r="BN81" s="19"/>
      <c r="BO81" s="19"/>
      <c r="BP81" s="19"/>
      <c r="BQ81" s="19"/>
      <c r="BR81" s="19"/>
      <c r="BS81" s="19"/>
      <c r="BT81" s="19"/>
      <c r="BU81" s="19"/>
      <c r="BV81" s="19"/>
      <c r="BW81" s="19"/>
      <c r="BX81" s="19"/>
      <c r="BY81" s="19"/>
      <c r="BZ81" s="19"/>
      <c r="CA81" s="19"/>
      <c r="CB81" s="19"/>
      <c r="CC81" s="19"/>
      <c r="CD81" s="19"/>
      <c r="CE81" s="19"/>
      <c r="CF81" s="19"/>
      <c r="CG81" s="19"/>
      <c r="CH81" s="19"/>
      <c r="CI81" s="19"/>
      <c r="CJ81" s="19"/>
      <c r="CK81" s="19"/>
      <c r="CL81" s="19"/>
      <c r="CM81" s="19"/>
      <c r="CN81" s="19"/>
      <c r="CO81" s="19"/>
      <c r="CP81" s="19"/>
      <c r="CQ81" s="19"/>
      <c r="CR81" s="19"/>
      <c r="CS81" s="19"/>
      <c r="CT81" s="19"/>
      <c r="CU81" s="19"/>
      <c r="CV81" s="19"/>
      <c r="CW81" s="19"/>
      <c r="CX81" s="19"/>
      <c r="CY81" s="19"/>
    </row>
    <row r="82" spans="32:103" x14ac:dyDescent="0.25">
      <c r="AF82" s="19"/>
      <c r="AG82" s="19"/>
      <c r="AH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19"/>
      <c r="AX82" s="19"/>
      <c r="AY82" s="19"/>
      <c r="AZ82" s="19"/>
      <c r="BA82" s="19"/>
      <c r="BB82" s="19"/>
      <c r="BC82" s="19"/>
      <c r="BD82" s="19"/>
      <c r="BE82" s="19"/>
      <c r="BF82" s="19"/>
      <c r="BG82" s="19"/>
      <c r="BH82" s="19"/>
      <c r="BI82" s="19"/>
      <c r="BJ82" s="19"/>
      <c r="BK82" s="19"/>
      <c r="BL82" s="19"/>
      <c r="BM82" s="19"/>
      <c r="BN82" s="19"/>
      <c r="BO82" s="19"/>
      <c r="BP82" s="19"/>
      <c r="BQ82" s="19"/>
      <c r="BR82" s="19"/>
      <c r="BS82" s="19"/>
      <c r="BT82" s="19"/>
      <c r="BU82" s="19"/>
      <c r="BV82" s="19"/>
      <c r="BW82" s="19"/>
      <c r="BX82" s="19"/>
      <c r="BY82" s="19"/>
      <c r="BZ82" s="19"/>
      <c r="CA82" s="19"/>
      <c r="CB82" s="19"/>
      <c r="CC82" s="19"/>
      <c r="CD82" s="19"/>
      <c r="CE82" s="19"/>
      <c r="CF82" s="19"/>
      <c r="CG82" s="19"/>
      <c r="CH82" s="19"/>
      <c r="CI82" s="19"/>
      <c r="CJ82" s="19"/>
      <c r="CK82" s="19"/>
      <c r="CL82" s="19"/>
      <c r="CM82" s="19"/>
      <c r="CN82" s="19"/>
      <c r="CO82" s="19"/>
      <c r="CP82" s="19"/>
      <c r="CQ82" s="19"/>
      <c r="CR82" s="19"/>
      <c r="CS82" s="19"/>
      <c r="CT82" s="19"/>
      <c r="CU82" s="19"/>
      <c r="CV82" s="19"/>
      <c r="CW82" s="19"/>
      <c r="CX82" s="19"/>
      <c r="CY82" s="19"/>
    </row>
    <row r="83" spans="32:103" x14ac:dyDescent="0.25">
      <c r="AF83" s="19"/>
      <c r="AG83" s="19"/>
      <c r="AH83" s="19"/>
      <c r="AI83" s="19"/>
      <c r="AJ83" s="19"/>
      <c r="AK83" s="19"/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19"/>
      <c r="AX83" s="19"/>
      <c r="AY83" s="19"/>
      <c r="AZ83" s="19"/>
      <c r="BA83" s="19"/>
      <c r="BB83" s="19"/>
      <c r="BC83" s="19"/>
      <c r="BD83" s="19"/>
      <c r="BE83" s="19"/>
      <c r="BF83" s="19"/>
      <c r="BG83" s="19"/>
      <c r="BH83" s="19"/>
      <c r="BI83" s="19"/>
      <c r="BJ83" s="19"/>
      <c r="BK83" s="19"/>
      <c r="BL83" s="19"/>
      <c r="BM83" s="19"/>
      <c r="BN83" s="19"/>
      <c r="BO83" s="19"/>
      <c r="BP83" s="19"/>
      <c r="BQ83" s="19"/>
      <c r="BR83" s="19"/>
      <c r="BS83" s="19"/>
      <c r="BT83" s="19"/>
      <c r="BU83" s="19"/>
      <c r="BV83" s="19"/>
      <c r="BW83" s="19"/>
      <c r="BX83" s="19"/>
      <c r="BY83" s="19"/>
      <c r="BZ83" s="19"/>
      <c r="CA83" s="19"/>
      <c r="CB83" s="19"/>
      <c r="CC83" s="19"/>
      <c r="CD83" s="19"/>
      <c r="CE83" s="19"/>
      <c r="CF83" s="19"/>
      <c r="CG83" s="19"/>
      <c r="CH83" s="19"/>
      <c r="CI83" s="19"/>
      <c r="CJ83" s="19"/>
      <c r="CK83" s="19"/>
      <c r="CL83" s="19"/>
      <c r="CM83" s="19"/>
      <c r="CN83" s="19"/>
      <c r="CO83" s="19"/>
      <c r="CP83" s="19"/>
      <c r="CQ83" s="19"/>
      <c r="CR83" s="19"/>
      <c r="CS83" s="19"/>
      <c r="CT83" s="19"/>
      <c r="CU83" s="19"/>
      <c r="CV83" s="19"/>
      <c r="CW83" s="19"/>
      <c r="CX83" s="19"/>
      <c r="CY83" s="19"/>
    </row>
    <row r="84" spans="32:103" x14ac:dyDescent="0.25">
      <c r="AF84" s="19"/>
      <c r="AG84" s="19"/>
      <c r="AH84" s="19"/>
      <c r="AI84" s="19"/>
      <c r="AJ84" s="19"/>
      <c r="AK84" s="19"/>
      <c r="AL84" s="19"/>
      <c r="AM84" s="19"/>
      <c r="AN84" s="19"/>
      <c r="AO84" s="19"/>
      <c r="AP84" s="19"/>
      <c r="AQ84" s="19"/>
      <c r="AR84" s="19"/>
      <c r="AS84" s="19"/>
      <c r="AT84" s="19"/>
      <c r="AU84" s="19"/>
      <c r="AV84" s="19"/>
      <c r="AW84" s="19"/>
      <c r="AX84" s="19"/>
      <c r="AY84" s="19"/>
      <c r="AZ84" s="19"/>
      <c r="BA84" s="19"/>
      <c r="BB84" s="19"/>
      <c r="BC84" s="19"/>
      <c r="BD84" s="19"/>
      <c r="BE84" s="19"/>
      <c r="BF84" s="19"/>
      <c r="BG84" s="19"/>
      <c r="BH84" s="19"/>
      <c r="BI84" s="19"/>
      <c r="BJ84" s="19"/>
      <c r="BK84" s="19"/>
      <c r="BL84" s="19"/>
      <c r="BM84" s="19"/>
      <c r="BN84" s="19"/>
      <c r="BO84" s="19"/>
      <c r="BP84" s="19"/>
      <c r="BQ84" s="19"/>
      <c r="BR84" s="19"/>
      <c r="BS84" s="19"/>
      <c r="BT84" s="19"/>
      <c r="BU84" s="19"/>
      <c r="BV84" s="19"/>
      <c r="BW84" s="19"/>
      <c r="BX84" s="19"/>
      <c r="BY84" s="19"/>
      <c r="BZ84" s="19"/>
      <c r="CA84" s="19"/>
      <c r="CB84" s="19"/>
      <c r="CC84" s="19"/>
      <c r="CD84" s="19"/>
      <c r="CE84" s="19"/>
      <c r="CF84" s="19"/>
      <c r="CG84" s="19"/>
      <c r="CH84" s="19"/>
      <c r="CI84" s="19"/>
      <c r="CJ84" s="19"/>
      <c r="CK84" s="19"/>
      <c r="CL84" s="19"/>
      <c r="CM84" s="19"/>
      <c r="CN84" s="19"/>
      <c r="CO84" s="19"/>
      <c r="CP84" s="19"/>
      <c r="CQ84" s="19"/>
      <c r="CR84" s="19"/>
      <c r="CS84" s="19"/>
      <c r="CT84" s="19"/>
      <c r="CU84" s="19"/>
      <c r="CV84" s="19"/>
      <c r="CW84" s="19"/>
      <c r="CX84" s="19"/>
      <c r="CY84" s="19"/>
    </row>
    <row r="85" spans="32:103" x14ac:dyDescent="0.25">
      <c r="AF85" s="19"/>
      <c r="AG85" s="19"/>
      <c r="AH85" s="19"/>
      <c r="AI85" s="19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19"/>
      <c r="AX85" s="19"/>
      <c r="AY85" s="19"/>
      <c r="AZ85" s="19"/>
      <c r="BA85" s="19"/>
      <c r="BB85" s="19"/>
      <c r="BC85" s="19"/>
      <c r="BD85" s="19"/>
      <c r="BE85" s="19"/>
      <c r="BF85" s="19"/>
      <c r="BG85" s="19"/>
      <c r="BH85" s="19"/>
      <c r="BI85" s="19"/>
      <c r="BJ85" s="19"/>
      <c r="BK85" s="19"/>
      <c r="BL85" s="19"/>
      <c r="BM85" s="19"/>
      <c r="BN85" s="19"/>
      <c r="BO85" s="19"/>
      <c r="BP85" s="19"/>
      <c r="BQ85" s="19"/>
      <c r="BR85" s="19"/>
      <c r="BS85" s="19"/>
      <c r="BT85" s="19"/>
      <c r="BU85" s="19"/>
      <c r="BV85" s="19"/>
      <c r="BW85" s="19"/>
      <c r="BX85" s="19"/>
      <c r="BY85" s="19"/>
      <c r="BZ85" s="19"/>
      <c r="CA85" s="19"/>
      <c r="CB85" s="19"/>
      <c r="CC85" s="19"/>
      <c r="CD85" s="19"/>
      <c r="CE85" s="19"/>
      <c r="CF85" s="19"/>
      <c r="CG85" s="19"/>
      <c r="CH85" s="19"/>
      <c r="CI85" s="19"/>
      <c r="CJ85" s="19"/>
      <c r="CK85" s="19"/>
      <c r="CL85" s="19"/>
      <c r="CM85" s="19"/>
      <c r="CN85" s="19"/>
      <c r="CO85" s="19"/>
      <c r="CP85" s="19"/>
      <c r="CQ85" s="19"/>
      <c r="CR85" s="19"/>
      <c r="CS85" s="19"/>
      <c r="CT85" s="19"/>
      <c r="CU85" s="19"/>
      <c r="CV85" s="19"/>
      <c r="CW85" s="19"/>
      <c r="CX85" s="19"/>
      <c r="CY85" s="19"/>
    </row>
    <row r="86" spans="32:103" x14ac:dyDescent="0.25">
      <c r="AF86" s="19"/>
      <c r="AG86" s="19"/>
      <c r="AH86" s="19"/>
      <c r="AI86" s="1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19"/>
      <c r="AX86" s="19"/>
      <c r="AY86" s="19"/>
      <c r="AZ86" s="19"/>
      <c r="BA86" s="19"/>
      <c r="BB86" s="19"/>
      <c r="BC86" s="19"/>
      <c r="BD86" s="19"/>
      <c r="BE86" s="19"/>
      <c r="BF86" s="19"/>
      <c r="BG86" s="19"/>
      <c r="BH86" s="19"/>
      <c r="BI86" s="19"/>
      <c r="BJ86" s="19"/>
      <c r="BK86" s="19"/>
      <c r="BL86" s="19"/>
      <c r="BM86" s="19"/>
      <c r="BN86" s="19"/>
      <c r="BO86" s="19"/>
      <c r="BP86" s="19"/>
      <c r="BQ86" s="19"/>
      <c r="BR86" s="19"/>
      <c r="BS86" s="19"/>
      <c r="BT86" s="19"/>
      <c r="BU86" s="19"/>
      <c r="BV86" s="19"/>
      <c r="BW86" s="19"/>
      <c r="BX86" s="19"/>
      <c r="BY86" s="19"/>
      <c r="BZ86" s="19"/>
      <c r="CA86" s="19"/>
      <c r="CB86" s="19"/>
      <c r="CC86" s="19"/>
      <c r="CD86" s="19"/>
      <c r="CE86" s="19"/>
      <c r="CF86" s="19"/>
      <c r="CG86" s="19"/>
      <c r="CH86" s="19"/>
      <c r="CI86" s="19"/>
      <c r="CJ86" s="19"/>
      <c r="CK86" s="19"/>
      <c r="CL86" s="19"/>
      <c r="CM86" s="19"/>
      <c r="CN86" s="19"/>
      <c r="CO86" s="19"/>
      <c r="CP86" s="19"/>
      <c r="CQ86" s="19"/>
      <c r="CR86" s="19"/>
      <c r="CS86" s="19"/>
      <c r="CT86" s="19"/>
      <c r="CU86" s="19"/>
      <c r="CV86" s="19"/>
      <c r="CW86" s="19"/>
      <c r="CX86" s="19"/>
      <c r="CY86" s="19"/>
    </row>
    <row r="87" spans="32:103" x14ac:dyDescent="0.25">
      <c r="AF87" s="19"/>
      <c r="AG87" s="19"/>
      <c r="AH87" s="19"/>
      <c r="AI87" s="1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19"/>
      <c r="AX87" s="19"/>
      <c r="AY87" s="19"/>
      <c r="AZ87" s="19"/>
      <c r="BA87" s="19"/>
      <c r="BB87" s="19"/>
      <c r="BC87" s="19"/>
      <c r="BD87" s="19"/>
      <c r="BE87" s="19"/>
      <c r="BF87" s="19"/>
      <c r="BG87" s="19"/>
      <c r="BH87" s="19"/>
      <c r="BI87" s="19"/>
      <c r="BJ87" s="19"/>
      <c r="BK87" s="19"/>
      <c r="BL87" s="19"/>
      <c r="BM87" s="19"/>
      <c r="BN87" s="19"/>
      <c r="BO87" s="19"/>
      <c r="BP87" s="19"/>
      <c r="BQ87" s="19"/>
      <c r="BR87" s="19"/>
      <c r="BS87" s="19"/>
      <c r="BT87" s="19"/>
      <c r="BU87" s="19"/>
      <c r="BV87" s="19"/>
      <c r="BW87" s="19"/>
      <c r="BX87" s="19"/>
      <c r="BY87" s="19"/>
      <c r="BZ87" s="19"/>
      <c r="CA87" s="19"/>
      <c r="CB87" s="19"/>
      <c r="CC87" s="19"/>
      <c r="CD87" s="19"/>
      <c r="CE87" s="19"/>
      <c r="CF87" s="19"/>
      <c r="CG87" s="19"/>
      <c r="CH87" s="19"/>
      <c r="CI87" s="19"/>
      <c r="CJ87" s="19"/>
      <c r="CK87" s="19"/>
      <c r="CL87" s="19"/>
      <c r="CM87" s="19"/>
      <c r="CN87" s="19"/>
      <c r="CO87" s="19"/>
      <c r="CP87" s="19"/>
      <c r="CQ87" s="19"/>
      <c r="CR87" s="19"/>
      <c r="CS87" s="19"/>
      <c r="CT87" s="19"/>
      <c r="CU87" s="19"/>
      <c r="CV87" s="19"/>
      <c r="CW87" s="19"/>
      <c r="CX87" s="19"/>
      <c r="CY87" s="19"/>
    </row>
    <row r="88" spans="32:103" x14ac:dyDescent="0.25">
      <c r="AF88" s="19"/>
      <c r="AG88" s="19"/>
      <c r="AH88" s="19"/>
      <c r="AI88" s="19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19"/>
      <c r="AX88" s="19"/>
      <c r="AY88" s="19"/>
      <c r="AZ88" s="19"/>
      <c r="BA88" s="19"/>
      <c r="BB88" s="19"/>
      <c r="BC88" s="19"/>
      <c r="BD88" s="19"/>
      <c r="BE88" s="19"/>
      <c r="BF88" s="19"/>
      <c r="BG88" s="19"/>
      <c r="BH88" s="19"/>
      <c r="BI88" s="19"/>
      <c r="BJ88" s="19"/>
      <c r="BK88" s="19"/>
      <c r="BL88" s="19"/>
      <c r="BM88" s="19"/>
      <c r="BN88" s="19"/>
      <c r="BO88" s="19"/>
      <c r="BP88" s="19"/>
      <c r="BQ88" s="19"/>
      <c r="BR88" s="19"/>
      <c r="BS88" s="19"/>
      <c r="BT88" s="19"/>
      <c r="BU88" s="19"/>
      <c r="BV88" s="19"/>
      <c r="BW88" s="19"/>
      <c r="BX88" s="19"/>
      <c r="BY88" s="19"/>
      <c r="BZ88" s="19"/>
      <c r="CA88" s="19"/>
      <c r="CB88" s="19"/>
      <c r="CC88" s="19"/>
      <c r="CD88" s="19"/>
      <c r="CE88" s="19"/>
      <c r="CF88" s="19"/>
      <c r="CG88" s="19"/>
      <c r="CH88" s="19"/>
      <c r="CI88" s="19"/>
      <c r="CJ88" s="19"/>
      <c r="CK88" s="19"/>
      <c r="CL88" s="19"/>
      <c r="CM88" s="19"/>
      <c r="CN88" s="19"/>
      <c r="CO88" s="19"/>
      <c r="CP88" s="19"/>
      <c r="CQ88" s="19"/>
      <c r="CR88" s="19"/>
      <c r="CS88" s="19"/>
      <c r="CT88" s="19"/>
      <c r="CU88" s="19"/>
      <c r="CV88" s="19"/>
      <c r="CW88" s="19"/>
      <c r="CX88" s="19"/>
      <c r="CY88" s="19"/>
    </row>
    <row r="89" spans="32:103" x14ac:dyDescent="0.25">
      <c r="AF89" s="19"/>
      <c r="AG89" s="19"/>
      <c r="AH89" s="19"/>
      <c r="AI89" s="19"/>
      <c r="AJ89" s="19"/>
      <c r="AK89" s="19"/>
      <c r="AL89" s="19"/>
      <c r="AM89" s="19"/>
      <c r="AN89" s="19"/>
      <c r="AO89" s="19"/>
      <c r="AP89" s="19"/>
      <c r="AQ89" s="19"/>
      <c r="AR89" s="19"/>
      <c r="AS89" s="19"/>
      <c r="AT89" s="19"/>
      <c r="AU89" s="19"/>
      <c r="AV89" s="19"/>
      <c r="AW89" s="19"/>
      <c r="AX89" s="19"/>
      <c r="AY89" s="19"/>
      <c r="AZ89" s="19"/>
      <c r="BA89" s="19"/>
      <c r="BB89" s="19"/>
      <c r="BC89" s="19"/>
      <c r="BD89" s="19"/>
      <c r="BE89" s="19"/>
      <c r="BF89" s="19"/>
      <c r="BG89" s="19"/>
      <c r="BH89" s="19"/>
      <c r="BI89" s="19"/>
      <c r="BJ89" s="19"/>
      <c r="BK89" s="19"/>
      <c r="BL89" s="19"/>
      <c r="BM89" s="19"/>
      <c r="BN89" s="19"/>
      <c r="BO89" s="19"/>
      <c r="BP89" s="19"/>
      <c r="BQ89" s="19"/>
      <c r="BR89" s="19"/>
      <c r="BS89" s="19"/>
      <c r="BT89" s="19"/>
      <c r="BU89" s="19"/>
      <c r="BV89" s="19"/>
      <c r="BW89" s="19"/>
      <c r="BX89" s="19"/>
      <c r="BY89" s="19"/>
      <c r="BZ89" s="19"/>
      <c r="CA89" s="19"/>
      <c r="CB89" s="19"/>
      <c r="CC89" s="19"/>
      <c r="CD89" s="19"/>
      <c r="CE89" s="19"/>
      <c r="CF89" s="19"/>
      <c r="CG89" s="19"/>
      <c r="CH89" s="19"/>
      <c r="CI89" s="19"/>
      <c r="CJ89" s="19"/>
      <c r="CK89" s="19"/>
      <c r="CL89" s="19"/>
      <c r="CM89" s="19"/>
      <c r="CN89" s="19"/>
      <c r="CO89" s="19"/>
      <c r="CP89" s="19"/>
      <c r="CQ89" s="19"/>
      <c r="CR89" s="19"/>
      <c r="CS89" s="19"/>
      <c r="CT89" s="19"/>
      <c r="CU89" s="19"/>
      <c r="CV89" s="19"/>
      <c r="CW89" s="19"/>
      <c r="CX89" s="19"/>
      <c r="CY89" s="19"/>
    </row>
    <row r="90" spans="32:103" x14ac:dyDescent="0.25">
      <c r="AF90" s="19"/>
      <c r="AG90" s="19"/>
      <c r="AH90" s="19"/>
      <c r="AI90" s="1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19"/>
      <c r="AX90" s="19"/>
      <c r="AY90" s="19"/>
      <c r="AZ90" s="19"/>
      <c r="BA90" s="19"/>
      <c r="BB90" s="19"/>
      <c r="BC90" s="19"/>
      <c r="BD90" s="19"/>
      <c r="BE90" s="19"/>
      <c r="BF90" s="19"/>
      <c r="BG90" s="19"/>
      <c r="BH90" s="19"/>
      <c r="BI90" s="19"/>
      <c r="BJ90" s="19"/>
      <c r="BK90" s="19"/>
      <c r="BL90" s="19"/>
      <c r="BM90" s="19"/>
      <c r="BN90" s="19"/>
      <c r="BO90" s="19"/>
      <c r="BP90" s="19"/>
      <c r="BQ90" s="19"/>
      <c r="BR90" s="19"/>
      <c r="BS90" s="19"/>
      <c r="BT90" s="19"/>
      <c r="BU90" s="19"/>
      <c r="BV90" s="19"/>
      <c r="BW90" s="19"/>
      <c r="BX90" s="19"/>
      <c r="BY90" s="19"/>
      <c r="BZ90" s="19"/>
      <c r="CA90" s="19"/>
      <c r="CB90" s="19"/>
      <c r="CC90" s="19"/>
      <c r="CD90" s="19"/>
      <c r="CE90" s="19"/>
      <c r="CF90" s="19"/>
      <c r="CG90" s="19"/>
      <c r="CH90" s="19"/>
      <c r="CI90" s="19"/>
      <c r="CJ90" s="19"/>
      <c r="CK90" s="19"/>
      <c r="CL90" s="19"/>
      <c r="CM90" s="19"/>
      <c r="CN90" s="19"/>
      <c r="CO90" s="19"/>
      <c r="CP90" s="19"/>
      <c r="CQ90" s="19"/>
      <c r="CR90" s="19"/>
      <c r="CS90" s="19"/>
      <c r="CT90" s="19"/>
      <c r="CU90" s="19"/>
      <c r="CV90" s="19"/>
      <c r="CW90" s="19"/>
      <c r="CX90" s="19"/>
      <c r="CY90" s="19"/>
    </row>
    <row r="91" spans="32:103" x14ac:dyDescent="0.25">
      <c r="AF91" s="19"/>
      <c r="AG91" s="19"/>
      <c r="AH91" s="19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19"/>
      <c r="AX91" s="19"/>
      <c r="AY91" s="19"/>
      <c r="AZ91" s="19"/>
      <c r="BA91" s="19"/>
      <c r="BB91" s="19"/>
      <c r="BC91" s="19"/>
      <c r="BD91" s="19"/>
      <c r="BE91" s="19"/>
      <c r="BF91" s="19"/>
      <c r="BG91" s="19"/>
      <c r="BH91" s="19"/>
      <c r="BI91" s="19"/>
      <c r="BJ91" s="19"/>
      <c r="BK91" s="19"/>
      <c r="BL91" s="19"/>
      <c r="BM91" s="19"/>
      <c r="BN91" s="19"/>
      <c r="BO91" s="19"/>
      <c r="BP91" s="19"/>
      <c r="BQ91" s="19"/>
      <c r="BR91" s="19"/>
      <c r="BS91" s="19"/>
      <c r="BT91" s="19"/>
      <c r="BU91" s="19"/>
      <c r="BV91" s="19"/>
      <c r="BW91" s="19"/>
      <c r="BX91" s="19"/>
      <c r="BY91" s="19"/>
      <c r="BZ91" s="19"/>
      <c r="CA91" s="19"/>
      <c r="CB91" s="19"/>
      <c r="CC91" s="19"/>
      <c r="CD91" s="19"/>
      <c r="CE91" s="19"/>
      <c r="CF91" s="19"/>
      <c r="CG91" s="19"/>
      <c r="CH91" s="19"/>
      <c r="CI91" s="19"/>
      <c r="CJ91" s="19"/>
      <c r="CK91" s="19"/>
      <c r="CL91" s="19"/>
      <c r="CM91" s="19"/>
      <c r="CN91" s="19"/>
      <c r="CO91" s="19"/>
      <c r="CP91" s="19"/>
      <c r="CQ91" s="19"/>
      <c r="CR91" s="19"/>
      <c r="CS91" s="19"/>
      <c r="CT91" s="19"/>
      <c r="CU91" s="19"/>
      <c r="CV91" s="19"/>
      <c r="CW91" s="19"/>
      <c r="CX91" s="19"/>
      <c r="CY91" s="19"/>
    </row>
    <row r="92" spans="32:103" x14ac:dyDescent="0.25">
      <c r="AF92" s="19"/>
      <c r="AG92" s="19"/>
      <c r="AH92" s="19"/>
      <c r="AI92" s="1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19"/>
      <c r="AX92" s="19"/>
      <c r="AY92" s="19"/>
      <c r="AZ92" s="19"/>
      <c r="BA92" s="19"/>
      <c r="BB92" s="19"/>
      <c r="BC92" s="19"/>
      <c r="BD92" s="19"/>
      <c r="BE92" s="19"/>
      <c r="BF92" s="19"/>
      <c r="BG92" s="19"/>
      <c r="BH92" s="19"/>
      <c r="BI92" s="19"/>
      <c r="BJ92" s="19"/>
      <c r="BK92" s="19"/>
      <c r="BL92" s="19"/>
      <c r="BM92" s="19"/>
      <c r="BN92" s="19"/>
      <c r="BO92" s="19"/>
      <c r="BP92" s="19"/>
      <c r="BQ92" s="19"/>
      <c r="BR92" s="19"/>
      <c r="BS92" s="19"/>
      <c r="BT92" s="19"/>
      <c r="BU92" s="19"/>
      <c r="BV92" s="19"/>
      <c r="BW92" s="19"/>
      <c r="BX92" s="19"/>
      <c r="BY92" s="19"/>
      <c r="BZ92" s="19"/>
      <c r="CA92" s="19"/>
      <c r="CB92" s="19"/>
      <c r="CC92" s="19"/>
      <c r="CD92" s="19"/>
      <c r="CE92" s="19"/>
      <c r="CF92" s="19"/>
      <c r="CG92" s="19"/>
      <c r="CH92" s="19"/>
      <c r="CI92" s="19"/>
      <c r="CJ92" s="19"/>
      <c r="CK92" s="19"/>
      <c r="CL92" s="19"/>
      <c r="CM92" s="19"/>
      <c r="CN92" s="19"/>
      <c r="CO92" s="19"/>
      <c r="CP92" s="19"/>
      <c r="CQ92" s="19"/>
      <c r="CR92" s="19"/>
      <c r="CS92" s="19"/>
      <c r="CT92" s="19"/>
      <c r="CU92" s="19"/>
      <c r="CV92" s="19"/>
      <c r="CW92" s="19"/>
      <c r="CX92" s="19"/>
      <c r="CY92" s="19"/>
    </row>
    <row r="93" spans="32:103" x14ac:dyDescent="0.25">
      <c r="AF93" s="19"/>
      <c r="AG93" s="19"/>
      <c r="AH93" s="19"/>
      <c r="AI93" s="19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19"/>
      <c r="AX93" s="19"/>
      <c r="AY93" s="19"/>
      <c r="AZ93" s="19"/>
      <c r="BA93" s="19"/>
      <c r="BB93" s="19"/>
      <c r="BC93" s="19"/>
      <c r="BD93" s="19"/>
      <c r="BE93" s="19"/>
      <c r="BF93" s="19"/>
      <c r="BG93" s="19"/>
      <c r="BH93" s="19"/>
      <c r="BI93" s="19"/>
      <c r="BJ93" s="19"/>
      <c r="BK93" s="19"/>
      <c r="BL93" s="19"/>
      <c r="BM93" s="19"/>
      <c r="BN93" s="19"/>
      <c r="BO93" s="19"/>
      <c r="BP93" s="19"/>
      <c r="BQ93" s="19"/>
      <c r="BR93" s="19"/>
      <c r="BS93" s="19"/>
      <c r="BT93" s="19"/>
      <c r="BU93" s="19"/>
      <c r="BV93" s="19"/>
      <c r="BW93" s="19"/>
      <c r="BX93" s="19"/>
      <c r="BY93" s="19"/>
      <c r="BZ93" s="19"/>
      <c r="CA93" s="19"/>
      <c r="CB93" s="19"/>
      <c r="CC93" s="19"/>
      <c r="CD93" s="19"/>
      <c r="CE93" s="19"/>
      <c r="CF93" s="19"/>
      <c r="CG93" s="19"/>
      <c r="CH93" s="19"/>
      <c r="CI93" s="19"/>
      <c r="CJ93" s="19"/>
      <c r="CK93" s="19"/>
      <c r="CL93" s="19"/>
      <c r="CM93" s="19"/>
      <c r="CN93" s="19"/>
      <c r="CO93" s="19"/>
      <c r="CP93" s="19"/>
      <c r="CQ93" s="19"/>
      <c r="CR93" s="19"/>
      <c r="CS93" s="19"/>
      <c r="CT93" s="19"/>
      <c r="CU93" s="19"/>
      <c r="CV93" s="19"/>
      <c r="CW93" s="19"/>
      <c r="CX93" s="19"/>
      <c r="CY93" s="19"/>
    </row>
    <row r="94" spans="32:103" x14ac:dyDescent="0.25">
      <c r="AF94" s="19"/>
      <c r="AG94" s="19"/>
      <c r="AH94" s="19"/>
      <c r="AI94" s="19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19"/>
      <c r="AX94" s="19"/>
      <c r="AY94" s="19"/>
      <c r="AZ94" s="19"/>
      <c r="BA94" s="19"/>
      <c r="BB94" s="19"/>
      <c r="BC94" s="19"/>
      <c r="BD94" s="19"/>
      <c r="BE94" s="19"/>
      <c r="BF94" s="19"/>
      <c r="BG94" s="19"/>
      <c r="BH94" s="19"/>
      <c r="BI94" s="19"/>
      <c r="BJ94" s="19"/>
      <c r="BK94" s="19"/>
      <c r="BL94" s="19"/>
      <c r="BM94" s="19"/>
      <c r="BN94" s="19"/>
      <c r="BO94" s="19"/>
      <c r="BP94" s="19"/>
      <c r="BQ94" s="19"/>
      <c r="BR94" s="19"/>
      <c r="BS94" s="19"/>
      <c r="BT94" s="19"/>
      <c r="BU94" s="19"/>
      <c r="BV94" s="19"/>
      <c r="BW94" s="19"/>
      <c r="BX94" s="19"/>
      <c r="BY94" s="19"/>
      <c r="BZ94" s="19"/>
      <c r="CA94" s="19"/>
      <c r="CB94" s="19"/>
      <c r="CC94" s="19"/>
      <c r="CD94" s="19"/>
      <c r="CE94" s="19"/>
      <c r="CF94" s="19"/>
      <c r="CG94" s="19"/>
      <c r="CH94" s="19"/>
      <c r="CI94" s="19"/>
      <c r="CJ94" s="19"/>
      <c r="CK94" s="19"/>
      <c r="CL94" s="19"/>
      <c r="CM94" s="19"/>
      <c r="CN94" s="19"/>
      <c r="CO94" s="19"/>
      <c r="CP94" s="19"/>
      <c r="CQ94" s="19"/>
      <c r="CR94" s="19"/>
      <c r="CS94" s="19"/>
      <c r="CT94" s="19"/>
      <c r="CU94" s="19"/>
      <c r="CV94" s="19"/>
      <c r="CW94" s="19"/>
      <c r="CX94" s="19"/>
      <c r="CY94" s="19"/>
    </row>
    <row r="95" spans="32:103" x14ac:dyDescent="0.25">
      <c r="AF95" s="19"/>
      <c r="AG95" s="19"/>
      <c r="AH95" s="19"/>
      <c r="AI95" s="19"/>
      <c r="AJ95" s="19"/>
      <c r="AK95" s="19"/>
      <c r="AL95" s="19"/>
      <c r="AM95" s="19"/>
      <c r="AN95" s="19"/>
      <c r="AO95" s="19"/>
      <c r="AP95" s="19"/>
      <c r="AQ95" s="19"/>
      <c r="AR95" s="19"/>
      <c r="AS95" s="19"/>
      <c r="AT95" s="19"/>
      <c r="AU95" s="19"/>
      <c r="AV95" s="19"/>
      <c r="AW95" s="19"/>
      <c r="AX95" s="19"/>
      <c r="AY95" s="19"/>
      <c r="AZ95" s="19"/>
      <c r="BA95" s="19"/>
      <c r="BB95" s="19"/>
      <c r="BC95" s="19"/>
      <c r="BD95" s="19"/>
      <c r="BE95" s="19"/>
      <c r="BF95" s="19"/>
      <c r="BG95" s="19"/>
      <c r="BH95" s="19"/>
      <c r="BI95" s="19"/>
      <c r="BJ95" s="19"/>
      <c r="BK95" s="19"/>
      <c r="BL95" s="19"/>
      <c r="BM95" s="19"/>
      <c r="BN95" s="19"/>
      <c r="BO95" s="19"/>
      <c r="BP95" s="19"/>
      <c r="BQ95" s="19"/>
      <c r="BR95" s="19"/>
      <c r="BS95" s="19"/>
      <c r="BT95" s="19"/>
      <c r="BU95" s="19"/>
      <c r="BV95" s="19"/>
      <c r="BW95" s="19"/>
      <c r="BX95" s="19"/>
      <c r="BY95" s="19"/>
      <c r="BZ95" s="19"/>
      <c r="CA95" s="19"/>
      <c r="CB95" s="19"/>
      <c r="CC95" s="19"/>
      <c r="CD95" s="19"/>
      <c r="CE95" s="19"/>
      <c r="CF95" s="19"/>
      <c r="CG95" s="19"/>
      <c r="CH95" s="19"/>
      <c r="CI95" s="19"/>
      <c r="CJ95" s="19"/>
      <c r="CK95" s="19"/>
      <c r="CL95" s="19"/>
      <c r="CM95" s="19"/>
      <c r="CN95" s="19"/>
      <c r="CO95" s="19"/>
      <c r="CP95" s="19"/>
      <c r="CQ95" s="19"/>
      <c r="CR95" s="19"/>
      <c r="CS95" s="19"/>
      <c r="CT95" s="19"/>
      <c r="CU95" s="19"/>
      <c r="CV95" s="19"/>
      <c r="CW95" s="19"/>
      <c r="CX95" s="19"/>
      <c r="CY95" s="19"/>
    </row>
    <row r="96" spans="32:103" x14ac:dyDescent="0.25">
      <c r="AF96" s="19"/>
      <c r="AG96" s="19"/>
      <c r="AH96" s="19"/>
      <c r="AI96" s="19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/>
      <c r="AV96" s="19"/>
      <c r="AW96" s="19"/>
      <c r="AX96" s="19"/>
      <c r="AY96" s="19"/>
      <c r="AZ96" s="19"/>
      <c r="BA96" s="19"/>
      <c r="BB96" s="19"/>
      <c r="BC96" s="19"/>
      <c r="BD96" s="19"/>
      <c r="BE96" s="19"/>
      <c r="BF96" s="19"/>
      <c r="BG96" s="19"/>
      <c r="BH96" s="19"/>
      <c r="BI96" s="19"/>
      <c r="BJ96" s="19"/>
      <c r="BK96" s="19"/>
      <c r="BL96" s="19"/>
      <c r="BM96" s="19"/>
      <c r="BN96" s="19"/>
      <c r="BO96" s="19"/>
      <c r="BP96" s="19"/>
      <c r="BQ96" s="19"/>
      <c r="BR96" s="19"/>
      <c r="BS96" s="19"/>
      <c r="BT96" s="19"/>
      <c r="BU96" s="19"/>
      <c r="BV96" s="19"/>
      <c r="BW96" s="19"/>
      <c r="BX96" s="19"/>
      <c r="BY96" s="19"/>
      <c r="BZ96" s="19"/>
      <c r="CA96" s="19"/>
      <c r="CB96" s="19"/>
      <c r="CC96" s="19"/>
      <c r="CD96" s="19"/>
      <c r="CE96" s="19"/>
      <c r="CF96" s="19"/>
      <c r="CG96" s="19"/>
      <c r="CH96" s="19"/>
      <c r="CI96" s="19"/>
      <c r="CJ96" s="19"/>
      <c r="CK96" s="19"/>
      <c r="CL96" s="19"/>
      <c r="CM96" s="19"/>
      <c r="CN96" s="19"/>
      <c r="CO96" s="19"/>
      <c r="CP96" s="19"/>
      <c r="CQ96" s="19"/>
      <c r="CR96" s="19"/>
      <c r="CS96" s="19"/>
      <c r="CT96" s="19"/>
      <c r="CU96" s="19"/>
      <c r="CV96" s="19"/>
      <c r="CW96" s="19"/>
      <c r="CX96" s="19"/>
      <c r="CY96" s="19"/>
    </row>
    <row r="97" spans="32:103" x14ac:dyDescent="0.25">
      <c r="AF97" s="19"/>
      <c r="AG97" s="19"/>
      <c r="AH97" s="19"/>
      <c r="AI97" s="19"/>
      <c r="AJ97" s="19"/>
      <c r="AK97" s="19"/>
      <c r="AL97" s="19"/>
      <c r="AM97" s="19"/>
      <c r="AN97" s="19"/>
      <c r="AO97" s="19"/>
      <c r="AP97" s="19"/>
      <c r="AQ97" s="19"/>
      <c r="AR97" s="19"/>
      <c r="AS97" s="19"/>
      <c r="AT97" s="19"/>
      <c r="AU97" s="19"/>
      <c r="AV97" s="19"/>
      <c r="AW97" s="19"/>
      <c r="AX97" s="19"/>
      <c r="AY97" s="19"/>
      <c r="AZ97" s="19"/>
      <c r="BA97" s="19"/>
      <c r="BB97" s="19"/>
      <c r="BC97" s="19"/>
      <c r="BD97" s="19"/>
      <c r="BE97" s="19"/>
      <c r="BF97" s="19"/>
      <c r="BG97" s="19"/>
      <c r="BH97" s="19"/>
      <c r="BI97" s="19"/>
      <c r="BJ97" s="19"/>
      <c r="BK97" s="19"/>
      <c r="BL97" s="19"/>
      <c r="BM97" s="19"/>
      <c r="BN97" s="19"/>
      <c r="BO97" s="19"/>
      <c r="BP97" s="19"/>
      <c r="BQ97" s="19"/>
      <c r="BR97" s="19"/>
      <c r="BS97" s="19"/>
      <c r="BT97" s="19"/>
      <c r="BU97" s="19"/>
      <c r="BV97" s="19"/>
      <c r="BW97" s="19"/>
      <c r="BX97" s="19"/>
      <c r="BY97" s="19"/>
      <c r="BZ97" s="19"/>
      <c r="CA97" s="19"/>
      <c r="CB97" s="19"/>
      <c r="CC97" s="19"/>
      <c r="CD97" s="19"/>
      <c r="CE97" s="19"/>
      <c r="CF97" s="19"/>
      <c r="CG97" s="19"/>
      <c r="CH97" s="19"/>
      <c r="CI97" s="19"/>
      <c r="CJ97" s="19"/>
      <c r="CK97" s="19"/>
      <c r="CL97" s="19"/>
      <c r="CM97" s="19"/>
      <c r="CN97" s="19"/>
      <c r="CO97" s="19"/>
      <c r="CP97" s="19"/>
      <c r="CQ97" s="19"/>
      <c r="CR97" s="19"/>
      <c r="CS97" s="19"/>
      <c r="CT97" s="19"/>
      <c r="CU97" s="19"/>
      <c r="CV97" s="19"/>
      <c r="CW97" s="19"/>
      <c r="CX97" s="19"/>
      <c r="CY97" s="19"/>
    </row>
    <row r="98" spans="32:103" x14ac:dyDescent="0.25">
      <c r="AF98" s="19"/>
      <c r="AG98" s="19"/>
      <c r="AH98" s="19"/>
      <c r="AI98" s="1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19"/>
      <c r="AX98" s="19"/>
      <c r="AY98" s="19"/>
      <c r="AZ98" s="19"/>
      <c r="BA98" s="19"/>
      <c r="BB98" s="19"/>
      <c r="BC98" s="19"/>
      <c r="BD98" s="19"/>
      <c r="BE98" s="19"/>
      <c r="BF98" s="19"/>
      <c r="BG98" s="19"/>
      <c r="BH98" s="19"/>
      <c r="BI98" s="19"/>
      <c r="BJ98" s="19"/>
      <c r="BK98" s="19"/>
      <c r="BL98" s="19"/>
      <c r="BM98" s="19"/>
      <c r="BN98" s="19"/>
      <c r="BO98" s="19"/>
      <c r="BP98" s="19"/>
      <c r="BQ98" s="19"/>
      <c r="BR98" s="19"/>
      <c r="BS98" s="19"/>
      <c r="BT98" s="19"/>
      <c r="BU98" s="19"/>
      <c r="BV98" s="19"/>
      <c r="BW98" s="19"/>
      <c r="BX98" s="19"/>
      <c r="BY98" s="19"/>
      <c r="BZ98" s="19"/>
      <c r="CA98" s="19"/>
      <c r="CB98" s="19"/>
      <c r="CC98" s="19"/>
      <c r="CD98" s="19"/>
      <c r="CE98" s="19"/>
      <c r="CF98" s="19"/>
      <c r="CG98" s="19"/>
      <c r="CH98" s="19"/>
      <c r="CI98" s="19"/>
      <c r="CJ98" s="19"/>
      <c r="CK98" s="19"/>
      <c r="CL98" s="19"/>
      <c r="CM98" s="19"/>
      <c r="CN98" s="19"/>
      <c r="CO98" s="19"/>
      <c r="CP98" s="19"/>
      <c r="CQ98" s="19"/>
      <c r="CR98" s="19"/>
      <c r="CS98" s="19"/>
      <c r="CT98" s="19"/>
      <c r="CU98" s="19"/>
      <c r="CV98" s="19"/>
      <c r="CW98" s="19"/>
      <c r="CX98" s="19"/>
      <c r="CY98" s="19"/>
    </row>
    <row r="99" spans="32:103" x14ac:dyDescent="0.25">
      <c r="AF99" s="19"/>
      <c r="AG99" s="19"/>
      <c r="AH99" s="19"/>
      <c r="AI99" s="1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19"/>
      <c r="AX99" s="19"/>
      <c r="AY99" s="19"/>
      <c r="AZ99" s="19"/>
      <c r="BA99" s="19"/>
      <c r="BB99" s="19"/>
      <c r="BC99" s="19"/>
      <c r="BD99" s="19"/>
      <c r="BE99" s="19"/>
      <c r="BF99" s="19"/>
      <c r="BG99" s="19"/>
      <c r="BH99" s="19"/>
      <c r="BI99" s="19"/>
      <c r="BJ99" s="19"/>
      <c r="BK99" s="19"/>
      <c r="BL99" s="19"/>
      <c r="BM99" s="19"/>
      <c r="BN99" s="19"/>
      <c r="BO99" s="19"/>
      <c r="BP99" s="19"/>
      <c r="BQ99" s="19"/>
      <c r="BR99" s="19"/>
      <c r="BS99" s="19"/>
      <c r="BT99" s="19"/>
      <c r="BU99" s="19"/>
      <c r="BV99" s="19"/>
      <c r="BW99" s="19"/>
      <c r="BX99" s="19"/>
      <c r="BY99" s="19"/>
      <c r="BZ99" s="19"/>
      <c r="CA99" s="19"/>
      <c r="CB99" s="19"/>
      <c r="CC99" s="19"/>
      <c r="CD99" s="19"/>
      <c r="CE99" s="19"/>
      <c r="CF99" s="19"/>
      <c r="CG99" s="19"/>
      <c r="CH99" s="19"/>
      <c r="CI99" s="19"/>
      <c r="CJ99" s="19"/>
      <c r="CK99" s="19"/>
      <c r="CL99" s="19"/>
      <c r="CM99" s="19"/>
      <c r="CN99" s="19"/>
      <c r="CO99" s="19"/>
      <c r="CP99" s="19"/>
      <c r="CQ99" s="19"/>
      <c r="CR99" s="19"/>
      <c r="CS99" s="19"/>
      <c r="CT99" s="19"/>
      <c r="CU99" s="19"/>
      <c r="CV99" s="19"/>
      <c r="CW99" s="19"/>
      <c r="CX99" s="19"/>
      <c r="CY99" s="19"/>
    </row>
    <row r="100" spans="32:103" x14ac:dyDescent="0.25">
      <c r="AF100" s="19"/>
      <c r="AG100" s="19"/>
      <c r="AH100" s="19"/>
      <c r="AI100" s="19"/>
      <c r="AJ100" s="19"/>
      <c r="AK100" s="19"/>
      <c r="AL100" s="19"/>
      <c r="AM100" s="19"/>
      <c r="AN100" s="19"/>
      <c r="AO100" s="19"/>
      <c r="AP100" s="19"/>
      <c r="AQ100" s="19"/>
      <c r="AR100" s="19"/>
      <c r="AS100" s="19"/>
      <c r="AT100" s="19"/>
      <c r="AU100" s="19"/>
      <c r="AV100" s="19"/>
      <c r="AW100" s="19"/>
      <c r="AX100" s="19"/>
      <c r="AY100" s="19"/>
      <c r="AZ100" s="19"/>
      <c r="BA100" s="19"/>
      <c r="BB100" s="19"/>
      <c r="BC100" s="19"/>
      <c r="BD100" s="19"/>
      <c r="BE100" s="19"/>
      <c r="BF100" s="19"/>
      <c r="BG100" s="19"/>
      <c r="BH100" s="19"/>
      <c r="BI100" s="19"/>
      <c r="BJ100" s="19"/>
      <c r="BK100" s="19"/>
      <c r="BL100" s="19"/>
      <c r="BM100" s="19"/>
      <c r="BN100" s="19"/>
      <c r="BO100" s="19"/>
      <c r="BP100" s="19"/>
      <c r="BQ100" s="19"/>
      <c r="BR100" s="19"/>
      <c r="BS100" s="19"/>
      <c r="BT100" s="19"/>
      <c r="BU100" s="19"/>
      <c r="BV100" s="19"/>
      <c r="BW100" s="19"/>
      <c r="BX100" s="19"/>
      <c r="BY100" s="19"/>
      <c r="BZ100" s="19"/>
      <c r="CA100" s="19"/>
      <c r="CB100" s="19"/>
      <c r="CC100" s="19"/>
      <c r="CD100" s="19"/>
      <c r="CE100" s="19"/>
      <c r="CF100" s="19"/>
      <c r="CG100" s="19"/>
      <c r="CH100" s="19"/>
      <c r="CI100" s="19"/>
      <c r="CJ100" s="19"/>
      <c r="CK100" s="19"/>
      <c r="CL100" s="19"/>
      <c r="CM100" s="19"/>
      <c r="CN100" s="19"/>
      <c r="CO100" s="19"/>
      <c r="CP100" s="19"/>
      <c r="CQ100" s="19"/>
      <c r="CR100" s="19"/>
      <c r="CS100" s="19"/>
      <c r="CT100" s="19"/>
      <c r="CU100" s="19"/>
      <c r="CV100" s="19"/>
      <c r="CW100" s="19"/>
      <c r="CX100" s="19"/>
      <c r="CY100" s="19"/>
    </row>
    <row r="101" spans="32:103" x14ac:dyDescent="0.25">
      <c r="AF101" s="19"/>
      <c r="AG101" s="19"/>
      <c r="AH101" s="19"/>
      <c r="AI101" s="19"/>
      <c r="AJ101" s="19"/>
      <c r="AK101" s="19"/>
      <c r="AL101" s="19"/>
      <c r="AM101" s="19"/>
      <c r="AN101" s="19"/>
      <c r="AO101" s="19"/>
      <c r="AP101" s="19"/>
      <c r="AQ101" s="19"/>
      <c r="AR101" s="19"/>
      <c r="AS101" s="19"/>
      <c r="AT101" s="19"/>
      <c r="AU101" s="19"/>
      <c r="AV101" s="19"/>
      <c r="AW101" s="19"/>
      <c r="AX101" s="19"/>
      <c r="AY101" s="19"/>
      <c r="AZ101" s="19"/>
      <c r="BA101" s="19"/>
      <c r="BB101" s="19"/>
      <c r="BC101" s="19"/>
      <c r="BD101" s="19"/>
      <c r="BE101" s="19"/>
      <c r="BF101" s="19"/>
      <c r="BG101" s="19"/>
      <c r="BH101" s="19"/>
      <c r="BI101" s="19"/>
      <c r="BJ101" s="19"/>
      <c r="BK101" s="19"/>
      <c r="BL101" s="19"/>
      <c r="BM101" s="19"/>
      <c r="BN101" s="19"/>
      <c r="BO101" s="19"/>
      <c r="BP101" s="19"/>
      <c r="BQ101" s="19"/>
      <c r="BR101" s="19"/>
      <c r="BS101" s="19"/>
      <c r="BT101" s="19"/>
      <c r="BU101" s="19"/>
      <c r="BV101" s="19"/>
      <c r="BW101" s="19"/>
      <c r="BX101" s="19"/>
      <c r="BY101" s="19"/>
      <c r="BZ101" s="19"/>
      <c r="CA101" s="19"/>
      <c r="CB101" s="19"/>
      <c r="CC101" s="19"/>
      <c r="CD101" s="19"/>
      <c r="CE101" s="19"/>
      <c r="CF101" s="19"/>
      <c r="CG101" s="19"/>
      <c r="CH101" s="19"/>
      <c r="CI101" s="19"/>
      <c r="CJ101" s="19"/>
      <c r="CK101" s="19"/>
      <c r="CL101" s="19"/>
      <c r="CM101" s="19"/>
      <c r="CN101" s="19"/>
      <c r="CO101" s="19"/>
      <c r="CP101" s="19"/>
      <c r="CQ101" s="19"/>
      <c r="CR101" s="19"/>
      <c r="CS101" s="19"/>
      <c r="CT101" s="19"/>
      <c r="CU101" s="19"/>
      <c r="CV101" s="19"/>
      <c r="CW101" s="19"/>
      <c r="CX101" s="19"/>
      <c r="CY101" s="19"/>
    </row>
    <row r="102" spans="32:103" x14ac:dyDescent="0.25">
      <c r="AF102" s="19"/>
      <c r="AG102" s="19"/>
      <c r="AH102" s="19"/>
      <c r="AI102" s="19"/>
      <c r="AJ102" s="19"/>
      <c r="AK102" s="19"/>
      <c r="AL102" s="19"/>
      <c r="AM102" s="19"/>
      <c r="AN102" s="19"/>
      <c r="AO102" s="19"/>
      <c r="AP102" s="19"/>
      <c r="AQ102" s="19"/>
      <c r="AR102" s="19"/>
      <c r="AS102" s="19"/>
      <c r="AT102" s="19"/>
      <c r="AU102" s="19"/>
      <c r="AV102" s="19"/>
      <c r="AW102" s="19"/>
      <c r="AX102" s="19"/>
      <c r="AY102" s="19"/>
      <c r="AZ102" s="19"/>
      <c r="BA102" s="19"/>
      <c r="BB102" s="19"/>
      <c r="BC102" s="19"/>
      <c r="BD102" s="19"/>
      <c r="BE102" s="19"/>
      <c r="BF102" s="19"/>
      <c r="BG102" s="19"/>
      <c r="BH102" s="19"/>
      <c r="BI102" s="19"/>
      <c r="BJ102" s="19"/>
      <c r="BK102" s="19"/>
      <c r="BL102" s="19"/>
      <c r="BM102" s="19"/>
      <c r="BN102" s="19"/>
      <c r="BO102" s="19"/>
      <c r="BP102" s="19"/>
      <c r="BQ102" s="19"/>
      <c r="BR102" s="19"/>
      <c r="BS102" s="19"/>
      <c r="BT102" s="19"/>
      <c r="BU102" s="19"/>
      <c r="BV102" s="19"/>
      <c r="BW102" s="19"/>
      <c r="BX102" s="19"/>
      <c r="BY102" s="19"/>
      <c r="BZ102" s="19"/>
      <c r="CA102" s="19"/>
      <c r="CB102" s="19"/>
      <c r="CC102" s="19"/>
      <c r="CD102" s="19"/>
      <c r="CE102" s="19"/>
      <c r="CF102" s="19"/>
      <c r="CG102" s="19"/>
      <c r="CH102" s="19"/>
      <c r="CI102" s="19"/>
      <c r="CJ102" s="19"/>
      <c r="CK102" s="19"/>
      <c r="CL102" s="19"/>
      <c r="CM102" s="19"/>
      <c r="CN102" s="19"/>
      <c r="CO102" s="19"/>
      <c r="CP102" s="19"/>
      <c r="CQ102" s="19"/>
      <c r="CR102" s="19"/>
      <c r="CS102" s="19"/>
      <c r="CT102" s="19"/>
      <c r="CU102" s="19"/>
      <c r="CV102" s="19"/>
      <c r="CW102" s="19"/>
      <c r="CX102" s="19"/>
      <c r="CY102" s="19"/>
    </row>
    <row r="103" spans="32:103" x14ac:dyDescent="0.25">
      <c r="AF103" s="19"/>
      <c r="AG103" s="19"/>
      <c r="AH103" s="19"/>
      <c r="AI103" s="19"/>
      <c r="AJ103" s="19"/>
      <c r="AK103" s="19"/>
      <c r="AL103" s="19"/>
      <c r="AM103" s="19"/>
      <c r="AN103" s="19"/>
      <c r="AO103" s="19"/>
      <c r="AP103" s="19"/>
      <c r="AQ103" s="19"/>
      <c r="AR103" s="19"/>
      <c r="AS103" s="19"/>
      <c r="AT103" s="19"/>
      <c r="AU103" s="19"/>
      <c r="AV103" s="19"/>
      <c r="AW103" s="19"/>
      <c r="AX103" s="19"/>
      <c r="AY103" s="19"/>
      <c r="AZ103" s="19"/>
      <c r="BA103" s="19"/>
      <c r="BB103" s="19"/>
      <c r="BC103" s="19"/>
      <c r="BD103" s="19"/>
      <c r="BE103" s="19"/>
      <c r="BF103" s="19"/>
      <c r="BG103" s="19"/>
      <c r="BH103" s="19"/>
      <c r="BI103" s="19"/>
      <c r="BJ103" s="19"/>
      <c r="BK103" s="19"/>
      <c r="BL103" s="19"/>
      <c r="BM103" s="19"/>
      <c r="BN103" s="19"/>
      <c r="BO103" s="19"/>
      <c r="BP103" s="19"/>
      <c r="BQ103" s="19"/>
      <c r="BR103" s="19"/>
      <c r="BS103" s="19"/>
      <c r="BT103" s="19"/>
      <c r="BU103" s="19"/>
      <c r="BV103" s="19"/>
      <c r="BW103" s="19"/>
      <c r="BX103" s="19"/>
      <c r="BY103" s="19"/>
      <c r="BZ103" s="19"/>
      <c r="CA103" s="19"/>
      <c r="CB103" s="19"/>
      <c r="CC103" s="19"/>
      <c r="CD103" s="19"/>
      <c r="CE103" s="19"/>
      <c r="CF103" s="19"/>
      <c r="CG103" s="19"/>
      <c r="CH103" s="19"/>
      <c r="CI103" s="19"/>
      <c r="CJ103" s="19"/>
      <c r="CK103" s="19"/>
      <c r="CL103" s="19"/>
      <c r="CM103" s="19"/>
      <c r="CN103" s="19"/>
      <c r="CO103" s="19"/>
      <c r="CP103" s="19"/>
      <c r="CQ103" s="19"/>
      <c r="CR103" s="19"/>
      <c r="CS103" s="19"/>
      <c r="CT103" s="19"/>
      <c r="CU103" s="19"/>
      <c r="CV103" s="19"/>
      <c r="CW103" s="19"/>
      <c r="CX103" s="19"/>
      <c r="CY103" s="19"/>
    </row>
    <row r="104" spans="32:103" x14ac:dyDescent="0.25">
      <c r="AF104" s="19"/>
      <c r="AG104" s="19"/>
      <c r="AH104" s="19"/>
      <c r="AI104" s="19"/>
      <c r="AJ104" s="19"/>
      <c r="AK104" s="19"/>
      <c r="AL104" s="19"/>
      <c r="AM104" s="19"/>
      <c r="AN104" s="19"/>
      <c r="AO104" s="19"/>
      <c r="AP104" s="19"/>
      <c r="AQ104" s="19"/>
      <c r="AR104" s="19"/>
      <c r="AS104" s="19"/>
      <c r="AT104" s="19"/>
      <c r="AU104" s="19"/>
      <c r="AV104" s="19"/>
      <c r="AW104" s="19"/>
      <c r="AX104" s="19"/>
      <c r="AY104" s="19"/>
      <c r="AZ104" s="19"/>
      <c r="BA104" s="19"/>
      <c r="BB104" s="19"/>
      <c r="BC104" s="19"/>
      <c r="BD104" s="19"/>
      <c r="BE104" s="19"/>
      <c r="BF104" s="19"/>
      <c r="BG104" s="19"/>
      <c r="BH104" s="19"/>
      <c r="BI104" s="19"/>
      <c r="BJ104" s="19"/>
      <c r="BK104" s="19"/>
      <c r="BL104" s="19"/>
      <c r="BM104" s="19"/>
      <c r="BN104" s="19"/>
      <c r="BO104" s="19"/>
      <c r="BP104" s="19"/>
      <c r="BQ104" s="19"/>
      <c r="BR104" s="19"/>
      <c r="BS104" s="19"/>
      <c r="BT104" s="19"/>
      <c r="BU104" s="19"/>
      <c r="BV104" s="19"/>
      <c r="BW104" s="19"/>
      <c r="BX104" s="19"/>
      <c r="BY104" s="19"/>
      <c r="BZ104" s="19"/>
      <c r="CA104" s="19"/>
      <c r="CB104" s="19"/>
      <c r="CC104" s="19"/>
      <c r="CD104" s="19"/>
      <c r="CE104" s="19"/>
      <c r="CF104" s="19"/>
      <c r="CG104" s="19"/>
      <c r="CH104" s="19"/>
      <c r="CI104" s="19"/>
      <c r="CJ104" s="19"/>
      <c r="CK104" s="19"/>
      <c r="CL104" s="19"/>
      <c r="CM104" s="19"/>
      <c r="CN104" s="19"/>
      <c r="CO104" s="19"/>
      <c r="CP104" s="19"/>
      <c r="CQ104" s="19"/>
      <c r="CR104" s="19"/>
      <c r="CS104" s="19"/>
      <c r="CT104" s="19"/>
      <c r="CU104" s="19"/>
      <c r="CV104" s="19"/>
      <c r="CW104" s="19"/>
      <c r="CX104" s="19"/>
      <c r="CY104" s="19"/>
    </row>
    <row r="105" spans="32:103" x14ac:dyDescent="0.25">
      <c r="AF105" s="19"/>
      <c r="AG105" s="19"/>
      <c r="AH105" s="19"/>
      <c r="AI105" s="19"/>
      <c r="AJ105" s="19"/>
      <c r="AK105" s="19"/>
      <c r="AL105" s="19"/>
      <c r="AM105" s="19"/>
      <c r="AN105" s="19"/>
      <c r="AO105" s="19"/>
      <c r="AP105" s="19"/>
      <c r="AQ105" s="19"/>
      <c r="AR105" s="19"/>
      <c r="AS105" s="19"/>
      <c r="AT105" s="19"/>
      <c r="AU105" s="19"/>
      <c r="AV105" s="19"/>
      <c r="AW105" s="19"/>
      <c r="AX105" s="19"/>
      <c r="AY105" s="19"/>
      <c r="AZ105" s="19"/>
      <c r="BA105" s="19"/>
      <c r="BB105" s="19"/>
      <c r="BC105" s="19"/>
      <c r="BD105" s="19"/>
      <c r="BE105" s="19"/>
      <c r="BF105" s="19"/>
      <c r="BG105" s="19"/>
      <c r="BH105" s="19"/>
      <c r="BI105" s="19"/>
      <c r="BJ105" s="19"/>
      <c r="BK105" s="19"/>
      <c r="BL105" s="19"/>
      <c r="BM105" s="19"/>
      <c r="BN105" s="19"/>
      <c r="BO105" s="19"/>
      <c r="BP105" s="19"/>
      <c r="BQ105" s="19"/>
      <c r="BR105" s="19"/>
      <c r="BS105" s="19"/>
      <c r="BT105" s="19"/>
      <c r="BU105" s="19"/>
      <c r="BV105" s="19"/>
      <c r="BW105" s="19"/>
      <c r="BX105" s="19"/>
      <c r="BY105" s="19"/>
      <c r="BZ105" s="19"/>
      <c r="CA105" s="19"/>
      <c r="CB105" s="19"/>
      <c r="CC105" s="19"/>
      <c r="CD105" s="19"/>
      <c r="CE105" s="19"/>
      <c r="CF105" s="19"/>
      <c r="CG105" s="19"/>
      <c r="CH105" s="19"/>
      <c r="CI105" s="19"/>
      <c r="CJ105" s="19"/>
      <c r="CK105" s="19"/>
      <c r="CL105" s="19"/>
      <c r="CM105" s="19"/>
      <c r="CN105" s="19"/>
      <c r="CO105" s="19"/>
      <c r="CP105" s="19"/>
      <c r="CQ105" s="19"/>
      <c r="CR105" s="19"/>
      <c r="CS105" s="19"/>
      <c r="CT105" s="19"/>
      <c r="CU105" s="19"/>
      <c r="CV105" s="19"/>
      <c r="CW105" s="19"/>
      <c r="CX105" s="19"/>
      <c r="CY105" s="19"/>
    </row>
    <row r="106" spans="32:103" x14ac:dyDescent="0.25">
      <c r="AF106" s="19"/>
      <c r="AG106" s="19"/>
      <c r="AH106" s="19"/>
      <c r="AI106" s="19"/>
      <c r="AJ106" s="19"/>
      <c r="AK106" s="19"/>
      <c r="AL106" s="19"/>
      <c r="AM106" s="19"/>
      <c r="AN106" s="19"/>
      <c r="AO106" s="19"/>
      <c r="AP106" s="19"/>
      <c r="AQ106" s="19"/>
      <c r="AR106" s="19"/>
      <c r="AS106" s="19"/>
      <c r="AT106" s="19"/>
      <c r="AU106" s="19"/>
      <c r="AV106" s="19"/>
      <c r="AW106" s="19"/>
      <c r="AX106" s="19"/>
      <c r="AY106" s="19"/>
      <c r="AZ106" s="19"/>
      <c r="BA106" s="19"/>
      <c r="BB106" s="19"/>
      <c r="BC106" s="19"/>
      <c r="BD106" s="19"/>
      <c r="BE106" s="19"/>
      <c r="BF106" s="19"/>
      <c r="BG106" s="19"/>
      <c r="BH106" s="19"/>
      <c r="BI106" s="19"/>
      <c r="BJ106" s="19"/>
      <c r="BK106" s="19"/>
      <c r="BL106" s="19"/>
      <c r="BM106" s="19"/>
      <c r="BN106" s="19"/>
      <c r="BO106" s="19"/>
      <c r="BP106" s="19"/>
      <c r="BQ106" s="19"/>
      <c r="BR106" s="19"/>
      <c r="BS106" s="19"/>
      <c r="BT106" s="19"/>
      <c r="BU106" s="19"/>
      <c r="BV106" s="19"/>
      <c r="BW106" s="19"/>
      <c r="BX106" s="19"/>
      <c r="BY106" s="19"/>
      <c r="BZ106" s="19"/>
      <c r="CA106" s="19"/>
      <c r="CB106" s="19"/>
      <c r="CC106" s="19"/>
      <c r="CD106" s="19"/>
      <c r="CE106" s="19"/>
      <c r="CF106" s="19"/>
      <c r="CG106" s="19"/>
      <c r="CH106" s="19"/>
      <c r="CI106" s="19"/>
      <c r="CJ106" s="19"/>
      <c r="CK106" s="19"/>
      <c r="CL106" s="19"/>
      <c r="CM106" s="19"/>
      <c r="CN106" s="19"/>
      <c r="CO106" s="19"/>
      <c r="CP106" s="19"/>
      <c r="CQ106" s="19"/>
      <c r="CR106" s="19"/>
      <c r="CS106" s="19"/>
      <c r="CT106" s="19"/>
      <c r="CU106" s="19"/>
      <c r="CV106" s="19"/>
      <c r="CW106" s="19"/>
      <c r="CX106" s="19"/>
      <c r="CY106" s="19"/>
    </row>
    <row r="107" spans="32:103" x14ac:dyDescent="0.25">
      <c r="AF107" s="19"/>
      <c r="AG107" s="19"/>
      <c r="AH107" s="19"/>
      <c r="AI107" s="19"/>
      <c r="AJ107" s="19"/>
      <c r="AK107" s="19"/>
      <c r="AL107" s="19"/>
      <c r="AM107" s="19"/>
      <c r="AN107" s="19"/>
      <c r="AO107" s="19"/>
      <c r="AP107" s="19"/>
      <c r="AQ107" s="19"/>
      <c r="AR107" s="19"/>
      <c r="AS107" s="19"/>
      <c r="AT107" s="19"/>
      <c r="AU107" s="19"/>
      <c r="AV107" s="19"/>
      <c r="AW107" s="19"/>
      <c r="AX107" s="19"/>
      <c r="AY107" s="19"/>
      <c r="AZ107" s="19"/>
      <c r="BA107" s="19"/>
      <c r="BB107" s="19"/>
      <c r="BC107" s="19"/>
      <c r="BD107" s="19"/>
      <c r="BE107" s="19"/>
      <c r="BF107" s="19"/>
      <c r="BG107" s="19"/>
      <c r="BH107" s="19"/>
      <c r="BI107" s="19"/>
      <c r="BJ107" s="19"/>
      <c r="BK107" s="19"/>
      <c r="BL107" s="19"/>
      <c r="BM107" s="19"/>
      <c r="BN107" s="19"/>
      <c r="BO107" s="19"/>
      <c r="BP107" s="19"/>
      <c r="BQ107" s="19"/>
      <c r="BR107" s="19"/>
      <c r="BS107" s="19"/>
      <c r="BT107" s="19"/>
      <c r="BU107" s="19"/>
      <c r="BV107" s="19"/>
      <c r="BW107" s="19"/>
      <c r="BX107" s="19"/>
      <c r="BY107" s="19"/>
      <c r="BZ107" s="19"/>
      <c r="CA107" s="19"/>
      <c r="CB107" s="19"/>
      <c r="CC107" s="19"/>
      <c r="CD107" s="19"/>
      <c r="CE107" s="19"/>
      <c r="CF107" s="19"/>
      <c r="CG107" s="19"/>
      <c r="CH107" s="19"/>
      <c r="CI107" s="19"/>
      <c r="CJ107" s="19"/>
      <c r="CK107" s="19"/>
      <c r="CL107" s="19"/>
      <c r="CM107" s="19"/>
      <c r="CN107" s="19"/>
      <c r="CO107" s="19"/>
      <c r="CP107" s="19"/>
      <c r="CQ107" s="19"/>
      <c r="CR107" s="19"/>
      <c r="CS107" s="19"/>
      <c r="CT107" s="19"/>
      <c r="CU107" s="19"/>
      <c r="CV107" s="19"/>
      <c r="CW107" s="19"/>
      <c r="CX107" s="19"/>
      <c r="CY107" s="19"/>
    </row>
    <row r="108" spans="32:103" x14ac:dyDescent="0.25">
      <c r="AF108" s="19"/>
      <c r="AG108" s="19"/>
      <c r="AH108" s="19"/>
      <c r="AI108" s="19"/>
      <c r="AJ108" s="19"/>
      <c r="AK108" s="19"/>
      <c r="AL108" s="19"/>
      <c r="AM108" s="19"/>
      <c r="AN108" s="19"/>
      <c r="AO108" s="19"/>
      <c r="AP108" s="19"/>
      <c r="AQ108" s="19"/>
      <c r="AR108" s="19"/>
      <c r="AS108" s="19"/>
      <c r="AT108" s="19"/>
      <c r="AU108" s="19"/>
      <c r="AV108" s="19"/>
      <c r="AW108" s="19"/>
      <c r="AX108" s="19"/>
      <c r="AY108" s="19"/>
      <c r="AZ108" s="19"/>
      <c r="BA108" s="19"/>
      <c r="BB108" s="19"/>
      <c r="BC108" s="19"/>
      <c r="BD108" s="19"/>
      <c r="BE108" s="19"/>
      <c r="BF108" s="19"/>
      <c r="BG108" s="19"/>
      <c r="BH108" s="19"/>
      <c r="BI108" s="19"/>
      <c r="BJ108" s="19"/>
      <c r="BK108" s="19"/>
      <c r="BL108" s="19"/>
      <c r="BM108" s="19"/>
      <c r="BN108" s="19"/>
      <c r="BO108" s="19"/>
      <c r="BP108" s="19"/>
      <c r="BQ108" s="19"/>
      <c r="BR108" s="19"/>
      <c r="BS108" s="19"/>
      <c r="BT108" s="19"/>
      <c r="BU108" s="19"/>
      <c r="BV108" s="19"/>
      <c r="BW108" s="19"/>
      <c r="BX108" s="19"/>
      <c r="BY108" s="19"/>
      <c r="BZ108" s="19"/>
      <c r="CA108" s="19"/>
      <c r="CB108" s="19"/>
      <c r="CC108" s="19"/>
      <c r="CD108" s="19"/>
      <c r="CE108" s="19"/>
      <c r="CF108" s="19"/>
      <c r="CG108" s="19"/>
      <c r="CH108" s="19"/>
      <c r="CI108" s="19"/>
      <c r="CJ108" s="19"/>
      <c r="CK108" s="19"/>
      <c r="CL108" s="19"/>
      <c r="CM108" s="19"/>
      <c r="CN108" s="19"/>
      <c r="CO108" s="19"/>
      <c r="CP108" s="19"/>
      <c r="CQ108" s="19"/>
      <c r="CR108" s="19"/>
      <c r="CS108" s="19"/>
      <c r="CT108" s="19"/>
      <c r="CU108" s="19"/>
      <c r="CV108" s="19"/>
      <c r="CW108" s="19"/>
      <c r="CX108" s="19"/>
      <c r="CY108" s="19"/>
    </row>
    <row r="109" spans="32:103" x14ac:dyDescent="0.25">
      <c r="AF109" s="19"/>
      <c r="AG109" s="19"/>
      <c r="AH109" s="19"/>
      <c r="AI109" s="19"/>
      <c r="AJ109" s="19"/>
      <c r="AK109" s="19"/>
      <c r="AL109" s="19"/>
      <c r="AM109" s="19"/>
      <c r="AN109" s="19"/>
      <c r="AO109" s="19"/>
      <c r="AP109" s="19"/>
      <c r="AQ109" s="19"/>
      <c r="AR109" s="19"/>
      <c r="AS109" s="19"/>
      <c r="AT109" s="19"/>
      <c r="AU109" s="19"/>
      <c r="AV109" s="19"/>
      <c r="AW109" s="19"/>
      <c r="AX109" s="19"/>
      <c r="AY109" s="19"/>
      <c r="AZ109" s="19"/>
      <c r="BA109" s="19"/>
      <c r="BB109" s="19"/>
      <c r="BC109" s="19"/>
      <c r="BD109" s="19"/>
      <c r="BE109" s="19"/>
      <c r="BF109" s="19"/>
      <c r="BG109" s="19"/>
      <c r="BH109" s="19"/>
      <c r="BI109" s="19"/>
      <c r="BJ109" s="19"/>
      <c r="BK109" s="19"/>
      <c r="BL109" s="19"/>
      <c r="BM109" s="19"/>
      <c r="BN109" s="19"/>
      <c r="BO109" s="19"/>
      <c r="BP109" s="19"/>
      <c r="BQ109" s="19"/>
      <c r="BR109" s="19"/>
      <c r="BS109" s="19"/>
      <c r="BT109" s="19"/>
      <c r="BU109" s="19"/>
      <c r="BV109" s="19"/>
      <c r="BW109" s="19"/>
      <c r="BX109" s="19"/>
      <c r="BY109" s="19"/>
      <c r="BZ109" s="19"/>
      <c r="CA109" s="19"/>
      <c r="CB109" s="19"/>
      <c r="CC109" s="19"/>
      <c r="CD109" s="19"/>
      <c r="CE109" s="19"/>
      <c r="CF109" s="19"/>
      <c r="CG109" s="19"/>
      <c r="CH109" s="19"/>
      <c r="CI109" s="19"/>
      <c r="CJ109" s="19"/>
      <c r="CK109" s="19"/>
      <c r="CL109" s="19"/>
      <c r="CM109" s="19"/>
      <c r="CN109" s="19"/>
      <c r="CO109" s="19"/>
      <c r="CP109" s="19"/>
      <c r="CQ109" s="19"/>
      <c r="CR109" s="19"/>
      <c r="CS109" s="19"/>
      <c r="CT109" s="19"/>
      <c r="CU109" s="19"/>
      <c r="CV109" s="19"/>
      <c r="CW109" s="19"/>
      <c r="CX109" s="19"/>
      <c r="CY109" s="19"/>
    </row>
    <row r="110" spans="32:103" x14ac:dyDescent="0.25">
      <c r="AF110" s="19"/>
      <c r="AG110" s="19"/>
      <c r="AH110" s="19"/>
      <c r="AI110" s="19"/>
      <c r="AJ110" s="19"/>
      <c r="AK110" s="19"/>
      <c r="AL110" s="19"/>
      <c r="AM110" s="19"/>
      <c r="AN110" s="19"/>
      <c r="AO110" s="19"/>
      <c r="AP110" s="19"/>
      <c r="AQ110" s="19"/>
      <c r="AR110" s="19"/>
      <c r="AS110" s="19"/>
      <c r="AT110" s="19"/>
      <c r="AU110" s="19"/>
      <c r="AV110" s="19"/>
      <c r="AW110" s="19"/>
      <c r="AX110" s="19"/>
      <c r="AY110" s="19"/>
      <c r="AZ110" s="19"/>
      <c r="BA110" s="19"/>
      <c r="BB110" s="19"/>
      <c r="BC110" s="19"/>
      <c r="BD110" s="19"/>
      <c r="BE110" s="19"/>
      <c r="BF110" s="19"/>
      <c r="BG110" s="19"/>
      <c r="BH110" s="19"/>
      <c r="BI110" s="19"/>
      <c r="BJ110" s="19"/>
      <c r="BK110" s="19"/>
      <c r="BL110" s="19"/>
      <c r="BM110" s="19"/>
      <c r="BN110" s="19"/>
      <c r="BO110" s="19"/>
      <c r="BP110" s="19"/>
      <c r="BQ110" s="19"/>
      <c r="BR110" s="19"/>
      <c r="BS110" s="19"/>
      <c r="BT110" s="19"/>
      <c r="BU110" s="19"/>
      <c r="BV110" s="19"/>
      <c r="BW110" s="19"/>
      <c r="BX110" s="19"/>
      <c r="BY110" s="19"/>
      <c r="BZ110" s="19"/>
      <c r="CA110" s="19"/>
      <c r="CB110" s="19"/>
      <c r="CC110" s="19"/>
      <c r="CD110" s="19"/>
      <c r="CE110" s="19"/>
      <c r="CF110" s="19"/>
      <c r="CG110" s="19"/>
      <c r="CH110" s="19"/>
      <c r="CI110" s="19"/>
      <c r="CJ110" s="19"/>
      <c r="CK110" s="19"/>
      <c r="CL110" s="19"/>
      <c r="CM110" s="19"/>
      <c r="CN110" s="19"/>
      <c r="CO110" s="19"/>
      <c r="CP110" s="19"/>
      <c r="CQ110" s="19"/>
      <c r="CR110" s="19"/>
      <c r="CS110" s="19"/>
      <c r="CT110" s="19"/>
      <c r="CU110" s="19"/>
      <c r="CV110" s="19"/>
      <c r="CW110" s="19"/>
      <c r="CX110" s="19"/>
      <c r="CY110" s="19"/>
    </row>
    <row r="111" spans="32:103" x14ac:dyDescent="0.25">
      <c r="AF111" s="19"/>
      <c r="AG111" s="19"/>
      <c r="AH111" s="19"/>
      <c r="AI111" s="19"/>
      <c r="AJ111" s="19"/>
      <c r="AK111" s="19"/>
      <c r="AL111" s="19"/>
      <c r="AM111" s="19"/>
      <c r="AN111" s="19"/>
      <c r="AO111" s="19"/>
      <c r="AP111" s="19"/>
      <c r="AQ111" s="19"/>
      <c r="AR111" s="19"/>
      <c r="AS111" s="19"/>
      <c r="AT111" s="19"/>
      <c r="AU111" s="19"/>
      <c r="AV111" s="19"/>
      <c r="AW111" s="19"/>
      <c r="AX111" s="19"/>
      <c r="AY111" s="19"/>
      <c r="AZ111" s="19"/>
      <c r="BA111" s="19"/>
      <c r="BB111" s="19"/>
      <c r="BC111" s="19"/>
      <c r="BD111" s="19"/>
      <c r="BE111" s="19"/>
      <c r="BF111" s="19"/>
      <c r="BG111" s="19"/>
      <c r="BH111" s="19"/>
      <c r="BI111" s="19"/>
      <c r="BJ111" s="19"/>
      <c r="BK111" s="19"/>
      <c r="BL111" s="19"/>
      <c r="BM111" s="19"/>
      <c r="BN111" s="19"/>
      <c r="BO111" s="19"/>
      <c r="BP111" s="19"/>
      <c r="BQ111" s="19"/>
      <c r="BR111" s="19"/>
      <c r="BS111" s="19"/>
      <c r="BT111" s="19"/>
      <c r="BU111" s="19"/>
      <c r="BV111" s="19"/>
      <c r="BW111" s="19"/>
      <c r="BX111" s="19"/>
      <c r="BY111" s="19"/>
      <c r="BZ111" s="19"/>
      <c r="CA111" s="19"/>
      <c r="CB111" s="19"/>
      <c r="CC111" s="19"/>
      <c r="CD111" s="19"/>
      <c r="CE111" s="19"/>
      <c r="CF111" s="19"/>
      <c r="CG111" s="19"/>
      <c r="CH111" s="19"/>
      <c r="CI111" s="19"/>
      <c r="CJ111" s="19"/>
      <c r="CK111" s="19"/>
      <c r="CL111" s="19"/>
      <c r="CM111" s="19"/>
      <c r="CN111" s="19"/>
      <c r="CO111" s="19"/>
      <c r="CP111" s="19"/>
      <c r="CQ111" s="19"/>
      <c r="CR111" s="19"/>
      <c r="CS111" s="19"/>
      <c r="CT111" s="19"/>
      <c r="CU111" s="19"/>
      <c r="CV111" s="19"/>
      <c r="CW111" s="19"/>
      <c r="CX111" s="19"/>
      <c r="CY111" s="19"/>
    </row>
    <row r="112" spans="32:103" x14ac:dyDescent="0.25">
      <c r="AF112" s="19"/>
      <c r="AG112" s="19"/>
      <c r="AH112" s="19"/>
      <c r="AI112" s="19"/>
      <c r="AJ112" s="19"/>
      <c r="AK112" s="19"/>
      <c r="AL112" s="19"/>
      <c r="AM112" s="19"/>
      <c r="AN112" s="19"/>
      <c r="AO112" s="19"/>
      <c r="AP112" s="19"/>
      <c r="AQ112" s="19"/>
      <c r="AR112" s="19"/>
      <c r="AS112" s="19"/>
      <c r="AT112" s="19"/>
      <c r="AU112" s="19"/>
      <c r="AV112" s="19"/>
      <c r="AW112" s="19"/>
      <c r="AX112" s="19"/>
      <c r="AY112" s="19"/>
      <c r="AZ112" s="19"/>
      <c r="BA112" s="19"/>
      <c r="BB112" s="19"/>
      <c r="BC112" s="19"/>
      <c r="BD112" s="19"/>
      <c r="BE112" s="19"/>
      <c r="BF112" s="19"/>
      <c r="BG112" s="19"/>
      <c r="BH112" s="19"/>
      <c r="BI112" s="19"/>
      <c r="BJ112" s="19"/>
      <c r="BK112" s="19"/>
      <c r="BL112" s="19"/>
      <c r="BM112" s="19"/>
      <c r="BN112" s="19"/>
      <c r="BO112" s="19"/>
      <c r="BP112" s="19"/>
      <c r="BQ112" s="19"/>
      <c r="BR112" s="19"/>
      <c r="BS112" s="19"/>
      <c r="BT112" s="19"/>
      <c r="BU112" s="19"/>
      <c r="BV112" s="19"/>
      <c r="BW112" s="19"/>
      <c r="BX112" s="19"/>
      <c r="BY112" s="19"/>
      <c r="BZ112" s="19"/>
      <c r="CA112" s="19"/>
      <c r="CB112" s="19"/>
      <c r="CC112" s="19"/>
      <c r="CD112" s="19"/>
      <c r="CE112" s="19"/>
      <c r="CF112" s="19"/>
      <c r="CG112" s="19"/>
      <c r="CH112" s="19"/>
      <c r="CI112" s="19"/>
      <c r="CJ112" s="19"/>
      <c r="CK112" s="19"/>
      <c r="CL112" s="19"/>
      <c r="CM112" s="19"/>
      <c r="CN112" s="19"/>
      <c r="CO112" s="19"/>
      <c r="CP112" s="19"/>
      <c r="CQ112" s="19"/>
      <c r="CR112" s="19"/>
      <c r="CS112" s="19"/>
      <c r="CT112" s="19"/>
      <c r="CU112" s="19"/>
      <c r="CV112" s="19"/>
      <c r="CW112" s="19"/>
      <c r="CX112" s="19"/>
      <c r="CY112" s="19"/>
    </row>
    <row r="113" spans="32:103" x14ac:dyDescent="0.25">
      <c r="AF113" s="19"/>
      <c r="AG113" s="19"/>
      <c r="AH113" s="19"/>
      <c r="AI113" s="19"/>
      <c r="AJ113" s="19"/>
      <c r="AK113" s="19"/>
      <c r="AL113" s="19"/>
      <c r="AM113" s="19"/>
      <c r="AN113" s="19"/>
      <c r="AO113" s="19"/>
      <c r="AP113" s="19"/>
      <c r="AQ113" s="19"/>
      <c r="AR113" s="19"/>
      <c r="AS113" s="19"/>
      <c r="AT113" s="19"/>
      <c r="AU113" s="19"/>
      <c r="AV113" s="19"/>
      <c r="AW113" s="19"/>
      <c r="AX113" s="19"/>
      <c r="AY113" s="19"/>
      <c r="AZ113" s="19"/>
      <c r="BA113" s="19"/>
      <c r="BB113" s="19"/>
      <c r="BC113" s="19"/>
      <c r="BD113" s="19"/>
      <c r="BE113" s="19"/>
      <c r="BF113" s="19"/>
      <c r="BG113" s="19"/>
      <c r="BH113" s="19"/>
      <c r="BI113" s="19"/>
      <c r="BJ113" s="19"/>
      <c r="BK113" s="19"/>
      <c r="BL113" s="19"/>
      <c r="BM113" s="19"/>
      <c r="BN113" s="19"/>
      <c r="BO113" s="19"/>
      <c r="BP113" s="19"/>
      <c r="BQ113" s="19"/>
      <c r="BR113" s="19"/>
      <c r="BS113" s="19"/>
      <c r="BT113" s="19"/>
      <c r="BU113" s="19"/>
      <c r="BV113" s="19"/>
      <c r="BW113" s="19"/>
      <c r="BX113" s="19"/>
      <c r="BY113" s="19"/>
      <c r="BZ113" s="19"/>
      <c r="CA113" s="19"/>
      <c r="CB113" s="19"/>
      <c r="CC113" s="19"/>
      <c r="CD113" s="19"/>
      <c r="CE113" s="19"/>
      <c r="CF113" s="19"/>
      <c r="CG113" s="19"/>
      <c r="CH113" s="19"/>
      <c r="CI113" s="19"/>
      <c r="CJ113" s="19"/>
      <c r="CK113" s="19"/>
      <c r="CL113" s="19"/>
      <c r="CM113" s="19"/>
      <c r="CN113" s="19"/>
      <c r="CO113" s="19"/>
      <c r="CP113" s="19"/>
      <c r="CQ113" s="19"/>
      <c r="CR113" s="19"/>
      <c r="CS113" s="19"/>
      <c r="CT113" s="19"/>
      <c r="CU113" s="19"/>
      <c r="CV113" s="19"/>
      <c r="CW113" s="19"/>
      <c r="CX113" s="19"/>
      <c r="CY113" s="19"/>
    </row>
    <row r="114" spans="32:103" x14ac:dyDescent="0.25">
      <c r="AF114" s="19"/>
      <c r="AG114" s="19"/>
      <c r="AH114" s="19"/>
      <c r="AI114" s="19"/>
      <c r="AJ114" s="19"/>
      <c r="AK114" s="19"/>
      <c r="AL114" s="19"/>
      <c r="AM114" s="19"/>
      <c r="AN114" s="19"/>
      <c r="AO114" s="19"/>
      <c r="AP114" s="19"/>
      <c r="AQ114" s="19"/>
      <c r="AR114" s="19"/>
      <c r="AS114" s="19"/>
      <c r="AT114" s="19"/>
      <c r="AU114" s="19"/>
      <c r="AV114" s="19"/>
      <c r="AW114" s="19"/>
      <c r="AX114" s="19"/>
      <c r="AY114" s="19"/>
      <c r="AZ114" s="19"/>
      <c r="BA114" s="19"/>
      <c r="BB114" s="19"/>
      <c r="BC114" s="19"/>
      <c r="BD114" s="19"/>
      <c r="BE114" s="19"/>
      <c r="BF114" s="19"/>
      <c r="BG114" s="19"/>
      <c r="BH114" s="19"/>
      <c r="BI114" s="19"/>
      <c r="BJ114" s="19"/>
      <c r="BK114" s="19"/>
      <c r="BL114" s="19"/>
      <c r="BM114" s="19"/>
      <c r="BN114" s="19"/>
      <c r="BO114" s="19"/>
      <c r="BP114" s="19"/>
      <c r="BQ114" s="19"/>
      <c r="BR114" s="19"/>
      <c r="BS114" s="19"/>
      <c r="BT114" s="19"/>
      <c r="BU114" s="19"/>
      <c r="BV114" s="19"/>
      <c r="BW114" s="19"/>
      <c r="BX114" s="19"/>
      <c r="BY114" s="19"/>
      <c r="BZ114" s="19"/>
      <c r="CA114" s="19"/>
      <c r="CB114" s="19"/>
      <c r="CC114" s="19"/>
      <c r="CD114" s="19"/>
      <c r="CE114" s="19"/>
      <c r="CF114" s="19"/>
      <c r="CG114" s="19"/>
      <c r="CH114" s="19"/>
      <c r="CI114" s="19"/>
      <c r="CJ114" s="19"/>
      <c r="CK114" s="19"/>
      <c r="CL114" s="19"/>
      <c r="CM114" s="19"/>
      <c r="CN114" s="19"/>
      <c r="CO114" s="19"/>
      <c r="CP114" s="19"/>
      <c r="CQ114" s="19"/>
      <c r="CR114" s="19"/>
      <c r="CS114" s="19"/>
      <c r="CT114" s="19"/>
      <c r="CU114" s="19"/>
      <c r="CV114" s="19"/>
      <c r="CW114" s="19"/>
      <c r="CX114" s="19"/>
      <c r="CY114" s="19"/>
    </row>
    <row r="115" spans="32:103" x14ac:dyDescent="0.25">
      <c r="AF115" s="19"/>
      <c r="AG115" s="19"/>
      <c r="AH115" s="19"/>
      <c r="AI115" s="19"/>
      <c r="AJ115" s="19"/>
      <c r="AK115" s="19"/>
      <c r="AL115" s="19"/>
      <c r="AM115" s="19"/>
      <c r="AN115" s="19"/>
      <c r="AO115" s="19"/>
      <c r="AP115" s="19"/>
      <c r="AQ115" s="19"/>
      <c r="AR115" s="19"/>
      <c r="AS115" s="19"/>
      <c r="AT115" s="19"/>
      <c r="AU115" s="19"/>
      <c r="AV115" s="19"/>
      <c r="AW115" s="19"/>
      <c r="AX115" s="19"/>
      <c r="AY115" s="19"/>
      <c r="AZ115" s="19"/>
      <c r="BA115" s="19"/>
      <c r="BB115" s="19"/>
      <c r="BC115" s="19"/>
      <c r="BD115" s="19"/>
      <c r="BE115" s="19"/>
      <c r="BF115" s="19"/>
      <c r="BG115" s="19"/>
      <c r="BH115" s="19"/>
      <c r="BI115" s="19"/>
      <c r="BJ115" s="19"/>
      <c r="BK115" s="19"/>
      <c r="BL115" s="19"/>
      <c r="BM115" s="19"/>
      <c r="BN115" s="19"/>
      <c r="BO115" s="19"/>
      <c r="BP115" s="19"/>
      <c r="BQ115" s="19"/>
      <c r="BR115" s="19"/>
      <c r="BS115" s="19"/>
      <c r="BT115" s="19"/>
      <c r="BU115" s="19"/>
      <c r="BV115" s="19"/>
      <c r="BW115" s="19"/>
      <c r="BX115" s="19"/>
      <c r="BY115" s="19"/>
      <c r="BZ115" s="19"/>
      <c r="CA115" s="19"/>
      <c r="CB115" s="19"/>
      <c r="CC115" s="19"/>
      <c r="CD115" s="19"/>
      <c r="CE115" s="19"/>
      <c r="CF115" s="19"/>
      <c r="CG115" s="19"/>
      <c r="CH115" s="19"/>
      <c r="CI115" s="19"/>
      <c r="CJ115" s="19"/>
      <c r="CK115" s="19"/>
      <c r="CL115" s="19"/>
      <c r="CM115" s="19"/>
      <c r="CN115" s="19"/>
      <c r="CO115" s="19"/>
      <c r="CP115" s="19"/>
      <c r="CQ115" s="19"/>
      <c r="CR115" s="19"/>
      <c r="CS115" s="19"/>
      <c r="CT115" s="19"/>
      <c r="CU115" s="19"/>
      <c r="CV115" s="19"/>
      <c r="CW115" s="19"/>
      <c r="CX115" s="19"/>
      <c r="CY115" s="19"/>
    </row>
    <row r="116" spans="32:103" x14ac:dyDescent="0.25">
      <c r="AF116" s="19"/>
      <c r="AG116" s="19"/>
      <c r="AH116" s="19"/>
      <c r="AI116" s="19"/>
      <c r="AJ116" s="19"/>
      <c r="AK116" s="19"/>
      <c r="AL116" s="19"/>
      <c r="AM116" s="19"/>
      <c r="AN116" s="19"/>
      <c r="AO116" s="19"/>
      <c r="AP116" s="19"/>
      <c r="AQ116" s="19"/>
      <c r="AR116" s="19"/>
      <c r="AS116" s="19"/>
      <c r="AT116" s="19"/>
      <c r="AU116" s="19"/>
      <c r="AV116" s="19"/>
      <c r="AW116" s="19"/>
      <c r="AX116" s="19"/>
      <c r="AY116" s="19"/>
      <c r="AZ116" s="19"/>
      <c r="BA116" s="19"/>
      <c r="BB116" s="19"/>
      <c r="BC116" s="19"/>
      <c r="BD116" s="19"/>
      <c r="BE116" s="19"/>
      <c r="BF116" s="19"/>
      <c r="BG116" s="19"/>
      <c r="BH116" s="19"/>
      <c r="BI116" s="19"/>
      <c r="BJ116" s="19"/>
      <c r="BK116" s="19"/>
      <c r="BL116" s="19"/>
      <c r="BM116" s="19"/>
      <c r="BN116" s="19"/>
      <c r="BO116" s="19"/>
      <c r="BP116" s="19"/>
      <c r="BQ116" s="19"/>
      <c r="BR116" s="19"/>
      <c r="BS116" s="19"/>
      <c r="BT116" s="19"/>
      <c r="BU116" s="19"/>
      <c r="BV116" s="19"/>
      <c r="BW116" s="19"/>
      <c r="BX116" s="19"/>
      <c r="BY116" s="19"/>
      <c r="BZ116" s="19"/>
      <c r="CA116" s="19"/>
      <c r="CB116" s="19"/>
      <c r="CC116" s="19"/>
      <c r="CD116" s="19"/>
      <c r="CE116" s="19"/>
      <c r="CF116" s="19"/>
      <c r="CG116" s="19"/>
      <c r="CH116" s="19"/>
      <c r="CI116" s="19"/>
      <c r="CJ116" s="19"/>
      <c r="CK116" s="19"/>
      <c r="CL116" s="19"/>
      <c r="CM116" s="19"/>
      <c r="CN116" s="19"/>
      <c r="CO116" s="19"/>
      <c r="CP116" s="19"/>
      <c r="CQ116" s="19"/>
      <c r="CR116" s="19"/>
      <c r="CS116" s="19"/>
      <c r="CT116" s="19"/>
      <c r="CU116" s="19"/>
      <c r="CV116" s="19"/>
      <c r="CW116" s="19"/>
      <c r="CX116" s="19"/>
      <c r="CY116" s="19"/>
    </row>
    <row r="117" spans="32:103" x14ac:dyDescent="0.25">
      <c r="AF117" s="19"/>
      <c r="AG117" s="19"/>
      <c r="AH117" s="19"/>
      <c r="AI117" s="19"/>
      <c r="AJ117" s="19"/>
      <c r="AK117" s="19"/>
      <c r="AL117" s="19"/>
      <c r="AM117" s="19"/>
      <c r="AN117" s="19"/>
      <c r="AO117" s="19"/>
      <c r="AP117" s="19"/>
      <c r="AQ117" s="19"/>
      <c r="AR117" s="19"/>
      <c r="AS117" s="19"/>
      <c r="AT117" s="19"/>
      <c r="AU117" s="19"/>
      <c r="AV117" s="19"/>
      <c r="AW117" s="19"/>
      <c r="AX117" s="19"/>
      <c r="AY117" s="19"/>
      <c r="AZ117" s="19"/>
      <c r="BA117" s="19"/>
      <c r="BB117" s="19"/>
      <c r="BC117" s="19"/>
      <c r="BD117" s="19"/>
      <c r="BE117" s="19"/>
      <c r="BF117" s="19"/>
      <c r="BG117" s="19"/>
      <c r="BH117" s="19"/>
      <c r="BI117" s="19"/>
      <c r="BJ117" s="19"/>
      <c r="BK117" s="19"/>
      <c r="BL117" s="19"/>
      <c r="BM117" s="19"/>
      <c r="BN117" s="19"/>
      <c r="BO117" s="19"/>
      <c r="BP117" s="19"/>
      <c r="BQ117" s="19"/>
      <c r="BR117" s="19"/>
      <c r="BS117" s="19"/>
      <c r="BT117" s="19"/>
      <c r="BU117" s="19"/>
      <c r="BV117" s="19"/>
      <c r="BW117" s="19"/>
      <c r="BX117" s="19"/>
      <c r="BY117" s="19"/>
      <c r="BZ117" s="19"/>
      <c r="CA117" s="19"/>
      <c r="CB117" s="19"/>
      <c r="CC117" s="19"/>
      <c r="CD117" s="19"/>
      <c r="CE117" s="19"/>
      <c r="CF117" s="19"/>
      <c r="CG117" s="19"/>
      <c r="CH117" s="19"/>
      <c r="CI117" s="19"/>
      <c r="CJ117" s="19"/>
      <c r="CK117" s="19"/>
      <c r="CL117" s="19"/>
      <c r="CM117" s="19"/>
      <c r="CN117" s="19"/>
      <c r="CO117" s="19"/>
      <c r="CP117" s="19"/>
      <c r="CQ117" s="19"/>
      <c r="CR117" s="19"/>
      <c r="CS117" s="19"/>
      <c r="CT117" s="19"/>
      <c r="CU117" s="19"/>
      <c r="CV117" s="19"/>
      <c r="CW117" s="19"/>
      <c r="CX117" s="19"/>
      <c r="CY117" s="19"/>
    </row>
    <row r="118" spans="32:103" x14ac:dyDescent="0.25">
      <c r="AF118" s="19"/>
      <c r="AG118" s="19"/>
      <c r="AH118" s="19"/>
      <c r="AI118" s="19"/>
      <c r="AJ118" s="19"/>
      <c r="AK118" s="19"/>
      <c r="AL118" s="19"/>
      <c r="AM118" s="19"/>
      <c r="AN118" s="19"/>
      <c r="AO118" s="19"/>
      <c r="AP118" s="19"/>
      <c r="AQ118" s="19"/>
      <c r="AR118" s="19"/>
      <c r="AS118" s="19"/>
      <c r="AT118" s="19"/>
      <c r="AU118" s="19"/>
      <c r="AV118" s="19"/>
      <c r="AW118" s="19"/>
      <c r="AX118" s="19"/>
      <c r="AY118" s="19"/>
      <c r="AZ118" s="19"/>
      <c r="BA118" s="19"/>
      <c r="BB118" s="19"/>
      <c r="BC118" s="19"/>
      <c r="BD118" s="19"/>
      <c r="BE118" s="19"/>
      <c r="BF118" s="19"/>
      <c r="BG118" s="19"/>
      <c r="BH118" s="19"/>
      <c r="BI118" s="19"/>
      <c r="BJ118" s="19"/>
      <c r="BK118" s="19"/>
      <c r="BL118" s="19"/>
      <c r="BM118" s="19"/>
      <c r="BN118" s="19"/>
      <c r="BO118" s="19"/>
      <c r="BP118" s="19"/>
      <c r="BQ118" s="19"/>
      <c r="BR118" s="19"/>
      <c r="BS118" s="19"/>
      <c r="BT118" s="19"/>
      <c r="BU118" s="19"/>
      <c r="BV118" s="19"/>
      <c r="BW118" s="19"/>
      <c r="BX118" s="19"/>
      <c r="BY118" s="19"/>
      <c r="BZ118" s="19"/>
      <c r="CA118" s="19"/>
      <c r="CB118" s="19"/>
      <c r="CC118" s="19"/>
      <c r="CD118" s="19"/>
      <c r="CE118" s="19"/>
      <c r="CF118" s="19"/>
      <c r="CG118" s="19"/>
      <c r="CH118" s="19"/>
      <c r="CI118" s="19"/>
      <c r="CJ118" s="19"/>
      <c r="CK118" s="19"/>
      <c r="CL118" s="19"/>
      <c r="CM118" s="19"/>
      <c r="CN118" s="19"/>
      <c r="CO118" s="19"/>
      <c r="CP118" s="19"/>
      <c r="CQ118" s="19"/>
      <c r="CR118" s="19"/>
      <c r="CS118" s="19"/>
      <c r="CT118" s="19"/>
      <c r="CU118" s="19"/>
      <c r="CV118" s="19"/>
      <c r="CW118" s="19"/>
      <c r="CX118" s="19"/>
      <c r="CY118" s="19"/>
    </row>
    <row r="119" spans="32:103" x14ac:dyDescent="0.25">
      <c r="AF119" s="19"/>
      <c r="AG119" s="19"/>
      <c r="AH119" s="19"/>
      <c r="AI119" s="19"/>
      <c r="AJ119" s="19"/>
      <c r="AK119" s="19"/>
      <c r="AL119" s="19"/>
      <c r="AM119" s="19"/>
      <c r="AN119" s="19"/>
      <c r="AO119" s="19"/>
      <c r="AP119" s="19"/>
      <c r="AQ119" s="19"/>
      <c r="AR119" s="19"/>
      <c r="AS119" s="19"/>
      <c r="AT119" s="19"/>
      <c r="AU119" s="19"/>
      <c r="AV119" s="19"/>
      <c r="AW119" s="19"/>
      <c r="AX119" s="19"/>
      <c r="AY119" s="19"/>
      <c r="AZ119" s="19"/>
      <c r="BA119" s="19"/>
      <c r="BB119" s="19"/>
      <c r="BC119" s="19"/>
      <c r="BD119" s="19"/>
      <c r="BE119" s="19"/>
      <c r="BF119" s="19"/>
      <c r="BG119" s="19"/>
      <c r="BH119" s="19"/>
      <c r="BI119" s="19"/>
      <c r="BJ119" s="19"/>
      <c r="BK119" s="19"/>
      <c r="BL119" s="19"/>
      <c r="BM119" s="19"/>
      <c r="BN119" s="19"/>
      <c r="BO119" s="19"/>
      <c r="BP119" s="19"/>
      <c r="BQ119" s="19"/>
      <c r="BR119" s="19"/>
      <c r="BS119" s="19"/>
      <c r="BT119" s="19"/>
      <c r="BU119" s="19"/>
      <c r="BV119" s="19"/>
      <c r="BW119" s="19"/>
      <c r="BX119" s="19"/>
      <c r="BY119" s="19"/>
      <c r="BZ119" s="19"/>
      <c r="CA119" s="19"/>
      <c r="CB119" s="19"/>
      <c r="CC119" s="19"/>
      <c r="CD119" s="19"/>
      <c r="CE119" s="19"/>
      <c r="CF119" s="19"/>
      <c r="CG119" s="19"/>
      <c r="CH119" s="19"/>
      <c r="CI119" s="19"/>
      <c r="CJ119" s="19"/>
      <c r="CK119" s="19"/>
      <c r="CL119" s="19"/>
      <c r="CM119" s="19"/>
      <c r="CN119" s="19"/>
      <c r="CO119" s="19"/>
      <c r="CP119" s="19"/>
      <c r="CQ119" s="19"/>
      <c r="CR119" s="19"/>
      <c r="CS119" s="19"/>
      <c r="CT119" s="19"/>
      <c r="CU119" s="19"/>
      <c r="CV119" s="19"/>
      <c r="CW119" s="19"/>
      <c r="CX119" s="19"/>
      <c r="CY119" s="19"/>
    </row>
    <row r="120" spans="32:103" x14ac:dyDescent="0.25">
      <c r="AF120" s="19"/>
      <c r="AG120" s="19"/>
      <c r="AH120" s="19"/>
      <c r="AI120" s="19"/>
      <c r="AJ120" s="19"/>
      <c r="AK120" s="19"/>
      <c r="AL120" s="19"/>
      <c r="AM120" s="19"/>
      <c r="AN120" s="19"/>
      <c r="AO120" s="19"/>
      <c r="AP120" s="19"/>
      <c r="AQ120" s="19"/>
      <c r="AR120" s="19"/>
      <c r="AS120" s="19"/>
      <c r="AT120" s="19"/>
      <c r="AU120" s="19"/>
      <c r="AV120" s="19"/>
      <c r="AW120" s="19"/>
      <c r="AX120" s="19"/>
      <c r="AY120" s="19"/>
      <c r="AZ120" s="19"/>
      <c r="BA120" s="19"/>
      <c r="BB120" s="19"/>
      <c r="BC120" s="19"/>
      <c r="BD120" s="19"/>
      <c r="BE120" s="19"/>
      <c r="BF120" s="19"/>
      <c r="BG120" s="19"/>
      <c r="BH120" s="19"/>
      <c r="BI120" s="19"/>
      <c r="BJ120" s="19"/>
      <c r="BK120" s="19"/>
      <c r="BL120" s="19"/>
      <c r="BM120" s="19"/>
      <c r="BN120" s="19"/>
      <c r="BO120" s="19"/>
      <c r="BP120" s="19"/>
      <c r="BQ120" s="19"/>
      <c r="BR120" s="19"/>
      <c r="BS120" s="19"/>
      <c r="BT120" s="19"/>
      <c r="BU120" s="19"/>
      <c r="BV120" s="19"/>
      <c r="BW120" s="19"/>
      <c r="BX120" s="19"/>
      <c r="BY120" s="19"/>
      <c r="BZ120" s="19"/>
      <c r="CA120" s="19"/>
      <c r="CB120" s="19"/>
      <c r="CC120" s="19"/>
      <c r="CD120" s="19"/>
      <c r="CE120" s="19"/>
      <c r="CF120" s="19"/>
      <c r="CG120" s="19"/>
      <c r="CH120" s="19"/>
      <c r="CI120" s="19"/>
      <c r="CJ120" s="19"/>
      <c r="CK120" s="19"/>
      <c r="CL120" s="19"/>
      <c r="CM120" s="19"/>
      <c r="CN120" s="19"/>
      <c r="CO120" s="19"/>
      <c r="CP120" s="19"/>
      <c r="CQ120" s="19"/>
      <c r="CR120" s="19"/>
      <c r="CS120" s="19"/>
      <c r="CT120" s="19"/>
      <c r="CU120" s="19"/>
      <c r="CV120" s="19"/>
      <c r="CW120" s="19"/>
      <c r="CX120" s="19"/>
      <c r="CY120" s="19"/>
    </row>
    <row r="121" spans="32:103" x14ac:dyDescent="0.25">
      <c r="AF121" s="19"/>
      <c r="AG121" s="19"/>
      <c r="AH121" s="19"/>
      <c r="AI121" s="19"/>
      <c r="AJ121" s="19"/>
      <c r="AK121" s="19"/>
      <c r="AL121" s="19"/>
      <c r="AM121" s="19"/>
      <c r="AN121" s="19"/>
      <c r="AO121" s="19"/>
      <c r="AP121" s="19"/>
      <c r="AQ121" s="19"/>
      <c r="AR121" s="19"/>
      <c r="AS121" s="19"/>
      <c r="AT121" s="19"/>
      <c r="AU121" s="19"/>
      <c r="AV121" s="19"/>
      <c r="AW121" s="19"/>
      <c r="AX121" s="19"/>
      <c r="AY121" s="19"/>
      <c r="AZ121" s="19"/>
      <c r="BA121" s="19"/>
      <c r="BB121" s="19"/>
      <c r="BC121" s="19"/>
      <c r="BD121" s="19"/>
      <c r="BE121" s="19"/>
      <c r="BF121" s="19"/>
      <c r="BG121" s="19"/>
      <c r="BH121" s="19"/>
      <c r="BI121" s="19"/>
      <c r="BJ121" s="19"/>
      <c r="BK121" s="19"/>
      <c r="BL121" s="19"/>
      <c r="BM121" s="19"/>
      <c r="BN121" s="19"/>
      <c r="BO121" s="19"/>
      <c r="BP121" s="19"/>
      <c r="BQ121" s="19"/>
      <c r="BR121" s="19"/>
      <c r="BS121" s="19"/>
      <c r="BT121" s="19"/>
      <c r="BU121" s="19"/>
      <c r="BV121" s="19"/>
      <c r="BW121" s="19"/>
      <c r="BX121" s="19"/>
      <c r="BY121" s="19"/>
      <c r="BZ121" s="19"/>
      <c r="CA121" s="19"/>
      <c r="CB121" s="19"/>
      <c r="CC121" s="19"/>
      <c r="CD121" s="19"/>
      <c r="CE121" s="19"/>
      <c r="CF121" s="19"/>
      <c r="CG121" s="19"/>
      <c r="CH121" s="19"/>
      <c r="CI121" s="19"/>
      <c r="CJ121" s="19"/>
      <c r="CK121" s="19"/>
      <c r="CL121" s="19"/>
      <c r="CM121" s="19"/>
      <c r="CN121" s="19"/>
      <c r="CO121" s="19"/>
      <c r="CP121" s="19"/>
      <c r="CQ121" s="19"/>
      <c r="CR121" s="19"/>
      <c r="CS121" s="19"/>
      <c r="CT121" s="19"/>
      <c r="CU121" s="19"/>
      <c r="CV121" s="19"/>
      <c r="CW121" s="19"/>
      <c r="CX121" s="19"/>
      <c r="CY121" s="19"/>
    </row>
    <row r="122" spans="32:103" x14ac:dyDescent="0.25">
      <c r="AF122" s="19"/>
      <c r="AG122" s="19"/>
      <c r="AH122" s="19"/>
      <c r="AI122" s="19"/>
      <c r="AJ122" s="19"/>
      <c r="AK122" s="19"/>
      <c r="AL122" s="19"/>
      <c r="AM122" s="19"/>
      <c r="AN122" s="19"/>
      <c r="AO122" s="19"/>
      <c r="AP122" s="19"/>
      <c r="AQ122" s="19"/>
      <c r="AR122" s="19"/>
      <c r="AS122" s="19"/>
      <c r="AT122" s="19"/>
      <c r="AU122" s="19"/>
      <c r="AV122" s="19"/>
      <c r="AW122" s="19"/>
      <c r="AX122" s="19"/>
      <c r="AY122" s="19"/>
      <c r="AZ122" s="19"/>
      <c r="BA122" s="19"/>
      <c r="BB122" s="19"/>
      <c r="BC122" s="19"/>
      <c r="BD122" s="19"/>
      <c r="BE122" s="19"/>
      <c r="BF122" s="19"/>
      <c r="BG122" s="19"/>
      <c r="BH122" s="19"/>
      <c r="BI122" s="19"/>
      <c r="BJ122" s="19"/>
      <c r="BK122" s="19"/>
      <c r="BL122" s="19"/>
      <c r="BM122" s="19"/>
      <c r="BN122" s="19"/>
      <c r="BO122" s="19"/>
      <c r="BP122" s="19"/>
      <c r="BQ122" s="19"/>
      <c r="BR122" s="19"/>
      <c r="BS122" s="19"/>
      <c r="BT122" s="19"/>
      <c r="BU122" s="19"/>
      <c r="BV122" s="19"/>
      <c r="BW122" s="19"/>
      <c r="BX122" s="19"/>
      <c r="BY122" s="19"/>
      <c r="BZ122" s="19"/>
      <c r="CA122" s="19"/>
      <c r="CB122" s="19"/>
      <c r="CC122" s="19"/>
      <c r="CD122" s="19"/>
      <c r="CE122" s="19"/>
      <c r="CF122" s="19"/>
      <c r="CG122" s="19"/>
      <c r="CH122" s="19"/>
      <c r="CI122" s="19"/>
      <c r="CJ122" s="19"/>
      <c r="CK122" s="19"/>
      <c r="CL122" s="19"/>
      <c r="CM122" s="19"/>
      <c r="CN122" s="19"/>
      <c r="CO122" s="19"/>
      <c r="CP122" s="19"/>
      <c r="CQ122" s="19"/>
      <c r="CR122" s="19"/>
      <c r="CS122" s="19"/>
      <c r="CT122" s="19"/>
      <c r="CU122" s="19"/>
      <c r="CV122" s="19"/>
      <c r="CW122" s="19"/>
      <c r="CX122" s="19"/>
      <c r="CY122" s="19"/>
    </row>
    <row r="123" spans="32:103" x14ac:dyDescent="0.25">
      <c r="AF123" s="19"/>
      <c r="AG123" s="19"/>
      <c r="AH123" s="19"/>
      <c r="AI123" s="19"/>
      <c r="AJ123" s="19"/>
      <c r="AK123" s="19"/>
      <c r="AL123" s="19"/>
      <c r="AM123" s="19"/>
      <c r="AN123" s="19"/>
      <c r="AO123" s="19"/>
      <c r="AP123" s="19"/>
      <c r="AQ123" s="19"/>
      <c r="AR123" s="19"/>
      <c r="AS123" s="19"/>
      <c r="AT123" s="19"/>
      <c r="AU123" s="19"/>
      <c r="AV123" s="19"/>
      <c r="AW123" s="19"/>
      <c r="AX123" s="19"/>
      <c r="AY123" s="19"/>
      <c r="AZ123" s="19"/>
      <c r="BA123" s="19"/>
      <c r="BB123" s="19"/>
      <c r="BC123" s="19"/>
      <c r="BD123" s="19"/>
      <c r="BE123" s="19"/>
      <c r="BF123" s="19"/>
      <c r="BG123" s="19"/>
      <c r="BH123" s="19"/>
      <c r="BI123" s="19"/>
      <c r="BJ123" s="19"/>
      <c r="BK123" s="19"/>
      <c r="BL123" s="19"/>
      <c r="BM123" s="19"/>
      <c r="BN123" s="19"/>
      <c r="BO123" s="19"/>
      <c r="BP123" s="19"/>
      <c r="BQ123" s="19"/>
      <c r="BR123" s="19"/>
      <c r="BS123" s="19"/>
      <c r="BT123" s="19"/>
      <c r="BU123" s="19"/>
      <c r="BV123" s="19"/>
      <c r="BW123" s="19"/>
      <c r="BX123" s="19"/>
      <c r="BY123" s="19"/>
      <c r="BZ123" s="19"/>
      <c r="CA123" s="19"/>
      <c r="CB123" s="19"/>
      <c r="CC123" s="19"/>
      <c r="CD123" s="19"/>
      <c r="CE123" s="19"/>
      <c r="CF123" s="19"/>
      <c r="CG123" s="19"/>
      <c r="CH123" s="19"/>
      <c r="CI123" s="19"/>
      <c r="CJ123" s="19"/>
      <c r="CK123" s="19"/>
      <c r="CL123" s="19"/>
      <c r="CM123" s="19"/>
      <c r="CN123" s="19"/>
      <c r="CO123" s="19"/>
      <c r="CP123" s="19"/>
      <c r="CQ123" s="19"/>
      <c r="CR123" s="19"/>
      <c r="CS123" s="19"/>
      <c r="CT123" s="19"/>
      <c r="CU123" s="19"/>
      <c r="CV123" s="19"/>
      <c r="CW123" s="19"/>
      <c r="CX123" s="19"/>
      <c r="CY123" s="19"/>
    </row>
    <row r="124" spans="32:103" x14ac:dyDescent="0.25">
      <c r="AF124" s="19"/>
      <c r="AG124" s="19"/>
      <c r="AH124" s="19"/>
      <c r="AI124" s="19"/>
      <c r="AJ124" s="19"/>
      <c r="AK124" s="19"/>
      <c r="AL124" s="19"/>
      <c r="AM124" s="19"/>
      <c r="AN124" s="19"/>
      <c r="AO124" s="19"/>
      <c r="AP124" s="19"/>
      <c r="AQ124" s="19"/>
      <c r="AR124" s="19"/>
      <c r="AS124" s="19"/>
      <c r="AT124" s="19"/>
      <c r="AU124" s="19"/>
      <c r="AV124" s="19"/>
      <c r="AW124" s="19"/>
      <c r="AX124" s="19"/>
      <c r="AY124" s="19"/>
      <c r="AZ124" s="19"/>
      <c r="BA124" s="19"/>
      <c r="BB124" s="19"/>
      <c r="BC124" s="19"/>
      <c r="BD124" s="19"/>
      <c r="BE124" s="19"/>
      <c r="BF124" s="19"/>
      <c r="BG124" s="19"/>
      <c r="BH124" s="19"/>
      <c r="BI124" s="19"/>
      <c r="BJ124" s="19"/>
      <c r="BK124" s="19"/>
      <c r="BL124" s="19"/>
      <c r="BM124" s="19"/>
      <c r="BN124" s="19"/>
      <c r="BO124" s="19"/>
      <c r="BP124" s="19"/>
      <c r="BQ124" s="19"/>
      <c r="BR124" s="19"/>
      <c r="BS124" s="19"/>
      <c r="BT124" s="19"/>
      <c r="BU124" s="19"/>
      <c r="BV124" s="19"/>
      <c r="BW124" s="19"/>
      <c r="BX124" s="19"/>
      <c r="BY124" s="19"/>
      <c r="BZ124" s="19"/>
      <c r="CA124" s="19"/>
      <c r="CB124" s="19"/>
      <c r="CC124" s="19"/>
      <c r="CD124" s="19"/>
      <c r="CE124" s="19"/>
      <c r="CF124" s="19"/>
      <c r="CG124" s="19"/>
      <c r="CH124" s="19"/>
      <c r="CI124" s="19"/>
      <c r="CJ124" s="19"/>
      <c r="CK124" s="19"/>
      <c r="CL124" s="19"/>
      <c r="CM124" s="19"/>
      <c r="CN124" s="19"/>
      <c r="CO124" s="19"/>
      <c r="CP124" s="19"/>
      <c r="CQ124" s="19"/>
      <c r="CR124" s="19"/>
      <c r="CS124" s="19"/>
      <c r="CT124" s="19"/>
      <c r="CU124" s="19"/>
      <c r="CV124" s="19"/>
      <c r="CW124" s="19"/>
      <c r="CX124" s="19"/>
      <c r="CY124" s="19"/>
    </row>
    <row r="125" spans="32:103" x14ac:dyDescent="0.25">
      <c r="AF125" s="19"/>
      <c r="AG125" s="19"/>
      <c r="AH125" s="19"/>
      <c r="AI125" s="19"/>
      <c r="AJ125" s="19"/>
      <c r="AK125" s="19"/>
      <c r="AL125" s="19"/>
      <c r="AM125" s="19"/>
      <c r="AN125" s="19"/>
      <c r="AO125" s="19"/>
      <c r="AP125" s="19"/>
      <c r="AQ125" s="19"/>
      <c r="AR125" s="19"/>
      <c r="AS125" s="19"/>
      <c r="AT125" s="19"/>
      <c r="AU125" s="19"/>
      <c r="AV125" s="19"/>
      <c r="AW125" s="19"/>
      <c r="AX125" s="19"/>
      <c r="AY125" s="19"/>
      <c r="AZ125" s="19"/>
      <c r="BA125" s="19"/>
      <c r="BB125" s="19"/>
      <c r="BC125" s="19"/>
      <c r="BD125" s="19"/>
      <c r="BE125" s="19"/>
      <c r="BF125" s="19"/>
      <c r="BG125" s="19"/>
      <c r="BH125" s="19"/>
      <c r="BI125" s="19"/>
      <c r="BJ125" s="19"/>
      <c r="BK125" s="19"/>
      <c r="BL125" s="19"/>
      <c r="BM125" s="19"/>
      <c r="BN125" s="19"/>
      <c r="BO125" s="19"/>
      <c r="BP125" s="19"/>
      <c r="BQ125" s="19"/>
      <c r="BR125" s="19"/>
      <c r="BS125" s="19"/>
      <c r="BT125" s="19"/>
      <c r="BU125" s="19"/>
      <c r="BV125" s="19"/>
      <c r="BW125" s="19"/>
      <c r="BX125" s="19"/>
      <c r="BY125" s="19"/>
      <c r="BZ125" s="19"/>
      <c r="CA125" s="19"/>
      <c r="CB125" s="19"/>
      <c r="CC125" s="19"/>
      <c r="CD125" s="19"/>
      <c r="CE125" s="19"/>
      <c r="CF125" s="19"/>
      <c r="CG125" s="19"/>
      <c r="CH125" s="19"/>
      <c r="CI125" s="19"/>
      <c r="CJ125" s="19"/>
      <c r="CK125" s="19"/>
      <c r="CL125" s="19"/>
      <c r="CM125" s="19"/>
      <c r="CN125" s="19"/>
      <c r="CO125" s="19"/>
      <c r="CP125" s="19"/>
      <c r="CQ125" s="19"/>
      <c r="CR125" s="19"/>
      <c r="CS125" s="19"/>
      <c r="CT125" s="19"/>
      <c r="CU125" s="19"/>
      <c r="CV125" s="19"/>
      <c r="CW125" s="19"/>
      <c r="CX125" s="19"/>
      <c r="CY125" s="19"/>
    </row>
    <row r="126" spans="32:103" x14ac:dyDescent="0.25">
      <c r="AF126" s="19"/>
      <c r="AG126" s="19"/>
      <c r="AH126" s="19"/>
      <c r="AI126" s="19"/>
      <c r="AJ126" s="19"/>
      <c r="AK126" s="19"/>
      <c r="AL126" s="19"/>
      <c r="AM126" s="19"/>
      <c r="AN126" s="19"/>
      <c r="AO126" s="19"/>
      <c r="AP126" s="19"/>
      <c r="AQ126" s="19"/>
      <c r="AR126" s="19"/>
      <c r="AS126" s="19"/>
      <c r="AT126" s="19"/>
      <c r="AU126" s="19"/>
      <c r="AV126" s="19"/>
      <c r="AW126" s="19"/>
      <c r="AX126" s="19"/>
      <c r="AY126" s="19"/>
      <c r="AZ126" s="19"/>
      <c r="BA126" s="19"/>
      <c r="BB126" s="19"/>
      <c r="BC126" s="19"/>
      <c r="BD126" s="19"/>
      <c r="BE126" s="19"/>
      <c r="BF126" s="19"/>
      <c r="BG126" s="19"/>
      <c r="BH126" s="19"/>
      <c r="BI126" s="19"/>
      <c r="BJ126" s="19"/>
      <c r="BK126" s="19"/>
      <c r="BL126" s="19"/>
      <c r="BM126" s="19"/>
      <c r="BN126" s="19"/>
      <c r="BO126" s="19"/>
      <c r="BP126" s="19"/>
      <c r="BQ126" s="19"/>
      <c r="BR126" s="19"/>
      <c r="BS126" s="19"/>
      <c r="BT126" s="19"/>
      <c r="BU126" s="19"/>
      <c r="BV126" s="19"/>
      <c r="BW126" s="19"/>
      <c r="BX126" s="19"/>
      <c r="BY126" s="19"/>
      <c r="BZ126" s="19"/>
      <c r="CA126" s="19"/>
      <c r="CB126" s="19"/>
      <c r="CC126" s="19"/>
      <c r="CD126" s="19"/>
      <c r="CE126" s="19"/>
      <c r="CF126" s="19"/>
      <c r="CG126" s="19"/>
      <c r="CH126" s="19"/>
      <c r="CI126" s="19"/>
      <c r="CJ126" s="19"/>
      <c r="CK126" s="19"/>
      <c r="CL126" s="19"/>
      <c r="CM126" s="19"/>
      <c r="CN126" s="19"/>
      <c r="CO126" s="19"/>
      <c r="CP126" s="19"/>
      <c r="CQ126" s="19"/>
      <c r="CR126" s="19"/>
      <c r="CS126" s="19"/>
      <c r="CT126" s="19"/>
      <c r="CU126" s="19"/>
      <c r="CV126" s="19"/>
      <c r="CW126" s="19"/>
      <c r="CX126" s="19"/>
      <c r="CY126" s="19"/>
    </row>
    <row r="127" spans="32:103" x14ac:dyDescent="0.25">
      <c r="AF127" s="19"/>
      <c r="AG127" s="19"/>
      <c r="AH127" s="19"/>
      <c r="AI127" s="19"/>
      <c r="AJ127" s="19"/>
      <c r="AK127" s="19"/>
      <c r="AL127" s="19"/>
      <c r="AM127" s="19"/>
      <c r="AN127" s="19"/>
      <c r="AO127" s="19"/>
      <c r="AP127" s="19"/>
      <c r="AQ127" s="19"/>
      <c r="AR127" s="19"/>
      <c r="AS127" s="19"/>
      <c r="AT127" s="19"/>
      <c r="AU127" s="19"/>
      <c r="AV127" s="19"/>
      <c r="AW127" s="19"/>
      <c r="AX127" s="19"/>
      <c r="AY127" s="19"/>
      <c r="AZ127" s="19"/>
      <c r="BA127" s="19"/>
      <c r="BB127" s="19"/>
      <c r="BC127" s="19"/>
      <c r="BD127" s="19"/>
      <c r="BE127" s="19"/>
      <c r="BF127" s="19"/>
      <c r="BG127" s="19"/>
      <c r="BH127" s="19"/>
      <c r="BI127" s="19"/>
      <c r="BJ127" s="19"/>
      <c r="BK127" s="19"/>
      <c r="BL127" s="19"/>
      <c r="BM127" s="19"/>
      <c r="BN127" s="19"/>
      <c r="BO127" s="19"/>
      <c r="BP127" s="19"/>
      <c r="BQ127" s="19"/>
      <c r="BR127" s="19"/>
      <c r="BS127" s="19"/>
      <c r="BT127" s="19"/>
      <c r="BU127" s="19"/>
      <c r="BV127" s="19"/>
      <c r="BW127" s="19"/>
      <c r="BX127" s="19"/>
      <c r="BY127" s="19"/>
      <c r="BZ127" s="19"/>
      <c r="CA127" s="19"/>
      <c r="CB127" s="19"/>
      <c r="CC127" s="19"/>
      <c r="CD127" s="19"/>
      <c r="CE127" s="19"/>
      <c r="CF127" s="19"/>
      <c r="CG127" s="19"/>
      <c r="CH127" s="19"/>
      <c r="CI127" s="19"/>
      <c r="CJ127" s="19"/>
      <c r="CK127" s="19"/>
      <c r="CL127" s="19"/>
      <c r="CM127" s="19"/>
      <c r="CN127" s="19"/>
      <c r="CO127" s="19"/>
      <c r="CP127" s="19"/>
      <c r="CQ127" s="19"/>
      <c r="CR127" s="19"/>
      <c r="CS127" s="19"/>
      <c r="CT127" s="19"/>
      <c r="CU127" s="19"/>
      <c r="CV127" s="19"/>
      <c r="CW127" s="19"/>
      <c r="CX127" s="19"/>
      <c r="CY127" s="19"/>
    </row>
    <row r="128" spans="32:103" x14ac:dyDescent="0.25">
      <c r="AF128" s="19"/>
      <c r="AG128" s="19"/>
      <c r="AH128" s="19"/>
      <c r="AI128" s="19"/>
      <c r="AJ128" s="19"/>
      <c r="AK128" s="19"/>
      <c r="AL128" s="19"/>
      <c r="AM128" s="19"/>
      <c r="AN128" s="19"/>
      <c r="AO128" s="19"/>
      <c r="AP128" s="19"/>
      <c r="AQ128" s="19"/>
      <c r="AR128" s="19"/>
      <c r="AS128" s="19"/>
      <c r="AT128" s="19"/>
      <c r="AU128" s="19"/>
      <c r="AV128" s="19"/>
      <c r="AW128" s="19"/>
      <c r="AX128" s="19"/>
      <c r="AY128" s="19"/>
      <c r="AZ128" s="19"/>
      <c r="BA128" s="19"/>
      <c r="BB128" s="19"/>
      <c r="BC128" s="19"/>
      <c r="BD128" s="19"/>
      <c r="BE128" s="19"/>
      <c r="BF128" s="19"/>
      <c r="BG128" s="19"/>
      <c r="BH128" s="19"/>
      <c r="BI128" s="19"/>
      <c r="BJ128" s="19"/>
      <c r="BK128" s="19"/>
      <c r="BL128" s="19"/>
      <c r="BM128" s="19"/>
      <c r="BN128" s="19"/>
      <c r="BO128" s="19"/>
      <c r="BP128" s="19"/>
      <c r="BQ128" s="19"/>
      <c r="BR128" s="19"/>
      <c r="BS128" s="19"/>
      <c r="BT128" s="19"/>
      <c r="BU128" s="19"/>
      <c r="BV128" s="19"/>
      <c r="BW128" s="19"/>
      <c r="BX128" s="19"/>
      <c r="BY128" s="19"/>
      <c r="BZ128" s="19"/>
      <c r="CA128" s="19"/>
      <c r="CB128" s="19"/>
      <c r="CC128" s="19"/>
      <c r="CD128" s="19"/>
      <c r="CE128" s="19"/>
      <c r="CF128" s="19"/>
      <c r="CG128" s="19"/>
      <c r="CH128" s="19"/>
      <c r="CI128" s="19"/>
      <c r="CJ128" s="19"/>
      <c r="CK128" s="19"/>
      <c r="CL128" s="19"/>
      <c r="CM128" s="19"/>
      <c r="CN128" s="19"/>
      <c r="CO128" s="19"/>
      <c r="CP128" s="19"/>
      <c r="CQ128" s="19"/>
      <c r="CR128" s="19"/>
      <c r="CS128" s="19"/>
      <c r="CT128" s="19"/>
      <c r="CU128" s="19"/>
      <c r="CV128" s="19"/>
      <c r="CW128" s="19"/>
      <c r="CX128" s="19"/>
      <c r="CY128" s="19"/>
    </row>
    <row r="129" spans="1:103" x14ac:dyDescent="0.25">
      <c r="AF129" s="19"/>
      <c r="AG129" s="19"/>
      <c r="AH129" s="19"/>
      <c r="AI129" s="19"/>
      <c r="AJ129" s="19"/>
      <c r="AK129" s="19"/>
      <c r="AL129" s="19"/>
      <c r="AM129" s="19"/>
      <c r="AN129" s="19"/>
      <c r="AO129" s="19"/>
      <c r="AP129" s="19"/>
      <c r="AQ129" s="19"/>
      <c r="AR129" s="19"/>
      <c r="AS129" s="19"/>
      <c r="AT129" s="19"/>
      <c r="AU129" s="19"/>
      <c r="AV129" s="19"/>
      <c r="AW129" s="19"/>
      <c r="AX129" s="19"/>
      <c r="AY129" s="19"/>
      <c r="AZ129" s="19"/>
      <c r="BA129" s="19"/>
      <c r="BB129" s="19"/>
      <c r="BC129" s="19"/>
      <c r="BD129" s="19"/>
      <c r="BE129" s="19"/>
      <c r="BF129" s="19"/>
      <c r="BG129" s="19"/>
      <c r="BH129" s="19"/>
      <c r="BI129" s="19"/>
      <c r="BJ129" s="19"/>
      <c r="BK129" s="19"/>
      <c r="BL129" s="19"/>
      <c r="BM129" s="19"/>
      <c r="BN129" s="19"/>
      <c r="BO129" s="19"/>
      <c r="BP129" s="19"/>
      <c r="BQ129" s="19"/>
      <c r="BR129" s="19"/>
      <c r="BS129" s="19"/>
      <c r="BT129" s="19"/>
      <c r="BU129" s="19"/>
      <c r="BV129" s="19"/>
      <c r="BW129" s="19"/>
      <c r="BX129" s="19"/>
      <c r="BY129" s="19"/>
      <c r="BZ129" s="19"/>
      <c r="CA129" s="19"/>
      <c r="CB129" s="19"/>
      <c r="CC129" s="19"/>
      <c r="CD129" s="19"/>
      <c r="CE129" s="19"/>
      <c r="CF129" s="19"/>
      <c r="CG129" s="19"/>
      <c r="CH129" s="19"/>
      <c r="CI129" s="19"/>
      <c r="CJ129" s="19"/>
      <c r="CK129" s="19"/>
      <c r="CL129" s="19"/>
      <c r="CM129" s="19"/>
      <c r="CN129" s="19"/>
      <c r="CO129" s="19"/>
      <c r="CP129" s="19"/>
      <c r="CQ129" s="19"/>
      <c r="CR129" s="19"/>
      <c r="CS129" s="19"/>
      <c r="CT129" s="19"/>
      <c r="CU129" s="19"/>
      <c r="CV129" s="19"/>
      <c r="CW129" s="19"/>
      <c r="CX129" s="19"/>
      <c r="CY129" s="19"/>
    </row>
    <row r="130" spans="1:103" x14ac:dyDescent="0.25">
      <c r="AF130" s="19"/>
      <c r="AG130" s="19"/>
      <c r="AH130" s="19"/>
      <c r="AI130" s="19"/>
      <c r="AJ130" s="19"/>
      <c r="AK130" s="19"/>
      <c r="AL130" s="19"/>
      <c r="AM130" s="19"/>
      <c r="AN130" s="19"/>
      <c r="AO130" s="19"/>
      <c r="AP130" s="19"/>
      <c r="AQ130" s="19"/>
      <c r="AR130" s="19"/>
      <c r="AS130" s="19"/>
      <c r="AT130" s="19"/>
      <c r="AU130" s="19"/>
      <c r="AV130" s="19"/>
      <c r="AW130" s="19"/>
      <c r="AX130" s="19"/>
      <c r="AY130" s="19"/>
      <c r="AZ130" s="19"/>
      <c r="BA130" s="19"/>
      <c r="BB130" s="19"/>
      <c r="BC130" s="19"/>
      <c r="BD130" s="19"/>
      <c r="BE130" s="19"/>
      <c r="BF130" s="19"/>
      <c r="BG130" s="19"/>
      <c r="BH130" s="19"/>
      <c r="BI130" s="19"/>
      <c r="BJ130" s="19"/>
      <c r="BK130" s="19"/>
      <c r="BL130" s="19"/>
      <c r="BM130" s="19"/>
      <c r="BN130" s="19"/>
      <c r="BO130" s="19"/>
      <c r="BP130" s="19"/>
      <c r="BQ130" s="19"/>
      <c r="BR130" s="19"/>
      <c r="BS130" s="19"/>
      <c r="BT130" s="19"/>
      <c r="BU130" s="19"/>
      <c r="BV130" s="19"/>
      <c r="BW130" s="19"/>
      <c r="BX130" s="19"/>
      <c r="BY130" s="19"/>
      <c r="BZ130" s="19"/>
      <c r="CA130" s="19"/>
      <c r="CB130" s="19"/>
      <c r="CC130" s="19"/>
      <c r="CD130" s="19"/>
      <c r="CE130" s="19"/>
      <c r="CF130" s="19"/>
      <c r="CG130" s="19"/>
      <c r="CH130" s="19"/>
      <c r="CI130" s="19"/>
      <c r="CJ130" s="19"/>
      <c r="CK130" s="19"/>
      <c r="CL130" s="19"/>
      <c r="CM130" s="19"/>
      <c r="CN130" s="19"/>
      <c r="CO130" s="19"/>
      <c r="CP130" s="19"/>
      <c r="CQ130" s="19"/>
      <c r="CR130" s="19"/>
      <c r="CS130" s="19"/>
      <c r="CT130" s="19"/>
      <c r="CU130" s="19"/>
      <c r="CV130" s="19"/>
      <c r="CW130" s="19"/>
      <c r="CX130" s="19"/>
      <c r="CY130" s="19"/>
    </row>
    <row r="131" spans="1:103" x14ac:dyDescent="0.25">
      <c r="AF131" s="19"/>
      <c r="AG131" s="19"/>
      <c r="AH131" s="19"/>
      <c r="AI131" s="19"/>
      <c r="AJ131" s="19"/>
      <c r="AK131" s="19"/>
      <c r="AL131" s="19"/>
      <c r="AM131" s="19"/>
      <c r="AN131" s="19"/>
      <c r="AO131" s="19"/>
      <c r="AP131" s="19"/>
      <c r="AQ131" s="19"/>
      <c r="AR131" s="19"/>
      <c r="AS131" s="19"/>
      <c r="AT131" s="19"/>
      <c r="AU131" s="19"/>
      <c r="AV131" s="19"/>
      <c r="AW131" s="19"/>
      <c r="AX131" s="19"/>
      <c r="AY131" s="19"/>
      <c r="AZ131" s="19"/>
      <c r="BA131" s="19"/>
      <c r="BB131" s="19"/>
      <c r="BC131" s="19"/>
      <c r="BD131" s="19"/>
      <c r="BE131" s="19"/>
      <c r="BF131" s="19"/>
      <c r="BG131" s="19"/>
      <c r="BH131" s="19"/>
      <c r="BI131" s="19"/>
      <c r="BJ131" s="19"/>
      <c r="BK131" s="19"/>
      <c r="BL131" s="19"/>
      <c r="BM131" s="19"/>
      <c r="BN131" s="19"/>
      <c r="BO131" s="19"/>
      <c r="BP131" s="19"/>
      <c r="BQ131" s="19"/>
      <c r="BR131" s="19"/>
      <c r="BS131" s="19"/>
      <c r="BT131" s="19"/>
      <c r="BU131" s="19"/>
      <c r="BV131" s="19"/>
      <c r="BW131" s="19"/>
      <c r="BX131" s="19"/>
      <c r="BY131" s="19"/>
      <c r="BZ131" s="19"/>
      <c r="CA131" s="19"/>
      <c r="CB131" s="19"/>
      <c r="CC131" s="19"/>
      <c r="CD131" s="19"/>
      <c r="CE131" s="19"/>
      <c r="CF131" s="19"/>
      <c r="CG131" s="19"/>
      <c r="CH131" s="19"/>
      <c r="CI131" s="19"/>
      <c r="CJ131" s="19"/>
      <c r="CK131" s="19"/>
      <c r="CL131" s="19"/>
      <c r="CM131" s="19"/>
      <c r="CN131" s="19"/>
      <c r="CO131" s="19"/>
      <c r="CP131" s="19"/>
      <c r="CQ131" s="19"/>
      <c r="CR131" s="19"/>
      <c r="CS131" s="19"/>
      <c r="CT131" s="19"/>
      <c r="CU131" s="19"/>
      <c r="CV131" s="19"/>
      <c r="CW131" s="19"/>
      <c r="CX131" s="19"/>
      <c r="CY131" s="19"/>
    </row>
    <row r="132" spans="1:103" x14ac:dyDescent="0.25">
      <c r="AF132" s="19"/>
      <c r="AG132" s="19"/>
      <c r="AH132" s="19"/>
      <c r="AI132" s="19"/>
      <c r="AJ132" s="19"/>
      <c r="AK132" s="19"/>
      <c r="AL132" s="19"/>
      <c r="AM132" s="19"/>
      <c r="AN132" s="19"/>
      <c r="AO132" s="19"/>
      <c r="AP132" s="19"/>
      <c r="AQ132" s="19"/>
      <c r="AR132" s="19"/>
      <c r="AS132" s="19"/>
      <c r="AT132" s="19"/>
      <c r="AU132" s="19"/>
      <c r="AV132" s="19"/>
      <c r="AW132" s="19"/>
      <c r="AX132" s="19"/>
      <c r="AY132" s="19"/>
      <c r="AZ132" s="19"/>
      <c r="BA132" s="19"/>
      <c r="BB132" s="19"/>
      <c r="BC132" s="19"/>
      <c r="BD132" s="19"/>
      <c r="BE132" s="19"/>
      <c r="BF132" s="19"/>
      <c r="BG132" s="19"/>
      <c r="BH132" s="19"/>
      <c r="BI132" s="19"/>
      <c r="BJ132" s="19"/>
      <c r="BK132" s="19"/>
      <c r="BL132" s="19"/>
      <c r="BM132" s="19"/>
      <c r="BN132" s="19"/>
      <c r="BO132" s="19"/>
      <c r="BP132" s="19"/>
      <c r="BQ132" s="19"/>
      <c r="BR132" s="19"/>
      <c r="BS132" s="19"/>
      <c r="BT132" s="19"/>
      <c r="BU132" s="19"/>
      <c r="BV132" s="19"/>
      <c r="BW132" s="19"/>
      <c r="BX132" s="19"/>
      <c r="BY132" s="19"/>
      <c r="BZ132" s="19"/>
      <c r="CA132" s="19"/>
      <c r="CB132" s="19"/>
      <c r="CC132" s="19"/>
      <c r="CD132" s="19"/>
      <c r="CE132" s="19"/>
      <c r="CF132" s="19"/>
      <c r="CG132" s="19"/>
      <c r="CH132" s="19"/>
      <c r="CI132" s="19"/>
      <c r="CJ132" s="19"/>
      <c r="CK132" s="19"/>
      <c r="CL132" s="19"/>
      <c r="CM132" s="19"/>
      <c r="CN132" s="19"/>
      <c r="CO132" s="19"/>
      <c r="CP132" s="19"/>
      <c r="CQ132" s="19"/>
      <c r="CR132" s="19"/>
      <c r="CS132" s="19"/>
      <c r="CT132" s="19"/>
      <c r="CU132" s="19"/>
      <c r="CV132" s="19"/>
      <c r="CW132" s="19"/>
      <c r="CX132" s="19"/>
      <c r="CY132" s="19"/>
    </row>
    <row r="133" spans="1:103" x14ac:dyDescent="0.25">
      <c r="A133" s="41" t="s">
        <v>116</v>
      </c>
      <c r="B133" s="41">
        <f>SUM(B72:B132)</f>
        <v>0</v>
      </c>
      <c r="C133" s="41">
        <f t="shared" ref="C133:BN133" si="4">SUM(C72:C132)</f>
        <v>0</v>
      </c>
      <c r="D133" s="41">
        <f t="shared" si="4"/>
        <v>0</v>
      </c>
      <c r="E133" s="41">
        <f t="shared" si="4"/>
        <v>0</v>
      </c>
      <c r="F133" s="41">
        <f t="shared" si="4"/>
        <v>0</v>
      </c>
      <c r="G133" s="41">
        <f t="shared" si="4"/>
        <v>0</v>
      </c>
      <c r="H133" s="41">
        <f t="shared" si="4"/>
        <v>0</v>
      </c>
      <c r="I133" s="41">
        <f t="shared" si="4"/>
        <v>0</v>
      </c>
      <c r="J133" s="41">
        <f t="shared" si="4"/>
        <v>0</v>
      </c>
      <c r="K133" s="41">
        <f t="shared" si="4"/>
        <v>0</v>
      </c>
      <c r="L133" s="41">
        <f t="shared" si="4"/>
        <v>0</v>
      </c>
      <c r="M133" s="41">
        <f t="shared" si="4"/>
        <v>0</v>
      </c>
      <c r="N133" s="41">
        <f t="shared" si="4"/>
        <v>0</v>
      </c>
      <c r="O133" s="41">
        <f t="shared" si="4"/>
        <v>0</v>
      </c>
      <c r="P133" s="41">
        <f t="shared" si="4"/>
        <v>0</v>
      </c>
      <c r="Q133" s="41">
        <f t="shared" si="4"/>
        <v>0</v>
      </c>
      <c r="R133" s="41">
        <f t="shared" si="4"/>
        <v>0</v>
      </c>
      <c r="S133" s="41">
        <f t="shared" si="4"/>
        <v>0</v>
      </c>
      <c r="T133" s="41">
        <f t="shared" si="4"/>
        <v>0</v>
      </c>
      <c r="U133" s="41">
        <f t="shared" si="4"/>
        <v>0</v>
      </c>
      <c r="V133" s="41">
        <f t="shared" si="4"/>
        <v>0</v>
      </c>
      <c r="W133" s="41">
        <f t="shared" si="4"/>
        <v>0</v>
      </c>
      <c r="X133" s="41">
        <f t="shared" si="4"/>
        <v>0</v>
      </c>
      <c r="Y133" s="41">
        <f t="shared" si="4"/>
        <v>0</v>
      </c>
      <c r="Z133" s="41">
        <f t="shared" si="4"/>
        <v>0</v>
      </c>
      <c r="AA133" s="41">
        <f t="shared" si="4"/>
        <v>0</v>
      </c>
      <c r="AB133" s="41">
        <f t="shared" si="4"/>
        <v>0</v>
      </c>
      <c r="AC133" s="41">
        <f t="shared" si="4"/>
        <v>0</v>
      </c>
      <c r="AD133" s="41">
        <f t="shared" si="4"/>
        <v>0</v>
      </c>
      <c r="AE133" s="41">
        <f t="shared" si="4"/>
        <v>0</v>
      </c>
      <c r="AF133" s="64">
        <f t="shared" si="4"/>
        <v>0</v>
      </c>
      <c r="AG133" s="64">
        <f t="shared" si="4"/>
        <v>0</v>
      </c>
      <c r="AH133" s="64">
        <f t="shared" si="4"/>
        <v>0</v>
      </c>
      <c r="AI133" s="64">
        <f t="shared" si="4"/>
        <v>0</v>
      </c>
      <c r="AJ133" s="64">
        <f t="shared" si="4"/>
        <v>0</v>
      </c>
      <c r="AK133" s="64">
        <f t="shared" si="4"/>
        <v>0</v>
      </c>
      <c r="AL133" s="64">
        <f t="shared" si="4"/>
        <v>0</v>
      </c>
      <c r="AM133" s="64">
        <f t="shared" si="4"/>
        <v>0</v>
      </c>
      <c r="AN133" s="64">
        <f t="shared" si="4"/>
        <v>0</v>
      </c>
      <c r="AO133" s="64">
        <f t="shared" si="4"/>
        <v>0</v>
      </c>
      <c r="AP133" s="64">
        <f t="shared" si="4"/>
        <v>0</v>
      </c>
      <c r="AQ133" s="64">
        <f t="shared" si="4"/>
        <v>0</v>
      </c>
      <c r="AR133" s="64">
        <f t="shared" si="4"/>
        <v>0</v>
      </c>
      <c r="AS133" s="64">
        <f t="shared" si="4"/>
        <v>0</v>
      </c>
      <c r="AT133" s="64">
        <f t="shared" si="4"/>
        <v>0</v>
      </c>
      <c r="AU133" s="64">
        <f t="shared" si="4"/>
        <v>0</v>
      </c>
      <c r="AV133" s="64">
        <f t="shared" si="4"/>
        <v>0</v>
      </c>
      <c r="AW133" s="64">
        <f t="shared" si="4"/>
        <v>0</v>
      </c>
      <c r="AX133" s="64">
        <f t="shared" si="4"/>
        <v>0</v>
      </c>
      <c r="AY133" s="64">
        <f t="shared" si="4"/>
        <v>0</v>
      </c>
      <c r="AZ133" s="64">
        <f t="shared" si="4"/>
        <v>0</v>
      </c>
      <c r="BA133" s="64">
        <f t="shared" si="4"/>
        <v>0</v>
      </c>
      <c r="BB133" s="64">
        <f t="shared" si="4"/>
        <v>0</v>
      </c>
      <c r="BC133" s="64">
        <f t="shared" si="4"/>
        <v>0</v>
      </c>
      <c r="BD133" s="64">
        <f t="shared" si="4"/>
        <v>0</v>
      </c>
      <c r="BE133" s="64">
        <f t="shared" si="4"/>
        <v>0</v>
      </c>
      <c r="BF133" s="64">
        <f t="shared" si="4"/>
        <v>0</v>
      </c>
      <c r="BG133" s="64">
        <f t="shared" si="4"/>
        <v>0</v>
      </c>
      <c r="BH133" s="64">
        <f t="shared" si="4"/>
        <v>0</v>
      </c>
      <c r="BI133" s="64">
        <f t="shared" si="4"/>
        <v>0</v>
      </c>
      <c r="BJ133" s="64">
        <f t="shared" si="4"/>
        <v>0</v>
      </c>
      <c r="BK133" s="64">
        <f t="shared" si="4"/>
        <v>0</v>
      </c>
      <c r="BL133" s="64">
        <f t="shared" si="4"/>
        <v>0</v>
      </c>
      <c r="BM133" s="64">
        <f t="shared" si="4"/>
        <v>0</v>
      </c>
      <c r="BN133" s="64">
        <f t="shared" si="4"/>
        <v>0</v>
      </c>
      <c r="BO133" s="64">
        <f t="shared" ref="BO133:CV133" si="5">SUM(BO72:BO132)</f>
        <v>0</v>
      </c>
      <c r="BP133" s="64">
        <f t="shared" si="5"/>
        <v>0</v>
      </c>
      <c r="BQ133" s="64">
        <f t="shared" si="5"/>
        <v>0</v>
      </c>
      <c r="BR133" s="64">
        <f t="shared" si="5"/>
        <v>0</v>
      </c>
      <c r="BS133" s="64">
        <f t="shared" si="5"/>
        <v>0</v>
      </c>
      <c r="BT133" s="64">
        <f t="shared" si="5"/>
        <v>0</v>
      </c>
      <c r="BU133" s="64">
        <f t="shared" si="5"/>
        <v>0</v>
      </c>
      <c r="BV133" s="64">
        <f t="shared" si="5"/>
        <v>0</v>
      </c>
      <c r="BW133" s="64">
        <f t="shared" si="5"/>
        <v>0</v>
      </c>
      <c r="BX133" s="64">
        <f t="shared" si="5"/>
        <v>0</v>
      </c>
      <c r="BY133" s="64">
        <f t="shared" si="5"/>
        <v>0</v>
      </c>
      <c r="BZ133" s="64">
        <f t="shared" si="5"/>
        <v>0</v>
      </c>
      <c r="CA133" s="64">
        <f t="shared" si="5"/>
        <v>0</v>
      </c>
      <c r="CB133" s="64">
        <f t="shared" si="5"/>
        <v>0</v>
      </c>
      <c r="CC133" s="64">
        <f t="shared" si="5"/>
        <v>0</v>
      </c>
      <c r="CD133" s="64">
        <f t="shared" si="5"/>
        <v>0</v>
      </c>
      <c r="CE133" s="64">
        <f t="shared" si="5"/>
        <v>0</v>
      </c>
      <c r="CF133" s="64">
        <f t="shared" si="5"/>
        <v>0</v>
      </c>
      <c r="CG133" s="64">
        <f t="shared" si="5"/>
        <v>0</v>
      </c>
      <c r="CH133" s="64">
        <f t="shared" si="5"/>
        <v>0</v>
      </c>
      <c r="CI133" s="64">
        <f t="shared" si="5"/>
        <v>0</v>
      </c>
      <c r="CJ133" s="64">
        <f t="shared" si="5"/>
        <v>0</v>
      </c>
      <c r="CK133" s="64">
        <f t="shared" si="5"/>
        <v>0</v>
      </c>
      <c r="CL133" s="64">
        <f t="shared" si="5"/>
        <v>0</v>
      </c>
      <c r="CM133" s="64">
        <f t="shared" si="5"/>
        <v>0</v>
      </c>
      <c r="CN133" s="64">
        <f t="shared" si="5"/>
        <v>0</v>
      </c>
      <c r="CO133" s="64">
        <f t="shared" si="5"/>
        <v>0</v>
      </c>
      <c r="CP133" s="64">
        <f t="shared" si="5"/>
        <v>0</v>
      </c>
      <c r="CQ133" s="64">
        <f t="shared" si="5"/>
        <v>0</v>
      </c>
      <c r="CR133" s="64">
        <f t="shared" si="5"/>
        <v>0</v>
      </c>
      <c r="CS133" s="64">
        <f t="shared" si="5"/>
        <v>0</v>
      </c>
      <c r="CT133" s="64">
        <f t="shared" si="5"/>
        <v>0</v>
      </c>
      <c r="CU133" s="64">
        <f t="shared" si="5"/>
        <v>0</v>
      </c>
      <c r="CV133" s="64">
        <f t="shared" si="5"/>
        <v>0</v>
      </c>
      <c r="CW133" s="64"/>
      <c r="CX133" s="64"/>
      <c r="CY133" s="64"/>
    </row>
    <row r="134" spans="1:103" x14ac:dyDescent="0.25">
      <c r="AF134" s="19"/>
      <c r="AG134" s="19"/>
      <c r="AH134" s="19"/>
      <c r="AI134" s="19"/>
      <c r="AJ134" s="19"/>
      <c r="AK134" s="19"/>
      <c r="AL134" s="19"/>
      <c r="AM134" s="19"/>
      <c r="AN134" s="19"/>
      <c r="AO134" s="19"/>
      <c r="AP134" s="19"/>
      <c r="AQ134" s="19"/>
      <c r="AR134" s="19"/>
      <c r="AS134" s="19"/>
      <c r="AT134" s="19"/>
      <c r="AU134" s="19"/>
      <c r="AV134" s="19"/>
      <c r="AW134" s="19"/>
      <c r="AX134" s="19"/>
      <c r="AY134" s="19"/>
      <c r="AZ134" s="19"/>
      <c r="BA134" s="19"/>
      <c r="BB134" s="19"/>
      <c r="BC134" s="19"/>
      <c r="BD134" s="19"/>
      <c r="BE134" s="19"/>
      <c r="BF134" s="19"/>
      <c r="BG134" s="19"/>
      <c r="BH134" s="19"/>
      <c r="BI134" s="19"/>
      <c r="BJ134" s="19"/>
      <c r="BK134" s="19"/>
      <c r="BL134" s="19"/>
      <c r="BM134" s="19"/>
      <c r="BN134" s="19"/>
      <c r="BO134" s="19"/>
      <c r="BP134" s="19"/>
      <c r="BQ134" s="19"/>
      <c r="BR134" s="19"/>
      <c r="BS134" s="19"/>
      <c r="BT134" s="19"/>
      <c r="BU134" s="19"/>
      <c r="BV134" s="19"/>
      <c r="BW134" s="19"/>
      <c r="BX134" s="19"/>
      <c r="BY134" s="19"/>
      <c r="BZ134" s="19"/>
      <c r="CA134" s="19"/>
      <c r="CB134" s="19"/>
      <c r="CC134" s="19"/>
      <c r="CD134" s="19"/>
      <c r="CE134" s="19"/>
      <c r="CF134" s="19"/>
      <c r="CG134" s="19"/>
      <c r="CH134" s="19"/>
      <c r="CI134" s="19"/>
      <c r="CJ134" s="19"/>
      <c r="CK134" s="19"/>
      <c r="CL134" s="19"/>
      <c r="CM134" s="19"/>
      <c r="CN134" s="19"/>
      <c r="CO134" s="19"/>
      <c r="CP134" s="19"/>
      <c r="CQ134" s="19"/>
      <c r="CR134" s="19"/>
      <c r="CS134" s="19"/>
      <c r="CT134" s="19"/>
      <c r="CU134" s="19"/>
      <c r="CV134" s="19"/>
      <c r="CW134" s="19"/>
      <c r="CX134" s="19"/>
      <c r="CY134" s="19"/>
    </row>
    <row r="135" spans="1:103" ht="15.75" thickBot="1" x14ac:dyDescent="0.3">
      <c r="A135" s="61">
        <f>Entree!$A$12</f>
        <v>42749</v>
      </c>
      <c r="B135" s="62">
        <f>IF($A$1&lt;&gt;Entree!$A$3,0,IFERROR(VLOOKUP(B$1,Entree!$B$3:$T$42,Entree!$T$1-Entree!$B$1+1,0),0))</f>
        <v>0</v>
      </c>
      <c r="C135" s="62">
        <f>IF($A$1&lt;&gt;Entree!$A$3,0,IFERROR(VLOOKUP(C$1,Entree!$B$3:$T$42,Entree!$T$1-Entree!$B$1+1,0),0))</f>
        <v>0</v>
      </c>
      <c r="D135" s="62">
        <f>IF($A$1&lt;&gt;Entree!$A$3,0,IFERROR(VLOOKUP(D$1,Entree!$B$3:$T$42,Entree!$T$1-Entree!$B$1+1,0),0))</f>
        <v>0</v>
      </c>
      <c r="E135" s="62">
        <f>IF($A$1&lt;&gt;Entree!$A$3,0,IFERROR(VLOOKUP(E$1,Entree!$B$3:$T$42,Entree!$T$1-Entree!$B$1+1,0),0))</f>
        <v>0</v>
      </c>
      <c r="F135" s="62">
        <f>IF($A$1&lt;&gt;Entree!$A$3,0,IFERROR(VLOOKUP(F$1,Entree!$B$3:$T$42,Entree!$T$1-Entree!$B$1+1,0),0))</f>
        <v>0</v>
      </c>
      <c r="G135" s="62">
        <f>IF($A$1&lt;&gt;Entree!$A$3,0,IFERROR(VLOOKUP(G$1,Entree!$B$3:$T$42,Entree!$T$1-Entree!$B$1+1,0),0))</f>
        <v>0</v>
      </c>
      <c r="H135" s="62">
        <f>IF($A$1&lt;&gt;Entree!$A$3,0,IFERROR(VLOOKUP(H$1,Entree!$B$3:$T$42,Entree!$T$1-Entree!$B$1+1,0),0))</f>
        <v>0</v>
      </c>
      <c r="I135" s="62">
        <f>IF($A$1&lt;&gt;Entree!$A$3,0,IFERROR(VLOOKUP(I$1,Entree!$B$3:$T$42,Entree!$T$1-Entree!$B$1+1,0),0))</f>
        <v>0</v>
      </c>
      <c r="J135" s="62">
        <f>IF($A$1&lt;&gt;Entree!$A$3,0,IFERROR(VLOOKUP(J$1,Entree!$B$3:$T$42,Entree!$T$1-Entree!$B$1+1,0),0))</f>
        <v>0</v>
      </c>
      <c r="K135" s="62">
        <f>IF($A$1&lt;&gt;Entree!$A$3,0,IFERROR(VLOOKUP(K$1,Entree!$B$3:$T$42,Entree!$T$1-Entree!$B$1+1,0),0))</f>
        <v>0</v>
      </c>
      <c r="L135" s="62">
        <f>IF($A$1&lt;&gt;Entree!$A$3,0,IFERROR(VLOOKUP(L$1,Entree!$B$3:$T$42,Entree!$T$1-Entree!$B$1+1,0),0))</f>
        <v>0</v>
      </c>
      <c r="M135" s="62">
        <f>IF($A$1&lt;&gt;Entree!$A$3,0,IFERROR(VLOOKUP(M$1,Entree!$B$3:$T$42,Entree!$T$1-Entree!$B$1+1,0),0))</f>
        <v>0</v>
      </c>
      <c r="N135" s="62">
        <f>IF($A$1&lt;&gt;Entree!$A$3,0,IFERROR(VLOOKUP(N$1,Entree!$B$3:$T$42,Entree!$T$1-Entree!$B$1+1,0),0))</f>
        <v>0</v>
      </c>
      <c r="O135" s="62">
        <f>IF($A$1&lt;&gt;Entree!$A$3,0,IFERROR(VLOOKUP(O$1,Entree!$B$3:$T$42,Entree!$T$1-Entree!$B$1+1,0),0))</f>
        <v>0</v>
      </c>
      <c r="P135" s="62">
        <f>IF($A$1&lt;&gt;Entree!$A$3,0,IFERROR(VLOOKUP(P$1,Entree!$B$3:$T$42,Entree!$T$1-Entree!$B$1+1,0),0))</f>
        <v>0</v>
      </c>
      <c r="Q135" s="62">
        <f>IF($A$1&lt;&gt;Entree!$A$3,0,IFERROR(VLOOKUP(Q$1,Entree!$B$3:$T$42,Entree!$T$1-Entree!$B$1+1,0),0))</f>
        <v>0</v>
      </c>
      <c r="R135" s="62">
        <f>IF($A$1&lt;&gt;Entree!$A$3,0,IFERROR(VLOOKUP(R$1,Entree!$B$3:$T$42,Entree!$T$1-Entree!$B$1+1,0),0))</f>
        <v>0</v>
      </c>
      <c r="S135" s="62">
        <f>IF($A$1&lt;&gt;Entree!$A$3,0,IFERROR(VLOOKUP(S$1,Entree!$B$3:$T$42,Entree!$T$1-Entree!$B$1+1,0),0))</f>
        <v>0</v>
      </c>
      <c r="T135" s="62">
        <f>IF($A$1&lt;&gt;Entree!$A$3,0,IFERROR(VLOOKUP(T$1,Entree!$B$3:$T$42,Entree!$T$1-Entree!$B$1+1,0),0))</f>
        <v>0</v>
      </c>
      <c r="U135" s="62">
        <f>IF($A$1&lt;&gt;Entree!$A$3,0,IFERROR(VLOOKUP(U$1,Entree!$B$3:$T$42,Entree!$T$1-Entree!$B$1+1,0),0))</f>
        <v>0</v>
      </c>
      <c r="V135" s="62">
        <f>IF($A$1&lt;&gt;Entree!$A$3,0,IFERROR(VLOOKUP(V$1,Entree!$B$3:$T$42,Entree!$T$1-Entree!$B$1+1,0),0))</f>
        <v>0</v>
      </c>
      <c r="W135" s="62">
        <f>IF($A$1&lt;&gt;Entree!$A$3,0,IFERROR(VLOOKUP(W$1,Entree!$B$3:$T$42,Entree!$T$1-Entree!$B$1+1,0),0))</f>
        <v>0</v>
      </c>
      <c r="X135" s="62">
        <f>IF($A$1&lt;&gt;Entree!$A$3,0,IFERROR(VLOOKUP(X$1,Entree!$B$3:$T$42,Entree!$T$1-Entree!$B$1+1,0),0))</f>
        <v>0</v>
      </c>
      <c r="Y135" s="62">
        <f>IF($A$1&lt;&gt;Entree!$A$3,0,IFERROR(VLOOKUP(Y$1,Entree!$B$3:$T$42,Entree!$T$1-Entree!$B$1+1,0),0))</f>
        <v>0</v>
      </c>
      <c r="Z135" s="62">
        <f>IF($A$1&lt;&gt;Entree!$A$3,0,IFERROR(VLOOKUP(Z$1,Entree!$B$3:$T$42,Entree!$T$1-Entree!$B$1+1,0),0))</f>
        <v>0</v>
      </c>
      <c r="AA135" s="62">
        <f>IF($A$1&lt;&gt;Entree!$A$3,0,IFERROR(VLOOKUP(AA$1,Entree!$B$3:$T$42,Entree!$T$1-Entree!$B$1+1,0),0))</f>
        <v>0</v>
      </c>
      <c r="AB135" s="62">
        <f>IF($A$1&lt;&gt;Entree!$A$3,0,IFERROR(VLOOKUP(AB$1,Entree!$B$3:$T$42,Entree!$T$1-Entree!$B$1+1,0),0))</f>
        <v>0</v>
      </c>
      <c r="AC135" s="62">
        <f>IF($A$1&lt;&gt;Entree!$A$3,0,IFERROR(VLOOKUP(AC$1,Entree!$B$3:$T$42,Entree!$T$1-Entree!$B$1+1,0),0))</f>
        <v>0</v>
      </c>
      <c r="AD135" s="62">
        <f>IF($A$1&lt;&gt;Entree!$A$3,0,IFERROR(VLOOKUP(AD$1,Entree!$B$3:$T$42,Entree!$T$1-Entree!$B$1+1,0),0))</f>
        <v>0</v>
      </c>
      <c r="AE135" s="62">
        <f>IF($A$1&lt;&gt;Entree!$A$3,0,IFERROR(VLOOKUP(AE$1,Entree!$B$3:$T$42,Entree!$T$1-Entree!$B$1+1,0),0))</f>
        <v>0</v>
      </c>
      <c r="AF135" s="63">
        <f>IF($A$1&lt;&gt;Entree!$A$3,0,IFERROR(VLOOKUP(AF$1,Entree!$B$3:$T$42,Entree!$T$1-Entree!$B$1+1,0),0))</f>
        <v>0</v>
      </c>
      <c r="AG135" s="63">
        <f>IF($A$1&lt;&gt;Entree!$A$3,0,IFERROR(VLOOKUP(AG$1,Entree!$B$3:$T$42,Entree!$T$1-Entree!$B$1+1,0),0))</f>
        <v>0</v>
      </c>
      <c r="AH135" s="63">
        <f>IF($A$1&lt;&gt;Entree!$A$3,0,IFERROR(VLOOKUP(AH$1,Entree!$B$3:$T$42,Entree!$T$1-Entree!$B$1+1,0),0))</f>
        <v>0</v>
      </c>
      <c r="AI135" s="63">
        <f>IF($A$1&lt;&gt;Entree!$A$3,0,IFERROR(VLOOKUP(AI$1,Entree!$B$3:$T$42,Entree!$T$1-Entree!$B$1+1,0),0))</f>
        <v>0</v>
      </c>
      <c r="AJ135" s="63">
        <f>IF($A$1&lt;&gt;Entree!$A$3,0,IFERROR(VLOOKUP(AJ$1,Entree!$B$3:$T$42,Entree!$T$1-Entree!$B$1+1,0),0))</f>
        <v>0</v>
      </c>
      <c r="AK135" s="63">
        <f>IF($A$1&lt;&gt;Entree!$A$3,0,IFERROR(VLOOKUP(AK$1,Entree!$B$3:$T$42,Entree!$T$1-Entree!$B$1+1,0),0))</f>
        <v>0</v>
      </c>
      <c r="AL135" s="63">
        <f>IF($A$1&lt;&gt;Entree!$A$3,0,IFERROR(VLOOKUP(AL$1,Entree!$B$3:$T$42,Entree!$T$1-Entree!$B$1+1,0),0))</f>
        <v>0</v>
      </c>
      <c r="AM135" s="63">
        <f>IF($A$1&lt;&gt;Entree!$A$3,0,IFERROR(VLOOKUP(AM$1,Entree!$B$3:$T$42,Entree!$T$1-Entree!$B$1+1,0),0))</f>
        <v>0</v>
      </c>
      <c r="AN135" s="63">
        <f>IF($A$1&lt;&gt;Entree!$A$3,0,IFERROR(VLOOKUP(AN$1,Entree!$B$3:$T$42,Entree!$T$1-Entree!$B$1+1,0),0))</f>
        <v>0</v>
      </c>
      <c r="AO135" s="63">
        <f>IF($A$1&lt;&gt;Entree!$A$3,0,IFERROR(VLOOKUP(AO$1,Entree!$B$3:$T$42,Entree!$T$1-Entree!$B$1+1,0),0))</f>
        <v>0</v>
      </c>
      <c r="AP135" s="63">
        <f>IF($A$1&lt;&gt;Entree!$A$3,0,IFERROR(VLOOKUP(AP$1,Entree!$B$3:$T$42,Entree!$T$1-Entree!$B$1+1,0),0))</f>
        <v>0</v>
      </c>
      <c r="AQ135" s="63">
        <f>IF($A$1&lt;&gt;Entree!$A$3,0,IFERROR(VLOOKUP(AQ$1,Entree!$B$3:$T$42,Entree!$T$1-Entree!$B$1+1,0),0))</f>
        <v>0</v>
      </c>
      <c r="AR135" s="63">
        <f>IF($A$1&lt;&gt;Entree!$A$3,0,IFERROR(VLOOKUP(AR$1,Entree!$B$3:$T$42,Entree!$T$1-Entree!$B$1+1,0),0))</f>
        <v>0</v>
      </c>
      <c r="AS135" s="63">
        <f>IF($A$1&lt;&gt;Entree!$A$3,0,IFERROR(VLOOKUP(AS$1,Entree!$B$3:$T$42,Entree!$T$1-Entree!$B$1+1,0),0))</f>
        <v>0</v>
      </c>
      <c r="AT135" s="63">
        <f>IF($A$1&lt;&gt;Entree!$A$3,0,IFERROR(VLOOKUP(AT$1,Entree!$B$3:$T$42,Entree!$T$1-Entree!$B$1+1,0),0))</f>
        <v>0</v>
      </c>
      <c r="AU135" s="63">
        <f>IF($A$1&lt;&gt;Entree!$A$3,0,IFERROR(VLOOKUP(AU$1,Entree!$B$3:$T$42,Entree!$T$1-Entree!$B$1+1,0),0))</f>
        <v>0</v>
      </c>
      <c r="AV135" s="63">
        <f>IF($A$1&lt;&gt;Entree!$A$3,0,IFERROR(VLOOKUP(AV$1,Entree!$B$3:$T$42,Entree!$T$1-Entree!$B$1+1,0),0))</f>
        <v>0</v>
      </c>
      <c r="AW135" s="63">
        <f>IF($A$1&lt;&gt;Entree!$A$3,0,IFERROR(VLOOKUP(AW$1,Entree!$B$3:$T$42,Entree!$T$1-Entree!$B$1+1,0),0))</f>
        <v>0</v>
      </c>
      <c r="AX135" s="63">
        <f>IF($A$1&lt;&gt;Entree!$A$3,0,IFERROR(VLOOKUP(AX$1,Entree!$B$3:$T$42,Entree!$T$1-Entree!$B$1+1,0),0))</f>
        <v>0</v>
      </c>
      <c r="AY135" s="63">
        <f>IF($A$1&lt;&gt;Entree!$A$3,0,IFERROR(VLOOKUP(AY$1,Entree!$B$3:$T$42,Entree!$T$1-Entree!$B$1+1,0),0))</f>
        <v>0</v>
      </c>
      <c r="AZ135" s="63">
        <f>IF($A$1&lt;&gt;Entree!$A$3,0,IFERROR(VLOOKUP(AZ$1,Entree!$B$3:$T$42,Entree!$T$1-Entree!$B$1+1,0),0))</f>
        <v>0</v>
      </c>
      <c r="BA135" s="63">
        <f>IF($A$1&lt;&gt;Entree!$A$3,0,IFERROR(VLOOKUP(BA$1,Entree!$B$3:$T$42,Entree!$T$1-Entree!$B$1+1,0),0))</f>
        <v>0</v>
      </c>
      <c r="BB135" s="63">
        <f>IF($A$1&lt;&gt;Entree!$A$3,0,IFERROR(VLOOKUP(BB$1,Entree!$B$3:$T$42,Entree!$T$1-Entree!$B$1+1,0),0))</f>
        <v>0</v>
      </c>
      <c r="BC135" s="63">
        <f>IF($A$1&lt;&gt;Entree!$A$3,0,IFERROR(VLOOKUP(BC$1,Entree!$B$3:$T$42,Entree!$T$1-Entree!$B$1+1,0),0))</f>
        <v>0</v>
      </c>
      <c r="BD135" s="63">
        <f>IF($A$1&lt;&gt;Entree!$A$3,0,IFERROR(VLOOKUP(BD$1,Entree!$B$3:$T$42,Entree!$T$1-Entree!$B$1+1,0),0))</f>
        <v>0</v>
      </c>
      <c r="BE135" s="63">
        <f>IF($A$1&lt;&gt;Entree!$A$3,0,IFERROR(VLOOKUP(BE$1,Entree!$B$3:$T$42,Entree!$T$1-Entree!$B$1+1,0),0))</f>
        <v>0</v>
      </c>
      <c r="BF135" s="63">
        <f>IF($A$1&lt;&gt;Entree!$A$3,0,IFERROR(VLOOKUP(BF$1,Entree!$B$3:$T$42,Entree!$T$1-Entree!$B$1+1,0),0))</f>
        <v>0</v>
      </c>
      <c r="BG135" s="63">
        <f>IF($A$1&lt;&gt;Entree!$A$3,0,IFERROR(VLOOKUP(BG$1,Entree!$B$3:$T$42,Entree!$T$1-Entree!$B$1+1,0),0))</f>
        <v>0</v>
      </c>
      <c r="BH135" s="63">
        <f>IF($A$1&lt;&gt;Entree!$A$3,0,IFERROR(VLOOKUP(BH$1,Entree!$B$3:$T$42,Entree!$T$1-Entree!$B$1+1,0),0))</f>
        <v>0</v>
      </c>
      <c r="BI135" s="63">
        <f>IF($A$1&lt;&gt;Entree!$A$3,0,IFERROR(VLOOKUP(BI$1,Entree!$B$3:$T$42,Entree!$T$1-Entree!$B$1+1,0),0))</f>
        <v>0</v>
      </c>
      <c r="BJ135" s="63">
        <f>IF($A$1&lt;&gt;Entree!$A$3,0,IFERROR(VLOOKUP(BJ$1,Entree!$B$3:$T$42,Entree!$T$1-Entree!$B$1+1,0),0))</f>
        <v>0</v>
      </c>
      <c r="BK135" s="63">
        <f>IF($A$1&lt;&gt;Entree!$A$3,0,IFERROR(VLOOKUP(BK$1,Entree!$B$3:$T$42,Entree!$T$1-Entree!$B$1+1,0),0))</f>
        <v>0</v>
      </c>
      <c r="BL135" s="63">
        <f>IF($A$1&lt;&gt;Entree!$A$3,0,IFERROR(VLOOKUP(BL$1,Entree!$B$3:$T$42,Entree!$T$1-Entree!$B$1+1,0),0))</f>
        <v>0</v>
      </c>
      <c r="BM135" s="63">
        <f>IF($A$1&lt;&gt;Entree!$A$3,0,IFERROR(VLOOKUP(BM$1,Entree!$B$3:$T$42,Entree!$T$1-Entree!$B$1+1,0),0))</f>
        <v>0</v>
      </c>
      <c r="BN135" s="63">
        <f>IF($A$1&lt;&gt;Entree!$A$3,0,IFERROR(VLOOKUP(BN$1,Entree!$B$3:$T$42,Entree!$T$1-Entree!$B$1+1,0),0))</f>
        <v>0</v>
      </c>
      <c r="BO135" s="63">
        <f>IF($A$1&lt;&gt;Entree!$A$3,0,IFERROR(VLOOKUP(BO$1,Entree!$B$3:$T$42,Entree!$T$1-Entree!$B$1+1,0),0))</f>
        <v>0</v>
      </c>
      <c r="BP135" s="63">
        <f>IF($A$1&lt;&gt;Entree!$A$3,0,IFERROR(VLOOKUP(BP$1,Entree!$B$3:$T$42,Entree!$T$1-Entree!$B$1+1,0),0))</f>
        <v>0</v>
      </c>
      <c r="BQ135" s="63">
        <f>IF($A$1&lt;&gt;Entree!$A$3,0,IFERROR(VLOOKUP(BQ$1,Entree!$B$3:$T$42,Entree!$T$1-Entree!$B$1+1,0),0))</f>
        <v>0</v>
      </c>
      <c r="BR135" s="63">
        <f>IF($A$1&lt;&gt;Entree!$A$3,0,IFERROR(VLOOKUP(BR$1,Entree!$B$3:$T$42,Entree!$T$1-Entree!$B$1+1,0),0))</f>
        <v>0</v>
      </c>
      <c r="BS135" s="63">
        <f>IF($A$1&lt;&gt;Entree!$A$3,0,IFERROR(VLOOKUP(BS$1,Entree!$B$3:$T$42,Entree!$T$1-Entree!$B$1+1,0),0))</f>
        <v>0</v>
      </c>
      <c r="BT135" s="63">
        <f>IF($A$1&lt;&gt;Entree!$A$3,0,IFERROR(VLOOKUP(BT$1,Entree!$B$3:$T$42,Entree!$T$1-Entree!$B$1+1,0),0))</f>
        <v>0</v>
      </c>
      <c r="BU135" s="63">
        <f>IF($A$1&lt;&gt;Entree!$A$3,0,IFERROR(VLOOKUP(BU$1,Entree!$B$3:$T$42,Entree!$T$1-Entree!$B$1+1,0),0))</f>
        <v>0</v>
      </c>
      <c r="BV135" s="63">
        <f>IF($A$1&lt;&gt;Entree!$A$3,0,IFERROR(VLOOKUP(BV$1,Entree!$B$3:$T$42,Entree!$T$1-Entree!$B$1+1,0),0))</f>
        <v>0</v>
      </c>
      <c r="BW135" s="63">
        <f>IF($A$1&lt;&gt;Entree!$A$3,0,IFERROR(VLOOKUP(BW$1,Entree!$B$3:$T$42,Entree!$T$1-Entree!$B$1+1,0),0))</f>
        <v>0</v>
      </c>
      <c r="BX135" s="63">
        <f>IF($A$1&lt;&gt;Entree!$A$3,0,IFERROR(VLOOKUP(BX$1,Entree!$B$3:$T$42,Entree!$T$1-Entree!$B$1+1,0),0))</f>
        <v>0</v>
      </c>
      <c r="BY135" s="63">
        <f>IF($A$1&lt;&gt;Entree!$A$3,0,IFERROR(VLOOKUP(BY$1,Entree!$B$3:$T$42,Entree!$T$1-Entree!$B$1+1,0),0))</f>
        <v>0</v>
      </c>
      <c r="BZ135" s="63">
        <f>IF($A$1&lt;&gt;Entree!$A$3,0,IFERROR(VLOOKUP(BZ$1,Entree!$B$3:$T$42,Entree!$T$1-Entree!$B$1+1,0),0))</f>
        <v>0</v>
      </c>
      <c r="CA135" s="63">
        <f>IF($A$1&lt;&gt;Entree!$A$3,0,IFERROR(VLOOKUP(CA$1,Entree!$B$3:$T$42,Entree!$T$1-Entree!$B$1+1,0),0))</f>
        <v>0</v>
      </c>
      <c r="CB135" s="63">
        <f>IF($A$1&lt;&gt;Entree!$A$3,0,IFERROR(VLOOKUP(CB$1,Entree!$B$3:$T$42,Entree!$T$1-Entree!$B$1+1,0),0))</f>
        <v>0</v>
      </c>
      <c r="CC135" s="63">
        <f>IF($A$1&lt;&gt;Entree!$A$3,0,IFERROR(VLOOKUP(CC$1,Entree!$B$3:$T$42,Entree!$T$1-Entree!$B$1+1,0),0))</f>
        <v>0</v>
      </c>
      <c r="CD135" s="63">
        <f>IF($A$1&lt;&gt;Entree!$A$3,0,IFERROR(VLOOKUP(CD$1,Entree!$B$3:$T$42,Entree!$T$1-Entree!$B$1+1,0),0))</f>
        <v>0</v>
      </c>
      <c r="CE135" s="63">
        <f>IF($A$1&lt;&gt;Entree!$A$3,0,IFERROR(VLOOKUP(CE$1,Entree!$B$3:$T$42,Entree!$T$1-Entree!$B$1+1,0),0))</f>
        <v>0</v>
      </c>
      <c r="CF135" s="63">
        <f>IF($A$1&lt;&gt;Entree!$A$3,0,IFERROR(VLOOKUP(CF$1,Entree!$B$3:$T$42,Entree!$T$1-Entree!$B$1+1,0),0))</f>
        <v>0</v>
      </c>
      <c r="CG135" s="63">
        <f>IF($A$1&lt;&gt;Entree!$A$3,0,IFERROR(VLOOKUP(CG$1,Entree!$B$3:$T$42,Entree!$T$1-Entree!$B$1+1,0),0))</f>
        <v>0</v>
      </c>
      <c r="CH135" s="63">
        <f>IF($A$1&lt;&gt;Entree!$A$3,0,IFERROR(VLOOKUP(CH$1,Entree!$B$3:$T$42,Entree!$T$1-Entree!$B$1+1,0),0))</f>
        <v>0</v>
      </c>
      <c r="CI135" s="63">
        <f>IF($A$1&lt;&gt;Entree!$A$3,0,IFERROR(VLOOKUP(CI$1,Entree!$B$3:$T$42,Entree!$T$1-Entree!$B$1+1,0),0))</f>
        <v>0</v>
      </c>
      <c r="CJ135" s="63">
        <f>IF($A$1&lt;&gt;Entree!$A$3,0,IFERROR(VLOOKUP(CJ$1,Entree!$B$3:$T$42,Entree!$T$1-Entree!$B$1+1,0),0))</f>
        <v>0</v>
      </c>
      <c r="CK135" s="63">
        <f>IF($A$1&lt;&gt;Entree!$A$3,0,IFERROR(VLOOKUP(CK$1,Entree!$B$3:$T$42,Entree!$T$1-Entree!$B$1+1,0),0))</f>
        <v>0</v>
      </c>
      <c r="CL135" s="63">
        <f>IF($A$1&lt;&gt;Entree!$A$3,0,IFERROR(VLOOKUP(CL$1,Entree!$B$3:$T$42,Entree!$T$1-Entree!$B$1+1,0),0))</f>
        <v>0</v>
      </c>
      <c r="CM135" s="63">
        <f>IF($A$1&lt;&gt;Entree!$A$3,0,IFERROR(VLOOKUP(CM$1,Entree!$B$3:$T$42,Entree!$T$1-Entree!$B$1+1,0),0))</f>
        <v>0</v>
      </c>
      <c r="CN135" s="63">
        <f>IF($A$1&lt;&gt;Entree!$A$3,0,IFERROR(VLOOKUP(CN$1,Entree!$B$3:$T$42,Entree!$T$1-Entree!$B$1+1,0),0))</f>
        <v>0</v>
      </c>
      <c r="CO135" s="63">
        <f>IF($A$1&lt;&gt;Entree!$A$3,0,IFERROR(VLOOKUP(CO$1,Entree!$B$3:$T$42,Entree!$T$1-Entree!$B$1+1,0),0))</f>
        <v>0</v>
      </c>
      <c r="CP135" s="63">
        <f>IF($A$1&lt;&gt;Entree!$A$3,0,IFERROR(VLOOKUP(CP$1,Entree!$B$3:$T$42,Entree!$T$1-Entree!$B$1+1,0),0))</f>
        <v>0</v>
      </c>
      <c r="CQ135" s="63">
        <f>IF($A$1&lt;&gt;Entree!$A$3,0,IFERROR(VLOOKUP(CQ$1,Entree!$B$3:$T$42,Entree!$T$1-Entree!$B$1+1,0),0))</f>
        <v>0</v>
      </c>
      <c r="CR135" s="63">
        <f>IF($A$1&lt;&gt;Entree!$A$3,0,IFERROR(VLOOKUP(CR$1,Entree!$B$3:$T$42,Entree!$T$1-Entree!$B$1+1,0),0))</f>
        <v>0</v>
      </c>
      <c r="CS135" s="63">
        <f>IF($A$1&lt;&gt;Entree!$A$3,0,IFERROR(VLOOKUP(CS$1,Entree!$B$3:$T$42,Entree!$T$1-Entree!$B$1+1,0),0))</f>
        <v>0</v>
      </c>
      <c r="CT135" s="63">
        <f>IF($A$1&lt;&gt;Entree!$A$3,0,IFERROR(VLOOKUP(CT$1,Entree!$B$3:$T$42,Entree!$T$1-Entree!$B$1+1,0),0))</f>
        <v>0</v>
      </c>
      <c r="CU135" s="63">
        <f>IF($A$1&lt;&gt;Entree!$A$3,0,IFERROR(VLOOKUP(CU$1,Entree!$B$3:$T$42,Entree!$T$1-Entree!$B$1+1,0),0))</f>
        <v>0</v>
      </c>
      <c r="CV135" s="63">
        <f>IF($A$1&lt;&gt;Entree!$A$3,0,IFERROR(VLOOKUP(CV$1,Entree!$B$3:$T$42,Entree!$T$1-Entree!$B$1+1,0),0))</f>
        <v>0</v>
      </c>
      <c r="CW135" s="63"/>
      <c r="CX135" s="63"/>
      <c r="CY135" s="63"/>
    </row>
    <row r="136" spans="1:103" x14ac:dyDescent="0.25">
      <c r="AF136" s="19"/>
      <c r="AG136" s="19"/>
      <c r="AH136" s="19"/>
      <c r="AI136" s="19"/>
      <c r="AJ136" s="19"/>
      <c r="AK136" s="19"/>
      <c r="AL136" s="19"/>
      <c r="AM136" s="19"/>
      <c r="AN136" s="19"/>
      <c r="AO136" s="19"/>
      <c r="AP136" s="19"/>
      <c r="AQ136" s="19"/>
      <c r="AR136" s="19"/>
      <c r="AS136" s="19"/>
      <c r="AT136" s="19"/>
      <c r="AU136" s="19"/>
      <c r="AV136" s="19"/>
      <c r="AW136" s="19"/>
      <c r="AX136" s="19"/>
      <c r="AY136" s="19"/>
      <c r="AZ136" s="19"/>
      <c r="BA136" s="19"/>
      <c r="BB136" s="19"/>
      <c r="BC136" s="19"/>
      <c r="BD136" s="19"/>
      <c r="BE136" s="19"/>
      <c r="BF136" s="19"/>
      <c r="BG136" s="19"/>
      <c r="BH136" s="19"/>
      <c r="BI136" s="19"/>
      <c r="BJ136" s="19"/>
      <c r="BK136" s="19"/>
      <c r="BL136" s="19"/>
      <c r="BM136" s="19"/>
      <c r="BN136" s="19"/>
      <c r="BO136" s="19"/>
      <c r="BP136" s="19"/>
      <c r="BQ136" s="19"/>
      <c r="BR136" s="19"/>
      <c r="BS136" s="19"/>
      <c r="BT136" s="19"/>
      <c r="BU136" s="19"/>
      <c r="BV136" s="19"/>
      <c r="BW136" s="19"/>
      <c r="BX136" s="19"/>
      <c r="BY136" s="19"/>
      <c r="BZ136" s="19"/>
      <c r="CA136" s="19"/>
      <c r="CB136" s="19"/>
      <c r="CC136" s="19"/>
      <c r="CD136" s="19"/>
      <c r="CE136" s="19"/>
      <c r="CF136" s="19"/>
      <c r="CG136" s="19"/>
      <c r="CH136" s="19"/>
      <c r="CI136" s="19"/>
      <c r="CJ136" s="19"/>
      <c r="CK136" s="19"/>
      <c r="CL136" s="19"/>
      <c r="CM136" s="19"/>
      <c r="CN136" s="19"/>
      <c r="CO136" s="19"/>
      <c r="CP136" s="19"/>
      <c r="CQ136" s="19"/>
      <c r="CR136" s="19"/>
      <c r="CS136" s="19"/>
      <c r="CT136" s="19"/>
      <c r="CU136" s="19"/>
      <c r="CV136" s="19"/>
      <c r="CW136" s="19"/>
      <c r="CX136" s="19"/>
      <c r="CY136" s="19"/>
    </row>
    <row r="137" spans="1:103" x14ac:dyDescent="0.25">
      <c r="B137">
        <f ca="1">IF(B$1&lt;50,INDIRECT(ADDRESS(COLUMN()+1,Entree!$R$1,1,1,"Entree")),INDIRECT(ADDRESS(COLUMN()-49,Entree!$Z$1,1,1,"Entree")))</f>
        <v>882.8</v>
      </c>
      <c r="C137">
        <f ca="1">IF(C$1&lt;50,INDIRECT(ADDRESS(COLUMN()+1,Entree!$R$1,1,1,"Entree")),INDIRECT(ADDRESS(COLUMN()-49,Entree!$Z$1,1,1,"Entree")))</f>
        <v>19.010000000000002</v>
      </c>
      <c r="D137">
        <f ca="1">IF(D$1&lt;50,INDIRECT(ADDRESS(COLUMN()+1,Entree!$R$1,1,1,"Entree")),INDIRECT(ADDRESS(COLUMN()-49,Entree!$Z$1,1,1,"Entree")))</f>
        <v>12.68</v>
      </c>
      <c r="E137">
        <f ca="1">IF(E$1&lt;50,INDIRECT(ADDRESS(COLUMN()+1,Entree!$R$1,1,1,"Entree")),INDIRECT(ADDRESS(COLUMN()-49,Entree!$Z$1,1,1,"Entree")))</f>
        <v>-12.68</v>
      </c>
      <c r="F137">
        <f ca="1">IF(F$1&lt;50,INDIRECT(ADDRESS(COLUMN()+1,Entree!$R$1,1,1,"Entree")),INDIRECT(ADDRESS(COLUMN()-49,Entree!$Z$1,1,1,"Entree")))</f>
        <v>-4.41</v>
      </c>
      <c r="G137">
        <f ca="1">IF(G$1&lt;50,INDIRECT(ADDRESS(COLUMN()+1,Entree!$R$1,1,1,"Entree")),INDIRECT(ADDRESS(COLUMN()-49,Entree!$Z$1,1,1,"Entree")))</f>
        <v>4.41</v>
      </c>
      <c r="H137">
        <f ca="1">IF(H$1&lt;50,INDIRECT(ADDRESS(COLUMN()+1,Entree!$R$1,1,1,"Entree")),INDIRECT(ADDRESS(COLUMN()-49,Entree!$Z$1,1,1,"Entree")))</f>
        <v>15</v>
      </c>
      <c r="I137">
        <f ca="1">IF(I$1&lt;50,INDIRECT(ADDRESS(COLUMN()+1,Entree!$R$1,1,1,"Entree")),INDIRECT(ADDRESS(COLUMN()-49,Entree!$Z$1,1,1,"Entree")))</f>
        <v>115.91</v>
      </c>
      <c r="J137">
        <f ca="1">IF(J$1&lt;50,INDIRECT(ADDRESS(COLUMN()+1,Entree!$R$1,1,1,"Entree")),INDIRECT(ADDRESS(COLUMN()-49,Entree!$Z$1,1,1,"Entree")))</f>
        <v>17.45</v>
      </c>
      <c r="K137">
        <f ca="1">IF(K$1&lt;50,INDIRECT(ADDRESS(COLUMN()+1,Entree!$R$1,1,1,"Entree")),INDIRECT(ADDRESS(COLUMN()-49,Entree!$Z$1,1,1,"Entree")))</f>
        <v>17.72</v>
      </c>
      <c r="L137">
        <f ca="1">IF(L$1&lt;50,INDIRECT(ADDRESS(COLUMN()+1,Entree!$R$1,1,1,"Entree")),INDIRECT(ADDRESS(COLUMN()-49,Entree!$Z$1,1,1,"Entree")))</f>
        <v>0</v>
      </c>
      <c r="M137">
        <f ca="1">IF(M$1&lt;50,INDIRECT(ADDRESS(COLUMN()+1,Entree!$R$1,1,1,"Entree")),INDIRECT(ADDRESS(COLUMN()-49,Entree!$Z$1,1,1,"Entree")))</f>
        <v>2.0999999999999996</v>
      </c>
      <c r="N137">
        <f ca="1">IF(N$1&lt;50,INDIRECT(ADDRESS(COLUMN()+1,Entree!$R$1,1,1,"Entree")),INDIRECT(ADDRESS(COLUMN()-49,Entree!$Z$1,1,1,"Entree")))</f>
        <v>0</v>
      </c>
      <c r="O137">
        <f ca="1">IF(O$1&lt;50,INDIRECT(ADDRESS(COLUMN()+1,Entree!$R$1,1,1,"Entree")),INDIRECT(ADDRESS(COLUMN()-49,Entree!$Z$1,1,1,"Entree")))</f>
        <v>0</v>
      </c>
      <c r="P137">
        <f ca="1">IF(P$1&lt;50,INDIRECT(ADDRESS(COLUMN()+1,Entree!$R$1,1,1,"Entree")),INDIRECT(ADDRESS(COLUMN()-49,Entree!$Z$1,1,1,"Entree")))</f>
        <v>0</v>
      </c>
      <c r="Q137">
        <f ca="1">IF(Q$1&lt;50,INDIRECT(ADDRESS(COLUMN()+1,Entree!$R$1,1,1,"Entree")),INDIRECT(ADDRESS(COLUMN()-49,Entree!$Z$1,1,1,"Entree")))</f>
        <v>0</v>
      </c>
      <c r="R137">
        <f ca="1">IF(R$1&lt;50,INDIRECT(ADDRESS(COLUMN()+1,Entree!$R$1,1,1,"Entree")),INDIRECT(ADDRESS(COLUMN()-49,Entree!$Z$1,1,1,"Entree")))</f>
        <v>0</v>
      </c>
      <c r="S137">
        <f ca="1">IF(S$1&lt;50,INDIRECT(ADDRESS(COLUMN()+1,Entree!$R$1,1,1,"Entree")),INDIRECT(ADDRESS(COLUMN()-49,Entree!$Z$1,1,1,"Entree")))</f>
        <v>0</v>
      </c>
      <c r="T137">
        <f ca="1">IF(T$1&lt;50,INDIRECT(ADDRESS(COLUMN()+1,Entree!$R$1,1,1,"Entree")),INDIRECT(ADDRESS(COLUMN()-49,Entree!$Z$1,1,1,"Entree")))</f>
        <v>0</v>
      </c>
      <c r="U137">
        <f ca="1">IF(U$1&lt;50,INDIRECT(ADDRESS(COLUMN()+1,Entree!$R$1,1,1,"Entree")),INDIRECT(ADDRESS(COLUMN()-49,Entree!$Z$1,1,1,"Entree")))</f>
        <v>0</v>
      </c>
      <c r="V137">
        <f ca="1">IF(V$1&lt;50,INDIRECT(ADDRESS(COLUMN()+1,Entree!$R$1,1,1,"Entree")),INDIRECT(ADDRESS(COLUMN()-49,Entree!$Z$1,1,1,"Entree")))</f>
        <v>0</v>
      </c>
      <c r="W137">
        <f ca="1">IF(W$1&lt;50,INDIRECT(ADDRESS(COLUMN()+1,Entree!$R$1,1,1,"Entree")),INDIRECT(ADDRESS(COLUMN()-49,Entree!$Z$1,1,1,"Entree")))</f>
        <v>0</v>
      </c>
      <c r="X137">
        <f ca="1">IF(X$1&lt;50,INDIRECT(ADDRESS(COLUMN()+1,Entree!$R$1,1,1,"Entree")),INDIRECT(ADDRESS(COLUMN()-49,Entree!$Z$1,1,1,"Entree")))</f>
        <v>0</v>
      </c>
      <c r="Y137">
        <f ca="1">IF(Y$1&lt;50,INDIRECT(ADDRESS(COLUMN()+1,Entree!$R$1,1,1,"Entree")),INDIRECT(ADDRESS(COLUMN()-49,Entree!$Z$1,1,1,"Entree")))</f>
        <v>0</v>
      </c>
      <c r="Z137">
        <f ca="1">IF(Z$1&lt;50,INDIRECT(ADDRESS(COLUMN()+1,Entree!$R$1,1,1,"Entree")),INDIRECT(ADDRESS(COLUMN()-49,Entree!$Z$1,1,1,"Entree")))</f>
        <v>0</v>
      </c>
      <c r="AA137">
        <f ca="1">IF(AA$1&lt;50,INDIRECT(ADDRESS(COLUMN()+1,Entree!$R$1,1,1,"Entree")),INDIRECT(ADDRESS(COLUMN()-49,Entree!$Z$1,1,1,"Entree")))</f>
        <v>0</v>
      </c>
      <c r="AB137">
        <f ca="1">IF(AB$1&lt;50,INDIRECT(ADDRESS(COLUMN()+1,Entree!$R$1,1,1,"Entree")),INDIRECT(ADDRESS(COLUMN()-49,Entree!$Z$1,1,1,"Entree")))</f>
        <v>0</v>
      </c>
      <c r="AC137">
        <f ca="1">IF(AC$1&lt;50,INDIRECT(ADDRESS(COLUMN()+1,Entree!$R$1,1,1,"Entree")),INDIRECT(ADDRESS(COLUMN()-49,Entree!$Z$1,1,1,"Entree")))</f>
        <v>0</v>
      </c>
      <c r="AD137">
        <f ca="1">IF(AD$1&lt;50,INDIRECT(ADDRESS(COLUMN()+1,Entree!$R$1,1,1,"Entree")),INDIRECT(ADDRESS(COLUMN()-49,Entree!$Z$1,1,1,"Entree")))</f>
        <v>0</v>
      </c>
      <c r="AE137">
        <f ca="1">IF(AE$1&lt;50,INDIRECT(ADDRESS(COLUMN()+1,Entree!$R$1,1,1,"Entree")),INDIRECT(ADDRESS(COLUMN()-49,Entree!$Z$1,1,1,"Entree")))</f>
        <v>0</v>
      </c>
      <c r="AF137" s="19">
        <f ca="1">IF(AF$1&lt;50,INDIRECT(ADDRESS(COLUMN()+1,Entree!$R$1,1,1,"Entree")),INDIRECT(ADDRESS(COLUMN()-49,Entree!$Z$1,1,1,"Entree")))</f>
        <v>0</v>
      </c>
      <c r="AG137" s="19">
        <f ca="1">IF(AG$1&lt;50,INDIRECT(ADDRESS(COLUMN()+1,Entree!$R$1,1,1,"Entree")),INDIRECT(ADDRESS(COLUMN()-49,Entree!$Z$1,1,1,"Entree")))</f>
        <v>0</v>
      </c>
      <c r="AH137" s="19">
        <f ca="1">IF(AH$1&lt;50,INDIRECT(ADDRESS(COLUMN()+1,Entree!$R$1,1,1,"Entree")),INDIRECT(ADDRESS(COLUMN()-49,Entree!$Z$1,1,1,"Entree")))</f>
        <v>0</v>
      </c>
      <c r="AI137" s="19">
        <f ca="1">IF(AI$1&lt;50,INDIRECT(ADDRESS(COLUMN()+1,Entree!$R$1,1,1,"Entree")),INDIRECT(ADDRESS(COLUMN()-49,Entree!$Z$1,1,1,"Entree")))</f>
        <v>0</v>
      </c>
      <c r="AJ137" s="19">
        <f ca="1">IF(AJ$1&lt;50,INDIRECT(ADDRESS(COLUMN()+1,Entree!$R$1,1,1,"Entree")),INDIRECT(ADDRESS(COLUMN()-49,Entree!$Z$1,1,1,"Entree")))</f>
        <v>0</v>
      </c>
      <c r="AK137" s="19">
        <f ca="1">IF(AK$1&lt;50,INDIRECT(ADDRESS(COLUMN()+1,Entree!$R$1,1,1,"Entree")),INDIRECT(ADDRESS(COLUMN()-49,Entree!$Z$1,1,1,"Entree")))</f>
        <v>0</v>
      </c>
      <c r="AL137" s="19">
        <f ca="1">IF(AL$1&lt;50,INDIRECT(ADDRESS(COLUMN()+1,Entree!$R$1,1,1,"Entree")),INDIRECT(ADDRESS(COLUMN()-49,Entree!$Z$1,1,1,"Entree")))</f>
        <v>0</v>
      </c>
      <c r="AM137" s="19">
        <f ca="1">IF(AM$1&lt;50,INDIRECT(ADDRESS(COLUMN()+1,Entree!$R$1,1,1,"Entree")),INDIRECT(ADDRESS(COLUMN()-49,Entree!$Z$1,1,1,"Entree")))</f>
        <v>0</v>
      </c>
      <c r="AN137" s="19">
        <f ca="1">IF(AN$1&lt;50,INDIRECT(ADDRESS(COLUMN()+1,Entree!$R$1,1,1,"Entree")),INDIRECT(ADDRESS(COLUMN()-49,Entree!$Z$1,1,1,"Entree")))</f>
        <v>0</v>
      </c>
      <c r="AO137" s="19">
        <f ca="1">IF(AO$1&lt;50,INDIRECT(ADDRESS(COLUMN()+1,Entree!$R$1,1,1,"Entree")),INDIRECT(ADDRESS(COLUMN()-49,Entree!$Z$1,1,1,"Entree")))</f>
        <v>0</v>
      </c>
      <c r="AP137" s="19">
        <f ca="1">IF(AP$1&lt;50,INDIRECT(ADDRESS(COLUMN()+1,Entree!$R$1,1,1,"Entree")),INDIRECT(ADDRESS(COLUMN()-49,Entree!$Z$1,1,1,"Entree")))</f>
        <v>0</v>
      </c>
      <c r="AQ137" s="19">
        <f ca="1">IF(AQ$1&lt;50,INDIRECT(ADDRESS(COLUMN()+1,Entree!$R$1,1,1,"Entree")),INDIRECT(ADDRESS(COLUMN()-49,Entree!$Z$1,1,1,"Entree")))</f>
        <v>0</v>
      </c>
      <c r="AR137" s="19">
        <f ca="1">IF(AR$1&lt;50,INDIRECT(ADDRESS(COLUMN()+1,Entree!$R$1,1,1,"Entree")),INDIRECT(ADDRESS(COLUMN()-49,Entree!$Z$1,1,1,"Entree")))</f>
        <v>0</v>
      </c>
      <c r="AS137" s="19">
        <f ca="1">IF(AS$1&lt;50,INDIRECT(ADDRESS(COLUMN()+1,Entree!$R$1,1,1,"Entree")),INDIRECT(ADDRESS(COLUMN()-49,Entree!$Z$1,1,1,"Entree")))</f>
        <v>0</v>
      </c>
      <c r="AT137" s="19">
        <f ca="1">IF(AT$1&lt;50,INDIRECT(ADDRESS(COLUMN()+1,Entree!$R$1,1,1,"Entree")),INDIRECT(ADDRESS(COLUMN()-49,Entree!$Z$1,1,1,"Entree")))</f>
        <v>0</v>
      </c>
      <c r="AU137" s="19">
        <f ca="1">IF(AU$1&lt;50,INDIRECT(ADDRESS(COLUMN()+1,Entree!$R$1,1,1,"Entree")),INDIRECT(ADDRESS(COLUMN()-49,Entree!$Z$1,1,1,"Entree")))</f>
        <v>0</v>
      </c>
      <c r="AV137" s="19">
        <f ca="1">IF(AV$1&lt;50,INDIRECT(ADDRESS(COLUMN()+1,Entree!$R$1,1,1,"Entree")),INDIRECT(ADDRESS(COLUMN()-49,Entree!$Z$1,1,1,"Entree")))</f>
        <v>0</v>
      </c>
      <c r="AW137" s="19">
        <f ca="1">IF(AW$1&lt;50,INDIRECT(ADDRESS(COLUMN()+1,Entree!$R$1,1,1,"Entree")),INDIRECT(ADDRESS(COLUMN()-49,Entree!$Z$1,1,1,"Entree")))</f>
        <v>0</v>
      </c>
      <c r="AX137" s="19">
        <f ca="1">IF(AX$1&lt;50,INDIRECT(ADDRESS(COLUMN()+1,Entree!$R$1,1,1,"Entree")),INDIRECT(ADDRESS(COLUMN()-49,Entree!$Z$1,1,1,"Entree")))</f>
        <v>0</v>
      </c>
      <c r="AY137" s="19">
        <f ca="1">IF(AY$1&lt;50,INDIRECT(ADDRESS(COLUMN()+1,Entree!$R$1,1,1,"Entree")),INDIRECT(ADDRESS(COLUMN()-49,Entree!$Z$1,1,1,"Entree")))</f>
        <v>0</v>
      </c>
      <c r="AZ137" s="19">
        <f ca="1">IF(AZ$1&lt;50,INDIRECT(ADDRESS(COLUMN()+1,Entree!$R$1,1,1,"Entree")),INDIRECT(ADDRESS(COLUMN()-49,Entree!$Z$1,1,1,"Entree")))</f>
        <v>0</v>
      </c>
      <c r="BA137" s="19">
        <f ca="1">IF(BA$1&lt;50,INDIRECT(ADDRESS(COLUMN()+1,Entree!$R$1,1,1,"Entree")),INDIRECT(ADDRESS(COLUMN()-49,Entree!$Z$1,1,1,"Entree")))</f>
        <v>0</v>
      </c>
      <c r="BB137" s="19">
        <f ca="1">IF(BB$1&lt;50,INDIRECT(ADDRESS(COLUMN()+1,Entree!$R$1,1,1,"Entree")),INDIRECT(ADDRESS(COLUMN()-49,Entree!$Z$1,1,1,"Entree")))</f>
        <v>0</v>
      </c>
      <c r="BC137" s="19">
        <f ca="1">IF(BC$1&lt;50,INDIRECT(ADDRESS(COLUMN()+1,Entree!$R$1,1,1,"Entree")),INDIRECT(ADDRESS(COLUMN()-49,Entree!$Z$1,1,1,"Entree")))</f>
        <v>0</v>
      </c>
      <c r="BD137" s="19">
        <f ca="1">IF(BD$1&lt;50,INDIRECT(ADDRESS(COLUMN()+1,Entree!$R$1,1,1,"Entree")),INDIRECT(ADDRESS(COLUMN()-49,Entree!$Z$1,1,1,"Entree")))</f>
        <v>0</v>
      </c>
      <c r="BE137" s="19">
        <f ca="1">IF(BE$1&lt;50,INDIRECT(ADDRESS(COLUMN()+1,Entree!$R$1,1,1,"Entree")),INDIRECT(ADDRESS(COLUMN()-49,Entree!$Z$1,1,1,"Entree")))</f>
        <v>0</v>
      </c>
      <c r="BF137" s="19">
        <f ca="1">IF(BF$1&lt;50,INDIRECT(ADDRESS(COLUMN()+1,Entree!$R$1,1,1,"Entree")),INDIRECT(ADDRESS(COLUMN()-49,Entree!$Z$1,1,1,"Entree")))</f>
        <v>0</v>
      </c>
      <c r="BG137" s="19">
        <f ca="1">IF(BG$1&lt;50,INDIRECT(ADDRESS(COLUMN()+1,Entree!$R$1,1,1,"Entree")),INDIRECT(ADDRESS(COLUMN()-49,Entree!$Z$1,1,1,"Entree")))</f>
        <v>0</v>
      </c>
      <c r="BH137" s="19">
        <f ca="1">IF(BH$1&lt;50,INDIRECT(ADDRESS(COLUMN()+1,Entree!$R$1,1,1,"Entree")),INDIRECT(ADDRESS(COLUMN()-49,Entree!$Z$1,1,1,"Entree")))</f>
        <v>0</v>
      </c>
      <c r="BI137" s="19">
        <f ca="1">IF(BI$1&lt;50,INDIRECT(ADDRESS(COLUMN()+1,Entree!$R$1,1,1,"Entree")),INDIRECT(ADDRESS(COLUMN()-49,Entree!$Z$1,1,1,"Entree")))</f>
        <v>0</v>
      </c>
      <c r="BJ137" s="19">
        <f ca="1">IF(BJ$1&lt;50,INDIRECT(ADDRESS(COLUMN()+1,Entree!$R$1,1,1,"Entree")),INDIRECT(ADDRESS(COLUMN()-49,Entree!$Z$1,1,1,"Entree")))</f>
        <v>0</v>
      </c>
      <c r="BK137" s="19">
        <f ca="1">IF(BK$1&lt;50,INDIRECT(ADDRESS(COLUMN()+1,Entree!$R$1,1,1,"Entree")),INDIRECT(ADDRESS(COLUMN()-49,Entree!$Z$1,1,1,"Entree")))</f>
        <v>0</v>
      </c>
      <c r="BL137" s="19">
        <f ca="1">IF(BL$1&lt;50,INDIRECT(ADDRESS(COLUMN()+1,Entree!$R$1,1,1,"Entree")),INDIRECT(ADDRESS(COLUMN()-49,Entree!$Z$1,1,1,"Entree")))</f>
        <v>0</v>
      </c>
      <c r="BM137" s="19">
        <f ca="1">IF(BM$1&lt;50,INDIRECT(ADDRESS(COLUMN()+1,Entree!$R$1,1,1,"Entree")),INDIRECT(ADDRESS(COLUMN()-49,Entree!$Z$1,1,1,"Entree")))</f>
        <v>0</v>
      </c>
      <c r="BN137" s="19">
        <f ca="1">IF(BN$1&lt;50,INDIRECT(ADDRESS(COLUMN()+1,Entree!$R$1,1,1,"Entree")),INDIRECT(ADDRESS(COLUMN()-49,Entree!$Z$1,1,1,"Entree")))</f>
        <v>0</v>
      </c>
      <c r="BO137" s="19">
        <f ca="1">IF(BO$1&lt;50,INDIRECT(ADDRESS(COLUMN()+1,Entree!$R$1,1,1,"Entree")),INDIRECT(ADDRESS(COLUMN()-49,Entree!$Z$1,1,1,"Entree")))</f>
        <v>0</v>
      </c>
      <c r="BP137" s="19">
        <f ca="1">IF(BP$1&lt;50,INDIRECT(ADDRESS(COLUMN()+1,Entree!$R$1,1,1,"Entree")),INDIRECT(ADDRESS(COLUMN()-49,Entree!$Z$1,1,1,"Entree")))</f>
        <v>0</v>
      </c>
      <c r="BQ137" s="19">
        <f ca="1">IF(BQ$1&lt;50,INDIRECT(ADDRESS(COLUMN()+1,Entree!$R$1,1,1,"Entree")),INDIRECT(ADDRESS(COLUMN()-49,Entree!$Z$1,1,1,"Entree")))</f>
        <v>0</v>
      </c>
      <c r="BR137" s="19">
        <f ca="1">IF(BR$1&lt;50,INDIRECT(ADDRESS(COLUMN()+1,Entree!$R$1,1,1,"Entree")),INDIRECT(ADDRESS(COLUMN()-49,Entree!$Z$1,1,1,"Entree")))</f>
        <v>0</v>
      </c>
      <c r="BS137" s="19">
        <f ca="1">IF(BS$1&lt;50,INDIRECT(ADDRESS(COLUMN()+1,Entree!$R$1,1,1,"Entree")),INDIRECT(ADDRESS(COLUMN()-49,Entree!$Z$1,1,1,"Entree")))</f>
        <v>0</v>
      </c>
      <c r="BT137" s="19">
        <f ca="1">IF(BT$1&lt;50,INDIRECT(ADDRESS(COLUMN()+1,Entree!$R$1,1,1,"Entree")),INDIRECT(ADDRESS(COLUMN()-49,Entree!$Z$1,1,1,"Entree")))</f>
        <v>0</v>
      </c>
      <c r="BU137" s="19">
        <f ca="1">IF(BU$1&lt;50,INDIRECT(ADDRESS(COLUMN()+1,Entree!$R$1,1,1,"Entree")),INDIRECT(ADDRESS(COLUMN()-49,Entree!$Z$1,1,1,"Entree")))</f>
        <v>0</v>
      </c>
      <c r="BV137" s="19">
        <f ca="1">IF(BV$1&lt;50,INDIRECT(ADDRESS(COLUMN()+1,Entree!$R$1,1,1,"Entree")),INDIRECT(ADDRESS(COLUMN()-49,Entree!$Z$1,1,1,"Entree")))</f>
        <v>0</v>
      </c>
      <c r="BW137" s="19">
        <f ca="1">IF(BW$1&lt;50,INDIRECT(ADDRESS(COLUMN()+1,Entree!$R$1,1,1,"Entree")),INDIRECT(ADDRESS(COLUMN()-49,Entree!$Z$1,1,1,"Entree")))</f>
        <v>0</v>
      </c>
      <c r="BX137" s="19">
        <f ca="1">IF(BX$1&lt;50,INDIRECT(ADDRESS(COLUMN()+1,Entree!$R$1,1,1,"Entree")),INDIRECT(ADDRESS(COLUMN()-49,Entree!$Z$1,1,1,"Entree")))</f>
        <v>0</v>
      </c>
      <c r="BY137" s="19">
        <f ca="1">IF(BY$1&lt;50,INDIRECT(ADDRESS(COLUMN()+1,Entree!$R$1,1,1,"Entree")),INDIRECT(ADDRESS(COLUMN()-49,Entree!$Z$1,1,1,"Entree")))</f>
        <v>0</v>
      </c>
      <c r="BZ137" s="19">
        <f ca="1">IF(BZ$1&lt;50,INDIRECT(ADDRESS(COLUMN()+1,Entree!$R$1,1,1,"Entree")),INDIRECT(ADDRESS(COLUMN()-49,Entree!$Z$1,1,1,"Entree")))</f>
        <v>0</v>
      </c>
      <c r="CA137" s="19">
        <f ca="1">IF(CA$1&lt;50,INDIRECT(ADDRESS(COLUMN()+1,Entree!$R$1,1,1,"Entree")),INDIRECT(ADDRESS(COLUMN()-49,Entree!$Z$1,1,1,"Entree")))</f>
        <v>0</v>
      </c>
      <c r="CB137" s="19">
        <f ca="1">IF(CB$1&lt;50,INDIRECT(ADDRESS(COLUMN()+1,Entree!$R$1,1,1,"Entree")),INDIRECT(ADDRESS(COLUMN()-49,Entree!$Z$1,1,1,"Entree")))</f>
        <v>0</v>
      </c>
      <c r="CC137" s="19">
        <f ca="1">IF(CC$1&lt;50,INDIRECT(ADDRESS(COLUMN()+1,Entree!$R$1,1,1,"Entree")),INDIRECT(ADDRESS(COLUMN()-49,Entree!$Z$1,1,1,"Entree")))</f>
        <v>0</v>
      </c>
      <c r="CD137" s="19">
        <f ca="1">IF(CD$1&lt;50,INDIRECT(ADDRESS(COLUMN()+1,Entree!$R$1,1,1,"Entree")),INDIRECT(ADDRESS(COLUMN()-49,Entree!$Z$1,1,1,"Entree")))</f>
        <v>0</v>
      </c>
      <c r="CE137" s="19">
        <f ca="1">IF(CE$1&lt;50,INDIRECT(ADDRESS(COLUMN()+1,Entree!$R$1,1,1,"Entree")),INDIRECT(ADDRESS(COLUMN()-49,Entree!$Z$1,1,1,"Entree")))</f>
        <v>0</v>
      </c>
      <c r="CF137" s="19">
        <f ca="1">IF(CF$1&lt;50,INDIRECT(ADDRESS(COLUMN()+1,Entree!$R$1,1,1,"Entree")),INDIRECT(ADDRESS(COLUMN()-49,Entree!$Z$1,1,1,"Entree")))</f>
        <v>0</v>
      </c>
      <c r="CG137" s="19">
        <f ca="1">IF(CG$1&lt;50,INDIRECT(ADDRESS(COLUMN()+1,Entree!$R$1,1,1,"Entree")),INDIRECT(ADDRESS(COLUMN()-49,Entree!$Z$1,1,1,"Entree")))</f>
        <v>0</v>
      </c>
      <c r="CH137" s="19">
        <f ca="1">IF(CH$1&lt;50,INDIRECT(ADDRESS(COLUMN()+1,Entree!$R$1,1,1,"Entree")),INDIRECT(ADDRESS(COLUMN()-49,Entree!$Z$1,1,1,"Entree")))</f>
        <v>0</v>
      </c>
      <c r="CI137" s="19">
        <f ca="1">IF(CI$1&lt;50,INDIRECT(ADDRESS(COLUMN()+1,Entree!$R$1,1,1,"Entree")),INDIRECT(ADDRESS(COLUMN()-49,Entree!$Z$1,1,1,"Entree")))</f>
        <v>0</v>
      </c>
      <c r="CJ137" s="19">
        <f ca="1">IF(CJ$1&lt;50,INDIRECT(ADDRESS(COLUMN()+1,Entree!$R$1,1,1,"Entree")),INDIRECT(ADDRESS(COLUMN()-49,Entree!$Z$1,1,1,"Entree")))</f>
        <v>0</v>
      </c>
      <c r="CK137" s="19">
        <f ca="1">IF(CK$1&lt;50,INDIRECT(ADDRESS(COLUMN()+1,Entree!$R$1,1,1,"Entree")),INDIRECT(ADDRESS(COLUMN()-49,Entree!$Z$1,1,1,"Entree")))</f>
        <v>0</v>
      </c>
      <c r="CL137" s="19">
        <f ca="1">IF(CL$1&lt;50,INDIRECT(ADDRESS(COLUMN()+1,Entree!$R$1,1,1,"Entree")),INDIRECT(ADDRESS(COLUMN()-49,Entree!$Z$1,1,1,"Entree")))</f>
        <v>0</v>
      </c>
      <c r="CM137" s="19">
        <f ca="1">IF(CM$1&lt;50,INDIRECT(ADDRESS(COLUMN()+1,Entree!$R$1,1,1,"Entree")),INDIRECT(ADDRESS(COLUMN()-49,Entree!$Z$1,1,1,"Entree")))</f>
        <v>0</v>
      </c>
      <c r="CN137" s="19">
        <f ca="1">IF(CN$1&lt;50,INDIRECT(ADDRESS(COLUMN()+1,Entree!$R$1,1,1,"Entree")),INDIRECT(ADDRESS(COLUMN()-49,Entree!$Z$1,1,1,"Entree")))</f>
        <v>0</v>
      </c>
      <c r="CO137" s="19">
        <f ca="1">IF(CO$1&lt;50,INDIRECT(ADDRESS(COLUMN()+1,Entree!$R$1,1,1,"Entree")),INDIRECT(ADDRESS(COLUMN()-49,Entree!$Z$1,1,1,"Entree")))</f>
        <v>0</v>
      </c>
      <c r="CP137" s="19">
        <f ca="1">IF(CP$1&lt;50,INDIRECT(ADDRESS(COLUMN()+1,Entree!$R$1,1,1,"Entree")),INDIRECT(ADDRESS(COLUMN()-49,Entree!$Z$1,1,1,"Entree")))</f>
        <v>0</v>
      </c>
      <c r="CQ137" s="19">
        <f ca="1">IF(CQ$1&lt;50,INDIRECT(ADDRESS(COLUMN()+1,Entree!$R$1,1,1,"Entree")),INDIRECT(ADDRESS(COLUMN()-49,Entree!$Z$1,1,1,"Entree")))</f>
        <v>0</v>
      </c>
      <c r="CR137" s="19">
        <f ca="1">IF(CR$1&lt;50,INDIRECT(ADDRESS(COLUMN()+1,Entree!$R$1,1,1,"Entree")),INDIRECT(ADDRESS(COLUMN()-49,Entree!$Z$1,1,1,"Entree")))</f>
        <v>0</v>
      </c>
      <c r="CS137" s="19">
        <f ca="1">IF(CS$1&lt;50,INDIRECT(ADDRESS(COLUMN()+1,Entree!$R$1,1,1,"Entree")),INDIRECT(ADDRESS(COLUMN()-49,Entree!$Z$1,1,1,"Entree")))</f>
        <v>0</v>
      </c>
      <c r="CT137" s="19">
        <f ca="1">IF(CT$1&lt;50,INDIRECT(ADDRESS(COLUMN()+1,Entree!$R$1,1,1,"Entree")),INDIRECT(ADDRESS(COLUMN()-49,Entree!$Z$1,1,1,"Entree")))</f>
        <v>0</v>
      </c>
      <c r="CU137" s="19">
        <f ca="1">IF(CU$1&lt;50,INDIRECT(ADDRESS(COLUMN()+1,Entree!$R$1,1,1,"Entree")),INDIRECT(ADDRESS(COLUMN()-49,Entree!$Z$1,1,1,"Entree")))</f>
        <v>0</v>
      </c>
      <c r="CV137" s="19">
        <f ca="1">IF(CV$1&lt;50,INDIRECT(ADDRESS(COLUMN()+1,Entree!$R$1,1,1,"Entree")),INDIRECT(ADDRESS(COLUMN()-49,Entree!$Z$1,1,1,"Entree")))</f>
        <v>0</v>
      </c>
      <c r="CW137" s="19"/>
      <c r="CX137" s="19"/>
      <c r="CY137" s="19"/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Y137"/>
  <sheetViews>
    <sheetView showZeros="0" workbookViewId="0">
      <pane xSplit="1" ySplit="1" topLeftCell="AG2" activePane="bottomRight" state="frozen"/>
      <selection pane="topRight" activeCell="B1" sqref="B1"/>
      <selection pane="bottomLeft" activeCell="A2" sqref="A2"/>
      <selection pane="bottomRight" activeCell="CW2" sqref="CW2"/>
    </sheetView>
  </sheetViews>
  <sheetFormatPr baseColWidth="10" defaultColWidth="11.5703125" defaultRowHeight="15" x14ac:dyDescent="0.25"/>
  <cols>
    <col min="1" max="1" width="7.42578125" bestFit="1" customWidth="1"/>
    <col min="2" max="2" width="6" bestFit="1" customWidth="1"/>
    <col min="3" max="4" width="2" bestFit="1" customWidth="1"/>
    <col min="5" max="5" width="6" bestFit="1" customWidth="1"/>
    <col min="6" max="6" width="3" bestFit="1" customWidth="1"/>
    <col min="7" max="7" width="2" bestFit="1" customWidth="1"/>
    <col min="8" max="9" width="7" bestFit="1" customWidth="1"/>
    <col min="10" max="10" width="5" bestFit="1" customWidth="1"/>
    <col min="11" max="13" width="3" bestFit="1" customWidth="1"/>
    <col min="14" max="14" width="4" bestFit="1" customWidth="1"/>
    <col min="15" max="15" width="4.7109375" bestFit="1" customWidth="1"/>
    <col min="16" max="16" width="3" bestFit="1" customWidth="1"/>
    <col min="17" max="18" width="6" bestFit="1" customWidth="1"/>
    <col min="19" max="19" width="4" bestFit="1" customWidth="1"/>
    <col min="20" max="20" width="6" bestFit="1" customWidth="1"/>
    <col min="21" max="21" width="4" bestFit="1" customWidth="1"/>
    <col min="22" max="26" width="3" bestFit="1" customWidth="1"/>
    <col min="27" max="27" width="4.7109375" bestFit="1" customWidth="1"/>
    <col min="28" max="39" width="3" bestFit="1" customWidth="1"/>
    <col min="40" max="41" width="5.5703125" bestFit="1" customWidth="1"/>
    <col min="42" max="51" width="3" bestFit="1" customWidth="1"/>
    <col min="52" max="53" width="6.5703125" bestFit="1" customWidth="1"/>
    <col min="54" max="54" width="5.5703125" bestFit="1" customWidth="1"/>
    <col min="55" max="55" width="3" bestFit="1" customWidth="1"/>
    <col min="56" max="57" width="5.5703125" bestFit="1" customWidth="1"/>
    <col min="58" max="58" width="3" bestFit="1" customWidth="1"/>
    <col min="59" max="59" width="4.5703125" bestFit="1" customWidth="1"/>
    <col min="60" max="60" width="3" bestFit="1" customWidth="1"/>
    <col min="61" max="61" width="5.5703125" bestFit="1" customWidth="1"/>
    <col min="62" max="64" width="3" bestFit="1" customWidth="1"/>
    <col min="65" max="65" width="6.5703125" bestFit="1" customWidth="1"/>
    <col min="66" max="66" width="4.5703125" bestFit="1" customWidth="1"/>
    <col min="67" max="70" width="3" bestFit="1" customWidth="1"/>
    <col min="71" max="71" width="5.5703125" bestFit="1" customWidth="1"/>
    <col min="72" max="100" width="3" bestFit="1" customWidth="1"/>
    <col min="101" max="101" width="9.140625" bestFit="1" customWidth="1"/>
    <col min="102" max="102" width="7.28515625" bestFit="1" customWidth="1"/>
    <col min="103" max="103" width="6.5703125" bestFit="1" customWidth="1"/>
  </cols>
  <sheetData>
    <row r="1" spans="1:103" x14ac:dyDescent="0.25">
      <c r="A1" s="12">
        <v>2</v>
      </c>
      <c r="B1" s="25">
        <v>1</v>
      </c>
      <c r="C1" s="25">
        <f>B1+1</f>
        <v>2</v>
      </c>
      <c r="D1" s="25">
        <f t="shared" ref="D1:BO1" si="0">C1+1</f>
        <v>3</v>
      </c>
      <c r="E1" s="25">
        <f t="shared" si="0"/>
        <v>4</v>
      </c>
      <c r="F1" s="25">
        <f t="shared" si="0"/>
        <v>5</v>
      </c>
      <c r="G1" s="25">
        <f t="shared" si="0"/>
        <v>6</v>
      </c>
      <c r="H1" s="25">
        <f t="shared" si="0"/>
        <v>7</v>
      </c>
      <c r="I1" s="25">
        <f t="shared" si="0"/>
        <v>8</v>
      </c>
      <c r="J1" s="25">
        <f t="shared" si="0"/>
        <v>9</v>
      </c>
      <c r="K1" s="25">
        <f t="shared" si="0"/>
        <v>10</v>
      </c>
      <c r="L1" s="25">
        <f t="shared" si="0"/>
        <v>11</v>
      </c>
      <c r="M1" s="25">
        <f t="shared" si="0"/>
        <v>12</v>
      </c>
      <c r="N1" s="25">
        <f t="shared" si="0"/>
        <v>13</v>
      </c>
      <c r="O1" s="25">
        <f t="shared" si="0"/>
        <v>14</v>
      </c>
      <c r="P1" s="25">
        <f t="shared" si="0"/>
        <v>15</v>
      </c>
      <c r="Q1" s="25">
        <f t="shared" si="0"/>
        <v>16</v>
      </c>
      <c r="R1" s="25">
        <f t="shared" si="0"/>
        <v>17</v>
      </c>
      <c r="S1" s="25">
        <f t="shared" si="0"/>
        <v>18</v>
      </c>
      <c r="T1" s="25">
        <f t="shared" si="0"/>
        <v>19</v>
      </c>
      <c r="U1" s="25">
        <f t="shared" si="0"/>
        <v>20</v>
      </c>
      <c r="V1" s="25">
        <f t="shared" si="0"/>
        <v>21</v>
      </c>
      <c r="W1" s="25">
        <f t="shared" si="0"/>
        <v>22</v>
      </c>
      <c r="X1" s="25">
        <f t="shared" si="0"/>
        <v>23</v>
      </c>
      <c r="Y1" s="25">
        <f t="shared" si="0"/>
        <v>24</v>
      </c>
      <c r="Z1" s="25">
        <f t="shared" si="0"/>
        <v>25</v>
      </c>
      <c r="AA1" s="25">
        <f t="shared" si="0"/>
        <v>26</v>
      </c>
      <c r="AB1" s="25">
        <f t="shared" si="0"/>
        <v>27</v>
      </c>
      <c r="AC1" s="25">
        <f t="shared" si="0"/>
        <v>28</v>
      </c>
      <c r="AD1" s="25">
        <f t="shared" si="0"/>
        <v>29</v>
      </c>
      <c r="AE1" s="25">
        <f t="shared" si="0"/>
        <v>30</v>
      </c>
      <c r="AF1" s="25">
        <f t="shared" si="0"/>
        <v>31</v>
      </c>
      <c r="AG1" s="25">
        <f t="shared" si="0"/>
        <v>32</v>
      </c>
      <c r="AH1" s="25">
        <f t="shared" si="0"/>
        <v>33</v>
      </c>
      <c r="AI1" s="25">
        <f t="shared" si="0"/>
        <v>34</v>
      </c>
      <c r="AJ1" s="25">
        <f t="shared" si="0"/>
        <v>35</v>
      </c>
      <c r="AK1" s="25">
        <f t="shared" si="0"/>
        <v>36</v>
      </c>
      <c r="AL1" s="25">
        <f t="shared" si="0"/>
        <v>37</v>
      </c>
      <c r="AM1" s="25">
        <f t="shared" si="0"/>
        <v>38</v>
      </c>
      <c r="AN1" s="25">
        <f t="shared" si="0"/>
        <v>39</v>
      </c>
      <c r="AO1" s="25">
        <f t="shared" si="0"/>
        <v>40</v>
      </c>
      <c r="AP1" s="25">
        <f t="shared" si="0"/>
        <v>41</v>
      </c>
      <c r="AQ1" s="25">
        <f t="shared" si="0"/>
        <v>42</v>
      </c>
      <c r="AR1" s="25">
        <f t="shared" si="0"/>
        <v>43</v>
      </c>
      <c r="AS1" s="25">
        <f t="shared" si="0"/>
        <v>44</v>
      </c>
      <c r="AT1" s="25">
        <f t="shared" si="0"/>
        <v>45</v>
      </c>
      <c r="AU1" s="25">
        <f t="shared" si="0"/>
        <v>46</v>
      </c>
      <c r="AV1" s="25">
        <f t="shared" si="0"/>
        <v>47</v>
      </c>
      <c r="AW1" s="25">
        <f t="shared" si="0"/>
        <v>48</v>
      </c>
      <c r="AX1" s="25">
        <f t="shared" si="0"/>
        <v>49</v>
      </c>
      <c r="AY1" s="25">
        <f t="shared" si="0"/>
        <v>50</v>
      </c>
      <c r="AZ1" s="25">
        <f t="shared" si="0"/>
        <v>51</v>
      </c>
      <c r="BA1" s="25">
        <f t="shared" si="0"/>
        <v>52</v>
      </c>
      <c r="BB1" s="25">
        <f t="shared" si="0"/>
        <v>53</v>
      </c>
      <c r="BC1" s="25">
        <f t="shared" si="0"/>
        <v>54</v>
      </c>
      <c r="BD1" s="25">
        <f t="shared" si="0"/>
        <v>55</v>
      </c>
      <c r="BE1" s="25">
        <f t="shared" si="0"/>
        <v>56</v>
      </c>
      <c r="BF1" s="25">
        <f t="shared" si="0"/>
        <v>57</v>
      </c>
      <c r="BG1" s="25">
        <f t="shared" si="0"/>
        <v>58</v>
      </c>
      <c r="BH1" s="25">
        <f t="shared" si="0"/>
        <v>59</v>
      </c>
      <c r="BI1" s="25">
        <f t="shared" si="0"/>
        <v>60</v>
      </c>
      <c r="BJ1" s="25">
        <f t="shared" si="0"/>
        <v>61</v>
      </c>
      <c r="BK1" s="25">
        <f t="shared" si="0"/>
        <v>62</v>
      </c>
      <c r="BL1" s="25">
        <f t="shared" si="0"/>
        <v>63</v>
      </c>
      <c r="BM1" s="25">
        <f t="shared" si="0"/>
        <v>64</v>
      </c>
      <c r="BN1" s="25">
        <f t="shared" si="0"/>
        <v>65</v>
      </c>
      <c r="BO1" s="25">
        <f t="shared" si="0"/>
        <v>66</v>
      </c>
      <c r="BP1" s="25">
        <f t="shared" ref="BP1:CV1" si="1">BO1+1</f>
        <v>67</v>
      </c>
      <c r="BQ1" s="25">
        <f t="shared" si="1"/>
        <v>68</v>
      </c>
      <c r="BR1" s="25">
        <f t="shared" si="1"/>
        <v>69</v>
      </c>
      <c r="BS1" s="25">
        <f t="shared" si="1"/>
        <v>70</v>
      </c>
      <c r="BT1" s="25">
        <f t="shared" si="1"/>
        <v>71</v>
      </c>
      <c r="BU1" s="25">
        <f t="shared" si="1"/>
        <v>72</v>
      </c>
      <c r="BV1" s="25">
        <f t="shared" si="1"/>
        <v>73</v>
      </c>
      <c r="BW1" s="25">
        <f t="shared" si="1"/>
        <v>74</v>
      </c>
      <c r="BX1" s="25">
        <f t="shared" si="1"/>
        <v>75</v>
      </c>
      <c r="BY1" s="25">
        <f t="shared" si="1"/>
        <v>76</v>
      </c>
      <c r="BZ1" s="25">
        <f t="shared" si="1"/>
        <v>77</v>
      </c>
      <c r="CA1" s="25">
        <f t="shared" si="1"/>
        <v>78</v>
      </c>
      <c r="CB1" s="25">
        <f t="shared" si="1"/>
        <v>79</v>
      </c>
      <c r="CC1" s="25">
        <f t="shared" si="1"/>
        <v>80</v>
      </c>
      <c r="CD1" s="25">
        <f t="shared" si="1"/>
        <v>81</v>
      </c>
      <c r="CE1" s="25">
        <f t="shared" si="1"/>
        <v>82</v>
      </c>
      <c r="CF1" s="25">
        <f t="shared" si="1"/>
        <v>83</v>
      </c>
      <c r="CG1" s="25">
        <f t="shared" si="1"/>
        <v>84</v>
      </c>
      <c r="CH1" s="25">
        <f t="shared" si="1"/>
        <v>85</v>
      </c>
      <c r="CI1" s="25">
        <f t="shared" si="1"/>
        <v>86</v>
      </c>
      <c r="CJ1" s="25">
        <f t="shared" si="1"/>
        <v>87</v>
      </c>
      <c r="CK1" s="25">
        <f t="shared" si="1"/>
        <v>88</v>
      </c>
      <c r="CL1" s="25">
        <f t="shared" si="1"/>
        <v>89</v>
      </c>
      <c r="CM1" s="25">
        <f t="shared" si="1"/>
        <v>90</v>
      </c>
      <c r="CN1" s="25">
        <f t="shared" si="1"/>
        <v>91</v>
      </c>
      <c r="CO1" s="25">
        <f t="shared" si="1"/>
        <v>92</v>
      </c>
      <c r="CP1" s="25">
        <f t="shared" si="1"/>
        <v>93</v>
      </c>
      <c r="CQ1" s="25">
        <f t="shared" si="1"/>
        <v>94</v>
      </c>
      <c r="CR1" s="25">
        <f t="shared" si="1"/>
        <v>95</v>
      </c>
      <c r="CS1" s="25">
        <f t="shared" si="1"/>
        <v>96</v>
      </c>
      <c r="CT1" s="25">
        <f t="shared" si="1"/>
        <v>97</v>
      </c>
      <c r="CU1" s="25">
        <f t="shared" si="1"/>
        <v>98</v>
      </c>
      <c r="CV1" s="25">
        <f t="shared" si="1"/>
        <v>99</v>
      </c>
      <c r="CW1" s="25" t="s">
        <v>114</v>
      </c>
      <c r="CX1" s="25" t="s">
        <v>55</v>
      </c>
      <c r="CY1" s="25" t="s">
        <v>127</v>
      </c>
    </row>
    <row r="2" spans="1:103" x14ac:dyDescent="0.25">
      <c r="A2" t="s">
        <v>115</v>
      </c>
      <c r="AF2" s="19"/>
      <c r="AG2" s="19"/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9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19"/>
      <c r="BP2" s="19"/>
      <c r="BQ2" s="19"/>
      <c r="BR2" s="19"/>
      <c r="BS2" s="19"/>
      <c r="BT2" s="19"/>
      <c r="BU2" s="19"/>
      <c r="BV2" s="19"/>
      <c r="BW2" s="19"/>
      <c r="BX2" s="19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9"/>
      <c r="CO2" s="19"/>
      <c r="CP2" s="19"/>
      <c r="CQ2" s="19"/>
      <c r="CR2" s="19"/>
      <c r="CS2" s="19"/>
      <c r="CT2" s="19"/>
      <c r="CU2" s="19"/>
      <c r="CV2" s="19"/>
      <c r="CW2" s="19">
        <v>250</v>
      </c>
      <c r="CX2" s="19"/>
      <c r="CY2" s="19"/>
    </row>
    <row r="3" spans="1:103" x14ac:dyDescent="0.25">
      <c r="A3" s="22">
        <v>42742</v>
      </c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  <c r="BQ3" s="19"/>
      <c r="BR3" s="19"/>
      <c r="BS3" s="19"/>
      <c r="BT3" s="19"/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/>
      <c r="CT3" s="19"/>
      <c r="CU3" s="19"/>
      <c r="CV3" s="19"/>
      <c r="CW3" s="19"/>
      <c r="CX3" s="19"/>
      <c r="CY3" s="19"/>
    </row>
    <row r="4" spans="1:103" x14ac:dyDescent="0.25"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19"/>
      <c r="BF4" s="19"/>
      <c r="BG4" s="19"/>
      <c r="BH4" s="19"/>
      <c r="BI4" s="19"/>
      <c r="BJ4" s="19"/>
      <c r="BK4" s="19"/>
      <c r="BL4" s="19"/>
      <c r="BM4" s="19"/>
      <c r="BN4" s="19"/>
      <c r="BO4" s="19"/>
      <c r="BP4" s="19"/>
      <c r="BQ4" s="19"/>
      <c r="BR4" s="19"/>
      <c r="BS4" s="19"/>
      <c r="BT4" s="19"/>
      <c r="BU4" s="19"/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  <c r="CQ4" s="19"/>
      <c r="CR4" s="19"/>
      <c r="CS4" s="19"/>
      <c r="CT4" s="19"/>
      <c r="CU4" s="19"/>
      <c r="CV4" s="19"/>
      <c r="CW4" s="19"/>
      <c r="CX4" s="19"/>
      <c r="CY4" s="19"/>
    </row>
    <row r="5" spans="1:103" x14ac:dyDescent="0.25"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  <c r="BF5" s="19"/>
      <c r="BG5" s="19"/>
      <c r="BH5" s="19"/>
      <c r="BI5" s="19"/>
      <c r="BJ5" s="19"/>
      <c r="BK5" s="19"/>
      <c r="BL5" s="19"/>
      <c r="BM5" s="19"/>
      <c r="BN5" s="19"/>
      <c r="BO5" s="19"/>
      <c r="BP5" s="19"/>
      <c r="BQ5" s="19"/>
      <c r="BR5" s="19"/>
      <c r="BS5" s="19"/>
      <c r="BT5" s="19"/>
      <c r="BU5" s="19"/>
      <c r="BV5" s="19"/>
      <c r="BW5" s="19"/>
      <c r="BX5" s="19"/>
      <c r="BY5" s="19"/>
      <c r="BZ5" s="19"/>
      <c r="CA5" s="19"/>
      <c r="CB5" s="19"/>
      <c r="CC5" s="19"/>
      <c r="CD5" s="19"/>
      <c r="CE5" s="19"/>
      <c r="CF5" s="19"/>
      <c r="CG5" s="19"/>
      <c r="CH5" s="19"/>
      <c r="CI5" s="19"/>
      <c r="CJ5" s="19"/>
      <c r="CK5" s="19"/>
      <c r="CL5" s="19"/>
      <c r="CM5" s="19"/>
      <c r="CN5" s="19"/>
      <c r="CO5" s="19"/>
      <c r="CP5" s="19"/>
      <c r="CQ5" s="19"/>
      <c r="CR5" s="19"/>
      <c r="CS5" s="19"/>
      <c r="CT5" s="19"/>
      <c r="CU5" s="19"/>
      <c r="CV5" s="19"/>
      <c r="CW5" s="19"/>
      <c r="CX5" s="19"/>
      <c r="CY5" s="19"/>
    </row>
    <row r="6" spans="1:103" x14ac:dyDescent="0.25"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  <c r="CJ6" s="19"/>
      <c r="CK6" s="19"/>
      <c r="CL6" s="19"/>
      <c r="CM6" s="19"/>
      <c r="CN6" s="19"/>
      <c r="CO6" s="19"/>
      <c r="CP6" s="19"/>
      <c r="CQ6" s="19"/>
      <c r="CR6" s="19"/>
      <c r="CS6" s="19"/>
      <c r="CT6" s="19"/>
      <c r="CU6" s="19"/>
      <c r="CV6" s="19"/>
      <c r="CW6" s="19"/>
      <c r="CX6" s="19"/>
      <c r="CY6" s="19"/>
    </row>
    <row r="7" spans="1:103" x14ac:dyDescent="0.25"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  <c r="CV7" s="19"/>
      <c r="CW7" s="19"/>
      <c r="CX7" s="19"/>
      <c r="CY7" s="19"/>
    </row>
    <row r="8" spans="1:103" x14ac:dyDescent="0.25"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  <c r="CV8" s="19"/>
      <c r="CW8" s="19"/>
      <c r="CX8" s="19"/>
      <c r="CY8" s="19"/>
    </row>
    <row r="9" spans="1:103" x14ac:dyDescent="0.25"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19"/>
      <c r="CY9" s="19"/>
    </row>
    <row r="10" spans="1:103" x14ac:dyDescent="0.25"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  <c r="CV10" s="19"/>
      <c r="CW10" s="19"/>
      <c r="CX10" s="19"/>
      <c r="CY10" s="19"/>
    </row>
    <row r="11" spans="1:103" x14ac:dyDescent="0.25"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  <c r="CV11" s="19"/>
      <c r="CW11" s="19"/>
      <c r="CX11" s="19"/>
      <c r="CY11" s="19"/>
    </row>
    <row r="12" spans="1:103" x14ac:dyDescent="0.25"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  <c r="CV12" s="19"/>
      <c r="CW12" s="19"/>
      <c r="CX12" s="19"/>
      <c r="CY12" s="19"/>
    </row>
    <row r="13" spans="1:103" x14ac:dyDescent="0.25"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19"/>
      <c r="CY13" s="19"/>
    </row>
    <row r="14" spans="1:103" x14ac:dyDescent="0.25"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19"/>
      <c r="CT14" s="19"/>
      <c r="CU14" s="19"/>
      <c r="CV14" s="19"/>
      <c r="CW14" s="19"/>
      <c r="CX14" s="19"/>
      <c r="CY14" s="19"/>
    </row>
    <row r="15" spans="1:103" x14ac:dyDescent="0.25"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  <c r="CV15" s="19"/>
      <c r="CW15" s="19"/>
      <c r="CX15" s="19"/>
      <c r="CY15" s="19"/>
    </row>
    <row r="16" spans="1:103" x14ac:dyDescent="0.25"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  <c r="CV16" s="19"/>
      <c r="CW16" s="19"/>
      <c r="CX16" s="19"/>
      <c r="CY16" s="19"/>
    </row>
    <row r="17" spans="32:103" x14ac:dyDescent="0.25"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  <c r="CV17" s="19"/>
      <c r="CW17" s="19"/>
      <c r="CX17" s="19"/>
      <c r="CY17" s="19"/>
    </row>
    <row r="18" spans="32:103" x14ac:dyDescent="0.25"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19"/>
      <c r="CT18" s="19"/>
      <c r="CU18" s="19"/>
      <c r="CV18" s="19"/>
      <c r="CW18" s="19"/>
      <c r="CX18" s="19"/>
      <c r="CY18" s="19"/>
    </row>
    <row r="19" spans="32:103" x14ac:dyDescent="0.25"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  <c r="CV19" s="19"/>
      <c r="CW19" s="19"/>
      <c r="CX19" s="19"/>
      <c r="CY19" s="19"/>
    </row>
    <row r="20" spans="32:103" x14ac:dyDescent="0.25"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  <c r="CV20" s="19"/>
      <c r="CW20" s="19"/>
      <c r="CX20" s="19"/>
      <c r="CY20" s="19"/>
    </row>
    <row r="21" spans="32:103" x14ac:dyDescent="0.25"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  <c r="CV21" s="19"/>
      <c r="CW21" s="19"/>
      <c r="CX21" s="19"/>
      <c r="CY21" s="19"/>
    </row>
    <row r="22" spans="32:103" x14ac:dyDescent="0.25"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  <c r="CV22" s="19"/>
      <c r="CW22" s="19"/>
      <c r="CX22" s="19"/>
      <c r="CY22" s="19"/>
    </row>
    <row r="23" spans="32:103" x14ac:dyDescent="0.25"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  <c r="CV23" s="19"/>
      <c r="CW23" s="19"/>
      <c r="CX23" s="19"/>
      <c r="CY23" s="19"/>
    </row>
    <row r="24" spans="32:103" x14ac:dyDescent="0.25"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  <c r="CV24" s="19"/>
      <c r="CW24" s="19"/>
      <c r="CX24" s="19"/>
      <c r="CY24" s="19"/>
    </row>
    <row r="25" spans="32:103" x14ac:dyDescent="0.25"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  <c r="CV25" s="19"/>
      <c r="CW25" s="19"/>
      <c r="CX25" s="19"/>
      <c r="CY25" s="19"/>
    </row>
    <row r="26" spans="32:103" x14ac:dyDescent="0.25"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  <c r="CV26" s="19"/>
      <c r="CW26" s="19"/>
      <c r="CX26" s="19"/>
      <c r="CY26" s="19"/>
    </row>
    <row r="27" spans="32:103" x14ac:dyDescent="0.25"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  <c r="CV27" s="19"/>
      <c r="CW27" s="19"/>
      <c r="CX27" s="19"/>
      <c r="CY27" s="19"/>
    </row>
    <row r="28" spans="32:103" x14ac:dyDescent="0.25"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  <c r="CV28" s="19"/>
      <c r="CW28" s="19"/>
      <c r="CX28" s="19"/>
      <c r="CY28" s="19"/>
    </row>
    <row r="29" spans="32:103" x14ac:dyDescent="0.25"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  <c r="CV29" s="19"/>
      <c r="CW29" s="19"/>
      <c r="CX29" s="19"/>
      <c r="CY29" s="19"/>
    </row>
    <row r="30" spans="32:103" x14ac:dyDescent="0.25"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19"/>
      <c r="BK30" s="19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19"/>
      <c r="CO30" s="19"/>
      <c r="CP30" s="19"/>
      <c r="CQ30" s="19"/>
      <c r="CR30" s="19"/>
      <c r="CS30" s="19"/>
      <c r="CT30" s="19"/>
      <c r="CU30" s="19"/>
      <c r="CV30" s="19"/>
      <c r="CW30" s="19"/>
      <c r="CX30" s="19"/>
      <c r="CY30" s="19"/>
    </row>
    <row r="31" spans="32:103" x14ac:dyDescent="0.25"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19"/>
      <c r="BF31" s="19"/>
      <c r="BG31" s="19"/>
      <c r="BH31" s="19"/>
      <c r="BI31" s="19"/>
      <c r="BJ31" s="19"/>
      <c r="BK31" s="19"/>
      <c r="BL31" s="19"/>
      <c r="BM31" s="19"/>
      <c r="BN31" s="19"/>
      <c r="BO31" s="19"/>
      <c r="BP31" s="19"/>
      <c r="BQ31" s="19"/>
      <c r="BR31" s="19"/>
      <c r="BS31" s="19"/>
      <c r="BT31" s="19"/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9"/>
      <c r="CI31" s="19"/>
      <c r="CJ31" s="19"/>
      <c r="CK31" s="19"/>
      <c r="CL31" s="19"/>
      <c r="CM31" s="19"/>
      <c r="CN31" s="19"/>
      <c r="CO31" s="19"/>
      <c r="CP31" s="19"/>
      <c r="CQ31" s="19"/>
      <c r="CR31" s="19"/>
      <c r="CS31" s="19"/>
      <c r="CT31" s="19"/>
      <c r="CU31" s="19"/>
      <c r="CV31" s="19"/>
      <c r="CW31" s="19"/>
      <c r="CX31" s="19"/>
      <c r="CY31" s="19"/>
    </row>
    <row r="32" spans="32:103" x14ac:dyDescent="0.25"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19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19"/>
      <c r="CO32" s="19"/>
      <c r="CP32" s="19"/>
      <c r="CQ32" s="19"/>
      <c r="CR32" s="19"/>
      <c r="CS32" s="19"/>
      <c r="CT32" s="19"/>
      <c r="CU32" s="19"/>
      <c r="CV32" s="19"/>
      <c r="CW32" s="19"/>
      <c r="CX32" s="19"/>
      <c r="CY32" s="19"/>
    </row>
    <row r="33" spans="32:103" x14ac:dyDescent="0.25"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/>
      <c r="BF33" s="19"/>
      <c r="BG33" s="19"/>
      <c r="BH33" s="19"/>
      <c r="BI33" s="19"/>
      <c r="BJ33" s="19"/>
      <c r="BK33" s="19"/>
      <c r="BL33" s="19"/>
      <c r="BM33" s="19"/>
      <c r="BN33" s="19"/>
      <c r="BO33" s="19"/>
      <c r="BP33" s="19"/>
      <c r="BQ33" s="19"/>
      <c r="BR33" s="19"/>
      <c r="BS33" s="19"/>
      <c r="BT33" s="19"/>
      <c r="BU33" s="19"/>
      <c r="BV33" s="19"/>
      <c r="BW33" s="19"/>
      <c r="BX33" s="19"/>
      <c r="BY33" s="19"/>
      <c r="BZ33" s="19"/>
      <c r="CA33" s="19"/>
      <c r="CB33" s="19"/>
      <c r="CC33" s="19"/>
      <c r="CD33" s="19"/>
      <c r="CE33" s="19"/>
      <c r="CF33" s="19"/>
      <c r="CG33" s="19"/>
      <c r="CH33" s="19"/>
      <c r="CI33" s="19"/>
      <c r="CJ33" s="19"/>
      <c r="CK33" s="19"/>
      <c r="CL33" s="19"/>
      <c r="CM33" s="19"/>
      <c r="CN33" s="19"/>
      <c r="CO33" s="19"/>
      <c r="CP33" s="19"/>
      <c r="CQ33" s="19"/>
      <c r="CR33" s="19"/>
      <c r="CS33" s="19"/>
      <c r="CT33" s="19"/>
      <c r="CU33" s="19"/>
      <c r="CV33" s="19"/>
      <c r="CW33" s="19"/>
      <c r="CX33" s="19"/>
      <c r="CY33" s="19"/>
    </row>
    <row r="34" spans="32:103" x14ac:dyDescent="0.25"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19"/>
      <c r="CO34" s="19"/>
      <c r="CP34" s="19"/>
      <c r="CQ34" s="19"/>
      <c r="CR34" s="19"/>
      <c r="CS34" s="19"/>
      <c r="CT34" s="19"/>
      <c r="CU34" s="19"/>
      <c r="CV34" s="19"/>
      <c r="CW34" s="19"/>
      <c r="CX34" s="19"/>
      <c r="CY34" s="19"/>
    </row>
    <row r="35" spans="32:103" x14ac:dyDescent="0.25"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  <c r="BC35" s="19"/>
      <c r="BD35" s="19"/>
      <c r="BE35" s="19"/>
      <c r="BF35" s="19"/>
      <c r="BG35" s="19"/>
      <c r="BH35" s="19"/>
      <c r="BI35" s="19"/>
      <c r="BJ35" s="19"/>
      <c r="BK35" s="19"/>
      <c r="BL35" s="19"/>
      <c r="BM35" s="19"/>
      <c r="BN35" s="19"/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  <c r="CG35" s="19"/>
      <c r="CH35" s="19"/>
      <c r="CI35" s="19"/>
      <c r="CJ35" s="19"/>
      <c r="CK35" s="19"/>
      <c r="CL35" s="19"/>
      <c r="CM35" s="19"/>
      <c r="CN35" s="19"/>
      <c r="CO35" s="19"/>
      <c r="CP35" s="19"/>
      <c r="CQ35" s="19"/>
      <c r="CR35" s="19"/>
      <c r="CS35" s="19"/>
      <c r="CT35" s="19"/>
      <c r="CU35" s="19"/>
      <c r="CV35" s="19"/>
      <c r="CW35" s="19"/>
      <c r="CX35" s="19"/>
      <c r="CY35" s="19"/>
    </row>
    <row r="36" spans="32:103" x14ac:dyDescent="0.25"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19"/>
      <c r="BK36" s="19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19"/>
      <c r="CO36" s="19"/>
      <c r="CP36" s="19"/>
      <c r="CQ36" s="19"/>
      <c r="CR36" s="19"/>
      <c r="CS36" s="19"/>
      <c r="CT36" s="19"/>
      <c r="CU36" s="19"/>
      <c r="CV36" s="19"/>
      <c r="CW36" s="19"/>
      <c r="CX36" s="19"/>
      <c r="CY36" s="19"/>
    </row>
    <row r="37" spans="32:103" x14ac:dyDescent="0.25"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9"/>
      <c r="BG37" s="19"/>
      <c r="BH37" s="19"/>
      <c r="BI37" s="19"/>
      <c r="BJ37" s="19"/>
      <c r="BK37" s="19"/>
      <c r="BL37" s="19"/>
      <c r="BM37" s="19"/>
      <c r="BN37" s="19"/>
      <c r="BO37" s="19"/>
      <c r="BP37" s="19"/>
      <c r="BQ37" s="19"/>
      <c r="BR37" s="19"/>
      <c r="BS37" s="19"/>
      <c r="BT37" s="19"/>
      <c r="BU37" s="19"/>
      <c r="BV37" s="19"/>
      <c r="BW37" s="19"/>
      <c r="BX37" s="19"/>
      <c r="BY37" s="19"/>
      <c r="BZ37" s="19"/>
      <c r="CA37" s="19"/>
      <c r="CB37" s="19"/>
      <c r="CC37" s="19"/>
      <c r="CD37" s="19"/>
      <c r="CE37" s="19"/>
      <c r="CF37" s="19"/>
      <c r="CG37" s="19"/>
      <c r="CH37" s="19"/>
      <c r="CI37" s="19"/>
      <c r="CJ37" s="19"/>
      <c r="CK37" s="19"/>
      <c r="CL37" s="19"/>
      <c r="CM37" s="19"/>
      <c r="CN37" s="19"/>
      <c r="CO37" s="19"/>
      <c r="CP37" s="19"/>
      <c r="CQ37" s="19"/>
      <c r="CR37" s="19"/>
      <c r="CS37" s="19"/>
      <c r="CT37" s="19"/>
      <c r="CU37" s="19"/>
      <c r="CV37" s="19"/>
      <c r="CW37" s="19"/>
      <c r="CX37" s="19"/>
      <c r="CY37" s="19"/>
    </row>
    <row r="38" spans="32:103" x14ac:dyDescent="0.25"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  <c r="BD38" s="19"/>
      <c r="BE38" s="19"/>
      <c r="BF38" s="19"/>
      <c r="BG38" s="19"/>
      <c r="BH38" s="19"/>
      <c r="BI38" s="19"/>
      <c r="BJ38" s="19"/>
      <c r="BK38" s="19"/>
      <c r="BL38" s="19"/>
      <c r="BM38" s="19"/>
      <c r="BN38" s="19"/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  <c r="CG38" s="19"/>
      <c r="CH38" s="19"/>
      <c r="CI38" s="19"/>
      <c r="CJ38" s="19"/>
      <c r="CK38" s="19"/>
      <c r="CL38" s="19"/>
      <c r="CM38" s="19"/>
      <c r="CN38" s="19"/>
      <c r="CO38" s="19"/>
      <c r="CP38" s="19"/>
      <c r="CQ38" s="19"/>
      <c r="CR38" s="19"/>
      <c r="CS38" s="19"/>
      <c r="CT38" s="19"/>
      <c r="CU38" s="19"/>
      <c r="CV38" s="19"/>
      <c r="CW38" s="19"/>
      <c r="CX38" s="19"/>
      <c r="CY38" s="19"/>
    </row>
    <row r="39" spans="32:103" x14ac:dyDescent="0.25"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  <c r="BC39" s="19"/>
      <c r="BD39" s="19"/>
      <c r="BE39" s="19"/>
      <c r="BF39" s="19"/>
      <c r="BG39" s="19"/>
      <c r="BH39" s="19"/>
      <c r="BI39" s="19"/>
      <c r="BJ39" s="19"/>
      <c r="BK39" s="19"/>
      <c r="BL39" s="19"/>
      <c r="BM39" s="19"/>
      <c r="BN39" s="19"/>
      <c r="BO39" s="19"/>
      <c r="BP39" s="19"/>
      <c r="BQ39" s="19"/>
      <c r="BR39" s="19"/>
      <c r="BS39" s="19"/>
      <c r="BT39" s="19"/>
      <c r="BU39" s="19"/>
      <c r="BV39" s="19"/>
      <c r="BW39" s="19"/>
      <c r="BX39" s="19"/>
      <c r="BY39" s="19"/>
      <c r="BZ39" s="19"/>
      <c r="CA39" s="19"/>
      <c r="CB39" s="19"/>
      <c r="CC39" s="19"/>
      <c r="CD39" s="19"/>
      <c r="CE39" s="19"/>
      <c r="CF39" s="19"/>
      <c r="CG39" s="19"/>
      <c r="CH39" s="19"/>
      <c r="CI39" s="19"/>
      <c r="CJ39" s="19"/>
      <c r="CK39" s="19"/>
      <c r="CL39" s="19"/>
      <c r="CM39" s="19"/>
      <c r="CN39" s="19"/>
      <c r="CO39" s="19"/>
      <c r="CP39" s="19"/>
      <c r="CQ39" s="19"/>
      <c r="CR39" s="19"/>
      <c r="CS39" s="19"/>
      <c r="CT39" s="19"/>
      <c r="CU39" s="19"/>
      <c r="CV39" s="19"/>
      <c r="CW39" s="19"/>
      <c r="CX39" s="19"/>
      <c r="CY39" s="19"/>
    </row>
    <row r="40" spans="32:103" x14ac:dyDescent="0.25"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19"/>
      <c r="BJ40" s="19"/>
      <c r="BK40" s="19"/>
      <c r="BL40" s="19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19"/>
      <c r="CO40" s="19"/>
      <c r="CP40" s="19"/>
      <c r="CQ40" s="19"/>
      <c r="CR40" s="19"/>
      <c r="CS40" s="19"/>
      <c r="CT40" s="19"/>
      <c r="CU40" s="19"/>
      <c r="CV40" s="19"/>
      <c r="CW40" s="19"/>
      <c r="CX40" s="19"/>
      <c r="CY40" s="19"/>
    </row>
    <row r="41" spans="32:103" x14ac:dyDescent="0.25"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9"/>
      <c r="BC41" s="19"/>
      <c r="BD41" s="19"/>
      <c r="BE41" s="19"/>
      <c r="BF41" s="19"/>
      <c r="BG41" s="19"/>
      <c r="BH41" s="19"/>
      <c r="BI41" s="19"/>
      <c r="BJ41" s="19"/>
      <c r="BK41" s="19"/>
      <c r="BL41" s="19"/>
      <c r="BM41" s="19"/>
      <c r="BN41" s="19"/>
      <c r="BO41" s="19"/>
      <c r="BP41" s="19"/>
      <c r="BQ41" s="19"/>
      <c r="BR41" s="19"/>
      <c r="BS41" s="19"/>
      <c r="BT41" s="19"/>
      <c r="BU41" s="19"/>
      <c r="BV41" s="19"/>
      <c r="BW41" s="19"/>
      <c r="BX41" s="19"/>
      <c r="BY41" s="19"/>
      <c r="BZ41" s="19"/>
      <c r="CA41" s="19"/>
      <c r="CB41" s="19"/>
      <c r="CC41" s="19"/>
      <c r="CD41" s="19"/>
      <c r="CE41" s="19"/>
      <c r="CF41" s="19"/>
      <c r="CG41" s="19"/>
      <c r="CH41" s="19"/>
      <c r="CI41" s="19"/>
      <c r="CJ41" s="19"/>
      <c r="CK41" s="19"/>
      <c r="CL41" s="19"/>
      <c r="CM41" s="19"/>
      <c r="CN41" s="19"/>
      <c r="CO41" s="19"/>
      <c r="CP41" s="19"/>
      <c r="CQ41" s="19"/>
      <c r="CR41" s="19"/>
      <c r="CS41" s="19"/>
      <c r="CT41" s="19"/>
      <c r="CU41" s="19"/>
      <c r="CV41" s="19"/>
      <c r="CW41" s="19"/>
      <c r="CX41" s="19"/>
      <c r="CY41" s="19"/>
    </row>
    <row r="42" spans="32:103" x14ac:dyDescent="0.25"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19"/>
      <c r="BB42" s="19"/>
      <c r="BC42" s="19"/>
      <c r="BD42" s="19"/>
      <c r="BE42" s="19"/>
      <c r="BF42" s="19"/>
      <c r="BG42" s="19"/>
      <c r="BH42" s="19"/>
      <c r="BI42" s="19"/>
      <c r="BJ42" s="19"/>
      <c r="BK42" s="19"/>
      <c r="BL42" s="19"/>
      <c r="BM42" s="19"/>
      <c r="BN42" s="19"/>
      <c r="BO42" s="19"/>
      <c r="BP42" s="19"/>
      <c r="BQ42" s="19"/>
      <c r="BR42" s="19"/>
      <c r="BS42" s="19"/>
      <c r="BT42" s="19"/>
      <c r="BU42" s="19"/>
      <c r="BV42" s="19"/>
      <c r="BW42" s="19"/>
      <c r="BX42" s="19"/>
      <c r="BY42" s="19"/>
      <c r="BZ42" s="19"/>
      <c r="CA42" s="19"/>
      <c r="CB42" s="19"/>
      <c r="CC42" s="19"/>
      <c r="CD42" s="19"/>
      <c r="CE42" s="19"/>
      <c r="CF42" s="19"/>
      <c r="CG42" s="19"/>
      <c r="CH42" s="19"/>
      <c r="CI42" s="19"/>
      <c r="CJ42" s="19"/>
      <c r="CK42" s="19"/>
      <c r="CL42" s="19"/>
      <c r="CM42" s="19"/>
      <c r="CN42" s="19"/>
      <c r="CO42" s="19"/>
      <c r="CP42" s="19"/>
      <c r="CQ42" s="19"/>
      <c r="CR42" s="19"/>
      <c r="CS42" s="19"/>
      <c r="CT42" s="19"/>
      <c r="CU42" s="19"/>
      <c r="CV42" s="19"/>
      <c r="CW42" s="19"/>
      <c r="CX42" s="19"/>
      <c r="CY42" s="19"/>
    </row>
    <row r="43" spans="32:103" x14ac:dyDescent="0.25"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  <c r="BF43" s="19"/>
      <c r="BG43" s="19"/>
      <c r="BH43" s="19"/>
      <c r="BI43" s="19"/>
      <c r="BJ43" s="19"/>
      <c r="BK43" s="19"/>
      <c r="BL43" s="19"/>
      <c r="BM43" s="19"/>
      <c r="BN43" s="19"/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19"/>
      <c r="CT43" s="19"/>
      <c r="CU43" s="19"/>
      <c r="CV43" s="19"/>
      <c r="CW43" s="19"/>
      <c r="CX43" s="19"/>
      <c r="CY43" s="19"/>
    </row>
    <row r="44" spans="32:103" x14ac:dyDescent="0.25"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19"/>
      <c r="AY44" s="19"/>
      <c r="AZ44" s="19"/>
      <c r="BA44" s="19"/>
      <c r="BB44" s="19"/>
      <c r="BC44" s="19"/>
      <c r="BD44" s="19"/>
      <c r="BE44" s="19"/>
      <c r="BF44" s="19"/>
      <c r="BG44" s="19"/>
      <c r="BH44" s="19"/>
      <c r="BI44" s="19"/>
      <c r="BJ44" s="19"/>
      <c r="BK44" s="19"/>
      <c r="BL44" s="19"/>
      <c r="BM44" s="19"/>
      <c r="BN44" s="19"/>
      <c r="BO44" s="19"/>
      <c r="BP44" s="19"/>
      <c r="BQ44" s="19"/>
      <c r="BR44" s="19"/>
      <c r="BS44" s="19"/>
      <c r="BT44" s="19"/>
      <c r="BU44" s="19"/>
      <c r="BV44" s="19"/>
      <c r="BW44" s="19"/>
      <c r="BX44" s="19"/>
      <c r="BY44" s="19"/>
      <c r="BZ44" s="19"/>
      <c r="CA44" s="19"/>
      <c r="CB44" s="19"/>
      <c r="CC44" s="19"/>
      <c r="CD44" s="19"/>
      <c r="CE44" s="19"/>
      <c r="CF44" s="19"/>
      <c r="CG44" s="19"/>
      <c r="CH44" s="19"/>
      <c r="CI44" s="19"/>
      <c r="CJ44" s="19"/>
      <c r="CK44" s="19"/>
      <c r="CL44" s="19"/>
      <c r="CM44" s="19"/>
      <c r="CN44" s="19"/>
      <c r="CO44" s="19"/>
      <c r="CP44" s="19"/>
      <c r="CQ44" s="19"/>
      <c r="CR44" s="19"/>
      <c r="CS44" s="19"/>
      <c r="CT44" s="19"/>
      <c r="CU44" s="19"/>
      <c r="CV44" s="19"/>
      <c r="CW44" s="19"/>
      <c r="CX44" s="19"/>
      <c r="CY44" s="19"/>
    </row>
    <row r="45" spans="32:103" x14ac:dyDescent="0.25">
      <c r="AF45" s="19"/>
      <c r="AG45" s="19"/>
      <c r="AH45" s="19"/>
      <c r="AI45" s="19"/>
      <c r="AJ45" s="19"/>
      <c r="AK45" s="19"/>
      <c r="AL45" s="19"/>
      <c r="AM45" s="19"/>
      <c r="AN45" s="19"/>
      <c r="AO45" s="19"/>
      <c r="AP45" s="19"/>
      <c r="AQ45" s="19"/>
      <c r="AR45" s="19"/>
      <c r="AS45" s="19"/>
      <c r="AT45" s="19"/>
      <c r="AU45" s="19"/>
      <c r="AV45" s="19"/>
      <c r="AW45" s="19"/>
      <c r="AX45" s="19"/>
      <c r="AY45" s="19"/>
      <c r="AZ45" s="19"/>
      <c r="BA45" s="19"/>
      <c r="BB45" s="19"/>
      <c r="BC45" s="19"/>
      <c r="BD45" s="19"/>
      <c r="BE45" s="19"/>
      <c r="BF45" s="19"/>
      <c r="BG45" s="19"/>
      <c r="BH45" s="19"/>
      <c r="BI45" s="19"/>
      <c r="BJ45" s="19"/>
      <c r="BK45" s="19"/>
      <c r="BL45" s="19"/>
      <c r="BM45" s="19"/>
      <c r="BN45" s="19"/>
      <c r="BO45" s="19"/>
      <c r="BP45" s="19"/>
      <c r="BQ45" s="19"/>
      <c r="BR45" s="19"/>
      <c r="BS45" s="19"/>
      <c r="BT45" s="19"/>
      <c r="BU45" s="19"/>
      <c r="BV45" s="19"/>
      <c r="BW45" s="19"/>
      <c r="BX45" s="19"/>
      <c r="BY45" s="19"/>
      <c r="BZ45" s="19"/>
      <c r="CA45" s="19"/>
      <c r="CB45" s="19"/>
      <c r="CC45" s="19"/>
      <c r="CD45" s="19"/>
      <c r="CE45" s="19"/>
      <c r="CF45" s="19"/>
      <c r="CG45" s="19"/>
      <c r="CH45" s="19"/>
      <c r="CI45" s="19"/>
      <c r="CJ45" s="19"/>
      <c r="CK45" s="19"/>
      <c r="CL45" s="19"/>
      <c r="CM45" s="19"/>
      <c r="CN45" s="19"/>
      <c r="CO45" s="19"/>
      <c r="CP45" s="19"/>
      <c r="CQ45" s="19"/>
      <c r="CR45" s="19"/>
      <c r="CS45" s="19"/>
      <c r="CT45" s="19"/>
      <c r="CU45" s="19"/>
      <c r="CV45" s="19"/>
      <c r="CW45" s="19"/>
      <c r="CX45" s="19"/>
      <c r="CY45" s="19"/>
    </row>
    <row r="46" spans="32:103" x14ac:dyDescent="0.25"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  <c r="AZ46" s="19"/>
      <c r="BA46" s="19"/>
      <c r="BB46" s="19"/>
      <c r="BC46" s="19"/>
      <c r="BD46" s="19"/>
      <c r="BE46" s="19"/>
      <c r="BF46" s="19"/>
      <c r="BG46" s="19"/>
      <c r="BH46" s="19"/>
      <c r="BI46" s="19"/>
      <c r="BJ46" s="19"/>
      <c r="BK46" s="19"/>
      <c r="BL46" s="19"/>
      <c r="BM46" s="19"/>
      <c r="BN46" s="19"/>
      <c r="BO46" s="19"/>
      <c r="BP46" s="19"/>
      <c r="BQ46" s="19"/>
      <c r="BR46" s="19"/>
      <c r="BS46" s="19"/>
      <c r="BT46" s="19"/>
      <c r="BU46" s="19"/>
      <c r="BV46" s="19"/>
      <c r="BW46" s="19"/>
      <c r="BX46" s="19"/>
      <c r="BY46" s="19"/>
      <c r="BZ46" s="19"/>
      <c r="CA46" s="19"/>
      <c r="CB46" s="19"/>
      <c r="CC46" s="19"/>
      <c r="CD46" s="19"/>
      <c r="CE46" s="19"/>
      <c r="CF46" s="19"/>
      <c r="CG46" s="19"/>
      <c r="CH46" s="19"/>
      <c r="CI46" s="19"/>
      <c r="CJ46" s="19"/>
      <c r="CK46" s="19"/>
      <c r="CL46" s="19"/>
      <c r="CM46" s="19"/>
      <c r="CN46" s="19"/>
      <c r="CO46" s="19"/>
      <c r="CP46" s="19"/>
      <c r="CQ46" s="19"/>
      <c r="CR46" s="19"/>
      <c r="CS46" s="19"/>
      <c r="CT46" s="19"/>
      <c r="CU46" s="19"/>
      <c r="CV46" s="19"/>
      <c r="CW46" s="19"/>
      <c r="CX46" s="19"/>
      <c r="CY46" s="19"/>
    </row>
    <row r="47" spans="32:103" x14ac:dyDescent="0.25"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19"/>
      <c r="AX47" s="19"/>
      <c r="AY47" s="19"/>
      <c r="AZ47" s="19"/>
      <c r="BA47" s="19"/>
      <c r="BB47" s="19"/>
      <c r="BC47" s="19"/>
      <c r="BD47" s="19"/>
      <c r="BE47" s="19"/>
      <c r="BF47" s="19"/>
      <c r="BG47" s="19"/>
      <c r="BH47" s="19"/>
      <c r="BI47" s="19"/>
      <c r="BJ47" s="19"/>
      <c r="BK47" s="19"/>
      <c r="BL47" s="19"/>
      <c r="BM47" s="19"/>
      <c r="BN47" s="19"/>
      <c r="BO47" s="19"/>
      <c r="BP47" s="19"/>
      <c r="BQ47" s="19"/>
      <c r="BR47" s="19"/>
      <c r="BS47" s="19"/>
      <c r="BT47" s="19"/>
      <c r="BU47" s="19"/>
      <c r="BV47" s="19"/>
      <c r="BW47" s="19"/>
      <c r="BX47" s="19"/>
      <c r="BY47" s="19"/>
      <c r="BZ47" s="19"/>
      <c r="CA47" s="19"/>
      <c r="CB47" s="19"/>
      <c r="CC47" s="19"/>
      <c r="CD47" s="19"/>
      <c r="CE47" s="19"/>
      <c r="CF47" s="19"/>
      <c r="CG47" s="19"/>
      <c r="CH47" s="19"/>
      <c r="CI47" s="19"/>
      <c r="CJ47" s="19"/>
      <c r="CK47" s="19"/>
      <c r="CL47" s="19"/>
      <c r="CM47" s="19"/>
      <c r="CN47" s="19"/>
      <c r="CO47" s="19"/>
      <c r="CP47" s="19"/>
      <c r="CQ47" s="19"/>
      <c r="CR47" s="19"/>
      <c r="CS47" s="19"/>
      <c r="CT47" s="19"/>
      <c r="CU47" s="19"/>
      <c r="CV47" s="19"/>
      <c r="CW47" s="19"/>
      <c r="CX47" s="19"/>
      <c r="CY47" s="19"/>
    </row>
    <row r="48" spans="32:103" x14ac:dyDescent="0.25">
      <c r="AF48" s="19"/>
      <c r="AG48" s="19"/>
      <c r="AH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9"/>
      <c r="AT48" s="19"/>
      <c r="AU48" s="19"/>
      <c r="AV48" s="19"/>
      <c r="AW48" s="19"/>
      <c r="AX48" s="19"/>
      <c r="AY48" s="19"/>
      <c r="AZ48" s="19"/>
      <c r="BA48" s="19"/>
      <c r="BB48" s="19"/>
      <c r="BC48" s="19"/>
      <c r="BD48" s="19"/>
      <c r="BE48" s="19"/>
      <c r="BF48" s="19"/>
      <c r="BG48" s="19"/>
      <c r="BH48" s="19"/>
      <c r="BI48" s="19"/>
      <c r="BJ48" s="19"/>
      <c r="BK48" s="19"/>
      <c r="BL48" s="19"/>
      <c r="BM48" s="19"/>
      <c r="BN48" s="19"/>
      <c r="BO48" s="19"/>
      <c r="BP48" s="19"/>
      <c r="BQ48" s="19"/>
      <c r="BR48" s="19"/>
      <c r="BS48" s="19"/>
      <c r="BT48" s="19"/>
      <c r="BU48" s="19"/>
      <c r="BV48" s="19"/>
      <c r="BW48" s="19"/>
      <c r="BX48" s="19"/>
      <c r="BY48" s="19"/>
      <c r="BZ48" s="19"/>
      <c r="CA48" s="19"/>
      <c r="CB48" s="19"/>
      <c r="CC48" s="19"/>
      <c r="CD48" s="19"/>
      <c r="CE48" s="19"/>
      <c r="CF48" s="19"/>
      <c r="CG48" s="19"/>
      <c r="CH48" s="19"/>
      <c r="CI48" s="19"/>
      <c r="CJ48" s="19"/>
      <c r="CK48" s="19"/>
      <c r="CL48" s="19"/>
      <c r="CM48" s="19"/>
      <c r="CN48" s="19"/>
      <c r="CO48" s="19"/>
      <c r="CP48" s="19"/>
      <c r="CQ48" s="19"/>
      <c r="CR48" s="19"/>
      <c r="CS48" s="19"/>
      <c r="CT48" s="19"/>
      <c r="CU48" s="19"/>
      <c r="CV48" s="19"/>
      <c r="CW48" s="19"/>
      <c r="CX48" s="19"/>
      <c r="CY48" s="19"/>
    </row>
    <row r="49" spans="1:103" x14ac:dyDescent="0.25"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19"/>
      <c r="AZ49" s="19"/>
      <c r="BA49" s="19"/>
      <c r="BB49" s="19"/>
      <c r="BC49" s="19"/>
      <c r="BD49" s="19"/>
      <c r="BE49" s="19"/>
      <c r="BF49" s="19"/>
      <c r="BG49" s="19"/>
      <c r="BH49" s="19"/>
      <c r="BI49" s="19"/>
      <c r="BJ49" s="19"/>
      <c r="BK49" s="19"/>
      <c r="BL49" s="19"/>
      <c r="BM49" s="19"/>
      <c r="BN49" s="19"/>
      <c r="BO49" s="19"/>
      <c r="BP49" s="19"/>
      <c r="BQ49" s="19"/>
      <c r="BR49" s="19"/>
      <c r="BS49" s="19"/>
      <c r="BT49" s="19"/>
      <c r="BU49" s="19"/>
      <c r="BV49" s="19"/>
      <c r="BW49" s="19"/>
      <c r="BX49" s="19"/>
      <c r="BY49" s="19"/>
      <c r="BZ49" s="19"/>
      <c r="CA49" s="19"/>
      <c r="CB49" s="19"/>
      <c r="CC49" s="19"/>
      <c r="CD49" s="19"/>
      <c r="CE49" s="19"/>
      <c r="CF49" s="19"/>
      <c r="CG49" s="19"/>
      <c r="CH49" s="19"/>
      <c r="CI49" s="19"/>
      <c r="CJ49" s="19"/>
      <c r="CK49" s="19"/>
      <c r="CL49" s="19"/>
      <c r="CM49" s="19"/>
      <c r="CN49" s="19"/>
      <c r="CO49" s="19"/>
      <c r="CP49" s="19"/>
      <c r="CQ49" s="19"/>
      <c r="CR49" s="19"/>
      <c r="CS49" s="19"/>
      <c r="CT49" s="19"/>
      <c r="CU49" s="19"/>
      <c r="CV49" s="19"/>
      <c r="CW49" s="19"/>
      <c r="CX49" s="19"/>
      <c r="CY49" s="19"/>
    </row>
    <row r="50" spans="1:103" x14ac:dyDescent="0.25"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19"/>
      <c r="AY50" s="19"/>
      <c r="AZ50" s="19"/>
      <c r="BA50" s="19"/>
      <c r="BB50" s="19"/>
      <c r="BC50" s="19"/>
      <c r="BD50" s="19"/>
      <c r="BE50" s="19"/>
      <c r="BF50" s="19"/>
      <c r="BG50" s="19"/>
      <c r="BH50" s="19"/>
      <c r="BI50" s="19"/>
      <c r="BJ50" s="19"/>
      <c r="BK50" s="19"/>
      <c r="BL50" s="19"/>
      <c r="BM50" s="19"/>
      <c r="BN50" s="19"/>
      <c r="BO50" s="19"/>
      <c r="BP50" s="19"/>
      <c r="BQ50" s="19"/>
      <c r="BR50" s="19"/>
      <c r="BS50" s="19"/>
      <c r="BT50" s="19"/>
      <c r="BU50" s="19"/>
      <c r="BV50" s="19"/>
      <c r="BW50" s="19"/>
      <c r="BX50" s="19"/>
      <c r="BY50" s="19"/>
      <c r="BZ50" s="19"/>
      <c r="CA50" s="19"/>
      <c r="CB50" s="19"/>
      <c r="CC50" s="19"/>
      <c r="CD50" s="19"/>
      <c r="CE50" s="19"/>
      <c r="CF50" s="19"/>
      <c r="CG50" s="19"/>
      <c r="CH50" s="19"/>
      <c r="CI50" s="19"/>
      <c r="CJ50" s="19"/>
      <c r="CK50" s="19"/>
      <c r="CL50" s="19"/>
      <c r="CM50" s="19"/>
      <c r="CN50" s="19"/>
      <c r="CO50" s="19"/>
      <c r="CP50" s="19"/>
      <c r="CQ50" s="19"/>
      <c r="CR50" s="19"/>
      <c r="CS50" s="19"/>
      <c r="CT50" s="19"/>
      <c r="CU50" s="19"/>
      <c r="CV50" s="19"/>
      <c r="CW50" s="19"/>
      <c r="CX50" s="19"/>
      <c r="CY50" s="19"/>
    </row>
    <row r="51" spans="1:103" x14ac:dyDescent="0.25"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  <c r="AV51" s="19"/>
      <c r="AW51" s="19"/>
      <c r="AX51" s="19"/>
      <c r="AY51" s="19"/>
      <c r="AZ51" s="19"/>
      <c r="BA51" s="19"/>
      <c r="BB51" s="19"/>
      <c r="BC51" s="19"/>
      <c r="BD51" s="19"/>
      <c r="BE51" s="19"/>
      <c r="BF51" s="19"/>
      <c r="BG51" s="19"/>
      <c r="BH51" s="19"/>
      <c r="BI51" s="19"/>
      <c r="BJ51" s="19"/>
      <c r="BK51" s="19"/>
      <c r="BL51" s="19"/>
      <c r="BM51" s="19"/>
      <c r="BN51" s="19"/>
      <c r="BO51" s="19"/>
      <c r="BP51" s="19"/>
      <c r="BQ51" s="19"/>
      <c r="BR51" s="19"/>
      <c r="BS51" s="19"/>
      <c r="BT51" s="19"/>
      <c r="BU51" s="19"/>
      <c r="BV51" s="19"/>
      <c r="BW51" s="19"/>
      <c r="BX51" s="19"/>
      <c r="BY51" s="19"/>
      <c r="BZ51" s="19"/>
      <c r="CA51" s="19"/>
      <c r="CB51" s="19"/>
      <c r="CC51" s="19"/>
      <c r="CD51" s="19"/>
      <c r="CE51" s="19"/>
      <c r="CF51" s="19"/>
      <c r="CG51" s="19"/>
      <c r="CH51" s="19"/>
      <c r="CI51" s="19"/>
      <c r="CJ51" s="19"/>
      <c r="CK51" s="19"/>
      <c r="CL51" s="19"/>
      <c r="CM51" s="19"/>
      <c r="CN51" s="19"/>
      <c r="CO51" s="19"/>
      <c r="CP51" s="19"/>
      <c r="CQ51" s="19"/>
      <c r="CR51" s="19"/>
      <c r="CS51" s="19"/>
      <c r="CT51" s="19"/>
      <c r="CU51" s="19"/>
      <c r="CV51" s="19"/>
      <c r="CW51" s="19"/>
      <c r="CX51" s="19"/>
      <c r="CY51" s="19"/>
    </row>
    <row r="52" spans="1:103" x14ac:dyDescent="0.25"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9"/>
      <c r="AT52" s="19"/>
      <c r="AU52" s="19"/>
      <c r="AV52" s="19"/>
      <c r="AW52" s="19"/>
      <c r="AX52" s="19"/>
      <c r="AY52" s="19"/>
      <c r="AZ52" s="19"/>
      <c r="BA52" s="19"/>
      <c r="BB52" s="19"/>
      <c r="BC52" s="19"/>
      <c r="BD52" s="19"/>
      <c r="BE52" s="19"/>
      <c r="BF52" s="19"/>
      <c r="BG52" s="19"/>
      <c r="BH52" s="19"/>
      <c r="BI52" s="19"/>
      <c r="BJ52" s="19"/>
      <c r="BK52" s="19"/>
      <c r="BL52" s="19"/>
      <c r="BM52" s="19"/>
      <c r="BN52" s="19"/>
      <c r="BO52" s="19"/>
      <c r="BP52" s="19"/>
      <c r="BQ52" s="19"/>
      <c r="BR52" s="19"/>
      <c r="BS52" s="19"/>
      <c r="BT52" s="19"/>
      <c r="BU52" s="19"/>
      <c r="BV52" s="19"/>
      <c r="BW52" s="19"/>
      <c r="BX52" s="19"/>
      <c r="BY52" s="19"/>
      <c r="BZ52" s="19"/>
      <c r="CA52" s="19"/>
      <c r="CB52" s="19"/>
      <c r="CC52" s="19"/>
      <c r="CD52" s="19"/>
      <c r="CE52" s="19"/>
      <c r="CF52" s="19"/>
      <c r="CG52" s="19"/>
      <c r="CH52" s="19"/>
      <c r="CI52" s="19"/>
      <c r="CJ52" s="19"/>
      <c r="CK52" s="19"/>
      <c r="CL52" s="19"/>
      <c r="CM52" s="19"/>
      <c r="CN52" s="19"/>
      <c r="CO52" s="19"/>
      <c r="CP52" s="19"/>
      <c r="CQ52" s="19"/>
      <c r="CR52" s="19"/>
      <c r="CS52" s="19"/>
      <c r="CT52" s="19"/>
      <c r="CU52" s="19"/>
      <c r="CV52" s="19"/>
      <c r="CW52" s="19"/>
      <c r="CX52" s="19"/>
      <c r="CY52" s="19"/>
    </row>
    <row r="53" spans="1:103" x14ac:dyDescent="0.25">
      <c r="AF53" s="19"/>
      <c r="AG53" s="19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9"/>
      <c r="AT53" s="19"/>
      <c r="AU53" s="19"/>
      <c r="AV53" s="19"/>
      <c r="AW53" s="19"/>
      <c r="AX53" s="19"/>
      <c r="AY53" s="19"/>
      <c r="AZ53" s="19"/>
      <c r="BA53" s="19"/>
      <c r="BB53" s="19"/>
      <c r="BC53" s="19"/>
      <c r="BD53" s="19"/>
      <c r="BE53" s="19"/>
      <c r="BF53" s="19"/>
      <c r="BG53" s="19"/>
      <c r="BH53" s="19"/>
      <c r="BI53" s="19"/>
      <c r="BJ53" s="19"/>
      <c r="BK53" s="19"/>
      <c r="BL53" s="19"/>
      <c r="BM53" s="19"/>
      <c r="BN53" s="19"/>
      <c r="BO53" s="19"/>
      <c r="BP53" s="19"/>
      <c r="BQ53" s="19"/>
      <c r="BR53" s="19"/>
      <c r="BS53" s="19"/>
      <c r="BT53" s="19"/>
      <c r="BU53" s="19"/>
      <c r="BV53" s="19"/>
      <c r="BW53" s="19"/>
      <c r="BX53" s="19"/>
      <c r="BY53" s="19"/>
      <c r="BZ53" s="19"/>
      <c r="CA53" s="19"/>
      <c r="CB53" s="19"/>
      <c r="CC53" s="19"/>
      <c r="CD53" s="19"/>
      <c r="CE53" s="19"/>
      <c r="CF53" s="19"/>
      <c r="CG53" s="19"/>
      <c r="CH53" s="19"/>
      <c r="CI53" s="19"/>
      <c r="CJ53" s="19"/>
      <c r="CK53" s="19"/>
      <c r="CL53" s="19"/>
      <c r="CM53" s="19"/>
      <c r="CN53" s="19"/>
      <c r="CO53" s="19"/>
      <c r="CP53" s="19"/>
      <c r="CQ53" s="19"/>
      <c r="CR53" s="19"/>
      <c r="CS53" s="19"/>
      <c r="CT53" s="19"/>
      <c r="CU53" s="19"/>
      <c r="CV53" s="19"/>
      <c r="CW53" s="19"/>
      <c r="CX53" s="19"/>
      <c r="CY53" s="19"/>
    </row>
    <row r="54" spans="1:103" x14ac:dyDescent="0.25">
      <c r="AF54" s="19"/>
      <c r="AG54" s="19"/>
      <c r="AH54" s="19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9"/>
      <c r="AT54" s="19"/>
      <c r="AU54" s="19"/>
      <c r="AV54" s="19"/>
      <c r="AW54" s="19"/>
      <c r="AX54" s="19"/>
      <c r="AY54" s="19"/>
      <c r="AZ54" s="19"/>
      <c r="BA54" s="19"/>
      <c r="BB54" s="19"/>
      <c r="BC54" s="19"/>
      <c r="BD54" s="19"/>
      <c r="BE54" s="19"/>
      <c r="BF54" s="19"/>
      <c r="BG54" s="19"/>
      <c r="BH54" s="19"/>
      <c r="BI54" s="19"/>
      <c r="BJ54" s="19"/>
      <c r="BK54" s="19"/>
      <c r="BL54" s="19"/>
      <c r="BM54" s="19"/>
      <c r="BN54" s="19"/>
      <c r="BO54" s="19"/>
      <c r="BP54" s="19"/>
      <c r="BQ54" s="19"/>
      <c r="BR54" s="19"/>
      <c r="BS54" s="19"/>
      <c r="BT54" s="19"/>
      <c r="BU54" s="19"/>
      <c r="BV54" s="19"/>
      <c r="BW54" s="19"/>
      <c r="BX54" s="19"/>
      <c r="BY54" s="19"/>
      <c r="BZ54" s="19"/>
      <c r="CA54" s="19"/>
      <c r="CB54" s="19"/>
      <c r="CC54" s="19"/>
      <c r="CD54" s="19"/>
      <c r="CE54" s="19"/>
      <c r="CF54" s="19"/>
      <c r="CG54" s="19"/>
      <c r="CH54" s="19"/>
      <c r="CI54" s="19"/>
      <c r="CJ54" s="19"/>
      <c r="CK54" s="19"/>
      <c r="CL54" s="19"/>
      <c r="CM54" s="19"/>
      <c r="CN54" s="19"/>
      <c r="CO54" s="19"/>
      <c r="CP54" s="19"/>
      <c r="CQ54" s="19"/>
      <c r="CR54" s="19"/>
      <c r="CS54" s="19"/>
      <c r="CT54" s="19"/>
      <c r="CU54" s="19"/>
      <c r="CV54" s="19"/>
      <c r="CW54" s="19"/>
      <c r="CX54" s="19"/>
      <c r="CY54" s="19"/>
    </row>
    <row r="55" spans="1:103" x14ac:dyDescent="0.25"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19"/>
      <c r="AX55" s="19"/>
      <c r="AY55" s="19"/>
      <c r="AZ55" s="19"/>
      <c r="BA55" s="19"/>
      <c r="BB55" s="19"/>
      <c r="BC55" s="19"/>
      <c r="BD55" s="19"/>
      <c r="BE55" s="19"/>
      <c r="BF55" s="19"/>
      <c r="BG55" s="19"/>
      <c r="BH55" s="19"/>
      <c r="BI55" s="19"/>
      <c r="BJ55" s="19"/>
      <c r="BK55" s="19"/>
      <c r="BL55" s="19"/>
      <c r="BM55" s="19"/>
      <c r="BN55" s="19"/>
      <c r="BO55" s="19"/>
      <c r="BP55" s="19"/>
      <c r="BQ55" s="19"/>
      <c r="BR55" s="19"/>
      <c r="BS55" s="19"/>
      <c r="BT55" s="19"/>
      <c r="BU55" s="19"/>
      <c r="BV55" s="19"/>
      <c r="BW55" s="19"/>
      <c r="BX55" s="19"/>
      <c r="BY55" s="19"/>
      <c r="BZ55" s="19"/>
      <c r="CA55" s="19"/>
      <c r="CB55" s="19"/>
      <c r="CC55" s="19"/>
      <c r="CD55" s="19"/>
      <c r="CE55" s="19"/>
      <c r="CF55" s="19"/>
      <c r="CG55" s="19"/>
      <c r="CH55" s="19"/>
      <c r="CI55" s="19"/>
      <c r="CJ55" s="19"/>
      <c r="CK55" s="19"/>
      <c r="CL55" s="19"/>
      <c r="CM55" s="19"/>
      <c r="CN55" s="19"/>
      <c r="CO55" s="19"/>
      <c r="CP55" s="19"/>
      <c r="CQ55" s="19"/>
      <c r="CR55" s="19"/>
      <c r="CS55" s="19"/>
      <c r="CT55" s="19"/>
      <c r="CU55" s="19"/>
      <c r="CV55" s="19"/>
      <c r="CW55" s="19"/>
      <c r="CX55" s="19"/>
      <c r="CY55" s="19"/>
    </row>
    <row r="56" spans="1:103" x14ac:dyDescent="0.25"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9"/>
      <c r="AT56" s="19"/>
      <c r="AU56" s="19"/>
      <c r="AV56" s="19"/>
      <c r="AW56" s="19"/>
      <c r="AX56" s="19"/>
      <c r="AY56" s="19"/>
      <c r="AZ56" s="19"/>
      <c r="BA56" s="19"/>
      <c r="BB56" s="19"/>
      <c r="BC56" s="19"/>
      <c r="BD56" s="19"/>
      <c r="BE56" s="19"/>
      <c r="BF56" s="19"/>
      <c r="BG56" s="19"/>
      <c r="BH56" s="19"/>
      <c r="BI56" s="19"/>
      <c r="BJ56" s="19"/>
      <c r="BK56" s="19"/>
      <c r="BL56" s="19"/>
      <c r="BM56" s="19"/>
      <c r="BN56" s="19"/>
      <c r="BO56" s="19"/>
      <c r="BP56" s="19"/>
      <c r="BQ56" s="19"/>
      <c r="BR56" s="19"/>
      <c r="BS56" s="19"/>
      <c r="BT56" s="19"/>
      <c r="BU56" s="19"/>
      <c r="BV56" s="19"/>
      <c r="BW56" s="19"/>
      <c r="BX56" s="19"/>
      <c r="BY56" s="19"/>
      <c r="BZ56" s="19"/>
      <c r="CA56" s="19"/>
      <c r="CB56" s="19"/>
      <c r="CC56" s="19"/>
      <c r="CD56" s="19"/>
      <c r="CE56" s="19"/>
      <c r="CF56" s="19"/>
      <c r="CG56" s="19"/>
      <c r="CH56" s="19"/>
      <c r="CI56" s="19"/>
      <c r="CJ56" s="19"/>
      <c r="CK56" s="19"/>
      <c r="CL56" s="19"/>
      <c r="CM56" s="19"/>
      <c r="CN56" s="19"/>
      <c r="CO56" s="19"/>
      <c r="CP56" s="19"/>
      <c r="CQ56" s="19"/>
      <c r="CR56" s="19"/>
      <c r="CS56" s="19"/>
      <c r="CT56" s="19"/>
      <c r="CU56" s="19"/>
      <c r="CV56" s="19"/>
      <c r="CW56" s="19"/>
      <c r="CX56" s="19"/>
      <c r="CY56" s="19"/>
    </row>
    <row r="57" spans="1:103" x14ac:dyDescent="0.25">
      <c r="AF57" s="19"/>
      <c r="AG57" s="19"/>
      <c r="AH57" s="19"/>
      <c r="AI57" s="19"/>
      <c r="AJ57" s="19"/>
      <c r="AK57" s="19"/>
      <c r="AL57" s="19"/>
      <c r="AM57" s="19"/>
      <c r="AN57" s="19"/>
      <c r="AO57" s="19"/>
      <c r="AP57" s="19"/>
      <c r="AQ57" s="19"/>
      <c r="AR57" s="19"/>
      <c r="AS57" s="19"/>
      <c r="AT57" s="19"/>
      <c r="AU57" s="19"/>
      <c r="AV57" s="19"/>
      <c r="AW57" s="19"/>
      <c r="AX57" s="19"/>
      <c r="AY57" s="19"/>
      <c r="AZ57" s="19"/>
      <c r="BA57" s="19"/>
      <c r="BB57" s="19"/>
      <c r="BC57" s="19"/>
      <c r="BD57" s="19"/>
      <c r="BE57" s="19"/>
      <c r="BF57" s="19"/>
      <c r="BG57" s="19"/>
      <c r="BH57" s="19"/>
      <c r="BI57" s="19"/>
      <c r="BJ57" s="19"/>
      <c r="BK57" s="19"/>
      <c r="BL57" s="19"/>
      <c r="BM57" s="19"/>
      <c r="BN57" s="19"/>
      <c r="BO57" s="19"/>
      <c r="BP57" s="19"/>
      <c r="BQ57" s="19"/>
      <c r="BR57" s="19"/>
      <c r="BS57" s="19"/>
      <c r="BT57" s="19"/>
      <c r="BU57" s="19"/>
      <c r="BV57" s="19"/>
      <c r="BW57" s="19"/>
      <c r="BX57" s="19"/>
      <c r="BY57" s="19"/>
      <c r="BZ57" s="19"/>
      <c r="CA57" s="19"/>
      <c r="CB57" s="19"/>
      <c r="CC57" s="19"/>
      <c r="CD57" s="19"/>
      <c r="CE57" s="19"/>
      <c r="CF57" s="19"/>
      <c r="CG57" s="19"/>
      <c r="CH57" s="19"/>
      <c r="CI57" s="19"/>
      <c r="CJ57" s="19"/>
      <c r="CK57" s="19"/>
      <c r="CL57" s="19"/>
      <c r="CM57" s="19"/>
      <c r="CN57" s="19"/>
      <c r="CO57" s="19"/>
      <c r="CP57" s="19"/>
      <c r="CQ57" s="19"/>
      <c r="CR57" s="19"/>
      <c r="CS57" s="19"/>
      <c r="CT57" s="19"/>
      <c r="CU57" s="19"/>
      <c r="CV57" s="19"/>
      <c r="CW57" s="19"/>
      <c r="CX57" s="19"/>
      <c r="CY57" s="19"/>
    </row>
    <row r="58" spans="1:103" x14ac:dyDescent="0.25">
      <c r="AF58" s="19"/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9"/>
      <c r="AT58" s="19"/>
      <c r="AU58" s="19"/>
      <c r="AV58" s="19"/>
      <c r="AW58" s="19"/>
      <c r="AX58" s="19"/>
      <c r="AY58" s="19"/>
      <c r="AZ58" s="19"/>
      <c r="BA58" s="19"/>
      <c r="BB58" s="19"/>
      <c r="BC58" s="19"/>
      <c r="BD58" s="19"/>
      <c r="BE58" s="19"/>
      <c r="BF58" s="19"/>
      <c r="BG58" s="19"/>
      <c r="BH58" s="19"/>
      <c r="BI58" s="19"/>
      <c r="BJ58" s="19"/>
      <c r="BK58" s="19"/>
      <c r="BL58" s="19"/>
      <c r="BM58" s="19"/>
      <c r="BN58" s="19"/>
      <c r="BO58" s="19"/>
      <c r="BP58" s="19"/>
      <c r="BQ58" s="19"/>
      <c r="BR58" s="19"/>
      <c r="BS58" s="19"/>
      <c r="BT58" s="19"/>
      <c r="BU58" s="19"/>
      <c r="BV58" s="19"/>
      <c r="BW58" s="19"/>
      <c r="BX58" s="19"/>
      <c r="BY58" s="19"/>
      <c r="BZ58" s="19"/>
      <c r="CA58" s="19"/>
      <c r="CB58" s="19"/>
      <c r="CC58" s="19"/>
      <c r="CD58" s="19"/>
      <c r="CE58" s="19"/>
      <c r="CF58" s="19"/>
      <c r="CG58" s="19"/>
      <c r="CH58" s="19"/>
      <c r="CI58" s="19"/>
      <c r="CJ58" s="19"/>
      <c r="CK58" s="19"/>
      <c r="CL58" s="19"/>
      <c r="CM58" s="19"/>
      <c r="CN58" s="19"/>
      <c r="CO58" s="19"/>
      <c r="CP58" s="19"/>
      <c r="CQ58" s="19"/>
      <c r="CR58" s="19"/>
      <c r="CS58" s="19"/>
      <c r="CT58" s="19"/>
      <c r="CU58" s="19"/>
      <c r="CV58" s="19"/>
      <c r="CW58" s="19"/>
      <c r="CX58" s="19"/>
      <c r="CY58" s="19"/>
    </row>
    <row r="59" spans="1:103" x14ac:dyDescent="0.25">
      <c r="AF59" s="19"/>
      <c r="AG59" s="19"/>
      <c r="AH59" s="19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9"/>
      <c r="AT59" s="19"/>
      <c r="AU59" s="19"/>
      <c r="AV59" s="19"/>
      <c r="AW59" s="19"/>
      <c r="AX59" s="19"/>
      <c r="AY59" s="19"/>
      <c r="AZ59" s="19"/>
      <c r="BA59" s="19"/>
      <c r="BB59" s="19"/>
      <c r="BC59" s="19"/>
      <c r="BD59" s="19"/>
      <c r="BE59" s="19"/>
      <c r="BF59" s="19"/>
      <c r="BG59" s="19"/>
      <c r="BH59" s="19"/>
      <c r="BI59" s="19"/>
      <c r="BJ59" s="19"/>
      <c r="BK59" s="19"/>
      <c r="BL59" s="19"/>
      <c r="BM59" s="19"/>
      <c r="BN59" s="19"/>
      <c r="BO59" s="19"/>
      <c r="BP59" s="19"/>
      <c r="BQ59" s="19"/>
      <c r="BR59" s="19"/>
      <c r="BS59" s="19"/>
      <c r="BT59" s="19"/>
      <c r="BU59" s="19"/>
      <c r="BV59" s="19"/>
      <c r="BW59" s="19"/>
      <c r="BX59" s="19"/>
      <c r="BY59" s="19"/>
      <c r="BZ59" s="19"/>
      <c r="CA59" s="19"/>
      <c r="CB59" s="19"/>
      <c r="CC59" s="19"/>
      <c r="CD59" s="19"/>
      <c r="CE59" s="19"/>
      <c r="CF59" s="19"/>
      <c r="CG59" s="19"/>
      <c r="CH59" s="19"/>
      <c r="CI59" s="19"/>
      <c r="CJ59" s="19"/>
      <c r="CK59" s="19"/>
      <c r="CL59" s="19"/>
      <c r="CM59" s="19"/>
      <c r="CN59" s="19"/>
      <c r="CO59" s="19"/>
      <c r="CP59" s="19"/>
      <c r="CQ59" s="19"/>
      <c r="CR59" s="19"/>
      <c r="CS59" s="19"/>
      <c r="CT59" s="19"/>
      <c r="CU59" s="19"/>
      <c r="CV59" s="19"/>
      <c r="CW59" s="19"/>
      <c r="CX59" s="19"/>
      <c r="CY59" s="19"/>
    </row>
    <row r="60" spans="1:103" x14ac:dyDescent="0.25"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9"/>
      <c r="AT60" s="19"/>
      <c r="AU60" s="19"/>
      <c r="AV60" s="19"/>
      <c r="AW60" s="19"/>
      <c r="AX60" s="19"/>
      <c r="AY60" s="19"/>
      <c r="AZ60" s="19"/>
      <c r="BA60" s="19"/>
      <c r="BB60" s="19"/>
      <c r="BC60" s="19"/>
      <c r="BD60" s="19"/>
      <c r="BE60" s="19"/>
      <c r="BF60" s="19"/>
      <c r="BG60" s="19"/>
      <c r="BH60" s="19"/>
      <c r="BI60" s="19"/>
      <c r="BJ60" s="19"/>
      <c r="BK60" s="19"/>
      <c r="BL60" s="19"/>
      <c r="BM60" s="19"/>
      <c r="BN60" s="19"/>
      <c r="BO60" s="19"/>
      <c r="BP60" s="19"/>
      <c r="BQ60" s="19"/>
      <c r="BR60" s="19"/>
      <c r="BS60" s="19"/>
      <c r="BT60" s="19"/>
      <c r="BU60" s="19"/>
      <c r="BV60" s="19"/>
      <c r="BW60" s="19"/>
      <c r="BX60" s="19"/>
      <c r="BY60" s="19"/>
      <c r="BZ60" s="19"/>
      <c r="CA60" s="19"/>
      <c r="CB60" s="19"/>
      <c r="CC60" s="19"/>
      <c r="CD60" s="19"/>
      <c r="CE60" s="19"/>
      <c r="CF60" s="19"/>
      <c r="CG60" s="19"/>
      <c r="CH60" s="19"/>
      <c r="CI60" s="19"/>
      <c r="CJ60" s="19"/>
      <c r="CK60" s="19"/>
      <c r="CL60" s="19"/>
      <c r="CM60" s="19"/>
      <c r="CN60" s="19"/>
      <c r="CO60" s="19"/>
      <c r="CP60" s="19"/>
      <c r="CQ60" s="19"/>
      <c r="CR60" s="19"/>
      <c r="CS60" s="19"/>
      <c r="CT60" s="19"/>
      <c r="CU60" s="19"/>
      <c r="CV60" s="19"/>
      <c r="CW60" s="19"/>
      <c r="CX60" s="19"/>
      <c r="CY60" s="19"/>
    </row>
    <row r="61" spans="1:103" x14ac:dyDescent="0.25"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19"/>
      <c r="AX61" s="19"/>
      <c r="AY61" s="19"/>
      <c r="AZ61" s="19"/>
      <c r="BA61" s="19"/>
      <c r="BB61" s="19"/>
      <c r="BC61" s="19"/>
      <c r="BD61" s="19"/>
      <c r="BE61" s="19"/>
      <c r="BF61" s="19"/>
      <c r="BG61" s="19"/>
      <c r="BH61" s="19"/>
      <c r="BI61" s="19"/>
      <c r="BJ61" s="19"/>
      <c r="BK61" s="19"/>
      <c r="BL61" s="19"/>
      <c r="BM61" s="19"/>
      <c r="BN61" s="19"/>
      <c r="BO61" s="19"/>
      <c r="BP61" s="19"/>
      <c r="BQ61" s="19"/>
      <c r="BR61" s="19"/>
      <c r="BS61" s="19"/>
      <c r="BT61" s="19"/>
      <c r="BU61" s="19"/>
      <c r="BV61" s="19"/>
      <c r="BW61" s="19"/>
      <c r="BX61" s="19"/>
      <c r="BY61" s="19"/>
      <c r="BZ61" s="19"/>
      <c r="CA61" s="19"/>
      <c r="CB61" s="19"/>
      <c r="CC61" s="19"/>
      <c r="CD61" s="19"/>
      <c r="CE61" s="19"/>
      <c r="CF61" s="19"/>
      <c r="CG61" s="19"/>
      <c r="CH61" s="19"/>
      <c r="CI61" s="19"/>
      <c r="CJ61" s="19"/>
      <c r="CK61" s="19"/>
      <c r="CL61" s="19"/>
      <c r="CM61" s="19"/>
      <c r="CN61" s="19"/>
      <c r="CO61" s="19"/>
      <c r="CP61" s="19"/>
      <c r="CQ61" s="19"/>
      <c r="CR61" s="19"/>
      <c r="CS61" s="19"/>
      <c r="CT61" s="19"/>
      <c r="CU61" s="19"/>
      <c r="CV61" s="19"/>
      <c r="CW61" s="19"/>
      <c r="CX61" s="19"/>
      <c r="CY61" s="19"/>
    </row>
    <row r="62" spans="1:103" x14ac:dyDescent="0.25"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19"/>
      <c r="AX62" s="19"/>
      <c r="AY62" s="19"/>
      <c r="AZ62" s="19"/>
      <c r="BA62" s="19"/>
      <c r="BB62" s="19"/>
      <c r="BC62" s="19"/>
      <c r="BD62" s="19"/>
      <c r="BE62" s="19"/>
      <c r="BF62" s="19"/>
      <c r="BG62" s="19"/>
      <c r="BH62" s="19"/>
      <c r="BI62" s="19"/>
      <c r="BJ62" s="19"/>
      <c r="BK62" s="19"/>
      <c r="BL62" s="19"/>
      <c r="BM62" s="19"/>
      <c r="BN62" s="19"/>
      <c r="BO62" s="19"/>
      <c r="BP62" s="19"/>
      <c r="BQ62" s="19"/>
      <c r="BR62" s="19"/>
      <c r="BS62" s="19"/>
      <c r="BT62" s="19"/>
      <c r="BU62" s="19"/>
      <c r="BV62" s="19"/>
      <c r="BW62" s="19"/>
      <c r="BX62" s="19"/>
      <c r="BY62" s="19"/>
      <c r="BZ62" s="19"/>
      <c r="CA62" s="19"/>
      <c r="CB62" s="19"/>
      <c r="CC62" s="19"/>
      <c r="CD62" s="19"/>
      <c r="CE62" s="19"/>
      <c r="CF62" s="19"/>
      <c r="CG62" s="19"/>
      <c r="CH62" s="19"/>
      <c r="CI62" s="19"/>
      <c r="CJ62" s="19"/>
      <c r="CK62" s="19"/>
      <c r="CL62" s="19"/>
      <c r="CM62" s="19"/>
      <c r="CN62" s="19"/>
      <c r="CO62" s="19"/>
      <c r="CP62" s="19"/>
      <c r="CQ62" s="19"/>
      <c r="CR62" s="19"/>
      <c r="CS62" s="19"/>
      <c r="CT62" s="19"/>
      <c r="CU62" s="19"/>
      <c r="CV62" s="19"/>
      <c r="CW62" s="19"/>
      <c r="CX62" s="19"/>
      <c r="CY62" s="19"/>
    </row>
    <row r="63" spans="1:103" x14ac:dyDescent="0.25">
      <c r="A63" s="41" t="s">
        <v>116</v>
      </c>
      <c r="B63" s="41">
        <f>SUM(B2:B62)</f>
        <v>0</v>
      </c>
      <c r="C63" s="41">
        <f t="shared" ref="C63:BN63" si="2">SUM(C2:C62)</f>
        <v>0</v>
      </c>
      <c r="D63" s="41">
        <f t="shared" si="2"/>
        <v>0</v>
      </c>
      <c r="E63" s="41">
        <f t="shared" si="2"/>
        <v>0</v>
      </c>
      <c r="F63" s="41">
        <f t="shared" si="2"/>
        <v>0</v>
      </c>
      <c r="G63" s="41">
        <f t="shared" si="2"/>
        <v>0</v>
      </c>
      <c r="H63" s="41">
        <f t="shared" si="2"/>
        <v>0</v>
      </c>
      <c r="I63" s="41">
        <f t="shared" si="2"/>
        <v>0</v>
      </c>
      <c r="J63" s="41">
        <f t="shared" si="2"/>
        <v>0</v>
      </c>
      <c r="K63" s="41">
        <f t="shared" si="2"/>
        <v>0</v>
      </c>
      <c r="L63" s="41">
        <f t="shared" si="2"/>
        <v>0</v>
      </c>
      <c r="M63" s="41">
        <f t="shared" si="2"/>
        <v>0</v>
      </c>
      <c r="N63" s="41">
        <f t="shared" si="2"/>
        <v>0</v>
      </c>
      <c r="O63" s="41">
        <f t="shared" si="2"/>
        <v>0</v>
      </c>
      <c r="P63" s="41">
        <f t="shared" si="2"/>
        <v>0</v>
      </c>
      <c r="Q63" s="41">
        <f t="shared" si="2"/>
        <v>0</v>
      </c>
      <c r="R63" s="41">
        <f t="shared" si="2"/>
        <v>0</v>
      </c>
      <c r="S63" s="41">
        <f t="shared" si="2"/>
        <v>0</v>
      </c>
      <c r="T63" s="41">
        <f t="shared" si="2"/>
        <v>0</v>
      </c>
      <c r="U63" s="41">
        <f t="shared" si="2"/>
        <v>0</v>
      </c>
      <c r="V63" s="41">
        <f t="shared" si="2"/>
        <v>0</v>
      </c>
      <c r="W63" s="41">
        <f t="shared" si="2"/>
        <v>0</v>
      </c>
      <c r="X63" s="41">
        <f t="shared" si="2"/>
        <v>0</v>
      </c>
      <c r="Y63" s="41">
        <f t="shared" si="2"/>
        <v>0</v>
      </c>
      <c r="Z63" s="41">
        <f t="shared" si="2"/>
        <v>0</v>
      </c>
      <c r="AA63" s="41">
        <f t="shared" si="2"/>
        <v>0</v>
      </c>
      <c r="AB63" s="41">
        <f t="shared" si="2"/>
        <v>0</v>
      </c>
      <c r="AC63" s="41">
        <f t="shared" si="2"/>
        <v>0</v>
      </c>
      <c r="AD63" s="41">
        <f t="shared" si="2"/>
        <v>0</v>
      </c>
      <c r="AE63" s="41">
        <f t="shared" si="2"/>
        <v>0</v>
      </c>
      <c r="AF63" s="64">
        <f t="shared" si="2"/>
        <v>0</v>
      </c>
      <c r="AG63" s="64">
        <f t="shared" si="2"/>
        <v>0</v>
      </c>
      <c r="AH63" s="64">
        <f t="shared" si="2"/>
        <v>0</v>
      </c>
      <c r="AI63" s="64">
        <f t="shared" si="2"/>
        <v>0</v>
      </c>
      <c r="AJ63" s="64">
        <f t="shared" si="2"/>
        <v>0</v>
      </c>
      <c r="AK63" s="64">
        <f t="shared" si="2"/>
        <v>0</v>
      </c>
      <c r="AL63" s="64">
        <f t="shared" si="2"/>
        <v>0</v>
      </c>
      <c r="AM63" s="64">
        <f t="shared" si="2"/>
        <v>0</v>
      </c>
      <c r="AN63" s="64">
        <f t="shared" si="2"/>
        <v>0</v>
      </c>
      <c r="AO63" s="64">
        <f t="shared" si="2"/>
        <v>0</v>
      </c>
      <c r="AP63" s="64">
        <f t="shared" si="2"/>
        <v>0</v>
      </c>
      <c r="AQ63" s="64">
        <f t="shared" si="2"/>
        <v>0</v>
      </c>
      <c r="AR63" s="64">
        <f t="shared" si="2"/>
        <v>0</v>
      </c>
      <c r="AS63" s="64">
        <f t="shared" si="2"/>
        <v>0</v>
      </c>
      <c r="AT63" s="64">
        <f t="shared" si="2"/>
        <v>0</v>
      </c>
      <c r="AU63" s="64">
        <f t="shared" si="2"/>
        <v>0</v>
      </c>
      <c r="AV63" s="64">
        <f t="shared" si="2"/>
        <v>0</v>
      </c>
      <c r="AW63" s="64">
        <f t="shared" si="2"/>
        <v>0</v>
      </c>
      <c r="AX63" s="64">
        <f t="shared" si="2"/>
        <v>0</v>
      </c>
      <c r="AY63" s="64">
        <f t="shared" si="2"/>
        <v>0</v>
      </c>
      <c r="AZ63" s="64">
        <f t="shared" si="2"/>
        <v>0</v>
      </c>
      <c r="BA63" s="64">
        <f t="shared" si="2"/>
        <v>0</v>
      </c>
      <c r="BB63" s="64">
        <f t="shared" si="2"/>
        <v>0</v>
      </c>
      <c r="BC63" s="64">
        <f t="shared" si="2"/>
        <v>0</v>
      </c>
      <c r="BD63" s="64">
        <f t="shared" si="2"/>
        <v>0</v>
      </c>
      <c r="BE63" s="64">
        <f t="shared" si="2"/>
        <v>0</v>
      </c>
      <c r="BF63" s="64">
        <f t="shared" si="2"/>
        <v>0</v>
      </c>
      <c r="BG63" s="64">
        <f t="shared" si="2"/>
        <v>0</v>
      </c>
      <c r="BH63" s="64">
        <f t="shared" si="2"/>
        <v>0</v>
      </c>
      <c r="BI63" s="64">
        <f t="shared" si="2"/>
        <v>0</v>
      </c>
      <c r="BJ63" s="64">
        <f t="shared" si="2"/>
        <v>0</v>
      </c>
      <c r="BK63" s="64">
        <f t="shared" si="2"/>
        <v>0</v>
      </c>
      <c r="BL63" s="64">
        <f t="shared" si="2"/>
        <v>0</v>
      </c>
      <c r="BM63" s="64">
        <f t="shared" si="2"/>
        <v>0</v>
      </c>
      <c r="BN63" s="64">
        <f t="shared" si="2"/>
        <v>0</v>
      </c>
      <c r="BO63" s="64">
        <f t="shared" ref="BO63:CY63" si="3">SUM(BO2:BO62)</f>
        <v>0</v>
      </c>
      <c r="BP63" s="64">
        <f t="shared" si="3"/>
        <v>0</v>
      </c>
      <c r="BQ63" s="64">
        <f t="shared" si="3"/>
        <v>0</v>
      </c>
      <c r="BR63" s="64">
        <f t="shared" si="3"/>
        <v>0</v>
      </c>
      <c r="BS63" s="64">
        <f t="shared" si="3"/>
        <v>0</v>
      </c>
      <c r="BT63" s="64">
        <f t="shared" si="3"/>
        <v>0</v>
      </c>
      <c r="BU63" s="64">
        <f t="shared" si="3"/>
        <v>0</v>
      </c>
      <c r="BV63" s="64">
        <f t="shared" si="3"/>
        <v>0</v>
      </c>
      <c r="BW63" s="64">
        <f t="shared" si="3"/>
        <v>0</v>
      </c>
      <c r="BX63" s="64">
        <f t="shared" si="3"/>
        <v>0</v>
      </c>
      <c r="BY63" s="64">
        <f t="shared" si="3"/>
        <v>0</v>
      </c>
      <c r="BZ63" s="64">
        <f t="shared" si="3"/>
        <v>0</v>
      </c>
      <c r="CA63" s="64">
        <f t="shared" si="3"/>
        <v>0</v>
      </c>
      <c r="CB63" s="64">
        <f t="shared" si="3"/>
        <v>0</v>
      </c>
      <c r="CC63" s="64">
        <f t="shared" si="3"/>
        <v>0</v>
      </c>
      <c r="CD63" s="64">
        <f t="shared" si="3"/>
        <v>0</v>
      </c>
      <c r="CE63" s="64">
        <f t="shared" si="3"/>
        <v>0</v>
      </c>
      <c r="CF63" s="64">
        <f t="shared" si="3"/>
        <v>0</v>
      </c>
      <c r="CG63" s="64">
        <f t="shared" si="3"/>
        <v>0</v>
      </c>
      <c r="CH63" s="64">
        <f t="shared" si="3"/>
        <v>0</v>
      </c>
      <c r="CI63" s="64">
        <f t="shared" si="3"/>
        <v>0</v>
      </c>
      <c r="CJ63" s="64">
        <f t="shared" si="3"/>
        <v>0</v>
      </c>
      <c r="CK63" s="64">
        <f t="shared" si="3"/>
        <v>0</v>
      </c>
      <c r="CL63" s="64">
        <f t="shared" si="3"/>
        <v>0</v>
      </c>
      <c r="CM63" s="64">
        <f t="shared" si="3"/>
        <v>0</v>
      </c>
      <c r="CN63" s="64">
        <f t="shared" si="3"/>
        <v>0</v>
      </c>
      <c r="CO63" s="64">
        <f t="shared" si="3"/>
        <v>0</v>
      </c>
      <c r="CP63" s="64">
        <f t="shared" si="3"/>
        <v>0</v>
      </c>
      <c r="CQ63" s="64">
        <f t="shared" si="3"/>
        <v>0</v>
      </c>
      <c r="CR63" s="64">
        <f t="shared" si="3"/>
        <v>0</v>
      </c>
      <c r="CS63" s="64">
        <f t="shared" si="3"/>
        <v>0</v>
      </c>
      <c r="CT63" s="64">
        <f t="shared" si="3"/>
        <v>0</v>
      </c>
      <c r="CU63" s="64">
        <f t="shared" si="3"/>
        <v>0</v>
      </c>
      <c r="CV63" s="64">
        <f t="shared" si="3"/>
        <v>0</v>
      </c>
      <c r="CW63" s="64">
        <f t="shared" si="3"/>
        <v>250</v>
      </c>
      <c r="CX63" s="64">
        <f t="shared" si="3"/>
        <v>0</v>
      </c>
      <c r="CY63" s="64">
        <f t="shared" si="3"/>
        <v>0</v>
      </c>
    </row>
    <row r="64" spans="1:103" x14ac:dyDescent="0.25"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19"/>
      <c r="AX64" s="19"/>
      <c r="AY64" s="19"/>
      <c r="AZ64" s="19"/>
      <c r="BA64" s="19"/>
      <c r="BB64" s="19"/>
      <c r="BC64" s="19"/>
      <c r="BD64" s="19"/>
      <c r="BE64" s="19"/>
      <c r="BF64" s="19"/>
      <c r="BG64" s="19"/>
      <c r="BH64" s="19"/>
      <c r="BI64" s="19"/>
      <c r="BJ64" s="19"/>
      <c r="BK64" s="19"/>
      <c r="BL64" s="19"/>
      <c r="BM64" s="19"/>
      <c r="BN64" s="19"/>
      <c r="BO64" s="19"/>
      <c r="BP64" s="19"/>
      <c r="BQ64" s="19"/>
      <c r="BR64" s="19"/>
      <c r="BS64" s="19"/>
      <c r="BT64" s="19"/>
      <c r="BU64" s="19"/>
      <c r="BV64" s="19"/>
      <c r="BW64" s="19"/>
      <c r="BX64" s="19"/>
      <c r="BY64" s="19"/>
      <c r="BZ64" s="19"/>
      <c r="CA64" s="19"/>
      <c r="CB64" s="19"/>
      <c r="CC64" s="19"/>
      <c r="CD64" s="19"/>
      <c r="CE64" s="19"/>
      <c r="CF64" s="19"/>
      <c r="CG64" s="19"/>
      <c r="CH64" s="19"/>
      <c r="CI64" s="19"/>
      <c r="CJ64" s="19"/>
      <c r="CK64" s="19"/>
      <c r="CL64" s="19"/>
      <c r="CM64" s="19"/>
      <c r="CN64" s="19"/>
      <c r="CO64" s="19"/>
      <c r="CP64" s="19"/>
      <c r="CQ64" s="19"/>
      <c r="CR64" s="19"/>
      <c r="CS64" s="19"/>
      <c r="CT64" s="19"/>
      <c r="CU64" s="19"/>
      <c r="CV64" s="19"/>
      <c r="CW64" s="19"/>
      <c r="CX64" s="19"/>
      <c r="CY64" s="19"/>
    </row>
    <row r="65" spans="1:103" ht="15.75" thickBot="1" x14ac:dyDescent="0.3">
      <c r="A65" s="61">
        <f>Entree!$A$12</f>
        <v>42749</v>
      </c>
      <c r="B65" s="62">
        <f>IF($A$1&lt;&gt;Entree!$A$3,0,IFERROR(VLOOKUP(B$1,Entree!$B$3:$T$42,Entree!$R$1-Entree!$B$1+1,0),0))</f>
        <v>0</v>
      </c>
      <c r="C65" s="62">
        <f>IF($A$1&lt;&gt;Entree!$A$3,0,IFERROR(VLOOKUP(C$1,Entree!$B$3:$T$42,Entree!$R$1-Entree!$B$1+1,0),0))</f>
        <v>0</v>
      </c>
      <c r="D65" s="62">
        <f>IF($A$1&lt;&gt;Entree!$A$3,0,IFERROR(VLOOKUP(D$1,Entree!$B$3:$T$42,Entree!$R$1-Entree!$B$1+1,0),0))</f>
        <v>0</v>
      </c>
      <c r="E65" s="62">
        <f>IF($A$1&lt;&gt;Entree!$A$3,0,IFERROR(VLOOKUP(E$1,Entree!$B$3:$T$42,Entree!$R$1-Entree!$B$1+1,0),0))</f>
        <v>0</v>
      </c>
      <c r="F65" s="62">
        <f>IF($A$1&lt;&gt;Entree!$A$3,0,IFERROR(VLOOKUP(F$1,Entree!$B$3:$T$42,Entree!$R$1-Entree!$B$1+1,0),0))</f>
        <v>0</v>
      </c>
      <c r="G65" s="62">
        <f>IF($A$1&lt;&gt;Entree!$A$3,0,IFERROR(VLOOKUP(G$1,Entree!$B$3:$T$42,Entree!$R$1-Entree!$B$1+1,0),0))</f>
        <v>0</v>
      </c>
      <c r="H65" s="62">
        <f>IF($A$1&lt;&gt;Entree!$A$3,0,IFERROR(VLOOKUP(H$1,Entree!$B$3:$T$42,Entree!$R$1-Entree!$B$1+1,0),0))</f>
        <v>0</v>
      </c>
      <c r="I65" s="62">
        <f>IF($A$1&lt;&gt;Entree!$A$3,0,IFERROR(VLOOKUP(I$1,Entree!$B$3:$T$42,Entree!$R$1-Entree!$B$1+1,0),0))</f>
        <v>0</v>
      </c>
      <c r="J65" s="62">
        <f>IF($A$1&lt;&gt;Entree!$A$3,0,IFERROR(VLOOKUP(J$1,Entree!$B$3:$T$42,Entree!$R$1-Entree!$B$1+1,0),0))</f>
        <v>0</v>
      </c>
      <c r="K65" s="62">
        <f>IF($A$1&lt;&gt;Entree!$A$3,0,IFERROR(VLOOKUP(K$1,Entree!$B$3:$T$42,Entree!$R$1-Entree!$B$1+1,0),0))</f>
        <v>0</v>
      </c>
      <c r="L65" s="62">
        <f>IF($A$1&lt;&gt;Entree!$A$3,0,IFERROR(VLOOKUP(L$1,Entree!$B$3:$T$42,Entree!$R$1-Entree!$B$1+1,0),0))</f>
        <v>0</v>
      </c>
      <c r="M65" s="62">
        <f>IF($A$1&lt;&gt;Entree!$A$3,0,IFERROR(VLOOKUP(M$1,Entree!$B$3:$T$42,Entree!$R$1-Entree!$B$1+1,0),0))</f>
        <v>0</v>
      </c>
      <c r="N65" s="62">
        <f>IF($A$1&lt;&gt;Entree!$A$3,0,IFERROR(VLOOKUP(N$1,Entree!$B$3:$T$42,Entree!$R$1-Entree!$B$1+1,0),0))</f>
        <v>0</v>
      </c>
      <c r="O65" s="62">
        <f>IF($A$1&lt;&gt;Entree!$A$3,0,IFERROR(VLOOKUP(O$1,Entree!$B$3:$T$42,Entree!$R$1-Entree!$B$1+1,0),0))</f>
        <v>0</v>
      </c>
      <c r="P65" s="62">
        <f>IF($A$1&lt;&gt;Entree!$A$3,0,IFERROR(VLOOKUP(P$1,Entree!$B$3:$T$42,Entree!$R$1-Entree!$B$1+1,0),0))</f>
        <v>0</v>
      </c>
      <c r="Q65" s="62">
        <f>IF($A$1&lt;&gt;Entree!$A$3,0,IFERROR(VLOOKUP(Q$1,Entree!$B$3:$T$42,Entree!$R$1-Entree!$B$1+1,0),0))</f>
        <v>0</v>
      </c>
      <c r="R65" s="62">
        <f>IF($A$1&lt;&gt;Entree!$A$3,0,IFERROR(VLOOKUP(R$1,Entree!$B$3:$T$42,Entree!$R$1-Entree!$B$1+1,0),0))</f>
        <v>0</v>
      </c>
      <c r="S65" s="62">
        <f>IF($A$1&lt;&gt;Entree!$A$3,0,IFERROR(VLOOKUP(S$1,Entree!$B$3:$T$42,Entree!$R$1-Entree!$B$1+1,0),0))</f>
        <v>0</v>
      </c>
      <c r="T65" s="62">
        <f>IF($A$1&lt;&gt;Entree!$A$3,0,IFERROR(VLOOKUP(T$1,Entree!$B$3:$T$42,Entree!$R$1-Entree!$B$1+1,0),0))</f>
        <v>0</v>
      </c>
      <c r="U65" s="62">
        <f>IF($A$1&lt;&gt;Entree!$A$3,0,IFERROR(VLOOKUP(U$1,Entree!$B$3:$T$42,Entree!$R$1-Entree!$B$1+1,0),0))</f>
        <v>0</v>
      </c>
      <c r="V65" s="62">
        <f>IF($A$1&lt;&gt;Entree!$A$3,0,IFERROR(VLOOKUP(V$1,Entree!$B$3:$T$42,Entree!$R$1-Entree!$B$1+1,0),0))</f>
        <v>0</v>
      </c>
      <c r="W65" s="62">
        <f>IF($A$1&lt;&gt;Entree!$A$3,0,IFERROR(VLOOKUP(W$1,Entree!$B$3:$T$42,Entree!$R$1-Entree!$B$1+1,0),0))</f>
        <v>0</v>
      </c>
      <c r="X65" s="62">
        <f>IF($A$1&lt;&gt;Entree!$A$3,0,IFERROR(VLOOKUP(X$1,Entree!$B$3:$T$42,Entree!$R$1-Entree!$B$1+1,0),0))</f>
        <v>0</v>
      </c>
      <c r="Y65" s="62">
        <f>IF($A$1&lt;&gt;Entree!$A$3,0,IFERROR(VLOOKUP(Y$1,Entree!$B$3:$T$42,Entree!$R$1-Entree!$B$1+1,0),0))</f>
        <v>0</v>
      </c>
      <c r="Z65" s="62">
        <f>IF($A$1&lt;&gt;Entree!$A$3,0,IFERROR(VLOOKUP(Z$1,Entree!$B$3:$T$42,Entree!$R$1-Entree!$B$1+1,0),0))</f>
        <v>0</v>
      </c>
      <c r="AA65" s="62">
        <f>IF($A$1&lt;&gt;Entree!$A$3,0,IFERROR(VLOOKUP(AA$1,Entree!$B$3:$T$42,Entree!$R$1-Entree!$B$1+1,0),0))</f>
        <v>0</v>
      </c>
      <c r="AB65" s="62">
        <f>IF($A$1&lt;&gt;Entree!$A$3,0,IFERROR(VLOOKUP(AB$1,Entree!$B$3:$T$42,Entree!$R$1-Entree!$B$1+1,0),0))</f>
        <v>0</v>
      </c>
      <c r="AC65" s="62">
        <f>IF($A$1&lt;&gt;Entree!$A$3,0,IFERROR(VLOOKUP(AC$1,Entree!$B$3:$T$42,Entree!$R$1-Entree!$B$1+1,0),0))</f>
        <v>0</v>
      </c>
      <c r="AD65" s="62">
        <f>IF($A$1&lt;&gt;Entree!$A$3,0,IFERROR(VLOOKUP(AD$1,Entree!$B$3:$T$42,Entree!$R$1-Entree!$B$1+1,0),0))</f>
        <v>0</v>
      </c>
      <c r="AE65" s="62">
        <f>IF($A$1&lt;&gt;Entree!$A$3,0,IFERROR(VLOOKUP(AE$1,Entree!$B$3:$T$42,Entree!$R$1-Entree!$B$1+1,0),0))</f>
        <v>0</v>
      </c>
      <c r="AF65" s="63">
        <f>IF($A$1&lt;&gt;Entree!$A$3,0,IFERROR(VLOOKUP(AF$1,Entree!$B$3:$T$42,Entree!$R$1-Entree!$B$1+1,0),0))</f>
        <v>0</v>
      </c>
      <c r="AG65" s="63">
        <f>IF($A$1&lt;&gt;Entree!$A$3,0,IFERROR(VLOOKUP(AG$1,Entree!$B$3:$T$42,Entree!$R$1-Entree!$B$1+1,0),0))</f>
        <v>0</v>
      </c>
      <c r="AH65" s="63">
        <f>IF($A$1&lt;&gt;Entree!$A$3,0,IFERROR(VLOOKUP(AH$1,Entree!$B$3:$T$42,Entree!$R$1-Entree!$B$1+1,0),0))</f>
        <v>0</v>
      </c>
      <c r="AI65" s="63">
        <f>IF($A$1&lt;&gt;Entree!$A$3,0,IFERROR(VLOOKUP(AI$1,Entree!$B$3:$T$42,Entree!$R$1-Entree!$B$1+1,0),0))</f>
        <v>0</v>
      </c>
      <c r="AJ65" s="63">
        <f>IF($A$1&lt;&gt;Entree!$A$3,0,IFERROR(VLOOKUP(AJ$1,Entree!$B$3:$T$42,Entree!$R$1-Entree!$B$1+1,0),0))</f>
        <v>0</v>
      </c>
      <c r="AK65" s="63">
        <f>IF($A$1&lt;&gt;Entree!$A$3,0,IFERROR(VLOOKUP(AK$1,Entree!$B$3:$T$42,Entree!$R$1-Entree!$B$1+1,0),0))</f>
        <v>0</v>
      </c>
      <c r="AL65" s="63">
        <f>IF($A$1&lt;&gt;Entree!$A$3,0,IFERROR(VLOOKUP(AL$1,Entree!$B$3:$T$42,Entree!$R$1-Entree!$B$1+1,0),0))</f>
        <v>0</v>
      </c>
      <c r="AM65" s="63">
        <f>IF($A$1&lt;&gt;Entree!$A$3,0,IFERROR(VLOOKUP(AM$1,Entree!$B$3:$T$42,Entree!$R$1-Entree!$B$1+1,0),0))</f>
        <v>0</v>
      </c>
      <c r="AN65" s="63">
        <f>IF($A$1&lt;&gt;Entree!$A$3,0,IFERROR(VLOOKUP(AN$1,Entree!$B$3:$T$42,Entree!$R$1-Entree!$B$1+1,0),0))</f>
        <v>0</v>
      </c>
      <c r="AO65" s="63">
        <f>IF($A$1&lt;&gt;Entree!$A$3,0,IFERROR(VLOOKUP(AO$1,Entree!$B$3:$T$42,Entree!$R$1-Entree!$B$1+1,0),0))</f>
        <v>0</v>
      </c>
      <c r="AP65" s="63">
        <f>IF($A$1&lt;&gt;Entree!$A$3,0,IFERROR(VLOOKUP(AP$1,Entree!$B$3:$T$42,Entree!$R$1-Entree!$B$1+1,0),0))</f>
        <v>0</v>
      </c>
      <c r="AQ65" s="63">
        <f>IF($A$1&lt;&gt;Entree!$A$3,0,IFERROR(VLOOKUP(AQ$1,Entree!$B$3:$T$42,Entree!$R$1-Entree!$B$1+1,0),0))</f>
        <v>0</v>
      </c>
      <c r="AR65" s="63">
        <f>IF($A$1&lt;&gt;Entree!$A$3,0,IFERROR(VLOOKUP(AR$1,Entree!$B$3:$T$42,Entree!$R$1-Entree!$B$1+1,0),0))</f>
        <v>0</v>
      </c>
      <c r="AS65" s="63">
        <f>IF($A$1&lt;&gt;Entree!$A$3,0,IFERROR(VLOOKUP(AS$1,Entree!$B$3:$T$42,Entree!$R$1-Entree!$B$1+1,0),0))</f>
        <v>0</v>
      </c>
      <c r="AT65" s="63">
        <f>IF($A$1&lt;&gt;Entree!$A$3,0,IFERROR(VLOOKUP(AT$1,Entree!$B$3:$T$42,Entree!$R$1-Entree!$B$1+1,0),0))</f>
        <v>0</v>
      </c>
      <c r="AU65" s="63">
        <f>IF($A$1&lt;&gt;Entree!$A$3,0,IFERROR(VLOOKUP(AU$1,Entree!$B$3:$T$42,Entree!$R$1-Entree!$B$1+1,0),0))</f>
        <v>0</v>
      </c>
      <c r="AV65" s="63">
        <f>IF($A$1&lt;&gt;Entree!$A$3,0,IFERROR(VLOOKUP(AV$1,Entree!$B$3:$T$42,Entree!$R$1-Entree!$B$1+1,0),0))</f>
        <v>0</v>
      </c>
      <c r="AW65" s="63">
        <f>IF($A$1&lt;&gt;Entree!$A$3,0,IFERROR(VLOOKUP(AW$1,Entree!$B$3:$T$42,Entree!$R$1-Entree!$B$1+1,0),0))</f>
        <v>0</v>
      </c>
      <c r="AX65" s="63">
        <f>IF($A$1&lt;&gt;Entree!$A$3,0,IFERROR(VLOOKUP(AX$1,Entree!$B$3:$T$42,Entree!$R$1-Entree!$B$1+1,0),0))</f>
        <v>0</v>
      </c>
      <c r="AY65" s="63">
        <f>IF($A$1&lt;&gt;Entree!$A$3,0,IFERROR(VLOOKUP(AY$1,Entree!$B$3:$T$42,Entree!$R$1-Entree!$B$1+1,0),0))</f>
        <v>0</v>
      </c>
      <c r="AZ65" s="63">
        <f>IF($A$1&lt;&gt;Entree!$A$3,0,IFERROR(VLOOKUP(AZ$1,Entree!$B$3:$T$42,Entree!$R$1-Entree!$B$1+1,0),0))</f>
        <v>0</v>
      </c>
      <c r="BA65" s="63">
        <f>IF($A$1&lt;&gt;Entree!$A$3,0,IFERROR(VLOOKUP(BA$1,Entree!$B$3:$T$42,Entree!$R$1-Entree!$B$1+1,0),0))</f>
        <v>0</v>
      </c>
      <c r="BB65" s="63">
        <f>IF($A$1&lt;&gt;Entree!$A$3,0,IFERROR(VLOOKUP(BB$1,Entree!$B$3:$T$42,Entree!$R$1-Entree!$B$1+1,0),0))</f>
        <v>0</v>
      </c>
      <c r="BC65" s="63">
        <f>IF($A$1&lt;&gt;Entree!$A$3,0,IFERROR(VLOOKUP(BC$1,Entree!$B$3:$T$42,Entree!$R$1-Entree!$B$1+1,0),0))</f>
        <v>0</v>
      </c>
      <c r="BD65" s="63">
        <f>IF($A$1&lt;&gt;Entree!$A$3,0,IFERROR(VLOOKUP(BD$1,Entree!$B$3:$T$42,Entree!$R$1-Entree!$B$1+1,0),0))</f>
        <v>0</v>
      </c>
      <c r="BE65" s="63">
        <f>IF($A$1&lt;&gt;Entree!$A$3,0,IFERROR(VLOOKUP(BE$1,Entree!$B$3:$T$42,Entree!$R$1-Entree!$B$1+1,0),0))</f>
        <v>0</v>
      </c>
      <c r="BF65" s="63">
        <f>IF($A$1&lt;&gt;Entree!$A$3,0,IFERROR(VLOOKUP(BF$1,Entree!$B$3:$T$42,Entree!$R$1-Entree!$B$1+1,0),0))</f>
        <v>0</v>
      </c>
      <c r="BG65" s="63">
        <f>IF($A$1&lt;&gt;Entree!$A$3,0,IFERROR(VLOOKUP(BG$1,Entree!$B$3:$T$42,Entree!$R$1-Entree!$B$1+1,0),0))</f>
        <v>0</v>
      </c>
      <c r="BH65" s="63">
        <f>IF($A$1&lt;&gt;Entree!$A$3,0,IFERROR(VLOOKUP(BH$1,Entree!$B$3:$T$42,Entree!$R$1-Entree!$B$1+1,0),0))</f>
        <v>0</v>
      </c>
      <c r="BI65" s="63">
        <f>IF($A$1&lt;&gt;Entree!$A$3,0,IFERROR(VLOOKUP(BI$1,Entree!$B$3:$T$42,Entree!$R$1-Entree!$B$1+1,0),0))</f>
        <v>0</v>
      </c>
      <c r="BJ65" s="63">
        <f>IF($A$1&lt;&gt;Entree!$A$3,0,IFERROR(VLOOKUP(BJ$1,Entree!$B$3:$T$42,Entree!$R$1-Entree!$B$1+1,0),0))</f>
        <v>0</v>
      </c>
      <c r="BK65" s="63">
        <f>IF($A$1&lt;&gt;Entree!$A$3,0,IFERROR(VLOOKUP(BK$1,Entree!$B$3:$T$42,Entree!$R$1-Entree!$B$1+1,0),0))</f>
        <v>0</v>
      </c>
      <c r="BL65" s="63">
        <f>IF($A$1&lt;&gt;Entree!$A$3,0,IFERROR(VLOOKUP(BL$1,Entree!$B$3:$T$42,Entree!$R$1-Entree!$B$1+1,0),0))</f>
        <v>0</v>
      </c>
      <c r="BM65" s="63">
        <f>IF($A$1&lt;&gt;Entree!$A$3,0,IFERROR(VLOOKUP(BM$1,Entree!$B$3:$T$42,Entree!$R$1-Entree!$B$1+1,0),0))</f>
        <v>0</v>
      </c>
      <c r="BN65" s="63">
        <f>IF($A$1&lt;&gt;Entree!$A$3,0,IFERROR(VLOOKUP(BN$1,Entree!$B$3:$T$42,Entree!$R$1-Entree!$B$1+1,0),0))</f>
        <v>0</v>
      </c>
      <c r="BO65" s="63">
        <f>IF($A$1&lt;&gt;Entree!$A$3,0,IFERROR(VLOOKUP(BO$1,Entree!$B$3:$T$42,Entree!$R$1-Entree!$B$1+1,0),0))</f>
        <v>0</v>
      </c>
      <c r="BP65" s="63">
        <f>IF($A$1&lt;&gt;Entree!$A$3,0,IFERROR(VLOOKUP(BP$1,Entree!$B$3:$T$42,Entree!$R$1-Entree!$B$1+1,0),0))</f>
        <v>0</v>
      </c>
      <c r="BQ65" s="63">
        <f>IF($A$1&lt;&gt;Entree!$A$3,0,IFERROR(VLOOKUP(BQ$1,Entree!$B$3:$T$42,Entree!$R$1-Entree!$B$1+1,0),0))</f>
        <v>0</v>
      </c>
      <c r="BR65" s="63">
        <f>IF($A$1&lt;&gt;Entree!$A$3,0,IFERROR(VLOOKUP(BR$1,Entree!$B$3:$T$42,Entree!$R$1-Entree!$B$1+1,0),0))</f>
        <v>0</v>
      </c>
      <c r="BS65" s="63">
        <f>IF($A$1&lt;&gt;Entree!$A$3,0,IFERROR(VLOOKUP(BS$1,Entree!$B$3:$T$42,Entree!$R$1-Entree!$B$1+1,0),0))</f>
        <v>0</v>
      </c>
      <c r="BT65" s="63">
        <f>IF($A$1&lt;&gt;Entree!$A$3,0,IFERROR(VLOOKUP(BT$1,Entree!$B$3:$T$42,Entree!$R$1-Entree!$B$1+1,0),0))</f>
        <v>0</v>
      </c>
      <c r="BU65" s="63">
        <f>IF($A$1&lt;&gt;Entree!$A$3,0,IFERROR(VLOOKUP(BU$1,Entree!$B$3:$T$42,Entree!$R$1-Entree!$B$1+1,0),0))</f>
        <v>0</v>
      </c>
      <c r="BV65" s="63">
        <f>IF($A$1&lt;&gt;Entree!$A$3,0,IFERROR(VLOOKUP(BV$1,Entree!$B$3:$T$42,Entree!$R$1-Entree!$B$1+1,0),0))</f>
        <v>0</v>
      </c>
      <c r="BW65" s="63">
        <f>IF($A$1&lt;&gt;Entree!$A$3,0,IFERROR(VLOOKUP(BW$1,Entree!$B$3:$T$42,Entree!$R$1-Entree!$B$1+1,0),0))</f>
        <v>0</v>
      </c>
      <c r="BX65" s="63">
        <f>IF($A$1&lt;&gt;Entree!$A$3,0,IFERROR(VLOOKUP(BX$1,Entree!$B$3:$T$42,Entree!$R$1-Entree!$B$1+1,0),0))</f>
        <v>0</v>
      </c>
      <c r="BY65" s="63">
        <f>IF($A$1&lt;&gt;Entree!$A$3,0,IFERROR(VLOOKUP(BY$1,Entree!$B$3:$T$42,Entree!$R$1-Entree!$B$1+1,0),0))</f>
        <v>0</v>
      </c>
      <c r="BZ65" s="63">
        <f>IF($A$1&lt;&gt;Entree!$A$3,0,IFERROR(VLOOKUP(BZ$1,Entree!$B$3:$T$42,Entree!$R$1-Entree!$B$1+1,0),0))</f>
        <v>0</v>
      </c>
      <c r="CA65" s="63">
        <f>IF($A$1&lt;&gt;Entree!$A$3,0,IFERROR(VLOOKUP(CA$1,Entree!$B$3:$T$42,Entree!$R$1-Entree!$B$1+1,0),0))</f>
        <v>0</v>
      </c>
      <c r="CB65" s="63">
        <f>IF($A$1&lt;&gt;Entree!$A$3,0,IFERROR(VLOOKUP(CB$1,Entree!$B$3:$T$42,Entree!$R$1-Entree!$B$1+1,0),0))</f>
        <v>0</v>
      </c>
      <c r="CC65" s="63">
        <f>IF($A$1&lt;&gt;Entree!$A$3,0,IFERROR(VLOOKUP(CC$1,Entree!$B$3:$T$42,Entree!$R$1-Entree!$B$1+1,0),0))</f>
        <v>0</v>
      </c>
      <c r="CD65" s="63">
        <f>IF($A$1&lt;&gt;Entree!$A$3,0,IFERROR(VLOOKUP(CD$1,Entree!$B$3:$T$42,Entree!$R$1-Entree!$B$1+1,0),0))</f>
        <v>0</v>
      </c>
      <c r="CE65" s="63">
        <f>IF($A$1&lt;&gt;Entree!$A$3,0,IFERROR(VLOOKUP(CE$1,Entree!$B$3:$T$42,Entree!$R$1-Entree!$B$1+1,0),0))</f>
        <v>0</v>
      </c>
      <c r="CF65" s="63">
        <f>IF($A$1&lt;&gt;Entree!$A$3,0,IFERROR(VLOOKUP(CF$1,Entree!$B$3:$T$42,Entree!$R$1-Entree!$B$1+1,0),0))</f>
        <v>0</v>
      </c>
      <c r="CG65" s="63">
        <f>IF($A$1&lt;&gt;Entree!$A$3,0,IFERROR(VLOOKUP(CG$1,Entree!$B$3:$T$42,Entree!$R$1-Entree!$B$1+1,0),0))</f>
        <v>0</v>
      </c>
      <c r="CH65" s="63">
        <f>IF($A$1&lt;&gt;Entree!$A$3,0,IFERROR(VLOOKUP(CH$1,Entree!$B$3:$T$42,Entree!$R$1-Entree!$B$1+1,0),0))</f>
        <v>0</v>
      </c>
      <c r="CI65" s="63">
        <f>IF($A$1&lt;&gt;Entree!$A$3,0,IFERROR(VLOOKUP(CI$1,Entree!$B$3:$T$42,Entree!$R$1-Entree!$B$1+1,0),0))</f>
        <v>0</v>
      </c>
      <c r="CJ65" s="63">
        <f>IF($A$1&lt;&gt;Entree!$A$3,0,IFERROR(VLOOKUP(CJ$1,Entree!$B$3:$T$42,Entree!$R$1-Entree!$B$1+1,0),0))</f>
        <v>0</v>
      </c>
      <c r="CK65" s="63">
        <f>IF($A$1&lt;&gt;Entree!$A$3,0,IFERROR(VLOOKUP(CK$1,Entree!$B$3:$T$42,Entree!$R$1-Entree!$B$1+1,0),0))</f>
        <v>0</v>
      </c>
      <c r="CL65" s="63">
        <f>IF($A$1&lt;&gt;Entree!$A$3,0,IFERROR(VLOOKUP(CL$1,Entree!$B$3:$T$42,Entree!$R$1-Entree!$B$1+1,0),0))</f>
        <v>0</v>
      </c>
      <c r="CM65" s="63">
        <f>IF($A$1&lt;&gt;Entree!$A$3,0,IFERROR(VLOOKUP(CM$1,Entree!$B$3:$T$42,Entree!$R$1-Entree!$B$1+1,0),0))</f>
        <v>0</v>
      </c>
      <c r="CN65" s="63">
        <f>IF($A$1&lt;&gt;Entree!$A$3,0,IFERROR(VLOOKUP(CN$1,Entree!$B$3:$T$42,Entree!$R$1-Entree!$B$1+1,0),0))</f>
        <v>0</v>
      </c>
      <c r="CO65" s="63">
        <f>IF($A$1&lt;&gt;Entree!$A$3,0,IFERROR(VLOOKUP(CO$1,Entree!$B$3:$T$42,Entree!$R$1-Entree!$B$1+1,0),0))</f>
        <v>0</v>
      </c>
      <c r="CP65" s="63">
        <f>IF($A$1&lt;&gt;Entree!$A$3,0,IFERROR(VLOOKUP(CP$1,Entree!$B$3:$T$42,Entree!$R$1-Entree!$B$1+1,0),0))</f>
        <v>0</v>
      </c>
      <c r="CQ65" s="63">
        <f>IF($A$1&lt;&gt;Entree!$A$3,0,IFERROR(VLOOKUP(CQ$1,Entree!$B$3:$T$42,Entree!$R$1-Entree!$B$1+1,0),0))</f>
        <v>0</v>
      </c>
      <c r="CR65" s="63">
        <f>IF($A$1&lt;&gt;Entree!$A$3,0,IFERROR(VLOOKUP(CR$1,Entree!$B$3:$T$42,Entree!$R$1-Entree!$B$1+1,0),0))</f>
        <v>0</v>
      </c>
      <c r="CS65" s="63">
        <f>IF($A$1&lt;&gt;Entree!$A$3,0,IFERROR(VLOOKUP(CS$1,Entree!$B$3:$T$42,Entree!$R$1-Entree!$B$1+1,0),0))</f>
        <v>0</v>
      </c>
      <c r="CT65" s="63">
        <f>IF($A$1&lt;&gt;Entree!$A$3,0,IFERROR(VLOOKUP(CT$1,Entree!$B$3:$T$42,Entree!$R$1-Entree!$B$1+1,0),0))</f>
        <v>0</v>
      </c>
      <c r="CU65" s="63">
        <f>IF($A$1&lt;&gt;Entree!$A$3,0,IFERROR(VLOOKUP(CU$1,Entree!$B$3:$T$42,Entree!$R$1-Entree!$B$1+1,0),0))</f>
        <v>0</v>
      </c>
      <c r="CV65" s="63">
        <f>IF($A$1&lt;&gt;Entree!$A$3,0,IFERROR(VLOOKUP(CV$1,Entree!$B$3:$T$42,Entree!$R$1-Entree!$B$1+1,0),0))</f>
        <v>0</v>
      </c>
      <c r="CW65" s="63">
        <f>IF($A$1&lt;&gt;Entree!$A$3,0,Calculs!E55-Calculs!E56-Calculs!E57)</f>
        <v>0</v>
      </c>
      <c r="CX65" s="63">
        <f>IF($A$1&lt;&gt;Entree!$A$3,0,Entree!J44)</f>
        <v>0</v>
      </c>
      <c r="CY65" s="63">
        <f>IF($A$1&lt;&gt;Entree!$A$3,0,Entree!Q44)</f>
        <v>0</v>
      </c>
    </row>
    <row r="66" spans="1:103" x14ac:dyDescent="0.25">
      <c r="AF66" s="19"/>
      <c r="AG66" s="19"/>
      <c r="AH66" s="19"/>
      <c r="AI66" s="19"/>
      <c r="AJ66" s="19"/>
      <c r="AK66" s="19"/>
      <c r="AL66" s="19"/>
      <c r="AM66" s="19"/>
      <c r="AN66" s="19"/>
      <c r="AO66" s="19"/>
      <c r="AP66" s="19"/>
      <c r="AQ66" s="19"/>
      <c r="AR66" s="19"/>
      <c r="AS66" s="19"/>
      <c r="AT66" s="19"/>
      <c r="AU66" s="19"/>
      <c r="AV66" s="19"/>
      <c r="AW66" s="19"/>
      <c r="AX66" s="19"/>
      <c r="AY66" s="19"/>
      <c r="AZ66" s="19"/>
      <c r="BA66" s="19"/>
      <c r="BB66" s="19"/>
      <c r="BC66" s="19"/>
      <c r="BD66" s="19"/>
      <c r="BE66" s="19"/>
      <c r="BF66" s="19"/>
      <c r="BG66" s="19"/>
      <c r="BH66" s="19"/>
      <c r="BI66" s="19"/>
      <c r="BJ66" s="19"/>
      <c r="BK66" s="19"/>
      <c r="BL66" s="19"/>
      <c r="BM66" s="19"/>
      <c r="BN66" s="19"/>
      <c r="BO66" s="19"/>
      <c r="BP66" s="19"/>
      <c r="BQ66" s="19"/>
      <c r="BR66" s="19"/>
      <c r="BS66" s="19"/>
      <c r="BT66" s="19"/>
      <c r="BU66" s="19"/>
      <c r="BV66" s="19"/>
      <c r="BW66" s="19"/>
      <c r="BX66" s="19"/>
      <c r="BY66" s="19"/>
      <c r="BZ66" s="19"/>
      <c r="CA66" s="19"/>
      <c r="CB66" s="19"/>
      <c r="CC66" s="19"/>
      <c r="CD66" s="19"/>
      <c r="CE66" s="19"/>
      <c r="CF66" s="19"/>
      <c r="CG66" s="19"/>
      <c r="CH66" s="19"/>
      <c r="CI66" s="19"/>
      <c r="CJ66" s="19"/>
      <c r="CK66" s="19"/>
      <c r="CL66" s="19"/>
      <c r="CM66" s="19"/>
      <c r="CN66" s="19"/>
      <c r="CO66" s="19"/>
      <c r="CP66" s="19"/>
      <c r="CQ66" s="19"/>
      <c r="CR66" s="19"/>
      <c r="CS66" s="19"/>
      <c r="CT66" s="19"/>
      <c r="CU66" s="19"/>
      <c r="CV66" s="19"/>
      <c r="CW66" s="19"/>
      <c r="CX66" s="19"/>
      <c r="CY66" s="19"/>
    </row>
    <row r="67" spans="1:103" x14ac:dyDescent="0.25">
      <c r="AF67" s="19"/>
      <c r="AG67" s="19"/>
      <c r="AH67" s="19"/>
      <c r="AI67" s="19"/>
      <c r="AJ67" s="19"/>
      <c r="AK67" s="19"/>
      <c r="AL67" s="19"/>
      <c r="AM67" s="19"/>
      <c r="AN67" s="19"/>
      <c r="AO67" s="19"/>
      <c r="AP67" s="19"/>
      <c r="AQ67" s="19"/>
      <c r="AR67" s="19"/>
      <c r="AS67" s="19"/>
      <c r="AT67" s="19"/>
      <c r="AU67" s="19"/>
      <c r="AV67" s="19"/>
      <c r="AW67" s="19"/>
      <c r="AX67" s="19"/>
      <c r="AY67" s="19"/>
      <c r="AZ67" s="19"/>
      <c r="BA67" s="19"/>
      <c r="BB67" s="19"/>
      <c r="BC67" s="19"/>
      <c r="BD67" s="19"/>
      <c r="BE67" s="19"/>
      <c r="BF67" s="19"/>
      <c r="BG67" s="19"/>
      <c r="BH67" s="19"/>
      <c r="BI67" s="19"/>
      <c r="BJ67" s="19"/>
      <c r="BK67" s="19"/>
      <c r="BL67" s="19"/>
      <c r="BM67" s="19"/>
      <c r="BN67" s="19"/>
      <c r="BO67" s="19"/>
      <c r="BP67" s="19"/>
      <c r="BQ67" s="19"/>
      <c r="BR67" s="19"/>
      <c r="BS67" s="19"/>
      <c r="BT67" s="19"/>
      <c r="BU67" s="19"/>
      <c r="BV67" s="19"/>
      <c r="BW67" s="19"/>
      <c r="BX67" s="19"/>
      <c r="BY67" s="19"/>
      <c r="BZ67" s="19"/>
      <c r="CA67" s="19"/>
      <c r="CB67" s="19"/>
      <c r="CC67" s="19"/>
      <c r="CD67" s="19"/>
      <c r="CE67" s="19"/>
      <c r="CF67" s="19"/>
      <c r="CG67" s="19"/>
      <c r="CH67" s="19"/>
      <c r="CI67" s="19"/>
      <c r="CJ67" s="19"/>
      <c r="CK67" s="19"/>
      <c r="CL67" s="19"/>
      <c r="CM67" s="19"/>
      <c r="CN67" s="19"/>
      <c r="CO67" s="19"/>
      <c r="CP67" s="19"/>
      <c r="CQ67" s="19"/>
      <c r="CR67" s="19"/>
      <c r="CS67" s="19"/>
      <c r="CT67" s="19"/>
      <c r="CU67" s="19"/>
      <c r="CV67" s="19"/>
      <c r="CW67" s="19"/>
      <c r="CX67" s="19"/>
      <c r="CY67" s="19"/>
    </row>
    <row r="68" spans="1:103" x14ac:dyDescent="0.25"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  <c r="AX68" s="19"/>
      <c r="AY68" s="19"/>
      <c r="AZ68" s="19"/>
      <c r="BA68" s="19"/>
      <c r="BB68" s="19"/>
      <c r="BC68" s="19"/>
      <c r="BD68" s="19"/>
      <c r="BE68" s="19"/>
      <c r="BF68" s="19"/>
      <c r="BG68" s="19"/>
      <c r="BH68" s="19"/>
      <c r="BI68" s="19"/>
      <c r="BJ68" s="19"/>
      <c r="BK68" s="19"/>
      <c r="BL68" s="19"/>
      <c r="BM68" s="19"/>
      <c r="BN68" s="19"/>
      <c r="BO68" s="19"/>
      <c r="BP68" s="19"/>
      <c r="BQ68" s="19"/>
      <c r="BR68" s="19"/>
      <c r="BS68" s="19"/>
      <c r="BT68" s="19"/>
      <c r="BU68" s="19"/>
      <c r="BV68" s="19"/>
      <c r="BW68" s="19"/>
      <c r="BX68" s="19"/>
      <c r="BY68" s="19"/>
      <c r="BZ68" s="19"/>
      <c r="CA68" s="19"/>
      <c r="CB68" s="19"/>
      <c r="CC68" s="19"/>
      <c r="CD68" s="19"/>
      <c r="CE68" s="19"/>
      <c r="CF68" s="19"/>
      <c r="CG68" s="19"/>
      <c r="CH68" s="19"/>
      <c r="CI68" s="19"/>
      <c r="CJ68" s="19"/>
      <c r="CK68" s="19"/>
      <c r="CL68" s="19"/>
      <c r="CM68" s="19"/>
      <c r="CN68" s="19"/>
      <c r="CO68" s="19"/>
      <c r="CP68" s="19"/>
      <c r="CQ68" s="19"/>
      <c r="CR68" s="19"/>
      <c r="CS68" s="19"/>
      <c r="CT68" s="19"/>
      <c r="CU68" s="19"/>
      <c r="CV68" s="19"/>
      <c r="CW68" s="19"/>
      <c r="CX68" s="19"/>
      <c r="CY68" s="19"/>
    </row>
    <row r="69" spans="1:103" x14ac:dyDescent="0.25"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19"/>
      <c r="AX69" s="19"/>
      <c r="AY69" s="19"/>
      <c r="AZ69" s="19"/>
      <c r="BA69" s="19"/>
      <c r="BB69" s="19"/>
      <c r="BC69" s="19"/>
      <c r="BD69" s="19"/>
      <c r="BE69" s="19"/>
      <c r="BF69" s="19"/>
      <c r="BG69" s="19"/>
      <c r="BH69" s="19"/>
      <c r="BI69" s="19"/>
      <c r="BJ69" s="19"/>
      <c r="BK69" s="19"/>
      <c r="BL69" s="19"/>
      <c r="BM69" s="19"/>
      <c r="BN69" s="19"/>
      <c r="BO69" s="19"/>
      <c r="BP69" s="19"/>
      <c r="BQ69" s="19"/>
      <c r="BR69" s="19"/>
      <c r="BS69" s="19"/>
      <c r="BT69" s="19"/>
      <c r="BU69" s="19"/>
      <c r="BV69" s="19"/>
      <c r="BW69" s="19"/>
      <c r="BX69" s="19"/>
      <c r="BY69" s="19"/>
      <c r="BZ69" s="19"/>
      <c r="CA69" s="19"/>
      <c r="CB69" s="19"/>
      <c r="CC69" s="19"/>
      <c r="CD69" s="19"/>
      <c r="CE69" s="19"/>
      <c r="CF69" s="19"/>
      <c r="CG69" s="19"/>
      <c r="CH69" s="19"/>
      <c r="CI69" s="19"/>
      <c r="CJ69" s="19"/>
      <c r="CK69" s="19"/>
      <c r="CL69" s="19"/>
      <c r="CM69" s="19"/>
      <c r="CN69" s="19"/>
      <c r="CO69" s="19"/>
      <c r="CP69" s="19"/>
      <c r="CQ69" s="19"/>
      <c r="CR69" s="19"/>
      <c r="CS69" s="19"/>
      <c r="CT69" s="19"/>
      <c r="CU69" s="19"/>
      <c r="CV69" s="19"/>
      <c r="CW69" s="19"/>
      <c r="CX69" s="19"/>
      <c r="CY69" s="19"/>
    </row>
    <row r="70" spans="1:103" x14ac:dyDescent="0.25"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19"/>
      <c r="AX70" s="19"/>
      <c r="AY70" s="19"/>
      <c r="AZ70" s="19"/>
      <c r="BA70" s="19"/>
      <c r="BB70" s="19"/>
      <c r="BC70" s="19"/>
      <c r="BD70" s="19"/>
      <c r="BE70" s="19"/>
      <c r="BF70" s="19"/>
      <c r="BG70" s="19"/>
      <c r="BH70" s="19"/>
      <c r="BI70" s="19"/>
      <c r="BJ70" s="19"/>
      <c r="BK70" s="19"/>
      <c r="BL70" s="19"/>
      <c r="BM70" s="19"/>
      <c r="BN70" s="19"/>
      <c r="BO70" s="19"/>
      <c r="BP70" s="19"/>
      <c r="BQ70" s="19"/>
      <c r="BR70" s="19"/>
      <c r="BS70" s="19"/>
      <c r="BT70" s="19"/>
      <c r="BU70" s="19"/>
      <c r="BV70" s="19"/>
      <c r="BW70" s="19"/>
      <c r="BX70" s="19"/>
      <c r="BY70" s="19"/>
      <c r="BZ70" s="19"/>
      <c r="CA70" s="19"/>
      <c r="CB70" s="19"/>
      <c r="CC70" s="19"/>
      <c r="CD70" s="19"/>
      <c r="CE70" s="19"/>
      <c r="CF70" s="19"/>
      <c r="CG70" s="19"/>
      <c r="CH70" s="19"/>
      <c r="CI70" s="19"/>
      <c r="CJ70" s="19"/>
      <c r="CK70" s="19"/>
      <c r="CL70" s="19"/>
      <c r="CM70" s="19"/>
      <c r="CN70" s="19"/>
      <c r="CO70" s="19"/>
      <c r="CP70" s="19"/>
      <c r="CQ70" s="19"/>
      <c r="CR70" s="19"/>
      <c r="CS70" s="19"/>
      <c r="CT70" s="19"/>
      <c r="CU70" s="19"/>
      <c r="CV70" s="19"/>
      <c r="CW70" s="19"/>
      <c r="CX70" s="19"/>
      <c r="CY70" s="19"/>
    </row>
    <row r="71" spans="1:103" ht="15.75" thickBot="1" x14ac:dyDescent="0.3">
      <c r="AF71" s="19"/>
      <c r="AG71" s="19"/>
      <c r="AH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19"/>
      <c r="AX71" s="19"/>
      <c r="AY71" s="19"/>
      <c r="AZ71" s="19"/>
      <c r="BA71" s="19"/>
      <c r="BB71" s="19"/>
      <c r="BC71" s="19"/>
      <c r="BD71" s="19"/>
      <c r="BE71" s="19"/>
      <c r="BF71" s="19"/>
      <c r="BG71" s="19"/>
      <c r="BH71" s="19"/>
      <c r="BI71" s="19"/>
      <c r="BJ71" s="19"/>
      <c r="BK71" s="19"/>
      <c r="BL71" s="19"/>
      <c r="BM71" s="19"/>
      <c r="BN71" s="19"/>
      <c r="BO71" s="19"/>
      <c r="BP71" s="19"/>
      <c r="BQ71" s="19"/>
      <c r="BR71" s="19"/>
      <c r="BS71" s="19"/>
      <c r="BT71" s="19"/>
      <c r="BU71" s="19"/>
      <c r="BV71" s="19"/>
      <c r="BW71" s="19"/>
      <c r="BX71" s="19"/>
      <c r="BY71" s="19"/>
      <c r="BZ71" s="19"/>
      <c r="CA71" s="19"/>
      <c r="CB71" s="19"/>
      <c r="CC71" s="19"/>
      <c r="CD71" s="19"/>
      <c r="CE71" s="19"/>
      <c r="CF71" s="19"/>
      <c r="CG71" s="19"/>
      <c r="CH71" s="19"/>
      <c r="CI71" s="19"/>
      <c r="CJ71" s="19"/>
      <c r="CK71" s="19"/>
      <c r="CL71" s="19"/>
      <c r="CM71" s="19"/>
      <c r="CN71" s="19"/>
      <c r="CO71" s="19"/>
      <c r="CP71" s="19"/>
      <c r="CQ71" s="19"/>
      <c r="CR71" s="19"/>
      <c r="CS71" s="19"/>
      <c r="CT71" s="19"/>
      <c r="CU71" s="19"/>
      <c r="CV71" s="19"/>
      <c r="CW71" s="19"/>
      <c r="CX71" s="19"/>
      <c r="CY71" s="19"/>
    </row>
    <row r="72" spans="1:103" x14ac:dyDescent="0.25">
      <c r="A72" s="60" t="s">
        <v>115</v>
      </c>
      <c r="B72" s="60"/>
      <c r="C72" s="60"/>
      <c r="D72" s="60"/>
      <c r="E72" s="60"/>
      <c r="F72" s="60"/>
      <c r="G72" s="60"/>
      <c r="H72" s="60"/>
      <c r="I72" s="60"/>
      <c r="J72" s="60"/>
      <c r="K72" s="60"/>
      <c r="L72" s="60"/>
      <c r="M72" s="60"/>
      <c r="N72" s="60"/>
      <c r="O72" s="60"/>
      <c r="P72" s="60"/>
      <c r="Q72" s="60"/>
      <c r="R72" s="60"/>
      <c r="S72" s="60"/>
      <c r="T72" s="60"/>
      <c r="U72" s="60"/>
      <c r="V72" s="60"/>
      <c r="W72" s="60"/>
      <c r="X72" s="60"/>
      <c r="Y72" s="60"/>
      <c r="Z72" s="60"/>
      <c r="AA72" s="60"/>
      <c r="AB72" s="60"/>
      <c r="AC72" s="60"/>
      <c r="AD72" s="60"/>
      <c r="AE72" s="60"/>
      <c r="AF72" s="58"/>
      <c r="AG72" s="58"/>
      <c r="AH72" s="58"/>
      <c r="AI72" s="58"/>
      <c r="AJ72" s="58"/>
      <c r="AK72" s="58"/>
      <c r="AL72" s="58"/>
      <c r="AM72" s="58"/>
      <c r="AN72" s="58"/>
      <c r="AO72" s="58"/>
      <c r="AP72" s="58"/>
      <c r="AQ72" s="58"/>
      <c r="AR72" s="58"/>
      <c r="AS72" s="58"/>
      <c r="AT72" s="58"/>
      <c r="AU72" s="58"/>
      <c r="AV72" s="58"/>
      <c r="AW72" s="58"/>
      <c r="AX72" s="58"/>
      <c r="AY72" s="58"/>
      <c r="AZ72" s="58"/>
      <c r="BA72" s="58"/>
      <c r="BB72" s="58"/>
      <c r="BC72" s="58"/>
      <c r="BD72" s="58"/>
      <c r="BE72" s="58"/>
      <c r="BF72" s="58"/>
      <c r="BG72" s="58"/>
      <c r="BH72" s="58"/>
      <c r="BI72" s="58"/>
      <c r="BJ72" s="58"/>
      <c r="BK72" s="58"/>
      <c r="BL72" s="58"/>
      <c r="BM72" s="58"/>
      <c r="BN72" s="58"/>
      <c r="BO72" s="58"/>
      <c r="BP72" s="58"/>
      <c r="BQ72" s="58"/>
      <c r="BR72" s="58"/>
      <c r="BS72" s="58"/>
      <c r="BT72" s="58"/>
      <c r="BU72" s="58"/>
      <c r="BV72" s="58"/>
      <c r="BW72" s="58"/>
      <c r="BX72" s="58"/>
      <c r="BY72" s="58"/>
      <c r="BZ72" s="58"/>
      <c r="CA72" s="58"/>
      <c r="CB72" s="58"/>
      <c r="CC72" s="58"/>
      <c r="CD72" s="58"/>
      <c r="CE72" s="58"/>
      <c r="CF72" s="58"/>
      <c r="CG72" s="58"/>
      <c r="CH72" s="58"/>
      <c r="CI72" s="58"/>
      <c r="CJ72" s="58"/>
      <c r="CK72" s="58"/>
      <c r="CL72" s="58"/>
      <c r="CM72" s="58"/>
      <c r="CN72" s="58"/>
      <c r="CO72" s="58"/>
      <c r="CP72" s="58"/>
      <c r="CQ72" s="58"/>
      <c r="CR72" s="58"/>
      <c r="CS72" s="58"/>
      <c r="CT72" s="58"/>
      <c r="CU72" s="58"/>
      <c r="CV72" s="58"/>
      <c r="CW72" s="58"/>
      <c r="CX72" s="58"/>
      <c r="CY72" s="58"/>
    </row>
    <row r="73" spans="1:103" x14ac:dyDescent="0.25">
      <c r="A73" s="22">
        <v>42742</v>
      </c>
      <c r="AF73" s="19"/>
      <c r="AG73" s="19"/>
      <c r="AH73" s="19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19"/>
      <c r="AX73" s="19"/>
      <c r="AY73" s="19"/>
      <c r="AZ73" s="19"/>
      <c r="BA73" s="19"/>
      <c r="BB73" s="19"/>
      <c r="BC73" s="19"/>
      <c r="BD73" s="19"/>
      <c r="BE73" s="19"/>
      <c r="BF73" s="19"/>
      <c r="BG73" s="19"/>
      <c r="BH73" s="19"/>
      <c r="BI73" s="19"/>
      <c r="BJ73" s="19"/>
      <c r="BK73" s="19"/>
      <c r="BL73" s="19"/>
      <c r="BM73" s="19"/>
      <c r="BN73" s="19"/>
      <c r="BO73" s="19"/>
      <c r="BP73" s="19"/>
      <c r="BQ73" s="19"/>
      <c r="BR73" s="19"/>
      <c r="BS73" s="19"/>
      <c r="BT73" s="19"/>
      <c r="BU73" s="19"/>
      <c r="BV73" s="19"/>
      <c r="BW73" s="19"/>
      <c r="BX73" s="19"/>
      <c r="BY73" s="19"/>
      <c r="BZ73" s="19"/>
      <c r="CA73" s="19"/>
      <c r="CB73" s="19"/>
      <c r="CC73" s="19"/>
      <c r="CD73" s="19"/>
      <c r="CE73" s="19"/>
      <c r="CF73" s="19"/>
      <c r="CG73" s="19"/>
      <c r="CH73" s="19"/>
      <c r="CI73" s="19"/>
      <c r="CJ73" s="19"/>
      <c r="CK73" s="19"/>
      <c r="CL73" s="19"/>
      <c r="CM73" s="19"/>
      <c r="CN73" s="19"/>
      <c r="CO73" s="19"/>
      <c r="CP73" s="19"/>
      <c r="CQ73" s="19"/>
      <c r="CR73" s="19"/>
      <c r="CS73" s="19"/>
      <c r="CT73" s="19"/>
      <c r="CU73" s="19"/>
      <c r="CV73" s="19"/>
      <c r="CW73" s="19"/>
      <c r="CX73" s="19"/>
      <c r="CY73" s="19"/>
    </row>
    <row r="74" spans="1:103" x14ac:dyDescent="0.25">
      <c r="AF74" s="19"/>
      <c r="AG74" s="19"/>
      <c r="AH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19"/>
      <c r="AX74" s="19"/>
      <c r="AY74" s="19"/>
      <c r="AZ74" s="19"/>
      <c r="BA74" s="19"/>
      <c r="BB74" s="19"/>
      <c r="BC74" s="19"/>
      <c r="BD74" s="19"/>
      <c r="BE74" s="19"/>
      <c r="BF74" s="19"/>
      <c r="BG74" s="19"/>
      <c r="BH74" s="19"/>
      <c r="BI74" s="19"/>
      <c r="BJ74" s="19"/>
      <c r="BK74" s="19"/>
      <c r="BL74" s="19"/>
      <c r="BM74" s="19"/>
      <c r="BN74" s="19"/>
      <c r="BO74" s="19"/>
      <c r="BP74" s="19"/>
      <c r="BQ74" s="19"/>
      <c r="BR74" s="19"/>
      <c r="BS74" s="19"/>
      <c r="BT74" s="19"/>
      <c r="BU74" s="19"/>
      <c r="BV74" s="19"/>
      <c r="BW74" s="19"/>
      <c r="BX74" s="19"/>
      <c r="BY74" s="19"/>
      <c r="BZ74" s="19"/>
      <c r="CA74" s="19"/>
      <c r="CB74" s="19"/>
      <c r="CC74" s="19"/>
      <c r="CD74" s="19"/>
      <c r="CE74" s="19"/>
      <c r="CF74" s="19"/>
      <c r="CG74" s="19"/>
      <c r="CH74" s="19"/>
      <c r="CI74" s="19"/>
      <c r="CJ74" s="19"/>
      <c r="CK74" s="19"/>
      <c r="CL74" s="19"/>
      <c r="CM74" s="19"/>
      <c r="CN74" s="19"/>
      <c r="CO74" s="19"/>
      <c r="CP74" s="19"/>
      <c r="CQ74" s="19"/>
      <c r="CR74" s="19"/>
      <c r="CS74" s="19"/>
      <c r="CT74" s="19"/>
      <c r="CU74" s="19"/>
      <c r="CV74" s="19"/>
      <c r="CW74" s="19"/>
      <c r="CX74" s="19"/>
      <c r="CY74" s="19"/>
    </row>
    <row r="75" spans="1:103" x14ac:dyDescent="0.25"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19"/>
      <c r="AX75" s="19"/>
      <c r="AY75" s="19"/>
      <c r="AZ75" s="19"/>
      <c r="BA75" s="19"/>
      <c r="BB75" s="19"/>
      <c r="BC75" s="19"/>
      <c r="BD75" s="19"/>
      <c r="BE75" s="19"/>
      <c r="BF75" s="19"/>
      <c r="BG75" s="19"/>
      <c r="BH75" s="19"/>
      <c r="BI75" s="19"/>
      <c r="BJ75" s="19"/>
      <c r="BK75" s="19"/>
      <c r="BL75" s="19"/>
      <c r="BM75" s="19"/>
      <c r="BN75" s="19"/>
      <c r="BO75" s="19"/>
      <c r="BP75" s="19"/>
      <c r="BQ75" s="19"/>
      <c r="BR75" s="19"/>
      <c r="BS75" s="19"/>
      <c r="BT75" s="19"/>
      <c r="BU75" s="19"/>
      <c r="BV75" s="19"/>
      <c r="BW75" s="19"/>
      <c r="BX75" s="19"/>
      <c r="BY75" s="19"/>
      <c r="BZ75" s="19"/>
      <c r="CA75" s="19"/>
      <c r="CB75" s="19"/>
      <c r="CC75" s="19"/>
      <c r="CD75" s="19"/>
      <c r="CE75" s="19"/>
      <c r="CF75" s="19"/>
      <c r="CG75" s="19"/>
      <c r="CH75" s="19"/>
      <c r="CI75" s="19"/>
      <c r="CJ75" s="19"/>
      <c r="CK75" s="19"/>
      <c r="CL75" s="19"/>
      <c r="CM75" s="19"/>
      <c r="CN75" s="19"/>
      <c r="CO75" s="19"/>
      <c r="CP75" s="19"/>
      <c r="CQ75" s="19"/>
      <c r="CR75" s="19"/>
      <c r="CS75" s="19"/>
      <c r="CT75" s="19"/>
      <c r="CU75" s="19"/>
      <c r="CV75" s="19"/>
      <c r="CW75" s="19"/>
      <c r="CX75" s="19"/>
      <c r="CY75" s="19"/>
    </row>
    <row r="76" spans="1:103" x14ac:dyDescent="0.25">
      <c r="AF76" s="19"/>
      <c r="AG76" s="19"/>
      <c r="AH76" s="19"/>
      <c r="AI76" s="19"/>
      <c r="AJ76" s="19"/>
      <c r="AK76" s="19"/>
      <c r="AL76" s="19"/>
      <c r="AM76" s="19"/>
      <c r="AN76" s="19"/>
      <c r="AO76" s="19"/>
      <c r="AP76" s="19"/>
      <c r="AQ76" s="19"/>
      <c r="AR76" s="19"/>
      <c r="AS76" s="19"/>
      <c r="AT76" s="19"/>
      <c r="AU76" s="19"/>
      <c r="AV76" s="19"/>
      <c r="AW76" s="19"/>
      <c r="AX76" s="19"/>
      <c r="AY76" s="19"/>
      <c r="AZ76" s="19"/>
      <c r="BA76" s="19"/>
      <c r="BB76" s="19"/>
      <c r="BC76" s="19"/>
      <c r="BD76" s="19"/>
      <c r="BE76" s="19"/>
      <c r="BF76" s="19"/>
      <c r="BG76" s="19"/>
      <c r="BH76" s="19"/>
      <c r="BI76" s="19"/>
      <c r="BJ76" s="19"/>
      <c r="BK76" s="19"/>
      <c r="BL76" s="19"/>
      <c r="BM76" s="19"/>
      <c r="BN76" s="19"/>
      <c r="BO76" s="19"/>
      <c r="BP76" s="19"/>
      <c r="BQ76" s="19"/>
      <c r="BR76" s="19"/>
      <c r="BS76" s="19"/>
      <c r="BT76" s="19"/>
      <c r="BU76" s="19"/>
      <c r="BV76" s="19"/>
      <c r="BW76" s="19"/>
      <c r="BX76" s="19"/>
      <c r="BY76" s="19"/>
      <c r="BZ76" s="19"/>
      <c r="CA76" s="19"/>
      <c r="CB76" s="19"/>
      <c r="CC76" s="19"/>
      <c r="CD76" s="19"/>
      <c r="CE76" s="19"/>
      <c r="CF76" s="19"/>
      <c r="CG76" s="19"/>
      <c r="CH76" s="19"/>
      <c r="CI76" s="19"/>
      <c r="CJ76" s="19"/>
      <c r="CK76" s="19"/>
      <c r="CL76" s="19"/>
      <c r="CM76" s="19"/>
      <c r="CN76" s="19"/>
      <c r="CO76" s="19"/>
      <c r="CP76" s="19"/>
      <c r="CQ76" s="19"/>
      <c r="CR76" s="19"/>
      <c r="CS76" s="19"/>
      <c r="CT76" s="19"/>
      <c r="CU76" s="19"/>
      <c r="CV76" s="19"/>
      <c r="CW76" s="19"/>
      <c r="CX76" s="19"/>
      <c r="CY76" s="19"/>
    </row>
    <row r="77" spans="1:103" x14ac:dyDescent="0.25">
      <c r="AF77" s="19"/>
      <c r="AG77" s="19"/>
      <c r="AH77" s="19"/>
      <c r="AI77" s="19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19"/>
      <c r="AX77" s="19"/>
      <c r="AY77" s="19"/>
      <c r="AZ77" s="19"/>
      <c r="BA77" s="19"/>
      <c r="BB77" s="19"/>
      <c r="BC77" s="19"/>
      <c r="BD77" s="19"/>
      <c r="BE77" s="19"/>
      <c r="BF77" s="19"/>
      <c r="BG77" s="19"/>
      <c r="BH77" s="19"/>
      <c r="BI77" s="19"/>
      <c r="BJ77" s="19"/>
      <c r="BK77" s="19"/>
      <c r="BL77" s="19"/>
      <c r="BM77" s="19"/>
      <c r="BN77" s="19"/>
      <c r="BO77" s="19"/>
      <c r="BP77" s="19"/>
      <c r="BQ77" s="19"/>
      <c r="BR77" s="19"/>
      <c r="BS77" s="19"/>
      <c r="BT77" s="19"/>
      <c r="BU77" s="19"/>
      <c r="BV77" s="19"/>
      <c r="BW77" s="19"/>
      <c r="BX77" s="19"/>
      <c r="BY77" s="19"/>
      <c r="BZ77" s="19"/>
      <c r="CA77" s="19"/>
      <c r="CB77" s="19"/>
      <c r="CC77" s="19"/>
      <c r="CD77" s="19"/>
      <c r="CE77" s="19"/>
      <c r="CF77" s="19"/>
      <c r="CG77" s="19"/>
      <c r="CH77" s="19"/>
      <c r="CI77" s="19"/>
      <c r="CJ77" s="19"/>
      <c r="CK77" s="19"/>
      <c r="CL77" s="19"/>
      <c r="CM77" s="19"/>
      <c r="CN77" s="19"/>
      <c r="CO77" s="19"/>
      <c r="CP77" s="19"/>
      <c r="CQ77" s="19"/>
      <c r="CR77" s="19"/>
      <c r="CS77" s="19"/>
      <c r="CT77" s="19"/>
      <c r="CU77" s="19"/>
      <c r="CV77" s="19"/>
      <c r="CW77" s="19"/>
      <c r="CX77" s="19"/>
      <c r="CY77" s="19"/>
    </row>
    <row r="78" spans="1:103" x14ac:dyDescent="0.25">
      <c r="AF78" s="19"/>
      <c r="AG78" s="19"/>
      <c r="AH78" s="19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19"/>
      <c r="AX78" s="19"/>
      <c r="AY78" s="19"/>
      <c r="AZ78" s="19"/>
      <c r="BA78" s="19"/>
      <c r="BB78" s="19"/>
      <c r="BC78" s="19"/>
      <c r="BD78" s="19"/>
      <c r="BE78" s="19"/>
      <c r="BF78" s="19"/>
      <c r="BG78" s="19"/>
      <c r="BH78" s="19"/>
      <c r="BI78" s="19"/>
      <c r="BJ78" s="19"/>
      <c r="BK78" s="19"/>
      <c r="BL78" s="19"/>
      <c r="BM78" s="19"/>
      <c r="BN78" s="19"/>
      <c r="BO78" s="19"/>
      <c r="BP78" s="19"/>
      <c r="BQ78" s="19"/>
      <c r="BR78" s="19"/>
      <c r="BS78" s="19"/>
      <c r="BT78" s="19"/>
      <c r="BU78" s="19"/>
      <c r="BV78" s="19"/>
      <c r="BW78" s="19"/>
      <c r="BX78" s="19"/>
      <c r="BY78" s="19"/>
      <c r="BZ78" s="19"/>
      <c r="CA78" s="19"/>
      <c r="CB78" s="19"/>
      <c r="CC78" s="19"/>
      <c r="CD78" s="19"/>
      <c r="CE78" s="19"/>
      <c r="CF78" s="19"/>
      <c r="CG78" s="19"/>
      <c r="CH78" s="19"/>
      <c r="CI78" s="19"/>
      <c r="CJ78" s="19"/>
      <c r="CK78" s="19"/>
      <c r="CL78" s="19"/>
      <c r="CM78" s="19"/>
      <c r="CN78" s="19"/>
      <c r="CO78" s="19"/>
      <c r="CP78" s="19"/>
      <c r="CQ78" s="19"/>
      <c r="CR78" s="19"/>
      <c r="CS78" s="19"/>
      <c r="CT78" s="19"/>
      <c r="CU78" s="19"/>
      <c r="CV78" s="19"/>
      <c r="CW78" s="19"/>
      <c r="CX78" s="19"/>
      <c r="CY78" s="19"/>
    </row>
    <row r="79" spans="1:103" x14ac:dyDescent="0.25">
      <c r="AF79" s="19"/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19"/>
      <c r="AX79" s="19"/>
      <c r="AY79" s="19"/>
      <c r="AZ79" s="19"/>
      <c r="BA79" s="19"/>
      <c r="BB79" s="19"/>
      <c r="BC79" s="19"/>
      <c r="BD79" s="19"/>
      <c r="BE79" s="19"/>
      <c r="BF79" s="19"/>
      <c r="BG79" s="19"/>
      <c r="BH79" s="19"/>
      <c r="BI79" s="19"/>
      <c r="BJ79" s="19"/>
      <c r="BK79" s="19"/>
      <c r="BL79" s="19"/>
      <c r="BM79" s="19"/>
      <c r="BN79" s="19"/>
      <c r="BO79" s="19"/>
      <c r="BP79" s="19"/>
      <c r="BQ79" s="19"/>
      <c r="BR79" s="19"/>
      <c r="BS79" s="19"/>
      <c r="BT79" s="19"/>
      <c r="BU79" s="19"/>
      <c r="BV79" s="19"/>
      <c r="BW79" s="19"/>
      <c r="BX79" s="19"/>
      <c r="BY79" s="19"/>
      <c r="BZ79" s="19"/>
      <c r="CA79" s="19"/>
      <c r="CB79" s="19"/>
      <c r="CC79" s="19"/>
      <c r="CD79" s="19"/>
      <c r="CE79" s="19"/>
      <c r="CF79" s="19"/>
      <c r="CG79" s="19"/>
      <c r="CH79" s="19"/>
      <c r="CI79" s="19"/>
      <c r="CJ79" s="19"/>
      <c r="CK79" s="19"/>
      <c r="CL79" s="19"/>
      <c r="CM79" s="19"/>
      <c r="CN79" s="19"/>
      <c r="CO79" s="19"/>
      <c r="CP79" s="19"/>
      <c r="CQ79" s="19"/>
      <c r="CR79" s="19"/>
      <c r="CS79" s="19"/>
      <c r="CT79" s="19"/>
      <c r="CU79" s="19"/>
      <c r="CV79" s="19"/>
      <c r="CW79" s="19"/>
      <c r="CX79" s="19"/>
      <c r="CY79" s="19"/>
    </row>
    <row r="80" spans="1:103" x14ac:dyDescent="0.25">
      <c r="AF80" s="19"/>
      <c r="AG80" s="19"/>
      <c r="AH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19"/>
      <c r="AX80" s="19"/>
      <c r="AY80" s="19"/>
      <c r="AZ80" s="19"/>
      <c r="BA80" s="19"/>
      <c r="BB80" s="19"/>
      <c r="BC80" s="19"/>
      <c r="BD80" s="19"/>
      <c r="BE80" s="19"/>
      <c r="BF80" s="19"/>
      <c r="BG80" s="19"/>
      <c r="BH80" s="19"/>
      <c r="BI80" s="19"/>
      <c r="BJ80" s="19"/>
      <c r="BK80" s="19"/>
      <c r="BL80" s="19"/>
      <c r="BM80" s="19"/>
      <c r="BN80" s="19"/>
      <c r="BO80" s="19"/>
      <c r="BP80" s="19"/>
      <c r="BQ80" s="19"/>
      <c r="BR80" s="19"/>
      <c r="BS80" s="19"/>
      <c r="BT80" s="19"/>
      <c r="BU80" s="19"/>
      <c r="BV80" s="19"/>
      <c r="BW80" s="19"/>
      <c r="BX80" s="19"/>
      <c r="BY80" s="19"/>
      <c r="BZ80" s="19"/>
      <c r="CA80" s="19"/>
      <c r="CB80" s="19"/>
      <c r="CC80" s="19"/>
      <c r="CD80" s="19"/>
      <c r="CE80" s="19"/>
      <c r="CF80" s="19"/>
      <c r="CG80" s="19"/>
      <c r="CH80" s="19"/>
      <c r="CI80" s="19"/>
      <c r="CJ80" s="19"/>
      <c r="CK80" s="19"/>
      <c r="CL80" s="19"/>
      <c r="CM80" s="19"/>
      <c r="CN80" s="19"/>
      <c r="CO80" s="19"/>
      <c r="CP80" s="19"/>
      <c r="CQ80" s="19"/>
      <c r="CR80" s="19"/>
      <c r="CS80" s="19"/>
      <c r="CT80" s="19"/>
      <c r="CU80" s="19"/>
      <c r="CV80" s="19"/>
      <c r="CW80" s="19"/>
      <c r="CX80" s="19"/>
      <c r="CY80" s="19"/>
    </row>
    <row r="81" spans="32:103" x14ac:dyDescent="0.25">
      <c r="AF81" s="19"/>
      <c r="AG81" s="19"/>
      <c r="AH81" s="19"/>
      <c r="AI81" s="19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19"/>
      <c r="AX81" s="19"/>
      <c r="AY81" s="19"/>
      <c r="AZ81" s="19"/>
      <c r="BA81" s="19"/>
      <c r="BB81" s="19"/>
      <c r="BC81" s="19"/>
      <c r="BD81" s="19"/>
      <c r="BE81" s="19"/>
      <c r="BF81" s="19"/>
      <c r="BG81" s="19"/>
      <c r="BH81" s="19"/>
      <c r="BI81" s="19"/>
      <c r="BJ81" s="19"/>
      <c r="BK81" s="19"/>
      <c r="BL81" s="19"/>
      <c r="BM81" s="19"/>
      <c r="BN81" s="19"/>
      <c r="BO81" s="19"/>
      <c r="BP81" s="19"/>
      <c r="BQ81" s="19"/>
      <c r="BR81" s="19"/>
      <c r="BS81" s="19"/>
      <c r="BT81" s="19"/>
      <c r="BU81" s="19"/>
      <c r="BV81" s="19"/>
      <c r="BW81" s="19"/>
      <c r="BX81" s="19"/>
      <c r="BY81" s="19"/>
      <c r="BZ81" s="19"/>
      <c r="CA81" s="19"/>
      <c r="CB81" s="19"/>
      <c r="CC81" s="19"/>
      <c r="CD81" s="19"/>
      <c r="CE81" s="19"/>
      <c r="CF81" s="19"/>
      <c r="CG81" s="19"/>
      <c r="CH81" s="19"/>
      <c r="CI81" s="19"/>
      <c r="CJ81" s="19"/>
      <c r="CK81" s="19"/>
      <c r="CL81" s="19"/>
      <c r="CM81" s="19"/>
      <c r="CN81" s="19"/>
      <c r="CO81" s="19"/>
      <c r="CP81" s="19"/>
      <c r="CQ81" s="19"/>
      <c r="CR81" s="19"/>
      <c r="CS81" s="19"/>
      <c r="CT81" s="19"/>
      <c r="CU81" s="19"/>
      <c r="CV81" s="19"/>
      <c r="CW81" s="19"/>
      <c r="CX81" s="19"/>
      <c r="CY81" s="19"/>
    </row>
    <row r="82" spans="32:103" x14ac:dyDescent="0.25">
      <c r="AF82" s="19"/>
      <c r="AG82" s="19"/>
      <c r="AH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19"/>
      <c r="AX82" s="19"/>
      <c r="AY82" s="19"/>
      <c r="AZ82" s="19"/>
      <c r="BA82" s="19"/>
      <c r="BB82" s="19"/>
      <c r="BC82" s="19"/>
      <c r="BD82" s="19"/>
      <c r="BE82" s="19"/>
      <c r="BF82" s="19"/>
      <c r="BG82" s="19"/>
      <c r="BH82" s="19"/>
      <c r="BI82" s="19"/>
      <c r="BJ82" s="19"/>
      <c r="BK82" s="19"/>
      <c r="BL82" s="19"/>
      <c r="BM82" s="19"/>
      <c r="BN82" s="19"/>
      <c r="BO82" s="19"/>
      <c r="BP82" s="19"/>
      <c r="BQ82" s="19"/>
      <c r="BR82" s="19"/>
      <c r="BS82" s="19"/>
      <c r="BT82" s="19"/>
      <c r="BU82" s="19"/>
      <c r="BV82" s="19"/>
      <c r="BW82" s="19"/>
      <c r="BX82" s="19"/>
      <c r="BY82" s="19"/>
      <c r="BZ82" s="19"/>
      <c r="CA82" s="19"/>
      <c r="CB82" s="19"/>
      <c r="CC82" s="19"/>
      <c r="CD82" s="19"/>
      <c r="CE82" s="19"/>
      <c r="CF82" s="19"/>
      <c r="CG82" s="19"/>
      <c r="CH82" s="19"/>
      <c r="CI82" s="19"/>
      <c r="CJ82" s="19"/>
      <c r="CK82" s="19"/>
      <c r="CL82" s="19"/>
      <c r="CM82" s="19"/>
      <c r="CN82" s="19"/>
      <c r="CO82" s="19"/>
      <c r="CP82" s="19"/>
      <c r="CQ82" s="19"/>
      <c r="CR82" s="19"/>
      <c r="CS82" s="19"/>
      <c r="CT82" s="19"/>
      <c r="CU82" s="19"/>
      <c r="CV82" s="19"/>
      <c r="CW82" s="19"/>
      <c r="CX82" s="19"/>
      <c r="CY82" s="19"/>
    </row>
    <row r="83" spans="32:103" x14ac:dyDescent="0.25">
      <c r="AF83" s="19"/>
      <c r="AG83" s="19"/>
      <c r="AH83" s="19"/>
      <c r="AI83" s="19"/>
      <c r="AJ83" s="19"/>
      <c r="AK83" s="19"/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19"/>
      <c r="AX83" s="19"/>
      <c r="AY83" s="19"/>
      <c r="AZ83" s="19"/>
      <c r="BA83" s="19"/>
      <c r="BB83" s="19"/>
      <c r="BC83" s="19"/>
      <c r="BD83" s="19"/>
      <c r="BE83" s="19"/>
      <c r="BF83" s="19"/>
      <c r="BG83" s="19"/>
      <c r="BH83" s="19"/>
      <c r="BI83" s="19"/>
      <c r="BJ83" s="19"/>
      <c r="BK83" s="19"/>
      <c r="BL83" s="19"/>
      <c r="BM83" s="19"/>
      <c r="BN83" s="19"/>
      <c r="BO83" s="19"/>
      <c r="BP83" s="19"/>
      <c r="BQ83" s="19"/>
      <c r="BR83" s="19"/>
      <c r="BS83" s="19"/>
      <c r="BT83" s="19"/>
      <c r="BU83" s="19"/>
      <c r="BV83" s="19"/>
      <c r="BW83" s="19"/>
      <c r="BX83" s="19"/>
      <c r="BY83" s="19"/>
      <c r="BZ83" s="19"/>
      <c r="CA83" s="19"/>
      <c r="CB83" s="19"/>
      <c r="CC83" s="19"/>
      <c r="CD83" s="19"/>
      <c r="CE83" s="19"/>
      <c r="CF83" s="19"/>
      <c r="CG83" s="19"/>
      <c r="CH83" s="19"/>
      <c r="CI83" s="19"/>
      <c r="CJ83" s="19"/>
      <c r="CK83" s="19"/>
      <c r="CL83" s="19"/>
      <c r="CM83" s="19"/>
      <c r="CN83" s="19"/>
      <c r="CO83" s="19"/>
      <c r="CP83" s="19"/>
      <c r="CQ83" s="19"/>
      <c r="CR83" s="19"/>
      <c r="CS83" s="19"/>
      <c r="CT83" s="19"/>
      <c r="CU83" s="19"/>
      <c r="CV83" s="19"/>
      <c r="CW83" s="19"/>
      <c r="CX83" s="19"/>
      <c r="CY83" s="19"/>
    </row>
    <row r="84" spans="32:103" x14ac:dyDescent="0.25">
      <c r="AF84" s="19"/>
      <c r="AG84" s="19"/>
      <c r="AH84" s="19"/>
      <c r="AI84" s="19"/>
      <c r="AJ84" s="19"/>
      <c r="AK84" s="19"/>
      <c r="AL84" s="19"/>
      <c r="AM84" s="19"/>
      <c r="AN84" s="19"/>
      <c r="AO84" s="19"/>
      <c r="AP84" s="19"/>
      <c r="AQ84" s="19"/>
      <c r="AR84" s="19"/>
      <c r="AS84" s="19"/>
      <c r="AT84" s="19"/>
      <c r="AU84" s="19"/>
      <c r="AV84" s="19"/>
      <c r="AW84" s="19"/>
      <c r="AX84" s="19"/>
      <c r="AY84" s="19"/>
      <c r="AZ84" s="19"/>
      <c r="BA84" s="19"/>
      <c r="BB84" s="19"/>
      <c r="BC84" s="19"/>
      <c r="BD84" s="19"/>
      <c r="BE84" s="19"/>
      <c r="BF84" s="19"/>
      <c r="BG84" s="19"/>
      <c r="BH84" s="19"/>
      <c r="BI84" s="19"/>
      <c r="BJ84" s="19"/>
      <c r="BK84" s="19"/>
      <c r="BL84" s="19"/>
      <c r="BM84" s="19"/>
      <c r="BN84" s="19"/>
      <c r="BO84" s="19"/>
      <c r="BP84" s="19"/>
      <c r="BQ84" s="19"/>
      <c r="BR84" s="19"/>
      <c r="BS84" s="19"/>
      <c r="BT84" s="19"/>
      <c r="BU84" s="19"/>
      <c r="BV84" s="19"/>
      <c r="BW84" s="19"/>
      <c r="BX84" s="19"/>
      <c r="BY84" s="19"/>
      <c r="BZ84" s="19"/>
      <c r="CA84" s="19"/>
      <c r="CB84" s="19"/>
      <c r="CC84" s="19"/>
      <c r="CD84" s="19"/>
      <c r="CE84" s="19"/>
      <c r="CF84" s="19"/>
      <c r="CG84" s="19"/>
      <c r="CH84" s="19"/>
      <c r="CI84" s="19"/>
      <c r="CJ84" s="19"/>
      <c r="CK84" s="19"/>
      <c r="CL84" s="19"/>
      <c r="CM84" s="19"/>
      <c r="CN84" s="19"/>
      <c r="CO84" s="19"/>
      <c r="CP84" s="19"/>
      <c r="CQ84" s="19"/>
      <c r="CR84" s="19"/>
      <c r="CS84" s="19"/>
      <c r="CT84" s="19"/>
      <c r="CU84" s="19"/>
      <c r="CV84" s="19"/>
      <c r="CW84" s="19"/>
      <c r="CX84" s="19"/>
      <c r="CY84" s="19"/>
    </row>
    <row r="85" spans="32:103" x14ac:dyDescent="0.25">
      <c r="AF85" s="19"/>
      <c r="AG85" s="19"/>
      <c r="AH85" s="19"/>
      <c r="AI85" s="19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19"/>
      <c r="AX85" s="19"/>
      <c r="AY85" s="19"/>
      <c r="AZ85" s="19"/>
      <c r="BA85" s="19"/>
      <c r="BB85" s="19"/>
      <c r="BC85" s="19"/>
      <c r="BD85" s="19"/>
      <c r="BE85" s="19"/>
      <c r="BF85" s="19"/>
      <c r="BG85" s="19"/>
      <c r="BH85" s="19"/>
      <c r="BI85" s="19"/>
      <c r="BJ85" s="19"/>
      <c r="BK85" s="19"/>
      <c r="BL85" s="19"/>
      <c r="BM85" s="19"/>
      <c r="BN85" s="19"/>
      <c r="BO85" s="19"/>
      <c r="BP85" s="19"/>
      <c r="BQ85" s="19"/>
      <c r="BR85" s="19"/>
      <c r="BS85" s="19"/>
      <c r="BT85" s="19"/>
      <c r="BU85" s="19"/>
      <c r="BV85" s="19"/>
      <c r="BW85" s="19"/>
      <c r="BX85" s="19"/>
      <c r="BY85" s="19"/>
      <c r="BZ85" s="19"/>
      <c r="CA85" s="19"/>
      <c r="CB85" s="19"/>
      <c r="CC85" s="19"/>
      <c r="CD85" s="19"/>
      <c r="CE85" s="19"/>
      <c r="CF85" s="19"/>
      <c r="CG85" s="19"/>
      <c r="CH85" s="19"/>
      <c r="CI85" s="19"/>
      <c r="CJ85" s="19"/>
      <c r="CK85" s="19"/>
      <c r="CL85" s="19"/>
      <c r="CM85" s="19"/>
      <c r="CN85" s="19"/>
      <c r="CO85" s="19"/>
      <c r="CP85" s="19"/>
      <c r="CQ85" s="19"/>
      <c r="CR85" s="19"/>
      <c r="CS85" s="19"/>
      <c r="CT85" s="19"/>
      <c r="CU85" s="19"/>
      <c r="CV85" s="19"/>
      <c r="CW85" s="19"/>
      <c r="CX85" s="19"/>
      <c r="CY85" s="19"/>
    </row>
    <row r="86" spans="32:103" x14ac:dyDescent="0.25">
      <c r="AF86" s="19"/>
      <c r="AG86" s="19"/>
      <c r="AH86" s="19"/>
      <c r="AI86" s="1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19"/>
      <c r="AX86" s="19"/>
      <c r="AY86" s="19"/>
      <c r="AZ86" s="19"/>
      <c r="BA86" s="19"/>
      <c r="BB86" s="19"/>
      <c r="BC86" s="19"/>
      <c r="BD86" s="19"/>
      <c r="BE86" s="19"/>
      <c r="BF86" s="19"/>
      <c r="BG86" s="19"/>
      <c r="BH86" s="19"/>
      <c r="BI86" s="19"/>
      <c r="BJ86" s="19"/>
      <c r="BK86" s="19"/>
      <c r="BL86" s="19"/>
      <c r="BM86" s="19"/>
      <c r="BN86" s="19"/>
      <c r="BO86" s="19"/>
      <c r="BP86" s="19"/>
      <c r="BQ86" s="19"/>
      <c r="BR86" s="19"/>
      <c r="BS86" s="19"/>
      <c r="BT86" s="19"/>
      <c r="BU86" s="19"/>
      <c r="BV86" s="19"/>
      <c r="BW86" s="19"/>
      <c r="BX86" s="19"/>
      <c r="BY86" s="19"/>
      <c r="BZ86" s="19"/>
      <c r="CA86" s="19"/>
      <c r="CB86" s="19"/>
      <c r="CC86" s="19"/>
      <c r="CD86" s="19"/>
      <c r="CE86" s="19"/>
      <c r="CF86" s="19"/>
      <c r="CG86" s="19"/>
      <c r="CH86" s="19"/>
      <c r="CI86" s="19"/>
      <c r="CJ86" s="19"/>
      <c r="CK86" s="19"/>
      <c r="CL86" s="19"/>
      <c r="CM86" s="19"/>
      <c r="CN86" s="19"/>
      <c r="CO86" s="19"/>
      <c r="CP86" s="19"/>
      <c r="CQ86" s="19"/>
      <c r="CR86" s="19"/>
      <c r="CS86" s="19"/>
      <c r="CT86" s="19"/>
      <c r="CU86" s="19"/>
      <c r="CV86" s="19"/>
      <c r="CW86" s="19"/>
      <c r="CX86" s="19"/>
      <c r="CY86" s="19"/>
    </row>
    <row r="87" spans="32:103" x14ac:dyDescent="0.25">
      <c r="AF87" s="19"/>
      <c r="AG87" s="19"/>
      <c r="AH87" s="19"/>
      <c r="AI87" s="1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19"/>
      <c r="AX87" s="19"/>
      <c r="AY87" s="19"/>
      <c r="AZ87" s="19"/>
      <c r="BA87" s="19"/>
      <c r="BB87" s="19"/>
      <c r="BC87" s="19"/>
      <c r="BD87" s="19"/>
      <c r="BE87" s="19"/>
      <c r="BF87" s="19"/>
      <c r="BG87" s="19"/>
      <c r="BH87" s="19"/>
      <c r="BI87" s="19"/>
      <c r="BJ87" s="19"/>
      <c r="BK87" s="19"/>
      <c r="BL87" s="19"/>
      <c r="BM87" s="19"/>
      <c r="BN87" s="19"/>
      <c r="BO87" s="19"/>
      <c r="BP87" s="19"/>
      <c r="BQ87" s="19"/>
      <c r="BR87" s="19"/>
      <c r="BS87" s="19"/>
      <c r="BT87" s="19"/>
      <c r="BU87" s="19"/>
      <c r="BV87" s="19"/>
      <c r="BW87" s="19"/>
      <c r="BX87" s="19"/>
      <c r="BY87" s="19"/>
      <c r="BZ87" s="19"/>
      <c r="CA87" s="19"/>
      <c r="CB87" s="19"/>
      <c r="CC87" s="19"/>
      <c r="CD87" s="19"/>
      <c r="CE87" s="19"/>
      <c r="CF87" s="19"/>
      <c r="CG87" s="19"/>
      <c r="CH87" s="19"/>
      <c r="CI87" s="19"/>
      <c r="CJ87" s="19"/>
      <c r="CK87" s="19"/>
      <c r="CL87" s="19"/>
      <c r="CM87" s="19"/>
      <c r="CN87" s="19"/>
      <c r="CO87" s="19"/>
      <c r="CP87" s="19"/>
      <c r="CQ87" s="19"/>
      <c r="CR87" s="19"/>
      <c r="CS87" s="19"/>
      <c r="CT87" s="19"/>
      <c r="CU87" s="19"/>
      <c r="CV87" s="19"/>
      <c r="CW87" s="19"/>
      <c r="CX87" s="19"/>
      <c r="CY87" s="19"/>
    </row>
    <row r="88" spans="32:103" x14ac:dyDescent="0.25">
      <c r="AF88" s="19"/>
      <c r="AG88" s="19"/>
      <c r="AH88" s="19"/>
      <c r="AI88" s="19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19"/>
      <c r="AX88" s="19"/>
      <c r="AY88" s="19"/>
      <c r="AZ88" s="19"/>
      <c r="BA88" s="19"/>
      <c r="BB88" s="19"/>
      <c r="BC88" s="19"/>
      <c r="BD88" s="19"/>
      <c r="BE88" s="19"/>
      <c r="BF88" s="19"/>
      <c r="BG88" s="19"/>
      <c r="BH88" s="19"/>
      <c r="BI88" s="19"/>
      <c r="BJ88" s="19"/>
      <c r="BK88" s="19"/>
      <c r="BL88" s="19"/>
      <c r="BM88" s="19"/>
      <c r="BN88" s="19"/>
      <c r="BO88" s="19"/>
      <c r="BP88" s="19"/>
      <c r="BQ88" s="19"/>
      <c r="BR88" s="19"/>
      <c r="BS88" s="19"/>
      <c r="BT88" s="19"/>
      <c r="BU88" s="19"/>
      <c r="BV88" s="19"/>
      <c r="BW88" s="19"/>
      <c r="BX88" s="19"/>
      <c r="BY88" s="19"/>
      <c r="BZ88" s="19"/>
      <c r="CA88" s="19"/>
      <c r="CB88" s="19"/>
      <c r="CC88" s="19"/>
      <c r="CD88" s="19"/>
      <c r="CE88" s="19"/>
      <c r="CF88" s="19"/>
      <c r="CG88" s="19"/>
      <c r="CH88" s="19"/>
      <c r="CI88" s="19"/>
      <c r="CJ88" s="19"/>
      <c r="CK88" s="19"/>
      <c r="CL88" s="19"/>
      <c r="CM88" s="19"/>
      <c r="CN88" s="19"/>
      <c r="CO88" s="19"/>
      <c r="CP88" s="19"/>
      <c r="CQ88" s="19"/>
      <c r="CR88" s="19"/>
      <c r="CS88" s="19"/>
      <c r="CT88" s="19"/>
      <c r="CU88" s="19"/>
      <c r="CV88" s="19"/>
      <c r="CW88" s="19"/>
      <c r="CX88" s="19"/>
      <c r="CY88" s="19"/>
    </row>
    <row r="89" spans="32:103" x14ac:dyDescent="0.25">
      <c r="AF89" s="19"/>
      <c r="AG89" s="19"/>
      <c r="AH89" s="19"/>
      <c r="AI89" s="19"/>
      <c r="AJ89" s="19"/>
      <c r="AK89" s="19"/>
      <c r="AL89" s="19"/>
      <c r="AM89" s="19"/>
      <c r="AN89" s="19"/>
      <c r="AO89" s="19"/>
      <c r="AP89" s="19"/>
      <c r="AQ89" s="19"/>
      <c r="AR89" s="19"/>
      <c r="AS89" s="19"/>
      <c r="AT89" s="19"/>
      <c r="AU89" s="19"/>
      <c r="AV89" s="19"/>
      <c r="AW89" s="19"/>
      <c r="AX89" s="19"/>
      <c r="AY89" s="19"/>
      <c r="AZ89" s="19"/>
      <c r="BA89" s="19"/>
      <c r="BB89" s="19"/>
      <c r="BC89" s="19"/>
      <c r="BD89" s="19"/>
      <c r="BE89" s="19"/>
      <c r="BF89" s="19"/>
      <c r="BG89" s="19"/>
      <c r="BH89" s="19"/>
      <c r="BI89" s="19"/>
      <c r="BJ89" s="19"/>
      <c r="BK89" s="19"/>
      <c r="BL89" s="19"/>
      <c r="BM89" s="19"/>
      <c r="BN89" s="19"/>
      <c r="BO89" s="19"/>
      <c r="BP89" s="19"/>
      <c r="BQ89" s="19"/>
      <c r="BR89" s="19"/>
      <c r="BS89" s="19"/>
      <c r="BT89" s="19"/>
      <c r="BU89" s="19"/>
      <c r="BV89" s="19"/>
      <c r="BW89" s="19"/>
      <c r="BX89" s="19"/>
      <c r="BY89" s="19"/>
      <c r="BZ89" s="19"/>
      <c r="CA89" s="19"/>
      <c r="CB89" s="19"/>
      <c r="CC89" s="19"/>
      <c r="CD89" s="19"/>
      <c r="CE89" s="19"/>
      <c r="CF89" s="19"/>
      <c r="CG89" s="19"/>
      <c r="CH89" s="19"/>
      <c r="CI89" s="19"/>
      <c r="CJ89" s="19"/>
      <c r="CK89" s="19"/>
      <c r="CL89" s="19"/>
      <c r="CM89" s="19"/>
      <c r="CN89" s="19"/>
      <c r="CO89" s="19"/>
      <c r="CP89" s="19"/>
      <c r="CQ89" s="19"/>
      <c r="CR89" s="19"/>
      <c r="CS89" s="19"/>
      <c r="CT89" s="19"/>
      <c r="CU89" s="19"/>
      <c r="CV89" s="19"/>
      <c r="CW89" s="19"/>
      <c r="CX89" s="19"/>
      <c r="CY89" s="19"/>
    </row>
    <row r="90" spans="32:103" x14ac:dyDescent="0.25">
      <c r="AF90" s="19"/>
      <c r="AG90" s="19"/>
      <c r="AH90" s="19"/>
      <c r="AI90" s="1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19"/>
      <c r="AX90" s="19"/>
      <c r="AY90" s="19"/>
      <c r="AZ90" s="19"/>
      <c r="BA90" s="19"/>
      <c r="BB90" s="19"/>
      <c r="BC90" s="19"/>
      <c r="BD90" s="19"/>
      <c r="BE90" s="19"/>
      <c r="BF90" s="19"/>
      <c r="BG90" s="19"/>
      <c r="BH90" s="19"/>
      <c r="BI90" s="19"/>
      <c r="BJ90" s="19"/>
      <c r="BK90" s="19"/>
      <c r="BL90" s="19"/>
      <c r="BM90" s="19"/>
      <c r="BN90" s="19"/>
      <c r="BO90" s="19"/>
      <c r="BP90" s="19"/>
      <c r="BQ90" s="19"/>
      <c r="BR90" s="19"/>
      <c r="BS90" s="19"/>
      <c r="BT90" s="19"/>
      <c r="BU90" s="19"/>
      <c r="BV90" s="19"/>
      <c r="BW90" s="19"/>
      <c r="BX90" s="19"/>
      <c r="BY90" s="19"/>
      <c r="BZ90" s="19"/>
      <c r="CA90" s="19"/>
      <c r="CB90" s="19"/>
      <c r="CC90" s="19"/>
      <c r="CD90" s="19"/>
      <c r="CE90" s="19"/>
      <c r="CF90" s="19"/>
      <c r="CG90" s="19"/>
      <c r="CH90" s="19"/>
      <c r="CI90" s="19"/>
      <c r="CJ90" s="19"/>
      <c r="CK90" s="19"/>
      <c r="CL90" s="19"/>
      <c r="CM90" s="19"/>
      <c r="CN90" s="19"/>
      <c r="CO90" s="19"/>
      <c r="CP90" s="19"/>
      <c r="CQ90" s="19"/>
      <c r="CR90" s="19"/>
      <c r="CS90" s="19"/>
      <c r="CT90" s="19"/>
      <c r="CU90" s="19"/>
      <c r="CV90" s="19"/>
      <c r="CW90" s="19"/>
      <c r="CX90" s="19"/>
      <c r="CY90" s="19"/>
    </row>
    <row r="91" spans="32:103" x14ac:dyDescent="0.25">
      <c r="AF91" s="19"/>
      <c r="AG91" s="19"/>
      <c r="AH91" s="19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19"/>
      <c r="AX91" s="19"/>
      <c r="AY91" s="19"/>
      <c r="AZ91" s="19"/>
      <c r="BA91" s="19"/>
      <c r="BB91" s="19"/>
      <c r="BC91" s="19"/>
      <c r="BD91" s="19"/>
      <c r="BE91" s="19"/>
      <c r="BF91" s="19"/>
      <c r="BG91" s="19"/>
      <c r="BH91" s="19"/>
      <c r="BI91" s="19"/>
      <c r="BJ91" s="19"/>
      <c r="BK91" s="19"/>
      <c r="BL91" s="19"/>
      <c r="BM91" s="19"/>
      <c r="BN91" s="19"/>
      <c r="BO91" s="19"/>
      <c r="BP91" s="19"/>
      <c r="BQ91" s="19"/>
      <c r="BR91" s="19"/>
      <c r="BS91" s="19"/>
      <c r="BT91" s="19"/>
      <c r="BU91" s="19"/>
      <c r="BV91" s="19"/>
      <c r="BW91" s="19"/>
      <c r="BX91" s="19"/>
      <c r="BY91" s="19"/>
      <c r="BZ91" s="19"/>
      <c r="CA91" s="19"/>
      <c r="CB91" s="19"/>
      <c r="CC91" s="19"/>
      <c r="CD91" s="19"/>
      <c r="CE91" s="19"/>
      <c r="CF91" s="19"/>
      <c r="CG91" s="19"/>
      <c r="CH91" s="19"/>
      <c r="CI91" s="19"/>
      <c r="CJ91" s="19"/>
      <c r="CK91" s="19"/>
      <c r="CL91" s="19"/>
      <c r="CM91" s="19"/>
      <c r="CN91" s="19"/>
      <c r="CO91" s="19"/>
      <c r="CP91" s="19"/>
      <c r="CQ91" s="19"/>
      <c r="CR91" s="19"/>
      <c r="CS91" s="19"/>
      <c r="CT91" s="19"/>
      <c r="CU91" s="19"/>
      <c r="CV91" s="19"/>
      <c r="CW91" s="19"/>
      <c r="CX91" s="19"/>
      <c r="CY91" s="19"/>
    </row>
    <row r="92" spans="32:103" x14ac:dyDescent="0.25">
      <c r="AF92" s="19"/>
      <c r="AG92" s="19"/>
      <c r="AH92" s="19"/>
      <c r="AI92" s="1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19"/>
      <c r="AX92" s="19"/>
      <c r="AY92" s="19"/>
      <c r="AZ92" s="19"/>
      <c r="BA92" s="19"/>
      <c r="BB92" s="19"/>
      <c r="BC92" s="19"/>
      <c r="BD92" s="19"/>
      <c r="BE92" s="19"/>
      <c r="BF92" s="19"/>
      <c r="BG92" s="19"/>
      <c r="BH92" s="19"/>
      <c r="BI92" s="19"/>
      <c r="BJ92" s="19"/>
      <c r="BK92" s="19"/>
      <c r="BL92" s="19"/>
      <c r="BM92" s="19"/>
      <c r="BN92" s="19"/>
      <c r="BO92" s="19"/>
      <c r="BP92" s="19"/>
      <c r="BQ92" s="19"/>
      <c r="BR92" s="19"/>
      <c r="BS92" s="19"/>
      <c r="BT92" s="19"/>
      <c r="BU92" s="19"/>
      <c r="BV92" s="19"/>
      <c r="BW92" s="19"/>
      <c r="BX92" s="19"/>
      <c r="BY92" s="19"/>
      <c r="BZ92" s="19"/>
      <c r="CA92" s="19"/>
      <c r="CB92" s="19"/>
      <c r="CC92" s="19"/>
      <c r="CD92" s="19"/>
      <c r="CE92" s="19"/>
      <c r="CF92" s="19"/>
      <c r="CG92" s="19"/>
      <c r="CH92" s="19"/>
      <c r="CI92" s="19"/>
      <c r="CJ92" s="19"/>
      <c r="CK92" s="19"/>
      <c r="CL92" s="19"/>
      <c r="CM92" s="19"/>
      <c r="CN92" s="19"/>
      <c r="CO92" s="19"/>
      <c r="CP92" s="19"/>
      <c r="CQ92" s="19"/>
      <c r="CR92" s="19"/>
      <c r="CS92" s="19"/>
      <c r="CT92" s="19"/>
      <c r="CU92" s="19"/>
      <c r="CV92" s="19"/>
      <c r="CW92" s="19"/>
      <c r="CX92" s="19"/>
      <c r="CY92" s="19"/>
    </row>
    <row r="93" spans="32:103" x14ac:dyDescent="0.25">
      <c r="AF93" s="19"/>
      <c r="AG93" s="19"/>
      <c r="AH93" s="19"/>
      <c r="AI93" s="19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19"/>
      <c r="AX93" s="19"/>
      <c r="AY93" s="19"/>
      <c r="AZ93" s="19"/>
      <c r="BA93" s="19"/>
      <c r="BB93" s="19"/>
      <c r="BC93" s="19"/>
      <c r="BD93" s="19"/>
      <c r="BE93" s="19"/>
      <c r="BF93" s="19"/>
      <c r="BG93" s="19"/>
      <c r="BH93" s="19"/>
      <c r="BI93" s="19"/>
      <c r="BJ93" s="19"/>
      <c r="BK93" s="19"/>
      <c r="BL93" s="19"/>
      <c r="BM93" s="19"/>
      <c r="BN93" s="19"/>
      <c r="BO93" s="19"/>
      <c r="BP93" s="19"/>
      <c r="BQ93" s="19"/>
      <c r="BR93" s="19"/>
      <c r="BS93" s="19"/>
      <c r="BT93" s="19"/>
      <c r="BU93" s="19"/>
      <c r="BV93" s="19"/>
      <c r="BW93" s="19"/>
      <c r="BX93" s="19"/>
      <c r="BY93" s="19"/>
      <c r="BZ93" s="19"/>
      <c r="CA93" s="19"/>
      <c r="CB93" s="19"/>
      <c r="CC93" s="19"/>
      <c r="CD93" s="19"/>
      <c r="CE93" s="19"/>
      <c r="CF93" s="19"/>
      <c r="CG93" s="19"/>
      <c r="CH93" s="19"/>
      <c r="CI93" s="19"/>
      <c r="CJ93" s="19"/>
      <c r="CK93" s="19"/>
      <c r="CL93" s="19"/>
      <c r="CM93" s="19"/>
      <c r="CN93" s="19"/>
      <c r="CO93" s="19"/>
      <c r="CP93" s="19"/>
      <c r="CQ93" s="19"/>
      <c r="CR93" s="19"/>
      <c r="CS93" s="19"/>
      <c r="CT93" s="19"/>
      <c r="CU93" s="19"/>
      <c r="CV93" s="19"/>
      <c r="CW93" s="19"/>
      <c r="CX93" s="19"/>
      <c r="CY93" s="19"/>
    </row>
    <row r="94" spans="32:103" x14ac:dyDescent="0.25">
      <c r="AF94" s="19"/>
      <c r="AG94" s="19"/>
      <c r="AH94" s="19"/>
      <c r="AI94" s="19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19"/>
      <c r="AX94" s="19"/>
      <c r="AY94" s="19"/>
      <c r="AZ94" s="19"/>
      <c r="BA94" s="19"/>
      <c r="BB94" s="19"/>
      <c r="BC94" s="19"/>
      <c r="BD94" s="19"/>
      <c r="BE94" s="19"/>
      <c r="BF94" s="19"/>
      <c r="BG94" s="19"/>
      <c r="BH94" s="19"/>
      <c r="BI94" s="19"/>
      <c r="BJ94" s="19"/>
      <c r="BK94" s="19"/>
      <c r="BL94" s="19"/>
      <c r="BM94" s="19"/>
      <c r="BN94" s="19"/>
      <c r="BO94" s="19"/>
      <c r="BP94" s="19"/>
      <c r="BQ94" s="19"/>
      <c r="BR94" s="19"/>
      <c r="BS94" s="19"/>
      <c r="BT94" s="19"/>
      <c r="BU94" s="19"/>
      <c r="BV94" s="19"/>
      <c r="BW94" s="19"/>
      <c r="BX94" s="19"/>
      <c r="BY94" s="19"/>
      <c r="BZ94" s="19"/>
      <c r="CA94" s="19"/>
      <c r="CB94" s="19"/>
      <c r="CC94" s="19"/>
      <c r="CD94" s="19"/>
      <c r="CE94" s="19"/>
      <c r="CF94" s="19"/>
      <c r="CG94" s="19"/>
      <c r="CH94" s="19"/>
      <c r="CI94" s="19"/>
      <c r="CJ94" s="19"/>
      <c r="CK94" s="19"/>
      <c r="CL94" s="19"/>
      <c r="CM94" s="19"/>
      <c r="CN94" s="19"/>
      <c r="CO94" s="19"/>
      <c r="CP94" s="19"/>
      <c r="CQ94" s="19"/>
      <c r="CR94" s="19"/>
      <c r="CS94" s="19"/>
      <c r="CT94" s="19"/>
      <c r="CU94" s="19"/>
      <c r="CV94" s="19"/>
      <c r="CW94" s="19"/>
      <c r="CX94" s="19"/>
      <c r="CY94" s="19"/>
    </row>
    <row r="95" spans="32:103" x14ac:dyDescent="0.25">
      <c r="AF95" s="19"/>
      <c r="AG95" s="19"/>
      <c r="AH95" s="19"/>
      <c r="AI95" s="19"/>
      <c r="AJ95" s="19"/>
      <c r="AK95" s="19"/>
      <c r="AL95" s="19"/>
      <c r="AM95" s="19"/>
      <c r="AN95" s="19"/>
      <c r="AO95" s="19"/>
      <c r="AP95" s="19"/>
      <c r="AQ95" s="19"/>
      <c r="AR95" s="19"/>
      <c r="AS95" s="19"/>
      <c r="AT95" s="19"/>
      <c r="AU95" s="19"/>
      <c r="AV95" s="19"/>
      <c r="AW95" s="19"/>
      <c r="AX95" s="19"/>
      <c r="AY95" s="19"/>
      <c r="AZ95" s="19"/>
      <c r="BA95" s="19"/>
      <c r="BB95" s="19"/>
      <c r="BC95" s="19"/>
      <c r="BD95" s="19"/>
      <c r="BE95" s="19"/>
      <c r="BF95" s="19"/>
      <c r="BG95" s="19"/>
      <c r="BH95" s="19"/>
      <c r="BI95" s="19"/>
      <c r="BJ95" s="19"/>
      <c r="BK95" s="19"/>
      <c r="BL95" s="19"/>
      <c r="BM95" s="19"/>
      <c r="BN95" s="19"/>
      <c r="BO95" s="19"/>
      <c r="BP95" s="19"/>
      <c r="BQ95" s="19"/>
      <c r="BR95" s="19"/>
      <c r="BS95" s="19"/>
      <c r="BT95" s="19"/>
      <c r="BU95" s="19"/>
      <c r="BV95" s="19"/>
      <c r="BW95" s="19"/>
      <c r="BX95" s="19"/>
      <c r="BY95" s="19"/>
      <c r="BZ95" s="19"/>
      <c r="CA95" s="19"/>
      <c r="CB95" s="19"/>
      <c r="CC95" s="19"/>
      <c r="CD95" s="19"/>
      <c r="CE95" s="19"/>
      <c r="CF95" s="19"/>
      <c r="CG95" s="19"/>
      <c r="CH95" s="19"/>
      <c r="CI95" s="19"/>
      <c r="CJ95" s="19"/>
      <c r="CK95" s="19"/>
      <c r="CL95" s="19"/>
      <c r="CM95" s="19"/>
      <c r="CN95" s="19"/>
      <c r="CO95" s="19"/>
      <c r="CP95" s="19"/>
      <c r="CQ95" s="19"/>
      <c r="CR95" s="19"/>
      <c r="CS95" s="19"/>
      <c r="CT95" s="19"/>
      <c r="CU95" s="19"/>
      <c r="CV95" s="19"/>
      <c r="CW95" s="19"/>
      <c r="CX95" s="19"/>
      <c r="CY95" s="19"/>
    </row>
    <row r="96" spans="32:103" x14ac:dyDescent="0.25">
      <c r="AF96" s="19"/>
      <c r="AG96" s="19"/>
      <c r="AH96" s="19"/>
      <c r="AI96" s="19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/>
      <c r="AV96" s="19"/>
      <c r="AW96" s="19"/>
      <c r="AX96" s="19"/>
      <c r="AY96" s="19"/>
      <c r="AZ96" s="19"/>
      <c r="BA96" s="19"/>
      <c r="BB96" s="19"/>
      <c r="BC96" s="19"/>
      <c r="BD96" s="19"/>
      <c r="BE96" s="19"/>
      <c r="BF96" s="19"/>
      <c r="BG96" s="19"/>
      <c r="BH96" s="19"/>
      <c r="BI96" s="19"/>
      <c r="BJ96" s="19"/>
      <c r="BK96" s="19"/>
      <c r="BL96" s="19"/>
      <c r="BM96" s="19"/>
      <c r="BN96" s="19"/>
      <c r="BO96" s="19"/>
      <c r="BP96" s="19"/>
      <c r="BQ96" s="19"/>
      <c r="BR96" s="19"/>
      <c r="BS96" s="19"/>
      <c r="BT96" s="19"/>
      <c r="BU96" s="19"/>
      <c r="BV96" s="19"/>
      <c r="BW96" s="19"/>
      <c r="BX96" s="19"/>
      <c r="BY96" s="19"/>
      <c r="BZ96" s="19"/>
      <c r="CA96" s="19"/>
      <c r="CB96" s="19"/>
      <c r="CC96" s="19"/>
      <c r="CD96" s="19"/>
      <c r="CE96" s="19"/>
      <c r="CF96" s="19"/>
      <c r="CG96" s="19"/>
      <c r="CH96" s="19"/>
      <c r="CI96" s="19"/>
      <c r="CJ96" s="19"/>
      <c r="CK96" s="19"/>
      <c r="CL96" s="19"/>
      <c r="CM96" s="19"/>
      <c r="CN96" s="19"/>
      <c r="CO96" s="19"/>
      <c r="CP96" s="19"/>
      <c r="CQ96" s="19"/>
      <c r="CR96" s="19"/>
      <c r="CS96" s="19"/>
      <c r="CT96" s="19"/>
      <c r="CU96" s="19"/>
      <c r="CV96" s="19"/>
      <c r="CW96" s="19"/>
      <c r="CX96" s="19"/>
      <c r="CY96" s="19"/>
    </row>
    <row r="97" spans="32:103" x14ac:dyDescent="0.25">
      <c r="AF97" s="19"/>
      <c r="AG97" s="19"/>
      <c r="AH97" s="19"/>
      <c r="AI97" s="19"/>
      <c r="AJ97" s="19"/>
      <c r="AK97" s="19"/>
      <c r="AL97" s="19"/>
      <c r="AM97" s="19"/>
      <c r="AN97" s="19"/>
      <c r="AO97" s="19"/>
      <c r="AP97" s="19"/>
      <c r="AQ97" s="19"/>
      <c r="AR97" s="19"/>
      <c r="AS97" s="19"/>
      <c r="AT97" s="19"/>
      <c r="AU97" s="19"/>
      <c r="AV97" s="19"/>
      <c r="AW97" s="19"/>
      <c r="AX97" s="19"/>
      <c r="AY97" s="19"/>
      <c r="AZ97" s="19"/>
      <c r="BA97" s="19"/>
      <c r="BB97" s="19"/>
      <c r="BC97" s="19"/>
      <c r="BD97" s="19"/>
      <c r="BE97" s="19"/>
      <c r="BF97" s="19"/>
      <c r="BG97" s="19"/>
      <c r="BH97" s="19"/>
      <c r="BI97" s="19"/>
      <c r="BJ97" s="19"/>
      <c r="BK97" s="19"/>
      <c r="BL97" s="19"/>
      <c r="BM97" s="19"/>
      <c r="BN97" s="19"/>
      <c r="BO97" s="19"/>
      <c r="BP97" s="19"/>
      <c r="BQ97" s="19"/>
      <c r="BR97" s="19"/>
      <c r="BS97" s="19"/>
      <c r="BT97" s="19"/>
      <c r="BU97" s="19"/>
      <c r="BV97" s="19"/>
      <c r="BW97" s="19"/>
      <c r="BX97" s="19"/>
      <c r="BY97" s="19"/>
      <c r="BZ97" s="19"/>
      <c r="CA97" s="19"/>
      <c r="CB97" s="19"/>
      <c r="CC97" s="19"/>
      <c r="CD97" s="19"/>
      <c r="CE97" s="19"/>
      <c r="CF97" s="19"/>
      <c r="CG97" s="19"/>
      <c r="CH97" s="19"/>
      <c r="CI97" s="19"/>
      <c r="CJ97" s="19"/>
      <c r="CK97" s="19"/>
      <c r="CL97" s="19"/>
      <c r="CM97" s="19"/>
      <c r="CN97" s="19"/>
      <c r="CO97" s="19"/>
      <c r="CP97" s="19"/>
      <c r="CQ97" s="19"/>
      <c r="CR97" s="19"/>
      <c r="CS97" s="19"/>
      <c r="CT97" s="19"/>
      <c r="CU97" s="19"/>
      <c r="CV97" s="19"/>
      <c r="CW97" s="19"/>
      <c r="CX97" s="19"/>
      <c r="CY97" s="19"/>
    </row>
    <row r="98" spans="32:103" x14ac:dyDescent="0.25">
      <c r="AF98" s="19"/>
      <c r="AG98" s="19"/>
      <c r="AH98" s="19"/>
      <c r="AI98" s="1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19"/>
      <c r="AX98" s="19"/>
      <c r="AY98" s="19"/>
      <c r="AZ98" s="19"/>
      <c r="BA98" s="19"/>
      <c r="BB98" s="19"/>
      <c r="BC98" s="19"/>
      <c r="BD98" s="19"/>
      <c r="BE98" s="19"/>
      <c r="BF98" s="19"/>
      <c r="BG98" s="19"/>
      <c r="BH98" s="19"/>
      <c r="BI98" s="19"/>
      <c r="BJ98" s="19"/>
      <c r="BK98" s="19"/>
      <c r="BL98" s="19"/>
      <c r="BM98" s="19"/>
      <c r="BN98" s="19"/>
      <c r="BO98" s="19"/>
      <c r="BP98" s="19"/>
      <c r="BQ98" s="19"/>
      <c r="BR98" s="19"/>
      <c r="BS98" s="19"/>
      <c r="BT98" s="19"/>
      <c r="BU98" s="19"/>
      <c r="BV98" s="19"/>
      <c r="BW98" s="19"/>
      <c r="BX98" s="19"/>
      <c r="BY98" s="19"/>
      <c r="BZ98" s="19"/>
      <c r="CA98" s="19"/>
      <c r="CB98" s="19"/>
      <c r="CC98" s="19"/>
      <c r="CD98" s="19"/>
      <c r="CE98" s="19"/>
      <c r="CF98" s="19"/>
      <c r="CG98" s="19"/>
      <c r="CH98" s="19"/>
      <c r="CI98" s="19"/>
      <c r="CJ98" s="19"/>
      <c r="CK98" s="19"/>
      <c r="CL98" s="19"/>
      <c r="CM98" s="19"/>
      <c r="CN98" s="19"/>
      <c r="CO98" s="19"/>
      <c r="CP98" s="19"/>
      <c r="CQ98" s="19"/>
      <c r="CR98" s="19"/>
      <c r="CS98" s="19"/>
      <c r="CT98" s="19"/>
      <c r="CU98" s="19"/>
      <c r="CV98" s="19"/>
      <c r="CW98" s="19"/>
      <c r="CX98" s="19"/>
      <c r="CY98" s="19"/>
    </row>
    <row r="99" spans="32:103" x14ac:dyDescent="0.25">
      <c r="AF99" s="19"/>
      <c r="AG99" s="19"/>
      <c r="AH99" s="19"/>
      <c r="AI99" s="1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19"/>
      <c r="AX99" s="19"/>
      <c r="AY99" s="19"/>
      <c r="AZ99" s="19"/>
      <c r="BA99" s="19"/>
      <c r="BB99" s="19"/>
      <c r="BC99" s="19"/>
      <c r="BD99" s="19"/>
      <c r="BE99" s="19"/>
      <c r="BF99" s="19"/>
      <c r="BG99" s="19"/>
      <c r="BH99" s="19"/>
      <c r="BI99" s="19"/>
      <c r="BJ99" s="19"/>
      <c r="BK99" s="19"/>
      <c r="BL99" s="19"/>
      <c r="BM99" s="19"/>
      <c r="BN99" s="19"/>
      <c r="BO99" s="19"/>
      <c r="BP99" s="19"/>
      <c r="BQ99" s="19"/>
      <c r="BR99" s="19"/>
      <c r="BS99" s="19"/>
      <c r="BT99" s="19"/>
      <c r="BU99" s="19"/>
      <c r="BV99" s="19"/>
      <c r="BW99" s="19"/>
      <c r="BX99" s="19"/>
      <c r="BY99" s="19"/>
      <c r="BZ99" s="19"/>
      <c r="CA99" s="19"/>
      <c r="CB99" s="19"/>
      <c r="CC99" s="19"/>
      <c r="CD99" s="19"/>
      <c r="CE99" s="19"/>
      <c r="CF99" s="19"/>
      <c r="CG99" s="19"/>
      <c r="CH99" s="19"/>
      <c r="CI99" s="19"/>
      <c r="CJ99" s="19"/>
      <c r="CK99" s="19"/>
      <c r="CL99" s="19"/>
      <c r="CM99" s="19"/>
      <c r="CN99" s="19"/>
      <c r="CO99" s="19"/>
      <c r="CP99" s="19"/>
      <c r="CQ99" s="19"/>
      <c r="CR99" s="19"/>
      <c r="CS99" s="19"/>
      <c r="CT99" s="19"/>
      <c r="CU99" s="19"/>
      <c r="CV99" s="19"/>
      <c r="CW99" s="19"/>
      <c r="CX99" s="19"/>
      <c r="CY99" s="19"/>
    </row>
    <row r="100" spans="32:103" x14ac:dyDescent="0.25">
      <c r="AF100" s="19"/>
      <c r="AG100" s="19"/>
      <c r="AH100" s="19"/>
      <c r="AI100" s="19"/>
      <c r="AJ100" s="19"/>
      <c r="AK100" s="19"/>
      <c r="AL100" s="19"/>
      <c r="AM100" s="19"/>
      <c r="AN100" s="19"/>
      <c r="AO100" s="19"/>
      <c r="AP100" s="19"/>
      <c r="AQ100" s="19"/>
      <c r="AR100" s="19"/>
      <c r="AS100" s="19"/>
      <c r="AT100" s="19"/>
      <c r="AU100" s="19"/>
      <c r="AV100" s="19"/>
      <c r="AW100" s="19"/>
      <c r="AX100" s="19"/>
      <c r="AY100" s="19"/>
      <c r="AZ100" s="19"/>
      <c r="BA100" s="19"/>
      <c r="BB100" s="19"/>
      <c r="BC100" s="19"/>
      <c r="BD100" s="19"/>
      <c r="BE100" s="19"/>
      <c r="BF100" s="19"/>
      <c r="BG100" s="19"/>
      <c r="BH100" s="19"/>
      <c r="BI100" s="19"/>
      <c r="BJ100" s="19"/>
      <c r="BK100" s="19"/>
      <c r="BL100" s="19"/>
      <c r="BM100" s="19"/>
      <c r="BN100" s="19"/>
      <c r="BO100" s="19"/>
      <c r="BP100" s="19"/>
      <c r="BQ100" s="19"/>
      <c r="BR100" s="19"/>
      <c r="BS100" s="19"/>
      <c r="BT100" s="19"/>
      <c r="BU100" s="19"/>
      <c r="BV100" s="19"/>
      <c r="BW100" s="19"/>
      <c r="BX100" s="19"/>
      <c r="BY100" s="19"/>
      <c r="BZ100" s="19"/>
      <c r="CA100" s="19"/>
      <c r="CB100" s="19"/>
      <c r="CC100" s="19"/>
      <c r="CD100" s="19"/>
      <c r="CE100" s="19"/>
      <c r="CF100" s="19"/>
      <c r="CG100" s="19"/>
      <c r="CH100" s="19"/>
      <c r="CI100" s="19"/>
      <c r="CJ100" s="19"/>
      <c r="CK100" s="19"/>
      <c r="CL100" s="19"/>
      <c r="CM100" s="19"/>
      <c r="CN100" s="19"/>
      <c r="CO100" s="19"/>
      <c r="CP100" s="19"/>
      <c r="CQ100" s="19"/>
      <c r="CR100" s="19"/>
      <c r="CS100" s="19"/>
      <c r="CT100" s="19"/>
      <c r="CU100" s="19"/>
      <c r="CV100" s="19"/>
      <c r="CW100" s="19"/>
      <c r="CX100" s="19"/>
      <c r="CY100" s="19"/>
    </row>
    <row r="101" spans="32:103" x14ac:dyDescent="0.25">
      <c r="AF101" s="19"/>
      <c r="AG101" s="19"/>
      <c r="AH101" s="19"/>
      <c r="AI101" s="19"/>
      <c r="AJ101" s="19"/>
      <c r="AK101" s="19"/>
      <c r="AL101" s="19"/>
      <c r="AM101" s="19"/>
      <c r="AN101" s="19"/>
      <c r="AO101" s="19"/>
      <c r="AP101" s="19"/>
      <c r="AQ101" s="19"/>
      <c r="AR101" s="19"/>
      <c r="AS101" s="19"/>
      <c r="AT101" s="19"/>
      <c r="AU101" s="19"/>
      <c r="AV101" s="19"/>
      <c r="AW101" s="19"/>
      <c r="AX101" s="19"/>
      <c r="AY101" s="19"/>
      <c r="AZ101" s="19"/>
      <c r="BA101" s="19"/>
      <c r="BB101" s="19"/>
      <c r="BC101" s="19"/>
      <c r="BD101" s="19"/>
      <c r="BE101" s="19"/>
      <c r="BF101" s="19"/>
      <c r="BG101" s="19"/>
      <c r="BH101" s="19"/>
      <c r="BI101" s="19"/>
      <c r="BJ101" s="19"/>
      <c r="BK101" s="19"/>
      <c r="BL101" s="19"/>
      <c r="BM101" s="19"/>
      <c r="BN101" s="19"/>
      <c r="BO101" s="19"/>
      <c r="BP101" s="19"/>
      <c r="BQ101" s="19"/>
      <c r="BR101" s="19"/>
      <c r="BS101" s="19"/>
      <c r="BT101" s="19"/>
      <c r="BU101" s="19"/>
      <c r="BV101" s="19"/>
      <c r="BW101" s="19"/>
      <c r="BX101" s="19"/>
      <c r="BY101" s="19"/>
      <c r="BZ101" s="19"/>
      <c r="CA101" s="19"/>
      <c r="CB101" s="19"/>
      <c r="CC101" s="19"/>
      <c r="CD101" s="19"/>
      <c r="CE101" s="19"/>
      <c r="CF101" s="19"/>
      <c r="CG101" s="19"/>
      <c r="CH101" s="19"/>
      <c r="CI101" s="19"/>
      <c r="CJ101" s="19"/>
      <c r="CK101" s="19"/>
      <c r="CL101" s="19"/>
      <c r="CM101" s="19"/>
      <c r="CN101" s="19"/>
      <c r="CO101" s="19"/>
      <c r="CP101" s="19"/>
      <c r="CQ101" s="19"/>
      <c r="CR101" s="19"/>
      <c r="CS101" s="19"/>
      <c r="CT101" s="19"/>
      <c r="CU101" s="19"/>
      <c r="CV101" s="19"/>
      <c r="CW101" s="19"/>
      <c r="CX101" s="19"/>
      <c r="CY101" s="19"/>
    </row>
    <row r="102" spans="32:103" x14ac:dyDescent="0.25">
      <c r="AF102" s="19"/>
      <c r="AG102" s="19"/>
      <c r="AH102" s="19"/>
      <c r="AI102" s="19"/>
      <c r="AJ102" s="19"/>
      <c r="AK102" s="19"/>
      <c r="AL102" s="19"/>
      <c r="AM102" s="19"/>
      <c r="AN102" s="19"/>
      <c r="AO102" s="19"/>
      <c r="AP102" s="19"/>
      <c r="AQ102" s="19"/>
      <c r="AR102" s="19"/>
      <c r="AS102" s="19"/>
      <c r="AT102" s="19"/>
      <c r="AU102" s="19"/>
      <c r="AV102" s="19"/>
      <c r="AW102" s="19"/>
      <c r="AX102" s="19"/>
      <c r="AY102" s="19"/>
      <c r="AZ102" s="19"/>
      <c r="BA102" s="19"/>
      <c r="BB102" s="19"/>
      <c r="BC102" s="19"/>
      <c r="BD102" s="19"/>
      <c r="BE102" s="19"/>
      <c r="BF102" s="19"/>
      <c r="BG102" s="19"/>
      <c r="BH102" s="19"/>
      <c r="BI102" s="19"/>
      <c r="BJ102" s="19"/>
      <c r="BK102" s="19"/>
      <c r="BL102" s="19"/>
      <c r="BM102" s="19"/>
      <c r="BN102" s="19"/>
      <c r="BO102" s="19"/>
      <c r="BP102" s="19"/>
      <c r="BQ102" s="19"/>
      <c r="BR102" s="19"/>
      <c r="BS102" s="19"/>
      <c r="BT102" s="19"/>
      <c r="BU102" s="19"/>
      <c r="BV102" s="19"/>
      <c r="BW102" s="19"/>
      <c r="BX102" s="19"/>
      <c r="BY102" s="19"/>
      <c r="BZ102" s="19"/>
      <c r="CA102" s="19"/>
      <c r="CB102" s="19"/>
      <c r="CC102" s="19"/>
      <c r="CD102" s="19"/>
      <c r="CE102" s="19"/>
      <c r="CF102" s="19"/>
      <c r="CG102" s="19"/>
      <c r="CH102" s="19"/>
      <c r="CI102" s="19"/>
      <c r="CJ102" s="19"/>
      <c r="CK102" s="19"/>
      <c r="CL102" s="19"/>
      <c r="CM102" s="19"/>
      <c r="CN102" s="19"/>
      <c r="CO102" s="19"/>
      <c r="CP102" s="19"/>
      <c r="CQ102" s="19"/>
      <c r="CR102" s="19"/>
      <c r="CS102" s="19"/>
      <c r="CT102" s="19"/>
      <c r="CU102" s="19"/>
      <c r="CV102" s="19"/>
      <c r="CW102" s="19"/>
      <c r="CX102" s="19"/>
      <c r="CY102" s="19"/>
    </row>
    <row r="103" spans="32:103" x14ac:dyDescent="0.25">
      <c r="AF103" s="19"/>
      <c r="AG103" s="19"/>
      <c r="AH103" s="19"/>
      <c r="AI103" s="19"/>
      <c r="AJ103" s="19"/>
      <c r="AK103" s="19"/>
      <c r="AL103" s="19"/>
      <c r="AM103" s="19"/>
      <c r="AN103" s="19"/>
      <c r="AO103" s="19"/>
      <c r="AP103" s="19"/>
      <c r="AQ103" s="19"/>
      <c r="AR103" s="19"/>
      <c r="AS103" s="19"/>
      <c r="AT103" s="19"/>
      <c r="AU103" s="19"/>
      <c r="AV103" s="19"/>
      <c r="AW103" s="19"/>
      <c r="AX103" s="19"/>
      <c r="AY103" s="19"/>
      <c r="AZ103" s="19"/>
      <c r="BA103" s="19"/>
      <c r="BB103" s="19"/>
      <c r="BC103" s="19"/>
      <c r="BD103" s="19"/>
      <c r="BE103" s="19"/>
      <c r="BF103" s="19"/>
      <c r="BG103" s="19"/>
      <c r="BH103" s="19"/>
      <c r="BI103" s="19"/>
      <c r="BJ103" s="19"/>
      <c r="BK103" s="19"/>
      <c r="BL103" s="19"/>
      <c r="BM103" s="19"/>
      <c r="BN103" s="19"/>
      <c r="BO103" s="19"/>
      <c r="BP103" s="19"/>
      <c r="BQ103" s="19"/>
      <c r="BR103" s="19"/>
      <c r="BS103" s="19"/>
      <c r="BT103" s="19"/>
      <c r="BU103" s="19"/>
      <c r="BV103" s="19"/>
      <c r="BW103" s="19"/>
      <c r="BX103" s="19"/>
      <c r="BY103" s="19"/>
      <c r="BZ103" s="19"/>
      <c r="CA103" s="19"/>
      <c r="CB103" s="19"/>
      <c r="CC103" s="19"/>
      <c r="CD103" s="19"/>
      <c r="CE103" s="19"/>
      <c r="CF103" s="19"/>
      <c r="CG103" s="19"/>
      <c r="CH103" s="19"/>
      <c r="CI103" s="19"/>
      <c r="CJ103" s="19"/>
      <c r="CK103" s="19"/>
      <c r="CL103" s="19"/>
      <c r="CM103" s="19"/>
      <c r="CN103" s="19"/>
      <c r="CO103" s="19"/>
      <c r="CP103" s="19"/>
      <c r="CQ103" s="19"/>
      <c r="CR103" s="19"/>
      <c r="CS103" s="19"/>
      <c r="CT103" s="19"/>
      <c r="CU103" s="19"/>
      <c r="CV103" s="19"/>
      <c r="CW103" s="19"/>
      <c r="CX103" s="19"/>
      <c r="CY103" s="19"/>
    </row>
    <row r="104" spans="32:103" x14ac:dyDescent="0.25">
      <c r="AF104" s="19"/>
      <c r="AG104" s="19"/>
      <c r="AH104" s="19"/>
      <c r="AI104" s="19"/>
      <c r="AJ104" s="19"/>
      <c r="AK104" s="19"/>
      <c r="AL104" s="19"/>
      <c r="AM104" s="19"/>
      <c r="AN104" s="19"/>
      <c r="AO104" s="19"/>
      <c r="AP104" s="19"/>
      <c r="AQ104" s="19"/>
      <c r="AR104" s="19"/>
      <c r="AS104" s="19"/>
      <c r="AT104" s="19"/>
      <c r="AU104" s="19"/>
      <c r="AV104" s="19"/>
      <c r="AW104" s="19"/>
      <c r="AX104" s="19"/>
      <c r="AY104" s="19"/>
      <c r="AZ104" s="19"/>
      <c r="BA104" s="19"/>
      <c r="BB104" s="19"/>
      <c r="BC104" s="19"/>
      <c r="BD104" s="19"/>
      <c r="BE104" s="19"/>
      <c r="BF104" s="19"/>
      <c r="BG104" s="19"/>
      <c r="BH104" s="19"/>
      <c r="BI104" s="19"/>
      <c r="BJ104" s="19"/>
      <c r="BK104" s="19"/>
      <c r="BL104" s="19"/>
      <c r="BM104" s="19"/>
      <c r="BN104" s="19"/>
      <c r="BO104" s="19"/>
      <c r="BP104" s="19"/>
      <c r="BQ104" s="19"/>
      <c r="BR104" s="19"/>
      <c r="BS104" s="19"/>
      <c r="BT104" s="19"/>
      <c r="BU104" s="19"/>
      <c r="BV104" s="19"/>
      <c r="BW104" s="19"/>
      <c r="BX104" s="19"/>
      <c r="BY104" s="19"/>
      <c r="BZ104" s="19"/>
      <c r="CA104" s="19"/>
      <c r="CB104" s="19"/>
      <c r="CC104" s="19"/>
      <c r="CD104" s="19"/>
      <c r="CE104" s="19"/>
      <c r="CF104" s="19"/>
      <c r="CG104" s="19"/>
      <c r="CH104" s="19"/>
      <c r="CI104" s="19"/>
      <c r="CJ104" s="19"/>
      <c r="CK104" s="19"/>
      <c r="CL104" s="19"/>
      <c r="CM104" s="19"/>
      <c r="CN104" s="19"/>
      <c r="CO104" s="19"/>
      <c r="CP104" s="19"/>
      <c r="CQ104" s="19"/>
      <c r="CR104" s="19"/>
      <c r="CS104" s="19"/>
      <c r="CT104" s="19"/>
      <c r="CU104" s="19"/>
      <c r="CV104" s="19"/>
      <c r="CW104" s="19"/>
      <c r="CX104" s="19"/>
      <c r="CY104" s="19"/>
    </row>
    <row r="105" spans="32:103" x14ac:dyDescent="0.25">
      <c r="AF105" s="19"/>
      <c r="AG105" s="19"/>
      <c r="AH105" s="19"/>
      <c r="AI105" s="19"/>
      <c r="AJ105" s="19"/>
      <c r="AK105" s="19"/>
      <c r="AL105" s="19"/>
      <c r="AM105" s="19"/>
      <c r="AN105" s="19"/>
      <c r="AO105" s="19"/>
      <c r="AP105" s="19"/>
      <c r="AQ105" s="19"/>
      <c r="AR105" s="19"/>
      <c r="AS105" s="19"/>
      <c r="AT105" s="19"/>
      <c r="AU105" s="19"/>
      <c r="AV105" s="19"/>
      <c r="AW105" s="19"/>
      <c r="AX105" s="19"/>
      <c r="AY105" s="19"/>
      <c r="AZ105" s="19"/>
      <c r="BA105" s="19"/>
      <c r="BB105" s="19"/>
      <c r="BC105" s="19"/>
      <c r="BD105" s="19"/>
      <c r="BE105" s="19"/>
      <c r="BF105" s="19"/>
      <c r="BG105" s="19"/>
      <c r="BH105" s="19"/>
      <c r="BI105" s="19"/>
      <c r="BJ105" s="19"/>
      <c r="BK105" s="19"/>
      <c r="BL105" s="19"/>
      <c r="BM105" s="19"/>
      <c r="BN105" s="19"/>
      <c r="BO105" s="19"/>
      <c r="BP105" s="19"/>
      <c r="BQ105" s="19"/>
      <c r="BR105" s="19"/>
      <c r="BS105" s="19"/>
      <c r="BT105" s="19"/>
      <c r="BU105" s="19"/>
      <c r="BV105" s="19"/>
      <c r="BW105" s="19"/>
      <c r="BX105" s="19"/>
      <c r="BY105" s="19"/>
      <c r="BZ105" s="19"/>
      <c r="CA105" s="19"/>
      <c r="CB105" s="19"/>
      <c r="CC105" s="19"/>
      <c r="CD105" s="19"/>
      <c r="CE105" s="19"/>
      <c r="CF105" s="19"/>
      <c r="CG105" s="19"/>
      <c r="CH105" s="19"/>
      <c r="CI105" s="19"/>
      <c r="CJ105" s="19"/>
      <c r="CK105" s="19"/>
      <c r="CL105" s="19"/>
      <c r="CM105" s="19"/>
      <c r="CN105" s="19"/>
      <c r="CO105" s="19"/>
      <c r="CP105" s="19"/>
      <c r="CQ105" s="19"/>
      <c r="CR105" s="19"/>
      <c r="CS105" s="19"/>
      <c r="CT105" s="19"/>
      <c r="CU105" s="19"/>
      <c r="CV105" s="19"/>
      <c r="CW105" s="19"/>
      <c r="CX105" s="19"/>
      <c r="CY105" s="19"/>
    </row>
    <row r="106" spans="32:103" x14ac:dyDescent="0.25">
      <c r="AF106" s="19"/>
      <c r="AG106" s="19"/>
      <c r="AH106" s="19"/>
      <c r="AI106" s="19"/>
      <c r="AJ106" s="19"/>
      <c r="AK106" s="19"/>
      <c r="AL106" s="19"/>
      <c r="AM106" s="19"/>
      <c r="AN106" s="19"/>
      <c r="AO106" s="19"/>
      <c r="AP106" s="19"/>
      <c r="AQ106" s="19"/>
      <c r="AR106" s="19"/>
      <c r="AS106" s="19"/>
      <c r="AT106" s="19"/>
      <c r="AU106" s="19"/>
      <c r="AV106" s="19"/>
      <c r="AW106" s="19"/>
      <c r="AX106" s="19"/>
      <c r="AY106" s="19"/>
      <c r="AZ106" s="19"/>
      <c r="BA106" s="19"/>
      <c r="BB106" s="19"/>
      <c r="BC106" s="19"/>
      <c r="BD106" s="19"/>
      <c r="BE106" s="19"/>
      <c r="BF106" s="19"/>
      <c r="BG106" s="19"/>
      <c r="BH106" s="19"/>
      <c r="BI106" s="19"/>
      <c r="BJ106" s="19"/>
      <c r="BK106" s="19"/>
      <c r="BL106" s="19"/>
      <c r="BM106" s="19"/>
      <c r="BN106" s="19"/>
      <c r="BO106" s="19"/>
      <c r="BP106" s="19"/>
      <c r="BQ106" s="19"/>
      <c r="BR106" s="19"/>
      <c r="BS106" s="19"/>
      <c r="BT106" s="19"/>
      <c r="BU106" s="19"/>
      <c r="BV106" s="19"/>
      <c r="BW106" s="19"/>
      <c r="BX106" s="19"/>
      <c r="BY106" s="19"/>
      <c r="BZ106" s="19"/>
      <c r="CA106" s="19"/>
      <c r="CB106" s="19"/>
      <c r="CC106" s="19"/>
      <c r="CD106" s="19"/>
      <c r="CE106" s="19"/>
      <c r="CF106" s="19"/>
      <c r="CG106" s="19"/>
      <c r="CH106" s="19"/>
      <c r="CI106" s="19"/>
      <c r="CJ106" s="19"/>
      <c r="CK106" s="19"/>
      <c r="CL106" s="19"/>
      <c r="CM106" s="19"/>
      <c r="CN106" s="19"/>
      <c r="CO106" s="19"/>
      <c r="CP106" s="19"/>
      <c r="CQ106" s="19"/>
      <c r="CR106" s="19"/>
      <c r="CS106" s="19"/>
      <c r="CT106" s="19"/>
      <c r="CU106" s="19"/>
      <c r="CV106" s="19"/>
      <c r="CW106" s="19"/>
      <c r="CX106" s="19"/>
      <c r="CY106" s="19"/>
    </row>
    <row r="107" spans="32:103" x14ac:dyDescent="0.25">
      <c r="AF107" s="19"/>
      <c r="AG107" s="19"/>
      <c r="AH107" s="19"/>
      <c r="AI107" s="19"/>
      <c r="AJ107" s="19"/>
      <c r="AK107" s="19"/>
      <c r="AL107" s="19"/>
      <c r="AM107" s="19"/>
      <c r="AN107" s="19"/>
      <c r="AO107" s="19"/>
      <c r="AP107" s="19"/>
      <c r="AQ107" s="19"/>
      <c r="AR107" s="19"/>
      <c r="AS107" s="19"/>
      <c r="AT107" s="19"/>
      <c r="AU107" s="19"/>
      <c r="AV107" s="19"/>
      <c r="AW107" s="19"/>
      <c r="AX107" s="19"/>
      <c r="AY107" s="19"/>
      <c r="AZ107" s="19"/>
      <c r="BA107" s="19"/>
      <c r="BB107" s="19"/>
      <c r="BC107" s="19"/>
      <c r="BD107" s="19"/>
      <c r="BE107" s="19"/>
      <c r="BF107" s="19"/>
      <c r="BG107" s="19"/>
      <c r="BH107" s="19"/>
      <c r="BI107" s="19"/>
      <c r="BJ107" s="19"/>
      <c r="BK107" s="19"/>
      <c r="BL107" s="19"/>
      <c r="BM107" s="19"/>
      <c r="BN107" s="19"/>
      <c r="BO107" s="19"/>
      <c r="BP107" s="19"/>
      <c r="BQ107" s="19"/>
      <c r="BR107" s="19"/>
      <c r="BS107" s="19"/>
      <c r="BT107" s="19"/>
      <c r="BU107" s="19"/>
      <c r="BV107" s="19"/>
      <c r="BW107" s="19"/>
      <c r="BX107" s="19"/>
      <c r="BY107" s="19"/>
      <c r="BZ107" s="19"/>
      <c r="CA107" s="19"/>
      <c r="CB107" s="19"/>
      <c r="CC107" s="19"/>
      <c r="CD107" s="19"/>
      <c r="CE107" s="19"/>
      <c r="CF107" s="19"/>
      <c r="CG107" s="19"/>
      <c r="CH107" s="19"/>
      <c r="CI107" s="19"/>
      <c r="CJ107" s="19"/>
      <c r="CK107" s="19"/>
      <c r="CL107" s="19"/>
      <c r="CM107" s="19"/>
      <c r="CN107" s="19"/>
      <c r="CO107" s="19"/>
      <c r="CP107" s="19"/>
      <c r="CQ107" s="19"/>
      <c r="CR107" s="19"/>
      <c r="CS107" s="19"/>
      <c r="CT107" s="19"/>
      <c r="CU107" s="19"/>
      <c r="CV107" s="19"/>
      <c r="CW107" s="19"/>
      <c r="CX107" s="19"/>
      <c r="CY107" s="19"/>
    </row>
    <row r="108" spans="32:103" x14ac:dyDescent="0.25">
      <c r="AF108" s="19"/>
      <c r="AG108" s="19"/>
      <c r="AH108" s="19"/>
      <c r="AI108" s="19"/>
      <c r="AJ108" s="19"/>
      <c r="AK108" s="19"/>
      <c r="AL108" s="19"/>
      <c r="AM108" s="19"/>
      <c r="AN108" s="19"/>
      <c r="AO108" s="19"/>
      <c r="AP108" s="19"/>
      <c r="AQ108" s="19"/>
      <c r="AR108" s="19"/>
      <c r="AS108" s="19"/>
      <c r="AT108" s="19"/>
      <c r="AU108" s="19"/>
      <c r="AV108" s="19"/>
      <c r="AW108" s="19"/>
      <c r="AX108" s="19"/>
      <c r="AY108" s="19"/>
      <c r="AZ108" s="19"/>
      <c r="BA108" s="19"/>
      <c r="BB108" s="19"/>
      <c r="BC108" s="19"/>
      <c r="BD108" s="19"/>
      <c r="BE108" s="19"/>
      <c r="BF108" s="19"/>
      <c r="BG108" s="19"/>
      <c r="BH108" s="19"/>
      <c r="BI108" s="19"/>
      <c r="BJ108" s="19"/>
      <c r="BK108" s="19"/>
      <c r="BL108" s="19"/>
      <c r="BM108" s="19"/>
      <c r="BN108" s="19"/>
      <c r="BO108" s="19"/>
      <c r="BP108" s="19"/>
      <c r="BQ108" s="19"/>
      <c r="BR108" s="19"/>
      <c r="BS108" s="19"/>
      <c r="BT108" s="19"/>
      <c r="BU108" s="19"/>
      <c r="BV108" s="19"/>
      <c r="BW108" s="19"/>
      <c r="BX108" s="19"/>
      <c r="BY108" s="19"/>
      <c r="BZ108" s="19"/>
      <c r="CA108" s="19"/>
      <c r="CB108" s="19"/>
      <c r="CC108" s="19"/>
      <c r="CD108" s="19"/>
      <c r="CE108" s="19"/>
      <c r="CF108" s="19"/>
      <c r="CG108" s="19"/>
      <c r="CH108" s="19"/>
      <c r="CI108" s="19"/>
      <c r="CJ108" s="19"/>
      <c r="CK108" s="19"/>
      <c r="CL108" s="19"/>
      <c r="CM108" s="19"/>
      <c r="CN108" s="19"/>
      <c r="CO108" s="19"/>
      <c r="CP108" s="19"/>
      <c r="CQ108" s="19"/>
      <c r="CR108" s="19"/>
      <c r="CS108" s="19"/>
      <c r="CT108" s="19"/>
      <c r="CU108" s="19"/>
      <c r="CV108" s="19"/>
      <c r="CW108" s="19"/>
      <c r="CX108" s="19"/>
      <c r="CY108" s="19"/>
    </row>
    <row r="109" spans="32:103" x14ac:dyDescent="0.25">
      <c r="AF109" s="19"/>
      <c r="AG109" s="19"/>
      <c r="AH109" s="19"/>
      <c r="AI109" s="19"/>
      <c r="AJ109" s="19"/>
      <c r="AK109" s="19"/>
      <c r="AL109" s="19"/>
      <c r="AM109" s="19"/>
      <c r="AN109" s="19"/>
      <c r="AO109" s="19"/>
      <c r="AP109" s="19"/>
      <c r="AQ109" s="19"/>
      <c r="AR109" s="19"/>
      <c r="AS109" s="19"/>
      <c r="AT109" s="19"/>
      <c r="AU109" s="19"/>
      <c r="AV109" s="19"/>
      <c r="AW109" s="19"/>
      <c r="AX109" s="19"/>
      <c r="AY109" s="19"/>
      <c r="AZ109" s="19"/>
      <c r="BA109" s="19"/>
      <c r="BB109" s="19"/>
      <c r="BC109" s="19"/>
      <c r="BD109" s="19"/>
      <c r="BE109" s="19"/>
      <c r="BF109" s="19"/>
      <c r="BG109" s="19"/>
      <c r="BH109" s="19"/>
      <c r="BI109" s="19"/>
      <c r="BJ109" s="19"/>
      <c r="BK109" s="19"/>
      <c r="BL109" s="19"/>
      <c r="BM109" s="19"/>
      <c r="BN109" s="19"/>
      <c r="BO109" s="19"/>
      <c r="BP109" s="19"/>
      <c r="BQ109" s="19"/>
      <c r="BR109" s="19"/>
      <c r="BS109" s="19"/>
      <c r="BT109" s="19"/>
      <c r="BU109" s="19"/>
      <c r="BV109" s="19"/>
      <c r="BW109" s="19"/>
      <c r="BX109" s="19"/>
      <c r="BY109" s="19"/>
      <c r="BZ109" s="19"/>
      <c r="CA109" s="19"/>
      <c r="CB109" s="19"/>
      <c r="CC109" s="19"/>
      <c r="CD109" s="19"/>
      <c r="CE109" s="19"/>
      <c r="CF109" s="19"/>
      <c r="CG109" s="19"/>
      <c r="CH109" s="19"/>
      <c r="CI109" s="19"/>
      <c r="CJ109" s="19"/>
      <c r="CK109" s="19"/>
      <c r="CL109" s="19"/>
      <c r="CM109" s="19"/>
      <c r="CN109" s="19"/>
      <c r="CO109" s="19"/>
      <c r="CP109" s="19"/>
      <c r="CQ109" s="19"/>
      <c r="CR109" s="19"/>
      <c r="CS109" s="19"/>
      <c r="CT109" s="19"/>
      <c r="CU109" s="19"/>
      <c r="CV109" s="19"/>
      <c r="CW109" s="19"/>
      <c r="CX109" s="19"/>
      <c r="CY109" s="19"/>
    </row>
    <row r="110" spans="32:103" x14ac:dyDescent="0.25">
      <c r="AF110" s="19"/>
      <c r="AG110" s="19"/>
      <c r="AH110" s="19"/>
      <c r="AI110" s="19"/>
      <c r="AJ110" s="19"/>
      <c r="AK110" s="19"/>
      <c r="AL110" s="19"/>
      <c r="AM110" s="19"/>
      <c r="AN110" s="19"/>
      <c r="AO110" s="19"/>
      <c r="AP110" s="19"/>
      <c r="AQ110" s="19"/>
      <c r="AR110" s="19"/>
      <c r="AS110" s="19"/>
      <c r="AT110" s="19"/>
      <c r="AU110" s="19"/>
      <c r="AV110" s="19"/>
      <c r="AW110" s="19"/>
      <c r="AX110" s="19"/>
      <c r="AY110" s="19"/>
      <c r="AZ110" s="19"/>
      <c r="BA110" s="19"/>
      <c r="BB110" s="19"/>
      <c r="BC110" s="19"/>
      <c r="BD110" s="19"/>
      <c r="BE110" s="19"/>
      <c r="BF110" s="19"/>
      <c r="BG110" s="19"/>
      <c r="BH110" s="19"/>
      <c r="BI110" s="19"/>
      <c r="BJ110" s="19"/>
      <c r="BK110" s="19"/>
      <c r="BL110" s="19"/>
      <c r="BM110" s="19"/>
      <c r="BN110" s="19"/>
      <c r="BO110" s="19"/>
      <c r="BP110" s="19"/>
      <c r="BQ110" s="19"/>
      <c r="BR110" s="19"/>
      <c r="BS110" s="19"/>
      <c r="BT110" s="19"/>
      <c r="BU110" s="19"/>
      <c r="BV110" s="19"/>
      <c r="BW110" s="19"/>
      <c r="BX110" s="19"/>
      <c r="BY110" s="19"/>
      <c r="BZ110" s="19"/>
      <c r="CA110" s="19"/>
      <c r="CB110" s="19"/>
      <c r="CC110" s="19"/>
      <c r="CD110" s="19"/>
      <c r="CE110" s="19"/>
      <c r="CF110" s="19"/>
      <c r="CG110" s="19"/>
      <c r="CH110" s="19"/>
      <c r="CI110" s="19"/>
      <c r="CJ110" s="19"/>
      <c r="CK110" s="19"/>
      <c r="CL110" s="19"/>
      <c r="CM110" s="19"/>
      <c r="CN110" s="19"/>
      <c r="CO110" s="19"/>
      <c r="CP110" s="19"/>
      <c r="CQ110" s="19"/>
      <c r="CR110" s="19"/>
      <c r="CS110" s="19"/>
      <c r="CT110" s="19"/>
      <c r="CU110" s="19"/>
      <c r="CV110" s="19"/>
      <c r="CW110" s="19"/>
      <c r="CX110" s="19"/>
      <c r="CY110" s="19"/>
    </row>
    <row r="111" spans="32:103" x14ac:dyDescent="0.25">
      <c r="AF111" s="19"/>
      <c r="AG111" s="19"/>
      <c r="AH111" s="19"/>
      <c r="AI111" s="19"/>
      <c r="AJ111" s="19"/>
      <c r="AK111" s="19"/>
      <c r="AL111" s="19"/>
      <c r="AM111" s="19"/>
      <c r="AN111" s="19"/>
      <c r="AO111" s="19"/>
      <c r="AP111" s="19"/>
      <c r="AQ111" s="19"/>
      <c r="AR111" s="19"/>
      <c r="AS111" s="19"/>
      <c r="AT111" s="19"/>
      <c r="AU111" s="19"/>
      <c r="AV111" s="19"/>
      <c r="AW111" s="19"/>
      <c r="AX111" s="19"/>
      <c r="AY111" s="19"/>
      <c r="AZ111" s="19"/>
      <c r="BA111" s="19"/>
      <c r="BB111" s="19"/>
      <c r="BC111" s="19"/>
      <c r="BD111" s="19"/>
      <c r="BE111" s="19"/>
      <c r="BF111" s="19"/>
      <c r="BG111" s="19"/>
      <c r="BH111" s="19"/>
      <c r="BI111" s="19"/>
      <c r="BJ111" s="19"/>
      <c r="BK111" s="19"/>
      <c r="BL111" s="19"/>
      <c r="BM111" s="19"/>
      <c r="BN111" s="19"/>
      <c r="BO111" s="19"/>
      <c r="BP111" s="19"/>
      <c r="BQ111" s="19"/>
      <c r="BR111" s="19"/>
      <c r="BS111" s="19"/>
      <c r="BT111" s="19"/>
      <c r="BU111" s="19"/>
      <c r="BV111" s="19"/>
      <c r="BW111" s="19"/>
      <c r="BX111" s="19"/>
      <c r="BY111" s="19"/>
      <c r="BZ111" s="19"/>
      <c r="CA111" s="19"/>
      <c r="CB111" s="19"/>
      <c r="CC111" s="19"/>
      <c r="CD111" s="19"/>
      <c r="CE111" s="19"/>
      <c r="CF111" s="19"/>
      <c r="CG111" s="19"/>
      <c r="CH111" s="19"/>
      <c r="CI111" s="19"/>
      <c r="CJ111" s="19"/>
      <c r="CK111" s="19"/>
      <c r="CL111" s="19"/>
      <c r="CM111" s="19"/>
      <c r="CN111" s="19"/>
      <c r="CO111" s="19"/>
      <c r="CP111" s="19"/>
      <c r="CQ111" s="19"/>
      <c r="CR111" s="19"/>
      <c r="CS111" s="19"/>
      <c r="CT111" s="19"/>
      <c r="CU111" s="19"/>
      <c r="CV111" s="19"/>
      <c r="CW111" s="19"/>
      <c r="CX111" s="19"/>
      <c r="CY111" s="19"/>
    </row>
    <row r="112" spans="32:103" x14ac:dyDescent="0.25">
      <c r="AF112" s="19"/>
      <c r="AG112" s="19"/>
      <c r="AH112" s="19"/>
      <c r="AI112" s="19"/>
      <c r="AJ112" s="19"/>
      <c r="AK112" s="19"/>
      <c r="AL112" s="19"/>
      <c r="AM112" s="19"/>
      <c r="AN112" s="19"/>
      <c r="AO112" s="19"/>
      <c r="AP112" s="19"/>
      <c r="AQ112" s="19"/>
      <c r="AR112" s="19"/>
      <c r="AS112" s="19"/>
      <c r="AT112" s="19"/>
      <c r="AU112" s="19"/>
      <c r="AV112" s="19"/>
      <c r="AW112" s="19"/>
      <c r="AX112" s="19"/>
      <c r="AY112" s="19"/>
      <c r="AZ112" s="19"/>
      <c r="BA112" s="19"/>
      <c r="BB112" s="19"/>
      <c r="BC112" s="19"/>
      <c r="BD112" s="19"/>
      <c r="BE112" s="19"/>
      <c r="BF112" s="19"/>
      <c r="BG112" s="19"/>
      <c r="BH112" s="19"/>
      <c r="BI112" s="19"/>
      <c r="BJ112" s="19"/>
      <c r="BK112" s="19"/>
      <c r="BL112" s="19"/>
      <c r="BM112" s="19"/>
      <c r="BN112" s="19"/>
      <c r="BO112" s="19"/>
      <c r="BP112" s="19"/>
      <c r="BQ112" s="19"/>
      <c r="BR112" s="19"/>
      <c r="BS112" s="19"/>
      <c r="BT112" s="19"/>
      <c r="BU112" s="19"/>
      <c r="BV112" s="19"/>
      <c r="BW112" s="19"/>
      <c r="BX112" s="19"/>
      <c r="BY112" s="19"/>
      <c r="BZ112" s="19"/>
      <c r="CA112" s="19"/>
      <c r="CB112" s="19"/>
      <c r="CC112" s="19"/>
      <c r="CD112" s="19"/>
      <c r="CE112" s="19"/>
      <c r="CF112" s="19"/>
      <c r="CG112" s="19"/>
      <c r="CH112" s="19"/>
      <c r="CI112" s="19"/>
      <c r="CJ112" s="19"/>
      <c r="CK112" s="19"/>
      <c r="CL112" s="19"/>
      <c r="CM112" s="19"/>
      <c r="CN112" s="19"/>
      <c r="CO112" s="19"/>
      <c r="CP112" s="19"/>
      <c r="CQ112" s="19"/>
      <c r="CR112" s="19"/>
      <c r="CS112" s="19"/>
      <c r="CT112" s="19"/>
      <c r="CU112" s="19"/>
      <c r="CV112" s="19"/>
      <c r="CW112" s="19"/>
      <c r="CX112" s="19"/>
      <c r="CY112" s="19"/>
    </row>
    <row r="113" spans="32:103" x14ac:dyDescent="0.25">
      <c r="AF113" s="19"/>
      <c r="AG113" s="19"/>
      <c r="AH113" s="19"/>
      <c r="AI113" s="19"/>
      <c r="AJ113" s="19"/>
      <c r="AK113" s="19"/>
      <c r="AL113" s="19"/>
      <c r="AM113" s="19"/>
      <c r="AN113" s="19"/>
      <c r="AO113" s="19"/>
      <c r="AP113" s="19"/>
      <c r="AQ113" s="19"/>
      <c r="AR113" s="19"/>
      <c r="AS113" s="19"/>
      <c r="AT113" s="19"/>
      <c r="AU113" s="19"/>
      <c r="AV113" s="19"/>
      <c r="AW113" s="19"/>
      <c r="AX113" s="19"/>
      <c r="AY113" s="19"/>
      <c r="AZ113" s="19"/>
      <c r="BA113" s="19"/>
      <c r="BB113" s="19"/>
      <c r="BC113" s="19"/>
      <c r="BD113" s="19"/>
      <c r="BE113" s="19"/>
      <c r="BF113" s="19"/>
      <c r="BG113" s="19"/>
      <c r="BH113" s="19"/>
      <c r="BI113" s="19"/>
      <c r="BJ113" s="19"/>
      <c r="BK113" s="19"/>
      <c r="BL113" s="19"/>
      <c r="BM113" s="19"/>
      <c r="BN113" s="19"/>
      <c r="BO113" s="19"/>
      <c r="BP113" s="19"/>
      <c r="BQ113" s="19"/>
      <c r="BR113" s="19"/>
      <c r="BS113" s="19"/>
      <c r="BT113" s="19"/>
      <c r="BU113" s="19"/>
      <c r="BV113" s="19"/>
      <c r="BW113" s="19"/>
      <c r="BX113" s="19"/>
      <c r="BY113" s="19"/>
      <c r="BZ113" s="19"/>
      <c r="CA113" s="19"/>
      <c r="CB113" s="19"/>
      <c r="CC113" s="19"/>
      <c r="CD113" s="19"/>
      <c r="CE113" s="19"/>
      <c r="CF113" s="19"/>
      <c r="CG113" s="19"/>
      <c r="CH113" s="19"/>
      <c r="CI113" s="19"/>
      <c r="CJ113" s="19"/>
      <c r="CK113" s="19"/>
      <c r="CL113" s="19"/>
      <c r="CM113" s="19"/>
      <c r="CN113" s="19"/>
      <c r="CO113" s="19"/>
      <c r="CP113" s="19"/>
      <c r="CQ113" s="19"/>
      <c r="CR113" s="19"/>
      <c r="CS113" s="19"/>
      <c r="CT113" s="19"/>
      <c r="CU113" s="19"/>
      <c r="CV113" s="19"/>
      <c r="CW113" s="19"/>
      <c r="CX113" s="19"/>
      <c r="CY113" s="19"/>
    </row>
    <row r="114" spans="32:103" x14ac:dyDescent="0.25">
      <c r="AF114" s="19"/>
      <c r="AG114" s="19"/>
      <c r="AH114" s="19"/>
      <c r="AI114" s="19"/>
      <c r="AJ114" s="19"/>
      <c r="AK114" s="19"/>
      <c r="AL114" s="19"/>
      <c r="AM114" s="19"/>
      <c r="AN114" s="19"/>
      <c r="AO114" s="19"/>
      <c r="AP114" s="19"/>
      <c r="AQ114" s="19"/>
      <c r="AR114" s="19"/>
      <c r="AS114" s="19"/>
      <c r="AT114" s="19"/>
      <c r="AU114" s="19"/>
      <c r="AV114" s="19"/>
      <c r="AW114" s="19"/>
      <c r="AX114" s="19"/>
      <c r="AY114" s="19"/>
      <c r="AZ114" s="19"/>
      <c r="BA114" s="19"/>
      <c r="BB114" s="19"/>
      <c r="BC114" s="19"/>
      <c r="BD114" s="19"/>
      <c r="BE114" s="19"/>
      <c r="BF114" s="19"/>
      <c r="BG114" s="19"/>
      <c r="BH114" s="19"/>
      <c r="BI114" s="19"/>
      <c r="BJ114" s="19"/>
      <c r="BK114" s="19"/>
      <c r="BL114" s="19"/>
      <c r="BM114" s="19"/>
      <c r="BN114" s="19"/>
      <c r="BO114" s="19"/>
      <c r="BP114" s="19"/>
      <c r="BQ114" s="19"/>
      <c r="BR114" s="19"/>
      <c r="BS114" s="19"/>
      <c r="BT114" s="19"/>
      <c r="BU114" s="19"/>
      <c r="BV114" s="19"/>
      <c r="BW114" s="19"/>
      <c r="BX114" s="19"/>
      <c r="BY114" s="19"/>
      <c r="BZ114" s="19"/>
      <c r="CA114" s="19"/>
      <c r="CB114" s="19"/>
      <c r="CC114" s="19"/>
      <c r="CD114" s="19"/>
      <c r="CE114" s="19"/>
      <c r="CF114" s="19"/>
      <c r="CG114" s="19"/>
      <c r="CH114" s="19"/>
      <c r="CI114" s="19"/>
      <c r="CJ114" s="19"/>
      <c r="CK114" s="19"/>
      <c r="CL114" s="19"/>
      <c r="CM114" s="19"/>
      <c r="CN114" s="19"/>
      <c r="CO114" s="19"/>
      <c r="CP114" s="19"/>
      <c r="CQ114" s="19"/>
      <c r="CR114" s="19"/>
      <c r="CS114" s="19"/>
      <c r="CT114" s="19"/>
      <c r="CU114" s="19"/>
      <c r="CV114" s="19"/>
      <c r="CW114" s="19"/>
      <c r="CX114" s="19"/>
      <c r="CY114" s="19"/>
    </row>
    <row r="115" spans="32:103" x14ac:dyDescent="0.25">
      <c r="AF115" s="19"/>
      <c r="AG115" s="19"/>
      <c r="AH115" s="19"/>
      <c r="AI115" s="19"/>
      <c r="AJ115" s="19"/>
      <c r="AK115" s="19"/>
      <c r="AL115" s="19"/>
      <c r="AM115" s="19"/>
      <c r="AN115" s="19"/>
      <c r="AO115" s="19"/>
      <c r="AP115" s="19"/>
      <c r="AQ115" s="19"/>
      <c r="AR115" s="19"/>
      <c r="AS115" s="19"/>
      <c r="AT115" s="19"/>
      <c r="AU115" s="19"/>
      <c r="AV115" s="19"/>
      <c r="AW115" s="19"/>
      <c r="AX115" s="19"/>
      <c r="AY115" s="19"/>
      <c r="AZ115" s="19"/>
      <c r="BA115" s="19"/>
      <c r="BB115" s="19"/>
      <c r="BC115" s="19"/>
      <c r="BD115" s="19"/>
      <c r="BE115" s="19"/>
      <c r="BF115" s="19"/>
      <c r="BG115" s="19"/>
      <c r="BH115" s="19"/>
      <c r="BI115" s="19"/>
      <c r="BJ115" s="19"/>
      <c r="BK115" s="19"/>
      <c r="BL115" s="19"/>
      <c r="BM115" s="19"/>
      <c r="BN115" s="19"/>
      <c r="BO115" s="19"/>
      <c r="BP115" s="19"/>
      <c r="BQ115" s="19"/>
      <c r="BR115" s="19"/>
      <c r="BS115" s="19"/>
      <c r="BT115" s="19"/>
      <c r="BU115" s="19"/>
      <c r="BV115" s="19"/>
      <c r="BW115" s="19"/>
      <c r="BX115" s="19"/>
      <c r="BY115" s="19"/>
      <c r="BZ115" s="19"/>
      <c r="CA115" s="19"/>
      <c r="CB115" s="19"/>
      <c r="CC115" s="19"/>
      <c r="CD115" s="19"/>
      <c r="CE115" s="19"/>
      <c r="CF115" s="19"/>
      <c r="CG115" s="19"/>
      <c r="CH115" s="19"/>
      <c r="CI115" s="19"/>
      <c r="CJ115" s="19"/>
      <c r="CK115" s="19"/>
      <c r="CL115" s="19"/>
      <c r="CM115" s="19"/>
      <c r="CN115" s="19"/>
      <c r="CO115" s="19"/>
      <c r="CP115" s="19"/>
      <c r="CQ115" s="19"/>
      <c r="CR115" s="19"/>
      <c r="CS115" s="19"/>
      <c r="CT115" s="19"/>
      <c r="CU115" s="19"/>
      <c r="CV115" s="19"/>
      <c r="CW115" s="19"/>
      <c r="CX115" s="19"/>
      <c r="CY115" s="19"/>
    </row>
    <row r="116" spans="32:103" x14ac:dyDescent="0.25">
      <c r="AF116" s="19"/>
      <c r="AG116" s="19"/>
      <c r="AH116" s="19"/>
      <c r="AI116" s="19"/>
      <c r="AJ116" s="19"/>
      <c r="AK116" s="19"/>
      <c r="AL116" s="19"/>
      <c r="AM116" s="19"/>
      <c r="AN116" s="19"/>
      <c r="AO116" s="19"/>
      <c r="AP116" s="19"/>
      <c r="AQ116" s="19"/>
      <c r="AR116" s="19"/>
      <c r="AS116" s="19"/>
      <c r="AT116" s="19"/>
      <c r="AU116" s="19"/>
      <c r="AV116" s="19"/>
      <c r="AW116" s="19"/>
      <c r="AX116" s="19"/>
      <c r="AY116" s="19"/>
      <c r="AZ116" s="19"/>
      <c r="BA116" s="19"/>
      <c r="BB116" s="19"/>
      <c r="BC116" s="19"/>
      <c r="BD116" s="19"/>
      <c r="BE116" s="19"/>
      <c r="BF116" s="19"/>
      <c r="BG116" s="19"/>
      <c r="BH116" s="19"/>
      <c r="BI116" s="19"/>
      <c r="BJ116" s="19"/>
      <c r="BK116" s="19"/>
      <c r="BL116" s="19"/>
      <c r="BM116" s="19"/>
      <c r="BN116" s="19"/>
      <c r="BO116" s="19"/>
      <c r="BP116" s="19"/>
      <c r="BQ116" s="19"/>
      <c r="BR116" s="19"/>
      <c r="BS116" s="19"/>
      <c r="BT116" s="19"/>
      <c r="BU116" s="19"/>
      <c r="BV116" s="19"/>
      <c r="BW116" s="19"/>
      <c r="BX116" s="19"/>
      <c r="BY116" s="19"/>
      <c r="BZ116" s="19"/>
      <c r="CA116" s="19"/>
      <c r="CB116" s="19"/>
      <c r="CC116" s="19"/>
      <c r="CD116" s="19"/>
      <c r="CE116" s="19"/>
      <c r="CF116" s="19"/>
      <c r="CG116" s="19"/>
      <c r="CH116" s="19"/>
      <c r="CI116" s="19"/>
      <c r="CJ116" s="19"/>
      <c r="CK116" s="19"/>
      <c r="CL116" s="19"/>
      <c r="CM116" s="19"/>
      <c r="CN116" s="19"/>
      <c r="CO116" s="19"/>
      <c r="CP116" s="19"/>
      <c r="CQ116" s="19"/>
      <c r="CR116" s="19"/>
      <c r="CS116" s="19"/>
      <c r="CT116" s="19"/>
      <c r="CU116" s="19"/>
      <c r="CV116" s="19"/>
      <c r="CW116" s="19"/>
      <c r="CX116" s="19"/>
      <c r="CY116" s="19"/>
    </row>
    <row r="117" spans="32:103" x14ac:dyDescent="0.25">
      <c r="AF117" s="19"/>
      <c r="AG117" s="19"/>
      <c r="AH117" s="19"/>
      <c r="AI117" s="19"/>
      <c r="AJ117" s="19"/>
      <c r="AK117" s="19"/>
      <c r="AL117" s="19"/>
      <c r="AM117" s="19"/>
      <c r="AN117" s="19"/>
      <c r="AO117" s="19"/>
      <c r="AP117" s="19"/>
      <c r="AQ117" s="19"/>
      <c r="AR117" s="19"/>
      <c r="AS117" s="19"/>
      <c r="AT117" s="19"/>
      <c r="AU117" s="19"/>
      <c r="AV117" s="19"/>
      <c r="AW117" s="19"/>
      <c r="AX117" s="19"/>
      <c r="AY117" s="19"/>
      <c r="AZ117" s="19"/>
      <c r="BA117" s="19"/>
      <c r="BB117" s="19"/>
      <c r="BC117" s="19"/>
      <c r="BD117" s="19"/>
      <c r="BE117" s="19"/>
      <c r="BF117" s="19"/>
      <c r="BG117" s="19"/>
      <c r="BH117" s="19"/>
      <c r="BI117" s="19"/>
      <c r="BJ117" s="19"/>
      <c r="BK117" s="19"/>
      <c r="BL117" s="19"/>
      <c r="BM117" s="19"/>
      <c r="BN117" s="19"/>
      <c r="BO117" s="19"/>
      <c r="BP117" s="19"/>
      <c r="BQ117" s="19"/>
      <c r="BR117" s="19"/>
      <c r="BS117" s="19"/>
      <c r="BT117" s="19"/>
      <c r="BU117" s="19"/>
      <c r="BV117" s="19"/>
      <c r="BW117" s="19"/>
      <c r="BX117" s="19"/>
      <c r="BY117" s="19"/>
      <c r="BZ117" s="19"/>
      <c r="CA117" s="19"/>
      <c r="CB117" s="19"/>
      <c r="CC117" s="19"/>
      <c r="CD117" s="19"/>
      <c r="CE117" s="19"/>
      <c r="CF117" s="19"/>
      <c r="CG117" s="19"/>
      <c r="CH117" s="19"/>
      <c r="CI117" s="19"/>
      <c r="CJ117" s="19"/>
      <c r="CK117" s="19"/>
      <c r="CL117" s="19"/>
      <c r="CM117" s="19"/>
      <c r="CN117" s="19"/>
      <c r="CO117" s="19"/>
      <c r="CP117" s="19"/>
      <c r="CQ117" s="19"/>
      <c r="CR117" s="19"/>
      <c r="CS117" s="19"/>
      <c r="CT117" s="19"/>
      <c r="CU117" s="19"/>
      <c r="CV117" s="19"/>
      <c r="CW117" s="19"/>
      <c r="CX117" s="19"/>
      <c r="CY117" s="19"/>
    </row>
    <row r="118" spans="32:103" x14ac:dyDescent="0.25">
      <c r="AF118" s="19"/>
      <c r="AG118" s="19"/>
      <c r="AH118" s="19"/>
      <c r="AI118" s="19"/>
      <c r="AJ118" s="19"/>
      <c r="AK118" s="19"/>
      <c r="AL118" s="19"/>
      <c r="AM118" s="19"/>
      <c r="AN118" s="19"/>
      <c r="AO118" s="19"/>
      <c r="AP118" s="19"/>
      <c r="AQ118" s="19"/>
      <c r="AR118" s="19"/>
      <c r="AS118" s="19"/>
      <c r="AT118" s="19"/>
      <c r="AU118" s="19"/>
      <c r="AV118" s="19"/>
      <c r="AW118" s="19"/>
      <c r="AX118" s="19"/>
      <c r="AY118" s="19"/>
      <c r="AZ118" s="19"/>
      <c r="BA118" s="19"/>
      <c r="BB118" s="19"/>
      <c r="BC118" s="19"/>
      <c r="BD118" s="19"/>
      <c r="BE118" s="19"/>
      <c r="BF118" s="19"/>
      <c r="BG118" s="19"/>
      <c r="BH118" s="19"/>
      <c r="BI118" s="19"/>
      <c r="BJ118" s="19"/>
      <c r="BK118" s="19"/>
      <c r="BL118" s="19"/>
      <c r="BM118" s="19"/>
      <c r="BN118" s="19"/>
      <c r="BO118" s="19"/>
      <c r="BP118" s="19"/>
      <c r="BQ118" s="19"/>
      <c r="BR118" s="19"/>
      <c r="BS118" s="19"/>
      <c r="BT118" s="19"/>
      <c r="BU118" s="19"/>
      <c r="BV118" s="19"/>
      <c r="BW118" s="19"/>
      <c r="BX118" s="19"/>
      <c r="BY118" s="19"/>
      <c r="BZ118" s="19"/>
      <c r="CA118" s="19"/>
      <c r="CB118" s="19"/>
      <c r="CC118" s="19"/>
      <c r="CD118" s="19"/>
      <c r="CE118" s="19"/>
      <c r="CF118" s="19"/>
      <c r="CG118" s="19"/>
      <c r="CH118" s="19"/>
      <c r="CI118" s="19"/>
      <c r="CJ118" s="19"/>
      <c r="CK118" s="19"/>
      <c r="CL118" s="19"/>
      <c r="CM118" s="19"/>
      <c r="CN118" s="19"/>
      <c r="CO118" s="19"/>
      <c r="CP118" s="19"/>
      <c r="CQ118" s="19"/>
      <c r="CR118" s="19"/>
      <c r="CS118" s="19"/>
      <c r="CT118" s="19"/>
      <c r="CU118" s="19"/>
      <c r="CV118" s="19"/>
      <c r="CW118" s="19"/>
      <c r="CX118" s="19"/>
      <c r="CY118" s="19"/>
    </row>
    <row r="119" spans="32:103" x14ac:dyDescent="0.25">
      <c r="AF119" s="19"/>
      <c r="AG119" s="19"/>
      <c r="AH119" s="19"/>
      <c r="AI119" s="19"/>
      <c r="AJ119" s="19"/>
      <c r="AK119" s="19"/>
      <c r="AL119" s="19"/>
      <c r="AM119" s="19"/>
      <c r="AN119" s="19"/>
      <c r="AO119" s="19"/>
      <c r="AP119" s="19"/>
      <c r="AQ119" s="19"/>
      <c r="AR119" s="19"/>
      <c r="AS119" s="19"/>
      <c r="AT119" s="19"/>
      <c r="AU119" s="19"/>
      <c r="AV119" s="19"/>
      <c r="AW119" s="19"/>
      <c r="AX119" s="19"/>
      <c r="AY119" s="19"/>
      <c r="AZ119" s="19"/>
      <c r="BA119" s="19"/>
      <c r="BB119" s="19"/>
      <c r="BC119" s="19"/>
      <c r="BD119" s="19"/>
      <c r="BE119" s="19"/>
      <c r="BF119" s="19"/>
      <c r="BG119" s="19"/>
      <c r="BH119" s="19"/>
      <c r="BI119" s="19"/>
      <c r="BJ119" s="19"/>
      <c r="BK119" s="19"/>
      <c r="BL119" s="19"/>
      <c r="BM119" s="19"/>
      <c r="BN119" s="19"/>
      <c r="BO119" s="19"/>
      <c r="BP119" s="19"/>
      <c r="BQ119" s="19"/>
      <c r="BR119" s="19"/>
      <c r="BS119" s="19"/>
      <c r="BT119" s="19"/>
      <c r="BU119" s="19"/>
      <c r="BV119" s="19"/>
      <c r="BW119" s="19"/>
      <c r="BX119" s="19"/>
      <c r="BY119" s="19"/>
      <c r="BZ119" s="19"/>
      <c r="CA119" s="19"/>
      <c r="CB119" s="19"/>
      <c r="CC119" s="19"/>
      <c r="CD119" s="19"/>
      <c r="CE119" s="19"/>
      <c r="CF119" s="19"/>
      <c r="CG119" s="19"/>
      <c r="CH119" s="19"/>
      <c r="CI119" s="19"/>
      <c r="CJ119" s="19"/>
      <c r="CK119" s="19"/>
      <c r="CL119" s="19"/>
      <c r="CM119" s="19"/>
      <c r="CN119" s="19"/>
      <c r="CO119" s="19"/>
      <c r="CP119" s="19"/>
      <c r="CQ119" s="19"/>
      <c r="CR119" s="19"/>
      <c r="CS119" s="19"/>
      <c r="CT119" s="19"/>
      <c r="CU119" s="19"/>
      <c r="CV119" s="19"/>
      <c r="CW119" s="19"/>
      <c r="CX119" s="19"/>
      <c r="CY119" s="19"/>
    </row>
    <row r="120" spans="32:103" x14ac:dyDescent="0.25">
      <c r="AF120" s="19"/>
      <c r="AG120" s="19"/>
      <c r="AH120" s="19"/>
      <c r="AI120" s="19"/>
      <c r="AJ120" s="19"/>
      <c r="AK120" s="19"/>
      <c r="AL120" s="19"/>
      <c r="AM120" s="19"/>
      <c r="AN120" s="19"/>
      <c r="AO120" s="19"/>
      <c r="AP120" s="19"/>
      <c r="AQ120" s="19"/>
      <c r="AR120" s="19"/>
      <c r="AS120" s="19"/>
      <c r="AT120" s="19"/>
      <c r="AU120" s="19"/>
      <c r="AV120" s="19"/>
      <c r="AW120" s="19"/>
      <c r="AX120" s="19"/>
      <c r="AY120" s="19"/>
      <c r="AZ120" s="19"/>
      <c r="BA120" s="19"/>
      <c r="BB120" s="19"/>
      <c r="BC120" s="19"/>
      <c r="BD120" s="19"/>
      <c r="BE120" s="19"/>
      <c r="BF120" s="19"/>
      <c r="BG120" s="19"/>
      <c r="BH120" s="19"/>
      <c r="BI120" s="19"/>
      <c r="BJ120" s="19"/>
      <c r="BK120" s="19"/>
      <c r="BL120" s="19"/>
      <c r="BM120" s="19"/>
      <c r="BN120" s="19"/>
      <c r="BO120" s="19"/>
      <c r="BP120" s="19"/>
      <c r="BQ120" s="19"/>
      <c r="BR120" s="19"/>
      <c r="BS120" s="19"/>
      <c r="BT120" s="19"/>
      <c r="BU120" s="19"/>
      <c r="BV120" s="19"/>
      <c r="BW120" s="19"/>
      <c r="BX120" s="19"/>
      <c r="BY120" s="19"/>
      <c r="BZ120" s="19"/>
      <c r="CA120" s="19"/>
      <c r="CB120" s="19"/>
      <c r="CC120" s="19"/>
      <c r="CD120" s="19"/>
      <c r="CE120" s="19"/>
      <c r="CF120" s="19"/>
      <c r="CG120" s="19"/>
      <c r="CH120" s="19"/>
      <c r="CI120" s="19"/>
      <c r="CJ120" s="19"/>
      <c r="CK120" s="19"/>
      <c r="CL120" s="19"/>
      <c r="CM120" s="19"/>
      <c r="CN120" s="19"/>
      <c r="CO120" s="19"/>
      <c r="CP120" s="19"/>
      <c r="CQ120" s="19"/>
      <c r="CR120" s="19"/>
      <c r="CS120" s="19"/>
      <c r="CT120" s="19"/>
      <c r="CU120" s="19"/>
      <c r="CV120" s="19"/>
      <c r="CW120" s="19"/>
      <c r="CX120" s="19"/>
      <c r="CY120" s="19"/>
    </row>
    <row r="121" spans="32:103" x14ac:dyDescent="0.25">
      <c r="AF121" s="19"/>
      <c r="AG121" s="19"/>
      <c r="AH121" s="19"/>
      <c r="AI121" s="19"/>
      <c r="AJ121" s="19"/>
      <c r="AK121" s="19"/>
      <c r="AL121" s="19"/>
      <c r="AM121" s="19"/>
      <c r="AN121" s="19"/>
      <c r="AO121" s="19"/>
      <c r="AP121" s="19"/>
      <c r="AQ121" s="19"/>
      <c r="AR121" s="19"/>
      <c r="AS121" s="19"/>
      <c r="AT121" s="19"/>
      <c r="AU121" s="19"/>
      <c r="AV121" s="19"/>
      <c r="AW121" s="19"/>
      <c r="AX121" s="19"/>
      <c r="AY121" s="19"/>
      <c r="AZ121" s="19"/>
      <c r="BA121" s="19"/>
      <c r="BB121" s="19"/>
      <c r="BC121" s="19"/>
      <c r="BD121" s="19"/>
      <c r="BE121" s="19"/>
      <c r="BF121" s="19"/>
      <c r="BG121" s="19"/>
      <c r="BH121" s="19"/>
      <c r="BI121" s="19"/>
      <c r="BJ121" s="19"/>
      <c r="BK121" s="19"/>
      <c r="BL121" s="19"/>
      <c r="BM121" s="19"/>
      <c r="BN121" s="19"/>
      <c r="BO121" s="19"/>
      <c r="BP121" s="19"/>
      <c r="BQ121" s="19"/>
      <c r="BR121" s="19"/>
      <c r="BS121" s="19"/>
      <c r="BT121" s="19"/>
      <c r="BU121" s="19"/>
      <c r="BV121" s="19"/>
      <c r="BW121" s="19"/>
      <c r="BX121" s="19"/>
      <c r="BY121" s="19"/>
      <c r="BZ121" s="19"/>
      <c r="CA121" s="19"/>
      <c r="CB121" s="19"/>
      <c r="CC121" s="19"/>
      <c r="CD121" s="19"/>
      <c r="CE121" s="19"/>
      <c r="CF121" s="19"/>
      <c r="CG121" s="19"/>
      <c r="CH121" s="19"/>
      <c r="CI121" s="19"/>
      <c r="CJ121" s="19"/>
      <c r="CK121" s="19"/>
      <c r="CL121" s="19"/>
      <c r="CM121" s="19"/>
      <c r="CN121" s="19"/>
      <c r="CO121" s="19"/>
      <c r="CP121" s="19"/>
      <c r="CQ121" s="19"/>
      <c r="CR121" s="19"/>
      <c r="CS121" s="19"/>
      <c r="CT121" s="19"/>
      <c r="CU121" s="19"/>
      <c r="CV121" s="19"/>
      <c r="CW121" s="19"/>
      <c r="CX121" s="19"/>
      <c r="CY121" s="19"/>
    </row>
    <row r="122" spans="32:103" x14ac:dyDescent="0.25">
      <c r="AF122" s="19"/>
      <c r="AG122" s="19"/>
      <c r="AH122" s="19"/>
      <c r="AI122" s="19"/>
      <c r="AJ122" s="19"/>
      <c r="AK122" s="19"/>
      <c r="AL122" s="19"/>
      <c r="AM122" s="19"/>
      <c r="AN122" s="19"/>
      <c r="AO122" s="19"/>
      <c r="AP122" s="19"/>
      <c r="AQ122" s="19"/>
      <c r="AR122" s="19"/>
      <c r="AS122" s="19"/>
      <c r="AT122" s="19"/>
      <c r="AU122" s="19"/>
      <c r="AV122" s="19"/>
      <c r="AW122" s="19"/>
      <c r="AX122" s="19"/>
      <c r="AY122" s="19"/>
      <c r="AZ122" s="19"/>
      <c r="BA122" s="19"/>
      <c r="BB122" s="19"/>
      <c r="BC122" s="19"/>
      <c r="BD122" s="19"/>
      <c r="BE122" s="19"/>
      <c r="BF122" s="19"/>
      <c r="BG122" s="19"/>
      <c r="BH122" s="19"/>
      <c r="BI122" s="19"/>
      <c r="BJ122" s="19"/>
      <c r="BK122" s="19"/>
      <c r="BL122" s="19"/>
      <c r="BM122" s="19"/>
      <c r="BN122" s="19"/>
      <c r="BO122" s="19"/>
      <c r="BP122" s="19"/>
      <c r="BQ122" s="19"/>
      <c r="BR122" s="19"/>
      <c r="BS122" s="19"/>
      <c r="BT122" s="19"/>
      <c r="BU122" s="19"/>
      <c r="BV122" s="19"/>
      <c r="BW122" s="19"/>
      <c r="BX122" s="19"/>
      <c r="BY122" s="19"/>
      <c r="BZ122" s="19"/>
      <c r="CA122" s="19"/>
      <c r="CB122" s="19"/>
      <c r="CC122" s="19"/>
      <c r="CD122" s="19"/>
      <c r="CE122" s="19"/>
      <c r="CF122" s="19"/>
      <c r="CG122" s="19"/>
      <c r="CH122" s="19"/>
      <c r="CI122" s="19"/>
      <c r="CJ122" s="19"/>
      <c r="CK122" s="19"/>
      <c r="CL122" s="19"/>
      <c r="CM122" s="19"/>
      <c r="CN122" s="19"/>
      <c r="CO122" s="19"/>
      <c r="CP122" s="19"/>
      <c r="CQ122" s="19"/>
      <c r="CR122" s="19"/>
      <c r="CS122" s="19"/>
      <c r="CT122" s="19"/>
      <c r="CU122" s="19"/>
      <c r="CV122" s="19"/>
      <c r="CW122" s="19"/>
      <c r="CX122" s="19"/>
      <c r="CY122" s="19"/>
    </row>
    <row r="123" spans="32:103" x14ac:dyDescent="0.25">
      <c r="AF123" s="19"/>
      <c r="AG123" s="19"/>
      <c r="AH123" s="19"/>
      <c r="AI123" s="19"/>
      <c r="AJ123" s="19"/>
      <c r="AK123" s="19"/>
      <c r="AL123" s="19"/>
      <c r="AM123" s="19"/>
      <c r="AN123" s="19"/>
      <c r="AO123" s="19"/>
      <c r="AP123" s="19"/>
      <c r="AQ123" s="19"/>
      <c r="AR123" s="19"/>
      <c r="AS123" s="19"/>
      <c r="AT123" s="19"/>
      <c r="AU123" s="19"/>
      <c r="AV123" s="19"/>
      <c r="AW123" s="19"/>
      <c r="AX123" s="19"/>
      <c r="AY123" s="19"/>
      <c r="AZ123" s="19"/>
      <c r="BA123" s="19"/>
      <c r="BB123" s="19"/>
      <c r="BC123" s="19"/>
      <c r="BD123" s="19"/>
      <c r="BE123" s="19"/>
      <c r="BF123" s="19"/>
      <c r="BG123" s="19"/>
      <c r="BH123" s="19"/>
      <c r="BI123" s="19"/>
      <c r="BJ123" s="19"/>
      <c r="BK123" s="19"/>
      <c r="BL123" s="19"/>
      <c r="BM123" s="19"/>
      <c r="BN123" s="19"/>
      <c r="BO123" s="19"/>
      <c r="BP123" s="19"/>
      <c r="BQ123" s="19"/>
      <c r="BR123" s="19"/>
      <c r="BS123" s="19"/>
      <c r="BT123" s="19"/>
      <c r="BU123" s="19"/>
      <c r="BV123" s="19"/>
      <c r="BW123" s="19"/>
      <c r="BX123" s="19"/>
      <c r="BY123" s="19"/>
      <c r="BZ123" s="19"/>
      <c r="CA123" s="19"/>
      <c r="CB123" s="19"/>
      <c r="CC123" s="19"/>
      <c r="CD123" s="19"/>
      <c r="CE123" s="19"/>
      <c r="CF123" s="19"/>
      <c r="CG123" s="19"/>
      <c r="CH123" s="19"/>
      <c r="CI123" s="19"/>
      <c r="CJ123" s="19"/>
      <c r="CK123" s="19"/>
      <c r="CL123" s="19"/>
      <c r="CM123" s="19"/>
      <c r="CN123" s="19"/>
      <c r="CO123" s="19"/>
      <c r="CP123" s="19"/>
      <c r="CQ123" s="19"/>
      <c r="CR123" s="19"/>
      <c r="CS123" s="19"/>
      <c r="CT123" s="19"/>
      <c r="CU123" s="19"/>
      <c r="CV123" s="19"/>
      <c r="CW123" s="19"/>
      <c r="CX123" s="19"/>
      <c r="CY123" s="19"/>
    </row>
    <row r="124" spans="32:103" x14ac:dyDescent="0.25">
      <c r="AF124" s="19"/>
      <c r="AG124" s="19"/>
      <c r="AH124" s="19"/>
      <c r="AI124" s="19"/>
      <c r="AJ124" s="19"/>
      <c r="AK124" s="19"/>
      <c r="AL124" s="19"/>
      <c r="AM124" s="19"/>
      <c r="AN124" s="19"/>
      <c r="AO124" s="19"/>
      <c r="AP124" s="19"/>
      <c r="AQ124" s="19"/>
      <c r="AR124" s="19"/>
      <c r="AS124" s="19"/>
      <c r="AT124" s="19"/>
      <c r="AU124" s="19"/>
      <c r="AV124" s="19"/>
      <c r="AW124" s="19"/>
      <c r="AX124" s="19"/>
      <c r="AY124" s="19"/>
      <c r="AZ124" s="19"/>
      <c r="BA124" s="19"/>
      <c r="BB124" s="19"/>
      <c r="BC124" s="19"/>
      <c r="BD124" s="19"/>
      <c r="BE124" s="19"/>
      <c r="BF124" s="19"/>
      <c r="BG124" s="19"/>
      <c r="BH124" s="19"/>
      <c r="BI124" s="19"/>
      <c r="BJ124" s="19"/>
      <c r="BK124" s="19"/>
      <c r="BL124" s="19"/>
      <c r="BM124" s="19"/>
      <c r="BN124" s="19"/>
      <c r="BO124" s="19"/>
      <c r="BP124" s="19"/>
      <c r="BQ124" s="19"/>
      <c r="BR124" s="19"/>
      <c r="BS124" s="19"/>
      <c r="BT124" s="19"/>
      <c r="BU124" s="19"/>
      <c r="BV124" s="19"/>
      <c r="BW124" s="19"/>
      <c r="BX124" s="19"/>
      <c r="BY124" s="19"/>
      <c r="BZ124" s="19"/>
      <c r="CA124" s="19"/>
      <c r="CB124" s="19"/>
      <c r="CC124" s="19"/>
      <c r="CD124" s="19"/>
      <c r="CE124" s="19"/>
      <c r="CF124" s="19"/>
      <c r="CG124" s="19"/>
      <c r="CH124" s="19"/>
      <c r="CI124" s="19"/>
      <c r="CJ124" s="19"/>
      <c r="CK124" s="19"/>
      <c r="CL124" s="19"/>
      <c r="CM124" s="19"/>
      <c r="CN124" s="19"/>
      <c r="CO124" s="19"/>
      <c r="CP124" s="19"/>
      <c r="CQ124" s="19"/>
      <c r="CR124" s="19"/>
      <c r="CS124" s="19"/>
      <c r="CT124" s="19"/>
      <c r="CU124" s="19"/>
      <c r="CV124" s="19"/>
      <c r="CW124" s="19"/>
      <c r="CX124" s="19"/>
      <c r="CY124" s="19"/>
    </row>
    <row r="125" spans="32:103" x14ac:dyDescent="0.25">
      <c r="AF125" s="19"/>
      <c r="AG125" s="19"/>
      <c r="AH125" s="19"/>
      <c r="AI125" s="19"/>
      <c r="AJ125" s="19"/>
      <c r="AK125" s="19"/>
      <c r="AL125" s="19"/>
      <c r="AM125" s="19"/>
      <c r="AN125" s="19"/>
      <c r="AO125" s="19"/>
      <c r="AP125" s="19"/>
      <c r="AQ125" s="19"/>
      <c r="AR125" s="19"/>
      <c r="AS125" s="19"/>
      <c r="AT125" s="19"/>
      <c r="AU125" s="19"/>
      <c r="AV125" s="19"/>
      <c r="AW125" s="19"/>
      <c r="AX125" s="19"/>
      <c r="AY125" s="19"/>
      <c r="AZ125" s="19"/>
      <c r="BA125" s="19"/>
      <c r="BB125" s="19"/>
      <c r="BC125" s="19"/>
      <c r="BD125" s="19"/>
      <c r="BE125" s="19"/>
      <c r="BF125" s="19"/>
      <c r="BG125" s="19"/>
      <c r="BH125" s="19"/>
      <c r="BI125" s="19"/>
      <c r="BJ125" s="19"/>
      <c r="BK125" s="19"/>
      <c r="BL125" s="19"/>
      <c r="BM125" s="19"/>
      <c r="BN125" s="19"/>
      <c r="BO125" s="19"/>
      <c r="BP125" s="19"/>
      <c r="BQ125" s="19"/>
      <c r="BR125" s="19"/>
      <c r="BS125" s="19"/>
      <c r="BT125" s="19"/>
      <c r="BU125" s="19"/>
      <c r="BV125" s="19"/>
      <c r="BW125" s="19"/>
      <c r="BX125" s="19"/>
      <c r="BY125" s="19"/>
      <c r="BZ125" s="19"/>
      <c r="CA125" s="19"/>
      <c r="CB125" s="19"/>
      <c r="CC125" s="19"/>
      <c r="CD125" s="19"/>
      <c r="CE125" s="19"/>
      <c r="CF125" s="19"/>
      <c r="CG125" s="19"/>
      <c r="CH125" s="19"/>
      <c r="CI125" s="19"/>
      <c r="CJ125" s="19"/>
      <c r="CK125" s="19"/>
      <c r="CL125" s="19"/>
      <c r="CM125" s="19"/>
      <c r="CN125" s="19"/>
      <c r="CO125" s="19"/>
      <c r="CP125" s="19"/>
      <c r="CQ125" s="19"/>
      <c r="CR125" s="19"/>
      <c r="CS125" s="19"/>
      <c r="CT125" s="19"/>
      <c r="CU125" s="19"/>
      <c r="CV125" s="19"/>
      <c r="CW125" s="19"/>
      <c r="CX125" s="19"/>
      <c r="CY125" s="19"/>
    </row>
    <row r="126" spans="32:103" x14ac:dyDescent="0.25">
      <c r="AF126" s="19"/>
      <c r="AG126" s="19"/>
      <c r="AH126" s="19"/>
      <c r="AI126" s="19"/>
      <c r="AJ126" s="19"/>
      <c r="AK126" s="19"/>
      <c r="AL126" s="19"/>
      <c r="AM126" s="19"/>
      <c r="AN126" s="19"/>
      <c r="AO126" s="19"/>
      <c r="AP126" s="19"/>
      <c r="AQ126" s="19"/>
      <c r="AR126" s="19"/>
      <c r="AS126" s="19"/>
      <c r="AT126" s="19"/>
      <c r="AU126" s="19"/>
      <c r="AV126" s="19"/>
      <c r="AW126" s="19"/>
      <c r="AX126" s="19"/>
      <c r="AY126" s="19"/>
      <c r="AZ126" s="19"/>
      <c r="BA126" s="19"/>
      <c r="BB126" s="19"/>
      <c r="BC126" s="19"/>
      <c r="BD126" s="19"/>
      <c r="BE126" s="19"/>
      <c r="BF126" s="19"/>
      <c r="BG126" s="19"/>
      <c r="BH126" s="19"/>
      <c r="BI126" s="19"/>
      <c r="BJ126" s="19"/>
      <c r="BK126" s="19"/>
      <c r="BL126" s="19"/>
      <c r="BM126" s="19"/>
      <c r="BN126" s="19"/>
      <c r="BO126" s="19"/>
      <c r="BP126" s="19"/>
      <c r="BQ126" s="19"/>
      <c r="BR126" s="19"/>
      <c r="BS126" s="19"/>
      <c r="BT126" s="19"/>
      <c r="BU126" s="19"/>
      <c r="BV126" s="19"/>
      <c r="BW126" s="19"/>
      <c r="BX126" s="19"/>
      <c r="BY126" s="19"/>
      <c r="BZ126" s="19"/>
      <c r="CA126" s="19"/>
      <c r="CB126" s="19"/>
      <c r="CC126" s="19"/>
      <c r="CD126" s="19"/>
      <c r="CE126" s="19"/>
      <c r="CF126" s="19"/>
      <c r="CG126" s="19"/>
      <c r="CH126" s="19"/>
      <c r="CI126" s="19"/>
      <c r="CJ126" s="19"/>
      <c r="CK126" s="19"/>
      <c r="CL126" s="19"/>
      <c r="CM126" s="19"/>
      <c r="CN126" s="19"/>
      <c r="CO126" s="19"/>
      <c r="CP126" s="19"/>
      <c r="CQ126" s="19"/>
      <c r="CR126" s="19"/>
      <c r="CS126" s="19"/>
      <c r="CT126" s="19"/>
      <c r="CU126" s="19"/>
      <c r="CV126" s="19"/>
      <c r="CW126" s="19"/>
      <c r="CX126" s="19"/>
      <c r="CY126" s="19"/>
    </row>
    <row r="127" spans="32:103" x14ac:dyDescent="0.25">
      <c r="AF127" s="19"/>
      <c r="AG127" s="19"/>
      <c r="AH127" s="19"/>
      <c r="AI127" s="19"/>
      <c r="AJ127" s="19"/>
      <c r="AK127" s="19"/>
      <c r="AL127" s="19"/>
      <c r="AM127" s="19"/>
      <c r="AN127" s="19"/>
      <c r="AO127" s="19"/>
      <c r="AP127" s="19"/>
      <c r="AQ127" s="19"/>
      <c r="AR127" s="19"/>
      <c r="AS127" s="19"/>
      <c r="AT127" s="19"/>
      <c r="AU127" s="19"/>
      <c r="AV127" s="19"/>
      <c r="AW127" s="19"/>
      <c r="AX127" s="19"/>
      <c r="AY127" s="19"/>
      <c r="AZ127" s="19"/>
      <c r="BA127" s="19"/>
      <c r="BB127" s="19"/>
      <c r="BC127" s="19"/>
      <c r="BD127" s="19"/>
      <c r="BE127" s="19"/>
      <c r="BF127" s="19"/>
      <c r="BG127" s="19"/>
      <c r="BH127" s="19"/>
      <c r="BI127" s="19"/>
      <c r="BJ127" s="19"/>
      <c r="BK127" s="19"/>
      <c r="BL127" s="19"/>
      <c r="BM127" s="19"/>
      <c r="BN127" s="19"/>
      <c r="BO127" s="19"/>
      <c r="BP127" s="19"/>
      <c r="BQ127" s="19"/>
      <c r="BR127" s="19"/>
      <c r="BS127" s="19"/>
      <c r="BT127" s="19"/>
      <c r="BU127" s="19"/>
      <c r="BV127" s="19"/>
      <c r="BW127" s="19"/>
      <c r="BX127" s="19"/>
      <c r="BY127" s="19"/>
      <c r="BZ127" s="19"/>
      <c r="CA127" s="19"/>
      <c r="CB127" s="19"/>
      <c r="CC127" s="19"/>
      <c r="CD127" s="19"/>
      <c r="CE127" s="19"/>
      <c r="CF127" s="19"/>
      <c r="CG127" s="19"/>
      <c r="CH127" s="19"/>
      <c r="CI127" s="19"/>
      <c r="CJ127" s="19"/>
      <c r="CK127" s="19"/>
      <c r="CL127" s="19"/>
      <c r="CM127" s="19"/>
      <c r="CN127" s="19"/>
      <c r="CO127" s="19"/>
      <c r="CP127" s="19"/>
      <c r="CQ127" s="19"/>
      <c r="CR127" s="19"/>
      <c r="CS127" s="19"/>
      <c r="CT127" s="19"/>
      <c r="CU127" s="19"/>
      <c r="CV127" s="19"/>
      <c r="CW127" s="19"/>
      <c r="CX127" s="19"/>
      <c r="CY127" s="19"/>
    </row>
    <row r="128" spans="32:103" x14ac:dyDescent="0.25">
      <c r="AF128" s="19"/>
      <c r="AG128" s="19"/>
      <c r="AH128" s="19"/>
      <c r="AI128" s="19"/>
      <c r="AJ128" s="19"/>
      <c r="AK128" s="19"/>
      <c r="AL128" s="19"/>
      <c r="AM128" s="19"/>
      <c r="AN128" s="19"/>
      <c r="AO128" s="19"/>
      <c r="AP128" s="19"/>
      <c r="AQ128" s="19"/>
      <c r="AR128" s="19"/>
      <c r="AS128" s="19"/>
      <c r="AT128" s="19"/>
      <c r="AU128" s="19"/>
      <c r="AV128" s="19"/>
      <c r="AW128" s="19"/>
      <c r="AX128" s="19"/>
      <c r="AY128" s="19"/>
      <c r="AZ128" s="19"/>
      <c r="BA128" s="19"/>
      <c r="BB128" s="19"/>
      <c r="BC128" s="19"/>
      <c r="BD128" s="19"/>
      <c r="BE128" s="19"/>
      <c r="BF128" s="19"/>
      <c r="BG128" s="19"/>
      <c r="BH128" s="19"/>
      <c r="BI128" s="19"/>
      <c r="BJ128" s="19"/>
      <c r="BK128" s="19"/>
      <c r="BL128" s="19"/>
      <c r="BM128" s="19"/>
      <c r="BN128" s="19"/>
      <c r="BO128" s="19"/>
      <c r="BP128" s="19"/>
      <c r="BQ128" s="19"/>
      <c r="BR128" s="19"/>
      <c r="BS128" s="19"/>
      <c r="BT128" s="19"/>
      <c r="BU128" s="19"/>
      <c r="BV128" s="19"/>
      <c r="BW128" s="19"/>
      <c r="BX128" s="19"/>
      <c r="BY128" s="19"/>
      <c r="BZ128" s="19"/>
      <c r="CA128" s="19"/>
      <c r="CB128" s="19"/>
      <c r="CC128" s="19"/>
      <c r="CD128" s="19"/>
      <c r="CE128" s="19"/>
      <c r="CF128" s="19"/>
      <c r="CG128" s="19"/>
      <c r="CH128" s="19"/>
      <c r="CI128" s="19"/>
      <c r="CJ128" s="19"/>
      <c r="CK128" s="19"/>
      <c r="CL128" s="19"/>
      <c r="CM128" s="19"/>
      <c r="CN128" s="19"/>
      <c r="CO128" s="19"/>
      <c r="CP128" s="19"/>
      <c r="CQ128" s="19"/>
      <c r="CR128" s="19"/>
      <c r="CS128" s="19"/>
      <c r="CT128" s="19"/>
      <c r="CU128" s="19"/>
      <c r="CV128" s="19"/>
      <c r="CW128" s="19"/>
      <c r="CX128" s="19"/>
      <c r="CY128" s="19"/>
    </row>
    <row r="129" spans="1:103" x14ac:dyDescent="0.25">
      <c r="AF129" s="19"/>
      <c r="AG129" s="19"/>
      <c r="AH129" s="19"/>
      <c r="AI129" s="19"/>
      <c r="AJ129" s="19"/>
      <c r="AK129" s="19"/>
      <c r="AL129" s="19"/>
      <c r="AM129" s="19"/>
      <c r="AN129" s="19"/>
      <c r="AO129" s="19"/>
      <c r="AP129" s="19"/>
      <c r="AQ129" s="19"/>
      <c r="AR129" s="19"/>
      <c r="AS129" s="19"/>
      <c r="AT129" s="19"/>
      <c r="AU129" s="19"/>
      <c r="AV129" s="19"/>
      <c r="AW129" s="19"/>
      <c r="AX129" s="19"/>
      <c r="AY129" s="19"/>
      <c r="AZ129" s="19"/>
      <c r="BA129" s="19"/>
      <c r="BB129" s="19"/>
      <c r="BC129" s="19"/>
      <c r="BD129" s="19"/>
      <c r="BE129" s="19"/>
      <c r="BF129" s="19"/>
      <c r="BG129" s="19"/>
      <c r="BH129" s="19"/>
      <c r="BI129" s="19"/>
      <c r="BJ129" s="19"/>
      <c r="BK129" s="19"/>
      <c r="BL129" s="19"/>
      <c r="BM129" s="19"/>
      <c r="BN129" s="19"/>
      <c r="BO129" s="19"/>
      <c r="BP129" s="19"/>
      <c r="BQ129" s="19"/>
      <c r="BR129" s="19"/>
      <c r="BS129" s="19"/>
      <c r="BT129" s="19"/>
      <c r="BU129" s="19"/>
      <c r="BV129" s="19"/>
      <c r="BW129" s="19"/>
      <c r="BX129" s="19"/>
      <c r="BY129" s="19"/>
      <c r="BZ129" s="19"/>
      <c r="CA129" s="19"/>
      <c r="CB129" s="19"/>
      <c r="CC129" s="19"/>
      <c r="CD129" s="19"/>
      <c r="CE129" s="19"/>
      <c r="CF129" s="19"/>
      <c r="CG129" s="19"/>
      <c r="CH129" s="19"/>
      <c r="CI129" s="19"/>
      <c r="CJ129" s="19"/>
      <c r="CK129" s="19"/>
      <c r="CL129" s="19"/>
      <c r="CM129" s="19"/>
      <c r="CN129" s="19"/>
      <c r="CO129" s="19"/>
      <c r="CP129" s="19"/>
      <c r="CQ129" s="19"/>
      <c r="CR129" s="19"/>
      <c r="CS129" s="19"/>
      <c r="CT129" s="19"/>
      <c r="CU129" s="19"/>
      <c r="CV129" s="19"/>
      <c r="CW129" s="19"/>
      <c r="CX129" s="19"/>
      <c r="CY129" s="19"/>
    </row>
    <row r="130" spans="1:103" x14ac:dyDescent="0.25">
      <c r="AF130" s="19"/>
      <c r="AG130" s="19"/>
      <c r="AH130" s="19"/>
      <c r="AI130" s="19"/>
      <c r="AJ130" s="19"/>
      <c r="AK130" s="19"/>
      <c r="AL130" s="19"/>
      <c r="AM130" s="19"/>
      <c r="AN130" s="19"/>
      <c r="AO130" s="19"/>
      <c r="AP130" s="19"/>
      <c r="AQ130" s="19"/>
      <c r="AR130" s="19"/>
      <c r="AS130" s="19"/>
      <c r="AT130" s="19"/>
      <c r="AU130" s="19"/>
      <c r="AV130" s="19"/>
      <c r="AW130" s="19"/>
      <c r="AX130" s="19"/>
      <c r="AY130" s="19"/>
      <c r="AZ130" s="19"/>
      <c r="BA130" s="19"/>
      <c r="BB130" s="19"/>
      <c r="BC130" s="19"/>
      <c r="BD130" s="19"/>
      <c r="BE130" s="19"/>
      <c r="BF130" s="19"/>
      <c r="BG130" s="19"/>
      <c r="BH130" s="19"/>
      <c r="BI130" s="19"/>
      <c r="BJ130" s="19"/>
      <c r="BK130" s="19"/>
      <c r="BL130" s="19"/>
      <c r="BM130" s="19"/>
      <c r="BN130" s="19"/>
      <c r="BO130" s="19"/>
      <c r="BP130" s="19"/>
      <c r="BQ130" s="19"/>
      <c r="BR130" s="19"/>
      <c r="BS130" s="19"/>
      <c r="BT130" s="19"/>
      <c r="BU130" s="19"/>
      <c r="BV130" s="19"/>
      <c r="BW130" s="19"/>
      <c r="BX130" s="19"/>
      <c r="BY130" s="19"/>
      <c r="BZ130" s="19"/>
      <c r="CA130" s="19"/>
      <c r="CB130" s="19"/>
      <c r="CC130" s="19"/>
      <c r="CD130" s="19"/>
      <c r="CE130" s="19"/>
      <c r="CF130" s="19"/>
      <c r="CG130" s="19"/>
      <c r="CH130" s="19"/>
      <c r="CI130" s="19"/>
      <c r="CJ130" s="19"/>
      <c r="CK130" s="19"/>
      <c r="CL130" s="19"/>
      <c r="CM130" s="19"/>
      <c r="CN130" s="19"/>
      <c r="CO130" s="19"/>
      <c r="CP130" s="19"/>
      <c r="CQ130" s="19"/>
      <c r="CR130" s="19"/>
      <c r="CS130" s="19"/>
      <c r="CT130" s="19"/>
      <c r="CU130" s="19"/>
      <c r="CV130" s="19"/>
      <c r="CW130" s="19"/>
      <c r="CX130" s="19"/>
      <c r="CY130" s="19"/>
    </row>
    <row r="131" spans="1:103" x14ac:dyDescent="0.25">
      <c r="AF131" s="19"/>
      <c r="AG131" s="19"/>
      <c r="AH131" s="19"/>
      <c r="AI131" s="19"/>
      <c r="AJ131" s="19"/>
      <c r="AK131" s="19"/>
      <c r="AL131" s="19"/>
      <c r="AM131" s="19"/>
      <c r="AN131" s="19"/>
      <c r="AO131" s="19"/>
      <c r="AP131" s="19"/>
      <c r="AQ131" s="19"/>
      <c r="AR131" s="19"/>
      <c r="AS131" s="19"/>
      <c r="AT131" s="19"/>
      <c r="AU131" s="19"/>
      <c r="AV131" s="19"/>
      <c r="AW131" s="19"/>
      <c r="AX131" s="19"/>
      <c r="AY131" s="19"/>
      <c r="AZ131" s="19"/>
      <c r="BA131" s="19"/>
      <c r="BB131" s="19"/>
      <c r="BC131" s="19"/>
      <c r="BD131" s="19"/>
      <c r="BE131" s="19"/>
      <c r="BF131" s="19"/>
      <c r="BG131" s="19"/>
      <c r="BH131" s="19"/>
      <c r="BI131" s="19"/>
      <c r="BJ131" s="19"/>
      <c r="BK131" s="19"/>
      <c r="BL131" s="19"/>
      <c r="BM131" s="19"/>
      <c r="BN131" s="19"/>
      <c r="BO131" s="19"/>
      <c r="BP131" s="19"/>
      <c r="BQ131" s="19"/>
      <c r="BR131" s="19"/>
      <c r="BS131" s="19"/>
      <c r="BT131" s="19"/>
      <c r="BU131" s="19"/>
      <c r="BV131" s="19"/>
      <c r="BW131" s="19"/>
      <c r="BX131" s="19"/>
      <c r="BY131" s="19"/>
      <c r="BZ131" s="19"/>
      <c r="CA131" s="19"/>
      <c r="CB131" s="19"/>
      <c r="CC131" s="19"/>
      <c r="CD131" s="19"/>
      <c r="CE131" s="19"/>
      <c r="CF131" s="19"/>
      <c r="CG131" s="19"/>
      <c r="CH131" s="19"/>
      <c r="CI131" s="19"/>
      <c r="CJ131" s="19"/>
      <c r="CK131" s="19"/>
      <c r="CL131" s="19"/>
      <c r="CM131" s="19"/>
      <c r="CN131" s="19"/>
      <c r="CO131" s="19"/>
      <c r="CP131" s="19"/>
      <c r="CQ131" s="19"/>
      <c r="CR131" s="19"/>
      <c r="CS131" s="19"/>
      <c r="CT131" s="19"/>
      <c r="CU131" s="19"/>
      <c r="CV131" s="19"/>
      <c r="CW131" s="19"/>
      <c r="CX131" s="19"/>
      <c r="CY131" s="19"/>
    </row>
    <row r="132" spans="1:103" x14ac:dyDescent="0.25">
      <c r="AF132" s="19"/>
      <c r="AG132" s="19"/>
      <c r="AH132" s="19"/>
      <c r="AI132" s="19"/>
      <c r="AJ132" s="19"/>
      <c r="AK132" s="19"/>
      <c r="AL132" s="19"/>
      <c r="AM132" s="19"/>
      <c r="AN132" s="19"/>
      <c r="AO132" s="19"/>
      <c r="AP132" s="19"/>
      <c r="AQ132" s="19"/>
      <c r="AR132" s="19"/>
      <c r="AS132" s="19"/>
      <c r="AT132" s="19"/>
      <c r="AU132" s="19"/>
      <c r="AV132" s="19"/>
      <c r="AW132" s="19"/>
      <c r="AX132" s="19"/>
      <c r="AY132" s="19"/>
      <c r="AZ132" s="19"/>
      <c r="BA132" s="19"/>
      <c r="BB132" s="19"/>
      <c r="BC132" s="19"/>
      <c r="BD132" s="19"/>
      <c r="BE132" s="19"/>
      <c r="BF132" s="19"/>
      <c r="BG132" s="19"/>
      <c r="BH132" s="19"/>
      <c r="BI132" s="19"/>
      <c r="BJ132" s="19"/>
      <c r="BK132" s="19"/>
      <c r="BL132" s="19"/>
      <c r="BM132" s="19"/>
      <c r="BN132" s="19"/>
      <c r="BO132" s="19"/>
      <c r="BP132" s="19"/>
      <c r="BQ132" s="19"/>
      <c r="BR132" s="19"/>
      <c r="BS132" s="19"/>
      <c r="BT132" s="19"/>
      <c r="BU132" s="19"/>
      <c r="BV132" s="19"/>
      <c r="BW132" s="19"/>
      <c r="BX132" s="19"/>
      <c r="BY132" s="19"/>
      <c r="BZ132" s="19"/>
      <c r="CA132" s="19"/>
      <c r="CB132" s="19"/>
      <c r="CC132" s="19"/>
      <c r="CD132" s="19"/>
      <c r="CE132" s="19"/>
      <c r="CF132" s="19"/>
      <c r="CG132" s="19"/>
      <c r="CH132" s="19"/>
      <c r="CI132" s="19"/>
      <c r="CJ132" s="19"/>
      <c r="CK132" s="19"/>
      <c r="CL132" s="19"/>
      <c r="CM132" s="19"/>
      <c r="CN132" s="19"/>
      <c r="CO132" s="19"/>
      <c r="CP132" s="19"/>
      <c r="CQ132" s="19"/>
      <c r="CR132" s="19"/>
      <c r="CS132" s="19"/>
      <c r="CT132" s="19"/>
      <c r="CU132" s="19"/>
      <c r="CV132" s="19"/>
      <c r="CW132" s="19"/>
      <c r="CX132" s="19"/>
      <c r="CY132" s="19"/>
    </row>
    <row r="133" spans="1:103" x14ac:dyDescent="0.25">
      <c r="A133" s="41" t="s">
        <v>116</v>
      </c>
      <c r="B133" s="41">
        <f>SUM(B72:B132)</f>
        <v>0</v>
      </c>
      <c r="C133" s="41">
        <f t="shared" ref="C133:BN133" si="4">SUM(C72:C132)</f>
        <v>0</v>
      </c>
      <c r="D133" s="41">
        <f t="shared" si="4"/>
        <v>0</v>
      </c>
      <c r="E133" s="41">
        <f t="shared" si="4"/>
        <v>0</v>
      </c>
      <c r="F133" s="41">
        <f t="shared" si="4"/>
        <v>0</v>
      </c>
      <c r="G133" s="41">
        <f t="shared" si="4"/>
        <v>0</v>
      </c>
      <c r="H133" s="41">
        <f t="shared" si="4"/>
        <v>0</v>
      </c>
      <c r="I133" s="41">
        <f t="shared" si="4"/>
        <v>0</v>
      </c>
      <c r="J133" s="41">
        <f t="shared" si="4"/>
        <v>0</v>
      </c>
      <c r="K133" s="41">
        <f t="shared" si="4"/>
        <v>0</v>
      </c>
      <c r="L133" s="41">
        <f t="shared" si="4"/>
        <v>0</v>
      </c>
      <c r="M133" s="41">
        <f t="shared" si="4"/>
        <v>0</v>
      </c>
      <c r="N133" s="41">
        <f t="shared" si="4"/>
        <v>0</v>
      </c>
      <c r="O133" s="41">
        <f t="shared" si="4"/>
        <v>0</v>
      </c>
      <c r="P133" s="41">
        <f t="shared" si="4"/>
        <v>0</v>
      </c>
      <c r="Q133" s="41">
        <f t="shared" si="4"/>
        <v>0</v>
      </c>
      <c r="R133" s="41">
        <f t="shared" si="4"/>
        <v>0</v>
      </c>
      <c r="S133" s="41">
        <f t="shared" si="4"/>
        <v>0</v>
      </c>
      <c r="T133" s="41">
        <f t="shared" si="4"/>
        <v>0</v>
      </c>
      <c r="U133" s="41">
        <f t="shared" si="4"/>
        <v>0</v>
      </c>
      <c r="V133" s="41">
        <f t="shared" si="4"/>
        <v>0</v>
      </c>
      <c r="W133" s="41">
        <f t="shared" si="4"/>
        <v>0</v>
      </c>
      <c r="X133" s="41">
        <f t="shared" si="4"/>
        <v>0</v>
      </c>
      <c r="Y133" s="41">
        <f t="shared" si="4"/>
        <v>0</v>
      </c>
      <c r="Z133" s="41">
        <f t="shared" si="4"/>
        <v>0</v>
      </c>
      <c r="AA133" s="41">
        <f t="shared" si="4"/>
        <v>0</v>
      </c>
      <c r="AB133" s="41">
        <f t="shared" si="4"/>
        <v>0</v>
      </c>
      <c r="AC133" s="41">
        <f t="shared" si="4"/>
        <v>0</v>
      </c>
      <c r="AD133" s="41">
        <f t="shared" si="4"/>
        <v>0</v>
      </c>
      <c r="AE133" s="41">
        <f t="shared" si="4"/>
        <v>0</v>
      </c>
      <c r="AF133" s="64">
        <f t="shared" si="4"/>
        <v>0</v>
      </c>
      <c r="AG133" s="64">
        <f t="shared" si="4"/>
        <v>0</v>
      </c>
      <c r="AH133" s="64">
        <f t="shared" si="4"/>
        <v>0</v>
      </c>
      <c r="AI133" s="64">
        <f t="shared" si="4"/>
        <v>0</v>
      </c>
      <c r="AJ133" s="64">
        <f t="shared" si="4"/>
        <v>0</v>
      </c>
      <c r="AK133" s="64">
        <f t="shared" si="4"/>
        <v>0</v>
      </c>
      <c r="AL133" s="64">
        <f t="shared" si="4"/>
        <v>0</v>
      </c>
      <c r="AM133" s="64">
        <f t="shared" si="4"/>
        <v>0</v>
      </c>
      <c r="AN133" s="64">
        <f t="shared" si="4"/>
        <v>0</v>
      </c>
      <c r="AO133" s="64">
        <f t="shared" si="4"/>
        <v>0</v>
      </c>
      <c r="AP133" s="64">
        <f t="shared" si="4"/>
        <v>0</v>
      </c>
      <c r="AQ133" s="64">
        <f t="shared" si="4"/>
        <v>0</v>
      </c>
      <c r="AR133" s="64">
        <f t="shared" si="4"/>
        <v>0</v>
      </c>
      <c r="AS133" s="64">
        <f t="shared" si="4"/>
        <v>0</v>
      </c>
      <c r="AT133" s="64">
        <f t="shared" si="4"/>
        <v>0</v>
      </c>
      <c r="AU133" s="64">
        <f t="shared" si="4"/>
        <v>0</v>
      </c>
      <c r="AV133" s="64">
        <f t="shared" si="4"/>
        <v>0</v>
      </c>
      <c r="AW133" s="64">
        <f t="shared" si="4"/>
        <v>0</v>
      </c>
      <c r="AX133" s="64">
        <f t="shared" si="4"/>
        <v>0</v>
      </c>
      <c r="AY133" s="64">
        <f t="shared" si="4"/>
        <v>0</v>
      </c>
      <c r="AZ133" s="64">
        <f t="shared" si="4"/>
        <v>0</v>
      </c>
      <c r="BA133" s="64">
        <f t="shared" si="4"/>
        <v>0</v>
      </c>
      <c r="BB133" s="64">
        <f t="shared" si="4"/>
        <v>0</v>
      </c>
      <c r="BC133" s="64">
        <f t="shared" si="4"/>
        <v>0</v>
      </c>
      <c r="BD133" s="64">
        <f t="shared" si="4"/>
        <v>0</v>
      </c>
      <c r="BE133" s="64">
        <f t="shared" si="4"/>
        <v>0</v>
      </c>
      <c r="BF133" s="64">
        <f t="shared" si="4"/>
        <v>0</v>
      </c>
      <c r="BG133" s="64">
        <f t="shared" si="4"/>
        <v>0</v>
      </c>
      <c r="BH133" s="64">
        <f t="shared" si="4"/>
        <v>0</v>
      </c>
      <c r="BI133" s="64">
        <f t="shared" si="4"/>
        <v>0</v>
      </c>
      <c r="BJ133" s="64">
        <f t="shared" si="4"/>
        <v>0</v>
      </c>
      <c r="BK133" s="64">
        <f t="shared" si="4"/>
        <v>0</v>
      </c>
      <c r="BL133" s="64">
        <f t="shared" si="4"/>
        <v>0</v>
      </c>
      <c r="BM133" s="64">
        <f t="shared" si="4"/>
        <v>0</v>
      </c>
      <c r="BN133" s="64">
        <f t="shared" si="4"/>
        <v>0</v>
      </c>
      <c r="BO133" s="64">
        <f t="shared" ref="BO133:CV133" si="5">SUM(BO72:BO132)</f>
        <v>0</v>
      </c>
      <c r="BP133" s="64">
        <f t="shared" si="5"/>
        <v>0</v>
      </c>
      <c r="BQ133" s="64">
        <f t="shared" si="5"/>
        <v>0</v>
      </c>
      <c r="BR133" s="64">
        <f t="shared" si="5"/>
        <v>0</v>
      </c>
      <c r="BS133" s="64">
        <f t="shared" si="5"/>
        <v>0</v>
      </c>
      <c r="BT133" s="64">
        <f t="shared" si="5"/>
        <v>0</v>
      </c>
      <c r="BU133" s="64">
        <f t="shared" si="5"/>
        <v>0</v>
      </c>
      <c r="BV133" s="64">
        <f t="shared" si="5"/>
        <v>0</v>
      </c>
      <c r="BW133" s="64">
        <f t="shared" si="5"/>
        <v>0</v>
      </c>
      <c r="BX133" s="64">
        <f t="shared" si="5"/>
        <v>0</v>
      </c>
      <c r="BY133" s="64">
        <f t="shared" si="5"/>
        <v>0</v>
      </c>
      <c r="BZ133" s="64">
        <f t="shared" si="5"/>
        <v>0</v>
      </c>
      <c r="CA133" s="64">
        <f t="shared" si="5"/>
        <v>0</v>
      </c>
      <c r="CB133" s="64">
        <f t="shared" si="5"/>
        <v>0</v>
      </c>
      <c r="CC133" s="64">
        <f t="shared" si="5"/>
        <v>0</v>
      </c>
      <c r="CD133" s="64">
        <f t="shared" si="5"/>
        <v>0</v>
      </c>
      <c r="CE133" s="64">
        <f t="shared" si="5"/>
        <v>0</v>
      </c>
      <c r="CF133" s="64">
        <f t="shared" si="5"/>
        <v>0</v>
      </c>
      <c r="CG133" s="64">
        <f t="shared" si="5"/>
        <v>0</v>
      </c>
      <c r="CH133" s="64">
        <f t="shared" si="5"/>
        <v>0</v>
      </c>
      <c r="CI133" s="64">
        <f t="shared" si="5"/>
        <v>0</v>
      </c>
      <c r="CJ133" s="64">
        <f t="shared" si="5"/>
        <v>0</v>
      </c>
      <c r="CK133" s="64">
        <f t="shared" si="5"/>
        <v>0</v>
      </c>
      <c r="CL133" s="64">
        <f t="shared" si="5"/>
        <v>0</v>
      </c>
      <c r="CM133" s="64">
        <f t="shared" si="5"/>
        <v>0</v>
      </c>
      <c r="CN133" s="64">
        <f t="shared" si="5"/>
        <v>0</v>
      </c>
      <c r="CO133" s="64">
        <f t="shared" si="5"/>
        <v>0</v>
      </c>
      <c r="CP133" s="64">
        <f t="shared" si="5"/>
        <v>0</v>
      </c>
      <c r="CQ133" s="64">
        <f t="shared" si="5"/>
        <v>0</v>
      </c>
      <c r="CR133" s="64">
        <f t="shared" si="5"/>
        <v>0</v>
      </c>
      <c r="CS133" s="64">
        <f t="shared" si="5"/>
        <v>0</v>
      </c>
      <c r="CT133" s="64">
        <f t="shared" si="5"/>
        <v>0</v>
      </c>
      <c r="CU133" s="64">
        <f t="shared" si="5"/>
        <v>0</v>
      </c>
      <c r="CV133" s="64">
        <f t="shared" si="5"/>
        <v>0</v>
      </c>
      <c r="CW133" s="64"/>
      <c r="CX133" s="64"/>
      <c r="CY133" s="64"/>
    </row>
    <row r="134" spans="1:103" x14ac:dyDescent="0.25">
      <c r="AF134" s="19"/>
      <c r="AG134" s="19"/>
      <c r="AH134" s="19"/>
      <c r="AI134" s="19"/>
      <c r="AJ134" s="19"/>
      <c r="AK134" s="19"/>
      <c r="AL134" s="19"/>
      <c r="AM134" s="19"/>
      <c r="AN134" s="19"/>
      <c r="AO134" s="19"/>
      <c r="AP134" s="19"/>
      <c r="AQ134" s="19"/>
      <c r="AR134" s="19"/>
      <c r="AS134" s="19"/>
      <c r="AT134" s="19"/>
      <c r="AU134" s="19"/>
      <c r="AV134" s="19"/>
      <c r="AW134" s="19"/>
      <c r="AX134" s="19"/>
      <c r="AY134" s="19"/>
      <c r="AZ134" s="19"/>
      <c r="BA134" s="19"/>
      <c r="BB134" s="19"/>
      <c r="BC134" s="19"/>
      <c r="BD134" s="19"/>
      <c r="BE134" s="19"/>
      <c r="BF134" s="19"/>
      <c r="BG134" s="19"/>
      <c r="BH134" s="19"/>
      <c r="BI134" s="19"/>
      <c r="BJ134" s="19"/>
      <c r="BK134" s="19"/>
      <c r="BL134" s="19"/>
      <c r="BM134" s="19"/>
      <c r="BN134" s="19"/>
      <c r="BO134" s="19"/>
      <c r="BP134" s="19"/>
      <c r="BQ134" s="19"/>
      <c r="BR134" s="19"/>
      <c r="BS134" s="19"/>
      <c r="BT134" s="19"/>
      <c r="BU134" s="19"/>
      <c r="BV134" s="19"/>
      <c r="BW134" s="19"/>
      <c r="BX134" s="19"/>
      <c r="BY134" s="19"/>
      <c r="BZ134" s="19"/>
      <c r="CA134" s="19"/>
      <c r="CB134" s="19"/>
      <c r="CC134" s="19"/>
      <c r="CD134" s="19"/>
      <c r="CE134" s="19"/>
      <c r="CF134" s="19"/>
      <c r="CG134" s="19"/>
      <c r="CH134" s="19"/>
      <c r="CI134" s="19"/>
      <c r="CJ134" s="19"/>
      <c r="CK134" s="19"/>
      <c r="CL134" s="19"/>
      <c r="CM134" s="19"/>
      <c r="CN134" s="19"/>
      <c r="CO134" s="19"/>
      <c r="CP134" s="19"/>
      <c r="CQ134" s="19"/>
      <c r="CR134" s="19"/>
      <c r="CS134" s="19"/>
      <c r="CT134" s="19"/>
      <c r="CU134" s="19"/>
      <c r="CV134" s="19"/>
      <c r="CW134" s="19"/>
      <c r="CX134" s="19"/>
      <c r="CY134" s="19"/>
    </row>
    <row r="135" spans="1:103" ht="15.75" thickBot="1" x14ac:dyDescent="0.3">
      <c r="A135" s="61">
        <f>Entree!$A$12</f>
        <v>42749</v>
      </c>
      <c r="B135" s="62">
        <f>IF($A$1&lt;&gt;Entree!$A$3,0,IFERROR(VLOOKUP(B$1,Entree!$B$3:$T$42,Entree!$T$1-Entree!$B$1+1,0),0))</f>
        <v>0</v>
      </c>
      <c r="C135" s="62">
        <f>IF($A$1&lt;&gt;Entree!$A$3,0,IFERROR(VLOOKUP(C$1,Entree!$B$3:$T$42,Entree!$T$1-Entree!$B$1+1,0),0))</f>
        <v>0</v>
      </c>
      <c r="D135" s="62">
        <f>IF($A$1&lt;&gt;Entree!$A$3,0,IFERROR(VLOOKUP(D$1,Entree!$B$3:$T$42,Entree!$T$1-Entree!$B$1+1,0),0))</f>
        <v>0</v>
      </c>
      <c r="E135" s="62">
        <f>IF($A$1&lt;&gt;Entree!$A$3,0,IFERROR(VLOOKUP(E$1,Entree!$B$3:$T$42,Entree!$T$1-Entree!$B$1+1,0),0))</f>
        <v>0</v>
      </c>
      <c r="F135" s="62">
        <f>IF($A$1&lt;&gt;Entree!$A$3,0,IFERROR(VLOOKUP(F$1,Entree!$B$3:$T$42,Entree!$T$1-Entree!$B$1+1,0),0))</f>
        <v>0</v>
      </c>
      <c r="G135" s="62">
        <f>IF($A$1&lt;&gt;Entree!$A$3,0,IFERROR(VLOOKUP(G$1,Entree!$B$3:$T$42,Entree!$T$1-Entree!$B$1+1,0),0))</f>
        <v>0</v>
      </c>
      <c r="H135" s="62">
        <f>IF($A$1&lt;&gt;Entree!$A$3,0,IFERROR(VLOOKUP(H$1,Entree!$B$3:$T$42,Entree!$T$1-Entree!$B$1+1,0),0))</f>
        <v>0</v>
      </c>
      <c r="I135" s="62">
        <f>IF($A$1&lt;&gt;Entree!$A$3,0,IFERROR(VLOOKUP(I$1,Entree!$B$3:$T$42,Entree!$T$1-Entree!$B$1+1,0),0))</f>
        <v>0</v>
      </c>
      <c r="J135" s="62">
        <f>IF($A$1&lt;&gt;Entree!$A$3,0,IFERROR(VLOOKUP(J$1,Entree!$B$3:$T$42,Entree!$T$1-Entree!$B$1+1,0),0))</f>
        <v>0</v>
      </c>
      <c r="K135" s="62">
        <f>IF($A$1&lt;&gt;Entree!$A$3,0,IFERROR(VLOOKUP(K$1,Entree!$B$3:$T$42,Entree!$T$1-Entree!$B$1+1,0),0))</f>
        <v>0</v>
      </c>
      <c r="L135" s="62">
        <f>IF($A$1&lt;&gt;Entree!$A$3,0,IFERROR(VLOOKUP(L$1,Entree!$B$3:$T$42,Entree!$T$1-Entree!$B$1+1,0),0))</f>
        <v>0</v>
      </c>
      <c r="M135" s="62">
        <f>IF($A$1&lt;&gt;Entree!$A$3,0,IFERROR(VLOOKUP(M$1,Entree!$B$3:$T$42,Entree!$T$1-Entree!$B$1+1,0),0))</f>
        <v>0</v>
      </c>
      <c r="N135" s="62">
        <f>IF($A$1&lt;&gt;Entree!$A$3,0,IFERROR(VLOOKUP(N$1,Entree!$B$3:$T$42,Entree!$T$1-Entree!$B$1+1,0),0))</f>
        <v>0</v>
      </c>
      <c r="O135" s="62">
        <f>IF($A$1&lt;&gt;Entree!$A$3,0,IFERROR(VLOOKUP(O$1,Entree!$B$3:$T$42,Entree!$T$1-Entree!$B$1+1,0),0))</f>
        <v>0</v>
      </c>
      <c r="P135" s="62">
        <f>IF($A$1&lt;&gt;Entree!$A$3,0,IFERROR(VLOOKUP(P$1,Entree!$B$3:$T$42,Entree!$T$1-Entree!$B$1+1,0),0))</f>
        <v>0</v>
      </c>
      <c r="Q135" s="62">
        <f>IF($A$1&lt;&gt;Entree!$A$3,0,IFERROR(VLOOKUP(Q$1,Entree!$B$3:$T$42,Entree!$T$1-Entree!$B$1+1,0),0))</f>
        <v>0</v>
      </c>
      <c r="R135" s="62">
        <f>IF($A$1&lt;&gt;Entree!$A$3,0,IFERROR(VLOOKUP(R$1,Entree!$B$3:$T$42,Entree!$T$1-Entree!$B$1+1,0),0))</f>
        <v>0</v>
      </c>
      <c r="S135" s="62">
        <f>IF($A$1&lt;&gt;Entree!$A$3,0,IFERROR(VLOOKUP(S$1,Entree!$B$3:$T$42,Entree!$T$1-Entree!$B$1+1,0),0))</f>
        <v>0</v>
      </c>
      <c r="T135" s="62">
        <f>IF($A$1&lt;&gt;Entree!$A$3,0,IFERROR(VLOOKUP(T$1,Entree!$B$3:$T$42,Entree!$T$1-Entree!$B$1+1,0),0))</f>
        <v>0</v>
      </c>
      <c r="U135" s="62">
        <f>IF($A$1&lt;&gt;Entree!$A$3,0,IFERROR(VLOOKUP(U$1,Entree!$B$3:$T$42,Entree!$T$1-Entree!$B$1+1,0),0))</f>
        <v>0</v>
      </c>
      <c r="V135" s="62">
        <f>IF($A$1&lt;&gt;Entree!$A$3,0,IFERROR(VLOOKUP(V$1,Entree!$B$3:$T$42,Entree!$T$1-Entree!$B$1+1,0),0))</f>
        <v>0</v>
      </c>
      <c r="W135" s="62">
        <f>IF($A$1&lt;&gt;Entree!$A$3,0,IFERROR(VLOOKUP(W$1,Entree!$B$3:$T$42,Entree!$T$1-Entree!$B$1+1,0),0))</f>
        <v>0</v>
      </c>
      <c r="X135" s="62">
        <f>IF($A$1&lt;&gt;Entree!$A$3,0,IFERROR(VLOOKUP(X$1,Entree!$B$3:$T$42,Entree!$T$1-Entree!$B$1+1,0),0))</f>
        <v>0</v>
      </c>
      <c r="Y135" s="62">
        <f>IF($A$1&lt;&gt;Entree!$A$3,0,IFERROR(VLOOKUP(Y$1,Entree!$B$3:$T$42,Entree!$T$1-Entree!$B$1+1,0),0))</f>
        <v>0</v>
      </c>
      <c r="Z135" s="62">
        <f>IF($A$1&lt;&gt;Entree!$A$3,0,IFERROR(VLOOKUP(Z$1,Entree!$B$3:$T$42,Entree!$T$1-Entree!$B$1+1,0),0))</f>
        <v>0</v>
      </c>
      <c r="AA135" s="62">
        <f>IF($A$1&lt;&gt;Entree!$A$3,0,IFERROR(VLOOKUP(AA$1,Entree!$B$3:$T$42,Entree!$T$1-Entree!$B$1+1,0),0))</f>
        <v>0</v>
      </c>
      <c r="AB135" s="62">
        <f>IF($A$1&lt;&gt;Entree!$A$3,0,IFERROR(VLOOKUP(AB$1,Entree!$B$3:$T$42,Entree!$T$1-Entree!$B$1+1,0),0))</f>
        <v>0</v>
      </c>
      <c r="AC135" s="62">
        <f>IF($A$1&lt;&gt;Entree!$A$3,0,IFERROR(VLOOKUP(AC$1,Entree!$B$3:$T$42,Entree!$T$1-Entree!$B$1+1,0),0))</f>
        <v>0</v>
      </c>
      <c r="AD135" s="62">
        <f>IF($A$1&lt;&gt;Entree!$A$3,0,IFERROR(VLOOKUP(AD$1,Entree!$B$3:$T$42,Entree!$T$1-Entree!$B$1+1,0),0))</f>
        <v>0</v>
      </c>
      <c r="AE135" s="62">
        <f>IF($A$1&lt;&gt;Entree!$A$3,0,IFERROR(VLOOKUP(AE$1,Entree!$B$3:$T$42,Entree!$T$1-Entree!$B$1+1,0),0))</f>
        <v>0</v>
      </c>
      <c r="AF135" s="63">
        <f>IF($A$1&lt;&gt;Entree!$A$3,0,IFERROR(VLOOKUP(AF$1,Entree!$B$3:$T$42,Entree!$T$1-Entree!$B$1+1,0),0))</f>
        <v>0</v>
      </c>
      <c r="AG135" s="63">
        <f>IF($A$1&lt;&gt;Entree!$A$3,0,IFERROR(VLOOKUP(AG$1,Entree!$B$3:$T$42,Entree!$T$1-Entree!$B$1+1,0),0))</f>
        <v>0</v>
      </c>
      <c r="AH135" s="63">
        <f>IF($A$1&lt;&gt;Entree!$A$3,0,IFERROR(VLOOKUP(AH$1,Entree!$B$3:$T$42,Entree!$T$1-Entree!$B$1+1,0),0))</f>
        <v>0</v>
      </c>
      <c r="AI135" s="63">
        <f>IF($A$1&lt;&gt;Entree!$A$3,0,IFERROR(VLOOKUP(AI$1,Entree!$B$3:$T$42,Entree!$T$1-Entree!$B$1+1,0),0))</f>
        <v>0</v>
      </c>
      <c r="AJ135" s="63">
        <f>IF($A$1&lt;&gt;Entree!$A$3,0,IFERROR(VLOOKUP(AJ$1,Entree!$B$3:$T$42,Entree!$T$1-Entree!$B$1+1,0),0))</f>
        <v>0</v>
      </c>
      <c r="AK135" s="63">
        <f>IF($A$1&lt;&gt;Entree!$A$3,0,IFERROR(VLOOKUP(AK$1,Entree!$B$3:$T$42,Entree!$T$1-Entree!$B$1+1,0),0))</f>
        <v>0</v>
      </c>
      <c r="AL135" s="63">
        <f>IF($A$1&lt;&gt;Entree!$A$3,0,IFERROR(VLOOKUP(AL$1,Entree!$B$3:$T$42,Entree!$T$1-Entree!$B$1+1,0),0))</f>
        <v>0</v>
      </c>
      <c r="AM135" s="63">
        <f>IF($A$1&lt;&gt;Entree!$A$3,0,IFERROR(VLOOKUP(AM$1,Entree!$B$3:$T$42,Entree!$T$1-Entree!$B$1+1,0),0))</f>
        <v>0</v>
      </c>
      <c r="AN135" s="63">
        <f>IF($A$1&lt;&gt;Entree!$A$3,0,IFERROR(VLOOKUP(AN$1,Entree!$B$3:$T$42,Entree!$T$1-Entree!$B$1+1,0),0))</f>
        <v>0</v>
      </c>
      <c r="AO135" s="63">
        <f>IF($A$1&lt;&gt;Entree!$A$3,0,IFERROR(VLOOKUP(AO$1,Entree!$B$3:$T$42,Entree!$T$1-Entree!$B$1+1,0),0))</f>
        <v>0</v>
      </c>
      <c r="AP135" s="63">
        <f>IF($A$1&lt;&gt;Entree!$A$3,0,IFERROR(VLOOKUP(AP$1,Entree!$B$3:$T$42,Entree!$T$1-Entree!$B$1+1,0),0))</f>
        <v>0</v>
      </c>
      <c r="AQ135" s="63">
        <f>IF($A$1&lt;&gt;Entree!$A$3,0,IFERROR(VLOOKUP(AQ$1,Entree!$B$3:$T$42,Entree!$T$1-Entree!$B$1+1,0),0))</f>
        <v>0</v>
      </c>
      <c r="AR135" s="63">
        <f>IF($A$1&lt;&gt;Entree!$A$3,0,IFERROR(VLOOKUP(AR$1,Entree!$B$3:$T$42,Entree!$T$1-Entree!$B$1+1,0),0))</f>
        <v>0</v>
      </c>
      <c r="AS135" s="63">
        <f>IF($A$1&lt;&gt;Entree!$A$3,0,IFERROR(VLOOKUP(AS$1,Entree!$B$3:$T$42,Entree!$T$1-Entree!$B$1+1,0),0))</f>
        <v>0</v>
      </c>
      <c r="AT135" s="63">
        <f>IF($A$1&lt;&gt;Entree!$A$3,0,IFERROR(VLOOKUP(AT$1,Entree!$B$3:$T$42,Entree!$T$1-Entree!$B$1+1,0),0))</f>
        <v>0</v>
      </c>
      <c r="AU135" s="63">
        <f>IF($A$1&lt;&gt;Entree!$A$3,0,IFERROR(VLOOKUP(AU$1,Entree!$B$3:$T$42,Entree!$T$1-Entree!$B$1+1,0),0))</f>
        <v>0</v>
      </c>
      <c r="AV135" s="63">
        <f>IF($A$1&lt;&gt;Entree!$A$3,0,IFERROR(VLOOKUP(AV$1,Entree!$B$3:$T$42,Entree!$T$1-Entree!$B$1+1,0),0))</f>
        <v>0</v>
      </c>
      <c r="AW135" s="63">
        <f>IF($A$1&lt;&gt;Entree!$A$3,0,IFERROR(VLOOKUP(AW$1,Entree!$B$3:$T$42,Entree!$T$1-Entree!$B$1+1,0),0))</f>
        <v>0</v>
      </c>
      <c r="AX135" s="63">
        <f>IF($A$1&lt;&gt;Entree!$A$3,0,IFERROR(VLOOKUP(AX$1,Entree!$B$3:$T$42,Entree!$T$1-Entree!$B$1+1,0),0))</f>
        <v>0</v>
      </c>
      <c r="AY135" s="63">
        <f>IF($A$1&lt;&gt;Entree!$A$3,0,IFERROR(VLOOKUP(AY$1,Entree!$B$3:$T$42,Entree!$T$1-Entree!$B$1+1,0),0))</f>
        <v>0</v>
      </c>
      <c r="AZ135" s="63">
        <f>IF($A$1&lt;&gt;Entree!$A$3,0,IFERROR(VLOOKUP(AZ$1,Entree!$B$3:$T$42,Entree!$T$1-Entree!$B$1+1,0),0))</f>
        <v>0</v>
      </c>
      <c r="BA135" s="63">
        <f>IF($A$1&lt;&gt;Entree!$A$3,0,IFERROR(VLOOKUP(BA$1,Entree!$B$3:$T$42,Entree!$T$1-Entree!$B$1+1,0),0))</f>
        <v>0</v>
      </c>
      <c r="BB135" s="63">
        <f>IF($A$1&lt;&gt;Entree!$A$3,0,IFERROR(VLOOKUP(BB$1,Entree!$B$3:$T$42,Entree!$T$1-Entree!$B$1+1,0),0))</f>
        <v>0</v>
      </c>
      <c r="BC135" s="63">
        <f>IF($A$1&lt;&gt;Entree!$A$3,0,IFERROR(VLOOKUP(BC$1,Entree!$B$3:$T$42,Entree!$T$1-Entree!$B$1+1,0),0))</f>
        <v>0</v>
      </c>
      <c r="BD135" s="63">
        <f>IF($A$1&lt;&gt;Entree!$A$3,0,IFERROR(VLOOKUP(BD$1,Entree!$B$3:$T$42,Entree!$T$1-Entree!$B$1+1,0),0))</f>
        <v>0</v>
      </c>
      <c r="BE135" s="63">
        <f>IF($A$1&lt;&gt;Entree!$A$3,0,IFERROR(VLOOKUP(BE$1,Entree!$B$3:$T$42,Entree!$T$1-Entree!$B$1+1,0),0))</f>
        <v>0</v>
      </c>
      <c r="BF135" s="63">
        <f>IF($A$1&lt;&gt;Entree!$A$3,0,IFERROR(VLOOKUP(BF$1,Entree!$B$3:$T$42,Entree!$T$1-Entree!$B$1+1,0),0))</f>
        <v>0</v>
      </c>
      <c r="BG135" s="63">
        <f>IF($A$1&lt;&gt;Entree!$A$3,0,IFERROR(VLOOKUP(BG$1,Entree!$B$3:$T$42,Entree!$T$1-Entree!$B$1+1,0),0))</f>
        <v>0</v>
      </c>
      <c r="BH135" s="63">
        <f>IF($A$1&lt;&gt;Entree!$A$3,0,IFERROR(VLOOKUP(BH$1,Entree!$B$3:$T$42,Entree!$T$1-Entree!$B$1+1,0),0))</f>
        <v>0</v>
      </c>
      <c r="BI135" s="63">
        <f>IF($A$1&lt;&gt;Entree!$A$3,0,IFERROR(VLOOKUP(BI$1,Entree!$B$3:$T$42,Entree!$T$1-Entree!$B$1+1,0),0))</f>
        <v>0</v>
      </c>
      <c r="BJ135" s="63">
        <f>IF($A$1&lt;&gt;Entree!$A$3,0,IFERROR(VLOOKUP(BJ$1,Entree!$B$3:$T$42,Entree!$T$1-Entree!$B$1+1,0),0))</f>
        <v>0</v>
      </c>
      <c r="BK135" s="63">
        <f>IF($A$1&lt;&gt;Entree!$A$3,0,IFERROR(VLOOKUP(BK$1,Entree!$B$3:$T$42,Entree!$T$1-Entree!$B$1+1,0),0))</f>
        <v>0</v>
      </c>
      <c r="BL135" s="63">
        <f>IF($A$1&lt;&gt;Entree!$A$3,0,IFERROR(VLOOKUP(BL$1,Entree!$B$3:$T$42,Entree!$T$1-Entree!$B$1+1,0),0))</f>
        <v>0</v>
      </c>
      <c r="BM135" s="63">
        <f>IF($A$1&lt;&gt;Entree!$A$3,0,IFERROR(VLOOKUP(BM$1,Entree!$B$3:$T$42,Entree!$T$1-Entree!$B$1+1,0),0))</f>
        <v>0</v>
      </c>
      <c r="BN135" s="63">
        <f>IF($A$1&lt;&gt;Entree!$A$3,0,IFERROR(VLOOKUP(BN$1,Entree!$B$3:$T$42,Entree!$T$1-Entree!$B$1+1,0),0))</f>
        <v>0</v>
      </c>
      <c r="BO135" s="63">
        <f>IF($A$1&lt;&gt;Entree!$A$3,0,IFERROR(VLOOKUP(BO$1,Entree!$B$3:$T$42,Entree!$T$1-Entree!$B$1+1,0),0))</f>
        <v>0</v>
      </c>
      <c r="BP135" s="63">
        <f>IF($A$1&lt;&gt;Entree!$A$3,0,IFERROR(VLOOKUP(BP$1,Entree!$B$3:$T$42,Entree!$T$1-Entree!$B$1+1,0),0))</f>
        <v>0</v>
      </c>
      <c r="BQ135" s="63">
        <f>IF($A$1&lt;&gt;Entree!$A$3,0,IFERROR(VLOOKUP(BQ$1,Entree!$B$3:$T$42,Entree!$T$1-Entree!$B$1+1,0),0))</f>
        <v>0</v>
      </c>
      <c r="BR135" s="63">
        <f>IF($A$1&lt;&gt;Entree!$A$3,0,IFERROR(VLOOKUP(BR$1,Entree!$B$3:$T$42,Entree!$T$1-Entree!$B$1+1,0),0))</f>
        <v>0</v>
      </c>
      <c r="BS135" s="63">
        <f>IF($A$1&lt;&gt;Entree!$A$3,0,IFERROR(VLOOKUP(BS$1,Entree!$B$3:$T$42,Entree!$T$1-Entree!$B$1+1,0),0))</f>
        <v>0</v>
      </c>
      <c r="BT135" s="63">
        <f>IF($A$1&lt;&gt;Entree!$A$3,0,IFERROR(VLOOKUP(BT$1,Entree!$B$3:$T$42,Entree!$T$1-Entree!$B$1+1,0),0))</f>
        <v>0</v>
      </c>
      <c r="BU135" s="63">
        <f>IF($A$1&lt;&gt;Entree!$A$3,0,IFERROR(VLOOKUP(BU$1,Entree!$B$3:$T$42,Entree!$T$1-Entree!$B$1+1,0),0))</f>
        <v>0</v>
      </c>
      <c r="BV135" s="63">
        <f>IF($A$1&lt;&gt;Entree!$A$3,0,IFERROR(VLOOKUP(BV$1,Entree!$B$3:$T$42,Entree!$T$1-Entree!$B$1+1,0),0))</f>
        <v>0</v>
      </c>
      <c r="BW135" s="63">
        <f>IF($A$1&lt;&gt;Entree!$A$3,0,IFERROR(VLOOKUP(BW$1,Entree!$B$3:$T$42,Entree!$T$1-Entree!$B$1+1,0),0))</f>
        <v>0</v>
      </c>
      <c r="BX135" s="63">
        <f>IF($A$1&lt;&gt;Entree!$A$3,0,IFERROR(VLOOKUP(BX$1,Entree!$B$3:$T$42,Entree!$T$1-Entree!$B$1+1,0),0))</f>
        <v>0</v>
      </c>
      <c r="BY135" s="63">
        <f>IF($A$1&lt;&gt;Entree!$A$3,0,IFERROR(VLOOKUP(BY$1,Entree!$B$3:$T$42,Entree!$T$1-Entree!$B$1+1,0),0))</f>
        <v>0</v>
      </c>
      <c r="BZ135" s="63">
        <f>IF($A$1&lt;&gt;Entree!$A$3,0,IFERROR(VLOOKUP(BZ$1,Entree!$B$3:$T$42,Entree!$T$1-Entree!$B$1+1,0),0))</f>
        <v>0</v>
      </c>
      <c r="CA135" s="63">
        <f>IF($A$1&lt;&gt;Entree!$A$3,0,IFERROR(VLOOKUP(CA$1,Entree!$B$3:$T$42,Entree!$T$1-Entree!$B$1+1,0),0))</f>
        <v>0</v>
      </c>
      <c r="CB135" s="63">
        <f>IF($A$1&lt;&gt;Entree!$A$3,0,IFERROR(VLOOKUP(CB$1,Entree!$B$3:$T$42,Entree!$T$1-Entree!$B$1+1,0),0))</f>
        <v>0</v>
      </c>
      <c r="CC135" s="63">
        <f>IF($A$1&lt;&gt;Entree!$A$3,0,IFERROR(VLOOKUP(CC$1,Entree!$B$3:$T$42,Entree!$T$1-Entree!$B$1+1,0),0))</f>
        <v>0</v>
      </c>
      <c r="CD135" s="63">
        <f>IF($A$1&lt;&gt;Entree!$A$3,0,IFERROR(VLOOKUP(CD$1,Entree!$B$3:$T$42,Entree!$T$1-Entree!$B$1+1,0),0))</f>
        <v>0</v>
      </c>
      <c r="CE135" s="63">
        <f>IF($A$1&lt;&gt;Entree!$A$3,0,IFERROR(VLOOKUP(CE$1,Entree!$B$3:$T$42,Entree!$T$1-Entree!$B$1+1,0),0))</f>
        <v>0</v>
      </c>
      <c r="CF135" s="63">
        <f>IF($A$1&lt;&gt;Entree!$A$3,0,IFERROR(VLOOKUP(CF$1,Entree!$B$3:$T$42,Entree!$T$1-Entree!$B$1+1,0),0))</f>
        <v>0</v>
      </c>
      <c r="CG135" s="63">
        <f>IF($A$1&lt;&gt;Entree!$A$3,0,IFERROR(VLOOKUP(CG$1,Entree!$B$3:$T$42,Entree!$T$1-Entree!$B$1+1,0),0))</f>
        <v>0</v>
      </c>
      <c r="CH135" s="63">
        <f>IF($A$1&lt;&gt;Entree!$A$3,0,IFERROR(VLOOKUP(CH$1,Entree!$B$3:$T$42,Entree!$T$1-Entree!$B$1+1,0),0))</f>
        <v>0</v>
      </c>
      <c r="CI135" s="63">
        <f>IF($A$1&lt;&gt;Entree!$A$3,0,IFERROR(VLOOKUP(CI$1,Entree!$B$3:$T$42,Entree!$T$1-Entree!$B$1+1,0),0))</f>
        <v>0</v>
      </c>
      <c r="CJ135" s="63">
        <f>IF($A$1&lt;&gt;Entree!$A$3,0,IFERROR(VLOOKUP(CJ$1,Entree!$B$3:$T$42,Entree!$T$1-Entree!$B$1+1,0),0))</f>
        <v>0</v>
      </c>
      <c r="CK135" s="63">
        <f>IF($A$1&lt;&gt;Entree!$A$3,0,IFERROR(VLOOKUP(CK$1,Entree!$B$3:$T$42,Entree!$T$1-Entree!$B$1+1,0),0))</f>
        <v>0</v>
      </c>
      <c r="CL135" s="63">
        <f>IF($A$1&lt;&gt;Entree!$A$3,0,IFERROR(VLOOKUP(CL$1,Entree!$B$3:$T$42,Entree!$T$1-Entree!$B$1+1,0),0))</f>
        <v>0</v>
      </c>
      <c r="CM135" s="63">
        <f>IF($A$1&lt;&gt;Entree!$A$3,0,IFERROR(VLOOKUP(CM$1,Entree!$B$3:$T$42,Entree!$T$1-Entree!$B$1+1,0),0))</f>
        <v>0</v>
      </c>
      <c r="CN135" s="63">
        <f>IF($A$1&lt;&gt;Entree!$A$3,0,IFERROR(VLOOKUP(CN$1,Entree!$B$3:$T$42,Entree!$T$1-Entree!$B$1+1,0),0))</f>
        <v>0</v>
      </c>
      <c r="CO135" s="63">
        <f>IF($A$1&lt;&gt;Entree!$A$3,0,IFERROR(VLOOKUP(CO$1,Entree!$B$3:$T$42,Entree!$T$1-Entree!$B$1+1,0),0))</f>
        <v>0</v>
      </c>
      <c r="CP135" s="63">
        <f>IF($A$1&lt;&gt;Entree!$A$3,0,IFERROR(VLOOKUP(CP$1,Entree!$B$3:$T$42,Entree!$T$1-Entree!$B$1+1,0),0))</f>
        <v>0</v>
      </c>
      <c r="CQ135" s="63">
        <f>IF($A$1&lt;&gt;Entree!$A$3,0,IFERROR(VLOOKUP(CQ$1,Entree!$B$3:$T$42,Entree!$T$1-Entree!$B$1+1,0),0))</f>
        <v>0</v>
      </c>
      <c r="CR135" s="63">
        <f>IF($A$1&lt;&gt;Entree!$A$3,0,IFERROR(VLOOKUP(CR$1,Entree!$B$3:$T$42,Entree!$T$1-Entree!$B$1+1,0),0))</f>
        <v>0</v>
      </c>
      <c r="CS135" s="63">
        <f>IF($A$1&lt;&gt;Entree!$A$3,0,IFERROR(VLOOKUP(CS$1,Entree!$B$3:$T$42,Entree!$T$1-Entree!$B$1+1,0),0))</f>
        <v>0</v>
      </c>
      <c r="CT135" s="63">
        <f>IF($A$1&lt;&gt;Entree!$A$3,0,IFERROR(VLOOKUP(CT$1,Entree!$B$3:$T$42,Entree!$T$1-Entree!$B$1+1,0),0))</f>
        <v>0</v>
      </c>
      <c r="CU135" s="63">
        <f>IF($A$1&lt;&gt;Entree!$A$3,0,IFERROR(VLOOKUP(CU$1,Entree!$B$3:$T$42,Entree!$T$1-Entree!$B$1+1,0),0))</f>
        <v>0</v>
      </c>
      <c r="CV135" s="63">
        <f>IF($A$1&lt;&gt;Entree!$A$3,0,IFERROR(VLOOKUP(CV$1,Entree!$B$3:$T$42,Entree!$T$1-Entree!$B$1+1,0),0))</f>
        <v>0</v>
      </c>
      <c r="CW135" s="63"/>
      <c r="CX135" s="63"/>
      <c r="CY135" s="63"/>
    </row>
    <row r="136" spans="1:103" x14ac:dyDescent="0.25">
      <c r="AF136" s="19"/>
      <c r="AG136" s="19"/>
      <c r="AH136" s="19"/>
      <c r="AI136" s="19"/>
      <c r="AJ136" s="19"/>
      <c r="AK136" s="19"/>
      <c r="AL136" s="19"/>
      <c r="AM136" s="19"/>
      <c r="AN136" s="19"/>
      <c r="AO136" s="19"/>
      <c r="AP136" s="19"/>
      <c r="AQ136" s="19"/>
      <c r="AR136" s="19"/>
      <c r="AS136" s="19"/>
      <c r="AT136" s="19"/>
      <c r="AU136" s="19"/>
      <c r="AV136" s="19"/>
      <c r="AW136" s="19"/>
      <c r="AX136" s="19"/>
      <c r="AY136" s="19"/>
      <c r="AZ136" s="19"/>
      <c r="BA136" s="19"/>
      <c r="BB136" s="19"/>
      <c r="BC136" s="19"/>
      <c r="BD136" s="19"/>
      <c r="BE136" s="19"/>
      <c r="BF136" s="19"/>
      <c r="BG136" s="19"/>
      <c r="BH136" s="19"/>
      <c r="BI136" s="19"/>
      <c r="BJ136" s="19"/>
      <c r="BK136" s="19"/>
      <c r="BL136" s="19"/>
      <c r="BM136" s="19"/>
      <c r="BN136" s="19"/>
      <c r="BO136" s="19"/>
      <c r="BP136" s="19"/>
      <c r="BQ136" s="19"/>
      <c r="BR136" s="19"/>
      <c r="BS136" s="19"/>
      <c r="BT136" s="19"/>
      <c r="BU136" s="19"/>
      <c r="BV136" s="19"/>
      <c r="BW136" s="19"/>
      <c r="BX136" s="19"/>
      <c r="BY136" s="19"/>
      <c r="BZ136" s="19"/>
      <c r="CA136" s="19"/>
      <c r="CB136" s="19"/>
      <c r="CC136" s="19"/>
      <c r="CD136" s="19"/>
      <c r="CE136" s="19"/>
      <c r="CF136" s="19"/>
      <c r="CG136" s="19"/>
      <c r="CH136" s="19"/>
      <c r="CI136" s="19"/>
      <c r="CJ136" s="19"/>
      <c r="CK136" s="19"/>
      <c r="CL136" s="19"/>
      <c r="CM136" s="19"/>
      <c r="CN136" s="19"/>
      <c r="CO136" s="19"/>
      <c r="CP136" s="19"/>
      <c r="CQ136" s="19"/>
      <c r="CR136" s="19"/>
      <c r="CS136" s="19"/>
      <c r="CT136" s="19"/>
      <c r="CU136" s="19"/>
      <c r="CV136" s="19"/>
      <c r="CW136" s="19"/>
      <c r="CX136" s="19"/>
      <c r="CY136" s="19"/>
    </row>
    <row r="137" spans="1:103" x14ac:dyDescent="0.25">
      <c r="B137">
        <f ca="1">IF(B$1&lt;50,INDIRECT(ADDRESS(COLUMN()+1,Entree!$R$1,1,1,"Entree")),INDIRECT(ADDRESS(COLUMN()-49,Entree!$Z$1,1,1,"Entree")))</f>
        <v>882.8</v>
      </c>
      <c r="C137">
        <f ca="1">IF(C$1&lt;50,INDIRECT(ADDRESS(COLUMN()+1,Entree!$R$1,1,1,"Entree")),INDIRECT(ADDRESS(COLUMN()-49,Entree!$Z$1,1,1,"Entree")))</f>
        <v>19.010000000000002</v>
      </c>
      <c r="D137">
        <f ca="1">IF(D$1&lt;50,INDIRECT(ADDRESS(COLUMN()+1,Entree!$R$1,1,1,"Entree")),INDIRECT(ADDRESS(COLUMN()-49,Entree!$Z$1,1,1,"Entree")))</f>
        <v>12.68</v>
      </c>
      <c r="E137">
        <f ca="1">IF(E$1&lt;50,INDIRECT(ADDRESS(COLUMN()+1,Entree!$R$1,1,1,"Entree")),INDIRECT(ADDRESS(COLUMN()-49,Entree!$Z$1,1,1,"Entree")))</f>
        <v>-12.68</v>
      </c>
      <c r="F137">
        <f ca="1">IF(F$1&lt;50,INDIRECT(ADDRESS(COLUMN()+1,Entree!$R$1,1,1,"Entree")),INDIRECT(ADDRESS(COLUMN()-49,Entree!$Z$1,1,1,"Entree")))</f>
        <v>-4.41</v>
      </c>
      <c r="G137">
        <f ca="1">IF(G$1&lt;50,INDIRECT(ADDRESS(COLUMN()+1,Entree!$R$1,1,1,"Entree")),INDIRECT(ADDRESS(COLUMN()-49,Entree!$Z$1,1,1,"Entree")))</f>
        <v>4.41</v>
      </c>
      <c r="H137">
        <f ca="1">IF(H$1&lt;50,INDIRECT(ADDRESS(COLUMN()+1,Entree!$R$1,1,1,"Entree")),INDIRECT(ADDRESS(COLUMN()-49,Entree!$Z$1,1,1,"Entree")))</f>
        <v>15</v>
      </c>
      <c r="I137">
        <f ca="1">IF(I$1&lt;50,INDIRECT(ADDRESS(COLUMN()+1,Entree!$R$1,1,1,"Entree")),INDIRECT(ADDRESS(COLUMN()-49,Entree!$Z$1,1,1,"Entree")))</f>
        <v>115.91</v>
      </c>
      <c r="J137">
        <f ca="1">IF(J$1&lt;50,INDIRECT(ADDRESS(COLUMN()+1,Entree!$R$1,1,1,"Entree")),INDIRECT(ADDRESS(COLUMN()-49,Entree!$Z$1,1,1,"Entree")))</f>
        <v>17.45</v>
      </c>
      <c r="K137">
        <f ca="1">IF(K$1&lt;50,INDIRECT(ADDRESS(COLUMN()+1,Entree!$R$1,1,1,"Entree")),INDIRECT(ADDRESS(COLUMN()-49,Entree!$Z$1,1,1,"Entree")))</f>
        <v>17.72</v>
      </c>
      <c r="L137">
        <f ca="1">IF(L$1&lt;50,INDIRECT(ADDRESS(COLUMN()+1,Entree!$R$1,1,1,"Entree")),INDIRECT(ADDRESS(COLUMN()-49,Entree!$Z$1,1,1,"Entree")))</f>
        <v>0</v>
      </c>
      <c r="M137">
        <f ca="1">IF(M$1&lt;50,INDIRECT(ADDRESS(COLUMN()+1,Entree!$R$1,1,1,"Entree")),INDIRECT(ADDRESS(COLUMN()-49,Entree!$Z$1,1,1,"Entree")))</f>
        <v>2.0999999999999996</v>
      </c>
      <c r="N137">
        <f ca="1">IF(N$1&lt;50,INDIRECT(ADDRESS(COLUMN()+1,Entree!$R$1,1,1,"Entree")),INDIRECT(ADDRESS(COLUMN()-49,Entree!$Z$1,1,1,"Entree")))</f>
        <v>0</v>
      </c>
      <c r="O137">
        <f ca="1">IF(O$1&lt;50,INDIRECT(ADDRESS(COLUMN()+1,Entree!$R$1,1,1,"Entree")),INDIRECT(ADDRESS(COLUMN()-49,Entree!$Z$1,1,1,"Entree")))</f>
        <v>0</v>
      </c>
      <c r="P137">
        <f ca="1">IF(P$1&lt;50,INDIRECT(ADDRESS(COLUMN()+1,Entree!$R$1,1,1,"Entree")),INDIRECT(ADDRESS(COLUMN()-49,Entree!$Z$1,1,1,"Entree")))</f>
        <v>0</v>
      </c>
      <c r="Q137">
        <f ca="1">IF(Q$1&lt;50,INDIRECT(ADDRESS(COLUMN()+1,Entree!$R$1,1,1,"Entree")),INDIRECT(ADDRESS(COLUMN()-49,Entree!$Z$1,1,1,"Entree")))</f>
        <v>0</v>
      </c>
      <c r="R137">
        <f ca="1">IF(R$1&lt;50,INDIRECT(ADDRESS(COLUMN()+1,Entree!$R$1,1,1,"Entree")),INDIRECT(ADDRESS(COLUMN()-49,Entree!$Z$1,1,1,"Entree")))</f>
        <v>0</v>
      </c>
      <c r="S137">
        <f ca="1">IF(S$1&lt;50,INDIRECT(ADDRESS(COLUMN()+1,Entree!$R$1,1,1,"Entree")),INDIRECT(ADDRESS(COLUMN()-49,Entree!$Z$1,1,1,"Entree")))</f>
        <v>0</v>
      </c>
      <c r="T137">
        <f ca="1">IF(T$1&lt;50,INDIRECT(ADDRESS(COLUMN()+1,Entree!$R$1,1,1,"Entree")),INDIRECT(ADDRESS(COLUMN()-49,Entree!$Z$1,1,1,"Entree")))</f>
        <v>0</v>
      </c>
      <c r="U137">
        <f ca="1">IF(U$1&lt;50,INDIRECT(ADDRESS(COLUMN()+1,Entree!$R$1,1,1,"Entree")),INDIRECT(ADDRESS(COLUMN()-49,Entree!$Z$1,1,1,"Entree")))</f>
        <v>0</v>
      </c>
      <c r="V137">
        <f ca="1">IF(V$1&lt;50,INDIRECT(ADDRESS(COLUMN()+1,Entree!$R$1,1,1,"Entree")),INDIRECT(ADDRESS(COLUMN()-49,Entree!$Z$1,1,1,"Entree")))</f>
        <v>0</v>
      </c>
      <c r="W137">
        <f ca="1">IF(W$1&lt;50,INDIRECT(ADDRESS(COLUMN()+1,Entree!$R$1,1,1,"Entree")),INDIRECT(ADDRESS(COLUMN()-49,Entree!$Z$1,1,1,"Entree")))</f>
        <v>0</v>
      </c>
      <c r="X137">
        <f ca="1">IF(X$1&lt;50,INDIRECT(ADDRESS(COLUMN()+1,Entree!$R$1,1,1,"Entree")),INDIRECT(ADDRESS(COLUMN()-49,Entree!$Z$1,1,1,"Entree")))</f>
        <v>0</v>
      </c>
      <c r="Y137">
        <f ca="1">IF(Y$1&lt;50,INDIRECT(ADDRESS(COLUMN()+1,Entree!$R$1,1,1,"Entree")),INDIRECT(ADDRESS(COLUMN()-49,Entree!$Z$1,1,1,"Entree")))</f>
        <v>0</v>
      </c>
      <c r="Z137">
        <f ca="1">IF(Z$1&lt;50,INDIRECT(ADDRESS(COLUMN()+1,Entree!$R$1,1,1,"Entree")),INDIRECT(ADDRESS(COLUMN()-49,Entree!$Z$1,1,1,"Entree")))</f>
        <v>0</v>
      </c>
      <c r="AA137">
        <f ca="1">IF(AA$1&lt;50,INDIRECT(ADDRESS(COLUMN()+1,Entree!$R$1,1,1,"Entree")),INDIRECT(ADDRESS(COLUMN()-49,Entree!$Z$1,1,1,"Entree")))</f>
        <v>0</v>
      </c>
      <c r="AB137">
        <f ca="1">IF(AB$1&lt;50,INDIRECT(ADDRESS(COLUMN()+1,Entree!$R$1,1,1,"Entree")),INDIRECT(ADDRESS(COLUMN()-49,Entree!$Z$1,1,1,"Entree")))</f>
        <v>0</v>
      </c>
      <c r="AC137">
        <f ca="1">IF(AC$1&lt;50,INDIRECT(ADDRESS(COLUMN()+1,Entree!$R$1,1,1,"Entree")),INDIRECT(ADDRESS(COLUMN()-49,Entree!$Z$1,1,1,"Entree")))</f>
        <v>0</v>
      </c>
      <c r="AD137">
        <f ca="1">IF(AD$1&lt;50,INDIRECT(ADDRESS(COLUMN()+1,Entree!$R$1,1,1,"Entree")),INDIRECT(ADDRESS(COLUMN()-49,Entree!$Z$1,1,1,"Entree")))</f>
        <v>0</v>
      </c>
      <c r="AE137">
        <f ca="1">IF(AE$1&lt;50,INDIRECT(ADDRESS(COLUMN()+1,Entree!$R$1,1,1,"Entree")),INDIRECT(ADDRESS(COLUMN()-49,Entree!$Z$1,1,1,"Entree")))</f>
        <v>0</v>
      </c>
      <c r="AF137" s="19">
        <f ca="1">IF(AF$1&lt;50,INDIRECT(ADDRESS(COLUMN()+1,Entree!$R$1,1,1,"Entree")),INDIRECT(ADDRESS(COLUMN()-49,Entree!$Z$1,1,1,"Entree")))</f>
        <v>0</v>
      </c>
      <c r="AG137" s="19">
        <f ca="1">IF(AG$1&lt;50,INDIRECT(ADDRESS(COLUMN()+1,Entree!$R$1,1,1,"Entree")),INDIRECT(ADDRESS(COLUMN()-49,Entree!$Z$1,1,1,"Entree")))</f>
        <v>0</v>
      </c>
      <c r="AH137" s="19">
        <f ca="1">IF(AH$1&lt;50,INDIRECT(ADDRESS(COLUMN()+1,Entree!$R$1,1,1,"Entree")),INDIRECT(ADDRESS(COLUMN()-49,Entree!$Z$1,1,1,"Entree")))</f>
        <v>0</v>
      </c>
      <c r="AI137" s="19">
        <f ca="1">IF(AI$1&lt;50,INDIRECT(ADDRESS(COLUMN()+1,Entree!$R$1,1,1,"Entree")),INDIRECT(ADDRESS(COLUMN()-49,Entree!$Z$1,1,1,"Entree")))</f>
        <v>0</v>
      </c>
      <c r="AJ137" s="19">
        <f ca="1">IF(AJ$1&lt;50,INDIRECT(ADDRESS(COLUMN()+1,Entree!$R$1,1,1,"Entree")),INDIRECT(ADDRESS(COLUMN()-49,Entree!$Z$1,1,1,"Entree")))</f>
        <v>0</v>
      </c>
      <c r="AK137" s="19">
        <f ca="1">IF(AK$1&lt;50,INDIRECT(ADDRESS(COLUMN()+1,Entree!$R$1,1,1,"Entree")),INDIRECT(ADDRESS(COLUMN()-49,Entree!$Z$1,1,1,"Entree")))</f>
        <v>0</v>
      </c>
      <c r="AL137" s="19">
        <f ca="1">IF(AL$1&lt;50,INDIRECT(ADDRESS(COLUMN()+1,Entree!$R$1,1,1,"Entree")),INDIRECT(ADDRESS(COLUMN()-49,Entree!$Z$1,1,1,"Entree")))</f>
        <v>0</v>
      </c>
      <c r="AM137" s="19">
        <f ca="1">IF(AM$1&lt;50,INDIRECT(ADDRESS(COLUMN()+1,Entree!$R$1,1,1,"Entree")),INDIRECT(ADDRESS(COLUMN()-49,Entree!$Z$1,1,1,"Entree")))</f>
        <v>0</v>
      </c>
      <c r="AN137" s="19">
        <f ca="1">IF(AN$1&lt;50,INDIRECT(ADDRESS(COLUMN()+1,Entree!$R$1,1,1,"Entree")),INDIRECT(ADDRESS(COLUMN()-49,Entree!$Z$1,1,1,"Entree")))</f>
        <v>0</v>
      </c>
      <c r="AO137" s="19">
        <f ca="1">IF(AO$1&lt;50,INDIRECT(ADDRESS(COLUMN()+1,Entree!$R$1,1,1,"Entree")),INDIRECT(ADDRESS(COLUMN()-49,Entree!$Z$1,1,1,"Entree")))</f>
        <v>0</v>
      </c>
      <c r="AP137" s="19">
        <f ca="1">IF(AP$1&lt;50,INDIRECT(ADDRESS(COLUMN()+1,Entree!$R$1,1,1,"Entree")),INDIRECT(ADDRESS(COLUMN()-49,Entree!$Z$1,1,1,"Entree")))</f>
        <v>0</v>
      </c>
      <c r="AQ137" s="19">
        <f ca="1">IF(AQ$1&lt;50,INDIRECT(ADDRESS(COLUMN()+1,Entree!$R$1,1,1,"Entree")),INDIRECT(ADDRESS(COLUMN()-49,Entree!$Z$1,1,1,"Entree")))</f>
        <v>0</v>
      </c>
      <c r="AR137" s="19">
        <f ca="1">IF(AR$1&lt;50,INDIRECT(ADDRESS(COLUMN()+1,Entree!$R$1,1,1,"Entree")),INDIRECT(ADDRESS(COLUMN()-49,Entree!$Z$1,1,1,"Entree")))</f>
        <v>0</v>
      </c>
      <c r="AS137" s="19">
        <f ca="1">IF(AS$1&lt;50,INDIRECT(ADDRESS(COLUMN()+1,Entree!$R$1,1,1,"Entree")),INDIRECT(ADDRESS(COLUMN()-49,Entree!$Z$1,1,1,"Entree")))</f>
        <v>0</v>
      </c>
      <c r="AT137" s="19">
        <f ca="1">IF(AT$1&lt;50,INDIRECT(ADDRESS(COLUMN()+1,Entree!$R$1,1,1,"Entree")),INDIRECT(ADDRESS(COLUMN()-49,Entree!$Z$1,1,1,"Entree")))</f>
        <v>0</v>
      </c>
      <c r="AU137" s="19">
        <f ca="1">IF(AU$1&lt;50,INDIRECT(ADDRESS(COLUMN()+1,Entree!$R$1,1,1,"Entree")),INDIRECT(ADDRESS(COLUMN()-49,Entree!$Z$1,1,1,"Entree")))</f>
        <v>0</v>
      </c>
      <c r="AV137" s="19">
        <f ca="1">IF(AV$1&lt;50,INDIRECT(ADDRESS(COLUMN()+1,Entree!$R$1,1,1,"Entree")),INDIRECT(ADDRESS(COLUMN()-49,Entree!$Z$1,1,1,"Entree")))</f>
        <v>0</v>
      </c>
      <c r="AW137" s="19">
        <f ca="1">IF(AW$1&lt;50,INDIRECT(ADDRESS(COLUMN()+1,Entree!$R$1,1,1,"Entree")),INDIRECT(ADDRESS(COLUMN()-49,Entree!$Z$1,1,1,"Entree")))</f>
        <v>0</v>
      </c>
      <c r="AX137" s="19">
        <f ca="1">IF(AX$1&lt;50,INDIRECT(ADDRESS(COLUMN()+1,Entree!$R$1,1,1,"Entree")),INDIRECT(ADDRESS(COLUMN()-49,Entree!$Z$1,1,1,"Entree")))</f>
        <v>0</v>
      </c>
      <c r="AY137" s="19">
        <f ca="1">IF(AY$1&lt;50,INDIRECT(ADDRESS(COLUMN()+1,Entree!$R$1,1,1,"Entree")),INDIRECT(ADDRESS(COLUMN()-49,Entree!$Z$1,1,1,"Entree")))</f>
        <v>0</v>
      </c>
      <c r="AZ137" s="19">
        <f ca="1">IF(AZ$1&lt;50,INDIRECT(ADDRESS(COLUMN()+1,Entree!$R$1,1,1,"Entree")),INDIRECT(ADDRESS(COLUMN()-49,Entree!$Z$1,1,1,"Entree")))</f>
        <v>0</v>
      </c>
      <c r="BA137" s="19">
        <f ca="1">IF(BA$1&lt;50,INDIRECT(ADDRESS(COLUMN()+1,Entree!$R$1,1,1,"Entree")),INDIRECT(ADDRESS(COLUMN()-49,Entree!$Z$1,1,1,"Entree")))</f>
        <v>0</v>
      </c>
      <c r="BB137" s="19">
        <f ca="1">IF(BB$1&lt;50,INDIRECT(ADDRESS(COLUMN()+1,Entree!$R$1,1,1,"Entree")),INDIRECT(ADDRESS(COLUMN()-49,Entree!$Z$1,1,1,"Entree")))</f>
        <v>0</v>
      </c>
      <c r="BC137" s="19">
        <f ca="1">IF(BC$1&lt;50,INDIRECT(ADDRESS(COLUMN()+1,Entree!$R$1,1,1,"Entree")),INDIRECT(ADDRESS(COLUMN()-49,Entree!$Z$1,1,1,"Entree")))</f>
        <v>0</v>
      </c>
      <c r="BD137" s="19">
        <f ca="1">IF(BD$1&lt;50,INDIRECT(ADDRESS(COLUMN()+1,Entree!$R$1,1,1,"Entree")),INDIRECT(ADDRESS(COLUMN()-49,Entree!$Z$1,1,1,"Entree")))</f>
        <v>0</v>
      </c>
      <c r="BE137" s="19">
        <f ca="1">IF(BE$1&lt;50,INDIRECT(ADDRESS(COLUMN()+1,Entree!$R$1,1,1,"Entree")),INDIRECT(ADDRESS(COLUMN()-49,Entree!$Z$1,1,1,"Entree")))</f>
        <v>0</v>
      </c>
      <c r="BF137" s="19">
        <f ca="1">IF(BF$1&lt;50,INDIRECT(ADDRESS(COLUMN()+1,Entree!$R$1,1,1,"Entree")),INDIRECT(ADDRESS(COLUMN()-49,Entree!$Z$1,1,1,"Entree")))</f>
        <v>0</v>
      </c>
      <c r="BG137" s="19">
        <f ca="1">IF(BG$1&lt;50,INDIRECT(ADDRESS(COLUMN()+1,Entree!$R$1,1,1,"Entree")),INDIRECT(ADDRESS(COLUMN()-49,Entree!$Z$1,1,1,"Entree")))</f>
        <v>0</v>
      </c>
      <c r="BH137" s="19">
        <f ca="1">IF(BH$1&lt;50,INDIRECT(ADDRESS(COLUMN()+1,Entree!$R$1,1,1,"Entree")),INDIRECT(ADDRESS(COLUMN()-49,Entree!$Z$1,1,1,"Entree")))</f>
        <v>0</v>
      </c>
      <c r="BI137" s="19">
        <f ca="1">IF(BI$1&lt;50,INDIRECT(ADDRESS(COLUMN()+1,Entree!$R$1,1,1,"Entree")),INDIRECT(ADDRESS(COLUMN()-49,Entree!$Z$1,1,1,"Entree")))</f>
        <v>0</v>
      </c>
      <c r="BJ137" s="19">
        <f ca="1">IF(BJ$1&lt;50,INDIRECT(ADDRESS(COLUMN()+1,Entree!$R$1,1,1,"Entree")),INDIRECT(ADDRESS(COLUMN()-49,Entree!$Z$1,1,1,"Entree")))</f>
        <v>0</v>
      </c>
      <c r="BK137" s="19">
        <f ca="1">IF(BK$1&lt;50,INDIRECT(ADDRESS(COLUMN()+1,Entree!$R$1,1,1,"Entree")),INDIRECT(ADDRESS(COLUMN()-49,Entree!$Z$1,1,1,"Entree")))</f>
        <v>0</v>
      </c>
      <c r="BL137" s="19">
        <f ca="1">IF(BL$1&lt;50,INDIRECT(ADDRESS(COLUMN()+1,Entree!$R$1,1,1,"Entree")),INDIRECT(ADDRESS(COLUMN()-49,Entree!$Z$1,1,1,"Entree")))</f>
        <v>0</v>
      </c>
      <c r="BM137" s="19">
        <f ca="1">IF(BM$1&lt;50,INDIRECT(ADDRESS(COLUMN()+1,Entree!$R$1,1,1,"Entree")),INDIRECT(ADDRESS(COLUMN()-49,Entree!$Z$1,1,1,"Entree")))</f>
        <v>0</v>
      </c>
      <c r="BN137" s="19">
        <f ca="1">IF(BN$1&lt;50,INDIRECT(ADDRESS(COLUMN()+1,Entree!$R$1,1,1,"Entree")),INDIRECT(ADDRESS(COLUMN()-49,Entree!$Z$1,1,1,"Entree")))</f>
        <v>0</v>
      </c>
      <c r="BO137" s="19">
        <f ca="1">IF(BO$1&lt;50,INDIRECT(ADDRESS(COLUMN()+1,Entree!$R$1,1,1,"Entree")),INDIRECT(ADDRESS(COLUMN()-49,Entree!$Z$1,1,1,"Entree")))</f>
        <v>0</v>
      </c>
      <c r="BP137" s="19">
        <f ca="1">IF(BP$1&lt;50,INDIRECT(ADDRESS(COLUMN()+1,Entree!$R$1,1,1,"Entree")),INDIRECT(ADDRESS(COLUMN()-49,Entree!$Z$1,1,1,"Entree")))</f>
        <v>0</v>
      </c>
      <c r="BQ137" s="19">
        <f ca="1">IF(BQ$1&lt;50,INDIRECT(ADDRESS(COLUMN()+1,Entree!$R$1,1,1,"Entree")),INDIRECT(ADDRESS(COLUMN()-49,Entree!$Z$1,1,1,"Entree")))</f>
        <v>0</v>
      </c>
      <c r="BR137" s="19">
        <f ca="1">IF(BR$1&lt;50,INDIRECT(ADDRESS(COLUMN()+1,Entree!$R$1,1,1,"Entree")),INDIRECT(ADDRESS(COLUMN()-49,Entree!$Z$1,1,1,"Entree")))</f>
        <v>0</v>
      </c>
      <c r="BS137" s="19">
        <f ca="1">IF(BS$1&lt;50,INDIRECT(ADDRESS(COLUMN()+1,Entree!$R$1,1,1,"Entree")),INDIRECT(ADDRESS(COLUMN()-49,Entree!$Z$1,1,1,"Entree")))</f>
        <v>0</v>
      </c>
      <c r="BT137" s="19">
        <f ca="1">IF(BT$1&lt;50,INDIRECT(ADDRESS(COLUMN()+1,Entree!$R$1,1,1,"Entree")),INDIRECT(ADDRESS(COLUMN()-49,Entree!$Z$1,1,1,"Entree")))</f>
        <v>0</v>
      </c>
      <c r="BU137" s="19">
        <f ca="1">IF(BU$1&lt;50,INDIRECT(ADDRESS(COLUMN()+1,Entree!$R$1,1,1,"Entree")),INDIRECT(ADDRESS(COLUMN()-49,Entree!$Z$1,1,1,"Entree")))</f>
        <v>0</v>
      </c>
      <c r="BV137" s="19">
        <f ca="1">IF(BV$1&lt;50,INDIRECT(ADDRESS(COLUMN()+1,Entree!$R$1,1,1,"Entree")),INDIRECT(ADDRESS(COLUMN()-49,Entree!$Z$1,1,1,"Entree")))</f>
        <v>0</v>
      </c>
      <c r="BW137" s="19">
        <f ca="1">IF(BW$1&lt;50,INDIRECT(ADDRESS(COLUMN()+1,Entree!$R$1,1,1,"Entree")),INDIRECT(ADDRESS(COLUMN()-49,Entree!$Z$1,1,1,"Entree")))</f>
        <v>0</v>
      </c>
      <c r="BX137" s="19">
        <f ca="1">IF(BX$1&lt;50,INDIRECT(ADDRESS(COLUMN()+1,Entree!$R$1,1,1,"Entree")),INDIRECT(ADDRESS(COLUMN()-49,Entree!$Z$1,1,1,"Entree")))</f>
        <v>0</v>
      </c>
      <c r="BY137" s="19">
        <f ca="1">IF(BY$1&lt;50,INDIRECT(ADDRESS(COLUMN()+1,Entree!$R$1,1,1,"Entree")),INDIRECT(ADDRESS(COLUMN()-49,Entree!$Z$1,1,1,"Entree")))</f>
        <v>0</v>
      </c>
      <c r="BZ137" s="19">
        <f ca="1">IF(BZ$1&lt;50,INDIRECT(ADDRESS(COLUMN()+1,Entree!$R$1,1,1,"Entree")),INDIRECT(ADDRESS(COLUMN()-49,Entree!$Z$1,1,1,"Entree")))</f>
        <v>0</v>
      </c>
      <c r="CA137" s="19">
        <f ca="1">IF(CA$1&lt;50,INDIRECT(ADDRESS(COLUMN()+1,Entree!$R$1,1,1,"Entree")),INDIRECT(ADDRESS(COLUMN()-49,Entree!$Z$1,1,1,"Entree")))</f>
        <v>0</v>
      </c>
      <c r="CB137" s="19">
        <f ca="1">IF(CB$1&lt;50,INDIRECT(ADDRESS(COLUMN()+1,Entree!$R$1,1,1,"Entree")),INDIRECT(ADDRESS(COLUMN()-49,Entree!$Z$1,1,1,"Entree")))</f>
        <v>0</v>
      </c>
      <c r="CC137" s="19">
        <f ca="1">IF(CC$1&lt;50,INDIRECT(ADDRESS(COLUMN()+1,Entree!$R$1,1,1,"Entree")),INDIRECT(ADDRESS(COLUMN()-49,Entree!$Z$1,1,1,"Entree")))</f>
        <v>0</v>
      </c>
      <c r="CD137" s="19">
        <f ca="1">IF(CD$1&lt;50,INDIRECT(ADDRESS(COLUMN()+1,Entree!$R$1,1,1,"Entree")),INDIRECT(ADDRESS(COLUMN()-49,Entree!$Z$1,1,1,"Entree")))</f>
        <v>0</v>
      </c>
      <c r="CE137" s="19">
        <f ca="1">IF(CE$1&lt;50,INDIRECT(ADDRESS(COLUMN()+1,Entree!$R$1,1,1,"Entree")),INDIRECT(ADDRESS(COLUMN()-49,Entree!$Z$1,1,1,"Entree")))</f>
        <v>0</v>
      </c>
      <c r="CF137" s="19">
        <f ca="1">IF(CF$1&lt;50,INDIRECT(ADDRESS(COLUMN()+1,Entree!$R$1,1,1,"Entree")),INDIRECT(ADDRESS(COLUMN()-49,Entree!$Z$1,1,1,"Entree")))</f>
        <v>0</v>
      </c>
      <c r="CG137" s="19">
        <f ca="1">IF(CG$1&lt;50,INDIRECT(ADDRESS(COLUMN()+1,Entree!$R$1,1,1,"Entree")),INDIRECT(ADDRESS(COLUMN()-49,Entree!$Z$1,1,1,"Entree")))</f>
        <v>0</v>
      </c>
      <c r="CH137" s="19">
        <f ca="1">IF(CH$1&lt;50,INDIRECT(ADDRESS(COLUMN()+1,Entree!$R$1,1,1,"Entree")),INDIRECT(ADDRESS(COLUMN()-49,Entree!$Z$1,1,1,"Entree")))</f>
        <v>0</v>
      </c>
      <c r="CI137" s="19">
        <f ca="1">IF(CI$1&lt;50,INDIRECT(ADDRESS(COLUMN()+1,Entree!$R$1,1,1,"Entree")),INDIRECT(ADDRESS(COLUMN()-49,Entree!$Z$1,1,1,"Entree")))</f>
        <v>0</v>
      </c>
      <c r="CJ137" s="19">
        <f ca="1">IF(CJ$1&lt;50,INDIRECT(ADDRESS(COLUMN()+1,Entree!$R$1,1,1,"Entree")),INDIRECT(ADDRESS(COLUMN()-49,Entree!$Z$1,1,1,"Entree")))</f>
        <v>0</v>
      </c>
      <c r="CK137" s="19">
        <f ca="1">IF(CK$1&lt;50,INDIRECT(ADDRESS(COLUMN()+1,Entree!$R$1,1,1,"Entree")),INDIRECT(ADDRESS(COLUMN()-49,Entree!$Z$1,1,1,"Entree")))</f>
        <v>0</v>
      </c>
      <c r="CL137" s="19">
        <f ca="1">IF(CL$1&lt;50,INDIRECT(ADDRESS(COLUMN()+1,Entree!$R$1,1,1,"Entree")),INDIRECT(ADDRESS(COLUMN()-49,Entree!$Z$1,1,1,"Entree")))</f>
        <v>0</v>
      </c>
      <c r="CM137" s="19">
        <f ca="1">IF(CM$1&lt;50,INDIRECT(ADDRESS(COLUMN()+1,Entree!$R$1,1,1,"Entree")),INDIRECT(ADDRESS(COLUMN()-49,Entree!$Z$1,1,1,"Entree")))</f>
        <v>0</v>
      </c>
      <c r="CN137" s="19">
        <f ca="1">IF(CN$1&lt;50,INDIRECT(ADDRESS(COLUMN()+1,Entree!$R$1,1,1,"Entree")),INDIRECT(ADDRESS(COLUMN()-49,Entree!$Z$1,1,1,"Entree")))</f>
        <v>0</v>
      </c>
      <c r="CO137" s="19">
        <f ca="1">IF(CO$1&lt;50,INDIRECT(ADDRESS(COLUMN()+1,Entree!$R$1,1,1,"Entree")),INDIRECT(ADDRESS(COLUMN()-49,Entree!$Z$1,1,1,"Entree")))</f>
        <v>0</v>
      </c>
      <c r="CP137" s="19">
        <f ca="1">IF(CP$1&lt;50,INDIRECT(ADDRESS(COLUMN()+1,Entree!$R$1,1,1,"Entree")),INDIRECT(ADDRESS(COLUMN()-49,Entree!$Z$1,1,1,"Entree")))</f>
        <v>0</v>
      </c>
      <c r="CQ137" s="19">
        <f ca="1">IF(CQ$1&lt;50,INDIRECT(ADDRESS(COLUMN()+1,Entree!$R$1,1,1,"Entree")),INDIRECT(ADDRESS(COLUMN()-49,Entree!$Z$1,1,1,"Entree")))</f>
        <v>0</v>
      </c>
      <c r="CR137" s="19">
        <f ca="1">IF(CR$1&lt;50,INDIRECT(ADDRESS(COLUMN()+1,Entree!$R$1,1,1,"Entree")),INDIRECT(ADDRESS(COLUMN()-49,Entree!$Z$1,1,1,"Entree")))</f>
        <v>0</v>
      </c>
      <c r="CS137" s="19">
        <f ca="1">IF(CS$1&lt;50,INDIRECT(ADDRESS(COLUMN()+1,Entree!$R$1,1,1,"Entree")),INDIRECT(ADDRESS(COLUMN()-49,Entree!$Z$1,1,1,"Entree")))</f>
        <v>0</v>
      </c>
      <c r="CT137" s="19">
        <f ca="1">IF(CT$1&lt;50,INDIRECT(ADDRESS(COLUMN()+1,Entree!$R$1,1,1,"Entree")),INDIRECT(ADDRESS(COLUMN()-49,Entree!$Z$1,1,1,"Entree")))</f>
        <v>0</v>
      </c>
      <c r="CU137" s="19">
        <f ca="1">IF(CU$1&lt;50,INDIRECT(ADDRESS(COLUMN()+1,Entree!$R$1,1,1,"Entree")),INDIRECT(ADDRESS(COLUMN()-49,Entree!$Z$1,1,1,"Entree")))</f>
        <v>0</v>
      </c>
      <c r="CV137" s="19">
        <f ca="1">IF(CV$1&lt;50,INDIRECT(ADDRESS(COLUMN()+1,Entree!$R$1,1,1,"Entree")),INDIRECT(ADDRESS(COLUMN()-49,Entree!$Z$1,1,1,"Entree")))</f>
        <v>0</v>
      </c>
      <c r="CW137" s="19"/>
      <c r="CX137" s="19"/>
      <c r="CY137" s="19"/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Y137"/>
  <sheetViews>
    <sheetView showZeros="0" workbookViewId="0">
      <pane xSplit="1" ySplit="1" topLeftCell="AG2" activePane="bottomRight" state="frozen"/>
      <selection pane="topRight" activeCell="B1" sqref="B1"/>
      <selection pane="bottomLeft" activeCell="A2" sqref="A2"/>
      <selection pane="bottomRight" activeCell="CW2" sqref="CW2"/>
    </sheetView>
  </sheetViews>
  <sheetFormatPr baseColWidth="10" defaultColWidth="11.5703125" defaultRowHeight="15" x14ac:dyDescent="0.25"/>
  <cols>
    <col min="1" max="1" width="7.42578125" bestFit="1" customWidth="1"/>
    <col min="2" max="2" width="6" bestFit="1" customWidth="1"/>
    <col min="3" max="4" width="2" bestFit="1" customWidth="1"/>
    <col min="5" max="5" width="6" bestFit="1" customWidth="1"/>
    <col min="6" max="6" width="3" bestFit="1" customWidth="1"/>
    <col min="7" max="7" width="2" bestFit="1" customWidth="1"/>
    <col min="8" max="9" width="7" bestFit="1" customWidth="1"/>
    <col min="10" max="10" width="5" bestFit="1" customWidth="1"/>
    <col min="11" max="13" width="3" bestFit="1" customWidth="1"/>
    <col min="14" max="14" width="4" bestFit="1" customWidth="1"/>
    <col min="15" max="15" width="4.7109375" bestFit="1" customWidth="1"/>
    <col min="16" max="16" width="3" bestFit="1" customWidth="1"/>
    <col min="17" max="18" width="6" bestFit="1" customWidth="1"/>
    <col min="19" max="19" width="4" bestFit="1" customWidth="1"/>
    <col min="20" max="20" width="6" bestFit="1" customWidth="1"/>
    <col min="21" max="21" width="4" bestFit="1" customWidth="1"/>
    <col min="22" max="26" width="3" bestFit="1" customWidth="1"/>
    <col min="27" max="27" width="4.7109375" bestFit="1" customWidth="1"/>
    <col min="28" max="39" width="3" bestFit="1" customWidth="1"/>
    <col min="40" max="41" width="5.5703125" bestFit="1" customWidth="1"/>
    <col min="42" max="51" width="3" bestFit="1" customWidth="1"/>
    <col min="52" max="53" width="6.5703125" bestFit="1" customWidth="1"/>
    <col min="54" max="54" width="5.5703125" bestFit="1" customWidth="1"/>
    <col min="55" max="55" width="3" bestFit="1" customWidth="1"/>
    <col min="56" max="57" width="5.5703125" bestFit="1" customWidth="1"/>
    <col min="58" max="58" width="3" bestFit="1" customWidth="1"/>
    <col min="59" max="59" width="4.5703125" bestFit="1" customWidth="1"/>
    <col min="60" max="60" width="3" bestFit="1" customWidth="1"/>
    <col min="61" max="61" width="5.5703125" bestFit="1" customWidth="1"/>
    <col min="62" max="64" width="3" bestFit="1" customWidth="1"/>
    <col min="65" max="65" width="6.5703125" bestFit="1" customWidth="1"/>
    <col min="66" max="66" width="4.5703125" bestFit="1" customWidth="1"/>
    <col min="67" max="70" width="3" bestFit="1" customWidth="1"/>
    <col min="71" max="71" width="5.5703125" bestFit="1" customWidth="1"/>
    <col min="72" max="100" width="3" bestFit="1" customWidth="1"/>
    <col min="101" max="101" width="9.140625" bestFit="1" customWidth="1"/>
    <col min="102" max="102" width="7.28515625" bestFit="1" customWidth="1"/>
    <col min="103" max="103" width="6.5703125" bestFit="1" customWidth="1"/>
  </cols>
  <sheetData>
    <row r="1" spans="1:103" x14ac:dyDescent="0.25">
      <c r="A1" s="12">
        <v>2</v>
      </c>
      <c r="B1" s="25">
        <v>1</v>
      </c>
      <c r="C1" s="25">
        <f>B1+1</f>
        <v>2</v>
      </c>
      <c r="D1" s="25">
        <f t="shared" ref="D1:BO1" si="0">C1+1</f>
        <v>3</v>
      </c>
      <c r="E1" s="25">
        <f t="shared" si="0"/>
        <v>4</v>
      </c>
      <c r="F1" s="25">
        <f t="shared" si="0"/>
        <v>5</v>
      </c>
      <c r="G1" s="25">
        <f t="shared" si="0"/>
        <v>6</v>
      </c>
      <c r="H1" s="25">
        <f t="shared" si="0"/>
        <v>7</v>
      </c>
      <c r="I1" s="25">
        <f t="shared" si="0"/>
        <v>8</v>
      </c>
      <c r="J1" s="25">
        <f t="shared" si="0"/>
        <v>9</v>
      </c>
      <c r="K1" s="25">
        <f t="shared" si="0"/>
        <v>10</v>
      </c>
      <c r="L1" s="25">
        <f t="shared" si="0"/>
        <v>11</v>
      </c>
      <c r="M1" s="25">
        <f t="shared" si="0"/>
        <v>12</v>
      </c>
      <c r="N1" s="25">
        <f t="shared" si="0"/>
        <v>13</v>
      </c>
      <c r="O1" s="25">
        <f t="shared" si="0"/>
        <v>14</v>
      </c>
      <c r="P1" s="25">
        <f t="shared" si="0"/>
        <v>15</v>
      </c>
      <c r="Q1" s="25">
        <f t="shared" si="0"/>
        <v>16</v>
      </c>
      <c r="R1" s="25">
        <f t="shared" si="0"/>
        <v>17</v>
      </c>
      <c r="S1" s="25">
        <f t="shared" si="0"/>
        <v>18</v>
      </c>
      <c r="T1" s="25">
        <f t="shared" si="0"/>
        <v>19</v>
      </c>
      <c r="U1" s="25">
        <f t="shared" si="0"/>
        <v>20</v>
      </c>
      <c r="V1" s="25">
        <f t="shared" si="0"/>
        <v>21</v>
      </c>
      <c r="W1" s="25">
        <f t="shared" si="0"/>
        <v>22</v>
      </c>
      <c r="X1" s="25">
        <f t="shared" si="0"/>
        <v>23</v>
      </c>
      <c r="Y1" s="25">
        <f t="shared" si="0"/>
        <v>24</v>
      </c>
      <c r="Z1" s="25">
        <f t="shared" si="0"/>
        <v>25</v>
      </c>
      <c r="AA1" s="25">
        <f t="shared" si="0"/>
        <v>26</v>
      </c>
      <c r="AB1" s="25">
        <f t="shared" si="0"/>
        <v>27</v>
      </c>
      <c r="AC1" s="25">
        <f t="shared" si="0"/>
        <v>28</v>
      </c>
      <c r="AD1" s="25">
        <f t="shared" si="0"/>
        <v>29</v>
      </c>
      <c r="AE1" s="25">
        <f t="shared" si="0"/>
        <v>30</v>
      </c>
      <c r="AF1" s="25">
        <f t="shared" si="0"/>
        <v>31</v>
      </c>
      <c r="AG1" s="25">
        <f t="shared" si="0"/>
        <v>32</v>
      </c>
      <c r="AH1" s="25">
        <f t="shared" si="0"/>
        <v>33</v>
      </c>
      <c r="AI1" s="25">
        <f t="shared" si="0"/>
        <v>34</v>
      </c>
      <c r="AJ1" s="25">
        <f t="shared" si="0"/>
        <v>35</v>
      </c>
      <c r="AK1" s="25">
        <f t="shared" si="0"/>
        <v>36</v>
      </c>
      <c r="AL1" s="25">
        <f t="shared" si="0"/>
        <v>37</v>
      </c>
      <c r="AM1" s="25">
        <f t="shared" si="0"/>
        <v>38</v>
      </c>
      <c r="AN1" s="25">
        <f t="shared" si="0"/>
        <v>39</v>
      </c>
      <c r="AO1" s="25">
        <f t="shared" si="0"/>
        <v>40</v>
      </c>
      <c r="AP1" s="25">
        <f t="shared" si="0"/>
        <v>41</v>
      </c>
      <c r="AQ1" s="25">
        <f t="shared" si="0"/>
        <v>42</v>
      </c>
      <c r="AR1" s="25">
        <f t="shared" si="0"/>
        <v>43</v>
      </c>
      <c r="AS1" s="25">
        <f t="shared" si="0"/>
        <v>44</v>
      </c>
      <c r="AT1" s="25">
        <f t="shared" si="0"/>
        <v>45</v>
      </c>
      <c r="AU1" s="25">
        <f t="shared" si="0"/>
        <v>46</v>
      </c>
      <c r="AV1" s="25">
        <f t="shared" si="0"/>
        <v>47</v>
      </c>
      <c r="AW1" s="25">
        <f t="shared" si="0"/>
        <v>48</v>
      </c>
      <c r="AX1" s="25">
        <f t="shared" si="0"/>
        <v>49</v>
      </c>
      <c r="AY1" s="25">
        <f t="shared" si="0"/>
        <v>50</v>
      </c>
      <c r="AZ1" s="25">
        <f t="shared" si="0"/>
        <v>51</v>
      </c>
      <c r="BA1" s="25">
        <f t="shared" si="0"/>
        <v>52</v>
      </c>
      <c r="BB1" s="25">
        <f t="shared" si="0"/>
        <v>53</v>
      </c>
      <c r="BC1" s="25">
        <f t="shared" si="0"/>
        <v>54</v>
      </c>
      <c r="BD1" s="25">
        <f t="shared" si="0"/>
        <v>55</v>
      </c>
      <c r="BE1" s="25">
        <f t="shared" si="0"/>
        <v>56</v>
      </c>
      <c r="BF1" s="25">
        <f t="shared" si="0"/>
        <v>57</v>
      </c>
      <c r="BG1" s="25">
        <f t="shared" si="0"/>
        <v>58</v>
      </c>
      <c r="BH1" s="25">
        <f t="shared" si="0"/>
        <v>59</v>
      </c>
      <c r="BI1" s="25">
        <f t="shared" si="0"/>
        <v>60</v>
      </c>
      <c r="BJ1" s="25">
        <f t="shared" si="0"/>
        <v>61</v>
      </c>
      <c r="BK1" s="25">
        <f t="shared" si="0"/>
        <v>62</v>
      </c>
      <c r="BL1" s="25">
        <f t="shared" si="0"/>
        <v>63</v>
      </c>
      <c r="BM1" s="25">
        <f t="shared" si="0"/>
        <v>64</v>
      </c>
      <c r="BN1" s="25">
        <f t="shared" si="0"/>
        <v>65</v>
      </c>
      <c r="BO1" s="25">
        <f t="shared" si="0"/>
        <v>66</v>
      </c>
      <c r="BP1" s="25">
        <f t="shared" ref="BP1:CV1" si="1">BO1+1</f>
        <v>67</v>
      </c>
      <c r="BQ1" s="25">
        <f t="shared" si="1"/>
        <v>68</v>
      </c>
      <c r="BR1" s="25">
        <f t="shared" si="1"/>
        <v>69</v>
      </c>
      <c r="BS1" s="25">
        <f t="shared" si="1"/>
        <v>70</v>
      </c>
      <c r="BT1" s="25">
        <f t="shared" si="1"/>
        <v>71</v>
      </c>
      <c r="BU1" s="25">
        <f t="shared" si="1"/>
        <v>72</v>
      </c>
      <c r="BV1" s="25">
        <f t="shared" si="1"/>
        <v>73</v>
      </c>
      <c r="BW1" s="25">
        <f t="shared" si="1"/>
        <v>74</v>
      </c>
      <c r="BX1" s="25">
        <f t="shared" si="1"/>
        <v>75</v>
      </c>
      <c r="BY1" s="25">
        <f t="shared" si="1"/>
        <v>76</v>
      </c>
      <c r="BZ1" s="25">
        <f t="shared" si="1"/>
        <v>77</v>
      </c>
      <c r="CA1" s="25">
        <f t="shared" si="1"/>
        <v>78</v>
      </c>
      <c r="CB1" s="25">
        <f t="shared" si="1"/>
        <v>79</v>
      </c>
      <c r="CC1" s="25">
        <f t="shared" si="1"/>
        <v>80</v>
      </c>
      <c r="CD1" s="25">
        <f t="shared" si="1"/>
        <v>81</v>
      </c>
      <c r="CE1" s="25">
        <f t="shared" si="1"/>
        <v>82</v>
      </c>
      <c r="CF1" s="25">
        <f t="shared" si="1"/>
        <v>83</v>
      </c>
      <c r="CG1" s="25">
        <f t="shared" si="1"/>
        <v>84</v>
      </c>
      <c r="CH1" s="25">
        <f t="shared" si="1"/>
        <v>85</v>
      </c>
      <c r="CI1" s="25">
        <f t="shared" si="1"/>
        <v>86</v>
      </c>
      <c r="CJ1" s="25">
        <f t="shared" si="1"/>
        <v>87</v>
      </c>
      <c r="CK1" s="25">
        <f t="shared" si="1"/>
        <v>88</v>
      </c>
      <c r="CL1" s="25">
        <f t="shared" si="1"/>
        <v>89</v>
      </c>
      <c r="CM1" s="25">
        <f t="shared" si="1"/>
        <v>90</v>
      </c>
      <c r="CN1" s="25">
        <f t="shared" si="1"/>
        <v>91</v>
      </c>
      <c r="CO1" s="25">
        <f t="shared" si="1"/>
        <v>92</v>
      </c>
      <c r="CP1" s="25">
        <f t="shared" si="1"/>
        <v>93</v>
      </c>
      <c r="CQ1" s="25">
        <f t="shared" si="1"/>
        <v>94</v>
      </c>
      <c r="CR1" s="25">
        <f t="shared" si="1"/>
        <v>95</v>
      </c>
      <c r="CS1" s="25">
        <f t="shared" si="1"/>
        <v>96</v>
      </c>
      <c r="CT1" s="25">
        <f t="shared" si="1"/>
        <v>97</v>
      </c>
      <c r="CU1" s="25">
        <f t="shared" si="1"/>
        <v>98</v>
      </c>
      <c r="CV1" s="25">
        <f t="shared" si="1"/>
        <v>99</v>
      </c>
      <c r="CW1" s="25" t="s">
        <v>114</v>
      </c>
      <c r="CX1" s="25" t="s">
        <v>55</v>
      </c>
      <c r="CY1" s="25" t="s">
        <v>127</v>
      </c>
    </row>
    <row r="2" spans="1:103" x14ac:dyDescent="0.25">
      <c r="A2" t="s">
        <v>115</v>
      </c>
      <c r="AF2" s="19"/>
      <c r="AG2" s="19"/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9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19"/>
      <c r="BP2" s="19"/>
      <c r="BQ2" s="19"/>
      <c r="BR2" s="19"/>
      <c r="BS2" s="19"/>
      <c r="BT2" s="19"/>
      <c r="BU2" s="19"/>
      <c r="BV2" s="19"/>
      <c r="BW2" s="19"/>
      <c r="BX2" s="19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9"/>
      <c r="CO2" s="19"/>
      <c r="CP2" s="19"/>
      <c r="CQ2" s="19"/>
      <c r="CR2" s="19"/>
      <c r="CS2" s="19"/>
      <c r="CT2" s="19"/>
      <c r="CU2" s="19"/>
      <c r="CV2" s="19"/>
      <c r="CW2" s="19">
        <v>250</v>
      </c>
      <c r="CX2" s="19"/>
      <c r="CY2" s="19"/>
    </row>
    <row r="3" spans="1:103" x14ac:dyDescent="0.25">
      <c r="A3" s="22">
        <v>42742</v>
      </c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  <c r="BQ3" s="19"/>
      <c r="BR3" s="19"/>
      <c r="BS3" s="19"/>
      <c r="BT3" s="19"/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/>
      <c r="CT3" s="19"/>
      <c r="CU3" s="19"/>
      <c r="CV3" s="19"/>
      <c r="CW3" s="19"/>
      <c r="CX3" s="19"/>
      <c r="CY3" s="19"/>
    </row>
    <row r="4" spans="1:103" x14ac:dyDescent="0.25"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19"/>
      <c r="BF4" s="19"/>
      <c r="BG4" s="19"/>
      <c r="BH4" s="19"/>
      <c r="BI4" s="19"/>
      <c r="BJ4" s="19"/>
      <c r="BK4" s="19"/>
      <c r="BL4" s="19"/>
      <c r="BM4" s="19"/>
      <c r="BN4" s="19"/>
      <c r="BO4" s="19"/>
      <c r="BP4" s="19"/>
      <c r="BQ4" s="19"/>
      <c r="BR4" s="19"/>
      <c r="BS4" s="19"/>
      <c r="BT4" s="19"/>
      <c r="BU4" s="19"/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  <c r="CQ4" s="19"/>
      <c r="CR4" s="19"/>
      <c r="CS4" s="19"/>
      <c r="CT4" s="19"/>
      <c r="CU4" s="19"/>
      <c r="CV4" s="19"/>
      <c r="CW4" s="19"/>
      <c r="CX4" s="19"/>
      <c r="CY4" s="19"/>
    </row>
    <row r="5" spans="1:103" x14ac:dyDescent="0.25"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  <c r="BF5" s="19"/>
      <c r="BG5" s="19"/>
      <c r="BH5" s="19"/>
      <c r="BI5" s="19"/>
      <c r="BJ5" s="19"/>
      <c r="BK5" s="19"/>
      <c r="BL5" s="19"/>
      <c r="BM5" s="19"/>
      <c r="BN5" s="19"/>
      <c r="BO5" s="19"/>
      <c r="BP5" s="19"/>
      <c r="BQ5" s="19"/>
      <c r="BR5" s="19"/>
      <c r="BS5" s="19"/>
      <c r="BT5" s="19"/>
      <c r="BU5" s="19"/>
      <c r="BV5" s="19"/>
      <c r="BW5" s="19"/>
      <c r="BX5" s="19"/>
      <c r="BY5" s="19"/>
      <c r="BZ5" s="19"/>
      <c r="CA5" s="19"/>
      <c r="CB5" s="19"/>
      <c r="CC5" s="19"/>
      <c r="CD5" s="19"/>
      <c r="CE5" s="19"/>
      <c r="CF5" s="19"/>
      <c r="CG5" s="19"/>
      <c r="CH5" s="19"/>
      <c r="CI5" s="19"/>
      <c r="CJ5" s="19"/>
      <c r="CK5" s="19"/>
      <c r="CL5" s="19"/>
      <c r="CM5" s="19"/>
      <c r="CN5" s="19"/>
      <c r="CO5" s="19"/>
      <c r="CP5" s="19"/>
      <c r="CQ5" s="19"/>
      <c r="CR5" s="19"/>
      <c r="CS5" s="19"/>
      <c r="CT5" s="19"/>
      <c r="CU5" s="19"/>
      <c r="CV5" s="19"/>
      <c r="CW5" s="19"/>
      <c r="CX5" s="19"/>
      <c r="CY5" s="19"/>
    </row>
    <row r="6" spans="1:103" x14ac:dyDescent="0.25"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  <c r="CJ6" s="19"/>
      <c r="CK6" s="19"/>
      <c r="CL6" s="19"/>
      <c r="CM6" s="19"/>
      <c r="CN6" s="19"/>
      <c r="CO6" s="19"/>
      <c r="CP6" s="19"/>
      <c r="CQ6" s="19"/>
      <c r="CR6" s="19"/>
      <c r="CS6" s="19"/>
      <c r="CT6" s="19"/>
      <c r="CU6" s="19"/>
      <c r="CV6" s="19"/>
      <c r="CW6" s="19"/>
      <c r="CX6" s="19"/>
      <c r="CY6" s="19"/>
    </row>
    <row r="7" spans="1:103" x14ac:dyDescent="0.25"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  <c r="CV7" s="19"/>
      <c r="CW7" s="19"/>
      <c r="CX7" s="19"/>
      <c r="CY7" s="19"/>
    </row>
    <row r="8" spans="1:103" x14ac:dyDescent="0.25"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  <c r="CV8" s="19"/>
      <c r="CW8" s="19"/>
      <c r="CX8" s="19"/>
      <c r="CY8" s="19"/>
    </row>
    <row r="9" spans="1:103" x14ac:dyDescent="0.25"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19"/>
      <c r="CY9" s="19"/>
    </row>
    <row r="10" spans="1:103" x14ac:dyDescent="0.25"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  <c r="CV10" s="19"/>
      <c r="CW10" s="19"/>
      <c r="CX10" s="19"/>
      <c r="CY10" s="19"/>
    </row>
    <row r="11" spans="1:103" x14ac:dyDescent="0.25"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  <c r="CV11" s="19"/>
      <c r="CW11" s="19"/>
      <c r="CX11" s="19"/>
      <c r="CY11" s="19"/>
    </row>
    <row r="12" spans="1:103" x14ac:dyDescent="0.25"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  <c r="CV12" s="19"/>
      <c r="CW12" s="19"/>
      <c r="CX12" s="19"/>
      <c r="CY12" s="19"/>
    </row>
    <row r="13" spans="1:103" x14ac:dyDescent="0.25"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19"/>
      <c r="CY13" s="19"/>
    </row>
    <row r="14" spans="1:103" x14ac:dyDescent="0.25"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19"/>
      <c r="CT14" s="19"/>
      <c r="CU14" s="19"/>
      <c r="CV14" s="19"/>
      <c r="CW14" s="19"/>
      <c r="CX14" s="19"/>
      <c r="CY14" s="19"/>
    </row>
    <row r="15" spans="1:103" x14ac:dyDescent="0.25"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  <c r="CV15" s="19"/>
      <c r="CW15" s="19"/>
      <c r="CX15" s="19"/>
      <c r="CY15" s="19"/>
    </row>
    <row r="16" spans="1:103" x14ac:dyDescent="0.25"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  <c r="CV16" s="19"/>
      <c r="CW16" s="19"/>
      <c r="CX16" s="19"/>
      <c r="CY16" s="19"/>
    </row>
    <row r="17" spans="32:103" x14ac:dyDescent="0.25"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  <c r="CV17" s="19"/>
      <c r="CW17" s="19"/>
      <c r="CX17" s="19"/>
      <c r="CY17" s="19"/>
    </row>
    <row r="18" spans="32:103" x14ac:dyDescent="0.25"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19"/>
      <c r="CT18" s="19"/>
      <c r="CU18" s="19"/>
      <c r="CV18" s="19"/>
      <c r="CW18" s="19"/>
      <c r="CX18" s="19"/>
      <c r="CY18" s="19"/>
    </row>
    <row r="19" spans="32:103" x14ac:dyDescent="0.25"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  <c r="CV19" s="19"/>
      <c r="CW19" s="19"/>
      <c r="CX19" s="19"/>
      <c r="CY19" s="19"/>
    </row>
    <row r="20" spans="32:103" x14ac:dyDescent="0.25"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  <c r="CV20" s="19"/>
      <c r="CW20" s="19"/>
      <c r="CX20" s="19"/>
      <c r="CY20" s="19"/>
    </row>
    <row r="21" spans="32:103" x14ac:dyDescent="0.25"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  <c r="CV21" s="19"/>
      <c r="CW21" s="19"/>
      <c r="CX21" s="19"/>
      <c r="CY21" s="19"/>
    </row>
    <row r="22" spans="32:103" x14ac:dyDescent="0.25"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  <c r="CV22" s="19"/>
      <c r="CW22" s="19"/>
      <c r="CX22" s="19"/>
      <c r="CY22" s="19"/>
    </row>
    <row r="23" spans="32:103" x14ac:dyDescent="0.25"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  <c r="CV23" s="19"/>
      <c r="CW23" s="19"/>
      <c r="CX23" s="19"/>
      <c r="CY23" s="19"/>
    </row>
    <row r="24" spans="32:103" x14ac:dyDescent="0.25"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  <c r="CV24" s="19"/>
      <c r="CW24" s="19"/>
      <c r="CX24" s="19"/>
      <c r="CY24" s="19"/>
    </row>
    <row r="25" spans="32:103" x14ac:dyDescent="0.25"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  <c r="CV25" s="19"/>
      <c r="CW25" s="19"/>
      <c r="CX25" s="19"/>
      <c r="CY25" s="19"/>
    </row>
    <row r="26" spans="32:103" x14ac:dyDescent="0.25"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  <c r="CV26" s="19"/>
      <c r="CW26" s="19"/>
      <c r="CX26" s="19"/>
      <c r="CY26" s="19"/>
    </row>
    <row r="27" spans="32:103" x14ac:dyDescent="0.25"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  <c r="CV27" s="19"/>
      <c r="CW27" s="19"/>
      <c r="CX27" s="19"/>
      <c r="CY27" s="19"/>
    </row>
    <row r="28" spans="32:103" x14ac:dyDescent="0.25"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  <c r="CV28" s="19"/>
      <c r="CW28" s="19"/>
      <c r="CX28" s="19"/>
      <c r="CY28" s="19"/>
    </row>
    <row r="29" spans="32:103" x14ac:dyDescent="0.25"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  <c r="CV29" s="19"/>
      <c r="CW29" s="19"/>
      <c r="CX29" s="19"/>
      <c r="CY29" s="19"/>
    </row>
    <row r="30" spans="32:103" x14ac:dyDescent="0.25"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19"/>
      <c r="BK30" s="19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19"/>
      <c r="CO30" s="19"/>
      <c r="CP30" s="19"/>
      <c r="CQ30" s="19"/>
      <c r="CR30" s="19"/>
      <c r="CS30" s="19"/>
      <c r="CT30" s="19"/>
      <c r="CU30" s="19"/>
      <c r="CV30" s="19"/>
      <c r="CW30" s="19"/>
      <c r="CX30" s="19"/>
      <c r="CY30" s="19"/>
    </row>
    <row r="31" spans="32:103" x14ac:dyDescent="0.25"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19"/>
      <c r="BF31" s="19"/>
      <c r="BG31" s="19"/>
      <c r="BH31" s="19"/>
      <c r="BI31" s="19"/>
      <c r="BJ31" s="19"/>
      <c r="BK31" s="19"/>
      <c r="BL31" s="19"/>
      <c r="BM31" s="19"/>
      <c r="BN31" s="19"/>
      <c r="BO31" s="19"/>
      <c r="BP31" s="19"/>
      <c r="BQ31" s="19"/>
      <c r="BR31" s="19"/>
      <c r="BS31" s="19"/>
      <c r="BT31" s="19"/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9"/>
      <c r="CI31" s="19"/>
      <c r="CJ31" s="19"/>
      <c r="CK31" s="19"/>
      <c r="CL31" s="19"/>
      <c r="CM31" s="19"/>
      <c r="CN31" s="19"/>
      <c r="CO31" s="19"/>
      <c r="CP31" s="19"/>
      <c r="CQ31" s="19"/>
      <c r="CR31" s="19"/>
      <c r="CS31" s="19"/>
      <c r="CT31" s="19"/>
      <c r="CU31" s="19"/>
      <c r="CV31" s="19"/>
      <c r="CW31" s="19"/>
      <c r="CX31" s="19"/>
      <c r="CY31" s="19"/>
    </row>
    <row r="32" spans="32:103" x14ac:dyDescent="0.25"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19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19"/>
      <c r="CO32" s="19"/>
      <c r="CP32" s="19"/>
      <c r="CQ32" s="19"/>
      <c r="CR32" s="19"/>
      <c r="CS32" s="19"/>
      <c r="CT32" s="19"/>
      <c r="CU32" s="19"/>
      <c r="CV32" s="19"/>
      <c r="CW32" s="19"/>
      <c r="CX32" s="19"/>
      <c r="CY32" s="19"/>
    </row>
    <row r="33" spans="32:103" x14ac:dyDescent="0.25"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/>
      <c r="BF33" s="19"/>
      <c r="BG33" s="19"/>
      <c r="BH33" s="19"/>
      <c r="BI33" s="19"/>
      <c r="BJ33" s="19"/>
      <c r="BK33" s="19"/>
      <c r="BL33" s="19"/>
      <c r="BM33" s="19"/>
      <c r="BN33" s="19"/>
      <c r="BO33" s="19"/>
      <c r="BP33" s="19"/>
      <c r="BQ33" s="19"/>
      <c r="BR33" s="19"/>
      <c r="BS33" s="19"/>
      <c r="BT33" s="19"/>
      <c r="BU33" s="19"/>
      <c r="BV33" s="19"/>
      <c r="BW33" s="19"/>
      <c r="BX33" s="19"/>
      <c r="BY33" s="19"/>
      <c r="BZ33" s="19"/>
      <c r="CA33" s="19"/>
      <c r="CB33" s="19"/>
      <c r="CC33" s="19"/>
      <c r="CD33" s="19"/>
      <c r="CE33" s="19"/>
      <c r="CF33" s="19"/>
      <c r="CG33" s="19"/>
      <c r="CH33" s="19"/>
      <c r="CI33" s="19"/>
      <c r="CJ33" s="19"/>
      <c r="CK33" s="19"/>
      <c r="CL33" s="19"/>
      <c r="CM33" s="19"/>
      <c r="CN33" s="19"/>
      <c r="CO33" s="19"/>
      <c r="CP33" s="19"/>
      <c r="CQ33" s="19"/>
      <c r="CR33" s="19"/>
      <c r="CS33" s="19"/>
      <c r="CT33" s="19"/>
      <c r="CU33" s="19"/>
      <c r="CV33" s="19"/>
      <c r="CW33" s="19"/>
      <c r="CX33" s="19"/>
      <c r="CY33" s="19"/>
    </row>
    <row r="34" spans="32:103" x14ac:dyDescent="0.25"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19"/>
      <c r="CO34" s="19"/>
      <c r="CP34" s="19"/>
      <c r="CQ34" s="19"/>
      <c r="CR34" s="19"/>
      <c r="CS34" s="19"/>
      <c r="CT34" s="19"/>
      <c r="CU34" s="19"/>
      <c r="CV34" s="19"/>
      <c r="CW34" s="19"/>
      <c r="CX34" s="19"/>
      <c r="CY34" s="19"/>
    </row>
    <row r="35" spans="32:103" x14ac:dyDescent="0.25"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  <c r="BC35" s="19"/>
      <c r="BD35" s="19"/>
      <c r="BE35" s="19"/>
      <c r="BF35" s="19"/>
      <c r="BG35" s="19"/>
      <c r="BH35" s="19"/>
      <c r="BI35" s="19"/>
      <c r="BJ35" s="19"/>
      <c r="BK35" s="19"/>
      <c r="BL35" s="19"/>
      <c r="BM35" s="19"/>
      <c r="BN35" s="19"/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  <c r="CG35" s="19"/>
      <c r="CH35" s="19"/>
      <c r="CI35" s="19"/>
      <c r="CJ35" s="19"/>
      <c r="CK35" s="19"/>
      <c r="CL35" s="19"/>
      <c r="CM35" s="19"/>
      <c r="CN35" s="19"/>
      <c r="CO35" s="19"/>
      <c r="CP35" s="19"/>
      <c r="CQ35" s="19"/>
      <c r="CR35" s="19"/>
      <c r="CS35" s="19"/>
      <c r="CT35" s="19"/>
      <c r="CU35" s="19"/>
      <c r="CV35" s="19"/>
      <c r="CW35" s="19"/>
      <c r="CX35" s="19"/>
      <c r="CY35" s="19"/>
    </row>
    <row r="36" spans="32:103" x14ac:dyDescent="0.25"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19"/>
      <c r="BK36" s="19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19"/>
      <c r="CO36" s="19"/>
      <c r="CP36" s="19"/>
      <c r="CQ36" s="19"/>
      <c r="CR36" s="19"/>
      <c r="CS36" s="19"/>
      <c r="CT36" s="19"/>
      <c r="CU36" s="19"/>
      <c r="CV36" s="19"/>
      <c r="CW36" s="19"/>
      <c r="CX36" s="19"/>
      <c r="CY36" s="19"/>
    </row>
    <row r="37" spans="32:103" x14ac:dyDescent="0.25"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9"/>
      <c r="BG37" s="19"/>
      <c r="BH37" s="19"/>
      <c r="BI37" s="19"/>
      <c r="BJ37" s="19"/>
      <c r="BK37" s="19"/>
      <c r="BL37" s="19"/>
      <c r="BM37" s="19"/>
      <c r="BN37" s="19"/>
      <c r="BO37" s="19"/>
      <c r="BP37" s="19"/>
      <c r="BQ37" s="19"/>
      <c r="BR37" s="19"/>
      <c r="BS37" s="19"/>
      <c r="BT37" s="19"/>
      <c r="BU37" s="19"/>
      <c r="BV37" s="19"/>
      <c r="BW37" s="19"/>
      <c r="BX37" s="19"/>
      <c r="BY37" s="19"/>
      <c r="BZ37" s="19"/>
      <c r="CA37" s="19"/>
      <c r="CB37" s="19"/>
      <c r="CC37" s="19"/>
      <c r="CD37" s="19"/>
      <c r="CE37" s="19"/>
      <c r="CF37" s="19"/>
      <c r="CG37" s="19"/>
      <c r="CH37" s="19"/>
      <c r="CI37" s="19"/>
      <c r="CJ37" s="19"/>
      <c r="CK37" s="19"/>
      <c r="CL37" s="19"/>
      <c r="CM37" s="19"/>
      <c r="CN37" s="19"/>
      <c r="CO37" s="19"/>
      <c r="CP37" s="19"/>
      <c r="CQ37" s="19"/>
      <c r="CR37" s="19"/>
      <c r="CS37" s="19"/>
      <c r="CT37" s="19"/>
      <c r="CU37" s="19"/>
      <c r="CV37" s="19"/>
      <c r="CW37" s="19"/>
      <c r="CX37" s="19"/>
      <c r="CY37" s="19"/>
    </row>
    <row r="38" spans="32:103" x14ac:dyDescent="0.25"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  <c r="BD38" s="19"/>
      <c r="BE38" s="19"/>
      <c r="BF38" s="19"/>
      <c r="BG38" s="19"/>
      <c r="BH38" s="19"/>
      <c r="BI38" s="19"/>
      <c r="BJ38" s="19"/>
      <c r="BK38" s="19"/>
      <c r="BL38" s="19"/>
      <c r="BM38" s="19"/>
      <c r="BN38" s="19"/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  <c r="CG38" s="19"/>
      <c r="CH38" s="19"/>
      <c r="CI38" s="19"/>
      <c r="CJ38" s="19"/>
      <c r="CK38" s="19"/>
      <c r="CL38" s="19"/>
      <c r="CM38" s="19"/>
      <c r="CN38" s="19"/>
      <c r="CO38" s="19"/>
      <c r="CP38" s="19"/>
      <c r="CQ38" s="19"/>
      <c r="CR38" s="19"/>
      <c r="CS38" s="19"/>
      <c r="CT38" s="19"/>
      <c r="CU38" s="19"/>
      <c r="CV38" s="19"/>
      <c r="CW38" s="19"/>
      <c r="CX38" s="19"/>
      <c r="CY38" s="19"/>
    </row>
    <row r="39" spans="32:103" x14ac:dyDescent="0.25"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  <c r="BC39" s="19"/>
      <c r="BD39" s="19"/>
      <c r="BE39" s="19"/>
      <c r="BF39" s="19"/>
      <c r="BG39" s="19"/>
      <c r="BH39" s="19"/>
      <c r="BI39" s="19"/>
      <c r="BJ39" s="19"/>
      <c r="BK39" s="19"/>
      <c r="BL39" s="19"/>
      <c r="BM39" s="19"/>
      <c r="BN39" s="19"/>
      <c r="BO39" s="19"/>
      <c r="BP39" s="19"/>
      <c r="BQ39" s="19"/>
      <c r="BR39" s="19"/>
      <c r="BS39" s="19"/>
      <c r="BT39" s="19"/>
      <c r="BU39" s="19"/>
      <c r="BV39" s="19"/>
      <c r="BW39" s="19"/>
      <c r="BX39" s="19"/>
      <c r="BY39" s="19"/>
      <c r="BZ39" s="19"/>
      <c r="CA39" s="19"/>
      <c r="CB39" s="19"/>
      <c r="CC39" s="19"/>
      <c r="CD39" s="19"/>
      <c r="CE39" s="19"/>
      <c r="CF39" s="19"/>
      <c r="CG39" s="19"/>
      <c r="CH39" s="19"/>
      <c r="CI39" s="19"/>
      <c r="CJ39" s="19"/>
      <c r="CK39" s="19"/>
      <c r="CL39" s="19"/>
      <c r="CM39" s="19"/>
      <c r="CN39" s="19"/>
      <c r="CO39" s="19"/>
      <c r="CP39" s="19"/>
      <c r="CQ39" s="19"/>
      <c r="CR39" s="19"/>
      <c r="CS39" s="19"/>
      <c r="CT39" s="19"/>
      <c r="CU39" s="19"/>
      <c r="CV39" s="19"/>
      <c r="CW39" s="19"/>
      <c r="CX39" s="19"/>
      <c r="CY39" s="19"/>
    </row>
    <row r="40" spans="32:103" x14ac:dyDescent="0.25"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19"/>
      <c r="BJ40" s="19"/>
      <c r="BK40" s="19"/>
      <c r="BL40" s="19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19"/>
      <c r="CO40" s="19"/>
      <c r="CP40" s="19"/>
      <c r="CQ40" s="19"/>
      <c r="CR40" s="19"/>
      <c r="CS40" s="19"/>
      <c r="CT40" s="19"/>
      <c r="CU40" s="19"/>
      <c r="CV40" s="19"/>
      <c r="CW40" s="19"/>
      <c r="CX40" s="19"/>
      <c r="CY40" s="19"/>
    </row>
    <row r="41" spans="32:103" x14ac:dyDescent="0.25"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9"/>
      <c r="BC41" s="19"/>
      <c r="BD41" s="19"/>
      <c r="BE41" s="19"/>
      <c r="BF41" s="19"/>
      <c r="BG41" s="19"/>
      <c r="BH41" s="19"/>
      <c r="BI41" s="19"/>
      <c r="BJ41" s="19"/>
      <c r="BK41" s="19"/>
      <c r="BL41" s="19"/>
      <c r="BM41" s="19"/>
      <c r="BN41" s="19"/>
      <c r="BO41" s="19"/>
      <c r="BP41" s="19"/>
      <c r="BQ41" s="19"/>
      <c r="BR41" s="19"/>
      <c r="BS41" s="19"/>
      <c r="BT41" s="19"/>
      <c r="BU41" s="19"/>
      <c r="BV41" s="19"/>
      <c r="BW41" s="19"/>
      <c r="BX41" s="19"/>
      <c r="BY41" s="19"/>
      <c r="BZ41" s="19"/>
      <c r="CA41" s="19"/>
      <c r="CB41" s="19"/>
      <c r="CC41" s="19"/>
      <c r="CD41" s="19"/>
      <c r="CE41" s="19"/>
      <c r="CF41" s="19"/>
      <c r="CG41" s="19"/>
      <c r="CH41" s="19"/>
      <c r="CI41" s="19"/>
      <c r="CJ41" s="19"/>
      <c r="CK41" s="19"/>
      <c r="CL41" s="19"/>
      <c r="CM41" s="19"/>
      <c r="CN41" s="19"/>
      <c r="CO41" s="19"/>
      <c r="CP41" s="19"/>
      <c r="CQ41" s="19"/>
      <c r="CR41" s="19"/>
      <c r="CS41" s="19"/>
      <c r="CT41" s="19"/>
      <c r="CU41" s="19"/>
      <c r="CV41" s="19"/>
      <c r="CW41" s="19"/>
      <c r="CX41" s="19"/>
      <c r="CY41" s="19"/>
    </row>
    <row r="42" spans="32:103" x14ac:dyDescent="0.25"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19"/>
      <c r="BB42" s="19"/>
      <c r="BC42" s="19"/>
      <c r="BD42" s="19"/>
      <c r="BE42" s="19"/>
      <c r="BF42" s="19"/>
      <c r="BG42" s="19"/>
      <c r="BH42" s="19"/>
      <c r="BI42" s="19"/>
      <c r="BJ42" s="19"/>
      <c r="BK42" s="19"/>
      <c r="BL42" s="19"/>
      <c r="BM42" s="19"/>
      <c r="BN42" s="19"/>
      <c r="BO42" s="19"/>
      <c r="BP42" s="19"/>
      <c r="BQ42" s="19"/>
      <c r="BR42" s="19"/>
      <c r="BS42" s="19"/>
      <c r="BT42" s="19"/>
      <c r="BU42" s="19"/>
      <c r="BV42" s="19"/>
      <c r="BW42" s="19"/>
      <c r="BX42" s="19"/>
      <c r="BY42" s="19"/>
      <c r="BZ42" s="19"/>
      <c r="CA42" s="19"/>
      <c r="CB42" s="19"/>
      <c r="CC42" s="19"/>
      <c r="CD42" s="19"/>
      <c r="CE42" s="19"/>
      <c r="CF42" s="19"/>
      <c r="CG42" s="19"/>
      <c r="CH42" s="19"/>
      <c r="CI42" s="19"/>
      <c r="CJ42" s="19"/>
      <c r="CK42" s="19"/>
      <c r="CL42" s="19"/>
      <c r="CM42" s="19"/>
      <c r="CN42" s="19"/>
      <c r="CO42" s="19"/>
      <c r="CP42" s="19"/>
      <c r="CQ42" s="19"/>
      <c r="CR42" s="19"/>
      <c r="CS42" s="19"/>
      <c r="CT42" s="19"/>
      <c r="CU42" s="19"/>
      <c r="CV42" s="19"/>
      <c r="CW42" s="19"/>
      <c r="CX42" s="19"/>
      <c r="CY42" s="19"/>
    </row>
    <row r="43" spans="32:103" x14ac:dyDescent="0.25"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  <c r="BF43" s="19"/>
      <c r="BG43" s="19"/>
      <c r="BH43" s="19"/>
      <c r="BI43" s="19"/>
      <c r="BJ43" s="19"/>
      <c r="BK43" s="19"/>
      <c r="BL43" s="19"/>
      <c r="BM43" s="19"/>
      <c r="BN43" s="19"/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19"/>
      <c r="CT43" s="19"/>
      <c r="CU43" s="19"/>
      <c r="CV43" s="19"/>
      <c r="CW43" s="19"/>
      <c r="CX43" s="19"/>
      <c r="CY43" s="19"/>
    </row>
    <row r="44" spans="32:103" x14ac:dyDescent="0.25"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19"/>
      <c r="AY44" s="19"/>
      <c r="AZ44" s="19"/>
      <c r="BA44" s="19"/>
      <c r="BB44" s="19"/>
      <c r="BC44" s="19"/>
      <c r="BD44" s="19"/>
      <c r="BE44" s="19"/>
      <c r="BF44" s="19"/>
      <c r="BG44" s="19"/>
      <c r="BH44" s="19"/>
      <c r="BI44" s="19"/>
      <c r="BJ44" s="19"/>
      <c r="BK44" s="19"/>
      <c r="BL44" s="19"/>
      <c r="BM44" s="19"/>
      <c r="BN44" s="19"/>
      <c r="BO44" s="19"/>
      <c r="BP44" s="19"/>
      <c r="BQ44" s="19"/>
      <c r="BR44" s="19"/>
      <c r="BS44" s="19"/>
      <c r="BT44" s="19"/>
      <c r="BU44" s="19"/>
      <c r="BV44" s="19"/>
      <c r="BW44" s="19"/>
      <c r="BX44" s="19"/>
      <c r="BY44" s="19"/>
      <c r="BZ44" s="19"/>
      <c r="CA44" s="19"/>
      <c r="CB44" s="19"/>
      <c r="CC44" s="19"/>
      <c r="CD44" s="19"/>
      <c r="CE44" s="19"/>
      <c r="CF44" s="19"/>
      <c r="CG44" s="19"/>
      <c r="CH44" s="19"/>
      <c r="CI44" s="19"/>
      <c r="CJ44" s="19"/>
      <c r="CK44" s="19"/>
      <c r="CL44" s="19"/>
      <c r="CM44" s="19"/>
      <c r="CN44" s="19"/>
      <c r="CO44" s="19"/>
      <c r="CP44" s="19"/>
      <c r="CQ44" s="19"/>
      <c r="CR44" s="19"/>
      <c r="CS44" s="19"/>
      <c r="CT44" s="19"/>
      <c r="CU44" s="19"/>
      <c r="CV44" s="19"/>
      <c r="CW44" s="19"/>
      <c r="CX44" s="19"/>
      <c r="CY44" s="19"/>
    </row>
    <row r="45" spans="32:103" x14ac:dyDescent="0.25">
      <c r="AF45" s="19"/>
      <c r="AG45" s="19"/>
      <c r="AH45" s="19"/>
      <c r="AI45" s="19"/>
      <c r="AJ45" s="19"/>
      <c r="AK45" s="19"/>
      <c r="AL45" s="19"/>
      <c r="AM45" s="19"/>
      <c r="AN45" s="19"/>
      <c r="AO45" s="19"/>
      <c r="AP45" s="19"/>
      <c r="AQ45" s="19"/>
      <c r="AR45" s="19"/>
      <c r="AS45" s="19"/>
      <c r="AT45" s="19"/>
      <c r="AU45" s="19"/>
      <c r="AV45" s="19"/>
      <c r="AW45" s="19"/>
      <c r="AX45" s="19"/>
      <c r="AY45" s="19"/>
      <c r="AZ45" s="19"/>
      <c r="BA45" s="19"/>
      <c r="BB45" s="19"/>
      <c r="BC45" s="19"/>
      <c r="BD45" s="19"/>
      <c r="BE45" s="19"/>
      <c r="BF45" s="19"/>
      <c r="BG45" s="19"/>
      <c r="BH45" s="19"/>
      <c r="BI45" s="19"/>
      <c r="BJ45" s="19"/>
      <c r="BK45" s="19"/>
      <c r="BL45" s="19"/>
      <c r="BM45" s="19"/>
      <c r="BN45" s="19"/>
      <c r="BO45" s="19"/>
      <c r="BP45" s="19"/>
      <c r="BQ45" s="19"/>
      <c r="BR45" s="19"/>
      <c r="BS45" s="19"/>
      <c r="BT45" s="19"/>
      <c r="BU45" s="19"/>
      <c r="BV45" s="19"/>
      <c r="BW45" s="19"/>
      <c r="BX45" s="19"/>
      <c r="BY45" s="19"/>
      <c r="BZ45" s="19"/>
      <c r="CA45" s="19"/>
      <c r="CB45" s="19"/>
      <c r="CC45" s="19"/>
      <c r="CD45" s="19"/>
      <c r="CE45" s="19"/>
      <c r="CF45" s="19"/>
      <c r="CG45" s="19"/>
      <c r="CH45" s="19"/>
      <c r="CI45" s="19"/>
      <c r="CJ45" s="19"/>
      <c r="CK45" s="19"/>
      <c r="CL45" s="19"/>
      <c r="CM45" s="19"/>
      <c r="CN45" s="19"/>
      <c r="CO45" s="19"/>
      <c r="CP45" s="19"/>
      <c r="CQ45" s="19"/>
      <c r="CR45" s="19"/>
      <c r="CS45" s="19"/>
      <c r="CT45" s="19"/>
      <c r="CU45" s="19"/>
      <c r="CV45" s="19"/>
      <c r="CW45" s="19"/>
      <c r="CX45" s="19"/>
      <c r="CY45" s="19"/>
    </row>
    <row r="46" spans="32:103" x14ac:dyDescent="0.25"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  <c r="AZ46" s="19"/>
      <c r="BA46" s="19"/>
      <c r="BB46" s="19"/>
      <c r="BC46" s="19"/>
      <c r="BD46" s="19"/>
      <c r="BE46" s="19"/>
      <c r="BF46" s="19"/>
      <c r="BG46" s="19"/>
      <c r="BH46" s="19"/>
      <c r="BI46" s="19"/>
      <c r="BJ46" s="19"/>
      <c r="BK46" s="19"/>
      <c r="BL46" s="19"/>
      <c r="BM46" s="19"/>
      <c r="BN46" s="19"/>
      <c r="BO46" s="19"/>
      <c r="BP46" s="19"/>
      <c r="BQ46" s="19"/>
      <c r="BR46" s="19"/>
      <c r="BS46" s="19"/>
      <c r="BT46" s="19"/>
      <c r="BU46" s="19"/>
      <c r="BV46" s="19"/>
      <c r="BW46" s="19"/>
      <c r="BX46" s="19"/>
      <c r="BY46" s="19"/>
      <c r="BZ46" s="19"/>
      <c r="CA46" s="19"/>
      <c r="CB46" s="19"/>
      <c r="CC46" s="19"/>
      <c r="CD46" s="19"/>
      <c r="CE46" s="19"/>
      <c r="CF46" s="19"/>
      <c r="CG46" s="19"/>
      <c r="CH46" s="19"/>
      <c r="CI46" s="19"/>
      <c r="CJ46" s="19"/>
      <c r="CK46" s="19"/>
      <c r="CL46" s="19"/>
      <c r="CM46" s="19"/>
      <c r="CN46" s="19"/>
      <c r="CO46" s="19"/>
      <c r="CP46" s="19"/>
      <c r="CQ46" s="19"/>
      <c r="CR46" s="19"/>
      <c r="CS46" s="19"/>
      <c r="CT46" s="19"/>
      <c r="CU46" s="19"/>
      <c r="CV46" s="19"/>
      <c r="CW46" s="19"/>
      <c r="CX46" s="19"/>
      <c r="CY46" s="19"/>
    </row>
    <row r="47" spans="32:103" x14ac:dyDescent="0.25"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19"/>
      <c r="AX47" s="19"/>
      <c r="AY47" s="19"/>
      <c r="AZ47" s="19"/>
      <c r="BA47" s="19"/>
      <c r="BB47" s="19"/>
      <c r="BC47" s="19"/>
      <c r="BD47" s="19"/>
      <c r="BE47" s="19"/>
      <c r="BF47" s="19"/>
      <c r="BG47" s="19"/>
      <c r="BH47" s="19"/>
      <c r="BI47" s="19"/>
      <c r="BJ47" s="19"/>
      <c r="BK47" s="19"/>
      <c r="BL47" s="19"/>
      <c r="BM47" s="19"/>
      <c r="BN47" s="19"/>
      <c r="BO47" s="19"/>
      <c r="BP47" s="19"/>
      <c r="BQ47" s="19"/>
      <c r="BR47" s="19"/>
      <c r="BS47" s="19"/>
      <c r="BT47" s="19"/>
      <c r="BU47" s="19"/>
      <c r="BV47" s="19"/>
      <c r="BW47" s="19"/>
      <c r="BX47" s="19"/>
      <c r="BY47" s="19"/>
      <c r="BZ47" s="19"/>
      <c r="CA47" s="19"/>
      <c r="CB47" s="19"/>
      <c r="CC47" s="19"/>
      <c r="CD47" s="19"/>
      <c r="CE47" s="19"/>
      <c r="CF47" s="19"/>
      <c r="CG47" s="19"/>
      <c r="CH47" s="19"/>
      <c r="CI47" s="19"/>
      <c r="CJ47" s="19"/>
      <c r="CK47" s="19"/>
      <c r="CL47" s="19"/>
      <c r="CM47" s="19"/>
      <c r="CN47" s="19"/>
      <c r="CO47" s="19"/>
      <c r="CP47" s="19"/>
      <c r="CQ47" s="19"/>
      <c r="CR47" s="19"/>
      <c r="CS47" s="19"/>
      <c r="CT47" s="19"/>
      <c r="CU47" s="19"/>
      <c r="CV47" s="19"/>
      <c r="CW47" s="19"/>
      <c r="CX47" s="19"/>
      <c r="CY47" s="19"/>
    </row>
    <row r="48" spans="32:103" x14ac:dyDescent="0.25">
      <c r="AF48" s="19"/>
      <c r="AG48" s="19"/>
      <c r="AH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9"/>
      <c r="AT48" s="19"/>
      <c r="AU48" s="19"/>
      <c r="AV48" s="19"/>
      <c r="AW48" s="19"/>
      <c r="AX48" s="19"/>
      <c r="AY48" s="19"/>
      <c r="AZ48" s="19"/>
      <c r="BA48" s="19"/>
      <c r="BB48" s="19"/>
      <c r="BC48" s="19"/>
      <c r="BD48" s="19"/>
      <c r="BE48" s="19"/>
      <c r="BF48" s="19"/>
      <c r="BG48" s="19"/>
      <c r="BH48" s="19"/>
      <c r="BI48" s="19"/>
      <c r="BJ48" s="19"/>
      <c r="BK48" s="19"/>
      <c r="BL48" s="19"/>
      <c r="BM48" s="19"/>
      <c r="BN48" s="19"/>
      <c r="BO48" s="19"/>
      <c r="BP48" s="19"/>
      <c r="BQ48" s="19"/>
      <c r="BR48" s="19"/>
      <c r="BS48" s="19"/>
      <c r="BT48" s="19"/>
      <c r="BU48" s="19"/>
      <c r="BV48" s="19"/>
      <c r="BW48" s="19"/>
      <c r="BX48" s="19"/>
      <c r="BY48" s="19"/>
      <c r="BZ48" s="19"/>
      <c r="CA48" s="19"/>
      <c r="CB48" s="19"/>
      <c r="CC48" s="19"/>
      <c r="CD48" s="19"/>
      <c r="CE48" s="19"/>
      <c r="CF48" s="19"/>
      <c r="CG48" s="19"/>
      <c r="CH48" s="19"/>
      <c r="CI48" s="19"/>
      <c r="CJ48" s="19"/>
      <c r="CK48" s="19"/>
      <c r="CL48" s="19"/>
      <c r="CM48" s="19"/>
      <c r="CN48" s="19"/>
      <c r="CO48" s="19"/>
      <c r="CP48" s="19"/>
      <c r="CQ48" s="19"/>
      <c r="CR48" s="19"/>
      <c r="CS48" s="19"/>
      <c r="CT48" s="19"/>
      <c r="CU48" s="19"/>
      <c r="CV48" s="19"/>
      <c r="CW48" s="19"/>
      <c r="CX48" s="19"/>
      <c r="CY48" s="19"/>
    </row>
    <row r="49" spans="1:103" x14ac:dyDescent="0.25"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19"/>
      <c r="AZ49" s="19"/>
      <c r="BA49" s="19"/>
      <c r="BB49" s="19"/>
      <c r="BC49" s="19"/>
      <c r="BD49" s="19"/>
      <c r="BE49" s="19"/>
      <c r="BF49" s="19"/>
      <c r="BG49" s="19"/>
      <c r="BH49" s="19"/>
      <c r="BI49" s="19"/>
      <c r="BJ49" s="19"/>
      <c r="BK49" s="19"/>
      <c r="BL49" s="19"/>
      <c r="BM49" s="19"/>
      <c r="BN49" s="19"/>
      <c r="BO49" s="19"/>
      <c r="BP49" s="19"/>
      <c r="BQ49" s="19"/>
      <c r="BR49" s="19"/>
      <c r="BS49" s="19"/>
      <c r="BT49" s="19"/>
      <c r="BU49" s="19"/>
      <c r="BV49" s="19"/>
      <c r="BW49" s="19"/>
      <c r="BX49" s="19"/>
      <c r="BY49" s="19"/>
      <c r="BZ49" s="19"/>
      <c r="CA49" s="19"/>
      <c r="CB49" s="19"/>
      <c r="CC49" s="19"/>
      <c r="CD49" s="19"/>
      <c r="CE49" s="19"/>
      <c r="CF49" s="19"/>
      <c r="CG49" s="19"/>
      <c r="CH49" s="19"/>
      <c r="CI49" s="19"/>
      <c r="CJ49" s="19"/>
      <c r="CK49" s="19"/>
      <c r="CL49" s="19"/>
      <c r="CM49" s="19"/>
      <c r="CN49" s="19"/>
      <c r="CO49" s="19"/>
      <c r="CP49" s="19"/>
      <c r="CQ49" s="19"/>
      <c r="CR49" s="19"/>
      <c r="CS49" s="19"/>
      <c r="CT49" s="19"/>
      <c r="CU49" s="19"/>
      <c r="CV49" s="19"/>
      <c r="CW49" s="19"/>
      <c r="CX49" s="19"/>
      <c r="CY49" s="19"/>
    </row>
    <row r="50" spans="1:103" x14ac:dyDescent="0.25"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19"/>
      <c r="AY50" s="19"/>
      <c r="AZ50" s="19"/>
      <c r="BA50" s="19"/>
      <c r="BB50" s="19"/>
      <c r="BC50" s="19"/>
      <c r="BD50" s="19"/>
      <c r="BE50" s="19"/>
      <c r="BF50" s="19"/>
      <c r="BG50" s="19"/>
      <c r="BH50" s="19"/>
      <c r="BI50" s="19"/>
      <c r="BJ50" s="19"/>
      <c r="BK50" s="19"/>
      <c r="BL50" s="19"/>
      <c r="BM50" s="19"/>
      <c r="BN50" s="19"/>
      <c r="BO50" s="19"/>
      <c r="BP50" s="19"/>
      <c r="BQ50" s="19"/>
      <c r="BR50" s="19"/>
      <c r="BS50" s="19"/>
      <c r="BT50" s="19"/>
      <c r="BU50" s="19"/>
      <c r="BV50" s="19"/>
      <c r="BW50" s="19"/>
      <c r="BX50" s="19"/>
      <c r="BY50" s="19"/>
      <c r="BZ50" s="19"/>
      <c r="CA50" s="19"/>
      <c r="CB50" s="19"/>
      <c r="CC50" s="19"/>
      <c r="CD50" s="19"/>
      <c r="CE50" s="19"/>
      <c r="CF50" s="19"/>
      <c r="CG50" s="19"/>
      <c r="CH50" s="19"/>
      <c r="CI50" s="19"/>
      <c r="CJ50" s="19"/>
      <c r="CK50" s="19"/>
      <c r="CL50" s="19"/>
      <c r="CM50" s="19"/>
      <c r="CN50" s="19"/>
      <c r="CO50" s="19"/>
      <c r="CP50" s="19"/>
      <c r="CQ50" s="19"/>
      <c r="CR50" s="19"/>
      <c r="CS50" s="19"/>
      <c r="CT50" s="19"/>
      <c r="CU50" s="19"/>
      <c r="CV50" s="19"/>
      <c r="CW50" s="19"/>
      <c r="CX50" s="19"/>
      <c r="CY50" s="19"/>
    </row>
    <row r="51" spans="1:103" x14ac:dyDescent="0.25"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  <c r="AV51" s="19"/>
      <c r="AW51" s="19"/>
      <c r="AX51" s="19"/>
      <c r="AY51" s="19"/>
      <c r="AZ51" s="19"/>
      <c r="BA51" s="19"/>
      <c r="BB51" s="19"/>
      <c r="BC51" s="19"/>
      <c r="BD51" s="19"/>
      <c r="BE51" s="19"/>
      <c r="BF51" s="19"/>
      <c r="BG51" s="19"/>
      <c r="BH51" s="19"/>
      <c r="BI51" s="19"/>
      <c r="BJ51" s="19"/>
      <c r="BK51" s="19"/>
      <c r="BL51" s="19"/>
      <c r="BM51" s="19"/>
      <c r="BN51" s="19"/>
      <c r="BO51" s="19"/>
      <c r="BP51" s="19"/>
      <c r="BQ51" s="19"/>
      <c r="BR51" s="19"/>
      <c r="BS51" s="19"/>
      <c r="BT51" s="19"/>
      <c r="BU51" s="19"/>
      <c r="BV51" s="19"/>
      <c r="BW51" s="19"/>
      <c r="BX51" s="19"/>
      <c r="BY51" s="19"/>
      <c r="BZ51" s="19"/>
      <c r="CA51" s="19"/>
      <c r="CB51" s="19"/>
      <c r="CC51" s="19"/>
      <c r="CD51" s="19"/>
      <c r="CE51" s="19"/>
      <c r="CF51" s="19"/>
      <c r="CG51" s="19"/>
      <c r="CH51" s="19"/>
      <c r="CI51" s="19"/>
      <c r="CJ51" s="19"/>
      <c r="CK51" s="19"/>
      <c r="CL51" s="19"/>
      <c r="CM51" s="19"/>
      <c r="CN51" s="19"/>
      <c r="CO51" s="19"/>
      <c r="CP51" s="19"/>
      <c r="CQ51" s="19"/>
      <c r="CR51" s="19"/>
      <c r="CS51" s="19"/>
      <c r="CT51" s="19"/>
      <c r="CU51" s="19"/>
      <c r="CV51" s="19"/>
      <c r="CW51" s="19"/>
      <c r="CX51" s="19"/>
      <c r="CY51" s="19"/>
    </row>
    <row r="52" spans="1:103" x14ac:dyDescent="0.25"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9"/>
      <c r="AT52" s="19"/>
      <c r="AU52" s="19"/>
      <c r="AV52" s="19"/>
      <c r="AW52" s="19"/>
      <c r="AX52" s="19"/>
      <c r="AY52" s="19"/>
      <c r="AZ52" s="19"/>
      <c r="BA52" s="19"/>
      <c r="BB52" s="19"/>
      <c r="BC52" s="19"/>
      <c r="BD52" s="19"/>
      <c r="BE52" s="19"/>
      <c r="BF52" s="19"/>
      <c r="BG52" s="19"/>
      <c r="BH52" s="19"/>
      <c r="BI52" s="19"/>
      <c r="BJ52" s="19"/>
      <c r="BK52" s="19"/>
      <c r="BL52" s="19"/>
      <c r="BM52" s="19"/>
      <c r="BN52" s="19"/>
      <c r="BO52" s="19"/>
      <c r="BP52" s="19"/>
      <c r="BQ52" s="19"/>
      <c r="BR52" s="19"/>
      <c r="BS52" s="19"/>
      <c r="BT52" s="19"/>
      <c r="BU52" s="19"/>
      <c r="BV52" s="19"/>
      <c r="BW52" s="19"/>
      <c r="BX52" s="19"/>
      <c r="BY52" s="19"/>
      <c r="BZ52" s="19"/>
      <c r="CA52" s="19"/>
      <c r="CB52" s="19"/>
      <c r="CC52" s="19"/>
      <c r="CD52" s="19"/>
      <c r="CE52" s="19"/>
      <c r="CF52" s="19"/>
      <c r="CG52" s="19"/>
      <c r="CH52" s="19"/>
      <c r="CI52" s="19"/>
      <c r="CJ52" s="19"/>
      <c r="CK52" s="19"/>
      <c r="CL52" s="19"/>
      <c r="CM52" s="19"/>
      <c r="CN52" s="19"/>
      <c r="CO52" s="19"/>
      <c r="CP52" s="19"/>
      <c r="CQ52" s="19"/>
      <c r="CR52" s="19"/>
      <c r="CS52" s="19"/>
      <c r="CT52" s="19"/>
      <c r="CU52" s="19"/>
      <c r="CV52" s="19"/>
      <c r="CW52" s="19"/>
      <c r="CX52" s="19"/>
      <c r="CY52" s="19"/>
    </row>
    <row r="53" spans="1:103" x14ac:dyDescent="0.25">
      <c r="AF53" s="19"/>
      <c r="AG53" s="19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9"/>
      <c r="AT53" s="19"/>
      <c r="AU53" s="19"/>
      <c r="AV53" s="19"/>
      <c r="AW53" s="19"/>
      <c r="AX53" s="19"/>
      <c r="AY53" s="19"/>
      <c r="AZ53" s="19"/>
      <c r="BA53" s="19"/>
      <c r="BB53" s="19"/>
      <c r="BC53" s="19"/>
      <c r="BD53" s="19"/>
      <c r="BE53" s="19"/>
      <c r="BF53" s="19"/>
      <c r="BG53" s="19"/>
      <c r="BH53" s="19"/>
      <c r="BI53" s="19"/>
      <c r="BJ53" s="19"/>
      <c r="BK53" s="19"/>
      <c r="BL53" s="19"/>
      <c r="BM53" s="19"/>
      <c r="BN53" s="19"/>
      <c r="BO53" s="19"/>
      <c r="BP53" s="19"/>
      <c r="BQ53" s="19"/>
      <c r="BR53" s="19"/>
      <c r="BS53" s="19"/>
      <c r="BT53" s="19"/>
      <c r="BU53" s="19"/>
      <c r="BV53" s="19"/>
      <c r="BW53" s="19"/>
      <c r="BX53" s="19"/>
      <c r="BY53" s="19"/>
      <c r="BZ53" s="19"/>
      <c r="CA53" s="19"/>
      <c r="CB53" s="19"/>
      <c r="CC53" s="19"/>
      <c r="CD53" s="19"/>
      <c r="CE53" s="19"/>
      <c r="CF53" s="19"/>
      <c r="CG53" s="19"/>
      <c r="CH53" s="19"/>
      <c r="CI53" s="19"/>
      <c r="CJ53" s="19"/>
      <c r="CK53" s="19"/>
      <c r="CL53" s="19"/>
      <c r="CM53" s="19"/>
      <c r="CN53" s="19"/>
      <c r="CO53" s="19"/>
      <c r="CP53" s="19"/>
      <c r="CQ53" s="19"/>
      <c r="CR53" s="19"/>
      <c r="CS53" s="19"/>
      <c r="CT53" s="19"/>
      <c r="CU53" s="19"/>
      <c r="CV53" s="19"/>
      <c r="CW53" s="19"/>
      <c r="CX53" s="19"/>
      <c r="CY53" s="19"/>
    </row>
    <row r="54" spans="1:103" x14ac:dyDescent="0.25">
      <c r="AF54" s="19"/>
      <c r="AG54" s="19"/>
      <c r="AH54" s="19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9"/>
      <c r="AT54" s="19"/>
      <c r="AU54" s="19"/>
      <c r="AV54" s="19"/>
      <c r="AW54" s="19"/>
      <c r="AX54" s="19"/>
      <c r="AY54" s="19"/>
      <c r="AZ54" s="19"/>
      <c r="BA54" s="19"/>
      <c r="BB54" s="19"/>
      <c r="BC54" s="19"/>
      <c r="BD54" s="19"/>
      <c r="BE54" s="19"/>
      <c r="BF54" s="19"/>
      <c r="BG54" s="19"/>
      <c r="BH54" s="19"/>
      <c r="BI54" s="19"/>
      <c r="BJ54" s="19"/>
      <c r="BK54" s="19"/>
      <c r="BL54" s="19"/>
      <c r="BM54" s="19"/>
      <c r="BN54" s="19"/>
      <c r="BO54" s="19"/>
      <c r="BP54" s="19"/>
      <c r="BQ54" s="19"/>
      <c r="BR54" s="19"/>
      <c r="BS54" s="19"/>
      <c r="BT54" s="19"/>
      <c r="BU54" s="19"/>
      <c r="BV54" s="19"/>
      <c r="BW54" s="19"/>
      <c r="BX54" s="19"/>
      <c r="BY54" s="19"/>
      <c r="BZ54" s="19"/>
      <c r="CA54" s="19"/>
      <c r="CB54" s="19"/>
      <c r="CC54" s="19"/>
      <c r="CD54" s="19"/>
      <c r="CE54" s="19"/>
      <c r="CF54" s="19"/>
      <c r="CG54" s="19"/>
      <c r="CH54" s="19"/>
      <c r="CI54" s="19"/>
      <c r="CJ54" s="19"/>
      <c r="CK54" s="19"/>
      <c r="CL54" s="19"/>
      <c r="CM54" s="19"/>
      <c r="CN54" s="19"/>
      <c r="CO54" s="19"/>
      <c r="CP54" s="19"/>
      <c r="CQ54" s="19"/>
      <c r="CR54" s="19"/>
      <c r="CS54" s="19"/>
      <c r="CT54" s="19"/>
      <c r="CU54" s="19"/>
      <c r="CV54" s="19"/>
      <c r="CW54" s="19"/>
      <c r="CX54" s="19"/>
      <c r="CY54" s="19"/>
    </row>
    <row r="55" spans="1:103" x14ac:dyDescent="0.25"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19"/>
      <c r="AX55" s="19"/>
      <c r="AY55" s="19"/>
      <c r="AZ55" s="19"/>
      <c r="BA55" s="19"/>
      <c r="BB55" s="19"/>
      <c r="BC55" s="19"/>
      <c r="BD55" s="19"/>
      <c r="BE55" s="19"/>
      <c r="BF55" s="19"/>
      <c r="BG55" s="19"/>
      <c r="BH55" s="19"/>
      <c r="BI55" s="19"/>
      <c r="BJ55" s="19"/>
      <c r="BK55" s="19"/>
      <c r="BL55" s="19"/>
      <c r="BM55" s="19"/>
      <c r="BN55" s="19"/>
      <c r="BO55" s="19"/>
      <c r="BP55" s="19"/>
      <c r="BQ55" s="19"/>
      <c r="BR55" s="19"/>
      <c r="BS55" s="19"/>
      <c r="BT55" s="19"/>
      <c r="BU55" s="19"/>
      <c r="BV55" s="19"/>
      <c r="BW55" s="19"/>
      <c r="BX55" s="19"/>
      <c r="BY55" s="19"/>
      <c r="BZ55" s="19"/>
      <c r="CA55" s="19"/>
      <c r="CB55" s="19"/>
      <c r="CC55" s="19"/>
      <c r="CD55" s="19"/>
      <c r="CE55" s="19"/>
      <c r="CF55" s="19"/>
      <c r="CG55" s="19"/>
      <c r="CH55" s="19"/>
      <c r="CI55" s="19"/>
      <c r="CJ55" s="19"/>
      <c r="CK55" s="19"/>
      <c r="CL55" s="19"/>
      <c r="CM55" s="19"/>
      <c r="CN55" s="19"/>
      <c r="CO55" s="19"/>
      <c r="CP55" s="19"/>
      <c r="CQ55" s="19"/>
      <c r="CR55" s="19"/>
      <c r="CS55" s="19"/>
      <c r="CT55" s="19"/>
      <c r="CU55" s="19"/>
      <c r="CV55" s="19"/>
      <c r="CW55" s="19"/>
      <c r="CX55" s="19"/>
      <c r="CY55" s="19"/>
    </row>
    <row r="56" spans="1:103" x14ac:dyDescent="0.25"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9"/>
      <c r="AT56" s="19"/>
      <c r="AU56" s="19"/>
      <c r="AV56" s="19"/>
      <c r="AW56" s="19"/>
      <c r="AX56" s="19"/>
      <c r="AY56" s="19"/>
      <c r="AZ56" s="19"/>
      <c r="BA56" s="19"/>
      <c r="BB56" s="19"/>
      <c r="BC56" s="19"/>
      <c r="BD56" s="19"/>
      <c r="BE56" s="19"/>
      <c r="BF56" s="19"/>
      <c r="BG56" s="19"/>
      <c r="BH56" s="19"/>
      <c r="BI56" s="19"/>
      <c r="BJ56" s="19"/>
      <c r="BK56" s="19"/>
      <c r="BL56" s="19"/>
      <c r="BM56" s="19"/>
      <c r="BN56" s="19"/>
      <c r="BO56" s="19"/>
      <c r="BP56" s="19"/>
      <c r="BQ56" s="19"/>
      <c r="BR56" s="19"/>
      <c r="BS56" s="19"/>
      <c r="BT56" s="19"/>
      <c r="BU56" s="19"/>
      <c r="BV56" s="19"/>
      <c r="BW56" s="19"/>
      <c r="BX56" s="19"/>
      <c r="BY56" s="19"/>
      <c r="BZ56" s="19"/>
      <c r="CA56" s="19"/>
      <c r="CB56" s="19"/>
      <c r="CC56" s="19"/>
      <c r="CD56" s="19"/>
      <c r="CE56" s="19"/>
      <c r="CF56" s="19"/>
      <c r="CG56" s="19"/>
      <c r="CH56" s="19"/>
      <c r="CI56" s="19"/>
      <c r="CJ56" s="19"/>
      <c r="CK56" s="19"/>
      <c r="CL56" s="19"/>
      <c r="CM56" s="19"/>
      <c r="CN56" s="19"/>
      <c r="CO56" s="19"/>
      <c r="CP56" s="19"/>
      <c r="CQ56" s="19"/>
      <c r="CR56" s="19"/>
      <c r="CS56" s="19"/>
      <c r="CT56" s="19"/>
      <c r="CU56" s="19"/>
      <c r="CV56" s="19"/>
      <c r="CW56" s="19"/>
      <c r="CX56" s="19"/>
      <c r="CY56" s="19"/>
    </row>
    <row r="57" spans="1:103" x14ac:dyDescent="0.25">
      <c r="AF57" s="19"/>
      <c r="AG57" s="19"/>
      <c r="AH57" s="19"/>
      <c r="AI57" s="19"/>
      <c r="AJ57" s="19"/>
      <c r="AK57" s="19"/>
      <c r="AL57" s="19"/>
      <c r="AM57" s="19"/>
      <c r="AN57" s="19"/>
      <c r="AO57" s="19"/>
      <c r="AP57" s="19"/>
      <c r="AQ57" s="19"/>
      <c r="AR57" s="19"/>
      <c r="AS57" s="19"/>
      <c r="AT57" s="19"/>
      <c r="AU57" s="19"/>
      <c r="AV57" s="19"/>
      <c r="AW57" s="19"/>
      <c r="AX57" s="19"/>
      <c r="AY57" s="19"/>
      <c r="AZ57" s="19"/>
      <c r="BA57" s="19"/>
      <c r="BB57" s="19"/>
      <c r="BC57" s="19"/>
      <c r="BD57" s="19"/>
      <c r="BE57" s="19"/>
      <c r="BF57" s="19"/>
      <c r="BG57" s="19"/>
      <c r="BH57" s="19"/>
      <c r="BI57" s="19"/>
      <c r="BJ57" s="19"/>
      <c r="BK57" s="19"/>
      <c r="BL57" s="19"/>
      <c r="BM57" s="19"/>
      <c r="BN57" s="19"/>
      <c r="BO57" s="19"/>
      <c r="BP57" s="19"/>
      <c r="BQ57" s="19"/>
      <c r="BR57" s="19"/>
      <c r="BS57" s="19"/>
      <c r="BT57" s="19"/>
      <c r="BU57" s="19"/>
      <c r="BV57" s="19"/>
      <c r="BW57" s="19"/>
      <c r="BX57" s="19"/>
      <c r="BY57" s="19"/>
      <c r="BZ57" s="19"/>
      <c r="CA57" s="19"/>
      <c r="CB57" s="19"/>
      <c r="CC57" s="19"/>
      <c r="CD57" s="19"/>
      <c r="CE57" s="19"/>
      <c r="CF57" s="19"/>
      <c r="CG57" s="19"/>
      <c r="CH57" s="19"/>
      <c r="CI57" s="19"/>
      <c r="CJ57" s="19"/>
      <c r="CK57" s="19"/>
      <c r="CL57" s="19"/>
      <c r="CM57" s="19"/>
      <c r="CN57" s="19"/>
      <c r="CO57" s="19"/>
      <c r="CP57" s="19"/>
      <c r="CQ57" s="19"/>
      <c r="CR57" s="19"/>
      <c r="CS57" s="19"/>
      <c r="CT57" s="19"/>
      <c r="CU57" s="19"/>
      <c r="CV57" s="19"/>
      <c r="CW57" s="19"/>
      <c r="CX57" s="19"/>
      <c r="CY57" s="19"/>
    </row>
    <row r="58" spans="1:103" x14ac:dyDescent="0.25">
      <c r="AF58" s="19"/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9"/>
      <c r="AT58" s="19"/>
      <c r="AU58" s="19"/>
      <c r="AV58" s="19"/>
      <c r="AW58" s="19"/>
      <c r="AX58" s="19"/>
      <c r="AY58" s="19"/>
      <c r="AZ58" s="19"/>
      <c r="BA58" s="19"/>
      <c r="BB58" s="19"/>
      <c r="BC58" s="19"/>
      <c r="BD58" s="19"/>
      <c r="BE58" s="19"/>
      <c r="BF58" s="19"/>
      <c r="BG58" s="19"/>
      <c r="BH58" s="19"/>
      <c r="BI58" s="19"/>
      <c r="BJ58" s="19"/>
      <c r="BK58" s="19"/>
      <c r="BL58" s="19"/>
      <c r="BM58" s="19"/>
      <c r="BN58" s="19"/>
      <c r="BO58" s="19"/>
      <c r="BP58" s="19"/>
      <c r="BQ58" s="19"/>
      <c r="BR58" s="19"/>
      <c r="BS58" s="19"/>
      <c r="BT58" s="19"/>
      <c r="BU58" s="19"/>
      <c r="BV58" s="19"/>
      <c r="BW58" s="19"/>
      <c r="BX58" s="19"/>
      <c r="BY58" s="19"/>
      <c r="BZ58" s="19"/>
      <c r="CA58" s="19"/>
      <c r="CB58" s="19"/>
      <c r="CC58" s="19"/>
      <c r="CD58" s="19"/>
      <c r="CE58" s="19"/>
      <c r="CF58" s="19"/>
      <c r="CG58" s="19"/>
      <c r="CH58" s="19"/>
      <c r="CI58" s="19"/>
      <c r="CJ58" s="19"/>
      <c r="CK58" s="19"/>
      <c r="CL58" s="19"/>
      <c r="CM58" s="19"/>
      <c r="CN58" s="19"/>
      <c r="CO58" s="19"/>
      <c r="CP58" s="19"/>
      <c r="CQ58" s="19"/>
      <c r="CR58" s="19"/>
      <c r="CS58" s="19"/>
      <c r="CT58" s="19"/>
      <c r="CU58" s="19"/>
      <c r="CV58" s="19"/>
      <c r="CW58" s="19"/>
      <c r="CX58" s="19"/>
      <c r="CY58" s="19"/>
    </row>
    <row r="59" spans="1:103" x14ac:dyDescent="0.25">
      <c r="AF59" s="19"/>
      <c r="AG59" s="19"/>
      <c r="AH59" s="19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9"/>
      <c r="AT59" s="19"/>
      <c r="AU59" s="19"/>
      <c r="AV59" s="19"/>
      <c r="AW59" s="19"/>
      <c r="AX59" s="19"/>
      <c r="AY59" s="19"/>
      <c r="AZ59" s="19"/>
      <c r="BA59" s="19"/>
      <c r="BB59" s="19"/>
      <c r="BC59" s="19"/>
      <c r="BD59" s="19"/>
      <c r="BE59" s="19"/>
      <c r="BF59" s="19"/>
      <c r="BG59" s="19"/>
      <c r="BH59" s="19"/>
      <c r="BI59" s="19"/>
      <c r="BJ59" s="19"/>
      <c r="BK59" s="19"/>
      <c r="BL59" s="19"/>
      <c r="BM59" s="19"/>
      <c r="BN59" s="19"/>
      <c r="BO59" s="19"/>
      <c r="BP59" s="19"/>
      <c r="BQ59" s="19"/>
      <c r="BR59" s="19"/>
      <c r="BS59" s="19"/>
      <c r="BT59" s="19"/>
      <c r="BU59" s="19"/>
      <c r="BV59" s="19"/>
      <c r="BW59" s="19"/>
      <c r="BX59" s="19"/>
      <c r="BY59" s="19"/>
      <c r="BZ59" s="19"/>
      <c r="CA59" s="19"/>
      <c r="CB59" s="19"/>
      <c r="CC59" s="19"/>
      <c r="CD59" s="19"/>
      <c r="CE59" s="19"/>
      <c r="CF59" s="19"/>
      <c r="CG59" s="19"/>
      <c r="CH59" s="19"/>
      <c r="CI59" s="19"/>
      <c r="CJ59" s="19"/>
      <c r="CK59" s="19"/>
      <c r="CL59" s="19"/>
      <c r="CM59" s="19"/>
      <c r="CN59" s="19"/>
      <c r="CO59" s="19"/>
      <c r="CP59" s="19"/>
      <c r="CQ59" s="19"/>
      <c r="CR59" s="19"/>
      <c r="CS59" s="19"/>
      <c r="CT59" s="19"/>
      <c r="CU59" s="19"/>
      <c r="CV59" s="19"/>
      <c r="CW59" s="19"/>
      <c r="CX59" s="19"/>
      <c r="CY59" s="19"/>
    </row>
    <row r="60" spans="1:103" x14ac:dyDescent="0.25"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9"/>
      <c r="AT60" s="19"/>
      <c r="AU60" s="19"/>
      <c r="AV60" s="19"/>
      <c r="AW60" s="19"/>
      <c r="AX60" s="19"/>
      <c r="AY60" s="19"/>
      <c r="AZ60" s="19"/>
      <c r="BA60" s="19"/>
      <c r="BB60" s="19"/>
      <c r="BC60" s="19"/>
      <c r="BD60" s="19"/>
      <c r="BE60" s="19"/>
      <c r="BF60" s="19"/>
      <c r="BG60" s="19"/>
      <c r="BH60" s="19"/>
      <c r="BI60" s="19"/>
      <c r="BJ60" s="19"/>
      <c r="BK60" s="19"/>
      <c r="BL60" s="19"/>
      <c r="BM60" s="19"/>
      <c r="BN60" s="19"/>
      <c r="BO60" s="19"/>
      <c r="BP60" s="19"/>
      <c r="BQ60" s="19"/>
      <c r="BR60" s="19"/>
      <c r="BS60" s="19"/>
      <c r="BT60" s="19"/>
      <c r="BU60" s="19"/>
      <c r="BV60" s="19"/>
      <c r="BW60" s="19"/>
      <c r="BX60" s="19"/>
      <c r="BY60" s="19"/>
      <c r="BZ60" s="19"/>
      <c r="CA60" s="19"/>
      <c r="CB60" s="19"/>
      <c r="CC60" s="19"/>
      <c r="CD60" s="19"/>
      <c r="CE60" s="19"/>
      <c r="CF60" s="19"/>
      <c r="CG60" s="19"/>
      <c r="CH60" s="19"/>
      <c r="CI60" s="19"/>
      <c r="CJ60" s="19"/>
      <c r="CK60" s="19"/>
      <c r="CL60" s="19"/>
      <c r="CM60" s="19"/>
      <c r="CN60" s="19"/>
      <c r="CO60" s="19"/>
      <c r="CP60" s="19"/>
      <c r="CQ60" s="19"/>
      <c r="CR60" s="19"/>
      <c r="CS60" s="19"/>
      <c r="CT60" s="19"/>
      <c r="CU60" s="19"/>
      <c r="CV60" s="19"/>
      <c r="CW60" s="19"/>
      <c r="CX60" s="19"/>
      <c r="CY60" s="19"/>
    </row>
    <row r="61" spans="1:103" x14ac:dyDescent="0.25"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19"/>
      <c r="AX61" s="19"/>
      <c r="AY61" s="19"/>
      <c r="AZ61" s="19"/>
      <c r="BA61" s="19"/>
      <c r="BB61" s="19"/>
      <c r="BC61" s="19"/>
      <c r="BD61" s="19"/>
      <c r="BE61" s="19"/>
      <c r="BF61" s="19"/>
      <c r="BG61" s="19"/>
      <c r="BH61" s="19"/>
      <c r="BI61" s="19"/>
      <c r="BJ61" s="19"/>
      <c r="BK61" s="19"/>
      <c r="BL61" s="19"/>
      <c r="BM61" s="19"/>
      <c r="BN61" s="19"/>
      <c r="BO61" s="19"/>
      <c r="BP61" s="19"/>
      <c r="BQ61" s="19"/>
      <c r="BR61" s="19"/>
      <c r="BS61" s="19"/>
      <c r="BT61" s="19"/>
      <c r="BU61" s="19"/>
      <c r="BV61" s="19"/>
      <c r="BW61" s="19"/>
      <c r="BX61" s="19"/>
      <c r="BY61" s="19"/>
      <c r="BZ61" s="19"/>
      <c r="CA61" s="19"/>
      <c r="CB61" s="19"/>
      <c r="CC61" s="19"/>
      <c r="CD61" s="19"/>
      <c r="CE61" s="19"/>
      <c r="CF61" s="19"/>
      <c r="CG61" s="19"/>
      <c r="CH61" s="19"/>
      <c r="CI61" s="19"/>
      <c r="CJ61" s="19"/>
      <c r="CK61" s="19"/>
      <c r="CL61" s="19"/>
      <c r="CM61" s="19"/>
      <c r="CN61" s="19"/>
      <c r="CO61" s="19"/>
      <c r="CP61" s="19"/>
      <c r="CQ61" s="19"/>
      <c r="CR61" s="19"/>
      <c r="CS61" s="19"/>
      <c r="CT61" s="19"/>
      <c r="CU61" s="19"/>
      <c r="CV61" s="19"/>
      <c r="CW61" s="19"/>
      <c r="CX61" s="19"/>
      <c r="CY61" s="19"/>
    </row>
    <row r="62" spans="1:103" x14ac:dyDescent="0.25"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19"/>
      <c r="AX62" s="19"/>
      <c r="AY62" s="19"/>
      <c r="AZ62" s="19"/>
      <c r="BA62" s="19"/>
      <c r="BB62" s="19"/>
      <c r="BC62" s="19"/>
      <c r="BD62" s="19"/>
      <c r="BE62" s="19"/>
      <c r="BF62" s="19"/>
      <c r="BG62" s="19"/>
      <c r="BH62" s="19"/>
      <c r="BI62" s="19"/>
      <c r="BJ62" s="19"/>
      <c r="BK62" s="19"/>
      <c r="BL62" s="19"/>
      <c r="BM62" s="19"/>
      <c r="BN62" s="19"/>
      <c r="BO62" s="19"/>
      <c r="BP62" s="19"/>
      <c r="BQ62" s="19"/>
      <c r="BR62" s="19"/>
      <c r="BS62" s="19"/>
      <c r="BT62" s="19"/>
      <c r="BU62" s="19"/>
      <c r="BV62" s="19"/>
      <c r="BW62" s="19"/>
      <c r="BX62" s="19"/>
      <c r="BY62" s="19"/>
      <c r="BZ62" s="19"/>
      <c r="CA62" s="19"/>
      <c r="CB62" s="19"/>
      <c r="CC62" s="19"/>
      <c r="CD62" s="19"/>
      <c r="CE62" s="19"/>
      <c r="CF62" s="19"/>
      <c r="CG62" s="19"/>
      <c r="CH62" s="19"/>
      <c r="CI62" s="19"/>
      <c r="CJ62" s="19"/>
      <c r="CK62" s="19"/>
      <c r="CL62" s="19"/>
      <c r="CM62" s="19"/>
      <c r="CN62" s="19"/>
      <c r="CO62" s="19"/>
      <c r="CP62" s="19"/>
      <c r="CQ62" s="19"/>
      <c r="CR62" s="19"/>
      <c r="CS62" s="19"/>
      <c r="CT62" s="19"/>
      <c r="CU62" s="19"/>
      <c r="CV62" s="19"/>
      <c r="CW62" s="19"/>
      <c r="CX62" s="19"/>
      <c r="CY62" s="19"/>
    </row>
    <row r="63" spans="1:103" x14ac:dyDescent="0.25">
      <c r="A63" s="41" t="s">
        <v>116</v>
      </c>
      <c r="B63" s="41">
        <f>SUM(B2:B62)</f>
        <v>0</v>
      </c>
      <c r="C63" s="41">
        <f t="shared" ref="C63:BN63" si="2">SUM(C2:C62)</f>
        <v>0</v>
      </c>
      <c r="D63" s="41">
        <f t="shared" si="2"/>
        <v>0</v>
      </c>
      <c r="E63" s="41">
        <f t="shared" si="2"/>
        <v>0</v>
      </c>
      <c r="F63" s="41">
        <f t="shared" si="2"/>
        <v>0</v>
      </c>
      <c r="G63" s="41">
        <f t="shared" si="2"/>
        <v>0</v>
      </c>
      <c r="H63" s="41">
        <f t="shared" si="2"/>
        <v>0</v>
      </c>
      <c r="I63" s="41">
        <f t="shared" si="2"/>
        <v>0</v>
      </c>
      <c r="J63" s="41">
        <f t="shared" si="2"/>
        <v>0</v>
      </c>
      <c r="K63" s="41">
        <f t="shared" si="2"/>
        <v>0</v>
      </c>
      <c r="L63" s="41">
        <f t="shared" si="2"/>
        <v>0</v>
      </c>
      <c r="M63" s="41">
        <f t="shared" si="2"/>
        <v>0</v>
      </c>
      <c r="N63" s="41">
        <f t="shared" si="2"/>
        <v>0</v>
      </c>
      <c r="O63" s="41">
        <f t="shared" si="2"/>
        <v>0</v>
      </c>
      <c r="P63" s="41">
        <f t="shared" si="2"/>
        <v>0</v>
      </c>
      <c r="Q63" s="41">
        <f t="shared" si="2"/>
        <v>0</v>
      </c>
      <c r="R63" s="41">
        <f t="shared" si="2"/>
        <v>0</v>
      </c>
      <c r="S63" s="41">
        <f t="shared" si="2"/>
        <v>0</v>
      </c>
      <c r="T63" s="41">
        <f t="shared" si="2"/>
        <v>0</v>
      </c>
      <c r="U63" s="41">
        <f t="shared" si="2"/>
        <v>0</v>
      </c>
      <c r="V63" s="41">
        <f t="shared" si="2"/>
        <v>0</v>
      </c>
      <c r="W63" s="41">
        <f t="shared" si="2"/>
        <v>0</v>
      </c>
      <c r="X63" s="41">
        <f t="shared" si="2"/>
        <v>0</v>
      </c>
      <c r="Y63" s="41">
        <f t="shared" si="2"/>
        <v>0</v>
      </c>
      <c r="Z63" s="41">
        <f t="shared" si="2"/>
        <v>0</v>
      </c>
      <c r="AA63" s="41">
        <f t="shared" si="2"/>
        <v>0</v>
      </c>
      <c r="AB63" s="41">
        <f t="shared" si="2"/>
        <v>0</v>
      </c>
      <c r="AC63" s="41">
        <f t="shared" si="2"/>
        <v>0</v>
      </c>
      <c r="AD63" s="41">
        <f t="shared" si="2"/>
        <v>0</v>
      </c>
      <c r="AE63" s="41">
        <f t="shared" si="2"/>
        <v>0</v>
      </c>
      <c r="AF63" s="64">
        <f t="shared" si="2"/>
        <v>0</v>
      </c>
      <c r="AG63" s="64">
        <f t="shared" si="2"/>
        <v>0</v>
      </c>
      <c r="AH63" s="64">
        <f t="shared" si="2"/>
        <v>0</v>
      </c>
      <c r="AI63" s="64">
        <f t="shared" si="2"/>
        <v>0</v>
      </c>
      <c r="AJ63" s="64">
        <f t="shared" si="2"/>
        <v>0</v>
      </c>
      <c r="AK63" s="64">
        <f t="shared" si="2"/>
        <v>0</v>
      </c>
      <c r="AL63" s="64">
        <f t="shared" si="2"/>
        <v>0</v>
      </c>
      <c r="AM63" s="64">
        <f t="shared" si="2"/>
        <v>0</v>
      </c>
      <c r="AN63" s="64">
        <f t="shared" si="2"/>
        <v>0</v>
      </c>
      <c r="AO63" s="64">
        <f t="shared" si="2"/>
        <v>0</v>
      </c>
      <c r="AP63" s="64">
        <f t="shared" si="2"/>
        <v>0</v>
      </c>
      <c r="AQ63" s="64">
        <f t="shared" si="2"/>
        <v>0</v>
      </c>
      <c r="AR63" s="64">
        <f t="shared" si="2"/>
        <v>0</v>
      </c>
      <c r="AS63" s="64">
        <f t="shared" si="2"/>
        <v>0</v>
      </c>
      <c r="AT63" s="64">
        <f t="shared" si="2"/>
        <v>0</v>
      </c>
      <c r="AU63" s="64">
        <f t="shared" si="2"/>
        <v>0</v>
      </c>
      <c r="AV63" s="64">
        <f t="shared" si="2"/>
        <v>0</v>
      </c>
      <c r="AW63" s="64">
        <f t="shared" si="2"/>
        <v>0</v>
      </c>
      <c r="AX63" s="64">
        <f t="shared" si="2"/>
        <v>0</v>
      </c>
      <c r="AY63" s="64">
        <f t="shared" si="2"/>
        <v>0</v>
      </c>
      <c r="AZ63" s="64">
        <f t="shared" si="2"/>
        <v>0</v>
      </c>
      <c r="BA63" s="64">
        <f t="shared" si="2"/>
        <v>0</v>
      </c>
      <c r="BB63" s="64">
        <f t="shared" si="2"/>
        <v>0</v>
      </c>
      <c r="BC63" s="64">
        <f t="shared" si="2"/>
        <v>0</v>
      </c>
      <c r="BD63" s="64">
        <f t="shared" si="2"/>
        <v>0</v>
      </c>
      <c r="BE63" s="64">
        <f t="shared" si="2"/>
        <v>0</v>
      </c>
      <c r="BF63" s="64">
        <f t="shared" si="2"/>
        <v>0</v>
      </c>
      <c r="BG63" s="64">
        <f t="shared" si="2"/>
        <v>0</v>
      </c>
      <c r="BH63" s="64">
        <f t="shared" si="2"/>
        <v>0</v>
      </c>
      <c r="BI63" s="64">
        <f t="shared" si="2"/>
        <v>0</v>
      </c>
      <c r="BJ63" s="64">
        <f t="shared" si="2"/>
        <v>0</v>
      </c>
      <c r="BK63" s="64">
        <f t="shared" si="2"/>
        <v>0</v>
      </c>
      <c r="BL63" s="64">
        <f t="shared" si="2"/>
        <v>0</v>
      </c>
      <c r="BM63" s="64">
        <f t="shared" si="2"/>
        <v>0</v>
      </c>
      <c r="BN63" s="64">
        <f t="shared" si="2"/>
        <v>0</v>
      </c>
      <c r="BO63" s="64">
        <f t="shared" ref="BO63:CY63" si="3">SUM(BO2:BO62)</f>
        <v>0</v>
      </c>
      <c r="BP63" s="64">
        <f t="shared" si="3"/>
        <v>0</v>
      </c>
      <c r="BQ63" s="64">
        <f t="shared" si="3"/>
        <v>0</v>
      </c>
      <c r="BR63" s="64">
        <f t="shared" si="3"/>
        <v>0</v>
      </c>
      <c r="BS63" s="64">
        <f t="shared" si="3"/>
        <v>0</v>
      </c>
      <c r="BT63" s="64">
        <f t="shared" si="3"/>
        <v>0</v>
      </c>
      <c r="BU63" s="64">
        <f t="shared" si="3"/>
        <v>0</v>
      </c>
      <c r="BV63" s="64">
        <f t="shared" si="3"/>
        <v>0</v>
      </c>
      <c r="BW63" s="64">
        <f t="shared" si="3"/>
        <v>0</v>
      </c>
      <c r="BX63" s="64">
        <f t="shared" si="3"/>
        <v>0</v>
      </c>
      <c r="BY63" s="64">
        <f t="shared" si="3"/>
        <v>0</v>
      </c>
      <c r="BZ63" s="64">
        <f t="shared" si="3"/>
        <v>0</v>
      </c>
      <c r="CA63" s="64">
        <f t="shared" si="3"/>
        <v>0</v>
      </c>
      <c r="CB63" s="64">
        <f t="shared" si="3"/>
        <v>0</v>
      </c>
      <c r="CC63" s="64">
        <f t="shared" si="3"/>
        <v>0</v>
      </c>
      <c r="CD63" s="64">
        <f t="shared" si="3"/>
        <v>0</v>
      </c>
      <c r="CE63" s="64">
        <f t="shared" si="3"/>
        <v>0</v>
      </c>
      <c r="CF63" s="64">
        <f t="shared" si="3"/>
        <v>0</v>
      </c>
      <c r="CG63" s="64">
        <f t="shared" si="3"/>
        <v>0</v>
      </c>
      <c r="CH63" s="64">
        <f t="shared" si="3"/>
        <v>0</v>
      </c>
      <c r="CI63" s="64">
        <f t="shared" si="3"/>
        <v>0</v>
      </c>
      <c r="CJ63" s="64">
        <f t="shared" si="3"/>
        <v>0</v>
      </c>
      <c r="CK63" s="64">
        <f t="shared" si="3"/>
        <v>0</v>
      </c>
      <c r="CL63" s="64">
        <f t="shared" si="3"/>
        <v>0</v>
      </c>
      <c r="CM63" s="64">
        <f t="shared" si="3"/>
        <v>0</v>
      </c>
      <c r="CN63" s="64">
        <f t="shared" si="3"/>
        <v>0</v>
      </c>
      <c r="CO63" s="64">
        <f t="shared" si="3"/>
        <v>0</v>
      </c>
      <c r="CP63" s="64">
        <f t="shared" si="3"/>
        <v>0</v>
      </c>
      <c r="CQ63" s="64">
        <f t="shared" si="3"/>
        <v>0</v>
      </c>
      <c r="CR63" s="64">
        <f t="shared" si="3"/>
        <v>0</v>
      </c>
      <c r="CS63" s="64">
        <f t="shared" si="3"/>
        <v>0</v>
      </c>
      <c r="CT63" s="64">
        <f t="shared" si="3"/>
        <v>0</v>
      </c>
      <c r="CU63" s="64">
        <f t="shared" si="3"/>
        <v>0</v>
      </c>
      <c r="CV63" s="64">
        <f t="shared" si="3"/>
        <v>0</v>
      </c>
      <c r="CW63" s="64">
        <f t="shared" si="3"/>
        <v>250</v>
      </c>
      <c r="CX63" s="64">
        <f t="shared" si="3"/>
        <v>0</v>
      </c>
      <c r="CY63" s="64">
        <f t="shared" si="3"/>
        <v>0</v>
      </c>
    </row>
    <row r="64" spans="1:103" x14ac:dyDescent="0.25"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19"/>
      <c r="AX64" s="19"/>
      <c r="AY64" s="19"/>
      <c r="AZ64" s="19"/>
      <c r="BA64" s="19"/>
      <c r="BB64" s="19"/>
      <c r="BC64" s="19"/>
      <c r="BD64" s="19"/>
      <c r="BE64" s="19"/>
      <c r="BF64" s="19"/>
      <c r="BG64" s="19"/>
      <c r="BH64" s="19"/>
      <c r="BI64" s="19"/>
      <c r="BJ64" s="19"/>
      <c r="BK64" s="19"/>
      <c r="BL64" s="19"/>
      <c r="BM64" s="19"/>
      <c r="BN64" s="19"/>
      <c r="BO64" s="19"/>
      <c r="BP64" s="19"/>
      <c r="BQ64" s="19"/>
      <c r="BR64" s="19"/>
      <c r="BS64" s="19"/>
      <c r="BT64" s="19"/>
      <c r="BU64" s="19"/>
      <c r="BV64" s="19"/>
      <c r="BW64" s="19"/>
      <c r="BX64" s="19"/>
      <c r="BY64" s="19"/>
      <c r="BZ64" s="19"/>
      <c r="CA64" s="19"/>
      <c r="CB64" s="19"/>
      <c r="CC64" s="19"/>
      <c r="CD64" s="19"/>
      <c r="CE64" s="19"/>
      <c r="CF64" s="19"/>
      <c r="CG64" s="19"/>
      <c r="CH64" s="19"/>
      <c r="CI64" s="19"/>
      <c r="CJ64" s="19"/>
      <c r="CK64" s="19"/>
      <c r="CL64" s="19"/>
      <c r="CM64" s="19"/>
      <c r="CN64" s="19"/>
      <c r="CO64" s="19"/>
      <c r="CP64" s="19"/>
      <c r="CQ64" s="19"/>
      <c r="CR64" s="19"/>
      <c r="CS64" s="19"/>
      <c r="CT64" s="19"/>
      <c r="CU64" s="19"/>
      <c r="CV64" s="19"/>
      <c r="CW64" s="19"/>
      <c r="CX64" s="19"/>
      <c r="CY64" s="19"/>
    </row>
    <row r="65" spans="1:103" ht="15.75" thickBot="1" x14ac:dyDescent="0.3">
      <c r="A65" s="61">
        <f>Entree!$A$12</f>
        <v>42749</v>
      </c>
      <c r="B65" s="62">
        <f>IF($A$1&lt;&gt;Entree!$A$3,0,IFERROR(VLOOKUP(B$1,Entree!$B$3:$T$42,Entree!$R$1-Entree!$B$1+1,0),0))</f>
        <v>0</v>
      </c>
      <c r="C65" s="62">
        <f>IF($A$1&lt;&gt;Entree!$A$3,0,IFERROR(VLOOKUP(C$1,Entree!$B$3:$T$42,Entree!$R$1-Entree!$B$1+1,0),0))</f>
        <v>0</v>
      </c>
      <c r="D65" s="62">
        <f>IF($A$1&lt;&gt;Entree!$A$3,0,IFERROR(VLOOKUP(D$1,Entree!$B$3:$T$42,Entree!$R$1-Entree!$B$1+1,0),0))</f>
        <v>0</v>
      </c>
      <c r="E65" s="62">
        <f>IF($A$1&lt;&gt;Entree!$A$3,0,IFERROR(VLOOKUP(E$1,Entree!$B$3:$T$42,Entree!$R$1-Entree!$B$1+1,0),0))</f>
        <v>0</v>
      </c>
      <c r="F65" s="62">
        <f>IF($A$1&lt;&gt;Entree!$A$3,0,IFERROR(VLOOKUP(F$1,Entree!$B$3:$T$42,Entree!$R$1-Entree!$B$1+1,0),0))</f>
        <v>0</v>
      </c>
      <c r="G65" s="62">
        <f>IF($A$1&lt;&gt;Entree!$A$3,0,IFERROR(VLOOKUP(G$1,Entree!$B$3:$T$42,Entree!$R$1-Entree!$B$1+1,0),0))</f>
        <v>0</v>
      </c>
      <c r="H65" s="62">
        <f>IF($A$1&lt;&gt;Entree!$A$3,0,IFERROR(VLOOKUP(H$1,Entree!$B$3:$T$42,Entree!$R$1-Entree!$B$1+1,0),0))</f>
        <v>0</v>
      </c>
      <c r="I65" s="62">
        <f>IF($A$1&lt;&gt;Entree!$A$3,0,IFERROR(VLOOKUP(I$1,Entree!$B$3:$T$42,Entree!$R$1-Entree!$B$1+1,0),0))</f>
        <v>0</v>
      </c>
      <c r="J65" s="62">
        <f>IF($A$1&lt;&gt;Entree!$A$3,0,IFERROR(VLOOKUP(J$1,Entree!$B$3:$T$42,Entree!$R$1-Entree!$B$1+1,0),0))</f>
        <v>0</v>
      </c>
      <c r="K65" s="62">
        <f>IF($A$1&lt;&gt;Entree!$A$3,0,IFERROR(VLOOKUP(K$1,Entree!$B$3:$T$42,Entree!$R$1-Entree!$B$1+1,0),0))</f>
        <v>0</v>
      </c>
      <c r="L65" s="62">
        <f>IF($A$1&lt;&gt;Entree!$A$3,0,IFERROR(VLOOKUP(L$1,Entree!$B$3:$T$42,Entree!$R$1-Entree!$B$1+1,0),0))</f>
        <v>0</v>
      </c>
      <c r="M65" s="62">
        <f>IF($A$1&lt;&gt;Entree!$A$3,0,IFERROR(VLOOKUP(M$1,Entree!$B$3:$T$42,Entree!$R$1-Entree!$B$1+1,0),0))</f>
        <v>0</v>
      </c>
      <c r="N65" s="62">
        <f>IF($A$1&lt;&gt;Entree!$A$3,0,IFERROR(VLOOKUP(N$1,Entree!$B$3:$T$42,Entree!$R$1-Entree!$B$1+1,0),0))</f>
        <v>0</v>
      </c>
      <c r="O65" s="62">
        <f>IF($A$1&lt;&gt;Entree!$A$3,0,IFERROR(VLOOKUP(O$1,Entree!$B$3:$T$42,Entree!$R$1-Entree!$B$1+1,0),0))</f>
        <v>0</v>
      </c>
      <c r="P65" s="62">
        <f>IF($A$1&lt;&gt;Entree!$A$3,0,IFERROR(VLOOKUP(P$1,Entree!$B$3:$T$42,Entree!$R$1-Entree!$B$1+1,0),0))</f>
        <v>0</v>
      </c>
      <c r="Q65" s="62">
        <f>IF($A$1&lt;&gt;Entree!$A$3,0,IFERROR(VLOOKUP(Q$1,Entree!$B$3:$T$42,Entree!$R$1-Entree!$B$1+1,0),0))</f>
        <v>0</v>
      </c>
      <c r="R65" s="62">
        <f>IF($A$1&lt;&gt;Entree!$A$3,0,IFERROR(VLOOKUP(R$1,Entree!$B$3:$T$42,Entree!$R$1-Entree!$B$1+1,0),0))</f>
        <v>0</v>
      </c>
      <c r="S65" s="62">
        <f>IF($A$1&lt;&gt;Entree!$A$3,0,IFERROR(VLOOKUP(S$1,Entree!$B$3:$T$42,Entree!$R$1-Entree!$B$1+1,0),0))</f>
        <v>0</v>
      </c>
      <c r="T65" s="62">
        <f>IF($A$1&lt;&gt;Entree!$A$3,0,IFERROR(VLOOKUP(T$1,Entree!$B$3:$T$42,Entree!$R$1-Entree!$B$1+1,0),0))</f>
        <v>0</v>
      </c>
      <c r="U65" s="62">
        <f>IF($A$1&lt;&gt;Entree!$A$3,0,IFERROR(VLOOKUP(U$1,Entree!$B$3:$T$42,Entree!$R$1-Entree!$B$1+1,0),0))</f>
        <v>0</v>
      </c>
      <c r="V65" s="62">
        <f>IF($A$1&lt;&gt;Entree!$A$3,0,IFERROR(VLOOKUP(V$1,Entree!$B$3:$T$42,Entree!$R$1-Entree!$B$1+1,0),0))</f>
        <v>0</v>
      </c>
      <c r="W65" s="62">
        <f>IF($A$1&lt;&gt;Entree!$A$3,0,IFERROR(VLOOKUP(W$1,Entree!$B$3:$T$42,Entree!$R$1-Entree!$B$1+1,0),0))</f>
        <v>0</v>
      </c>
      <c r="X65" s="62">
        <f>IF($A$1&lt;&gt;Entree!$A$3,0,IFERROR(VLOOKUP(X$1,Entree!$B$3:$T$42,Entree!$R$1-Entree!$B$1+1,0),0))</f>
        <v>0</v>
      </c>
      <c r="Y65" s="62">
        <f>IF($A$1&lt;&gt;Entree!$A$3,0,IFERROR(VLOOKUP(Y$1,Entree!$B$3:$T$42,Entree!$R$1-Entree!$B$1+1,0),0))</f>
        <v>0</v>
      </c>
      <c r="Z65" s="62">
        <f>IF($A$1&lt;&gt;Entree!$A$3,0,IFERROR(VLOOKUP(Z$1,Entree!$B$3:$T$42,Entree!$R$1-Entree!$B$1+1,0),0))</f>
        <v>0</v>
      </c>
      <c r="AA65" s="62">
        <f>IF($A$1&lt;&gt;Entree!$A$3,0,IFERROR(VLOOKUP(AA$1,Entree!$B$3:$T$42,Entree!$R$1-Entree!$B$1+1,0),0))</f>
        <v>0</v>
      </c>
      <c r="AB65" s="62">
        <f>IF($A$1&lt;&gt;Entree!$A$3,0,IFERROR(VLOOKUP(AB$1,Entree!$B$3:$T$42,Entree!$R$1-Entree!$B$1+1,0),0))</f>
        <v>0</v>
      </c>
      <c r="AC65" s="62">
        <f>IF($A$1&lt;&gt;Entree!$A$3,0,IFERROR(VLOOKUP(AC$1,Entree!$B$3:$T$42,Entree!$R$1-Entree!$B$1+1,0),0))</f>
        <v>0</v>
      </c>
      <c r="AD65" s="62">
        <f>IF($A$1&lt;&gt;Entree!$A$3,0,IFERROR(VLOOKUP(AD$1,Entree!$B$3:$T$42,Entree!$R$1-Entree!$B$1+1,0),0))</f>
        <v>0</v>
      </c>
      <c r="AE65" s="62">
        <f>IF($A$1&lt;&gt;Entree!$A$3,0,IFERROR(VLOOKUP(AE$1,Entree!$B$3:$T$42,Entree!$R$1-Entree!$B$1+1,0),0))</f>
        <v>0</v>
      </c>
      <c r="AF65" s="63">
        <f>IF($A$1&lt;&gt;Entree!$A$3,0,IFERROR(VLOOKUP(AF$1,Entree!$B$3:$T$42,Entree!$R$1-Entree!$B$1+1,0),0))</f>
        <v>0</v>
      </c>
      <c r="AG65" s="63">
        <f>IF($A$1&lt;&gt;Entree!$A$3,0,IFERROR(VLOOKUP(AG$1,Entree!$B$3:$T$42,Entree!$R$1-Entree!$B$1+1,0),0))</f>
        <v>0</v>
      </c>
      <c r="AH65" s="63">
        <f>IF($A$1&lt;&gt;Entree!$A$3,0,IFERROR(VLOOKUP(AH$1,Entree!$B$3:$T$42,Entree!$R$1-Entree!$B$1+1,0),0))</f>
        <v>0</v>
      </c>
      <c r="AI65" s="63">
        <f>IF($A$1&lt;&gt;Entree!$A$3,0,IFERROR(VLOOKUP(AI$1,Entree!$B$3:$T$42,Entree!$R$1-Entree!$B$1+1,0),0))</f>
        <v>0</v>
      </c>
      <c r="AJ65" s="63">
        <f>IF($A$1&lt;&gt;Entree!$A$3,0,IFERROR(VLOOKUP(AJ$1,Entree!$B$3:$T$42,Entree!$R$1-Entree!$B$1+1,0),0))</f>
        <v>0</v>
      </c>
      <c r="AK65" s="63">
        <f>IF($A$1&lt;&gt;Entree!$A$3,0,IFERROR(VLOOKUP(AK$1,Entree!$B$3:$T$42,Entree!$R$1-Entree!$B$1+1,0),0))</f>
        <v>0</v>
      </c>
      <c r="AL65" s="63">
        <f>IF($A$1&lt;&gt;Entree!$A$3,0,IFERROR(VLOOKUP(AL$1,Entree!$B$3:$T$42,Entree!$R$1-Entree!$B$1+1,0),0))</f>
        <v>0</v>
      </c>
      <c r="AM65" s="63">
        <f>IF($A$1&lt;&gt;Entree!$A$3,0,IFERROR(VLOOKUP(AM$1,Entree!$B$3:$T$42,Entree!$R$1-Entree!$B$1+1,0),0))</f>
        <v>0</v>
      </c>
      <c r="AN65" s="63">
        <f>IF($A$1&lt;&gt;Entree!$A$3,0,IFERROR(VLOOKUP(AN$1,Entree!$B$3:$T$42,Entree!$R$1-Entree!$B$1+1,0),0))</f>
        <v>0</v>
      </c>
      <c r="AO65" s="63">
        <f>IF($A$1&lt;&gt;Entree!$A$3,0,IFERROR(VLOOKUP(AO$1,Entree!$B$3:$T$42,Entree!$R$1-Entree!$B$1+1,0),0))</f>
        <v>0</v>
      </c>
      <c r="AP65" s="63">
        <f>IF($A$1&lt;&gt;Entree!$A$3,0,IFERROR(VLOOKUP(AP$1,Entree!$B$3:$T$42,Entree!$R$1-Entree!$B$1+1,0),0))</f>
        <v>0</v>
      </c>
      <c r="AQ65" s="63">
        <f>IF($A$1&lt;&gt;Entree!$A$3,0,IFERROR(VLOOKUP(AQ$1,Entree!$B$3:$T$42,Entree!$R$1-Entree!$B$1+1,0),0))</f>
        <v>0</v>
      </c>
      <c r="AR65" s="63">
        <f>IF($A$1&lt;&gt;Entree!$A$3,0,IFERROR(VLOOKUP(AR$1,Entree!$B$3:$T$42,Entree!$R$1-Entree!$B$1+1,0),0))</f>
        <v>0</v>
      </c>
      <c r="AS65" s="63">
        <f>IF($A$1&lt;&gt;Entree!$A$3,0,IFERROR(VLOOKUP(AS$1,Entree!$B$3:$T$42,Entree!$R$1-Entree!$B$1+1,0),0))</f>
        <v>0</v>
      </c>
      <c r="AT65" s="63">
        <f>IF($A$1&lt;&gt;Entree!$A$3,0,IFERROR(VLOOKUP(AT$1,Entree!$B$3:$T$42,Entree!$R$1-Entree!$B$1+1,0),0))</f>
        <v>0</v>
      </c>
      <c r="AU65" s="63">
        <f>IF($A$1&lt;&gt;Entree!$A$3,0,IFERROR(VLOOKUP(AU$1,Entree!$B$3:$T$42,Entree!$R$1-Entree!$B$1+1,0),0))</f>
        <v>0</v>
      </c>
      <c r="AV65" s="63">
        <f>IF($A$1&lt;&gt;Entree!$A$3,0,IFERROR(VLOOKUP(AV$1,Entree!$B$3:$T$42,Entree!$R$1-Entree!$B$1+1,0),0))</f>
        <v>0</v>
      </c>
      <c r="AW65" s="63">
        <f>IF($A$1&lt;&gt;Entree!$A$3,0,IFERROR(VLOOKUP(AW$1,Entree!$B$3:$T$42,Entree!$R$1-Entree!$B$1+1,0),0))</f>
        <v>0</v>
      </c>
      <c r="AX65" s="63">
        <f>IF($A$1&lt;&gt;Entree!$A$3,0,IFERROR(VLOOKUP(AX$1,Entree!$B$3:$T$42,Entree!$R$1-Entree!$B$1+1,0),0))</f>
        <v>0</v>
      </c>
      <c r="AY65" s="63">
        <f>IF($A$1&lt;&gt;Entree!$A$3,0,IFERROR(VLOOKUP(AY$1,Entree!$B$3:$T$42,Entree!$R$1-Entree!$B$1+1,0),0))</f>
        <v>0</v>
      </c>
      <c r="AZ65" s="63">
        <f>IF($A$1&lt;&gt;Entree!$A$3,0,IFERROR(VLOOKUP(AZ$1,Entree!$B$3:$T$42,Entree!$R$1-Entree!$B$1+1,0),0))</f>
        <v>0</v>
      </c>
      <c r="BA65" s="63">
        <f>IF($A$1&lt;&gt;Entree!$A$3,0,IFERROR(VLOOKUP(BA$1,Entree!$B$3:$T$42,Entree!$R$1-Entree!$B$1+1,0),0))</f>
        <v>0</v>
      </c>
      <c r="BB65" s="63">
        <f>IF($A$1&lt;&gt;Entree!$A$3,0,IFERROR(VLOOKUP(BB$1,Entree!$B$3:$T$42,Entree!$R$1-Entree!$B$1+1,0),0))</f>
        <v>0</v>
      </c>
      <c r="BC65" s="63">
        <f>IF($A$1&lt;&gt;Entree!$A$3,0,IFERROR(VLOOKUP(BC$1,Entree!$B$3:$T$42,Entree!$R$1-Entree!$B$1+1,0),0))</f>
        <v>0</v>
      </c>
      <c r="BD65" s="63">
        <f>IF($A$1&lt;&gt;Entree!$A$3,0,IFERROR(VLOOKUP(BD$1,Entree!$B$3:$T$42,Entree!$R$1-Entree!$B$1+1,0),0))</f>
        <v>0</v>
      </c>
      <c r="BE65" s="63">
        <f>IF($A$1&lt;&gt;Entree!$A$3,0,IFERROR(VLOOKUP(BE$1,Entree!$B$3:$T$42,Entree!$R$1-Entree!$B$1+1,0),0))</f>
        <v>0</v>
      </c>
      <c r="BF65" s="63">
        <f>IF($A$1&lt;&gt;Entree!$A$3,0,IFERROR(VLOOKUP(BF$1,Entree!$B$3:$T$42,Entree!$R$1-Entree!$B$1+1,0),0))</f>
        <v>0</v>
      </c>
      <c r="BG65" s="63">
        <f>IF($A$1&lt;&gt;Entree!$A$3,0,IFERROR(VLOOKUP(BG$1,Entree!$B$3:$T$42,Entree!$R$1-Entree!$B$1+1,0),0))</f>
        <v>0</v>
      </c>
      <c r="BH65" s="63">
        <f>IF($A$1&lt;&gt;Entree!$A$3,0,IFERROR(VLOOKUP(BH$1,Entree!$B$3:$T$42,Entree!$R$1-Entree!$B$1+1,0),0))</f>
        <v>0</v>
      </c>
      <c r="BI65" s="63">
        <f>IF($A$1&lt;&gt;Entree!$A$3,0,IFERROR(VLOOKUP(BI$1,Entree!$B$3:$T$42,Entree!$R$1-Entree!$B$1+1,0),0))</f>
        <v>0</v>
      </c>
      <c r="BJ65" s="63">
        <f>IF($A$1&lt;&gt;Entree!$A$3,0,IFERROR(VLOOKUP(BJ$1,Entree!$B$3:$T$42,Entree!$R$1-Entree!$B$1+1,0),0))</f>
        <v>0</v>
      </c>
      <c r="BK65" s="63">
        <f>IF($A$1&lt;&gt;Entree!$A$3,0,IFERROR(VLOOKUP(BK$1,Entree!$B$3:$T$42,Entree!$R$1-Entree!$B$1+1,0),0))</f>
        <v>0</v>
      </c>
      <c r="BL65" s="63">
        <f>IF($A$1&lt;&gt;Entree!$A$3,0,IFERROR(VLOOKUP(BL$1,Entree!$B$3:$T$42,Entree!$R$1-Entree!$B$1+1,0),0))</f>
        <v>0</v>
      </c>
      <c r="BM65" s="63">
        <f>IF($A$1&lt;&gt;Entree!$A$3,0,IFERROR(VLOOKUP(BM$1,Entree!$B$3:$T$42,Entree!$R$1-Entree!$B$1+1,0),0))</f>
        <v>0</v>
      </c>
      <c r="BN65" s="63">
        <f>IF($A$1&lt;&gt;Entree!$A$3,0,IFERROR(VLOOKUP(BN$1,Entree!$B$3:$T$42,Entree!$R$1-Entree!$B$1+1,0),0))</f>
        <v>0</v>
      </c>
      <c r="BO65" s="63">
        <f>IF($A$1&lt;&gt;Entree!$A$3,0,IFERROR(VLOOKUP(BO$1,Entree!$B$3:$T$42,Entree!$R$1-Entree!$B$1+1,0),0))</f>
        <v>0</v>
      </c>
      <c r="BP65" s="63">
        <f>IF($A$1&lt;&gt;Entree!$A$3,0,IFERROR(VLOOKUP(BP$1,Entree!$B$3:$T$42,Entree!$R$1-Entree!$B$1+1,0),0))</f>
        <v>0</v>
      </c>
      <c r="BQ65" s="63">
        <f>IF($A$1&lt;&gt;Entree!$A$3,0,IFERROR(VLOOKUP(BQ$1,Entree!$B$3:$T$42,Entree!$R$1-Entree!$B$1+1,0),0))</f>
        <v>0</v>
      </c>
      <c r="BR65" s="63">
        <f>IF($A$1&lt;&gt;Entree!$A$3,0,IFERROR(VLOOKUP(BR$1,Entree!$B$3:$T$42,Entree!$R$1-Entree!$B$1+1,0),0))</f>
        <v>0</v>
      </c>
      <c r="BS65" s="63">
        <f>IF($A$1&lt;&gt;Entree!$A$3,0,IFERROR(VLOOKUP(BS$1,Entree!$B$3:$T$42,Entree!$R$1-Entree!$B$1+1,0),0))</f>
        <v>0</v>
      </c>
      <c r="BT65" s="63">
        <f>IF($A$1&lt;&gt;Entree!$A$3,0,IFERROR(VLOOKUP(BT$1,Entree!$B$3:$T$42,Entree!$R$1-Entree!$B$1+1,0),0))</f>
        <v>0</v>
      </c>
      <c r="BU65" s="63">
        <f>IF($A$1&lt;&gt;Entree!$A$3,0,IFERROR(VLOOKUP(BU$1,Entree!$B$3:$T$42,Entree!$R$1-Entree!$B$1+1,0),0))</f>
        <v>0</v>
      </c>
      <c r="BV65" s="63">
        <f>IF($A$1&lt;&gt;Entree!$A$3,0,IFERROR(VLOOKUP(BV$1,Entree!$B$3:$T$42,Entree!$R$1-Entree!$B$1+1,0),0))</f>
        <v>0</v>
      </c>
      <c r="BW65" s="63">
        <f>IF($A$1&lt;&gt;Entree!$A$3,0,IFERROR(VLOOKUP(BW$1,Entree!$B$3:$T$42,Entree!$R$1-Entree!$B$1+1,0),0))</f>
        <v>0</v>
      </c>
      <c r="BX65" s="63">
        <f>IF($A$1&lt;&gt;Entree!$A$3,0,IFERROR(VLOOKUP(BX$1,Entree!$B$3:$T$42,Entree!$R$1-Entree!$B$1+1,0),0))</f>
        <v>0</v>
      </c>
      <c r="BY65" s="63">
        <f>IF($A$1&lt;&gt;Entree!$A$3,0,IFERROR(VLOOKUP(BY$1,Entree!$B$3:$T$42,Entree!$R$1-Entree!$B$1+1,0),0))</f>
        <v>0</v>
      </c>
      <c r="BZ65" s="63">
        <f>IF($A$1&lt;&gt;Entree!$A$3,0,IFERROR(VLOOKUP(BZ$1,Entree!$B$3:$T$42,Entree!$R$1-Entree!$B$1+1,0),0))</f>
        <v>0</v>
      </c>
      <c r="CA65" s="63">
        <f>IF($A$1&lt;&gt;Entree!$A$3,0,IFERROR(VLOOKUP(CA$1,Entree!$B$3:$T$42,Entree!$R$1-Entree!$B$1+1,0),0))</f>
        <v>0</v>
      </c>
      <c r="CB65" s="63">
        <f>IF($A$1&lt;&gt;Entree!$A$3,0,IFERROR(VLOOKUP(CB$1,Entree!$B$3:$T$42,Entree!$R$1-Entree!$B$1+1,0),0))</f>
        <v>0</v>
      </c>
      <c r="CC65" s="63">
        <f>IF($A$1&lt;&gt;Entree!$A$3,0,IFERROR(VLOOKUP(CC$1,Entree!$B$3:$T$42,Entree!$R$1-Entree!$B$1+1,0),0))</f>
        <v>0</v>
      </c>
      <c r="CD65" s="63">
        <f>IF($A$1&lt;&gt;Entree!$A$3,0,IFERROR(VLOOKUP(CD$1,Entree!$B$3:$T$42,Entree!$R$1-Entree!$B$1+1,0),0))</f>
        <v>0</v>
      </c>
      <c r="CE65" s="63">
        <f>IF($A$1&lt;&gt;Entree!$A$3,0,IFERROR(VLOOKUP(CE$1,Entree!$B$3:$T$42,Entree!$R$1-Entree!$B$1+1,0),0))</f>
        <v>0</v>
      </c>
      <c r="CF65" s="63">
        <f>IF($A$1&lt;&gt;Entree!$A$3,0,IFERROR(VLOOKUP(CF$1,Entree!$B$3:$T$42,Entree!$R$1-Entree!$B$1+1,0),0))</f>
        <v>0</v>
      </c>
      <c r="CG65" s="63">
        <f>IF($A$1&lt;&gt;Entree!$A$3,0,IFERROR(VLOOKUP(CG$1,Entree!$B$3:$T$42,Entree!$R$1-Entree!$B$1+1,0),0))</f>
        <v>0</v>
      </c>
      <c r="CH65" s="63">
        <f>IF($A$1&lt;&gt;Entree!$A$3,0,IFERROR(VLOOKUP(CH$1,Entree!$B$3:$T$42,Entree!$R$1-Entree!$B$1+1,0),0))</f>
        <v>0</v>
      </c>
      <c r="CI65" s="63">
        <f>IF($A$1&lt;&gt;Entree!$A$3,0,IFERROR(VLOOKUP(CI$1,Entree!$B$3:$T$42,Entree!$R$1-Entree!$B$1+1,0),0))</f>
        <v>0</v>
      </c>
      <c r="CJ65" s="63">
        <f>IF($A$1&lt;&gt;Entree!$A$3,0,IFERROR(VLOOKUP(CJ$1,Entree!$B$3:$T$42,Entree!$R$1-Entree!$B$1+1,0),0))</f>
        <v>0</v>
      </c>
      <c r="CK65" s="63">
        <f>IF($A$1&lt;&gt;Entree!$A$3,0,IFERROR(VLOOKUP(CK$1,Entree!$B$3:$T$42,Entree!$R$1-Entree!$B$1+1,0),0))</f>
        <v>0</v>
      </c>
      <c r="CL65" s="63">
        <f>IF($A$1&lt;&gt;Entree!$A$3,0,IFERROR(VLOOKUP(CL$1,Entree!$B$3:$T$42,Entree!$R$1-Entree!$B$1+1,0),0))</f>
        <v>0</v>
      </c>
      <c r="CM65" s="63">
        <f>IF($A$1&lt;&gt;Entree!$A$3,0,IFERROR(VLOOKUP(CM$1,Entree!$B$3:$T$42,Entree!$R$1-Entree!$B$1+1,0),0))</f>
        <v>0</v>
      </c>
      <c r="CN65" s="63">
        <f>IF($A$1&lt;&gt;Entree!$A$3,0,IFERROR(VLOOKUP(CN$1,Entree!$B$3:$T$42,Entree!$R$1-Entree!$B$1+1,0),0))</f>
        <v>0</v>
      </c>
      <c r="CO65" s="63">
        <f>IF($A$1&lt;&gt;Entree!$A$3,0,IFERROR(VLOOKUP(CO$1,Entree!$B$3:$T$42,Entree!$R$1-Entree!$B$1+1,0),0))</f>
        <v>0</v>
      </c>
      <c r="CP65" s="63">
        <f>IF($A$1&lt;&gt;Entree!$A$3,0,IFERROR(VLOOKUP(CP$1,Entree!$B$3:$T$42,Entree!$R$1-Entree!$B$1+1,0),0))</f>
        <v>0</v>
      </c>
      <c r="CQ65" s="63">
        <f>IF($A$1&lt;&gt;Entree!$A$3,0,IFERROR(VLOOKUP(CQ$1,Entree!$B$3:$T$42,Entree!$R$1-Entree!$B$1+1,0),0))</f>
        <v>0</v>
      </c>
      <c r="CR65" s="63">
        <f>IF($A$1&lt;&gt;Entree!$A$3,0,IFERROR(VLOOKUP(CR$1,Entree!$B$3:$T$42,Entree!$R$1-Entree!$B$1+1,0),0))</f>
        <v>0</v>
      </c>
      <c r="CS65" s="63">
        <f>IF($A$1&lt;&gt;Entree!$A$3,0,IFERROR(VLOOKUP(CS$1,Entree!$B$3:$T$42,Entree!$R$1-Entree!$B$1+1,0),0))</f>
        <v>0</v>
      </c>
      <c r="CT65" s="63">
        <f>IF($A$1&lt;&gt;Entree!$A$3,0,IFERROR(VLOOKUP(CT$1,Entree!$B$3:$T$42,Entree!$R$1-Entree!$B$1+1,0),0))</f>
        <v>0</v>
      </c>
      <c r="CU65" s="63">
        <f>IF($A$1&lt;&gt;Entree!$A$3,0,IFERROR(VLOOKUP(CU$1,Entree!$B$3:$T$42,Entree!$R$1-Entree!$B$1+1,0),0))</f>
        <v>0</v>
      </c>
      <c r="CV65" s="63">
        <f>IF($A$1&lt;&gt;Entree!$A$3,0,IFERROR(VLOOKUP(CV$1,Entree!$B$3:$T$42,Entree!$R$1-Entree!$B$1+1,0),0))</f>
        <v>0</v>
      </c>
      <c r="CW65" s="63">
        <f>IF($A$1&lt;&gt;Entree!$A$3,0,Calculs!E55-Calculs!E56-Calculs!E57)</f>
        <v>0</v>
      </c>
      <c r="CX65" s="63">
        <f>IF($A$1&lt;&gt;Entree!$A$3,0,Entree!J44)</f>
        <v>0</v>
      </c>
      <c r="CY65" s="63">
        <f>IF($A$1&lt;&gt;Entree!$A$3,0,Entree!Q44)</f>
        <v>0</v>
      </c>
    </row>
    <row r="66" spans="1:103" x14ac:dyDescent="0.25">
      <c r="AF66" s="19"/>
      <c r="AG66" s="19"/>
      <c r="AH66" s="19"/>
      <c r="AI66" s="19"/>
      <c r="AJ66" s="19"/>
      <c r="AK66" s="19"/>
      <c r="AL66" s="19"/>
      <c r="AM66" s="19"/>
      <c r="AN66" s="19"/>
      <c r="AO66" s="19"/>
      <c r="AP66" s="19"/>
      <c r="AQ66" s="19"/>
      <c r="AR66" s="19"/>
      <c r="AS66" s="19"/>
      <c r="AT66" s="19"/>
      <c r="AU66" s="19"/>
      <c r="AV66" s="19"/>
      <c r="AW66" s="19"/>
      <c r="AX66" s="19"/>
      <c r="AY66" s="19"/>
      <c r="AZ66" s="19"/>
      <c r="BA66" s="19"/>
      <c r="BB66" s="19"/>
      <c r="BC66" s="19"/>
      <c r="BD66" s="19"/>
      <c r="BE66" s="19"/>
      <c r="BF66" s="19"/>
      <c r="BG66" s="19"/>
      <c r="BH66" s="19"/>
      <c r="BI66" s="19"/>
      <c r="BJ66" s="19"/>
      <c r="BK66" s="19"/>
      <c r="BL66" s="19"/>
      <c r="BM66" s="19"/>
      <c r="BN66" s="19"/>
      <c r="BO66" s="19"/>
      <c r="BP66" s="19"/>
      <c r="BQ66" s="19"/>
      <c r="BR66" s="19"/>
      <c r="BS66" s="19"/>
      <c r="BT66" s="19"/>
      <c r="BU66" s="19"/>
      <c r="BV66" s="19"/>
      <c r="BW66" s="19"/>
      <c r="BX66" s="19"/>
      <c r="BY66" s="19"/>
      <c r="BZ66" s="19"/>
      <c r="CA66" s="19"/>
      <c r="CB66" s="19"/>
      <c r="CC66" s="19"/>
      <c r="CD66" s="19"/>
      <c r="CE66" s="19"/>
      <c r="CF66" s="19"/>
      <c r="CG66" s="19"/>
      <c r="CH66" s="19"/>
      <c r="CI66" s="19"/>
      <c r="CJ66" s="19"/>
      <c r="CK66" s="19"/>
      <c r="CL66" s="19"/>
      <c r="CM66" s="19"/>
      <c r="CN66" s="19"/>
      <c r="CO66" s="19"/>
      <c r="CP66" s="19"/>
      <c r="CQ66" s="19"/>
      <c r="CR66" s="19"/>
      <c r="CS66" s="19"/>
      <c r="CT66" s="19"/>
      <c r="CU66" s="19"/>
      <c r="CV66" s="19"/>
      <c r="CW66" s="19"/>
      <c r="CX66" s="19"/>
      <c r="CY66" s="19"/>
    </row>
    <row r="67" spans="1:103" x14ac:dyDescent="0.25">
      <c r="AF67" s="19"/>
      <c r="AG67" s="19"/>
      <c r="AH67" s="19"/>
      <c r="AI67" s="19"/>
      <c r="AJ67" s="19"/>
      <c r="AK67" s="19"/>
      <c r="AL67" s="19"/>
      <c r="AM67" s="19"/>
      <c r="AN67" s="19"/>
      <c r="AO67" s="19"/>
      <c r="AP67" s="19"/>
      <c r="AQ67" s="19"/>
      <c r="AR67" s="19"/>
      <c r="AS67" s="19"/>
      <c r="AT67" s="19"/>
      <c r="AU67" s="19"/>
      <c r="AV67" s="19"/>
      <c r="AW67" s="19"/>
      <c r="AX67" s="19"/>
      <c r="AY67" s="19"/>
      <c r="AZ67" s="19"/>
      <c r="BA67" s="19"/>
      <c r="BB67" s="19"/>
      <c r="BC67" s="19"/>
      <c r="BD67" s="19"/>
      <c r="BE67" s="19"/>
      <c r="BF67" s="19"/>
      <c r="BG67" s="19"/>
      <c r="BH67" s="19"/>
      <c r="BI67" s="19"/>
      <c r="BJ67" s="19"/>
      <c r="BK67" s="19"/>
      <c r="BL67" s="19"/>
      <c r="BM67" s="19"/>
      <c r="BN67" s="19"/>
      <c r="BO67" s="19"/>
      <c r="BP67" s="19"/>
      <c r="BQ67" s="19"/>
      <c r="BR67" s="19"/>
      <c r="BS67" s="19"/>
      <c r="BT67" s="19"/>
      <c r="BU67" s="19"/>
      <c r="BV67" s="19"/>
      <c r="BW67" s="19"/>
      <c r="BX67" s="19"/>
      <c r="BY67" s="19"/>
      <c r="BZ67" s="19"/>
      <c r="CA67" s="19"/>
      <c r="CB67" s="19"/>
      <c r="CC67" s="19"/>
      <c r="CD67" s="19"/>
      <c r="CE67" s="19"/>
      <c r="CF67" s="19"/>
      <c r="CG67" s="19"/>
      <c r="CH67" s="19"/>
      <c r="CI67" s="19"/>
      <c r="CJ67" s="19"/>
      <c r="CK67" s="19"/>
      <c r="CL67" s="19"/>
      <c r="CM67" s="19"/>
      <c r="CN67" s="19"/>
      <c r="CO67" s="19"/>
      <c r="CP67" s="19"/>
      <c r="CQ67" s="19"/>
      <c r="CR67" s="19"/>
      <c r="CS67" s="19"/>
      <c r="CT67" s="19"/>
      <c r="CU67" s="19"/>
      <c r="CV67" s="19"/>
      <c r="CW67" s="19"/>
      <c r="CX67" s="19"/>
      <c r="CY67" s="19"/>
    </row>
    <row r="68" spans="1:103" x14ac:dyDescent="0.25"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  <c r="AX68" s="19"/>
      <c r="AY68" s="19"/>
      <c r="AZ68" s="19"/>
      <c r="BA68" s="19"/>
      <c r="BB68" s="19"/>
      <c r="BC68" s="19"/>
      <c r="BD68" s="19"/>
      <c r="BE68" s="19"/>
      <c r="BF68" s="19"/>
      <c r="BG68" s="19"/>
      <c r="BH68" s="19"/>
      <c r="BI68" s="19"/>
      <c r="BJ68" s="19"/>
      <c r="BK68" s="19"/>
      <c r="BL68" s="19"/>
      <c r="BM68" s="19"/>
      <c r="BN68" s="19"/>
      <c r="BO68" s="19"/>
      <c r="BP68" s="19"/>
      <c r="BQ68" s="19"/>
      <c r="BR68" s="19"/>
      <c r="BS68" s="19"/>
      <c r="BT68" s="19"/>
      <c r="BU68" s="19"/>
      <c r="BV68" s="19"/>
      <c r="BW68" s="19"/>
      <c r="BX68" s="19"/>
      <c r="BY68" s="19"/>
      <c r="BZ68" s="19"/>
      <c r="CA68" s="19"/>
      <c r="CB68" s="19"/>
      <c r="CC68" s="19"/>
      <c r="CD68" s="19"/>
      <c r="CE68" s="19"/>
      <c r="CF68" s="19"/>
      <c r="CG68" s="19"/>
      <c r="CH68" s="19"/>
      <c r="CI68" s="19"/>
      <c r="CJ68" s="19"/>
      <c r="CK68" s="19"/>
      <c r="CL68" s="19"/>
      <c r="CM68" s="19"/>
      <c r="CN68" s="19"/>
      <c r="CO68" s="19"/>
      <c r="CP68" s="19"/>
      <c r="CQ68" s="19"/>
      <c r="CR68" s="19"/>
      <c r="CS68" s="19"/>
      <c r="CT68" s="19"/>
      <c r="CU68" s="19"/>
      <c r="CV68" s="19"/>
      <c r="CW68" s="19"/>
      <c r="CX68" s="19"/>
      <c r="CY68" s="19"/>
    </row>
    <row r="69" spans="1:103" x14ac:dyDescent="0.25"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19"/>
      <c r="AX69" s="19"/>
      <c r="AY69" s="19"/>
      <c r="AZ69" s="19"/>
      <c r="BA69" s="19"/>
      <c r="BB69" s="19"/>
      <c r="BC69" s="19"/>
      <c r="BD69" s="19"/>
      <c r="BE69" s="19"/>
      <c r="BF69" s="19"/>
      <c r="BG69" s="19"/>
      <c r="BH69" s="19"/>
      <c r="BI69" s="19"/>
      <c r="BJ69" s="19"/>
      <c r="BK69" s="19"/>
      <c r="BL69" s="19"/>
      <c r="BM69" s="19"/>
      <c r="BN69" s="19"/>
      <c r="BO69" s="19"/>
      <c r="BP69" s="19"/>
      <c r="BQ69" s="19"/>
      <c r="BR69" s="19"/>
      <c r="BS69" s="19"/>
      <c r="BT69" s="19"/>
      <c r="BU69" s="19"/>
      <c r="BV69" s="19"/>
      <c r="BW69" s="19"/>
      <c r="BX69" s="19"/>
      <c r="BY69" s="19"/>
      <c r="BZ69" s="19"/>
      <c r="CA69" s="19"/>
      <c r="CB69" s="19"/>
      <c r="CC69" s="19"/>
      <c r="CD69" s="19"/>
      <c r="CE69" s="19"/>
      <c r="CF69" s="19"/>
      <c r="CG69" s="19"/>
      <c r="CH69" s="19"/>
      <c r="CI69" s="19"/>
      <c r="CJ69" s="19"/>
      <c r="CK69" s="19"/>
      <c r="CL69" s="19"/>
      <c r="CM69" s="19"/>
      <c r="CN69" s="19"/>
      <c r="CO69" s="19"/>
      <c r="CP69" s="19"/>
      <c r="CQ69" s="19"/>
      <c r="CR69" s="19"/>
      <c r="CS69" s="19"/>
      <c r="CT69" s="19"/>
      <c r="CU69" s="19"/>
      <c r="CV69" s="19"/>
      <c r="CW69" s="19"/>
      <c r="CX69" s="19"/>
      <c r="CY69" s="19"/>
    </row>
    <row r="70" spans="1:103" x14ac:dyDescent="0.25"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19"/>
      <c r="AX70" s="19"/>
      <c r="AY70" s="19"/>
      <c r="AZ70" s="19"/>
      <c r="BA70" s="19"/>
      <c r="BB70" s="19"/>
      <c r="BC70" s="19"/>
      <c r="BD70" s="19"/>
      <c r="BE70" s="19"/>
      <c r="BF70" s="19"/>
      <c r="BG70" s="19"/>
      <c r="BH70" s="19"/>
      <c r="BI70" s="19"/>
      <c r="BJ70" s="19"/>
      <c r="BK70" s="19"/>
      <c r="BL70" s="19"/>
      <c r="BM70" s="19"/>
      <c r="BN70" s="19"/>
      <c r="BO70" s="19"/>
      <c r="BP70" s="19"/>
      <c r="BQ70" s="19"/>
      <c r="BR70" s="19"/>
      <c r="BS70" s="19"/>
      <c r="BT70" s="19"/>
      <c r="BU70" s="19"/>
      <c r="BV70" s="19"/>
      <c r="BW70" s="19"/>
      <c r="BX70" s="19"/>
      <c r="BY70" s="19"/>
      <c r="BZ70" s="19"/>
      <c r="CA70" s="19"/>
      <c r="CB70" s="19"/>
      <c r="CC70" s="19"/>
      <c r="CD70" s="19"/>
      <c r="CE70" s="19"/>
      <c r="CF70" s="19"/>
      <c r="CG70" s="19"/>
      <c r="CH70" s="19"/>
      <c r="CI70" s="19"/>
      <c r="CJ70" s="19"/>
      <c r="CK70" s="19"/>
      <c r="CL70" s="19"/>
      <c r="CM70" s="19"/>
      <c r="CN70" s="19"/>
      <c r="CO70" s="19"/>
      <c r="CP70" s="19"/>
      <c r="CQ70" s="19"/>
      <c r="CR70" s="19"/>
      <c r="CS70" s="19"/>
      <c r="CT70" s="19"/>
      <c r="CU70" s="19"/>
      <c r="CV70" s="19"/>
      <c r="CW70" s="19"/>
      <c r="CX70" s="19"/>
      <c r="CY70" s="19"/>
    </row>
    <row r="71" spans="1:103" ht="15.75" thickBot="1" x14ac:dyDescent="0.3">
      <c r="AF71" s="19"/>
      <c r="AG71" s="19"/>
      <c r="AH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19"/>
      <c r="AX71" s="19"/>
      <c r="AY71" s="19"/>
      <c r="AZ71" s="19"/>
      <c r="BA71" s="19"/>
      <c r="BB71" s="19"/>
      <c r="BC71" s="19"/>
      <c r="BD71" s="19"/>
      <c r="BE71" s="19"/>
      <c r="BF71" s="19"/>
      <c r="BG71" s="19"/>
      <c r="BH71" s="19"/>
      <c r="BI71" s="19"/>
      <c r="BJ71" s="19"/>
      <c r="BK71" s="19"/>
      <c r="BL71" s="19"/>
      <c r="BM71" s="19"/>
      <c r="BN71" s="19"/>
      <c r="BO71" s="19"/>
      <c r="BP71" s="19"/>
      <c r="BQ71" s="19"/>
      <c r="BR71" s="19"/>
      <c r="BS71" s="19"/>
      <c r="BT71" s="19"/>
      <c r="BU71" s="19"/>
      <c r="BV71" s="19"/>
      <c r="BW71" s="19"/>
      <c r="BX71" s="19"/>
      <c r="BY71" s="19"/>
      <c r="BZ71" s="19"/>
      <c r="CA71" s="19"/>
      <c r="CB71" s="19"/>
      <c r="CC71" s="19"/>
      <c r="CD71" s="19"/>
      <c r="CE71" s="19"/>
      <c r="CF71" s="19"/>
      <c r="CG71" s="19"/>
      <c r="CH71" s="19"/>
      <c r="CI71" s="19"/>
      <c r="CJ71" s="19"/>
      <c r="CK71" s="19"/>
      <c r="CL71" s="19"/>
      <c r="CM71" s="19"/>
      <c r="CN71" s="19"/>
      <c r="CO71" s="19"/>
      <c r="CP71" s="19"/>
      <c r="CQ71" s="19"/>
      <c r="CR71" s="19"/>
      <c r="CS71" s="19"/>
      <c r="CT71" s="19"/>
      <c r="CU71" s="19"/>
      <c r="CV71" s="19"/>
      <c r="CW71" s="19"/>
      <c r="CX71" s="19"/>
      <c r="CY71" s="19"/>
    </row>
    <row r="72" spans="1:103" x14ac:dyDescent="0.25">
      <c r="A72" s="60" t="s">
        <v>115</v>
      </c>
      <c r="B72" s="60"/>
      <c r="C72" s="60"/>
      <c r="D72" s="60"/>
      <c r="E72" s="60"/>
      <c r="F72" s="60"/>
      <c r="G72" s="60"/>
      <c r="H72" s="60"/>
      <c r="I72" s="60"/>
      <c r="J72" s="60"/>
      <c r="K72" s="60"/>
      <c r="L72" s="60"/>
      <c r="M72" s="60"/>
      <c r="N72" s="60"/>
      <c r="O72" s="60"/>
      <c r="P72" s="60"/>
      <c r="Q72" s="60"/>
      <c r="R72" s="60"/>
      <c r="S72" s="60"/>
      <c r="T72" s="60"/>
      <c r="U72" s="60"/>
      <c r="V72" s="60"/>
      <c r="W72" s="60"/>
      <c r="X72" s="60"/>
      <c r="Y72" s="60"/>
      <c r="Z72" s="60"/>
      <c r="AA72" s="60"/>
      <c r="AB72" s="60"/>
      <c r="AC72" s="60"/>
      <c r="AD72" s="60"/>
      <c r="AE72" s="60"/>
      <c r="AF72" s="58"/>
      <c r="AG72" s="58"/>
      <c r="AH72" s="58"/>
      <c r="AI72" s="58"/>
      <c r="AJ72" s="58"/>
      <c r="AK72" s="58"/>
      <c r="AL72" s="58"/>
      <c r="AM72" s="58"/>
      <c r="AN72" s="58"/>
      <c r="AO72" s="58"/>
      <c r="AP72" s="58"/>
      <c r="AQ72" s="58"/>
      <c r="AR72" s="58"/>
      <c r="AS72" s="58"/>
      <c r="AT72" s="58"/>
      <c r="AU72" s="58"/>
      <c r="AV72" s="58"/>
      <c r="AW72" s="58"/>
      <c r="AX72" s="58"/>
      <c r="AY72" s="58"/>
      <c r="AZ72" s="58"/>
      <c r="BA72" s="58"/>
      <c r="BB72" s="58"/>
      <c r="BC72" s="58"/>
      <c r="BD72" s="58"/>
      <c r="BE72" s="58"/>
      <c r="BF72" s="58"/>
      <c r="BG72" s="58"/>
      <c r="BH72" s="58"/>
      <c r="BI72" s="58"/>
      <c r="BJ72" s="58"/>
      <c r="BK72" s="58"/>
      <c r="BL72" s="58"/>
      <c r="BM72" s="58"/>
      <c r="BN72" s="58"/>
      <c r="BO72" s="58"/>
      <c r="BP72" s="58"/>
      <c r="BQ72" s="58"/>
      <c r="BR72" s="58"/>
      <c r="BS72" s="58"/>
      <c r="BT72" s="58"/>
      <c r="BU72" s="58"/>
      <c r="BV72" s="58"/>
      <c r="BW72" s="58"/>
      <c r="BX72" s="58"/>
      <c r="BY72" s="58"/>
      <c r="BZ72" s="58"/>
      <c r="CA72" s="58"/>
      <c r="CB72" s="58"/>
      <c r="CC72" s="58"/>
      <c r="CD72" s="58"/>
      <c r="CE72" s="58"/>
      <c r="CF72" s="58"/>
      <c r="CG72" s="58"/>
      <c r="CH72" s="58"/>
      <c r="CI72" s="58"/>
      <c r="CJ72" s="58"/>
      <c r="CK72" s="58"/>
      <c r="CL72" s="58"/>
      <c r="CM72" s="58"/>
      <c r="CN72" s="58"/>
      <c r="CO72" s="58"/>
      <c r="CP72" s="58"/>
      <c r="CQ72" s="58"/>
      <c r="CR72" s="58"/>
      <c r="CS72" s="58"/>
      <c r="CT72" s="58"/>
      <c r="CU72" s="58"/>
      <c r="CV72" s="58"/>
      <c r="CW72" s="58"/>
      <c r="CX72" s="58"/>
      <c r="CY72" s="58"/>
    </row>
    <row r="73" spans="1:103" x14ac:dyDescent="0.25">
      <c r="A73" s="22">
        <v>42742</v>
      </c>
      <c r="AF73" s="19"/>
      <c r="AG73" s="19"/>
      <c r="AH73" s="19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19"/>
      <c r="AX73" s="19"/>
      <c r="AY73" s="19"/>
      <c r="AZ73" s="19"/>
      <c r="BA73" s="19"/>
      <c r="BB73" s="19"/>
      <c r="BC73" s="19"/>
      <c r="BD73" s="19"/>
      <c r="BE73" s="19"/>
      <c r="BF73" s="19"/>
      <c r="BG73" s="19"/>
      <c r="BH73" s="19"/>
      <c r="BI73" s="19"/>
      <c r="BJ73" s="19"/>
      <c r="BK73" s="19"/>
      <c r="BL73" s="19"/>
      <c r="BM73" s="19"/>
      <c r="BN73" s="19"/>
      <c r="BO73" s="19"/>
      <c r="BP73" s="19"/>
      <c r="BQ73" s="19"/>
      <c r="BR73" s="19"/>
      <c r="BS73" s="19"/>
      <c r="BT73" s="19"/>
      <c r="BU73" s="19"/>
      <c r="BV73" s="19"/>
      <c r="BW73" s="19"/>
      <c r="BX73" s="19"/>
      <c r="BY73" s="19"/>
      <c r="BZ73" s="19"/>
      <c r="CA73" s="19"/>
      <c r="CB73" s="19"/>
      <c r="CC73" s="19"/>
      <c r="CD73" s="19"/>
      <c r="CE73" s="19"/>
      <c r="CF73" s="19"/>
      <c r="CG73" s="19"/>
      <c r="CH73" s="19"/>
      <c r="CI73" s="19"/>
      <c r="CJ73" s="19"/>
      <c r="CK73" s="19"/>
      <c r="CL73" s="19"/>
      <c r="CM73" s="19"/>
      <c r="CN73" s="19"/>
      <c r="CO73" s="19"/>
      <c r="CP73" s="19"/>
      <c r="CQ73" s="19"/>
      <c r="CR73" s="19"/>
      <c r="CS73" s="19"/>
      <c r="CT73" s="19"/>
      <c r="CU73" s="19"/>
      <c r="CV73" s="19"/>
      <c r="CW73" s="19"/>
      <c r="CX73" s="19"/>
      <c r="CY73" s="19"/>
    </row>
    <row r="74" spans="1:103" x14ac:dyDescent="0.25">
      <c r="AF74" s="19"/>
      <c r="AG74" s="19"/>
      <c r="AH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19"/>
      <c r="AX74" s="19"/>
      <c r="AY74" s="19"/>
      <c r="AZ74" s="19"/>
      <c r="BA74" s="19"/>
      <c r="BB74" s="19"/>
      <c r="BC74" s="19"/>
      <c r="BD74" s="19"/>
      <c r="BE74" s="19"/>
      <c r="BF74" s="19"/>
      <c r="BG74" s="19"/>
      <c r="BH74" s="19"/>
      <c r="BI74" s="19"/>
      <c r="BJ74" s="19"/>
      <c r="BK74" s="19"/>
      <c r="BL74" s="19"/>
      <c r="BM74" s="19"/>
      <c r="BN74" s="19"/>
      <c r="BO74" s="19"/>
      <c r="BP74" s="19"/>
      <c r="BQ74" s="19"/>
      <c r="BR74" s="19"/>
      <c r="BS74" s="19"/>
      <c r="BT74" s="19"/>
      <c r="BU74" s="19"/>
      <c r="BV74" s="19"/>
      <c r="BW74" s="19"/>
      <c r="BX74" s="19"/>
      <c r="BY74" s="19"/>
      <c r="BZ74" s="19"/>
      <c r="CA74" s="19"/>
      <c r="CB74" s="19"/>
      <c r="CC74" s="19"/>
      <c r="CD74" s="19"/>
      <c r="CE74" s="19"/>
      <c r="CF74" s="19"/>
      <c r="CG74" s="19"/>
      <c r="CH74" s="19"/>
      <c r="CI74" s="19"/>
      <c r="CJ74" s="19"/>
      <c r="CK74" s="19"/>
      <c r="CL74" s="19"/>
      <c r="CM74" s="19"/>
      <c r="CN74" s="19"/>
      <c r="CO74" s="19"/>
      <c r="CP74" s="19"/>
      <c r="CQ74" s="19"/>
      <c r="CR74" s="19"/>
      <c r="CS74" s="19"/>
      <c r="CT74" s="19"/>
      <c r="CU74" s="19"/>
      <c r="CV74" s="19"/>
      <c r="CW74" s="19"/>
      <c r="CX74" s="19"/>
      <c r="CY74" s="19"/>
    </row>
    <row r="75" spans="1:103" x14ac:dyDescent="0.25"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19"/>
      <c r="AX75" s="19"/>
      <c r="AY75" s="19"/>
      <c r="AZ75" s="19"/>
      <c r="BA75" s="19"/>
      <c r="BB75" s="19"/>
      <c r="BC75" s="19"/>
      <c r="BD75" s="19"/>
      <c r="BE75" s="19"/>
      <c r="BF75" s="19"/>
      <c r="BG75" s="19"/>
      <c r="BH75" s="19"/>
      <c r="BI75" s="19"/>
      <c r="BJ75" s="19"/>
      <c r="BK75" s="19"/>
      <c r="BL75" s="19"/>
      <c r="BM75" s="19"/>
      <c r="BN75" s="19"/>
      <c r="BO75" s="19"/>
      <c r="BP75" s="19"/>
      <c r="BQ75" s="19"/>
      <c r="BR75" s="19"/>
      <c r="BS75" s="19"/>
      <c r="BT75" s="19"/>
      <c r="BU75" s="19"/>
      <c r="BV75" s="19"/>
      <c r="BW75" s="19"/>
      <c r="BX75" s="19"/>
      <c r="BY75" s="19"/>
      <c r="BZ75" s="19"/>
      <c r="CA75" s="19"/>
      <c r="CB75" s="19"/>
      <c r="CC75" s="19"/>
      <c r="CD75" s="19"/>
      <c r="CE75" s="19"/>
      <c r="CF75" s="19"/>
      <c r="CG75" s="19"/>
      <c r="CH75" s="19"/>
      <c r="CI75" s="19"/>
      <c r="CJ75" s="19"/>
      <c r="CK75" s="19"/>
      <c r="CL75" s="19"/>
      <c r="CM75" s="19"/>
      <c r="CN75" s="19"/>
      <c r="CO75" s="19"/>
      <c r="CP75" s="19"/>
      <c r="CQ75" s="19"/>
      <c r="CR75" s="19"/>
      <c r="CS75" s="19"/>
      <c r="CT75" s="19"/>
      <c r="CU75" s="19"/>
      <c r="CV75" s="19"/>
      <c r="CW75" s="19"/>
      <c r="CX75" s="19"/>
      <c r="CY75" s="19"/>
    </row>
    <row r="76" spans="1:103" x14ac:dyDescent="0.25">
      <c r="AF76" s="19"/>
      <c r="AG76" s="19"/>
      <c r="AH76" s="19"/>
      <c r="AI76" s="19"/>
      <c r="AJ76" s="19"/>
      <c r="AK76" s="19"/>
      <c r="AL76" s="19"/>
      <c r="AM76" s="19"/>
      <c r="AN76" s="19"/>
      <c r="AO76" s="19"/>
      <c r="AP76" s="19"/>
      <c r="AQ76" s="19"/>
      <c r="AR76" s="19"/>
      <c r="AS76" s="19"/>
      <c r="AT76" s="19"/>
      <c r="AU76" s="19"/>
      <c r="AV76" s="19"/>
      <c r="AW76" s="19"/>
      <c r="AX76" s="19"/>
      <c r="AY76" s="19"/>
      <c r="AZ76" s="19"/>
      <c r="BA76" s="19"/>
      <c r="BB76" s="19"/>
      <c r="BC76" s="19"/>
      <c r="BD76" s="19"/>
      <c r="BE76" s="19"/>
      <c r="BF76" s="19"/>
      <c r="BG76" s="19"/>
      <c r="BH76" s="19"/>
      <c r="BI76" s="19"/>
      <c r="BJ76" s="19"/>
      <c r="BK76" s="19"/>
      <c r="BL76" s="19"/>
      <c r="BM76" s="19"/>
      <c r="BN76" s="19"/>
      <c r="BO76" s="19"/>
      <c r="BP76" s="19"/>
      <c r="BQ76" s="19"/>
      <c r="BR76" s="19"/>
      <c r="BS76" s="19"/>
      <c r="BT76" s="19"/>
      <c r="BU76" s="19"/>
      <c r="BV76" s="19"/>
      <c r="BW76" s="19"/>
      <c r="BX76" s="19"/>
      <c r="BY76" s="19"/>
      <c r="BZ76" s="19"/>
      <c r="CA76" s="19"/>
      <c r="CB76" s="19"/>
      <c r="CC76" s="19"/>
      <c r="CD76" s="19"/>
      <c r="CE76" s="19"/>
      <c r="CF76" s="19"/>
      <c r="CG76" s="19"/>
      <c r="CH76" s="19"/>
      <c r="CI76" s="19"/>
      <c r="CJ76" s="19"/>
      <c r="CK76" s="19"/>
      <c r="CL76" s="19"/>
      <c r="CM76" s="19"/>
      <c r="CN76" s="19"/>
      <c r="CO76" s="19"/>
      <c r="CP76" s="19"/>
      <c r="CQ76" s="19"/>
      <c r="CR76" s="19"/>
      <c r="CS76" s="19"/>
      <c r="CT76" s="19"/>
      <c r="CU76" s="19"/>
      <c r="CV76" s="19"/>
      <c r="CW76" s="19"/>
      <c r="CX76" s="19"/>
      <c r="CY76" s="19"/>
    </row>
    <row r="77" spans="1:103" x14ac:dyDescent="0.25">
      <c r="AF77" s="19"/>
      <c r="AG77" s="19"/>
      <c r="AH77" s="19"/>
      <c r="AI77" s="19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19"/>
      <c r="AX77" s="19"/>
      <c r="AY77" s="19"/>
      <c r="AZ77" s="19"/>
      <c r="BA77" s="19"/>
      <c r="BB77" s="19"/>
      <c r="BC77" s="19"/>
      <c r="BD77" s="19"/>
      <c r="BE77" s="19"/>
      <c r="BF77" s="19"/>
      <c r="BG77" s="19"/>
      <c r="BH77" s="19"/>
      <c r="BI77" s="19"/>
      <c r="BJ77" s="19"/>
      <c r="BK77" s="19"/>
      <c r="BL77" s="19"/>
      <c r="BM77" s="19"/>
      <c r="BN77" s="19"/>
      <c r="BO77" s="19"/>
      <c r="BP77" s="19"/>
      <c r="BQ77" s="19"/>
      <c r="BR77" s="19"/>
      <c r="BS77" s="19"/>
      <c r="BT77" s="19"/>
      <c r="BU77" s="19"/>
      <c r="BV77" s="19"/>
      <c r="BW77" s="19"/>
      <c r="BX77" s="19"/>
      <c r="BY77" s="19"/>
      <c r="BZ77" s="19"/>
      <c r="CA77" s="19"/>
      <c r="CB77" s="19"/>
      <c r="CC77" s="19"/>
      <c r="CD77" s="19"/>
      <c r="CE77" s="19"/>
      <c r="CF77" s="19"/>
      <c r="CG77" s="19"/>
      <c r="CH77" s="19"/>
      <c r="CI77" s="19"/>
      <c r="CJ77" s="19"/>
      <c r="CK77" s="19"/>
      <c r="CL77" s="19"/>
      <c r="CM77" s="19"/>
      <c r="CN77" s="19"/>
      <c r="CO77" s="19"/>
      <c r="CP77" s="19"/>
      <c r="CQ77" s="19"/>
      <c r="CR77" s="19"/>
      <c r="CS77" s="19"/>
      <c r="CT77" s="19"/>
      <c r="CU77" s="19"/>
      <c r="CV77" s="19"/>
      <c r="CW77" s="19"/>
      <c r="CX77" s="19"/>
      <c r="CY77" s="19"/>
    </row>
    <row r="78" spans="1:103" x14ac:dyDescent="0.25">
      <c r="AF78" s="19"/>
      <c r="AG78" s="19"/>
      <c r="AH78" s="19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19"/>
      <c r="AX78" s="19"/>
      <c r="AY78" s="19"/>
      <c r="AZ78" s="19"/>
      <c r="BA78" s="19"/>
      <c r="BB78" s="19"/>
      <c r="BC78" s="19"/>
      <c r="BD78" s="19"/>
      <c r="BE78" s="19"/>
      <c r="BF78" s="19"/>
      <c r="BG78" s="19"/>
      <c r="BH78" s="19"/>
      <c r="BI78" s="19"/>
      <c r="BJ78" s="19"/>
      <c r="BK78" s="19"/>
      <c r="BL78" s="19"/>
      <c r="BM78" s="19"/>
      <c r="BN78" s="19"/>
      <c r="BO78" s="19"/>
      <c r="BP78" s="19"/>
      <c r="BQ78" s="19"/>
      <c r="BR78" s="19"/>
      <c r="BS78" s="19"/>
      <c r="BT78" s="19"/>
      <c r="BU78" s="19"/>
      <c r="BV78" s="19"/>
      <c r="BW78" s="19"/>
      <c r="BX78" s="19"/>
      <c r="BY78" s="19"/>
      <c r="BZ78" s="19"/>
      <c r="CA78" s="19"/>
      <c r="CB78" s="19"/>
      <c r="CC78" s="19"/>
      <c r="CD78" s="19"/>
      <c r="CE78" s="19"/>
      <c r="CF78" s="19"/>
      <c r="CG78" s="19"/>
      <c r="CH78" s="19"/>
      <c r="CI78" s="19"/>
      <c r="CJ78" s="19"/>
      <c r="CK78" s="19"/>
      <c r="CL78" s="19"/>
      <c r="CM78" s="19"/>
      <c r="CN78" s="19"/>
      <c r="CO78" s="19"/>
      <c r="CP78" s="19"/>
      <c r="CQ78" s="19"/>
      <c r="CR78" s="19"/>
      <c r="CS78" s="19"/>
      <c r="CT78" s="19"/>
      <c r="CU78" s="19"/>
      <c r="CV78" s="19"/>
      <c r="CW78" s="19"/>
      <c r="CX78" s="19"/>
      <c r="CY78" s="19"/>
    </row>
    <row r="79" spans="1:103" x14ac:dyDescent="0.25">
      <c r="AF79" s="19"/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19"/>
      <c r="AX79" s="19"/>
      <c r="AY79" s="19"/>
      <c r="AZ79" s="19"/>
      <c r="BA79" s="19"/>
      <c r="BB79" s="19"/>
      <c r="BC79" s="19"/>
      <c r="BD79" s="19"/>
      <c r="BE79" s="19"/>
      <c r="BF79" s="19"/>
      <c r="BG79" s="19"/>
      <c r="BH79" s="19"/>
      <c r="BI79" s="19"/>
      <c r="BJ79" s="19"/>
      <c r="BK79" s="19"/>
      <c r="BL79" s="19"/>
      <c r="BM79" s="19"/>
      <c r="BN79" s="19"/>
      <c r="BO79" s="19"/>
      <c r="BP79" s="19"/>
      <c r="BQ79" s="19"/>
      <c r="BR79" s="19"/>
      <c r="BS79" s="19"/>
      <c r="BT79" s="19"/>
      <c r="BU79" s="19"/>
      <c r="BV79" s="19"/>
      <c r="BW79" s="19"/>
      <c r="BX79" s="19"/>
      <c r="BY79" s="19"/>
      <c r="BZ79" s="19"/>
      <c r="CA79" s="19"/>
      <c r="CB79" s="19"/>
      <c r="CC79" s="19"/>
      <c r="CD79" s="19"/>
      <c r="CE79" s="19"/>
      <c r="CF79" s="19"/>
      <c r="CG79" s="19"/>
      <c r="CH79" s="19"/>
      <c r="CI79" s="19"/>
      <c r="CJ79" s="19"/>
      <c r="CK79" s="19"/>
      <c r="CL79" s="19"/>
      <c r="CM79" s="19"/>
      <c r="CN79" s="19"/>
      <c r="CO79" s="19"/>
      <c r="CP79" s="19"/>
      <c r="CQ79" s="19"/>
      <c r="CR79" s="19"/>
      <c r="CS79" s="19"/>
      <c r="CT79" s="19"/>
      <c r="CU79" s="19"/>
      <c r="CV79" s="19"/>
      <c r="CW79" s="19"/>
      <c r="CX79" s="19"/>
      <c r="CY79" s="19"/>
    </row>
    <row r="80" spans="1:103" x14ac:dyDescent="0.25">
      <c r="AF80" s="19"/>
      <c r="AG80" s="19"/>
      <c r="AH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19"/>
      <c r="AX80" s="19"/>
      <c r="AY80" s="19"/>
      <c r="AZ80" s="19"/>
      <c r="BA80" s="19"/>
      <c r="BB80" s="19"/>
      <c r="BC80" s="19"/>
      <c r="BD80" s="19"/>
      <c r="BE80" s="19"/>
      <c r="BF80" s="19"/>
      <c r="BG80" s="19"/>
      <c r="BH80" s="19"/>
      <c r="BI80" s="19"/>
      <c r="BJ80" s="19"/>
      <c r="BK80" s="19"/>
      <c r="BL80" s="19"/>
      <c r="BM80" s="19"/>
      <c r="BN80" s="19"/>
      <c r="BO80" s="19"/>
      <c r="BP80" s="19"/>
      <c r="BQ80" s="19"/>
      <c r="BR80" s="19"/>
      <c r="BS80" s="19"/>
      <c r="BT80" s="19"/>
      <c r="BU80" s="19"/>
      <c r="BV80" s="19"/>
      <c r="BW80" s="19"/>
      <c r="BX80" s="19"/>
      <c r="BY80" s="19"/>
      <c r="BZ80" s="19"/>
      <c r="CA80" s="19"/>
      <c r="CB80" s="19"/>
      <c r="CC80" s="19"/>
      <c r="CD80" s="19"/>
      <c r="CE80" s="19"/>
      <c r="CF80" s="19"/>
      <c r="CG80" s="19"/>
      <c r="CH80" s="19"/>
      <c r="CI80" s="19"/>
      <c r="CJ80" s="19"/>
      <c r="CK80" s="19"/>
      <c r="CL80" s="19"/>
      <c r="CM80" s="19"/>
      <c r="CN80" s="19"/>
      <c r="CO80" s="19"/>
      <c r="CP80" s="19"/>
      <c r="CQ80" s="19"/>
      <c r="CR80" s="19"/>
      <c r="CS80" s="19"/>
      <c r="CT80" s="19"/>
      <c r="CU80" s="19"/>
      <c r="CV80" s="19"/>
      <c r="CW80" s="19"/>
      <c r="CX80" s="19"/>
      <c r="CY80" s="19"/>
    </row>
    <row r="81" spans="32:103" x14ac:dyDescent="0.25">
      <c r="AF81" s="19"/>
      <c r="AG81" s="19"/>
      <c r="AH81" s="19"/>
      <c r="AI81" s="19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19"/>
      <c r="AX81" s="19"/>
      <c r="AY81" s="19"/>
      <c r="AZ81" s="19"/>
      <c r="BA81" s="19"/>
      <c r="BB81" s="19"/>
      <c r="BC81" s="19"/>
      <c r="BD81" s="19"/>
      <c r="BE81" s="19"/>
      <c r="BF81" s="19"/>
      <c r="BG81" s="19"/>
      <c r="BH81" s="19"/>
      <c r="BI81" s="19"/>
      <c r="BJ81" s="19"/>
      <c r="BK81" s="19"/>
      <c r="BL81" s="19"/>
      <c r="BM81" s="19"/>
      <c r="BN81" s="19"/>
      <c r="BO81" s="19"/>
      <c r="BP81" s="19"/>
      <c r="BQ81" s="19"/>
      <c r="BR81" s="19"/>
      <c r="BS81" s="19"/>
      <c r="BT81" s="19"/>
      <c r="BU81" s="19"/>
      <c r="BV81" s="19"/>
      <c r="BW81" s="19"/>
      <c r="BX81" s="19"/>
      <c r="BY81" s="19"/>
      <c r="BZ81" s="19"/>
      <c r="CA81" s="19"/>
      <c r="CB81" s="19"/>
      <c r="CC81" s="19"/>
      <c r="CD81" s="19"/>
      <c r="CE81" s="19"/>
      <c r="CF81" s="19"/>
      <c r="CG81" s="19"/>
      <c r="CH81" s="19"/>
      <c r="CI81" s="19"/>
      <c r="CJ81" s="19"/>
      <c r="CK81" s="19"/>
      <c r="CL81" s="19"/>
      <c r="CM81" s="19"/>
      <c r="CN81" s="19"/>
      <c r="CO81" s="19"/>
      <c r="CP81" s="19"/>
      <c r="CQ81" s="19"/>
      <c r="CR81" s="19"/>
      <c r="CS81" s="19"/>
      <c r="CT81" s="19"/>
      <c r="CU81" s="19"/>
      <c r="CV81" s="19"/>
      <c r="CW81" s="19"/>
      <c r="CX81" s="19"/>
      <c r="CY81" s="19"/>
    </row>
    <row r="82" spans="32:103" x14ac:dyDescent="0.25">
      <c r="AF82" s="19"/>
      <c r="AG82" s="19"/>
      <c r="AH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19"/>
      <c r="AX82" s="19"/>
      <c r="AY82" s="19"/>
      <c r="AZ82" s="19"/>
      <c r="BA82" s="19"/>
      <c r="BB82" s="19"/>
      <c r="BC82" s="19"/>
      <c r="BD82" s="19"/>
      <c r="BE82" s="19"/>
      <c r="BF82" s="19"/>
      <c r="BG82" s="19"/>
      <c r="BH82" s="19"/>
      <c r="BI82" s="19"/>
      <c r="BJ82" s="19"/>
      <c r="BK82" s="19"/>
      <c r="BL82" s="19"/>
      <c r="BM82" s="19"/>
      <c r="BN82" s="19"/>
      <c r="BO82" s="19"/>
      <c r="BP82" s="19"/>
      <c r="BQ82" s="19"/>
      <c r="BR82" s="19"/>
      <c r="BS82" s="19"/>
      <c r="BT82" s="19"/>
      <c r="BU82" s="19"/>
      <c r="BV82" s="19"/>
      <c r="BW82" s="19"/>
      <c r="BX82" s="19"/>
      <c r="BY82" s="19"/>
      <c r="BZ82" s="19"/>
      <c r="CA82" s="19"/>
      <c r="CB82" s="19"/>
      <c r="CC82" s="19"/>
      <c r="CD82" s="19"/>
      <c r="CE82" s="19"/>
      <c r="CF82" s="19"/>
      <c r="CG82" s="19"/>
      <c r="CH82" s="19"/>
      <c r="CI82" s="19"/>
      <c r="CJ82" s="19"/>
      <c r="CK82" s="19"/>
      <c r="CL82" s="19"/>
      <c r="CM82" s="19"/>
      <c r="CN82" s="19"/>
      <c r="CO82" s="19"/>
      <c r="CP82" s="19"/>
      <c r="CQ82" s="19"/>
      <c r="CR82" s="19"/>
      <c r="CS82" s="19"/>
      <c r="CT82" s="19"/>
      <c r="CU82" s="19"/>
      <c r="CV82" s="19"/>
      <c r="CW82" s="19"/>
      <c r="CX82" s="19"/>
      <c r="CY82" s="19"/>
    </row>
    <row r="83" spans="32:103" x14ac:dyDescent="0.25">
      <c r="AF83" s="19"/>
      <c r="AG83" s="19"/>
      <c r="AH83" s="19"/>
      <c r="AI83" s="19"/>
      <c r="AJ83" s="19"/>
      <c r="AK83" s="19"/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19"/>
      <c r="AX83" s="19"/>
      <c r="AY83" s="19"/>
      <c r="AZ83" s="19"/>
      <c r="BA83" s="19"/>
      <c r="BB83" s="19"/>
      <c r="BC83" s="19"/>
      <c r="BD83" s="19"/>
      <c r="BE83" s="19"/>
      <c r="BF83" s="19"/>
      <c r="BG83" s="19"/>
      <c r="BH83" s="19"/>
      <c r="BI83" s="19"/>
      <c r="BJ83" s="19"/>
      <c r="BK83" s="19"/>
      <c r="BL83" s="19"/>
      <c r="BM83" s="19"/>
      <c r="BN83" s="19"/>
      <c r="BO83" s="19"/>
      <c r="BP83" s="19"/>
      <c r="BQ83" s="19"/>
      <c r="BR83" s="19"/>
      <c r="BS83" s="19"/>
      <c r="BT83" s="19"/>
      <c r="BU83" s="19"/>
      <c r="BV83" s="19"/>
      <c r="BW83" s="19"/>
      <c r="BX83" s="19"/>
      <c r="BY83" s="19"/>
      <c r="BZ83" s="19"/>
      <c r="CA83" s="19"/>
      <c r="CB83" s="19"/>
      <c r="CC83" s="19"/>
      <c r="CD83" s="19"/>
      <c r="CE83" s="19"/>
      <c r="CF83" s="19"/>
      <c r="CG83" s="19"/>
      <c r="CH83" s="19"/>
      <c r="CI83" s="19"/>
      <c r="CJ83" s="19"/>
      <c r="CK83" s="19"/>
      <c r="CL83" s="19"/>
      <c r="CM83" s="19"/>
      <c r="CN83" s="19"/>
      <c r="CO83" s="19"/>
      <c r="CP83" s="19"/>
      <c r="CQ83" s="19"/>
      <c r="CR83" s="19"/>
      <c r="CS83" s="19"/>
      <c r="CT83" s="19"/>
      <c r="CU83" s="19"/>
      <c r="CV83" s="19"/>
      <c r="CW83" s="19"/>
      <c r="CX83" s="19"/>
      <c r="CY83" s="19"/>
    </row>
    <row r="84" spans="32:103" x14ac:dyDescent="0.25">
      <c r="AF84" s="19"/>
      <c r="AG84" s="19"/>
      <c r="AH84" s="19"/>
      <c r="AI84" s="19"/>
      <c r="AJ84" s="19"/>
      <c r="AK84" s="19"/>
      <c r="AL84" s="19"/>
      <c r="AM84" s="19"/>
      <c r="AN84" s="19"/>
      <c r="AO84" s="19"/>
      <c r="AP84" s="19"/>
      <c r="AQ84" s="19"/>
      <c r="AR84" s="19"/>
      <c r="AS84" s="19"/>
      <c r="AT84" s="19"/>
      <c r="AU84" s="19"/>
      <c r="AV84" s="19"/>
      <c r="AW84" s="19"/>
      <c r="AX84" s="19"/>
      <c r="AY84" s="19"/>
      <c r="AZ84" s="19"/>
      <c r="BA84" s="19"/>
      <c r="BB84" s="19"/>
      <c r="BC84" s="19"/>
      <c r="BD84" s="19"/>
      <c r="BE84" s="19"/>
      <c r="BF84" s="19"/>
      <c r="BG84" s="19"/>
      <c r="BH84" s="19"/>
      <c r="BI84" s="19"/>
      <c r="BJ84" s="19"/>
      <c r="BK84" s="19"/>
      <c r="BL84" s="19"/>
      <c r="BM84" s="19"/>
      <c r="BN84" s="19"/>
      <c r="BO84" s="19"/>
      <c r="BP84" s="19"/>
      <c r="BQ84" s="19"/>
      <c r="BR84" s="19"/>
      <c r="BS84" s="19"/>
      <c r="BT84" s="19"/>
      <c r="BU84" s="19"/>
      <c r="BV84" s="19"/>
      <c r="BW84" s="19"/>
      <c r="BX84" s="19"/>
      <c r="BY84" s="19"/>
      <c r="BZ84" s="19"/>
      <c r="CA84" s="19"/>
      <c r="CB84" s="19"/>
      <c r="CC84" s="19"/>
      <c r="CD84" s="19"/>
      <c r="CE84" s="19"/>
      <c r="CF84" s="19"/>
      <c r="CG84" s="19"/>
      <c r="CH84" s="19"/>
      <c r="CI84" s="19"/>
      <c r="CJ84" s="19"/>
      <c r="CK84" s="19"/>
      <c r="CL84" s="19"/>
      <c r="CM84" s="19"/>
      <c r="CN84" s="19"/>
      <c r="CO84" s="19"/>
      <c r="CP84" s="19"/>
      <c r="CQ84" s="19"/>
      <c r="CR84" s="19"/>
      <c r="CS84" s="19"/>
      <c r="CT84" s="19"/>
      <c r="CU84" s="19"/>
      <c r="CV84" s="19"/>
      <c r="CW84" s="19"/>
      <c r="CX84" s="19"/>
      <c r="CY84" s="19"/>
    </row>
    <row r="85" spans="32:103" x14ac:dyDescent="0.25">
      <c r="AF85" s="19"/>
      <c r="AG85" s="19"/>
      <c r="AH85" s="19"/>
      <c r="AI85" s="19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19"/>
      <c r="AX85" s="19"/>
      <c r="AY85" s="19"/>
      <c r="AZ85" s="19"/>
      <c r="BA85" s="19"/>
      <c r="BB85" s="19"/>
      <c r="BC85" s="19"/>
      <c r="BD85" s="19"/>
      <c r="BE85" s="19"/>
      <c r="BF85" s="19"/>
      <c r="BG85" s="19"/>
      <c r="BH85" s="19"/>
      <c r="BI85" s="19"/>
      <c r="BJ85" s="19"/>
      <c r="BK85" s="19"/>
      <c r="BL85" s="19"/>
      <c r="BM85" s="19"/>
      <c r="BN85" s="19"/>
      <c r="BO85" s="19"/>
      <c r="BP85" s="19"/>
      <c r="BQ85" s="19"/>
      <c r="BR85" s="19"/>
      <c r="BS85" s="19"/>
      <c r="BT85" s="19"/>
      <c r="BU85" s="19"/>
      <c r="BV85" s="19"/>
      <c r="BW85" s="19"/>
      <c r="BX85" s="19"/>
      <c r="BY85" s="19"/>
      <c r="BZ85" s="19"/>
      <c r="CA85" s="19"/>
      <c r="CB85" s="19"/>
      <c r="CC85" s="19"/>
      <c r="CD85" s="19"/>
      <c r="CE85" s="19"/>
      <c r="CF85" s="19"/>
      <c r="CG85" s="19"/>
      <c r="CH85" s="19"/>
      <c r="CI85" s="19"/>
      <c r="CJ85" s="19"/>
      <c r="CK85" s="19"/>
      <c r="CL85" s="19"/>
      <c r="CM85" s="19"/>
      <c r="CN85" s="19"/>
      <c r="CO85" s="19"/>
      <c r="CP85" s="19"/>
      <c r="CQ85" s="19"/>
      <c r="CR85" s="19"/>
      <c r="CS85" s="19"/>
      <c r="CT85" s="19"/>
      <c r="CU85" s="19"/>
      <c r="CV85" s="19"/>
      <c r="CW85" s="19"/>
      <c r="CX85" s="19"/>
      <c r="CY85" s="19"/>
    </row>
    <row r="86" spans="32:103" x14ac:dyDescent="0.25">
      <c r="AF86" s="19"/>
      <c r="AG86" s="19"/>
      <c r="AH86" s="19"/>
      <c r="AI86" s="1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19"/>
      <c r="AX86" s="19"/>
      <c r="AY86" s="19"/>
      <c r="AZ86" s="19"/>
      <c r="BA86" s="19"/>
      <c r="BB86" s="19"/>
      <c r="BC86" s="19"/>
      <c r="BD86" s="19"/>
      <c r="BE86" s="19"/>
      <c r="BF86" s="19"/>
      <c r="BG86" s="19"/>
      <c r="BH86" s="19"/>
      <c r="BI86" s="19"/>
      <c r="BJ86" s="19"/>
      <c r="BK86" s="19"/>
      <c r="BL86" s="19"/>
      <c r="BM86" s="19"/>
      <c r="BN86" s="19"/>
      <c r="BO86" s="19"/>
      <c r="BP86" s="19"/>
      <c r="BQ86" s="19"/>
      <c r="BR86" s="19"/>
      <c r="BS86" s="19"/>
      <c r="BT86" s="19"/>
      <c r="BU86" s="19"/>
      <c r="BV86" s="19"/>
      <c r="BW86" s="19"/>
      <c r="BX86" s="19"/>
      <c r="BY86" s="19"/>
      <c r="BZ86" s="19"/>
      <c r="CA86" s="19"/>
      <c r="CB86" s="19"/>
      <c r="CC86" s="19"/>
      <c r="CD86" s="19"/>
      <c r="CE86" s="19"/>
      <c r="CF86" s="19"/>
      <c r="CG86" s="19"/>
      <c r="CH86" s="19"/>
      <c r="CI86" s="19"/>
      <c r="CJ86" s="19"/>
      <c r="CK86" s="19"/>
      <c r="CL86" s="19"/>
      <c r="CM86" s="19"/>
      <c r="CN86" s="19"/>
      <c r="CO86" s="19"/>
      <c r="CP86" s="19"/>
      <c r="CQ86" s="19"/>
      <c r="CR86" s="19"/>
      <c r="CS86" s="19"/>
      <c r="CT86" s="19"/>
      <c r="CU86" s="19"/>
      <c r="CV86" s="19"/>
      <c r="CW86" s="19"/>
      <c r="CX86" s="19"/>
      <c r="CY86" s="19"/>
    </row>
    <row r="87" spans="32:103" x14ac:dyDescent="0.25">
      <c r="AF87" s="19"/>
      <c r="AG87" s="19"/>
      <c r="AH87" s="19"/>
      <c r="AI87" s="1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19"/>
      <c r="AX87" s="19"/>
      <c r="AY87" s="19"/>
      <c r="AZ87" s="19"/>
      <c r="BA87" s="19"/>
      <c r="BB87" s="19"/>
      <c r="BC87" s="19"/>
      <c r="BD87" s="19"/>
      <c r="BE87" s="19"/>
      <c r="BF87" s="19"/>
      <c r="BG87" s="19"/>
      <c r="BH87" s="19"/>
      <c r="BI87" s="19"/>
      <c r="BJ87" s="19"/>
      <c r="BK87" s="19"/>
      <c r="BL87" s="19"/>
      <c r="BM87" s="19"/>
      <c r="BN87" s="19"/>
      <c r="BO87" s="19"/>
      <c r="BP87" s="19"/>
      <c r="BQ87" s="19"/>
      <c r="BR87" s="19"/>
      <c r="BS87" s="19"/>
      <c r="BT87" s="19"/>
      <c r="BU87" s="19"/>
      <c r="BV87" s="19"/>
      <c r="BW87" s="19"/>
      <c r="BX87" s="19"/>
      <c r="BY87" s="19"/>
      <c r="BZ87" s="19"/>
      <c r="CA87" s="19"/>
      <c r="CB87" s="19"/>
      <c r="CC87" s="19"/>
      <c r="CD87" s="19"/>
      <c r="CE87" s="19"/>
      <c r="CF87" s="19"/>
      <c r="CG87" s="19"/>
      <c r="CH87" s="19"/>
      <c r="CI87" s="19"/>
      <c r="CJ87" s="19"/>
      <c r="CK87" s="19"/>
      <c r="CL87" s="19"/>
      <c r="CM87" s="19"/>
      <c r="CN87" s="19"/>
      <c r="CO87" s="19"/>
      <c r="CP87" s="19"/>
      <c r="CQ87" s="19"/>
      <c r="CR87" s="19"/>
      <c r="CS87" s="19"/>
      <c r="CT87" s="19"/>
      <c r="CU87" s="19"/>
      <c r="CV87" s="19"/>
      <c r="CW87" s="19"/>
      <c r="CX87" s="19"/>
      <c r="CY87" s="19"/>
    </row>
    <row r="88" spans="32:103" x14ac:dyDescent="0.25">
      <c r="AF88" s="19"/>
      <c r="AG88" s="19"/>
      <c r="AH88" s="19"/>
      <c r="AI88" s="19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19"/>
      <c r="AX88" s="19"/>
      <c r="AY88" s="19"/>
      <c r="AZ88" s="19"/>
      <c r="BA88" s="19"/>
      <c r="BB88" s="19"/>
      <c r="BC88" s="19"/>
      <c r="BD88" s="19"/>
      <c r="BE88" s="19"/>
      <c r="BF88" s="19"/>
      <c r="BG88" s="19"/>
      <c r="BH88" s="19"/>
      <c r="BI88" s="19"/>
      <c r="BJ88" s="19"/>
      <c r="BK88" s="19"/>
      <c r="BL88" s="19"/>
      <c r="BM88" s="19"/>
      <c r="BN88" s="19"/>
      <c r="BO88" s="19"/>
      <c r="BP88" s="19"/>
      <c r="BQ88" s="19"/>
      <c r="BR88" s="19"/>
      <c r="BS88" s="19"/>
      <c r="BT88" s="19"/>
      <c r="BU88" s="19"/>
      <c r="BV88" s="19"/>
      <c r="BW88" s="19"/>
      <c r="BX88" s="19"/>
      <c r="BY88" s="19"/>
      <c r="BZ88" s="19"/>
      <c r="CA88" s="19"/>
      <c r="CB88" s="19"/>
      <c r="CC88" s="19"/>
      <c r="CD88" s="19"/>
      <c r="CE88" s="19"/>
      <c r="CF88" s="19"/>
      <c r="CG88" s="19"/>
      <c r="CH88" s="19"/>
      <c r="CI88" s="19"/>
      <c r="CJ88" s="19"/>
      <c r="CK88" s="19"/>
      <c r="CL88" s="19"/>
      <c r="CM88" s="19"/>
      <c r="CN88" s="19"/>
      <c r="CO88" s="19"/>
      <c r="CP88" s="19"/>
      <c r="CQ88" s="19"/>
      <c r="CR88" s="19"/>
      <c r="CS88" s="19"/>
      <c r="CT88" s="19"/>
      <c r="CU88" s="19"/>
      <c r="CV88" s="19"/>
      <c r="CW88" s="19"/>
      <c r="CX88" s="19"/>
      <c r="CY88" s="19"/>
    </row>
    <row r="89" spans="32:103" x14ac:dyDescent="0.25">
      <c r="AF89" s="19"/>
      <c r="AG89" s="19"/>
      <c r="AH89" s="19"/>
      <c r="AI89" s="19"/>
      <c r="AJ89" s="19"/>
      <c r="AK89" s="19"/>
      <c r="AL89" s="19"/>
      <c r="AM89" s="19"/>
      <c r="AN89" s="19"/>
      <c r="AO89" s="19"/>
      <c r="AP89" s="19"/>
      <c r="AQ89" s="19"/>
      <c r="AR89" s="19"/>
      <c r="AS89" s="19"/>
      <c r="AT89" s="19"/>
      <c r="AU89" s="19"/>
      <c r="AV89" s="19"/>
      <c r="AW89" s="19"/>
      <c r="AX89" s="19"/>
      <c r="AY89" s="19"/>
      <c r="AZ89" s="19"/>
      <c r="BA89" s="19"/>
      <c r="BB89" s="19"/>
      <c r="BC89" s="19"/>
      <c r="BD89" s="19"/>
      <c r="BE89" s="19"/>
      <c r="BF89" s="19"/>
      <c r="BG89" s="19"/>
      <c r="BH89" s="19"/>
      <c r="BI89" s="19"/>
      <c r="BJ89" s="19"/>
      <c r="BK89" s="19"/>
      <c r="BL89" s="19"/>
      <c r="BM89" s="19"/>
      <c r="BN89" s="19"/>
      <c r="BO89" s="19"/>
      <c r="BP89" s="19"/>
      <c r="BQ89" s="19"/>
      <c r="BR89" s="19"/>
      <c r="BS89" s="19"/>
      <c r="BT89" s="19"/>
      <c r="BU89" s="19"/>
      <c r="BV89" s="19"/>
      <c r="BW89" s="19"/>
      <c r="BX89" s="19"/>
      <c r="BY89" s="19"/>
      <c r="BZ89" s="19"/>
      <c r="CA89" s="19"/>
      <c r="CB89" s="19"/>
      <c r="CC89" s="19"/>
      <c r="CD89" s="19"/>
      <c r="CE89" s="19"/>
      <c r="CF89" s="19"/>
      <c r="CG89" s="19"/>
      <c r="CH89" s="19"/>
      <c r="CI89" s="19"/>
      <c r="CJ89" s="19"/>
      <c r="CK89" s="19"/>
      <c r="CL89" s="19"/>
      <c r="CM89" s="19"/>
      <c r="CN89" s="19"/>
      <c r="CO89" s="19"/>
      <c r="CP89" s="19"/>
      <c r="CQ89" s="19"/>
      <c r="CR89" s="19"/>
      <c r="CS89" s="19"/>
      <c r="CT89" s="19"/>
      <c r="CU89" s="19"/>
      <c r="CV89" s="19"/>
      <c r="CW89" s="19"/>
      <c r="CX89" s="19"/>
      <c r="CY89" s="19"/>
    </row>
    <row r="90" spans="32:103" x14ac:dyDescent="0.25">
      <c r="AF90" s="19"/>
      <c r="AG90" s="19"/>
      <c r="AH90" s="19"/>
      <c r="AI90" s="1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19"/>
      <c r="AX90" s="19"/>
      <c r="AY90" s="19"/>
      <c r="AZ90" s="19"/>
      <c r="BA90" s="19"/>
      <c r="BB90" s="19"/>
      <c r="BC90" s="19"/>
      <c r="BD90" s="19"/>
      <c r="BE90" s="19"/>
      <c r="BF90" s="19"/>
      <c r="BG90" s="19"/>
      <c r="BH90" s="19"/>
      <c r="BI90" s="19"/>
      <c r="BJ90" s="19"/>
      <c r="BK90" s="19"/>
      <c r="BL90" s="19"/>
      <c r="BM90" s="19"/>
      <c r="BN90" s="19"/>
      <c r="BO90" s="19"/>
      <c r="BP90" s="19"/>
      <c r="BQ90" s="19"/>
      <c r="BR90" s="19"/>
      <c r="BS90" s="19"/>
      <c r="BT90" s="19"/>
      <c r="BU90" s="19"/>
      <c r="BV90" s="19"/>
      <c r="BW90" s="19"/>
      <c r="BX90" s="19"/>
      <c r="BY90" s="19"/>
      <c r="BZ90" s="19"/>
      <c r="CA90" s="19"/>
      <c r="CB90" s="19"/>
      <c r="CC90" s="19"/>
      <c r="CD90" s="19"/>
      <c r="CE90" s="19"/>
      <c r="CF90" s="19"/>
      <c r="CG90" s="19"/>
      <c r="CH90" s="19"/>
      <c r="CI90" s="19"/>
      <c r="CJ90" s="19"/>
      <c r="CK90" s="19"/>
      <c r="CL90" s="19"/>
      <c r="CM90" s="19"/>
      <c r="CN90" s="19"/>
      <c r="CO90" s="19"/>
      <c r="CP90" s="19"/>
      <c r="CQ90" s="19"/>
      <c r="CR90" s="19"/>
      <c r="CS90" s="19"/>
      <c r="CT90" s="19"/>
      <c r="CU90" s="19"/>
      <c r="CV90" s="19"/>
      <c r="CW90" s="19"/>
      <c r="CX90" s="19"/>
      <c r="CY90" s="19"/>
    </row>
    <row r="91" spans="32:103" x14ac:dyDescent="0.25">
      <c r="AF91" s="19"/>
      <c r="AG91" s="19"/>
      <c r="AH91" s="19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19"/>
      <c r="AX91" s="19"/>
      <c r="AY91" s="19"/>
      <c r="AZ91" s="19"/>
      <c r="BA91" s="19"/>
      <c r="BB91" s="19"/>
      <c r="BC91" s="19"/>
      <c r="BD91" s="19"/>
      <c r="BE91" s="19"/>
      <c r="BF91" s="19"/>
      <c r="BG91" s="19"/>
      <c r="BH91" s="19"/>
      <c r="BI91" s="19"/>
      <c r="BJ91" s="19"/>
      <c r="BK91" s="19"/>
      <c r="BL91" s="19"/>
      <c r="BM91" s="19"/>
      <c r="BN91" s="19"/>
      <c r="BO91" s="19"/>
      <c r="BP91" s="19"/>
      <c r="BQ91" s="19"/>
      <c r="BR91" s="19"/>
      <c r="BS91" s="19"/>
      <c r="BT91" s="19"/>
      <c r="BU91" s="19"/>
      <c r="BV91" s="19"/>
      <c r="BW91" s="19"/>
      <c r="BX91" s="19"/>
      <c r="BY91" s="19"/>
      <c r="BZ91" s="19"/>
      <c r="CA91" s="19"/>
      <c r="CB91" s="19"/>
      <c r="CC91" s="19"/>
      <c r="CD91" s="19"/>
      <c r="CE91" s="19"/>
      <c r="CF91" s="19"/>
      <c r="CG91" s="19"/>
      <c r="CH91" s="19"/>
      <c r="CI91" s="19"/>
      <c r="CJ91" s="19"/>
      <c r="CK91" s="19"/>
      <c r="CL91" s="19"/>
      <c r="CM91" s="19"/>
      <c r="CN91" s="19"/>
      <c r="CO91" s="19"/>
      <c r="CP91" s="19"/>
      <c r="CQ91" s="19"/>
      <c r="CR91" s="19"/>
      <c r="CS91" s="19"/>
      <c r="CT91" s="19"/>
      <c r="CU91" s="19"/>
      <c r="CV91" s="19"/>
      <c r="CW91" s="19"/>
      <c r="CX91" s="19"/>
      <c r="CY91" s="19"/>
    </row>
    <row r="92" spans="32:103" x14ac:dyDescent="0.25">
      <c r="AF92" s="19"/>
      <c r="AG92" s="19"/>
      <c r="AH92" s="19"/>
      <c r="AI92" s="1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19"/>
      <c r="AX92" s="19"/>
      <c r="AY92" s="19"/>
      <c r="AZ92" s="19"/>
      <c r="BA92" s="19"/>
      <c r="BB92" s="19"/>
      <c r="BC92" s="19"/>
      <c r="BD92" s="19"/>
      <c r="BE92" s="19"/>
      <c r="BF92" s="19"/>
      <c r="BG92" s="19"/>
      <c r="BH92" s="19"/>
      <c r="BI92" s="19"/>
      <c r="BJ92" s="19"/>
      <c r="BK92" s="19"/>
      <c r="BL92" s="19"/>
      <c r="BM92" s="19"/>
      <c r="BN92" s="19"/>
      <c r="BO92" s="19"/>
      <c r="BP92" s="19"/>
      <c r="BQ92" s="19"/>
      <c r="BR92" s="19"/>
      <c r="BS92" s="19"/>
      <c r="BT92" s="19"/>
      <c r="BU92" s="19"/>
      <c r="BV92" s="19"/>
      <c r="BW92" s="19"/>
      <c r="BX92" s="19"/>
      <c r="BY92" s="19"/>
      <c r="BZ92" s="19"/>
      <c r="CA92" s="19"/>
      <c r="CB92" s="19"/>
      <c r="CC92" s="19"/>
      <c r="CD92" s="19"/>
      <c r="CE92" s="19"/>
      <c r="CF92" s="19"/>
      <c r="CG92" s="19"/>
      <c r="CH92" s="19"/>
      <c r="CI92" s="19"/>
      <c r="CJ92" s="19"/>
      <c r="CK92" s="19"/>
      <c r="CL92" s="19"/>
      <c r="CM92" s="19"/>
      <c r="CN92" s="19"/>
      <c r="CO92" s="19"/>
      <c r="CP92" s="19"/>
      <c r="CQ92" s="19"/>
      <c r="CR92" s="19"/>
      <c r="CS92" s="19"/>
      <c r="CT92" s="19"/>
      <c r="CU92" s="19"/>
      <c r="CV92" s="19"/>
      <c r="CW92" s="19"/>
      <c r="CX92" s="19"/>
      <c r="CY92" s="19"/>
    </row>
    <row r="93" spans="32:103" x14ac:dyDescent="0.25">
      <c r="AF93" s="19"/>
      <c r="AG93" s="19"/>
      <c r="AH93" s="19"/>
      <c r="AI93" s="19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19"/>
      <c r="AX93" s="19"/>
      <c r="AY93" s="19"/>
      <c r="AZ93" s="19"/>
      <c r="BA93" s="19"/>
      <c r="BB93" s="19"/>
      <c r="BC93" s="19"/>
      <c r="BD93" s="19"/>
      <c r="BE93" s="19"/>
      <c r="BF93" s="19"/>
      <c r="BG93" s="19"/>
      <c r="BH93" s="19"/>
      <c r="BI93" s="19"/>
      <c r="BJ93" s="19"/>
      <c r="BK93" s="19"/>
      <c r="BL93" s="19"/>
      <c r="BM93" s="19"/>
      <c r="BN93" s="19"/>
      <c r="BO93" s="19"/>
      <c r="BP93" s="19"/>
      <c r="BQ93" s="19"/>
      <c r="BR93" s="19"/>
      <c r="BS93" s="19"/>
      <c r="BT93" s="19"/>
      <c r="BU93" s="19"/>
      <c r="BV93" s="19"/>
      <c r="BW93" s="19"/>
      <c r="BX93" s="19"/>
      <c r="BY93" s="19"/>
      <c r="BZ93" s="19"/>
      <c r="CA93" s="19"/>
      <c r="CB93" s="19"/>
      <c r="CC93" s="19"/>
      <c r="CD93" s="19"/>
      <c r="CE93" s="19"/>
      <c r="CF93" s="19"/>
      <c r="CG93" s="19"/>
      <c r="CH93" s="19"/>
      <c r="CI93" s="19"/>
      <c r="CJ93" s="19"/>
      <c r="CK93" s="19"/>
      <c r="CL93" s="19"/>
      <c r="CM93" s="19"/>
      <c r="CN93" s="19"/>
      <c r="CO93" s="19"/>
      <c r="CP93" s="19"/>
      <c r="CQ93" s="19"/>
      <c r="CR93" s="19"/>
      <c r="CS93" s="19"/>
      <c r="CT93" s="19"/>
      <c r="CU93" s="19"/>
      <c r="CV93" s="19"/>
      <c r="CW93" s="19"/>
      <c r="CX93" s="19"/>
      <c r="CY93" s="19"/>
    </row>
    <row r="94" spans="32:103" x14ac:dyDescent="0.25">
      <c r="AF94" s="19"/>
      <c r="AG94" s="19"/>
      <c r="AH94" s="19"/>
      <c r="AI94" s="19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19"/>
      <c r="AX94" s="19"/>
      <c r="AY94" s="19"/>
      <c r="AZ94" s="19"/>
      <c r="BA94" s="19"/>
      <c r="BB94" s="19"/>
      <c r="BC94" s="19"/>
      <c r="BD94" s="19"/>
      <c r="BE94" s="19"/>
      <c r="BF94" s="19"/>
      <c r="BG94" s="19"/>
      <c r="BH94" s="19"/>
      <c r="BI94" s="19"/>
      <c r="BJ94" s="19"/>
      <c r="BK94" s="19"/>
      <c r="BL94" s="19"/>
      <c r="BM94" s="19"/>
      <c r="BN94" s="19"/>
      <c r="BO94" s="19"/>
      <c r="BP94" s="19"/>
      <c r="BQ94" s="19"/>
      <c r="BR94" s="19"/>
      <c r="BS94" s="19"/>
      <c r="BT94" s="19"/>
      <c r="BU94" s="19"/>
      <c r="BV94" s="19"/>
      <c r="BW94" s="19"/>
      <c r="BX94" s="19"/>
      <c r="BY94" s="19"/>
      <c r="BZ94" s="19"/>
      <c r="CA94" s="19"/>
      <c r="CB94" s="19"/>
      <c r="CC94" s="19"/>
      <c r="CD94" s="19"/>
      <c r="CE94" s="19"/>
      <c r="CF94" s="19"/>
      <c r="CG94" s="19"/>
      <c r="CH94" s="19"/>
      <c r="CI94" s="19"/>
      <c r="CJ94" s="19"/>
      <c r="CK94" s="19"/>
      <c r="CL94" s="19"/>
      <c r="CM94" s="19"/>
      <c r="CN94" s="19"/>
      <c r="CO94" s="19"/>
      <c r="CP94" s="19"/>
      <c r="CQ94" s="19"/>
      <c r="CR94" s="19"/>
      <c r="CS94" s="19"/>
      <c r="CT94" s="19"/>
      <c r="CU94" s="19"/>
      <c r="CV94" s="19"/>
      <c r="CW94" s="19"/>
      <c r="CX94" s="19"/>
      <c r="CY94" s="19"/>
    </row>
    <row r="95" spans="32:103" x14ac:dyDescent="0.25">
      <c r="AF95" s="19"/>
      <c r="AG95" s="19"/>
      <c r="AH95" s="19"/>
      <c r="AI95" s="19"/>
      <c r="AJ95" s="19"/>
      <c r="AK95" s="19"/>
      <c r="AL95" s="19"/>
      <c r="AM95" s="19"/>
      <c r="AN95" s="19"/>
      <c r="AO95" s="19"/>
      <c r="AP95" s="19"/>
      <c r="AQ95" s="19"/>
      <c r="AR95" s="19"/>
      <c r="AS95" s="19"/>
      <c r="AT95" s="19"/>
      <c r="AU95" s="19"/>
      <c r="AV95" s="19"/>
      <c r="AW95" s="19"/>
      <c r="AX95" s="19"/>
      <c r="AY95" s="19"/>
      <c r="AZ95" s="19"/>
      <c r="BA95" s="19"/>
      <c r="BB95" s="19"/>
      <c r="BC95" s="19"/>
      <c r="BD95" s="19"/>
      <c r="BE95" s="19"/>
      <c r="BF95" s="19"/>
      <c r="BG95" s="19"/>
      <c r="BH95" s="19"/>
      <c r="BI95" s="19"/>
      <c r="BJ95" s="19"/>
      <c r="BK95" s="19"/>
      <c r="BL95" s="19"/>
      <c r="BM95" s="19"/>
      <c r="BN95" s="19"/>
      <c r="BO95" s="19"/>
      <c r="BP95" s="19"/>
      <c r="BQ95" s="19"/>
      <c r="BR95" s="19"/>
      <c r="BS95" s="19"/>
      <c r="BT95" s="19"/>
      <c r="BU95" s="19"/>
      <c r="BV95" s="19"/>
      <c r="BW95" s="19"/>
      <c r="BX95" s="19"/>
      <c r="BY95" s="19"/>
      <c r="BZ95" s="19"/>
      <c r="CA95" s="19"/>
      <c r="CB95" s="19"/>
      <c r="CC95" s="19"/>
      <c r="CD95" s="19"/>
      <c r="CE95" s="19"/>
      <c r="CF95" s="19"/>
      <c r="CG95" s="19"/>
      <c r="CH95" s="19"/>
      <c r="CI95" s="19"/>
      <c r="CJ95" s="19"/>
      <c r="CK95" s="19"/>
      <c r="CL95" s="19"/>
      <c r="CM95" s="19"/>
      <c r="CN95" s="19"/>
      <c r="CO95" s="19"/>
      <c r="CP95" s="19"/>
      <c r="CQ95" s="19"/>
      <c r="CR95" s="19"/>
      <c r="CS95" s="19"/>
      <c r="CT95" s="19"/>
      <c r="CU95" s="19"/>
      <c r="CV95" s="19"/>
      <c r="CW95" s="19"/>
      <c r="CX95" s="19"/>
      <c r="CY95" s="19"/>
    </row>
    <row r="96" spans="32:103" x14ac:dyDescent="0.25">
      <c r="AF96" s="19"/>
      <c r="AG96" s="19"/>
      <c r="AH96" s="19"/>
      <c r="AI96" s="19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/>
      <c r="AV96" s="19"/>
      <c r="AW96" s="19"/>
      <c r="AX96" s="19"/>
      <c r="AY96" s="19"/>
      <c r="AZ96" s="19"/>
      <c r="BA96" s="19"/>
      <c r="BB96" s="19"/>
      <c r="BC96" s="19"/>
      <c r="BD96" s="19"/>
      <c r="BE96" s="19"/>
      <c r="BF96" s="19"/>
      <c r="BG96" s="19"/>
      <c r="BH96" s="19"/>
      <c r="BI96" s="19"/>
      <c r="BJ96" s="19"/>
      <c r="BK96" s="19"/>
      <c r="BL96" s="19"/>
      <c r="BM96" s="19"/>
      <c r="BN96" s="19"/>
      <c r="BO96" s="19"/>
      <c r="BP96" s="19"/>
      <c r="BQ96" s="19"/>
      <c r="BR96" s="19"/>
      <c r="BS96" s="19"/>
      <c r="BT96" s="19"/>
      <c r="BU96" s="19"/>
      <c r="BV96" s="19"/>
      <c r="BW96" s="19"/>
      <c r="BX96" s="19"/>
      <c r="BY96" s="19"/>
      <c r="BZ96" s="19"/>
      <c r="CA96" s="19"/>
      <c r="CB96" s="19"/>
      <c r="CC96" s="19"/>
      <c r="CD96" s="19"/>
      <c r="CE96" s="19"/>
      <c r="CF96" s="19"/>
      <c r="CG96" s="19"/>
      <c r="CH96" s="19"/>
      <c r="CI96" s="19"/>
      <c r="CJ96" s="19"/>
      <c r="CK96" s="19"/>
      <c r="CL96" s="19"/>
      <c r="CM96" s="19"/>
      <c r="CN96" s="19"/>
      <c r="CO96" s="19"/>
      <c r="CP96" s="19"/>
      <c r="CQ96" s="19"/>
      <c r="CR96" s="19"/>
      <c r="CS96" s="19"/>
      <c r="CT96" s="19"/>
      <c r="CU96" s="19"/>
      <c r="CV96" s="19"/>
      <c r="CW96" s="19"/>
      <c r="CX96" s="19"/>
      <c r="CY96" s="19"/>
    </row>
    <row r="97" spans="32:103" x14ac:dyDescent="0.25">
      <c r="AF97" s="19"/>
      <c r="AG97" s="19"/>
      <c r="AH97" s="19"/>
      <c r="AI97" s="19"/>
      <c r="AJ97" s="19"/>
      <c r="AK97" s="19"/>
      <c r="AL97" s="19"/>
      <c r="AM97" s="19"/>
      <c r="AN97" s="19"/>
      <c r="AO97" s="19"/>
      <c r="AP97" s="19"/>
      <c r="AQ97" s="19"/>
      <c r="AR97" s="19"/>
      <c r="AS97" s="19"/>
      <c r="AT97" s="19"/>
      <c r="AU97" s="19"/>
      <c r="AV97" s="19"/>
      <c r="AW97" s="19"/>
      <c r="AX97" s="19"/>
      <c r="AY97" s="19"/>
      <c r="AZ97" s="19"/>
      <c r="BA97" s="19"/>
      <c r="BB97" s="19"/>
      <c r="BC97" s="19"/>
      <c r="BD97" s="19"/>
      <c r="BE97" s="19"/>
      <c r="BF97" s="19"/>
      <c r="BG97" s="19"/>
      <c r="BH97" s="19"/>
      <c r="BI97" s="19"/>
      <c r="BJ97" s="19"/>
      <c r="BK97" s="19"/>
      <c r="BL97" s="19"/>
      <c r="BM97" s="19"/>
      <c r="BN97" s="19"/>
      <c r="BO97" s="19"/>
      <c r="BP97" s="19"/>
      <c r="BQ97" s="19"/>
      <c r="BR97" s="19"/>
      <c r="BS97" s="19"/>
      <c r="BT97" s="19"/>
      <c r="BU97" s="19"/>
      <c r="BV97" s="19"/>
      <c r="BW97" s="19"/>
      <c r="BX97" s="19"/>
      <c r="BY97" s="19"/>
      <c r="BZ97" s="19"/>
      <c r="CA97" s="19"/>
      <c r="CB97" s="19"/>
      <c r="CC97" s="19"/>
      <c r="CD97" s="19"/>
      <c r="CE97" s="19"/>
      <c r="CF97" s="19"/>
      <c r="CG97" s="19"/>
      <c r="CH97" s="19"/>
      <c r="CI97" s="19"/>
      <c r="CJ97" s="19"/>
      <c r="CK97" s="19"/>
      <c r="CL97" s="19"/>
      <c r="CM97" s="19"/>
      <c r="CN97" s="19"/>
      <c r="CO97" s="19"/>
      <c r="CP97" s="19"/>
      <c r="CQ97" s="19"/>
      <c r="CR97" s="19"/>
      <c r="CS97" s="19"/>
      <c r="CT97" s="19"/>
      <c r="CU97" s="19"/>
      <c r="CV97" s="19"/>
      <c r="CW97" s="19"/>
      <c r="CX97" s="19"/>
      <c r="CY97" s="19"/>
    </row>
    <row r="98" spans="32:103" x14ac:dyDescent="0.25">
      <c r="AF98" s="19"/>
      <c r="AG98" s="19"/>
      <c r="AH98" s="19"/>
      <c r="AI98" s="1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19"/>
      <c r="AX98" s="19"/>
      <c r="AY98" s="19"/>
      <c r="AZ98" s="19"/>
      <c r="BA98" s="19"/>
      <c r="BB98" s="19"/>
      <c r="BC98" s="19"/>
      <c r="BD98" s="19"/>
      <c r="BE98" s="19"/>
      <c r="BF98" s="19"/>
      <c r="BG98" s="19"/>
      <c r="BH98" s="19"/>
      <c r="BI98" s="19"/>
      <c r="BJ98" s="19"/>
      <c r="BK98" s="19"/>
      <c r="BL98" s="19"/>
      <c r="BM98" s="19"/>
      <c r="BN98" s="19"/>
      <c r="BO98" s="19"/>
      <c r="BP98" s="19"/>
      <c r="BQ98" s="19"/>
      <c r="BR98" s="19"/>
      <c r="BS98" s="19"/>
      <c r="BT98" s="19"/>
      <c r="BU98" s="19"/>
      <c r="BV98" s="19"/>
      <c r="BW98" s="19"/>
      <c r="BX98" s="19"/>
      <c r="BY98" s="19"/>
      <c r="BZ98" s="19"/>
      <c r="CA98" s="19"/>
      <c r="CB98" s="19"/>
      <c r="CC98" s="19"/>
      <c r="CD98" s="19"/>
      <c r="CE98" s="19"/>
      <c r="CF98" s="19"/>
      <c r="CG98" s="19"/>
      <c r="CH98" s="19"/>
      <c r="CI98" s="19"/>
      <c r="CJ98" s="19"/>
      <c r="CK98" s="19"/>
      <c r="CL98" s="19"/>
      <c r="CM98" s="19"/>
      <c r="CN98" s="19"/>
      <c r="CO98" s="19"/>
      <c r="CP98" s="19"/>
      <c r="CQ98" s="19"/>
      <c r="CR98" s="19"/>
      <c r="CS98" s="19"/>
      <c r="CT98" s="19"/>
      <c r="CU98" s="19"/>
      <c r="CV98" s="19"/>
      <c r="CW98" s="19"/>
      <c r="CX98" s="19"/>
      <c r="CY98" s="19"/>
    </row>
    <row r="99" spans="32:103" x14ac:dyDescent="0.25">
      <c r="AF99" s="19"/>
      <c r="AG99" s="19"/>
      <c r="AH99" s="19"/>
      <c r="AI99" s="1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19"/>
      <c r="AX99" s="19"/>
      <c r="AY99" s="19"/>
      <c r="AZ99" s="19"/>
      <c r="BA99" s="19"/>
      <c r="BB99" s="19"/>
      <c r="BC99" s="19"/>
      <c r="BD99" s="19"/>
      <c r="BE99" s="19"/>
      <c r="BF99" s="19"/>
      <c r="BG99" s="19"/>
      <c r="BH99" s="19"/>
      <c r="BI99" s="19"/>
      <c r="BJ99" s="19"/>
      <c r="BK99" s="19"/>
      <c r="BL99" s="19"/>
      <c r="BM99" s="19"/>
      <c r="BN99" s="19"/>
      <c r="BO99" s="19"/>
      <c r="BP99" s="19"/>
      <c r="BQ99" s="19"/>
      <c r="BR99" s="19"/>
      <c r="BS99" s="19"/>
      <c r="BT99" s="19"/>
      <c r="BU99" s="19"/>
      <c r="BV99" s="19"/>
      <c r="BW99" s="19"/>
      <c r="BX99" s="19"/>
      <c r="BY99" s="19"/>
      <c r="BZ99" s="19"/>
      <c r="CA99" s="19"/>
      <c r="CB99" s="19"/>
      <c r="CC99" s="19"/>
      <c r="CD99" s="19"/>
      <c r="CE99" s="19"/>
      <c r="CF99" s="19"/>
      <c r="CG99" s="19"/>
      <c r="CH99" s="19"/>
      <c r="CI99" s="19"/>
      <c r="CJ99" s="19"/>
      <c r="CK99" s="19"/>
      <c r="CL99" s="19"/>
      <c r="CM99" s="19"/>
      <c r="CN99" s="19"/>
      <c r="CO99" s="19"/>
      <c r="CP99" s="19"/>
      <c r="CQ99" s="19"/>
      <c r="CR99" s="19"/>
      <c r="CS99" s="19"/>
      <c r="CT99" s="19"/>
      <c r="CU99" s="19"/>
      <c r="CV99" s="19"/>
      <c r="CW99" s="19"/>
      <c r="CX99" s="19"/>
      <c r="CY99" s="19"/>
    </row>
    <row r="100" spans="32:103" x14ac:dyDescent="0.25">
      <c r="AF100" s="19"/>
      <c r="AG100" s="19"/>
      <c r="AH100" s="19"/>
      <c r="AI100" s="19"/>
      <c r="AJ100" s="19"/>
      <c r="AK100" s="19"/>
      <c r="AL100" s="19"/>
      <c r="AM100" s="19"/>
      <c r="AN100" s="19"/>
      <c r="AO100" s="19"/>
      <c r="AP100" s="19"/>
      <c r="AQ100" s="19"/>
      <c r="AR100" s="19"/>
      <c r="AS100" s="19"/>
      <c r="AT100" s="19"/>
      <c r="AU100" s="19"/>
      <c r="AV100" s="19"/>
      <c r="AW100" s="19"/>
      <c r="AX100" s="19"/>
      <c r="AY100" s="19"/>
      <c r="AZ100" s="19"/>
      <c r="BA100" s="19"/>
      <c r="BB100" s="19"/>
      <c r="BC100" s="19"/>
      <c r="BD100" s="19"/>
      <c r="BE100" s="19"/>
      <c r="BF100" s="19"/>
      <c r="BG100" s="19"/>
      <c r="BH100" s="19"/>
      <c r="BI100" s="19"/>
      <c r="BJ100" s="19"/>
      <c r="BK100" s="19"/>
      <c r="BL100" s="19"/>
      <c r="BM100" s="19"/>
      <c r="BN100" s="19"/>
      <c r="BO100" s="19"/>
      <c r="BP100" s="19"/>
      <c r="BQ100" s="19"/>
      <c r="BR100" s="19"/>
      <c r="BS100" s="19"/>
      <c r="BT100" s="19"/>
      <c r="BU100" s="19"/>
      <c r="BV100" s="19"/>
      <c r="BW100" s="19"/>
      <c r="BX100" s="19"/>
      <c r="BY100" s="19"/>
      <c r="BZ100" s="19"/>
      <c r="CA100" s="19"/>
      <c r="CB100" s="19"/>
      <c r="CC100" s="19"/>
      <c r="CD100" s="19"/>
      <c r="CE100" s="19"/>
      <c r="CF100" s="19"/>
      <c r="CG100" s="19"/>
      <c r="CH100" s="19"/>
      <c r="CI100" s="19"/>
      <c r="CJ100" s="19"/>
      <c r="CK100" s="19"/>
      <c r="CL100" s="19"/>
      <c r="CM100" s="19"/>
      <c r="CN100" s="19"/>
      <c r="CO100" s="19"/>
      <c r="CP100" s="19"/>
      <c r="CQ100" s="19"/>
      <c r="CR100" s="19"/>
      <c r="CS100" s="19"/>
      <c r="CT100" s="19"/>
      <c r="CU100" s="19"/>
      <c r="CV100" s="19"/>
      <c r="CW100" s="19"/>
      <c r="CX100" s="19"/>
      <c r="CY100" s="19"/>
    </row>
    <row r="101" spans="32:103" x14ac:dyDescent="0.25">
      <c r="AF101" s="19"/>
      <c r="AG101" s="19"/>
      <c r="AH101" s="19"/>
      <c r="AI101" s="19"/>
      <c r="AJ101" s="19"/>
      <c r="AK101" s="19"/>
      <c r="AL101" s="19"/>
      <c r="AM101" s="19"/>
      <c r="AN101" s="19"/>
      <c r="AO101" s="19"/>
      <c r="AP101" s="19"/>
      <c r="AQ101" s="19"/>
      <c r="AR101" s="19"/>
      <c r="AS101" s="19"/>
      <c r="AT101" s="19"/>
      <c r="AU101" s="19"/>
      <c r="AV101" s="19"/>
      <c r="AW101" s="19"/>
      <c r="AX101" s="19"/>
      <c r="AY101" s="19"/>
      <c r="AZ101" s="19"/>
      <c r="BA101" s="19"/>
      <c r="BB101" s="19"/>
      <c r="BC101" s="19"/>
      <c r="BD101" s="19"/>
      <c r="BE101" s="19"/>
      <c r="BF101" s="19"/>
      <c r="BG101" s="19"/>
      <c r="BH101" s="19"/>
      <c r="BI101" s="19"/>
      <c r="BJ101" s="19"/>
      <c r="BK101" s="19"/>
      <c r="BL101" s="19"/>
      <c r="BM101" s="19"/>
      <c r="BN101" s="19"/>
      <c r="BO101" s="19"/>
      <c r="BP101" s="19"/>
      <c r="BQ101" s="19"/>
      <c r="BR101" s="19"/>
      <c r="BS101" s="19"/>
      <c r="BT101" s="19"/>
      <c r="BU101" s="19"/>
      <c r="BV101" s="19"/>
      <c r="BW101" s="19"/>
      <c r="BX101" s="19"/>
      <c r="BY101" s="19"/>
      <c r="BZ101" s="19"/>
      <c r="CA101" s="19"/>
      <c r="CB101" s="19"/>
      <c r="CC101" s="19"/>
      <c r="CD101" s="19"/>
      <c r="CE101" s="19"/>
      <c r="CF101" s="19"/>
      <c r="CG101" s="19"/>
      <c r="CH101" s="19"/>
      <c r="CI101" s="19"/>
      <c r="CJ101" s="19"/>
      <c r="CK101" s="19"/>
      <c r="CL101" s="19"/>
      <c r="CM101" s="19"/>
      <c r="CN101" s="19"/>
      <c r="CO101" s="19"/>
      <c r="CP101" s="19"/>
      <c r="CQ101" s="19"/>
      <c r="CR101" s="19"/>
      <c r="CS101" s="19"/>
      <c r="CT101" s="19"/>
      <c r="CU101" s="19"/>
      <c r="CV101" s="19"/>
      <c r="CW101" s="19"/>
      <c r="CX101" s="19"/>
      <c r="CY101" s="19"/>
    </row>
    <row r="102" spans="32:103" x14ac:dyDescent="0.25">
      <c r="AF102" s="19"/>
      <c r="AG102" s="19"/>
      <c r="AH102" s="19"/>
      <c r="AI102" s="19"/>
      <c r="AJ102" s="19"/>
      <c r="AK102" s="19"/>
      <c r="AL102" s="19"/>
      <c r="AM102" s="19"/>
      <c r="AN102" s="19"/>
      <c r="AO102" s="19"/>
      <c r="AP102" s="19"/>
      <c r="AQ102" s="19"/>
      <c r="AR102" s="19"/>
      <c r="AS102" s="19"/>
      <c r="AT102" s="19"/>
      <c r="AU102" s="19"/>
      <c r="AV102" s="19"/>
      <c r="AW102" s="19"/>
      <c r="AX102" s="19"/>
      <c r="AY102" s="19"/>
      <c r="AZ102" s="19"/>
      <c r="BA102" s="19"/>
      <c r="BB102" s="19"/>
      <c r="BC102" s="19"/>
      <c r="BD102" s="19"/>
      <c r="BE102" s="19"/>
      <c r="BF102" s="19"/>
      <c r="BG102" s="19"/>
      <c r="BH102" s="19"/>
      <c r="BI102" s="19"/>
      <c r="BJ102" s="19"/>
      <c r="BK102" s="19"/>
      <c r="BL102" s="19"/>
      <c r="BM102" s="19"/>
      <c r="BN102" s="19"/>
      <c r="BO102" s="19"/>
      <c r="BP102" s="19"/>
      <c r="BQ102" s="19"/>
      <c r="BR102" s="19"/>
      <c r="BS102" s="19"/>
      <c r="BT102" s="19"/>
      <c r="BU102" s="19"/>
      <c r="BV102" s="19"/>
      <c r="BW102" s="19"/>
      <c r="BX102" s="19"/>
      <c r="BY102" s="19"/>
      <c r="BZ102" s="19"/>
      <c r="CA102" s="19"/>
      <c r="CB102" s="19"/>
      <c r="CC102" s="19"/>
      <c r="CD102" s="19"/>
      <c r="CE102" s="19"/>
      <c r="CF102" s="19"/>
      <c r="CG102" s="19"/>
      <c r="CH102" s="19"/>
      <c r="CI102" s="19"/>
      <c r="CJ102" s="19"/>
      <c r="CK102" s="19"/>
      <c r="CL102" s="19"/>
      <c r="CM102" s="19"/>
      <c r="CN102" s="19"/>
      <c r="CO102" s="19"/>
      <c r="CP102" s="19"/>
      <c r="CQ102" s="19"/>
      <c r="CR102" s="19"/>
      <c r="CS102" s="19"/>
      <c r="CT102" s="19"/>
      <c r="CU102" s="19"/>
      <c r="CV102" s="19"/>
      <c r="CW102" s="19"/>
      <c r="CX102" s="19"/>
      <c r="CY102" s="19"/>
    </row>
    <row r="103" spans="32:103" x14ac:dyDescent="0.25">
      <c r="AF103" s="19"/>
      <c r="AG103" s="19"/>
      <c r="AH103" s="19"/>
      <c r="AI103" s="19"/>
      <c r="AJ103" s="19"/>
      <c r="AK103" s="19"/>
      <c r="AL103" s="19"/>
      <c r="AM103" s="19"/>
      <c r="AN103" s="19"/>
      <c r="AO103" s="19"/>
      <c r="AP103" s="19"/>
      <c r="AQ103" s="19"/>
      <c r="AR103" s="19"/>
      <c r="AS103" s="19"/>
      <c r="AT103" s="19"/>
      <c r="AU103" s="19"/>
      <c r="AV103" s="19"/>
      <c r="AW103" s="19"/>
      <c r="AX103" s="19"/>
      <c r="AY103" s="19"/>
      <c r="AZ103" s="19"/>
      <c r="BA103" s="19"/>
      <c r="BB103" s="19"/>
      <c r="BC103" s="19"/>
      <c r="BD103" s="19"/>
      <c r="BE103" s="19"/>
      <c r="BF103" s="19"/>
      <c r="BG103" s="19"/>
      <c r="BH103" s="19"/>
      <c r="BI103" s="19"/>
      <c r="BJ103" s="19"/>
      <c r="BK103" s="19"/>
      <c r="BL103" s="19"/>
      <c r="BM103" s="19"/>
      <c r="BN103" s="19"/>
      <c r="BO103" s="19"/>
      <c r="BP103" s="19"/>
      <c r="BQ103" s="19"/>
      <c r="BR103" s="19"/>
      <c r="BS103" s="19"/>
      <c r="BT103" s="19"/>
      <c r="BU103" s="19"/>
      <c r="BV103" s="19"/>
      <c r="BW103" s="19"/>
      <c r="BX103" s="19"/>
      <c r="BY103" s="19"/>
      <c r="BZ103" s="19"/>
      <c r="CA103" s="19"/>
      <c r="CB103" s="19"/>
      <c r="CC103" s="19"/>
      <c r="CD103" s="19"/>
      <c r="CE103" s="19"/>
      <c r="CF103" s="19"/>
      <c r="CG103" s="19"/>
      <c r="CH103" s="19"/>
      <c r="CI103" s="19"/>
      <c r="CJ103" s="19"/>
      <c r="CK103" s="19"/>
      <c r="CL103" s="19"/>
      <c r="CM103" s="19"/>
      <c r="CN103" s="19"/>
      <c r="CO103" s="19"/>
      <c r="CP103" s="19"/>
      <c r="CQ103" s="19"/>
      <c r="CR103" s="19"/>
      <c r="CS103" s="19"/>
      <c r="CT103" s="19"/>
      <c r="CU103" s="19"/>
      <c r="CV103" s="19"/>
      <c r="CW103" s="19"/>
      <c r="CX103" s="19"/>
      <c r="CY103" s="19"/>
    </row>
    <row r="104" spans="32:103" x14ac:dyDescent="0.25">
      <c r="AF104" s="19"/>
      <c r="AG104" s="19"/>
      <c r="AH104" s="19"/>
      <c r="AI104" s="19"/>
      <c r="AJ104" s="19"/>
      <c r="AK104" s="19"/>
      <c r="AL104" s="19"/>
      <c r="AM104" s="19"/>
      <c r="AN104" s="19"/>
      <c r="AO104" s="19"/>
      <c r="AP104" s="19"/>
      <c r="AQ104" s="19"/>
      <c r="AR104" s="19"/>
      <c r="AS104" s="19"/>
      <c r="AT104" s="19"/>
      <c r="AU104" s="19"/>
      <c r="AV104" s="19"/>
      <c r="AW104" s="19"/>
      <c r="AX104" s="19"/>
      <c r="AY104" s="19"/>
      <c r="AZ104" s="19"/>
      <c r="BA104" s="19"/>
      <c r="BB104" s="19"/>
      <c r="BC104" s="19"/>
      <c r="BD104" s="19"/>
      <c r="BE104" s="19"/>
      <c r="BF104" s="19"/>
      <c r="BG104" s="19"/>
      <c r="BH104" s="19"/>
      <c r="BI104" s="19"/>
      <c r="BJ104" s="19"/>
      <c r="BK104" s="19"/>
      <c r="BL104" s="19"/>
      <c r="BM104" s="19"/>
      <c r="BN104" s="19"/>
      <c r="BO104" s="19"/>
      <c r="BP104" s="19"/>
      <c r="BQ104" s="19"/>
      <c r="BR104" s="19"/>
      <c r="BS104" s="19"/>
      <c r="BT104" s="19"/>
      <c r="BU104" s="19"/>
      <c r="BV104" s="19"/>
      <c r="BW104" s="19"/>
      <c r="BX104" s="19"/>
      <c r="BY104" s="19"/>
      <c r="BZ104" s="19"/>
      <c r="CA104" s="19"/>
      <c r="CB104" s="19"/>
      <c r="CC104" s="19"/>
      <c r="CD104" s="19"/>
      <c r="CE104" s="19"/>
      <c r="CF104" s="19"/>
      <c r="CG104" s="19"/>
      <c r="CH104" s="19"/>
      <c r="CI104" s="19"/>
      <c r="CJ104" s="19"/>
      <c r="CK104" s="19"/>
      <c r="CL104" s="19"/>
      <c r="CM104" s="19"/>
      <c r="CN104" s="19"/>
      <c r="CO104" s="19"/>
      <c r="CP104" s="19"/>
      <c r="CQ104" s="19"/>
      <c r="CR104" s="19"/>
      <c r="CS104" s="19"/>
      <c r="CT104" s="19"/>
      <c r="CU104" s="19"/>
      <c r="CV104" s="19"/>
      <c r="CW104" s="19"/>
      <c r="CX104" s="19"/>
      <c r="CY104" s="19"/>
    </row>
    <row r="105" spans="32:103" x14ac:dyDescent="0.25">
      <c r="AF105" s="19"/>
      <c r="AG105" s="19"/>
      <c r="AH105" s="19"/>
      <c r="AI105" s="19"/>
      <c r="AJ105" s="19"/>
      <c r="AK105" s="19"/>
      <c r="AL105" s="19"/>
      <c r="AM105" s="19"/>
      <c r="AN105" s="19"/>
      <c r="AO105" s="19"/>
      <c r="AP105" s="19"/>
      <c r="AQ105" s="19"/>
      <c r="AR105" s="19"/>
      <c r="AS105" s="19"/>
      <c r="AT105" s="19"/>
      <c r="AU105" s="19"/>
      <c r="AV105" s="19"/>
      <c r="AW105" s="19"/>
      <c r="AX105" s="19"/>
      <c r="AY105" s="19"/>
      <c r="AZ105" s="19"/>
      <c r="BA105" s="19"/>
      <c r="BB105" s="19"/>
      <c r="BC105" s="19"/>
      <c r="BD105" s="19"/>
      <c r="BE105" s="19"/>
      <c r="BF105" s="19"/>
      <c r="BG105" s="19"/>
      <c r="BH105" s="19"/>
      <c r="BI105" s="19"/>
      <c r="BJ105" s="19"/>
      <c r="BK105" s="19"/>
      <c r="BL105" s="19"/>
      <c r="BM105" s="19"/>
      <c r="BN105" s="19"/>
      <c r="BO105" s="19"/>
      <c r="BP105" s="19"/>
      <c r="BQ105" s="19"/>
      <c r="BR105" s="19"/>
      <c r="BS105" s="19"/>
      <c r="BT105" s="19"/>
      <c r="BU105" s="19"/>
      <c r="BV105" s="19"/>
      <c r="BW105" s="19"/>
      <c r="BX105" s="19"/>
      <c r="BY105" s="19"/>
      <c r="BZ105" s="19"/>
      <c r="CA105" s="19"/>
      <c r="CB105" s="19"/>
      <c r="CC105" s="19"/>
      <c r="CD105" s="19"/>
      <c r="CE105" s="19"/>
      <c r="CF105" s="19"/>
      <c r="CG105" s="19"/>
      <c r="CH105" s="19"/>
      <c r="CI105" s="19"/>
      <c r="CJ105" s="19"/>
      <c r="CK105" s="19"/>
      <c r="CL105" s="19"/>
      <c r="CM105" s="19"/>
      <c r="CN105" s="19"/>
      <c r="CO105" s="19"/>
      <c r="CP105" s="19"/>
      <c r="CQ105" s="19"/>
      <c r="CR105" s="19"/>
      <c r="CS105" s="19"/>
      <c r="CT105" s="19"/>
      <c r="CU105" s="19"/>
      <c r="CV105" s="19"/>
      <c r="CW105" s="19"/>
      <c r="CX105" s="19"/>
      <c r="CY105" s="19"/>
    </row>
    <row r="106" spans="32:103" x14ac:dyDescent="0.25">
      <c r="AF106" s="19"/>
      <c r="AG106" s="19"/>
      <c r="AH106" s="19"/>
      <c r="AI106" s="19"/>
      <c r="AJ106" s="19"/>
      <c r="AK106" s="19"/>
      <c r="AL106" s="19"/>
      <c r="AM106" s="19"/>
      <c r="AN106" s="19"/>
      <c r="AO106" s="19"/>
      <c r="AP106" s="19"/>
      <c r="AQ106" s="19"/>
      <c r="AR106" s="19"/>
      <c r="AS106" s="19"/>
      <c r="AT106" s="19"/>
      <c r="AU106" s="19"/>
      <c r="AV106" s="19"/>
      <c r="AW106" s="19"/>
      <c r="AX106" s="19"/>
      <c r="AY106" s="19"/>
      <c r="AZ106" s="19"/>
      <c r="BA106" s="19"/>
      <c r="BB106" s="19"/>
      <c r="BC106" s="19"/>
      <c r="BD106" s="19"/>
      <c r="BE106" s="19"/>
      <c r="BF106" s="19"/>
      <c r="BG106" s="19"/>
      <c r="BH106" s="19"/>
      <c r="BI106" s="19"/>
      <c r="BJ106" s="19"/>
      <c r="BK106" s="19"/>
      <c r="BL106" s="19"/>
      <c r="BM106" s="19"/>
      <c r="BN106" s="19"/>
      <c r="BO106" s="19"/>
      <c r="BP106" s="19"/>
      <c r="BQ106" s="19"/>
      <c r="BR106" s="19"/>
      <c r="BS106" s="19"/>
      <c r="BT106" s="19"/>
      <c r="BU106" s="19"/>
      <c r="BV106" s="19"/>
      <c r="BW106" s="19"/>
      <c r="BX106" s="19"/>
      <c r="BY106" s="19"/>
      <c r="BZ106" s="19"/>
      <c r="CA106" s="19"/>
      <c r="CB106" s="19"/>
      <c r="CC106" s="19"/>
      <c r="CD106" s="19"/>
      <c r="CE106" s="19"/>
      <c r="CF106" s="19"/>
      <c r="CG106" s="19"/>
      <c r="CH106" s="19"/>
      <c r="CI106" s="19"/>
      <c r="CJ106" s="19"/>
      <c r="CK106" s="19"/>
      <c r="CL106" s="19"/>
      <c r="CM106" s="19"/>
      <c r="CN106" s="19"/>
      <c r="CO106" s="19"/>
      <c r="CP106" s="19"/>
      <c r="CQ106" s="19"/>
      <c r="CR106" s="19"/>
      <c r="CS106" s="19"/>
      <c r="CT106" s="19"/>
      <c r="CU106" s="19"/>
      <c r="CV106" s="19"/>
      <c r="CW106" s="19"/>
      <c r="CX106" s="19"/>
      <c r="CY106" s="19"/>
    </row>
    <row r="107" spans="32:103" x14ac:dyDescent="0.25">
      <c r="AF107" s="19"/>
      <c r="AG107" s="19"/>
      <c r="AH107" s="19"/>
      <c r="AI107" s="19"/>
      <c r="AJ107" s="19"/>
      <c r="AK107" s="19"/>
      <c r="AL107" s="19"/>
      <c r="AM107" s="19"/>
      <c r="AN107" s="19"/>
      <c r="AO107" s="19"/>
      <c r="AP107" s="19"/>
      <c r="AQ107" s="19"/>
      <c r="AR107" s="19"/>
      <c r="AS107" s="19"/>
      <c r="AT107" s="19"/>
      <c r="AU107" s="19"/>
      <c r="AV107" s="19"/>
      <c r="AW107" s="19"/>
      <c r="AX107" s="19"/>
      <c r="AY107" s="19"/>
      <c r="AZ107" s="19"/>
      <c r="BA107" s="19"/>
      <c r="BB107" s="19"/>
      <c r="BC107" s="19"/>
      <c r="BD107" s="19"/>
      <c r="BE107" s="19"/>
      <c r="BF107" s="19"/>
      <c r="BG107" s="19"/>
      <c r="BH107" s="19"/>
      <c r="BI107" s="19"/>
      <c r="BJ107" s="19"/>
      <c r="BK107" s="19"/>
      <c r="BL107" s="19"/>
      <c r="BM107" s="19"/>
      <c r="BN107" s="19"/>
      <c r="BO107" s="19"/>
      <c r="BP107" s="19"/>
      <c r="BQ107" s="19"/>
      <c r="BR107" s="19"/>
      <c r="BS107" s="19"/>
      <c r="BT107" s="19"/>
      <c r="BU107" s="19"/>
      <c r="BV107" s="19"/>
      <c r="BW107" s="19"/>
      <c r="BX107" s="19"/>
      <c r="BY107" s="19"/>
      <c r="BZ107" s="19"/>
      <c r="CA107" s="19"/>
      <c r="CB107" s="19"/>
      <c r="CC107" s="19"/>
      <c r="CD107" s="19"/>
      <c r="CE107" s="19"/>
      <c r="CF107" s="19"/>
      <c r="CG107" s="19"/>
      <c r="CH107" s="19"/>
      <c r="CI107" s="19"/>
      <c r="CJ107" s="19"/>
      <c r="CK107" s="19"/>
      <c r="CL107" s="19"/>
      <c r="CM107" s="19"/>
      <c r="CN107" s="19"/>
      <c r="CO107" s="19"/>
      <c r="CP107" s="19"/>
      <c r="CQ107" s="19"/>
      <c r="CR107" s="19"/>
      <c r="CS107" s="19"/>
      <c r="CT107" s="19"/>
      <c r="CU107" s="19"/>
      <c r="CV107" s="19"/>
      <c r="CW107" s="19"/>
      <c r="CX107" s="19"/>
      <c r="CY107" s="19"/>
    </row>
    <row r="108" spans="32:103" x14ac:dyDescent="0.25">
      <c r="AF108" s="19"/>
      <c r="AG108" s="19"/>
      <c r="AH108" s="19"/>
      <c r="AI108" s="19"/>
      <c r="AJ108" s="19"/>
      <c r="AK108" s="19"/>
      <c r="AL108" s="19"/>
      <c r="AM108" s="19"/>
      <c r="AN108" s="19"/>
      <c r="AO108" s="19"/>
      <c r="AP108" s="19"/>
      <c r="AQ108" s="19"/>
      <c r="AR108" s="19"/>
      <c r="AS108" s="19"/>
      <c r="AT108" s="19"/>
      <c r="AU108" s="19"/>
      <c r="AV108" s="19"/>
      <c r="AW108" s="19"/>
      <c r="AX108" s="19"/>
      <c r="AY108" s="19"/>
      <c r="AZ108" s="19"/>
      <c r="BA108" s="19"/>
      <c r="BB108" s="19"/>
      <c r="BC108" s="19"/>
      <c r="BD108" s="19"/>
      <c r="BE108" s="19"/>
      <c r="BF108" s="19"/>
      <c r="BG108" s="19"/>
      <c r="BH108" s="19"/>
      <c r="BI108" s="19"/>
      <c r="BJ108" s="19"/>
      <c r="BK108" s="19"/>
      <c r="BL108" s="19"/>
      <c r="BM108" s="19"/>
      <c r="BN108" s="19"/>
      <c r="BO108" s="19"/>
      <c r="BP108" s="19"/>
      <c r="BQ108" s="19"/>
      <c r="BR108" s="19"/>
      <c r="BS108" s="19"/>
      <c r="BT108" s="19"/>
      <c r="BU108" s="19"/>
      <c r="BV108" s="19"/>
      <c r="BW108" s="19"/>
      <c r="BX108" s="19"/>
      <c r="BY108" s="19"/>
      <c r="BZ108" s="19"/>
      <c r="CA108" s="19"/>
      <c r="CB108" s="19"/>
      <c r="CC108" s="19"/>
      <c r="CD108" s="19"/>
      <c r="CE108" s="19"/>
      <c r="CF108" s="19"/>
      <c r="CG108" s="19"/>
      <c r="CH108" s="19"/>
      <c r="CI108" s="19"/>
      <c r="CJ108" s="19"/>
      <c r="CK108" s="19"/>
      <c r="CL108" s="19"/>
      <c r="CM108" s="19"/>
      <c r="CN108" s="19"/>
      <c r="CO108" s="19"/>
      <c r="CP108" s="19"/>
      <c r="CQ108" s="19"/>
      <c r="CR108" s="19"/>
      <c r="CS108" s="19"/>
      <c r="CT108" s="19"/>
      <c r="CU108" s="19"/>
      <c r="CV108" s="19"/>
      <c r="CW108" s="19"/>
      <c r="CX108" s="19"/>
      <c r="CY108" s="19"/>
    </row>
    <row r="109" spans="32:103" x14ac:dyDescent="0.25">
      <c r="AF109" s="19"/>
      <c r="AG109" s="19"/>
      <c r="AH109" s="19"/>
      <c r="AI109" s="19"/>
      <c r="AJ109" s="19"/>
      <c r="AK109" s="19"/>
      <c r="AL109" s="19"/>
      <c r="AM109" s="19"/>
      <c r="AN109" s="19"/>
      <c r="AO109" s="19"/>
      <c r="AP109" s="19"/>
      <c r="AQ109" s="19"/>
      <c r="AR109" s="19"/>
      <c r="AS109" s="19"/>
      <c r="AT109" s="19"/>
      <c r="AU109" s="19"/>
      <c r="AV109" s="19"/>
      <c r="AW109" s="19"/>
      <c r="AX109" s="19"/>
      <c r="AY109" s="19"/>
      <c r="AZ109" s="19"/>
      <c r="BA109" s="19"/>
      <c r="BB109" s="19"/>
      <c r="BC109" s="19"/>
      <c r="BD109" s="19"/>
      <c r="BE109" s="19"/>
      <c r="BF109" s="19"/>
      <c r="BG109" s="19"/>
      <c r="BH109" s="19"/>
      <c r="BI109" s="19"/>
      <c r="BJ109" s="19"/>
      <c r="BK109" s="19"/>
      <c r="BL109" s="19"/>
      <c r="BM109" s="19"/>
      <c r="BN109" s="19"/>
      <c r="BO109" s="19"/>
      <c r="BP109" s="19"/>
      <c r="BQ109" s="19"/>
      <c r="BR109" s="19"/>
      <c r="BS109" s="19"/>
      <c r="BT109" s="19"/>
      <c r="BU109" s="19"/>
      <c r="BV109" s="19"/>
      <c r="BW109" s="19"/>
      <c r="BX109" s="19"/>
      <c r="BY109" s="19"/>
      <c r="BZ109" s="19"/>
      <c r="CA109" s="19"/>
      <c r="CB109" s="19"/>
      <c r="CC109" s="19"/>
      <c r="CD109" s="19"/>
      <c r="CE109" s="19"/>
      <c r="CF109" s="19"/>
      <c r="CG109" s="19"/>
      <c r="CH109" s="19"/>
      <c r="CI109" s="19"/>
      <c r="CJ109" s="19"/>
      <c r="CK109" s="19"/>
      <c r="CL109" s="19"/>
      <c r="CM109" s="19"/>
      <c r="CN109" s="19"/>
      <c r="CO109" s="19"/>
      <c r="CP109" s="19"/>
      <c r="CQ109" s="19"/>
      <c r="CR109" s="19"/>
      <c r="CS109" s="19"/>
      <c r="CT109" s="19"/>
      <c r="CU109" s="19"/>
      <c r="CV109" s="19"/>
      <c r="CW109" s="19"/>
      <c r="CX109" s="19"/>
      <c r="CY109" s="19"/>
    </row>
    <row r="110" spans="32:103" x14ac:dyDescent="0.25">
      <c r="AF110" s="19"/>
      <c r="AG110" s="19"/>
      <c r="AH110" s="19"/>
      <c r="AI110" s="19"/>
      <c r="AJ110" s="19"/>
      <c r="AK110" s="19"/>
      <c r="AL110" s="19"/>
      <c r="AM110" s="19"/>
      <c r="AN110" s="19"/>
      <c r="AO110" s="19"/>
      <c r="AP110" s="19"/>
      <c r="AQ110" s="19"/>
      <c r="AR110" s="19"/>
      <c r="AS110" s="19"/>
      <c r="AT110" s="19"/>
      <c r="AU110" s="19"/>
      <c r="AV110" s="19"/>
      <c r="AW110" s="19"/>
      <c r="AX110" s="19"/>
      <c r="AY110" s="19"/>
      <c r="AZ110" s="19"/>
      <c r="BA110" s="19"/>
      <c r="BB110" s="19"/>
      <c r="BC110" s="19"/>
      <c r="BD110" s="19"/>
      <c r="BE110" s="19"/>
      <c r="BF110" s="19"/>
      <c r="BG110" s="19"/>
      <c r="BH110" s="19"/>
      <c r="BI110" s="19"/>
      <c r="BJ110" s="19"/>
      <c r="BK110" s="19"/>
      <c r="BL110" s="19"/>
      <c r="BM110" s="19"/>
      <c r="BN110" s="19"/>
      <c r="BO110" s="19"/>
      <c r="BP110" s="19"/>
      <c r="BQ110" s="19"/>
      <c r="BR110" s="19"/>
      <c r="BS110" s="19"/>
      <c r="BT110" s="19"/>
      <c r="BU110" s="19"/>
      <c r="BV110" s="19"/>
      <c r="BW110" s="19"/>
      <c r="BX110" s="19"/>
      <c r="BY110" s="19"/>
      <c r="BZ110" s="19"/>
      <c r="CA110" s="19"/>
      <c r="CB110" s="19"/>
      <c r="CC110" s="19"/>
      <c r="CD110" s="19"/>
      <c r="CE110" s="19"/>
      <c r="CF110" s="19"/>
      <c r="CG110" s="19"/>
      <c r="CH110" s="19"/>
      <c r="CI110" s="19"/>
      <c r="CJ110" s="19"/>
      <c r="CK110" s="19"/>
      <c r="CL110" s="19"/>
      <c r="CM110" s="19"/>
      <c r="CN110" s="19"/>
      <c r="CO110" s="19"/>
      <c r="CP110" s="19"/>
      <c r="CQ110" s="19"/>
      <c r="CR110" s="19"/>
      <c r="CS110" s="19"/>
      <c r="CT110" s="19"/>
      <c r="CU110" s="19"/>
      <c r="CV110" s="19"/>
      <c r="CW110" s="19"/>
      <c r="CX110" s="19"/>
      <c r="CY110" s="19"/>
    </row>
    <row r="111" spans="32:103" x14ac:dyDescent="0.25">
      <c r="AF111" s="19"/>
      <c r="AG111" s="19"/>
      <c r="AH111" s="19"/>
      <c r="AI111" s="19"/>
      <c r="AJ111" s="19"/>
      <c r="AK111" s="19"/>
      <c r="AL111" s="19"/>
      <c r="AM111" s="19"/>
      <c r="AN111" s="19"/>
      <c r="AO111" s="19"/>
      <c r="AP111" s="19"/>
      <c r="AQ111" s="19"/>
      <c r="AR111" s="19"/>
      <c r="AS111" s="19"/>
      <c r="AT111" s="19"/>
      <c r="AU111" s="19"/>
      <c r="AV111" s="19"/>
      <c r="AW111" s="19"/>
      <c r="AX111" s="19"/>
      <c r="AY111" s="19"/>
      <c r="AZ111" s="19"/>
      <c r="BA111" s="19"/>
      <c r="BB111" s="19"/>
      <c r="BC111" s="19"/>
      <c r="BD111" s="19"/>
      <c r="BE111" s="19"/>
      <c r="BF111" s="19"/>
      <c r="BG111" s="19"/>
      <c r="BH111" s="19"/>
      <c r="BI111" s="19"/>
      <c r="BJ111" s="19"/>
      <c r="BK111" s="19"/>
      <c r="BL111" s="19"/>
      <c r="BM111" s="19"/>
      <c r="BN111" s="19"/>
      <c r="BO111" s="19"/>
      <c r="BP111" s="19"/>
      <c r="BQ111" s="19"/>
      <c r="BR111" s="19"/>
      <c r="BS111" s="19"/>
      <c r="BT111" s="19"/>
      <c r="BU111" s="19"/>
      <c r="BV111" s="19"/>
      <c r="BW111" s="19"/>
      <c r="BX111" s="19"/>
      <c r="BY111" s="19"/>
      <c r="BZ111" s="19"/>
      <c r="CA111" s="19"/>
      <c r="CB111" s="19"/>
      <c r="CC111" s="19"/>
      <c r="CD111" s="19"/>
      <c r="CE111" s="19"/>
      <c r="CF111" s="19"/>
      <c r="CG111" s="19"/>
      <c r="CH111" s="19"/>
      <c r="CI111" s="19"/>
      <c r="CJ111" s="19"/>
      <c r="CK111" s="19"/>
      <c r="CL111" s="19"/>
      <c r="CM111" s="19"/>
      <c r="CN111" s="19"/>
      <c r="CO111" s="19"/>
      <c r="CP111" s="19"/>
      <c r="CQ111" s="19"/>
      <c r="CR111" s="19"/>
      <c r="CS111" s="19"/>
      <c r="CT111" s="19"/>
      <c r="CU111" s="19"/>
      <c r="CV111" s="19"/>
      <c r="CW111" s="19"/>
      <c r="CX111" s="19"/>
      <c r="CY111" s="19"/>
    </row>
    <row r="112" spans="32:103" x14ac:dyDescent="0.25">
      <c r="AF112" s="19"/>
      <c r="AG112" s="19"/>
      <c r="AH112" s="19"/>
      <c r="AI112" s="19"/>
      <c r="AJ112" s="19"/>
      <c r="AK112" s="19"/>
      <c r="AL112" s="19"/>
      <c r="AM112" s="19"/>
      <c r="AN112" s="19"/>
      <c r="AO112" s="19"/>
      <c r="AP112" s="19"/>
      <c r="AQ112" s="19"/>
      <c r="AR112" s="19"/>
      <c r="AS112" s="19"/>
      <c r="AT112" s="19"/>
      <c r="AU112" s="19"/>
      <c r="AV112" s="19"/>
      <c r="AW112" s="19"/>
      <c r="AX112" s="19"/>
      <c r="AY112" s="19"/>
      <c r="AZ112" s="19"/>
      <c r="BA112" s="19"/>
      <c r="BB112" s="19"/>
      <c r="BC112" s="19"/>
      <c r="BD112" s="19"/>
      <c r="BE112" s="19"/>
      <c r="BF112" s="19"/>
      <c r="BG112" s="19"/>
      <c r="BH112" s="19"/>
      <c r="BI112" s="19"/>
      <c r="BJ112" s="19"/>
      <c r="BK112" s="19"/>
      <c r="BL112" s="19"/>
      <c r="BM112" s="19"/>
      <c r="BN112" s="19"/>
      <c r="BO112" s="19"/>
      <c r="BP112" s="19"/>
      <c r="BQ112" s="19"/>
      <c r="BR112" s="19"/>
      <c r="BS112" s="19"/>
      <c r="BT112" s="19"/>
      <c r="BU112" s="19"/>
      <c r="BV112" s="19"/>
      <c r="BW112" s="19"/>
      <c r="BX112" s="19"/>
      <c r="BY112" s="19"/>
      <c r="BZ112" s="19"/>
      <c r="CA112" s="19"/>
      <c r="CB112" s="19"/>
      <c r="CC112" s="19"/>
      <c r="CD112" s="19"/>
      <c r="CE112" s="19"/>
      <c r="CF112" s="19"/>
      <c r="CG112" s="19"/>
      <c r="CH112" s="19"/>
      <c r="CI112" s="19"/>
      <c r="CJ112" s="19"/>
      <c r="CK112" s="19"/>
      <c r="CL112" s="19"/>
      <c r="CM112" s="19"/>
      <c r="CN112" s="19"/>
      <c r="CO112" s="19"/>
      <c r="CP112" s="19"/>
      <c r="CQ112" s="19"/>
      <c r="CR112" s="19"/>
      <c r="CS112" s="19"/>
      <c r="CT112" s="19"/>
      <c r="CU112" s="19"/>
      <c r="CV112" s="19"/>
      <c r="CW112" s="19"/>
      <c r="CX112" s="19"/>
      <c r="CY112" s="19"/>
    </row>
    <row r="113" spans="32:103" x14ac:dyDescent="0.25">
      <c r="AF113" s="19"/>
      <c r="AG113" s="19"/>
      <c r="AH113" s="19"/>
      <c r="AI113" s="19"/>
      <c r="AJ113" s="19"/>
      <c r="AK113" s="19"/>
      <c r="AL113" s="19"/>
      <c r="AM113" s="19"/>
      <c r="AN113" s="19"/>
      <c r="AO113" s="19"/>
      <c r="AP113" s="19"/>
      <c r="AQ113" s="19"/>
      <c r="AR113" s="19"/>
      <c r="AS113" s="19"/>
      <c r="AT113" s="19"/>
      <c r="AU113" s="19"/>
      <c r="AV113" s="19"/>
      <c r="AW113" s="19"/>
      <c r="AX113" s="19"/>
      <c r="AY113" s="19"/>
      <c r="AZ113" s="19"/>
      <c r="BA113" s="19"/>
      <c r="BB113" s="19"/>
      <c r="BC113" s="19"/>
      <c r="BD113" s="19"/>
      <c r="BE113" s="19"/>
      <c r="BF113" s="19"/>
      <c r="BG113" s="19"/>
      <c r="BH113" s="19"/>
      <c r="BI113" s="19"/>
      <c r="BJ113" s="19"/>
      <c r="BK113" s="19"/>
      <c r="BL113" s="19"/>
      <c r="BM113" s="19"/>
      <c r="BN113" s="19"/>
      <c r="BO113" s="19"/>
      <c r="BP113" s="19"/>
      <c r="BQ113" s="19"/>
      <c r="BR113" s="19"/>
      <c r="BS113" s="19"/>
      <c r="BT113" s="19"/>
      <c r="BU113" s="19"/>
      <c r="BV113" s="19"/>
      <c r="BW113" s="19"/>
      <c r="BX113" s="19"/>
      <c r="BY113" s="19"/>
      <c r="BZ113" s="19"/>
      <c r="CA113" s="19"/>
      <c r="CB113" s="19"/>
      <c r="CC113" s="19"/>
      <c r="CD113" s="19"/>
      <c r="CE113" s="19"/>
      <c r="CF113" s="19"/>
      <c r="CG113" s="19"/>
      <c r="CH113" s="19"/>
      <c r="CI113" s="19"/>
      <c r="CJ113" s="19"/>
      <c r="CK113" s="19"/>
      <c r="CL113" s="19"/>
      <c r="CM113" s="19"/>
      <c r="CN113" s="19"/>
      <c r="CO113" s="19"/>
      <c r="CP113" s="19"/>
      <c r="CQ113" s="19"/>
      <c r="CR113" s="19"/>
      <c r="CS113" s="19"/>
      <c r="CT113" s="19"/>
      <c r="CU113" s="19"/>
      <c r="CV113" s="19"/>
      <c r="CW113" s="19"/>
      <c r="CX113" s="19"/>
      <c r="CY113" s="19"/>
    </row>
    <row r="114" spans="32:103" x14ac:dyDescent="0.25">
      <c r="AF114" s="19"/>
      <c r="AG114" s="19"/>
      <c r="AH114" s="19"/>
      <c r="AI114" s="19"/>
      <c r="AJ114" s="19"/>
      <c r="AK114" s="19"/>
      <c r="AL114" s="19"/>
      <c r="AM114" s="19"/>
      <c r="AN114" s="19"/>
      <c r="AO114" s="19"/>
      <c r="AP114" s="19"/>
      <c r="AQ114" s="19"/>
      <c r="AR114" s="19"/>
      <c r="AS114" s="19"/>
      <c r="AT114" s="19"/>
      <c r="AU114" s="19"/>
      <c r="AV114" s="19"/>
      <c r="AW114" s="19"/>
      <c r="AX114" s="19"/>
      <c r="AY114" s="19"/>
      <c r="AZ114" s="19"/>
      <c r="BA114" s="19"/>
      <c r="BB114" s="19"/>
      <c r="BC114" s="19"/>
      <c r="BD114" s="19"/>
      <c r="BE114" s="19"/>
      <c r="BF114" s="19"/>
      <c r="BG114" s="19"/>
      <c r="BH114" s="19"/>
      <c r="BI114" s="19"/>
      <c r="BJ114" s="19"/>
      <c r="BK114" s="19"/>
      <c r="BL114" s="19"/>
      <c r="BM114" s="19"/>
      <c r="BN114" s="19"/>
      <c r="BO114" s="19"/>
      <c r="BP114" s="19"/>
      <c r="BQ114" s="19"/>
      <c r="BR114" s="19"/>
      <c r="BS114" s="19"/>
      <c r="BT114" s="19"/>
      <c r="BU114" s="19"/>
      <c r="BV114" s="19"/>
      <c r="BW114" s="19"/>
      <c r="BX114" s="19"/>
      <c r="BY114" s="19"/>
      <c r="BZ114" s="19"/>
      <c r="CA114" s="19"/>
      <c r="CB114" s="19"/>
      <c r="CC114" s="19"/>
      <c r="CD114" s="19"/>
      <c r="CE114" s="19"/>
      <c r="CF114" s="19"/>
      <c r="CG114" s="19"/>
      <c r="CH114" s="19"/>
      <c r="CI114" s="19"/>
      <c r="CJ114" s="19"/>
      <c r="CK114" s="19"/>
      <c r="CL114" s="19"/>
      <c r="CM114" s="19"/>
      <c r="CN114" s="19"/>
      <c r="CO114" s="19"/>
      <c r="CP114" s="19"/>
      <c r="CQ114" s="19"/>
      <c r="CR114" s="19"/>
      <c r="CS114" s="19"/>
      <c r="CT114" s="19"/>
      <c r="CU114" s="19"/>
      <c r="CV114" s="19"/>
      <c r="CW114" s="19"/>
      <c r="CX114" s="19"/>
      <c r="CY114" s="19"/>
    </row>
    <row r="115" spans="32:103" x14ac:dyDescent="0.25">
      <c r="AF115" s="19"/>
      <c r="AG115" s="19"/>
      <c r="AH115" s="19"/>
      <c r="AI115" s="19"/>
      <c r="AJ115" s="19"/>
      <c r="AK115" s="19"/>
      <c r="AL115" s="19"/>
      <c r="AM115" s="19"/>
      <c r="AN115" s="19"/>
      <c r="AO115" s="19"/>
      <c r="AP115" s="19"/>
      <c r="AQ115" s="19"/>
      <c r="AR115" s="19"/>
      <c r="AS115" s="19"/>
      <c r="AT115" s="19"/>
      <c r="AU115" s="19"/>
      <c r="AV115" s="19"/>
      <c r="AW115" s="19"/>
      <c r="AX115" s="19"/>
      <c r="AY115" s="19"/>
      <c r="AZ115" s="19"/>
      <c r="BA115" s="19"/>
      <c r="BB115" s="19"/>
      <c r="BC115" s="19"/>
      <c r="BD115" s="19"/>
      <c r="BE115" s="19"/>
      <c r="BF115" s="19"/>
      <c r="BG115" s="19"/>
      <c r="BH115" s="19"/>
      <c r="BI115" s="19"/>
      <c r="BJ115" s="19"/>
      <c r="BK115" s="19"/>
      <c r="BL115" s="19"/>
      <c r="BM115" s="19"/>
      <c r="BN115" s="19"/>
      <c r="BO115" s="19"/>
      <c r="BP115" s="19"/>
      <c r="BQ115" s="19"/>
      <c r="BR115" s="19"/>
      <c r="BS115" s="19"/>
      <c r="BT115" s="19"/>
      <c r="BU115" s="19"/>
      <c r="BV115" s="19"/>
      <c r="BW115" s="19"/>
      <c r="BX115" s="19"/>
      <c r="BY115" s="19"/>
      <c r="BZ115" s="19"/>
      <c r="CA115" s="19"/>
      <c r="CB115" s="19"/>
      <c r="CC115" s="19"/>
      <c r="CD115" s="19"/>
      <c r="CE115" s="19"/>
      <c r="CF115" s="19"/>
      <c r="CG115" s="19"/>
      <c r="CH115" s="19"/>
      <c r="CI115" s="19"/>
      <c r="CJ115" s="19"/>
      <c r="CK115" s="19"/>
      <c r="CL115" s="19"/>
      <c r="CM115" s="19"/>
      <c r="CN115" s="19"/>
      <c r="CO115" s="19"/>
      <c r="CP115" s="19"/>
      <c r="CQ115" s="19"/>
      <c r="CR115" s="19"/>
      <c r="CS115" s="19"/>
      <c r="CT115" s="19"/>
      <c r="CU115" s="19"/>
      <c r="CV115" s="19"/>
      <c r="CW115" s="19"/>
      <c r="CX115" s="19"/>
      <c r="CY115" s="19"/>
    </row>
    <row r="116" spans="32:103" x14ac:dyDescent="0.25">
      <c r="AF116" s="19"/>
      <c r="AG116" s="19"/>
      <c r="AH116" s="19"/>
      <c r="AI116" s="19"/>
      <c r="AJ116" s="19"/>
      <c r="AK116" s="19"/>
      <c r="AL116" s="19"/>
      <c r="AM116" s="19"/>
      <c r="AN116" s="19"/>
      <c r="AO116" s="19"/>
      <c r="AP116" s="19"/>
      <c r="AQ116" s="19"/>
      <c r="AR116" s="19"/>
      <c r="AS116" s="19"/>
      <c r="AT116" s="19"/>
      <c r="AU116" s="19"/>
      <c r="AV116" s="19"/>
      <c r="AW116" s="19"/>
      <c r="AX116" s="19"/>
      <c r="AY116" s="19"/>
      <c r="AZ116" s="19"/>
      <c r="BA116" s="19"/>
      <c r="BB116" s="19"/>
      <c r="BC116" s="19"/>
      <c r="BD116" s="19"/>
      <c r="BE116" s="19"/>
      <c r="BF116" s="19"/>
      <c r="BG116" s="19"/>
      <c r="BH116" s="19"/>
      <c r="BI116" s="19"/>
      <c r="BJ116" s="19"/>
      <c r="BK116" s="19"/>
      <c r="BL116" s="19"/>
      <c r="BM116" s="19"/>
      <c r="BN116" s="19"/>
      <c r="BO116" s="19"/>
      <c r="BP116" s="19"/>
      <c r="BQ116" s="19"/>
      <c r="BR116" s="19"/>
      <c r="BS116" s="19"/>
      <c r="BT116" s="19"/>
      <c r="BU116" s="19"/>
      <c r="BV116" s="19"/>
      <c r="BW116" s="19"/>
      <c r="BX116" s="19"/>
      <c r="BY116" s="19"/>
      <c r="BZ116" s="19"/>
      <c r="CA116" s="19"/>
      <c r="CB116" s="19"/>
      <c r="CC116" s="19"/>
      <c r="CD116" s="19"/>
      <c r="CE116" s="19"/>
      <c r="CF116" s="19"/>
      <c r="CG116" s="19"/>
      <c r="CH116" s="19"/>
      <c r="CI116" s="19"/>
      <c r="CJ116" s="19"/>
      <c r="CK116" s="19"/>
      <c r="CL116" s="19"/>
      <c r="CM116" s="19"/>
      <c r="CN116" s="19"/>
      <c r="CO116" s="19"/>
      <c r="CP116" s="19"/>
      <c r="CQ116" s="19"/>
      <c r="CR116" s="19"/>
      <c r="CS116" s="19"/>
      <c r="CT116" s="19"/>
      <c r="CU116" s="19"/>
      <c r="CV116" s="19"/>
      <c r="CW116" s="19"/>
      <c r="CX116" s="19"/>
      <c r="CY116" s="19"/>
    </row>
    <row r="117" spans="32:103" x14ac:dyDescent="0.25">
      <c r="AF117" s="19"/>
      <c r="AG117" s="19"/>
      <c r="AH117" s="19"/>
      <c r="AI117" s="19"/>
      <c r="AJ117" s="19"/>
      <c r="AK117" s="19"/>
      <c r="AL117" s="19"/>
      <c r="AM117" s="19"/>
      <c r="AN117" s="19"/>
      <c r="AO117" s="19"/>
      <c r="AP117" s="19"/>
      <c r="AQ117" s="19"/>
      <c r="AR117" s="19"/>
      <c r="AS117" s="19"/>
      <c r="AT117" s="19"/>
      <c r="AU117" s="19"/>
      <c r="AV117" s="19"/>
      <c r="AW117" s="19"/>
      <c r="AX117" s="19"/>
      <c r="AY117" s="19"/>
      <c r="AZ117" s="19"/>
      <c r="BA117" s="19"/>
      <c r="BB117" s="19"/>
      <c r="BC117" s="19"/>
      <c r="BD117" s="19"/>
      <c r="BE117" s="19"/>
      <c r="BF117" s="19"/>
      <c r="BG117" s="19"/>
      <c r="BH117" s="19"/>
      <c r="BI117" s="19"/>
      <c r="BJ117" s="19"/>
      <c r="BK117" s="19"/>
      <c r="BL117" s="19"/>
      <c r="BM117" s="19"/>
      <c r="BN117" s="19"/>
      <c r="BO117" s="19"/>
      <c r="BP117" s="19"/>
      <c r="BQ117" s="19"/>
      <c r="BR117" s="19"/>
      <c r="BS117" s="19"/>
      <c r="BT117" s="19"/>
      <c r="BU117" s="19"/>
      <c r="BV117" s="19"/>
      <c r="BW117" s="19"/>
      <c r="BX117" s="19"/>
      <c r="BY117" s="19"/>
      <c r="BZ117" s="19"/>
      <c r="CA117" s="19"/>
      <c r="CB117" s="19"/>
      <c r="CC117" s="19"/>
      <c r="CD117" s="19"/>
      <c r="CE117" s="19"/>
      <c r="CF117" s="19"/>
      <c r="CG117" s="19"/>
      <c r="CH117" s="19"/>
      <c r="CI117" s="19"/>
      <c r="CJ117" s="19"/>
      <c r="CK117" s="19"/>
      <c r="CL117" s="19"/>
      <c r="CM117" s="19"/>
      <c r="CN117" s="19"/>
      <c r="CO117" s="19"/>
      <c r="CP117" s="19"/>
      <c r="CQ117" s="19"/>
      <c r="CR117" s="19"/>
      <c r="CS117" s="19"/>
      <c r="CT117" s="19"/>
      <c r="CU117" s="19"/>
      <c r="CV117" s="19"/>
      <c r="CW117" s="19"/>
      <c r="CX117" s="19"/>
      <c r="CY117" s="19"/>
    </row>
    <row r="118" spans="32:103" x14ac:dyDescent="0.25">
      <c r="AF118" s="19"/>
      <c r="AG118" s="19"/>
      <c r="AH118" s="19"/>
      <c r="AI118" s="19"/>
      <c r="AJ118" s="19"/>
      <c r="AK118" s="19"/>
      <c r="AL118" s="19"/>
      <c r="AM118" s="19"/>
      <c r="AN118" s="19"/>
      <c r="AO118" s="19"/>
      <c r="AP118" s="19"/>
      <c r="AQ118" s="19"/>
      <c r="AR118" s="19"/>
      <c r="AS118" s="19"/>
      <c r="AT118" s="19"/>
      <c r="AU118" s="19"/>
      <c r="AV118" s="19"/>
      <c r="AW118" s="19"/>
      <c r="AX118" s="19"/>
      <c r="AY118" s="19"/>
      <c r="AZ118" s="19"/>
      <c r="BA118" s="19"/>
      <c r="BB118" s="19"/>
      <c r="BC118" s="19"/>
      <c r="BD118" s="19"/>
      <c r="BE118" s="19"/>
      <c r="BF118" s="19"/>
      <c r="BG118" s="19"/>
      <c r="BH118" s="19"/>
      <c r="BI118" s="19"/>
      <c r="BJ118" s="19"/>
      <c r="BK118" s="19"/>
      <c r="BL118" s="19"/>
      <c r="BM118" s="19"/>
      <c r="BN118" s="19"/>
      <c r="BO118" s="19"/>
      <c r="BP118" s="19"/>
      <c r="BQ118" s="19"/>
      <c r="BR118" s="19"/>
      <c r="BS118" s="19"/>
      <c r="BT118" s="19"/>
      <c r="BU118" s="19"/>
      <c r="BV118" s="19"/>
      <c r="BW118" s="19"/>
      <c r="BX118" s="19"/>
      <c r="BY118" s="19"/>
      <c r="BZ118" s="19"/>
      <c r="CA118" s="19"/>
      <c r="CB118" s="19"/>
      <c r="CC118" s="19"/>
      <c r="CD118" s="19"/>
      <c r="CE118" s="19"/>
      <c r="CF118" s="19"/>
      <c r="CG118" s="19"/>
      <c r="CH118" s="19"/>
      <c r="CI118" s="19"/>
      <c r="CJ118" s="19"/>
      <c r="CK118" s="19"/>
      <c r="CL118" s="19"/>
      <c r="CM118" s="19"/>
      <c r="CN118" s="19"/>
      <c r="CO118" s="19"/>
      <c r="CP118" s="19"/>
      <c r="CQ118" s="19"/>
      <c r="CR118" s="19"/>
      <c r="CS118" s="19"/>
      <c r="CT118" s="19"/>
      <c r="CU118" s="19"/>
      <c r="CV118" s="19"/>
      <c r="CW118" s="19"/>
      <c r="CX118" s="19"/>
      <c r="CY118" s="19"/>
    </row>
    <row r="119" spans="32:103" x14ac:dyDescent="0.25">
      <c r="AF119" s="19"/>
      <c r="AG119" s="19"/>
      <c r="AH119" s="19"/>
      <c r="AI119" s="19"/>
      <c r="AJ119" s="19"/>
      <c r="AK119" s="19"/>
      <c r="AL119" s="19"/>
      <c r="AM119" s="19"/>
      <c r="AN119" s="19"/>
      <c r="AO119" s="19"/>
      <c r="AP119" s="19"/>
      <c r="AQ119" s="19"/>
      <c r="AR119" s="19"/>
      <c r="AS119" s="19"/>
      <c r="AT119" s="19"/>
      <c r="AU119" s="19"/>
      <c r="AV119" s="19"/>
      <c r="AW119" s="19"/>
      <c r="AX119" s="19"/>
      <c r="AY119" s="19"/>
      <c r="AZ119" s="19"/>
      <c r="BA119" s="19"/>
      <c r="BB119" s="19"/>
      <c r="BC119" s="19"/>
      <c r="BD119" s="19"/>
      <c r="BE119" s="19"/>
      <c r="BF119" s="19"/>
      <c r="BG119" s="19"/>
      <c r="BH119" s="19"/>
      <c r="BI119" s="19"/>
      <c r="BJ119" s="19"/>
      <c r="BK119" s="19"/>
      <c r="BL119" s="19"/>
      <c r="BM119" s="19"/>
      <c r="BN119" s="19"/>
      <c r="BO119" s="19"/>
      <c r="BP119" s="19"/>
      <c r="BQ119" s="19"/>
      <c r="BR119" s="19"/>
      <c r="BS119" s="19"/>
      <c r="BT119" s="19"/>
      <c r="BU119" s="19"/>
      <c r="BV119" s="19"/>
      <c r="BW119" s="19"/>
      <c r="BX119" s="19"/>
      <c r="BY119" s="19"/>
      <c r="BZ119" s="19"/>
      <c r="CA119" s="19"/>
      <c r="CB119" s="19"/>
      <c r="CC119" s="19"/>
      <c r="CD119" s="19"/>
      <c r="CE119" s="19"/>
      <c r="CF119" s="19"/>
      <c r="CG119" s="19"/>
      <c r="CH119" s="19"/>
      <c r="CI119" s="19"/>
      <c r="CJ119" s="19"/>
      <c r="CK119" s="19"/>
      <c r="CL119" s="19"/>
      <c r="CM119" s="19"/>
      <c r="CN119" s="19"/>
      <c r="CO119" s="19"/>
      <c r="CP119" s="19"/>
      <c r="CQ119" s="19"/>
      <c r="CR119" s="19"/>
      <c r="CS119" s="19"/>
      <c r="CT119" s="19"/>
      <c r="CU119" s="19"/>
      <c r="CV119" s="19"/>
      <c r="CW119" s="19"/>
      <c r="CX119" s="19"/>
      <c r="CY119" s="19"/>
    </row>
    <row r="120" spans="32:103" x14ac:dyDescent="0.25">
      <c r="AF120" s="19"/>
      <c r="AG120" s="19"/>
      <c r="AH120" s="19"/>
      <c r="AI120" s="19"/>
      <c r="AJ120" s="19"/>
      <c r="AK120" s="19"/>
      <c r="AL120" s="19"/>
      <c r="AM120" s="19"/>
      <c r="AN120" s="19"/>
      <c r="AO120" s="19"/>
      <c r="AP120" s="19"/>
      <c r="AQ120" s="19"/>
      <c r="AR120" s="19"/>
      <c r="AS120" s="19"/>
      <c r="AT120" s="19"/>
      <c r="AU120" s="19"/>
      <c r="AV120" s="19"/>
      <c r="AW120" s="19"/>
      <c r="AX120" s="19"/>
      <c r="AY120" s="19"/>
      <c r="AZ120" s="19"/>
      <c r="BA120" s="19"/>
      <c r="BB120" s="19"/>
      <c r="BC120" s="19"/>
      <c r="BD120" s="19"/>
      <c r="BE120" s="19"/>
      <c r="BF120" s="19"/>
      <c r="BG120" s="19"/>
      <c r="BH120" s="19"/>
      <c r="BI120" s="19"/>
      <c r="BJ120" s="19"/>
      <c r="BK120" s="19"/>
      <c r="BL120" s="19"/>
      <c r="BM120" s="19"/>
      <c r="BN120" s="19"/>
      <c r="BO120" s="19"/>
      <c r="BP120" s="19"/>
      <c r="BQ120" s="19"/>
      <c r="BR120" s="19"/>
      <c r="BS120" s="19"/>
      <c r="BT120" s="19"/>
      <c r="BU120" s="19"/>
      <c r="BV120" s="19"/>
      <c r="BW120" s="19"/>
      <c r="BX120" s="19"/>
      <c r="BY120" s="19"/>
      <c r="BZ120" s="19"/>
      <c r="CA120" s="19"/>
      <c r="CB120" s="19"/>
      <c r="CC120" s="19"/>
      <c r="CD120" s="19"/>
      <c r="CE120" s="19"/>
      <c r="CF120" s="19"/>
      <c r="CG120" s="19"/>
      <c r="CH120" s="19"/>
      <c r="CI120" s="19"/>
      <c r="CJ120" s="19"/>
      <c r="CK120" s="19"/>
      <c r="CL120" s="19"/>
      <c r="CM120" s="19"/>
      <c r="CN120" s="19"/>
      <c r="CO120" s="19"/>
      <c r="CP120" s="19"/>
      <c r="CQ120" s="19"/>
      <c r="CR120" s="19"/>
      <c r="CS120" s="19"/>
      <c r="CT120" s="19"/>
      <c r="CU120" s="19"/>
      <c r="CV120" s="19"/>
      <c r="CW120" s="19"/>
      <c r="CX120" s="19"/>
      <c r="CY120" s="19"/>
    </row>
    <row r="121" spans="32:103" x14ac:dyDescent="0.25">
      <c r="AF121" s="19"/>
      <c r="AG121" s="19"/>
      <c r="AH121" s="19"/>
      <c r="AI121" s="19"/>
      <c r="AJ121" s="19"/>
      <c r="AK121" s="19"/>
      <c r="AL121" s="19"/>
      <c r="AM121" s="19"/>
      <c r="AN121" s="19"/>
      <c r="AO121" s="19"/>
      <c r="AP121" s="19"/>
      <c r="AQ121" s="19"/>
      <c r="AR121" s="19"/>
      <c r="AS121" s="19"/>
      <c r="AT121" s="19"/>
      <c r="AU121" s="19"/>
      <c r="AV121" s="19"/>
      <c r="AW121" s="19"/>
      <c r="AX121" s="19"/>
      <c r="AY121" s="19"/>
      <c r="AZ121" s="19"/>
      <c r="BA121" s="19"/>
      <c r="BB121" s="19"/>
      <c r="BC121" s="19"/>
      <c r="BD121" s="19"/>
      <c r="BE121" s="19"/>
      <c r="BF121" s="19"/>
      <c r="BG121" s="19"/>
      <c r="BH121" s="19"/>
      <c r="BI121" s="19"/>
      <c r="BJ121" s="19"/>
      <c r="BK121" s="19"/>
      <c r="BL121" s="19"/>
      <c r="BM121" s="19"/>
      <c r="BN121" s="19"/>
      <c r="BO121" s="19"/>
      <c r="BP121" s="19"/>
      <c r="BQ121" s="19"/>
      <c r="BR121" s="19"/>
      <c r="BS121" s="19"/>
      <c r="BT121" s="19"/>
      <c r="BU121" s="19"/>
      <c r="BV121" s="19"/>
      <c r="BW121" s="19"/>
      <c r="BX121" s="19"/>
      <c r="BY121" s="19"/>
      <c r="BZ121" s="19"/>
      <c r="CA121" s="19"/>
      <c r="CB121" s="19"/>
      <c r="CC121" s="19"/>
      <c r="CD121" s="19"/>
      <c r="CE121" s="19"/>
      <c r="CF121" s="19"/>
      <c r="CG121" s="19"/>
      <c r="CH121" s="19"/>
      <c r="CI121" s="19"/>
      <c r="CJ121" s="19"/>
      <c r="CK121" s="19"/>
      <c r="CL121" s="19"/>
      <c r="CM121" s="19"/>
      <c r="CN121" s="19"/>
      <c r="CO121" s="19"/>
      <c r="CP121" s="19"/>
      <c r="CQ121" s="19"/>
      <c r="CR121" s="19"/>
      <c r="CS121" s="19"/>
      <c r="CT121" s="19"/>
      <c r="CU121" s="19"/>
      <c r="CV121" s="19"/>
      <c r="CW121" s="19"/>
      <c r="CX121" s="19"/>
      <c r="CY121" s="19"/>
    </row>
    <row r="122" spans="32:103" x14ac:dyDescent="0.25">
      <c r="AF122" s="19"/>
      <c r="AG122" s="19"/>
      <c r="AH122" s="19"/>
      <c r="AI122" s="19"/>
      <c r="AJ122" s="19"/>
      <c r="AK122" s="19"/>
      <c r="AL122" s="19"/>
      <c r="AM122" s="19"/>
      <c r="AN122" s="19"/>
      <c r="AO122" s="19"/>
      <c r="AP122" s="19"/>
      <c r="AQ122" s="19"/>
      <c r="AR122" s="19"/>
      <c r="AS122" s="19"/>
      <c r="AT122" s="19"/>
      <c r="AU122" s="19"/>
      <c r="AV122" s="19"/>
      <c r="AW122" s="19"/>
      <c r="AX122" s="19"/>
      <c r="AY122" s="19"/>
      <c r="AZ122" s="19"/>
      <c r="BA122" s="19"/>
      <c r="BB122" s="19"/>
      <c r="BC122" s="19"/>
      <c r="BD122" s="19"/>
      <c r="BE122" s="19"/>
      <c r="BF122" s="19"/>
      <c r="BG122" s="19"/>
      <c r="BH122" s="19"/>
      <c r="BI122" s="19"/>
      <c r="BJ122" s="19"/>
      <c r="BK122" s="19"/>
      <c r="BL122" s="19"/>
      <c r="BM122" s="19"/>
      <c r="BN122" s="19"/>
      <c r="BO122" s="19"/>
      <c r="BP122" s="19"/>
      <c r="BQ122" s="19"/>
      <c r="BR122" s="19"/>
      <c r="BS122" s="19"/>
      <c r="BT122" s="19"/>
      <c r="BU122" s="19"/>
      <c r="BV122" s="19"/>
      <c r="BW122" s="19"/>
      <c r="BX122" s="19"/>
      <c r="BY122" s="19"/>
      <c r="BZ122" s="19"/>
      <c r="CA122" s="19"/>
      <c r="CB122" s="19"/>
      <c r="CC122" s="19"/>
      <c r="CD122" s="19"/>
      <c r="CE122" s="19"/>
      <c r="CF122" s="19"/>
      <c r="CG122" s="19"/>
      <c r="CH122" s="19"/>
      <c r="CI122" s="19"/>
      <c r="CJ122" s="19"/>
      <c r="CK122" s="19"/>
      <c r="CL122" s="19"/>
      <c r="CM122" s="19"/>
      <c r="CN122" s="19"/>
      <c r="CO122" s="19"/>
      <c r="CP122" s="19"/>
      <c r="CQ122" s="19"/>
      <c r="CR122" s="19"/>
      <c r="CS122" s="19"/>
      <c r="CT122" s="19"/>
      <c r="CU122" s="19"/>
      <c r="CV122" s="19"/>
      <c r="CW122" s="19"/>
      <c r="CX122" s="19"/>
      <c r="CY122" s="19"/>
    </row>
    <row r="123" spans="32:103" x14ac:dyDescent="0.25">
      <c r="AF123" s="19"/>
      <c r="AG123" s="19"/>
      <c r="AH123" s="19"/>
      <c r="AI123" s="19"/>
      <c r="AJ123" s="19"/>
      <c r="AK123" s="19"/>
      <c r="AL123" s="19"/>
      <c r="AM123" s="19"/>
      <c r="AN123" s="19"/>
      <c r="AO123" s="19"/>
      <c r="AP123" s="19"/>
      <c r="AQ123" s="19"/>
      <c r="AR123" s="19"/>
      <c r="AS123" s="19"/>
      <c r="AT123" s="19"/>
      <c r="AU123" s="19"/>
      <c r="AV123" s="19"/>
      <c r="AW123" s="19"/>
      <c r="AX123" s="19"/>
      <c r="AY123" s="19"/>
      <c r="AZ123" s="19"/>
      <c r="BA123" s="19"/>
      <c r="BB123" s="19"/>
      <c r="BC123" s="19"/>
      <c r="BD123" s="19"/>
      <c r="BE123" s="19"/>
      <c r="BF123" s="19"/>
      <c r="BG123" s="19"/>
      <c r="BH123" s="19"/>
      <c r="BI123" s="19"/>
      <c r="BJ123" s="19"/>
      <c r="BK123" s="19"/>
      <c r="BL123" s="19"/>
      <c r="BM123" s="19"/>
      <c r="BN123" s="19"/>
      <c r="BO123" s="19"/>
      <c r="BP123" s="19"/>
      <c r="BQ123" s="19"/>
      <c r="BR123" s="19"/>
      <c r="BS123" s="19"/>
      <c r="BT123" s="19"/>
      <c r="BU123" s="19"/>
      <c r="BV123" s="19"/>
      <c r="BW123" s="19"/>
      <c r="BX123" s="19"/>
      <c r="BY123" s="19"/>
      <c r="BZ123" s="19"/>
      <c r="CA123" s="19"/>
      <c r="CB123" s="19"/>
      <c r="CC123" s="19"/>
      <c r="CD123" s="19"/>
      <c r="CE123" s="19"/>
      <c r="CF123" s="19"/>
      <c r="CG123" s="19"/>
      <c r="CH123" s="19"/>
      <c r="CI123" s="19"/>
      <c r="CJ123" s="19"/>
      <c r="CK123" s="19"/>
      <c r="CL123" s="19"/>
      <c r="CM123" s="19"/>
      <c r="CN123" s="19"/>
      <c r="CO123" s="19"/>
      <c r="CP123" s="19"/>
      <c r="CQ123" s="19"/>
      <c r="CR123" s="19"/>
      <c r="CS123" s="19"/>
      <c r="CT123" s="19"/>
      <c r="CU123" s="19"/>
      <c r="CV123" s="19"/>
      <c r="CW123" s="19"/>
      <c r="CX123" s="19"/>
      <c r="CY123" s="19"/>
    </row>
    <row r="124" spans="32:103" x14ac:dyDescent="0.25">
      <c r="AF124" s="19"/>
      <c r="AG124" s="19"/>
      <c r="AH124" s="19"/>
      <c r="AI124" s="19"/>
      <c r="AJ124" s="19"/>
      <c r="AK124" s="19"/>
      <c r="AL124" s="19"/>
      <c r="AM124" s="19"/>
      <c r="AN124" s="19"/>
      <c r="AO124" s="19"/>
      <c r="AP124" s="19"/>
      <c r="AQ124" s="19"/>
      <c r="AR124" s="19"/>
      <c r="AS124" s="19"/>
      <c r="AT124" s="19"/>
      <c r="AU124" s="19"/>
      <c r="AV124" s="19"/>
      <c r="AW124" s="19"/>
      <c r="AX124" s="19"/>
      <c r="AY124" s="19"/>
      <c r="AZ124" s="19"/>
      <c r="BA124" s="19"/>
      <c r="BB124" s="19"/>
      <c r="BC124" s="19"/>
      <c r="BD124" s="19"/>
      <c r="BE124" s="19"/>
      <c r="BF124" s="19"/>
      <c r="BG124" s="19"/>
      <c r="BH124" s="19"/>
      <c r="BI124" s="19"/>
      <c r="BJ124" s="19"/>
      <c r="BK124" s="19"/>
      <c r="BL124" s="19"/>
      <c r="BM124" s="19"/>
      <c r="BN124" s="19"/>
      <c r="BO124" s="19"/>
      <c r="BP124" s="19"/>
      <c r="BQ124" s="19"/>
      <c r="BR124" s="19"/>
      <c r="BS124" s="19"/>
      <c r="BT124" s="19"/>
      <c r="BU124" s="19"/>
      <c r="BV124" s="19"/>
      <c r="BW124" s="19"/>
      <c r="BX124" s="19"/>
      <c r="BY124" s="19"/>
      <c r="BZ124" s="19"/>
      <c r="CA124" s="19"/>
      <c r="CB124" s="19"/>
      <c r="CC124" s="19"/>
      <c r="CD124" s="19"/>
      <c r="CE124" s="19"/>
      <c r="CF124" s="19"/>
      <c r="CG124" s="19"/>
      <c r="CH124" s="19"/>
      <c r="CI124" s="19"/>
      <c r="CJ124" s="19"/>
      <c r="CK124" s="19"/>
      <c r="CL124" s="19"/>
      <c r="CM124" s="19"/>
      <c r="CN124" s="19"/>
      <c r="CO124" s="19"/>
      <c r="CP124" s="19"/>
      <c r="CQ124" s="19"/>
      <c r="CR124" s="19"/>
      <c r="CS124" s="19"/>
      <c r="CT124" s="19"/>
      <c r="CU124" s="19"/>
      <c r="CV124" s="19"/>
      <c r="CW124" s="19"/>
      <c r="CX124" s="19"/>
      <c r="CY124" s="19"/>
    </row>
    <row r="125" spans="32:103" x14ac:dyDescent="0.25">
      <c r="AF125" s="19"/>
      <c r="AG125" s="19"/>
      <c r="AH125" s="19"/>
      <c r="AI125" s="19"/>
      <c r="AJ125" s="19"/>
      <c r="AK125" s="19"/>
      <c r="AL125" s="19"/>
      <c r="AM125" s="19"/>
      <c r="AN125" s="19"/>
      <c r="AO125" s="19"/>
      <c r="AP125" s="19"/>
      <c r="AQ125" s="19"/>
      <c r="AR125" s="19"/>
      <c r="AS125" s="19"/>
      <c r="AT125" s="19"/>
      <c r="AU125" s="19"/>
      <c r="AV125" s="19"/>
      <c r="AW125" s="19"/>
      <c r="AX125" s="19"/>
      <c r="AY125" s="19"/>
      <c r="AZ125" s="19"/>
      <c r="BA125" s="19"/>
      <c r="BB125" s="19"/>
      <c r="BC125" s="19"/>
      <c r="BD125" s="19"/>
      <c r="BE125" s="19"/>
      <c r="BF125" s="19"/>
      <c r="BG125" s="19"/>
      <c r="BH125" s="19"/>
      <c r="BI125" s="19"/>
      <c r="BJ125" s="19"/>
      <c r="BK125" s="19"/>
      <c r="BL125" s="19"/>
      <c r="BM125" s="19"/>
      <c r="BN125" s="19"/>
      <c r="BO125" s="19"/>
      <c r="BP125" s="19"/>
      <c r="BQ125" s="19"/>
      <c r="BR125" s="19"/>
      <c r="BS125" s="19"/>
      <c r="BT125" s="19"/>
      <c r="BU125" s="19"/>
      <c r="BV125" s="19"/>
      <c r="BW125" s="19"/>
      <c r="BX125" s="19"/>
      <c r="BY125" s="19"/>
      <c r="BZ125" s="19"/>
      <c r="CA125" s="19"/>
      <c r="CB125" s="19"/>
      <c r="CC125" s="19"/>
      <c r="CD125" s="19"/>
      <c r="CE125" s="19"/>
      <c r="CF125" s="19"/>
      <c r="CG125" s="19"/>
      <c r="CH125" s="19"/>
      <c r="CI125" s="19"/>
      <c r="CJ125" s="19"/>
      <c r="CK125" s="19"/>
      <c r="CL125" s="19"/>
      <c r="CM125" s="19"/>
      <c r="CN125" s="19"/>
      <c r="CO125" s="19"/>
      <c r="CP125" s="19"/>
      <c r="CQ125" s="19"/>
      <c r="CR125" s="19"/>
      <c r="CS125" s="19"/>
      <c r="CT125" s="19"/>
      <c r="CU125" s="19"/>
      <c r="CV125" s="19"/>
      <c r="CW125" s="19"/>
      <c r="CX125" s="19"/>
      <c r="CY125" s="19"/>
    </row>
    <row r="126" spans="32:103" x14ac:dyDescent="0.25">
      <c r="AF126" s="19"/>
      <c r="AG126" s="19"/>
      <c r="AH126" s="19"/>
      <c r="AI126" s="19"/>
      <c r="AJ126" s="19"/>
      <c r="AK126" s="19"/>
      <c r="AL126" s="19"/>
      <c r="AM126" s="19"/>
      <c r="AN126" s="19"/>
      <c r="AO126" s="19"/>
      <c r="AP126" s="19"/>
      <c r="AQ126" s="19"/>
      <c r="AR126" s="19"/>
      <c r="AS126" s="19"/>
      <c r="AT126" s="19"/>
      <c r="AU126" s="19"/>
      <c r="AV126" s="19"/>
      <c r="AW126" s="19"/>
      <c r="AX126" s="19"/>
      <c r="AY126" s="19"/>
      <c r="AZ126" s="19"/>
      <c r="BA126" s="19"/>
      <c r="BB126" s="19"/>
      <c r="BC126" s="19"/>
      <c r="BD126" s="19"/>
      <c r="BE126" s="19"/>
      <c r="BF126" s="19"/>
      <c r="BG126" s="19"/>
      <c r="BH126" s="19"/>
      <c r="BI126" s="19"/>
      <c r="BJ126" s="19"/>
      <c r="BK126" s="19"/>
      <c r="BL126" s="19"/>
      <c r="BM126" s="19"/>
      <c r="BN126" s="19"/>
      <c r="BO126" s="19"/>
      <c r="BP126" s="19"/>
      <c r="BQ126" s="19"/>
      <c r="BR126" s="19"/>
      <c r="BS126" s="19"/>
      <c r="BT126" s="19"/>
      <c r="BU126" s="19"/>
      <c r="BV126" s="19"/>
      <c r="BW126" s="19"/>
      <c r="BX126" s="19"/>
      <c r="BY126" s="19"/>
      <c r="BZ126" s="19"/>
      <c r="CA126" s="19"/>
      <c r="CB126" s="19"/>
      <c r="CC126" s="19"/>
      <c r="CD126" s="19"/>
      <c r="CE126" s="19"/>
      <c r="CF126" s="19"/>
      <c r="CG126" s="19"/>
      <c r="CH126" s="19"/>
      <c r="CI126" s="19"/>
      <c r="CJ126" s="19"/>
      <c r="CK126" s="19"/>
      <c r="CL126" s="19"/>
      <c r="CM126" s="19"/>
      <c r="CN126" s="19"/>
      <c r="CO126" s="19"/>
      <c r="CP126" s="19"/>
      <c r="CQ126" s="19"/>
      <c r="CR126" s="19"/>
      <c r="CS126" s="19"/>
      <c r="CT126" s="19"/>
      <c r="CU126" s="19"/>
      <c r="CV126" s="19"/>
      <c r="CW126" s="19"/>
      <c r="CX126" s="19"/>
      <c r="CY126" s="19"/>
    </row>
    <row r="127" spans="32:103" x14ac:dyDescent="0.25">
      <c r="AF127" s="19"/>
      <c r="AG127" s="19"/>
      <c r="AH127" s="19"/>
      <c r="AI127" s="19"/>
      <c r="AJ127" s="19"/>
      <c r="AK127" s="19"/>
      <c r="AL127" s="19"/>
      <c r="AM127" s="19"/>
      <c r="AN127" s="19"/>
      <c r="AO127" s="19"/>
      <c r="AP127" s="19"/>
      <c r="AQ127" s="19"/>
      <c r="AR127" s="19"/>
      <c r="AS127" s="19"/>
      <c r="AT127" s="19"/>
      <c r="AU127" s="19"/>
      <c r="AV127" s="19"/>
      <c r="AW127" s="19"/>
      <c r="AX127" s="19"/>
      <c r="AY127" s="19"/>
      <c r="AZ127" s="19"/>
      <c r="BA127" s="19"/>
      <c r="BB127" s="19"/>
      <c r="BC127" s="19"/>
      <c r="BD127" s="19"/>
      <c r="BE127" s="19"/>
      <c r="BF127" s="19"/>
      <c r="BG127" s="19"/>
      <c r="BH127" s="19"/>
      <c r="BI127" s="19"/>
      <c r="BJ127" s="19"/>
      <c r="BK127" s="19"/>
      <c r="BL127" s="19"/>
      <c r="BM127" s="19"/>
      <c r="BN127" s="19"/>
      <c r="BO127" s="19"/>
      <c r="BP127" s="19"/>
      <c r="BQ127" s="19"/>
      <c r="BR127" s="19"/>
      <c r="BS127" s="19"/>
      <c r="BT127" s="19"/>
      <c r="BU127" s="19"/>
      <c r="BV127" s="19"/>
      <c r="BW127" s="19"/>
      <c r="BX127" s="19"/>
      <c r="BY127" s="19"/>
      <c r="BZ127" s="19"/>
      <c r="CA127" s="19"/>
      <c r="CB127" s="19"/>
      <c r="CC127" s="19"/>
      <c r="CD127" s="19"/>
      <c r="CE127" s="19"/>
      <c r="CF127" s="19"/>
      <c r="CG127" s="19"/>
      <c r="CH127" s="19"/>
      <c r="CI127" s="19"/>
      <c r="CJ127" s="19"/>
      <c r="CK127" s="19"/>
      <c r="CL127" s="19"/>
      <c r="CM127" s="19"/>
      <c r="CN127" s="19"/>
      <c r="CO127" s="19"/>
      <c r="CP127" s="19"/>
      <c r="CQ127" s="19"/>
      <c r="CR127" s="19"/>
      <c r="CS127" s="19"/>
      <c r="CT127" s="19"/>
      <c r="CU127" s="19"/>
      <c r="CV127" s="19"/>
      <c r="CW127" s="19"/>
      <c r="CX127" s="19"/>
      <c r="CY127" s="19"/>
    </row>
    <row r="128" spans="32:103" x14ac:dyDescent="0.25">
      <c r="AF128" s="19"/>
      <c r="AG128" s="19"/>
      <c r="AH128" s="19"/>
      <c r="AI128" s="19"/>
      <c r="AJ128" s="19"/>
      <c r="AK128" s="19"/>
      <c r="AL128" s="19"/>
      <c r="AM128" s="19"/>
      <c r="AN128" s="19"/>
      <c r="AO128" s="19"/>
      <c r="AP128" s="19"/>
      <c r="AQ128" s="19"/>
      <c r="AR128" s="19"/>
      <c r="AS128" s="19"/>
      <c r="AT128" s="19"/>
      <c r="AU128" s="19"/>
      <c r="AV128" s="19"/>
      <c r="AW128" s="19"/>
      <c r="AX128" s="19"/>
      <c r="AY128" s="19"/>
      <c r="AZ128" s="19"/>
      <c r="BA128" s="19"/>
      <c r="BB128" s="19"/>
      <c r="BC128" s="19"/>
      <c r="BD128" s="19"/>
      <c r="BE128" s="19"/>
      <c r="BF128" s="19"/>
      <c r="BG128" s="19"/>
      <c r="BH128" s="19"/>
      <c r="BI128" s="19"/>
      <c r="BJ128" s="19"/>
      <c r="BK128" s="19"/>
      <c r="BL128" s="19"/>
      <c r="BM128" s="19"/>
      <c r="BN128" s="19"/>
      <c r="BO128" s="19"/>
      <c r="BP128" s="19"/>
      <c r="BQ128" s="19"/>
      <c r="BR128" s="19"/>
      <c r="BS128" s="19"/>
      <c r="BT128" s="19"/>
      <c r="BU128" s="19"/>
      <c r="BV128" s="19"/>
      <c r="BW128" s="19"/>
      <c r="BX128" s="19"/>
      <c r="BY128" s="19"/>
      <c r="BZ128" s="19"/>
      <c r="CA128" s="19"/>
      <c r="CB128" s="19"/>
      <c r="CC128" s="19"/>
      <c r="CD128" s="19"/>
      <c r="CE128" s="19"/>
      <c r="CF128" s="19"/>
      <c r="CG128" s="19"/>
      <c r="CH128" s="19"/>
      <c r="CI128" s="19"/>
      <c r="CJ128" s="19"/>
      <c r="CK128" s="19"/>
      <c r="CL128" s="19"/>
      <c r="CM128" s="19"/>
      <c r="CN128" s="19"/>
      <c r="CO128" s="19"/>
      <c r="CP128" s="19"/>
      <c r="CQ128" s="19"/>
      <c r="CR128" s="19"/>
      <c r="CS128" s="19"/>
      <c r="CT128" s="19"/>
      <c r="CU128" s="19"/>
      <c r="CV128" s="19"/>
      <c r="CW128" s="19"/>
      <c r="CX128" s="19"/>
      <c r="CY128" s="19"/>
    </row>
    <row r="129" spans="1:103" x14ac:dyDescent="0.25">
      <c r="AF129" s="19"/>
      <c r="AG129" s="19"/>
      <c r="AH129" s="19"/>
      <c r="AI129" s="19"/>
      <c r="AJ129" s="19"/>
      <c r="AK129" s="19"/>
      <c r="AL129" s="19"/>
      <c r="AM129" s="19"/>
      <c r="AN129" s="19"/>
      <c r="AO129" s="19"/>
      <c r="AP129" s="19"/>
      <c r="AQ129" s="19"/>
      <c r="AR129" s="19"/>
      <c r="AS129" s="19"/>
      <c r="AT129" s="19"/>
      <c r="AU129" s="19"/>
      <c r="AV129" s="19"/>
      <c r="AW129" s="19"/>
      <c r="AX129" s="19"/>
      <c r="AY129" s="19"/>
      <c r="AZ129" s="19"/>
      <c r="BA129" s="19"/>
      <c r="BB129" s="19"/>
      <c r="BC129" s="19"/>
      <c r="BD129" s="19"/>
      <c r="BE129" s="19"/>
      <c r="BF129" s="19"/>
      <c r="BG129" s="19"/>
      <c r="BH129" s="19"/>
      <c r="BI129" s="19"/>
      <c r="BJ129" s="19"/>
      <c r="BK129" s="19"/>
      <c r="BL129" s="19"/>
      <c r="BM129" s="19"/>
      <c r="BN129" s="19"/>
      <c r="BO129" s="19"/>
      <c r="BP129" s="19"/>
      <c r="BQ129" s="19"/>
      <c r="BR129" s="19"/>
      <c r="BS129" s="19"/>
      <c r="BT129" s="19"/>
      <c r="BU129" s="19"/>
      <c r="BV129" s="19"/>
      <c r="BW129" s="19"/>
      <c r="BX129" s="19"/>
      <c r="BY129" s="19"/>
      <c r="BZ129" s="19"/>
      <c r="CA129" s="19"/>
      <c r="CB129" s="19"/>
      <c r="CC129" s="19"/>
      <c r="CD129" s="19"/>
      <c r="CE129" s="19"/>
      <c r="CF129" s="19"/>
      <c r="CG129" s="19"/>
      <c r="CH129" s="19"/>
      <c r="CI129" s="19"/>
      <c r="CJ129" s="19"/>
      <c r="CK129" s="19"/>
      <c r="CL129" s="19"/>
      <c r="CM129" s="19"/>
      <c r="CN129" s="19"/>
      <c r="CO129" s="19"/>
      <c r="CP129" s="19"/>
      <c r="CQ129" s="19"/>
      <c r="CR129" s="19"/>
      <c r="CS129" s="19"/>
      <c r="CT129" s="19"/>
      <c r="CU129" s="19"/>
      <c r="CV129" s="19"/>
      <c r="CW129" s="19"/>
      <c r="CX129" s="19"/>
      <c r="CY129" s="19"/>
    </row>
    <row r="130" spans="1:103" x14ac:dyDescent="0.25">
      <c r="AF130" s="19"/>
      <c r="AG130" s="19"/>
      <c r="AH130" s="19"/>
      <c r="AI130" s="19"/>
      <c r="AJ130" s="19"/>
      <c r="AK130" s="19"/>
      <c r="AL130" s="19"/>
      <c r="AM130" s="19"/>
      <c r="AN130" s="19"/>
      <c r="AO130" s="19"/>
      <c r="AP130" s="19"/>
      <c r="AQ130" s="19"/>
      <c r="AR130" s="19"/>
      <c r="AS130" s="19"/>
      <c r="AT130" s="19"/>
      <c r="AU130" s="19"/>
      <c r="AV130" s="19"/>
      <c r="AW130" s="19"/>
      <c r="AX130" s="19"/>
      <c r="AY130" s="19"/>
      <c r="AZ130" s="19"/>
      <c r="BA130" s="19"/>
      <c r="BB130" s="19"/>
      <c r="BC130" s="19"/>
      <c r="BD130" s="19"/>
      <c r="BE130" s="19"/>
      <c r="BF130" s="19"/>
      <c r="BG130" s="19"/>
      <c r="BH130" s="19"/>
      <c r="BI130" s="19"/>
      <c r="BJ130" s="19"/>
      <c r="BK130" s="19"/>
      <c r="BL130" s="19"/>
      <c r="BM130" s="19"/>
      <c r="BN130" s="19"/>
      <c r="BO130" s="19"/>
      <c r="BP130" s="19"/>
      <c r="BQ130" s="19"/>
      <c r="BR130" s="19"/>
      <c r="BS130" s="19"/>
      <c r="BT130" s="19"/>
      <c r="BU130" s="19"/>
      <c r="BV130" s="19"/>
      <c r="BW130" s="19"/>
      <c r="BX130" s="19"/>
      <c r="BY130" s="19"/>
      <c r="BZ130" s="19"/>
      <c r="CA130" s="19"/>
      <c r="CB130" s="19"/>
      <c r="CC130" s="19"/>
      <c r="CD130" s="19"/>
      <c r="CE130" s="19"/>
      <c r="CF130" s="19"/>
      <c r="CG130" s="19"/>
      <c r="CH130" s="19"/>
      <c r="CI130" s="19"/>
      <c r="CJ130" s="19"/>
      <c r="CK130" s="19"/>
      <c r="CL130" s="19"/>
      <c r="CM130" s="19"/>
      <c r="CN130" s="19"/>
      <c r="CO130" s="19"/>
      <c r="CP130" s="19"/>
      <c r="CQ130" s="19"/>
      <c r="CR130" s="19"/>
      <c r="CS130" s="19"/>
      <c r="CT130" s="19"/>
      <c r="CU130" s="19"/>
      <c r="CV130" s="19"/>
      <c r="CW130" s="19"/>
      <c r="CX130" s="19"/>
      <c r="CY130" s="19"/>
    </row>
    <row r="131" spans="1:103" x14ac:dyDescent="0.25">
      <c r="AF131" s="19"/>
      <c r="AG131" s="19"/>
      <c r="AH131" s="19"/>
      <c r="AI131" s="19"/>
      <c r="AJ131" s="19"/>
      <c r="AK131" s="19"/>
      <c r="AL131" s="19"/>
      <c r="AM131" s="19"/>
      <c r="AN131" s="19"/>
      <c r="AO131" s="19"/>
      <c r="AP131" s="19"/>
      <c r="AQ131" s="19"/>
      <c r="AR131" s="19"/>
      <c r="AS131" s="19"/>
      <c r="AT131" s="19"/>
      <c r="AU131" s="19"/>
      <c r="AV131" s="19"/>
      <c r="AW131" s="19"/>
      <c r="AX131" s="19"/>
      <c r="AY131" s="19"/>
      <c r="AZ131" s="19"/>
      <c r="BA131" s="19"/>
      <c r="BB131" s="19"/>
      <c r="BC131" s="19"/>
      <c r="BD131" s="19"/>
      <c r="BE131" s="19"/>
      <c r="BF131" s="19"/>
      <c r="BG131" s="19"/>
      <c r="BH131" s="19"/>
      <c r="BI131" s="19"/>
      <c r="BJ131" s="19"/>
      <c r="BK131" s="19"/>
      <c r="BL131" s="19"/>
      <c r="BM131" s="19"/>
      <c r="BN131" s="19"/>
      <c r="BO131" s="19"/>
      <c r="BP131" s="19"/>
      <c r="BQ131" s="19"/>
      <c r="BR131" s="19"/>
      <c r="BS131" s="19"/>
      <c r="BT131" s="19"/>
      <c r="BU131" s="19"/>
      <c r="BV131" s="19"/>
      <c r="BW131" s="19"/>
      <c r="BX131" s="19"/>
      <c r="BY131" s="19"/>
      <c r="BZ131" s="19"/>
      <c r="CA131" s="19"/>
      <c r="CB131" s="19"/>
      <c r="CC131" s="19"/>
      <c r="CD131" s="19"/>
      <c r="CE131" s="19"/>
      <c r="CF131" s="19"/>
      <c r="CG131" s="19"/>
      <c r="CH131" s="19"/>
      <c r="CI131" s="19"/>
      <c r="CJ131" s="19"/>
      <c r="CK131" s="19"/>
      <c r="CL131" s="19"/>
      <c r="CM131" s="19"/>
      <c r="CN131" s="19"/>
      <c r="CO131" s="19"/>
      <c r="CP131" s="19"/>
      <c r="CQ131" s="19"/>
      <c r="CR131" s="19"/>
      <c r="CS131" s="19"/>
      <c r="CT131" s="19"/>
      <c r="CU131" s="19"/>
      <c r="CV131" s="19"/>
      <c r="CW131" s="19"/>
      <c r="CX131" s="19"/>
      <c r="CY131" s="19"/>
    </row>
    <row r="132" spans="1:103" x14ac:dyDescent="0.25">
      <c r="AF132" s="19"/>
      <c r="AG132" s="19"/>
      <c r="AH132" s="19"/>
      <c r="AI132" s="19"/>
      <c r="AJ132" s="19"/>
      <c r="AK132" s="19"/>
      <c r="AL132" s="19"/>
      <c r="AM132" s="19"/>
      <c r="AN132" s="19"/>
      <c r="AO132" s="19"/>
      <c r="AP132" s="19"/>
      <c r="AQ132" s="19"/>
      <c r="AR132" s="19"/>
      <c r="AS132" s="19"/>
      <c r="AT132" s="19"/>
      <c r="AU132" s="19"/>
      <c r="AV132" s="19"/>
      <c r="AW132" s="19"/>
      <c r="AX132" s="19"/>
      <c r="AY132" s="19"/>
      <c r="AZ132" s="19"/>
      <c r="BA132" s="19"/>
      <c r="BB132" s="19"/>
      <c r="BC132" s="19"/>
      <c r="BD132" s="19"/>
      <c r="BE132" s="19"/>
      <c r="BF132" s="19"/>
      <c r="BG132" s="19"/>
      <c r="BH132" s="19"/>
      <c r="BI132" s="19"/>
      <c r="BJ132" s="19"/>
      <c r="BK132" s="19"/>
      <c r="BL132" s="19"/>
      <c r="BM132" s="19"/>
      <c r="BN132" s="19"/>
      <c r="BO132" s="19"/>
      <c r="BP132" s="19"/>
      <c r="BQ132" s="19"/>
      <c r="BR132" s="19"/>
      <c r="BS132" s="19"/>
      <c r="BT132" s="19"/>
      <c r="BU132" s="19"/>
      <c r="BV132" s="19"/>
      <c r="BW132" s="19"/>
      <c r="BX132" s="19"/>
      <c r="BY132" s="19"/>
      <c r="BZ132" s="19"/>
      <c r="CA132" s="19"/>
      <c r="CB132" s="19"/>
      <c r="CC132" s="19"/>
      <c r="CD132" s="19"/>
      <c r="CE132" s="19"/>
      <c r="CF132" s="19"/>
      <c r="CG132" s="19"/>
      <c r="CH132" s="19"/>
      <c r="CI132" s="19"/>
      <c r="CJ132" s="19"/>
      <c r="CK132" s="19"/>
      <c r="CL132" s="19"/>
      <c r="CM132" s="19"/>
      <c r="CN132" s="19"/>
      <c r="CO132" s="19"/>
      <c r="CP132" s="19"/>
      <c r="CQ132" s="19"/>
      <c r="CR132" s="19"/>
      <c r="CS132" s="19"/>
      <c r="CT132" s="19"/>
      <c r="CU132" s="19"/>
      <c r="CV132" s="19"/>
      <c r="CW132" s="19"/>
      <c r="CX132" s="19"/>
      <c r="CY132" s="19"/>
    </row>
    <row r="133" spans="1:103" x14ac:dyDescent="0.25">
      <c r="A133" s="41" t="s">
        <v>116</v>
      </c>
      <c r="B133" s="41">
        <f>SUM(B72:B132)</f>
        <v>0</v>
      </c>
      <c r="C133" s="41">
        <f t="shared" ref="C133:BN133" si="4">SUM(C72:C132)</f>
        <v>0</v>
      </c>
      <c r="D133" s="41">
        <f t="shared" si="4"/>
        <v>0</v>
      </c>
      <c r="E133" s="41">
        <f t="shared" si="4"/>
        <v>0</v>
      </c>
      <c r="F133" s="41">
        <f t="shared" si="4"/>
        <v>0</v>
      </c>
      <c r="G133" s="41">
        <f t="shared" si="4"/>
        <v>0</v>
      </c>
      <c r="H133" s="41">
        <f t="shared" si="4"/>
        <v>0</v>
      </c>
      <c r="I133" s="41">
        <f t="shared" si="4"/>
        <v>0</v>
      </c>
      <c r="J133" s="41">
        <f t="shared" si="4"/>
        <v>0</v>
      </c>
      <c r="K133" s="41">
        <f t="shared" si="4"/>
        <v>0</v>
      </c>
      <c r="L133" s="41">
        <f t="shared" si="4"/>
        <v>0</v>
      </c>
      <c r="M133" s="41">
        <f t="shared" si="4"/>
        <v>0</v>
      </c>
      <c r="N133" s="41">
        <f t="shared" si="4"/>
        <v>0</v>
      </c>
      <c r="O133" s="41">
        <f t="shared" si="4"/>
        <v>0</v>
      </c>
      <c r="P133" s="41">
        <f t="shared" si="4"/>
        <v>0</v>
      </c>
      <c r="Q133" s="41">
        <f t="shared" si="4"/>
        <v>0</v>
      </c>
      <c r="R133" s="41">
        <f t="shared" si="4"/>
        <v>0</v>
      </c>
      <c r="S133" s="41">
        <f t="shared" si="4"/>
        <v>0</v>
      </c>
      <c r="T133" s="41">
        <f t="shared" si="4"/>
        <v>0</v>
      </c>
      <c r="U133" s="41">
        <f t="shared" si="4"/>
        <v>0</v>
      </c>
      <c r="V133" s="41">
        <f t="shared" si="4"/>
        <v>0</v>
      </c>
      <c r="W133" s="41">
        <f t="shared" si="4"/>
        <v>0</v>
      </c>
      <c r="X133" s="41">
        <f t="shared" si="4"/>
        <v>0</v>
      </c>
      <c r="Y133" s="41">
        <f t="shared" si="4"/>
        <v>0</v>
      </c>
      <c r="Z133" s="41">
        <f t="shared" si="4"/>
        <v>0</v>
      </c>
      <c r="AA133" s="41">
        <f t="shared" si="4"/>
        <v>0</v>
      </c>
      <c r="AB133" s="41">
        <f t="shared" si="4"/>
        <v>0</v>
      </c>
      <c r="AC133" s="41">
        <f t="shared" si="4"/>
        <v>0</v>
      </c>
      <c r="AD133" s="41">
        <f t="shared" si="4"/>
        <v>0</v>
      </c>
      <c r="AE133" s="41">
        <f t="shared" si="4"/>
        <v>0</v>
      </c>
      <c r="AF133" s="64">
        <f t="shared" si="4"/>
        <v>0</v>
      </c>
      <c r="AG133" s="64">
        <f t="shared" si="4"/>
        <v>0</v>
      </c>
      <c r="AH133" s="64">
        <f t="shared" si="4"/>
        <v>0</v>
      </c>
      <c r="AI133" s="64">
        <f t="shared" si="4"/>
        <v>0</v>
      </c>
      <c r="AJ133" s="64">
        <f t="shared" si="4"/>
        <v>0</v>
      </c>
      <c r="AK133" s="64">
        <f t="shared" si="4"/>
        <v>0</v>
      </c>
      <c r="AL133" s="64">
        <f t="shared" si="4"/>
        <v>0</v>
      </c>
      <c r="AM133" s="64">
        <f t="shared" si="4"/>
        <v>0</v>
      </c>
      <c r="AN133" s="64">
        <f t="shared" si="4"/>
        <v>0</v>
      </c>
      <c r="AO133" s="64">
        <f t="shared" si="4"/>
        <v>0</v>
      </c>
      <c r="AP133" s="64">
        <f t="shared" si="4"/>
        <v>0</v>
      </c>
      <c r="AQ133" s="64">
        <f t="shared" si="4"/>
        <v>0</v>
      </c>
      <c r="AR133" s="64">
        <f t="shared" si="4"/>
        <v>0</v>
      </c>
      <c r="AS133" s="64">
        <f t="shared" si="4"/>
        <v>0</v>
      </c>
      <c r="AT133" s="64">
        <f t="shared" si="4"/>
        <v>0</v>
      </c>
      <c r="AU133" s="64">
        <f t="shared" si="4"/>
        <v>0</v>
      </c>
      <c r="AV133" s="64">
        <f t="shared" si="4"/>
        <v>0</v>
      </c>
      <c r="AW133" s="64">
        <f t="shared" si="4"/>
        <v>0</v>
      </c>
      <c r="AX133" s="64">
        <f t="shared" si="4"/>
        <v>0</v>
      </c>
      <c r="AY133" s="64">
        <f t="shared" si="4"/>
        <v>0</v>
      </c>
      <c r="AZ133" s="64">
        <f t="shared" si="4"/>
        <v>0</v>
      </c>
      <c r="BA133" s="64">
        <f t="shared" si="4"/>
        <v>0</v>
      </c>
      <c r="BB133" s="64">
        <f t="shared" si="4"/>
        <v>0</v>
      </c>
      <c r="BC133" s="64">
        <f t="shared" si="4"/>
        <v>0</v>
      </c>
      <c r="BD133" s="64">
        <f t="shared" si="4"/>
        <v>0</v>
      </c>
      <c r="BE133" s="64">
        <f t="shared" si="4"/>
        <v>0</v>
      </c>
      <c r="BF133" s="64">
        <f t="shared" si="4"/>
        <v>0</v>
      </c>
      <c r="BG133" s="64">
        <f t="shared" si="4"/>
        <v>0</v>
      </c>
      <c r="BH133" s="64">
        <f t="shared" si="4"/>
        <v>0</v>
      </c>
      <c r="BI133" s="64">
        <f t="shared" si="4"/>
        <v>0</v>
      </c>
      <c r="BJ133" s="64">
        <f t="shared" si="4"/>
        <v>0</v>
      </c>
      <c r="BK133" s="64">
        <f t="shared" si="4"/>
        <v>0</v>
      </c>
      <c r="BL133" s="64">
        <f t="shared" si="4"/>
        <v>0</v>
      </c>
      <c r="BM133" s="64">
        <f t="shared" si="4"/>
        <v>0</v>
      </c>
      <c r="BN133" s="64">
        <f t="shared" si="4"/>
        <v>0</v>
      </c>
      <c r="BO133" s="64">
        <f t="shared" ref="BO133:CV133" si="5">SUM(BO72:BO132)</f>
        <v>0</v>
      </c>
      <c r="BP133" s="64">
        <f t="shared" si="5"/>
        <v>0</v>
      </c>
      <c r="BQ133" s="64">
        <f t="shared" si="5"/>
        <v>0</v>
      </c>
      <c r="BR133" s="64">
        <f t="shared" si="5"/>
        <v>0</v>
      </c>
      <c r="BS133" s="64">
        <f t="shared" si="5"/>
        <v>0</v>
      </c>
      <c r="BT133" s="64">
        <f t="shared" si="5"/>
        <v>0</v>
      </c>
      <c r="BU133" s="64">
        <f t="shared" si="5"/>
        <v>0</v>
      </c>
      <c r="BV133" s="64">
        <f t="shared" si="5"/>
        <v>0</v>
      </c>
      <c r="BW133" s="64">
        <f t="shared" si="5"/>
        <v>0</v>
      </c>
      <c r="BX133" s="64">
        <f t="shared" si="5"/>
        <v>0</v>
      </c>
      <c r="BY133" s="64">
        <f t="shared" si="5"/>
        <v>0</v>
      </c>
      <c r="BZ133" s="64">
        <f t="shared" si="5"/>
        <v>0</v>
      </c>
      <c r="CA133" s="64">
        <f t="shared" si="5"/>
        <v>0</v>
      </c>
      <c r="CB133" s="64">
        <f t="shared" si="5"/>
        <v>0</v>
      </c>
      <c r="CC133" s="64">
        <f t="shared" si="5"/>
        <v>0</v>
      </c>
      <c r="CD133" s="64">
        <f t="shared" si="5"/>
        <v>0</v>
      </c>
      <c r="CE133" s="64">
        <f t="shared" si="5"/>
        <v>0</v>
      </c>
      <c r="CF133" s="64">
        <f t="shared" si="5"/>
        <v>0</v>
      </c>
      <c r="CG133" s="64">
        <f t="shared" si="5"/>
        <v>0</v>
      </c>
      <c r="CH133" s="64">
        <f t="shared" si="5"/>
        <v>0</v>
      </c>
      <c r="CI133" s="64">
        <f t="shared" si="5"/>
        <v>0</v>
      </c>
      <c r="CJ133" s="64">
        <f t="shared" si="5"/>
        <v>0</v>
      </c>
      <c r="CK133" s="64">
        <f t="shared" si="5"/>
        <v>0</v>
      </c>
      <c r="CL133" s="64">
        <f t="shared" si="5"/>
        <v>0</v>
      </c>
      <c r="CM133" s="64">
        <f t="shared" si="5"/>
        <v>0</v>
      </c>
      <c r="CN133" s="64">
        <f t="shared" si="5"/>
        <v>0</v>
      </c>
      <c r="CO133" s="64">
        <f t="shared" si="5"/>
        <v>0</v>
      </c>
      <c r="CP133" s="64">
        <f t="shared" si="5"/>
        <v>0</v>
      </c>
      <c r="CQ133" s="64">
        <f t="shared" si="5"/>
        <v>0</v>
      </c>
      <c r="CR133" s="64">
        <f t="shared" si="5"/>
        <v>0</v>
      </c>
      <c r="CS133" s="64">
        <f t="shared" si="5"/>
        <v>0</v>
      </c>
      <c r="CT133" s="64">
        <f t="shared" si="5"/>
        <v>0</v>
      </c>
      <c r="CU133" s="64">
        <f t="shared" si="5"/>
        <v>0</v>
      </c>
      <c r="CV133" s="64">
        <f t="shared" si="5"/>
        <v>0</v>
      </c>
      <c r="CW133" s="64"/>
      <c r="CX133" s="64"/>
      <c r="CY133" s="64"/>
    </row>
    <row r="134" spans="1:103" x14ac:dyDescent="0.25">
      <c r="AF134" s="19"/>
      <c r="AG134" s="19"/>
      <c r="AH134" s="19"/>
      <c r="AI134" s="19"/>
      <c r="AJ134" s="19"/>
      <c r="AK134" s="19"/>
      <c r="AL134" s="19"/>
      <c r="AM134" s="19"/>
      <c r="AN134" s="19"/>
      <c r="AO134" s="19"/>
      <c r="AP134" s="19"/>
      <c r="AQ134" s="19"/>
      <c r="AR134" s="19"/>
      <c r="AS134" s="19"/>
      <c r="AT134" s="19"/>
      <c r="AU134" s="19"/>
      <c r="AV134" s="19"/>
      <c r="AW134" s="19"/>
      <c r="AX134" s="19"/>
      <c r="AY134" s="19"/>
      <c r="AZ134" s="19"/>
      <c r="BA134" s="19"/>
      <c r="BB134" s="19"/>
      <c r="BC134" s="19"/>
      <c r="BD134" s="19"/>
      <c r="BE134" s="19"/>
      <c r="BF134" s="19"/>
      <c r="BG134" s="19"/>
      <c r="BH134" s="19"/>
      <c r="BI134" s="19"/>
      <c r="BJ134" s="19"/>
      <c r="BK134" s="19"/>
      <c r="BL134" s="19"/>
      <c r="BM134" s="19"/>
      <c r="BN134" s="19"/>
      <c r="BO134" s="19"/>
      <c r="BP134" s="19"/>
      <c r="BQ134" s="19"/>
      <c r="BR134" s="19"/>
      <c r="BS134" s="19"/>
      <c r="BT134" s="19"/>
      <c r="BU134" s="19"/>
      <c r="BV134" s="19"/>
      <c r="BW134" s="19"/>
      <c r="BX134" s="19"/>
      <c r="BY134" s="19"/>
      <c r="BZ134" s="19"/>
      <c r="CA134" s="19"/>
      <c r="CB134" s="19"/>
      <c r="CC134" s="19"/>
      <c r="CD134" s="19"/>
      <c r="CE134" s="19"/>
      <c r="CF134" s="19"/>
      <c r="CG134" s="19"/>
      <c r="CH134" s="19"/>
      <c r="CI134" s="19"/>
      <c r="CJ134" s="19"/>
      <c r="CK134" s="19"/>
      <c r="CL134" s="19"/>
      <c r="CM134" s="19"/>
      <c r="CN134" s="19"/>
      <c r="CO134" s="19"/>
      <c r="CP134" s="19"/>
      <c r="CQ134" s="19"/>
      <c r="CR134" s="19"/>
      <c r="CS134" s="19"/>
      <c r="CT134" s="19"/>
      <c r="CU134" s="19"/>
      <c r="CV134" s="19"/>
      <c r="CW134" s="19"/>
      <c r="CX134" s="19"/>
      <c r="CY134" s="19"/>
    </row>
    <row r="135" spans="1:103" ht="15.75" thickBot="1" x14ac:dyDescent="0.3">
      <c r="A135" s="61">
        <f>Entree!$A$12</f>
        <v>42749</v>
      </c>
      <c r="B135" s="62">
        <f>IF($A$1&lt;&gt;Entree!$A$3,0,IFERROR(VLOOKUP(B$1,Entree!$B$3:$T$42,Entree!$T$1-Entree!$B$1+1,0),0))</f>
        <v>0</v>
      </c>
      <c r="C135" s="62">
        <f>IF($A$1&lt;&gt;Entree!$A$3,0,IFERROR(VLOOKUP(C$1,Entree!$B$3:$T$42,Entree!$T$1-Entree!$B$1+1,0),0))</f>
        <v>0</v>
      </c>
      <c r="D135" s="62">
        <f>IF($A$1&lt;&gt;Entree!$A$3,0,IFERROR(VLOOKUP(D$1,Entree!$B$3:$T$42,Entree!$T$1-Entree!$B$1+1,0),0))</f>
        <v>0</v>
      </c>
      <c r="E135" s="62">
        <f>IF($A$1&lt;&gt;Entree!$A$3,0,IFERROR(VLOOKUP(E$1,Entree!$B$3:$T$42,Entree!$T$1-Entree!$B$1+1,0),0))</f>
        <v>0</v>
      </c>
      <c r="F135" s="62">
        <f>IF($A$1&lt;&gt;Entree!$A$3,0,IFERROR(VLOOKUP(F$1,Entree!$B$3:$T$42,Entree!$T$1-Entree!$B$1+1,0),0))</f>
        <v>0</v>
      </c>
      <c r="G135" s="62">
        <f>IF($A$1&lt;&gt;Entree!$A$3,0,IFERROR(VLOOKUP(G$1,Entree!$B$3:$T$42,Entree!$T$1-Entree!$B$1+1,0),0))</f>
        <v>0</v>
      </c>
      <c r="H135" s="62">
        <f>IF($A$1&lt;&gt;Entree!$A$3,0,IFERROR(VLOOKUP(H$1,Entree!$B$3:$T$42,Entree!$T$1-Entree!$B$1+1,0),0))</f>
        <v>0</v>
      </c>
      <c r="I135" s="62">
        <f>IF($A$1&lt;&gt;Entree!$A$3,0,IFERROR(VLOOKUP(I$1,Entree!$B$3:$T$42,Entree!$T$1-Entree!$B$1+1,0),0))</f>
        <v>0</v>
      </c>
      <c r="J135" s="62">
        <f>IF($A$1&lt;&gt;Entree!$A$3,0,IFERROR(VLOOKUP(J$1,Entree!$B$3:$T$42,Entree!$T$1-Entree!$B$1+1,0),0))</f>
        <v>0</v>
      </c>
      <c r="K135" s="62">
        <f>IF($A$1&lt;&gt;Entree!$A$3,0,IFERROR(VLOOKUP(K$1,Entree!$B$3:$T$42,Entree!$T$1-Entree!$B$1+1,0),0))</f>
        <v>0</v>
      </c>
      <c r="L135" s="62">
        <f>IF($A$1&lt;&gt;Entree!$A$3,0,IFERROR(VLOOKUP(L$1,Entree!$B$3:$T$42,Entree!$T$1-Entree!$B$1+1,0),0))</f>
        <v>0</v>
      </c>
      <c r="M135" s="62">
        <f>IF($A$1&lt;&gt;Entree!$A$3,0,IFERROR(VLOOKUP(M$1,Entree!$B$3:$T$42,Entree!$T$1-Entree!$B$1+1,0),0))</f>
        <v>0</v>
      </c>
      <c r="N135" s="62">
        <f>IF($A$1&lt;&gt;Entree!$A$3,0,IFERROR(VLOOKUP(N$1,Entree!$B$3:$T$42,Entree!$T$1-Entree!$B$1+1,0),0))</f>
        <v>0</v>
      </c>
      <c r="O135" s="62">
        <f>IF($A$1&lt;&gt;Entree!$A$3,0,IFERROR(VLOOKUP(O$1,Entree!$B$3:$T$42,Entree!$T$1-Entree!$B$1+1,0),0))</f>
        <v>0</v>
      </c>
      <c r="P135" s="62">
        <f>IF($A$1&lt;&gt;Entree!$A$3,0,IFERROR(VLOOKUP(P$1,Entree!$B$3:$T$42,Entree!$T$1-Entree!$B$1+1,0),0))</f>
        <v>0</v>
      </c>
      <c r="Q135" s="62">
        <f>IF($A$1&lt;&gt;Entree!$A$3,0,IFERROR(VLOOKUP(Q$1,Entree!$B$3:$T$42,Entree!$T$1-Entree!$B$1+1,0),0))</f>
        <v>0</v>
      </c>
      <c r="R135" s="62">
        <f>IF($A$1&lt;&gt;Entree!$A$3,0,IFERROR(VLOOKUP(R$1,Entree!$B$3:$T$42,Entree!$T$1-Entree!$B$1+1,0),0))</f>
        <v>0</v>
      </c>
      <c r="S135" s="62">
        <f>IF($A$1&lt;&gt;Entree!$A$3,0,IFERROR(VLOOKUP(S$1,Entree!$B$3:$T$42,Entree!$T$1-Entree!$B$1+1,0),0))</f>
        <v>0</v>
      </c>
      <c r="T135" s="62">
        <f>IF($A$1&lt;&gt;Entree!$A$3,0,IFERROR(VLOOKUP(T$1,Entree!$B$3:$T$42,Entree!$T$1-Entree!$B$1+1,0),0))</f>
        <v>0</v>
      </c>
      <c r="U135" s="62">
        <f>IF($A$1&lt;&gt;Entree!$A$3,0,IFERROR(VLOOKUP(U$1,Entree!$B$3:$T$42,Entree!$T$1-Entree!$B$1+1,0),0))</f>
        <v>0</v>
      </c>
      <c r="V135" s="62">
        <f>IF($A$1&lt;&gt;Entree!$A$3,0,IFERROR(VLOOKUP(V$1,Entree!$B$3:$T$42,Entree!$T$1-Entree!$B$1+1,0),0))</f>
        <v>0</v>
      </c>
      <c r="W135" s="62">
        <f>IF($A$1&lt;&gt;Entree!$A$3,0,IFERROR(VLOOKUP(W$1,Entree!$B$3:$T$42,Entree!$T$1-Entree!$B$1+1,0),0))</f>
        <v>0</v>
      </c>
      <c r="X135" s="62">
        <f>IF($A$1&lt;&gt;Entree!$A$3,0,IFERROR(VLOOKUP(X$1,Entree!$B$3:$T$42,Entree!$T$1-Entree!$B$1+1,0),0))</f>
        <v>0</v>
      </c>
      <c r="Y135" s="62">
        <f>IF($A$1&lt;&gt;Entree!$A$3,0,IFERROR(VLOOKUP(Y$1,Entree!$B$3:$T$42,Entree!$T$1-Entree!$B$1+1,0),0))</f>
        <v>0</v>
      </c>
      <c r="Z135" s="62">
        <f>IF($A$1&lt;&gt;Entree!$A$3,0,IFERROR(VLOOKUP(Z$1,Entree!$B$3:$T$42,Entree!$T$1-Entree!$B$1+1,0),0))</f>
        <v>0</v>
      </c>
      <c r="AA135" s="62">
        <f>IF($A$1&lt;&gt;Entree!$A$3,0,IFERROR(VLOOKUP(AA$1,Entree!$B$3:$T$42,Entree!$T$1-Entree!$B$1+1,0),0))</f>
        <v>0</v>
      </c>
      <c r="AB135" s="62">
        <f>IF($A$1&lt;&gt;Entree!$A$3,0,IFERROR(VLOOKUP(AB$1,Entree!$B$3:$T$42,Entree!$T$1-Entree!$B$1+1,0),0))</f>
        <v>0</v>
      </c>
      <c r="AC135" s="62">
        <f>IF($A$1&lt;&gt;Entree!$A$3,0,IFERROR(VLOOKUP(AC$1,Entree!$B$3:$T$42,Entree!$T$1-Entree!$B$1+1,0),0))</f>
        <v>0</v>
      </c>
      <c r="AD135" s="62">
        <f>IF($A$1&lt;&gt;Entree!$A$3,0,IFERROR(VLOOKUP(AD$1,Entree!$B$3:$T$42,Entree!$T$1-Entree!$B$1+1,0),0))</f>
        <v>0</v>
      </c>
      <c r="AE135" s="62">
        <f>IF($A$1&lt;&gt;Entree!$A$3,0,IFERROR(VLOOKUP(AE$1,Entree!$B$3:$T$42,Entree!$T$1-Entree!$B$1+1,0),0))</f>
        <v>0</v>
      </c>
      <c r="AF135" s="63">
        <f>IF($A$1&lt;&gt;Entree!$A$3,0,IFERROR(VLOOKUP(AF$1,Entree!$B$3:$T$42,Entree!$T$1-Entree!$B$1+1,0),0))</f>
        <v>0</v>
      </c>
      <c r="AG135" s="63">
        <f>IF($A$1&lt;&gt;Entree!$A$3,0,IFERROR(VLOOKUP(AG$1,Entree!$B$3:$T$42,Entree!$T$1-Entree!$B$1+1,0),0))</f>
        <v>0</v>
      </c>
      <c r="AH135" s="63">
        <f>IF($A$1&lt;&gt;Entree!$A$3,0,IFERROR(VLOOKUP(AH$1,Entree!$B$3:$T$42,Entree!$T$1-Entree!$B$1+1,0),0))</f>
        <v>0</v>
      </c>
      <c r="AI135" s="63">
        <f>IF($A$1&lt;&gt;Entree!$A$3,0,IFERROR(VLOOKUP(AI$1,Entree!$B$3:$T$42,Entree!$T$1-Entree!$B$1+1,0),0))</f>
        <v>0</v>
      </c>
      <c r="AJ135" s="63">
        <f>IF($A$1&lt;&gt;Entree!$A$3,0,IFERROR(VLOOKUP(AJ$1,Entree!$B$3:$T$42,Entree!$T$1-Entree!$B$1+1,0),0))</f>
        <v>0</v>
      </c>
      <c r="AK135" s="63">
        <f>IF($A$1&lt;&gt;Entree!$A$3,0,IFERROR(VLOOKUP(AK$1,Entree!$B$3:$T$42,Entree!$T$1-Entree!$B$1+1,0),0))</f>
        <v>0</v>
      </c>
      <c r="AL135" s="63">
        <f>IF($A$1&lt;&gt;Entree!$A$3,0,IFERROR(VLOOKUP(AL$1,Entree!$B$3:$T$42,Entree!$T$1-Entree!$B$1+1,0),0))</f>
        <v>0</v>
      </c>
      <c r="AM135" s="63">
        <f>IF($A$1&lt;&gt;Entree!$A$3,0,IFERROR(VLOOKUP(AM$1,Entree!$B$3:$T$42,Entree!$T$1-Entree!$B$1+1,0),0))</f>
        <v>0</v>
      </c>
      <c r="AN135" s="63">
        <f>IF($A$1&lt;&gt;Entree!$A$3,0,IFERROR(VLOOKUP(AN$1,Entree!$B$3:$T$42,Entree!$T$1-Entree!$B$1+1,0),0))</f>
        <v>0</v>
      </c>
      <c r="AO135" s="63">
        <f>IF($A$1&lt;&gt;Entree!$A$3,0,IFERROR(VLOOKUP(AO$1,Entree!$B$3:$T$42,Entree!$T$1-Entree!$B$1+1,0),0))</f>
        <v>0</v>
      </c>
      <c r="AP135" s="63">
        <f>IF($A$1&lt;&gt;Entree!$A$3,0,IFERROR(VLOOKUP(AP$1,Entree!$B$3:$T$42,Entree!$T$1-Entree!$B$1+1,0),0))</f>
        <v>0</v>
      </c>
      <c r="AQ135" s="63">
        <f>IF($A$1&lt;&gt;Entree!$A$3,0,IFERROR(VLOOKUP(AQ$1,Entree!$B$3:$T$42,Entree!$T$1-Entree!$B$1+1,0),0))</f>
        <v>0</v>
      </c>
      <c r="AR135" s="63">
        <f>IF($A$1&lt;&gt;Entree!$A$3,0,IFERROR(VLOOKUP(AR$1,Entree!$B$3:$T$42,Entree!$T$1-Entree!$B$1+1,0),0))</f>
        <v>0</v>
      </c>
      <c r="AS135" s="63">
        <f>IF($A$1&lt;&gt;Entree!$A$3,0,IFERROR(VLOOKUP(AS$1,Entree!$B$3:$T$42,Entree!$T$1-Entree!$B$1+1,0),0))</f>
        <v>0</v>
      </c>
      <c r="AT135" s="63">
        <f>IF($A$1&lt;&gt;Entree!$A$3,0,IFERROR(VLOOKUP(AT$1,Entree!$B$3:$T$42,Entree!$T$1-Entree!$B$1+1,0),0))</f>
        <v>0</v>
      </c>
      <c r="AU135" s="63">
        <f>IF($A$1&lt;&gt;Entree!$A$3,0,IFERROR(VLOOKUP(AU$1,Entree!$B$3:$T$42,Entree!$T$1-Entree!$B$1+1,0),0))</f>
        <v>0</v>
      </c>
      <c r="AV135" s="63">
        <f>IF($A$1&lt;&gt;Entree!$A$3,0,IFERROR(VLOOKUP(AV$1,Entree!$B$3:$T$42,Entree!$T$1-Entree!$B$1+1,0),0))</f>
        <v>0</v>
      </c>
      <c r="AW135" s="63">
        <f>IF($A$1&lt;&gt;Entree!$A$3,0,IFERROR(VLOOKUP(AW$1,Entree!$B$3:$T$42,Entree!$T$1-Entree!$B$1+1,0),0))</f>
        <v>0</v>
      </c>
      <c r="AX135" s="63">
        <f>IF($A$1&lt;&gt;Entree!$A$3,0,IFERROR(VLOOKUP(AX$1,Entree!$B$3:$T$42,Entree!$T$1-Entree!$B$1+1,0),0))</f>
        <v>0</v>
      </c>
      <c r="AY135" s="63">
        <f>IF($A$1&lt;&gt;Entree!$A$3,0,IFERROR(VLOOKUP(AY$1,Entree!$B$3:$T$42,Entree!$T$1-Entree!$B$1+1,0),0))</f>
        <v>0</v>
      </c>
      <c r="AZ135" s="63">
        <f>IF($A$1&lt;&gt;Entree!$A$3,0,IFERROR(VLOOKUP(AZ$1,Entree!$B$3:$T$42,Entree!$T$1-Entree!$B$1+1,0),0))</f>
        <v>0</v>
      </c>
      <c r="BA135" s="63">
        <f>IF($A$1&lt;&gt;Entree!$A$3,0,IFERROR(VLOOKUP(BA$1,Entree!$B$3:$T$42,Entree!$T$1-Entree!$B$1+1,0),0))</f>
        <v>0</v>
      </c>
      <c r="BB135" s="63">
        <f>IF($A$1&lt;&gt;Entree!$A$3,0,IFERROR(VLOOKUP(BB$1,Entree!$B$3:$T$42,Entree!$T$1-Entree!$B$1+1,0),0))</f>
        <v>0</v>
      </c>
      <c r="BC135" s="63">
        <f>IF($A$1&lt;&gt;Entree!$A$3,0,IFERROR(VLOOKUP(BC$1,Entree!$B$3:$T$42,Entree!$T$1-Entree!$B$1+1,0),0))</f>
        <v>0</v>
      </c>
      <c r="BD135" s="63">
        <f>IF($A$1&lt;&gt;Entree!$A$3,0,IFERROR(VLOOKUP(BD$1,Entree!$B$3:$T$42,Entree!$T$1-Entree!$B$1+1,0),0))</f>
        <v>0</v>
      </c>
      <c r="BE135" s="63">
        <f>IF($A$1&lt;&gt;Entree!$A$3,0,IFERROR(VLOOKUP(BE$1,Entree!$B$3:$T$42,Entree!$T$1-Entree!$B$1+1,0),0))</f>
        <v>0</v>
      </c>
      <c r="BF135" s="63">
        <f>IF($A$1&lt;&gt;Entree!$A$3,0,IFERROR(VLOOKUP(BF$1,Entree!$B$3:$T$42,Entree!$T$1-Entree!$B$1+1,0),0))</f>
        <v>0</v>
      </c>
      <c r="BG135" s="63">
        <f>IF($A$1&lt;&gt;Entree!$A$3,0,IFERROR(VLOOKUP(BG$1,Entree!$B$3:$T$42,Entree!$T$1-Entree!$B$1+1,0),0))</f>
        <v>0</v>
      </c>
      <c r="BH135" s="63">
        <f>IF($A$1&lt;&gt;Entree!$A$3,0,IFERROR(VLOOKUP(BH$1,Entree!$B$3:$T$42,Entree!$T$1-Entree!$B$1+1,0),0))</f>
        <v>0</v>
      </c>
      <c r="BI135" s="63">
        <f>IF($A$1&lt;&gt;Entree!$A$3,0,IFERROR(VLOOKUP(BI$1,Entree!$B$3:$T$42,Entree!$T$1-Entree!$B$1+1,0),0))</f>
        <v>0</v>
      </c>
      <c r="BJ135" s="63">
        <f>IF($A$1&lt;&gt;Entree!$A$3,0,IFERROR(VLOOKUP(BJ$1,Entree!$B$3:$T$42,Entree!$T$1-Entree!$B$1+1,0),0))</f>
        <v>0</v>
      </c>
      <c r="BK135" s="63">
        <f>IF($A$1&lt;&gt;Entree!$A$3,0,IFERROR(VLOOKUP(BK$1,Entree!$B$3:$T$42,Entree!$T$1-Entree!$B$1+1,0),0))</f>
        <v>0</v>
      </c>
      <c r="BL135" s="63">
        <f>IF($A$1&lt;&gt;Entree!$A$3,0,IFERROR(VLOOKUP(BL$1,Entree!$B$3:$T$42,Entree!$T$1-Entree!$B$1+1,0),0))</f>
        <v>0</v>
      </c>
      <c r="BM135" s="63">
        <f>IF($A$1&lt;&gt;Entree!$A$3,0,IFERROR(VLOOKUP(BM$1,Entree!$B$3:$T$42,Entree!$T$1-Entree!$B$1+1,0),0))</f>
        <v>0</v>
      </c>
      <c r="BN135" s="63">
        <f>IF($A$1&lt;&gt;Entree!$A$3,0,IFERROR(VLOOKUP(BN$1,Entree!$B$3:$T$42,Entree!$T$1-Entree!$B$1+1,0),0))</f>
        <v>0</v>
      </c>
      <c r="BO135" s="63">
        <f>IF($A$1&lt;&gt;Entree!$A$3,0,IFERROR(VLOOKUP(BO$1,Entree!$B$3:$T$42,Entree!$T$1-Entree!$B$1+1,0),0))</f>
        <v>0</v>
      </c>
      <c r="BP135" s="63">
        <f>IF($A$1&lt;&gt;Entree!$A$3,0,IFERROR(VLOOKUP(BP$1,Entree!$B$3:$T$42,Entree!$T$1-Entree!$B$1+1,0),0))</f>
        <v>0</v>
      </c>
      <c r="BQ135" s="63">
        <f>IF($A$1&lt;&gt;Entree!$A$3,0,IFERROR(VLOOKUP(BQ$1,Entree!$B$3:$T$42,Entree!$T$1-Entree!$B$1+1,0),0))</f>
        <v>0</v>
      </c>
      <c r="BR135" s="63">
        <f>IF($A$1&lt;&gt;Entree!$A$3,0,IFERROR(VLOOKUP(BR$1,Entree!$B$3:$T$42,Entree!$T$1-Entree!$B$1+1,0),0))</f>
        <v>0</v>
      </c>
      <c r="BS135" s="63">
        <f>IF($A$1&lt;&gt;Entree!$A$3,0,IFERROR(VLOOKUP(BS$1,Entree!$B$3:$T$42,Entree!$T$1-Entree!$B$1+1,0),0))</f>
        <v>0</v>
      </c>
      <c r="BT135" s="63">
        <f>IF($A$1&lt;&gt;Entree!$A$3,0,IFERROR(VLOOKUP(BT$1,Entree!$B$3:$T$42,Entree!$T$1-Entree!$B$1+1,0),0))</f>
        <v>0</v>
      </c>
      <c r="BU135" s="63">
        <f>IF($A$1&lt;&gt;Entree!$A$3,0,IFERROR(VLOOKUP(BU$1,Entree!$B$3:$T$42,Entree!$T$1-Entree!$B$1+1,0),0))</f>
        <v>0</v>
      </c>
      <c r="BV135" s="63">
        <f>IF($A$1&lt;&gt;Entree!$A$3,0,IFERROR(VLOOKUP(BV$1,Entree!$B$3:$T$42,Entree!$T$1-Entree!$B$1+1,0),0))</f>
        <v>0</v>
      </c>
      <c r="BW135" s="63">
        <f>IF($A$1&lt;&gt;Entree!$A$3,0,IFERROR(VLOOKUP(BW$1,Entree!$B$3:$T$42,Entree!$T$1-Entree!$B$1+1,0),0))</f>
        <v>0</v>
      </c>
      <c r="BX135" s="63">
        <f>IF($A$1&lt;&gt;Entree!$A$3,0,IFERROR(VLOOKUP(BX$1,Entree!$B$3:$T$42,Entree!$T$1-Entree!$B$1+1,0),0))</f>
        <v>0</v>
      </c>
      <c r="BY135" s="63">
        <f>IF($A$1&lt;&gt;Entree!$A$3,0,IFERROR(VLOOKUP(BY$1,Entree!$B$3:$T$42,Entree!$T$1-Entree!$B$1+1,0),0))</f>
        <v>0</v>
      </c>
      <c r="BZ135" s="63">
        <f>IF($A$1&lt;&gt;Entree!$A$3,0,IFERROR(VLOOKUP(BZ$1,Entree!$B$3:$T$42,Entree!$T$1-Entree!$B$1+1,0),0))</f>
        <v>0</v>
      </c>
      <c r="CA135" s="63">
        <f>IF($A$1&lt;&gt;Entree!$A$3,0,IFERROR(VLOOKUP(CA$1,Entree!$B$3:$T$42,Entree!$T$1-Entree!$B$1+1,0),0))</f>
        <v>0</v>
      </c>
      <c r="CB135" s="63">
        <f>IF($A$1&lt;&gt;Entree!$A$3,0,IFERROR(VLOOKUP(CB$1,Entree!$B$3:$T$42,Entree!$T$1-Entree!$B$1+1,0),0))</f>
        <v>0</v>
      </c>
      <c r="CC135" s="63">
        <f>IF($A$1&lt;&gt;Entree!$A$3,0,IFERROR(VLOOKUP(CC$1,Entree!$B$3:$T$42,Entree!$T$1-Entree!$B$1+1,0),0))</f>
        <v>0</v>
      </c>
      <c r="CD135" s="63">
        <f>IF($A$1&lt;&gt;Entree!$A$3,0,IFERROR(VLOOKUP(CD$1,Entree!$B$3:$T$42,Entree!$T$1-Entree!$B$1+1,0),0))</f>
        <v>0</v>
      </c>
      <c r="CE135" s="63">
        <f>IF($A$1&lt;&gt;Entree!$A$3,0,IFERROR(VLOOKUP(CE$1,Entree!$B$3:$T$42,Entree!$T$1-Entree!$B$1+1,0),0))</f>
        <v>0</v>
      </c>
      <c r="CF135" s="63">
        <f>IF($A$1&lt;&gt;Entree!$A$3,0,IFERROR(VLOOKUP(CF$1,Entree!$B$3:$T$42,Entree!$T$1-Entree!$B$1+1,0),0))</f>
        <v>0</v>
      </c>
      <c r="CG135" s="63">
        <f>IF($A$1&lt;&gt;Entree!$A$3,0,IFERROR(VLOOKUP(CG$1,Entree!$B$3:$T$42,Entree!$T$1-Entree!$B$1+1,0),0))</f>
        <v>0</v>
      </c>
      <c r="CH135" s="63">
        <f>IF($A$1&lt;&gt;Entree!$A$3,0,IFERROR(VLOOKUP(CH$1,Entree!$B$3:$T$42,Entree!$T$1-Entree!$B$1+1,0),0))</f>
        <v>0</v>
      </c>
      <c r="CI135" s="63">
        <f>IF($A$1&lt;&gt;Entree!$A$3,0,IFERROR(VLOOKUP(CI$1,Entree!$B$3:$T$42,Entree!$T$1-Entree!$B$1+1,0),0))</f>
        <v>0</v>
      </c>
      <c r="CJ135" s="63">
        <f>IF($A$1&lt;&gt;Entree!$A$3,0,IFERROR(VLOOKUP(CJ$1,Entree!$B$3:$T$42,Entree!$T$1-Entree!$B$1+1,0),0))</f>
        <v>0</v>
      </c>
      <c r="CK135" s="63">
        <f>IF($A$1&lt;&gt;Entree!$A$3,0,IFERROR(VLOOKUP(CK$1,Entree!$B$3:$T$42,Entree!$T$1-Entree!$B$1+1,0),0))</f>
        <v>0</v>
      </c>
      <c r="CL135" s="63">
        <f>IF($A$1&lt;&gt;Entree!$A$3,0,IFERROR(VLOOKUP(CL$1,Entree!$B$3:$T$42,Entree!$T$1-Entree!$B$1+1,0),0))</f>
        <v>0</v>
      </c>
      <c r="CM135" s="63">
        <f>IF($A$1&lt;&gt;Entree!$A$3,0,IFERROR(VLOOKUP(CM$1,Entree!$B$3:$T$42,Entree!$T$1-Entree!$B$1+1,0),0))</f>
        <v>0</v>
      </c>
      <c r="CN135" s="63">
        <f>IF($A$1&lt;&gt;Entree!$A$3,0,IFERROR(VLOOKUP(CN$1,Entree!$B$3:$T$42,Entree!$T$1-Entree!$B$1+1,0),0))</f>
        <v>0</v>
      </c>
      <c r="CO135" s="63">
        <f>IF($A$1&lt;&gt;Entree!$A$3,0,IFERROR(VLOOKUP(CO$1,Entree!$B$3:$T$42,Entree!$T$1-Entree!$B$1+1,0),0))</f>
        <v>0</v>
      </c>
      <c r="CP135" s="63">
        <f>IF($A$1&lt;&gt;Entree!$A$3,0,IFERROR(VLOOKUP(CP$1,Entree!$B$3:$T$42,Entree!$T$1-Entree!$B$1+1,0),0))</f>
        <v>0</v>
      </c>
      <c r="CQ135" s="63">
        <f>IF($A$1&lt;&gt;Entree!$A$3,0,IFERROR(VLOOKUP(CQ$1,Entree!$B$3:$T$42,Entree!$T$1-Entree!$B$1+1,0),0))</f>
        <v>0</v>
      </c>
      <c r="CR135" s="63">
        <f>IF($A$1&lt;&gt;Entree!$A$3,0,IFERROR(VLOOKUP(CR$1,Entree!$B$3:$T$42,Entree!$T$1-Entree!$B$1+1,0),0))</f>
        <v>0</v>
      </c>
      <c r="CS135" s="63">
        <f>IF($A$1&lt;&gt;Entree!$A$3,0,IFERROR(VLOOKUP(CS$1,Entree!$B$3:$T$42,Entree!$T$1-Entree!$B$1+1,0),0))</f>
        <v>0</v>
      </c>
      <c r="CT135" s="63">
        <f>IF($A$1&lt;&gt;Entree!$A$3,0,IFERROR(VLOOKUP(CT$1,Entree!$B$3:$T$42,Entree!$T$1-Entree!$B$1+1,0),0))</f>
        <v>0</v>
      </c>
      <c r="CU135" s="63">
        <f>IF($A$1&lt;&gt;Entree!$A$3,0,IFERROR(VLOOKUP(CU$1,Entree!$B$3:$T$42,Entree!$T$1-Entree!$B$1+1,0),0))</f>
        <v>0</v>
      </c>
      <c r="CV135" s="63">
        <f>IF($A$1&lt;&gt;Entree!$A$3,0,IFERROR(VLOOKUP(CV$1,Entree!$B$3:$T$42,Entree!$T$1-Entree!$B$1+1,0),0))</f>
        <v>0</v>
      </c>
      <c r="CW135" s="63"/>
      <c r="CX135" s="63"/>
      <c r="CY135" s="63"/>
    </row>
    <row r="136" spans="1:103" x14ac:dyDescent="0.25">
      <c r="AF136" s="19"/>
      <c r="AG136" s="19"/>
      <c r="AH136" s="19"/>
      <c r="AI136" s="19"/>
      <c r="AJ136" s="19"/>
      <c r="AK136" s="19"/>
      <c r="AL136" s="19"/>
      <c r="AM136" s="19"/>
      <c r="AN136" s="19"/>
      <c r="AO136" s="19"/>
      <c r="AP136" s="19"/>
      <c r="AQ136" s="19"/>
      <c r="AR136" s="19"/>
      <c r="AS136" s="19"/>
      <c r="AT136" s="19"/>
      <c r="AU136" s="19"/>
      <c r="AV136" s="19"/>
      <c r="AW136" s="19"/>
      <c r="AX136" s="19"/>
      <c r="AY136" s="19"/>
      <c r="AZ136" s="19"/>
      <c r="BA136" s="19"/>
      <c r="BB136" s="19"/>
      <c r="BC136" s="19"/>
      <c r="BD136" s="19"/>
      <c r="BE136" s="19"/>
      <c r="BF136" s="19"/>
      <c r="BG136" s="19"/>
      <c r="BH136" s="19"/>
      <c r="BI136" s="19"/>
      <c r="BJ136" s="19"/>
      <c r="BK136" s="19"/>
      <c r="BL136" s="19"/>
      <c r="BM136" s="19"/>
      <c r="BN136" s="19"/>
      <c r="BO136" s="19"/>
      <c r="BP136" s="19"/>
      <c r="BQ136" s="19"/>
      <c r="BR136" s="19"/>
      <c r="BS136" s="19"/>
      <c r="BT136" s="19"/>
      <c r="BU136" s="19"/>
      <c r="BV136" s="19"/>
      <c r="BW136" s="19"/>
      <c r="BX136" s="19"/>
      <c r="BY136" s="19"/>
      <c r="BZ136" s="19"/>
      <c r="CA136" s="19"/>
      <c r="CB136" s="19"/>
      <c r="CC136" s="19"/>
      <c r="CD136" s="19"/>
      <c r="CE136" s="19"/>
      <c r="CF136" s="19"/>
      <c r="CG136" s="19"/>
      <c r="CH136" s="19"/>
      <c r="CI136" s="19"/>
      <c r="CJ136" s="19"/>
      <c r="CK136" s="19"/>
      <c r="CL136" s="19"/>
      <c r="CM136" s="19"/>
      <c r="CN136" s="19"/>
      <c r="CO136" s="19"/>
      <c r="CP136" s="19"/>
      <c r="CQ136" s="19"/>
      <c r="CR136" s="19"/>
      <c r="CS136" s="19"/>
      <c r="CT136" s="19"/>
      <c r="CU136" s="19"/>
      <c r="CV136" s="19"/>
      <c r="CW136" s="19"/>
      <c r="CX136" s="19"/>
      <c r="CY136" s="19"/>
    </row>
    <row r="137" spans="1:103" x14ac:dyDescent="0.25">
      <c r="B137">
        <f ca="1">IF(B$1&lt;50,INDIRECT(ADDRESS(COLUMN()+1,Entree!$R$1,1,1,"Entree")),INDIRECT(ADDRESS(COLUMN()-49,Entree!$Z$1,1,1,"Entree")))</f>
        <v>882.8</v>
      </c>
      <c r="C137">
        <f ca="1">IF(C$1&lt;50,INDIRECT(ADDRESS(COLUMN()+1,Entree!$R$1,1,1,"Entree")),INDIRECT(ADDRESS(COLUMN()-49,Entree!$Z$1,1,1,"Entree")))</f>
        <v>19.010000000000002</v>
      </c>
      <c r="D137">
        <f ca="1">IF(D$1&lt;50,INDIRECT(ADDRESS(COLUMN()+1,Entree!$R$1,1,1,"Entree")),INDIRECT(ADDRESS(COLUMN()-49,Entree!$Z$1,1,1,"Entree")))</f>
        <v>12.68</v>
      </c>
      <c r="E137">
        <f ca="1">IF(E$1&lt;50,INDIRECT(ADDRESS(COLUMN()+1,Entree!$R$1,1,1,"Entree")),INDIRECT(ADDRESS(COLUMN()-49,Entree!$Z$1,1,1,"Entree")))</f>
        <v>-12.68</v>
      </c>
      <c r="F137">
        <f ca="1">IF(F$1&lt;50,INDIRECT(ADDRESS(COLUMN()+1,Entree!$R$1,1,1,"Entree")),INDIRECT(ADDRESS(COLUMN()-49,Entree!$Z$1,1,1,"Entree")))</f>
        <v>-4.41</v>
      </c>
      <c r="G137">
        <f ca="1">IF(G$1&lt;50,INDIRECT(ADDRESS(COLUMN()+1,Entree!$R$1,1,1,"Entree")),INDIRECT(ADDRESS(COLUMN()-49,Entree!$Z$1,1,1,"Entree")))</f>
        <v>4.41</v>
      </c>
      <c r="H137">
        <f ca="1">IF(H$1&lt;50,INDIRECT(ADDRESS(COLUMN()+1,Entree!$R$1,1,1,"Entree")),INDIRECT(ADDRESS(COLUMN()-49,Entree!$Z$1,1,1,"Entree")))</f>
        <v>15</v>
      </c>
      <c r="I137">
        <f ca="1">IF(I$1&lt;50,INDIRECT(ADDRESS(COLUMN()+1,Entree!$R$1,1,1,"Entree")),INDIRECT(ADDRESS(COLUMN()-49,Entree!$Z$1,1,1,"Entree")))</f>
        <v>115.91</v>
      </c>
      <c r="J137">
        <f ca="1">IF(J$1&lt;50,INDIRECT(ADDRESS(COLUMN()+1,Entree!$R$1,1,1,"Entree")),INDIRECT(ADDRESS(COLUMN()-49,Entree!$Z$1,1,1,"Entree")))</f>
        <v>17.45</v>
      </c>
      <c r="K137">
        <f ca="1">IF(K$1&lt;50,INDIRECT(ADDRESS(COLUMN()+1,Entree!$R$1,1,1,"Entree")),INDIRECT(ADDRESS(COLUMN()-49,Entree!$Z$1,1,1,"Entree")))</f>
        <v>17.72</v>
      </c>
      <c r="L137">
        <f ca="1">IF(L$1&lt;50,INDIRECT(ADDRESS(COLUMN()+1,Entree!$R$1,1,1,"Entree")),INDIRECT(ADDRESS(COLUMN()-49,Entree!$Z$1,1,1,"Entree")))</f>
        <v>0</v>
      </c>
      <c r="M137">
        <f ca="1">IF(M$1&lt;50,INDIRECT(ADDRESS(COLUMN()+1,Entree!$R$1,1,1,"Entree")),INDIRECT(ADDRESS(COLUMN()-49,Entree!$Z$1,1,1,"Entree")))</f>
        <v>2.0999999999999996</v>
      </c>
      <c r="N137">
        <f ca="1">IF(N$1&lt;50,INDIRECT(ADDRESS(COLUMN()+1,Entree!$R$1,1,1,"Entree")),INDIRECT(ADDRESS(COLUMN()-49,Entree!$Z$1,1,1,"Entree")))</f>
        <v>0</v>
      </c>
      <c r="O137">
        <f ca="1">IF(O$1&lt;50,INDIRECT(ADDRESS(COLUMN()+1,Entree!$R$1,1,1,"Entree")),INDIRECT(ADDRESS(COLUMN()-49,Entree!$Z$1,1,1,"Entree")))</f>
        <v>0</v>
      </c>
      <c r="P137">
        <f ca="1">IF(P$1&lt;50,INDIRECT(ADDRESS(COLUMN()+1,Entree!$R$1,1,1,"Entree")),INDIRECT(ADDRESS(COLUMN()-49,Entree!$Z$1,1,1,"Entree")))</f>
        <v>0</v>
      </c>
      <c r="Q137">
        <f ca="1">IF(Q$1&lt;50,INDIRECT(ADDRESS(COLUMN()+1,Entree!$R$1,1,1,"Entree")),INDIRECT(ADDRESS(COLUMN()-49,Entree!$Z$1,1,1,"Entree")))</f>
        <v>0</v>
      </c>
      <c r="R137">
        <f ca="1">IF(R$1&lt;50,INDIRECT(ADDRESS(COLUMN()+1,Entree!$R$1,1,1,"Entree")),INDIRECT(ADDRESS(COLUMN()-49,Entree!$Z$1,1,1,"Entree")))</f>
        <v>0</v>
      </c>
      <c r="S137">
        <f ca="1">IF(S$1&lt;50,INDIRECT(ADDRESS(COLUMN()+1,Entree!$R$1,1,1,"Entree")),INDIRECT(ADDRESS(COLUMN()-49,Entree!$Z$1,1,1,"Entree")))</f>
        <v>0</v>
      </c>
      <c r="T137">
        <f ca="1">IF(T$1&lt;50,INDIRECT(ADDRESS(COLUMN()+1,Entree!$R$1,1,1,"Entree")),INDIRECT(ADDRESS(COLUMN()-49,Entree!$Z$1,1,1,"Entree")))</f>
        <v>0</v>
      </c>
      <c r="U137">
        <f ca="1">IF(U$1&lt;50,INDIRECT(ADDRESS(COLUMN()+1,Entree!$R$1,1,1,"Entree")),INDIRECT(ADDRESS(COLUMN()-49,Entree!$Z$1,1,1,"Entree")))</f>
        <v>0</v>
      </c>
      <c r="V137">
        <f ca="1">IF(V$1&lt;50,INDIRECT(ADDRESS(COLUMN()+1,Entree!$R$1,1,1,"Entree")),INDIRECT(ADDRESS(COLUMN()-49,Entree!$Z$1,1,1,"Entree")))</f>
        <v>0</v>
      </c>
      <c r="W137">
        <f ca="1">IF(W$1&lt;50,INDIRECT(ADDRESS(COLUMN()+1,Entree!$R$1,1,1,"Entree")),INDIRECT(ADDRESS(COLUMN()-49,Entree!$Z$1,1,1,"Entree")))</f>
        <v>0</v>
      </c>
      <c r="X137">
        <f ca="1">IF(X$1&lt;50,INDIRECT(ADDRESS(COLUMN()+1,Entree!$R$1,1,1,"Entree")),INDIRECT(ADDRESS(COLUMN()-49,Entree!$Z$1,1,1,"Entree")))</f>
        <v>0</v>
      </c>
      <c r="Y137">
        <f ca="1">IF(Y$1&lt;50,INDIRECT(ADDRESS(COLUMN()+1,Entree!$R$1,1,1,"Entree")),INDIRECT(ADDRESS(COLUMN()-49,Entree!$Z$1,1,1,"Entree")))</f>
        <v>0</v>
      </c>
      <c r="Z137">
        <f ca="1">IF(Z$1&lt;50,INDIRECT(ADDRESS(COLUMN()+1,Entree!$R$1,1,1,"Entree")),INDIRECT(ADDRESS(COLUMN()-49,Entree!$Z$1,1,1,"Entree")))</f>
        <v>0</v>
      </c>
      <c r="AA137">
        <f ca="1">IF(AA$1&lt;50,INDIRECT(ADDRESS(COLUMN()+1,Entree!$R$1,1,1,"Entree")),INDIRECT(ADDRESS(COLUMN()-49,Entree!$Z$1,1,1,"Entree")))</f>
        <v>0</v>
      </c>
      <c r="AB137">
        <f ca="1">IF(AB$1&lt;50,INDIRECT(ADDRESS(COLUMN()+1,Entree!$R$1,1,1,"Entree")),INDIRECT(ADDRESS(COLUMN()-49,Entree!$Z$1,1,1,"Entree")))</f>
        <v>0</v>
      </c>
      <c r="AC137">
        <f ca="1">IF(AC$1&lt;50,INDIRECT(ADDRESS(COLUMN()+1,Entree!$R$1,1,1,"Entree")),INDIRECT(ADDRESS(COLUMN()-49,Entree!$Z$1,1,1,"Entree")))</f>
        <v>0</v>
      </c>
      <c r="AD137">
        <f ca="1">IF(AD$1&lt;50,INDIRECT(ADDRESS(COLUMN()+1,Entree!$R$1,1,1,"Entree")),INDIRECT(ADDRESS(COLUMN()-49,Entree!$Z$1,1,1,"Entree")))</f>
        <v>0</v>
      </c>
      <c r="AE137">
        <f ca="1">IF(AE$1&lt;50,INDIRECT(ADDRESS(COLUMN()+1,Entree!$R$1,1,1,"Entree")),INDIRECT(ADDRESS(COLUMN()-49,Entree!$Z$1,1,1,"Entree")))</f>
        <v>0</v>
      </c>
      <c r="AF137" s="19">
        <f ca="1">IF(AF$1&lt;50,INDIRECT(ADDRESS(COLUMN()+1,Entree!$R$1,1,1,"Entree")),INDIRECT(ADDRESS(COLUMN()-49,Entree!$Z$1,1,1,"Entree")))</f>
        <v>0</v>
      </c>
      <c r="AG137" s="19">
        <f ca="1">IF(AG$1&lt;50,INDIRECT(ADDRESS(COLUMN()+1,Entree!$R$1,1,1,"Entree")),INDIRECT(ADDRESS(COLUMN()-49,Entree!$Z$1,1,1,"Entree")))</f>
        <v>0</v>
      </c>
      <c r="AH137" s="19">
        <f ca="1">IF(AH$1&lt;50,INDIRECT(ADDRESS(COLUMN()+1,Entree!$R$1,1,1,"Entree")),INDIRECT(ADDRESS(COLUMN()-49,Entree!$Z$1,1,1,"Entree")))</f>
        <v>0</v>
      </c>
      <c r="AI137" s="19">
        <f ca="1">IF(AI$1&lt;50,INDIRECT(ADDRESS(COLUMN()+1,Entree!$R$1,1,1,"Entree")),INDIRECT(ADDRESS(COLUMN()-49,Entree!$Z$1,1,1,"Entree")))</f>
        <v>0</v>
      </c>
      <c r="AJ137" s="19">
        <f ca="1">IF(AJ$1&lt;50,INDIRECT(ADDRESS(COLUMN()+1,Entree!$R$1,1,1,"Entree")),INDIRECT(ADDRESS(COLUMN()-49,Entree!$Z$1,1,1,"Entree")))</f>
        <v>0</v>
      </c>
      <c r="AK137" s="19">
        <f ca="1">IF(AK$1&lt;50,INDIRECT(ADDRESS(COLUMN()+1,Entree!$R$1,1,1,"Entree")),INDIRECT(ADDRESS(COLUMN()-49,Entree!$Z$1,1,1,"Entree")))</f>
        <v>0</v>
      </c>
      <c r="AL137" s="19">
        <f ca="1">IF(AL$1&lt;50,INDIRECT(ADDRESS(COLUMN()+1,Entree!$R$1,1,1,"Entree")),INDIRECT(ADDRESS(COLUMN()-49,Entree!$Z$1,1,1,"Entree")))</f>
        <v>0</v>
      </c>
      <c r="AM137" s="19">
        <f ca="1">IF(AM$1&lt;50,INDIRECT(ADDRESS(COLUMN()+1,Entree!$R$1,1,1,"Entree")),INDIRECT(ADDRESS(COLUMN()-49,Entree!$Z$1,1,1,"Entree")))</f>
        <v>0</v>
      </c>
      <c r="AN137" s="19">
        <f ca="1">IF(AN$1&lt;50,INDIRECT(ADDRESS(COLUMN()+1,Entree!$R$1,1,1,"Entree")),INDIRECT(ADDRESS(COLUMN()-49,Entree!$Z$1,1,1,"Entree")))</f>
        <v>0</v>
      </c>
      <c r="AO137" s="19">
        <f ca="1">IF(AO$1&lt;50,INDIRECT(ADDRESS(COLUMN()+1,Entree!$R$1,1,1,"Entree")),INDIRECT(ADDRESS(COLUMN()-49,Entree!$Z$1,1,1,"Entree")))</f>
        <v>0</v>
      </c>
      <c r="AP137" s="19">
        <f ca="1">IF(AP$1&lt;50,INDIRECT(ADDRESS(COLUMN()+1,Entree!$R$1,1,1,"Entree")),INDIRECT(ADDRESS(COLUMN()-49,Entree!$Z$1,1,1,"Entree")))</f>
        <v>0</v>
      </c>
      <c r="AQ137" s="19">
        <f ca="1">IF(AQ$1&lt;50,INDIRECT(ADDRESS(COLUMN()+1,Entree!$R$1,1,1,"Entree")),INDIRECT(ADDRESS(COLUMN()-49,Entree!$Z$1,1,1,"Entree")))</f>
        <v>0</v>
      </c>
      <c r="AR137" s="19">
        <f ca="1">IF(AR$1&lt;50,INDIRECT(ADDRESS(COLUMN()+1,Entree!$R$1,1,1,"Entree")),INDIRECT(ADDRESS(COLUMN()-49,Entree!$Z$1,1,1,"Entree")))</f>
        <v>0</v>
      </c>
      <c r="AS137" s="19">
        <f ca="1">IF(AS$1&lt;50,INDIRECT(ADDRESS(COLUMN()+1,Entree!$R$1,1,1,"Entree")),INDIRECT(ADDRESS(COLUMN()-49,Entree!$Z$1,1,1,"Entree")))</f>
        <v>0</v>
      </c>
      <c r="AT137" s="19">
        <f ca="1">IF(AT$1&lt;50,INDIRECT(ADDRESS(COLUMN()+1,Entree!$R$1,1,1,"Entree")),INDIRECT(ADDRESS(COLUMN()-49,Entree!$Z$1,1,1,"Entree")))</f>
        <v>0</v>
      </c>
      <c r="AU137" s="19">
        <f ca="1">IF(AU$1&lt;50,INDIRECT(ADDRESS(COLUMN()+1,Entree!$R$1,1,1,"Entree")),INDIRECT(ADDRESS(COLUMN()-49,Entree!$Z$1,1,1,"Entree")))</f>
        <v>0</v>
      </c>
      <c r="AV137" s="19">
        <f ca="1">IF(AV$1&lt;50,INDIRECT(ADDRESS(COLUMN()+1,Entree!$R$1,1,1,"Entree")),INDIRECT(ADDRESS(COLUMN()-49,Entree!$Z$1,1,1,"Entree")))</f>
        <v>0</v>
      </c>
      <c r="AW137" s="19">
        <f ca="1">IF(AW$1&lt;50,INDIRECT(ADDRESS(COLUMN()+1,Entree!$R$1,1,1,"Entree")),INDIRECT(ADDRESS(COLUMN()-49,Entree!$Z$1,1,1,"Entree")))</f>
        <v>0</v>
      </c>
      <c r="AX137" s="19">
        <f ca="1">IF(AX$1&lt;50,INDIRECT(ADDRESS(COLUMN()+1,Entree!$R$1,1,1,"Entree")),INDIRECT(ADDRESS(COLUMN()-49,Entree!$Z$1,1,1,"Entree")))</f>
        <v>0</v>
      </c>
      <c r="AY137" s="19">
        <f ca="1">IF(AY$1&lt;50,INDIRECT(ADDRESS(COLUMN()+1,Entree!$R$1,1,1,"Entree")),INDIRECT(ADDRESS(COLUMN()-49,Entree!$Z$1,1,1,"Entree")))</f>
        <v>0</v>
      </c>
      <c r="AZ137" s="19">
        <f ca="1">IF(AZ$1&lt;50,INDIRECT(ADDRESS(COLUMN()+1,Entree!$R$1,1,1,"Entree")),INDIRECT(ADDRESS(COLUMN()-49,Entree!$Z$1,1,1,"Entree")))</f>
        <v>0</v>
      </c>
      <c r="BA137" s="19">
        <f ca="1">IF(BA$1&lt;50,INDIRECT(ADDRESS(COLUMN()+1,Entree!$R$1,1,1,"Entree")),INDIRECT(ADDRESS(COLUMN()-49,Entree!$Z$1,1,1,"Entree")))</f>
        <v>0</v>
      </c>
      <c r="BB137" s="19">
        <f ca="1">IF(BB$1&lt;50,INDIRECT(ADDRESS(COLUMN()+1,Entree!$R$1,1,1,"Entree")),INDIRECT(ADDRESS(COLUMN()-49,Entree!$Z$1,1,1,"Entree")))</f>
        <v>0</v>
      </c>
      <c r="BC137" s="19">
        <f ca="1">IF(BC$1&lt;50,INDIRECT(ADDRESS(COLUMN()+1,Entree!$R$1,1,1,"Entree")),INDIRECT(ADDRESS(COLUMN()-49,Entree!$Z$1,1,1,"Entree")))</f>
        <v>0</v>
      </c>
      <c r="BD137" s="19">
        <f ca="1">IF(BD$1&lt;50,INDIRECT(ADDRESS(COLUMN()+1,Entree!$R$1,1,1,"Entree")),INDIRECT(ADDRESS(COLUMN()-49,Entree!$Z$1,1,1,"Entree")))</f>
        <v>0</v>
      </c>
      <c r="BE137" s="19">
        <f ca="1">IF(BE$1&lt;50,INDIRECT(ADDRESS(COLUMN()+1,Entree!$R$1,1,1,"Entree")),INDIRECT(ADDRESS(COLUMN()-49,Entree!$Z$1,1,1,"Entree")))</f>
        <v>0</v>
      </c>
      <c r="BF137" s="19">
        <f ca="1">IF(BF$1&lt;50,INDIRECT(ADDRESS(COLUMN()+1,Entree!$R$1,1,1,"Entree")),INDIRECT(ADDRESS(COLUMN()-49,Entree!$Z$1,1,1,"Entree")))</f>
        <v>0</v>
      </c>
      <c r="BG137" s="19">
        <f ca="1">IF(BG$1&lt;50,INDIRECT(ADDRESS(COLUMN()+1,Entree!$R$1,1,1,"Entree")),INDIRECT(ADDRESS(COLUMN()-49,Entree!$Z$1,1,1,"Entree")))</f>
        <v>0</v>
      </c>
      <c r="BH137" s="19">
        <f ca="1">IF(BH$1&lt;50,INDIRECT(ADDRESS(COLUMN()+1,Entree!$R$1,1,1,"Entree")),INDIRECT(ADDRESS(COLUMN()-49,Entree!$Z$1,1,1,"Entree")))</f>
        <v>0</v>
      </c>
      <c r="BI137" s="19">
        <f ca="1">IF(BI$1&lt;50,INDIRECT(ADDRESS(COLUMN()+1,Entree!$R$1,1,1,"Entree")),INDIRECT(ADDRESS(COLUMN()-49,Entree!$Z$1,1,1,"Entree")))</f>
        <v>0</v>
      </c>
      <c r="BJ137" s="19">
        <f ca="1">IF(BJ$1&lt;50,INDIRECT(ADDRESS(COLUMN()+1,Entree!$R$1,1,1,"Entree")),INDIRECT(ADDRESS(COLUMN()-49,Entree!$Z$1,1,1,"Entree")))</f>
        <v>0</v>
      </c>
      <c r="BK137" s="19">
        <f ca="1">IF(BK$1&lt;50,INDIRECT(ADDRESS(COLUMN()+1,Entree!$R$1,1,1,"Entree")),INDIRECT(ADDRESS(COLUMN()-49,Entree!$Z$1,1,1,"Entree")))</f>
        <v>0</v>
      </c>
      <c r="BL137" s="19">
        <f ca="1">IF(BL$1&lt;50,INDIRECT(ADDRESS(COLUMN()+1,Entree!$R$1,1,1,"Entree")),INDIRECT(ADDRESS(COLUMN()-49,Entree!$Z$1,1,1,"Entree")))</f>
        <v>0</v>
      </c>
      <c r="BM137" s="19">
        <f ca="1">IF(BM$1&lt;50,INDIRECT(ADDRESS(COLUMN()+1,Entree!$R$1,1,1,"Entree")),INDIRECT(ADDRESS(COLUMN()-49,Entree!$Z$1,1,1,"Entree")))</f>
        <v>0</v>
      </c>
      <c r="BN137" s="19">
        <f ca="1">IF(BN$1&lt;50,INDIRECT(ADDRESS(COLUMN()+1,Entree!$R$1,1,1,"Entree")),INDIRECT(ADDRESS(COLUMN()-49,Entree!$Z$1,1,1,"Entree")))</f>
        <v>0</v>
      </c>
      <c r="BO137" s="19">
        <f ca="1">IF(BO$1&lt;50,INDIRECT(ADDRESS(COLUMN()+1,Entree!$R$1,1,1,"Entree")),INDIRECT(ADDRESS(COLUMN()-49,Entree!$Z$1,1,1,"Entree")))</f>
        <v>0</v>
      </c>
      <c r="BP137" s="19">
        <f ca="1">IF(BP$1&lt;50,INDIRECT(ADDRESS(COLUMN()+1,Entree!$R$1,1,1,"Entree")),INDIRECT(ADDRESS(COLUMN()-49,Entree!$Z$1,1,1,"Entree")))</f>
        <v>0</v>
      </c>
      <c r="BQ137" s="19">
        <f ca="1">IF(BQ$1&lt;50,INDIRECT(ADDRESS(COLUMN()+1,Entree!$R$1,1,1,"Entree")),INDIRECT(ADDRESS(COLUMN()-49,Entree!$Z$1,1,1,"Entree")))</f>
        <v>0</v>
      </c>
      <c r="BR137" s="19">
        <f ca="1">IF(BR$1&lt;50,INDIRECT(ADDRESS(COLUMN()+1,Entree!$R$1,1,1,"Entree")),INDIRECT(ADDRESS(COLUMN()-49,Entree!$Z$1,1,1,"Entree")))</f>
        <v>0</v>
      </c>
      <c r="BS137" s="19">
        <f ca="1">IF(BS$1&lt;50,INDIRECT(ADDRESS(COLUMN()+1,Entree!$R$1,1,1,"Entree")),INDIRECT(ADDRESS(COLUMN()-49,Entree!$Z$1,1,1,"Entree")))</f>
        <v>0</v>
      </c>
      <c r="BT137" s="19">
        <f ca="1">IF(BT$1&lt;50,INDIRECT(ADDRESS(COLUMN()+1,Entree!$R$1,1,1,"Entree")),INDIRECT(ADDRESS(COLUMN()-49,Entree!$Z$1,1,1,"Entree")))</f>
        <v>0</v>
      </c>
      <c r="BU137" s="19">
        <f ca="1">IF(BU$1&lt;50,INDIRECT(ADDRESS(COLUMN()+1,Entree!$R$1,1,1,"Entree")),INDIRECT(ADDRESS(COLUMN()-49,Entree!$Z$1,1,1,"Entree")))</f>
        <v>0</v>
      </c>
      <c r="BV137" s="19">
        <f ca="1">IF(BV$1&lt;50,INDIRECT(ADDRESS(COLUMN()+1,Entree!$R$1,1,1,"Entree")),INDIRECT(ADDRESS(COLUMN()-49,Entree!$Z$1,1,1,"Entree")))</f>
        <v>0</v>
      </c>
      <c r="BW137" s="19">
        <f ca="1">IF(BW$1&lt;50,INDIRECT(ADDRESS(COLUMN()+1,Entree!$R$1,1,1,"Entree")),INDIRECT(ADDRESS(COLUMN()-49,Entree!$Z$1,1,1,"Entree")))</f>
        <v>0</v>
      </c>
      <c r="BX137" s="19">
        <f ca="1">IF(BX$1&lt;50,INDIRECT(ADDRESS(COLUMN()+1,Entree!$R$1,1,1,"Entree")),INDIRECT(ADDRESS(COLUMN()-49,Entree!$Z$1,1,1,"Entree")))</f>
        <v>0</v>
      </c>
      <c r="BY137" s="19">
        <f ca="1">IF(BY$1&lt;50,INDIRECT(ADDRESS(COLUMN()+1,Entree!$R$1,1,1,"Entree")),INDIRECT(ADDRESS(COLUMN()-49,Entree!$Z$1,1,1,"Entree")))</f>
        <v>0</v>
      </c>
      <c r="BZ137" s="19">
        <f ca="1">IF(BZ$1&lt;50,INDIRECT(ADDRESS(COLUMN()+1,Entree!$R$1,1,1,"Entree")),INDIRECT(ADDRESS(COLUMN()-49,Entree!$Z$1,1,1,"Entree")))</f>
        <v>0</v>
      </c>
      <c r="CA137" s="19">
        <f ca="1">IF(CA$1&lt;50,INDIRECT(ADDRESS(COLUMN()+1,Entree!$R$1,1,1,"Entree")),INDIRECT(ADDRESS(COLUMN()-49,Entree!$Z$1,1,1,"Entree")))</f>
        <v>0</v>
      </c>
      <c r="CB137" s="19">
        <f ca="1">IF(CB$1&lt;50,INDIRECT(ADDRESS(COLUMN()+1,Entree!$R$1,1,1,"Entree")),INDIRECT(ADDRESS(COLUMN()-49,Entree!$Z$1,1,1,"Entree")))</f>
        <v>0</v>
      </c>
      <c r="CC137" s="19">
        <f ca="1">IF(CC$1&lt;50,INDIRECT(ADDRESS(COLUMN()+1,Entree!$R$1,1,1,"Entree")),INDIRECT(ADDRESS(COLUMN()-49,Entree!$Z$1,1,1,"Entree")))</f>
        <v>0</v>
      </c>
      <c r="CD137" s="19">
        <f ca="1">IF(CD$1&lt;50,INDIRECT(ADDRESS(COLUMN()+1,Entree!$R$1,1,1,"Entree")),INDIRECT(ADDRESS(COLUMN()-49,Entree!$Z$1,1,1,"Entree")))</f>
        <v>0</v>
      </c>
      <c r="CE137" s="19">
        <f ca="1">IF(CE$1&lt;50,INDIRECT(ADDRESS(COLUMN()+1,Entree!$R$1,1,1,"Entree")),INDIRECT(ADDRESS(COLUMN()-49,Entree!$Z$1,1,1,"Entree")))</f>
        <v>0</v>
      </c>
      <c r="CF137" s="19">
        <f ca="1">IF(CF$1&lt;50,INDIRECT(ADDRESS(COLUMN()+1,Entree!$R$1,1,1,"Entree")),INDIRECT(ADDRESS(COLUMN()-49,Entree!$Z$1,1,1,"Entree")))</f>
        <v>0</v>
      </c>
      <c r="CG137" s="19">
        <f ca="1">IF(CG$1&lt;50,INDIRECT(ADDRESS(COLUMN()+1,Entree!$R$1,1,1,"Entree")),INDIRECT(ADDRESS(COLUMN()-49,Entree!$Z$1,1,1,"Entree")))</f>
        <v>0</v>
      </c>
      <c r="CH137" s="19">
        <f ca="1">IF(CH$1&lt;50,INDIRECT(ADDRESS(COLUMN()+1,Entree!$R$1,1,1,"Entree")),INDIRECT(ADDRESS(COLUMN()-49,Entree!$Z$1,1,1,"Entree")))</f>
        <v>0</v>
      </c>
      <c r="CI137" s="19">
        <f ca="1">IF(CI$1&lt;50,INDIRECT(ADDRESS(COLUMN()+1,Entree!$R$1,1,1,"Entree")),INDIRECT(ADDRESS(COLUMN()-49,Entree!$Z$1,1,1,"Entree")))</f>
        <v>0</v>
      </c>
      <c r="CJ137" s="19">
        <f ca="1">IF(CJ$1&lt;50,INDIRECT(ADDRESS(COLUMN()+1,Entree!$R$1,1,1,"Entree")),INDIRECT(ADDRESS(COLUMN()-49,Entree!$Z$1,1,1,"Entree")))</f>
        <v>0</v>
      </c>
      <c r="CK137" s="19">
        <f ca="1">IF(CK$1&lt;50,INDIRECT(ADDRESS(COLUMN()+1,Entree!$R$1,1,1,"Entree")),INDIRECT(ADDRESS(COLUMN()-49,Entree!$Z$1,1,1,"Entree")))</f>
        <v>0</v>
      </c>
      <c r="CL137" s="19">
        <f ca="1">IF(CL$1&lt;50,INDIRECT(ADDRESS(COLUMN()+1,Entree!$R$1,1,1,"Entree")),INDIRECT(ADDRESS(COLUMN()-49,Entree!$Z$1,1,1,"Entree")))</f>
        <v>0</v>
      </c>
      <c r="CM137" s="19">
        <f ca="1">IF(CM$1&lt;50,INDIRECT(ADDRESS(COLUMN()+1,Entree!$R$1,1,1,"Entree")),INDIRECT(ADDRESS(COLUMN()-49,Entree!$Z$1,1,1,"Entree")))</f>
        <v>0</v>
      </c>
      <c r="CN137" s="19">
        <f ca="1">IF(CN$1&lt;50,INDIRECT(ADDRESS(COLUMN()+1,Entree!$R$1,1,1,"Entree")),INDIRECT(ADDRESS(COLUMN()-49,Entree!$Z$1,1,1,"Entree")))</f>
        <v>0</v>
      </c>
      <c r="CO137" s="19">
        <f ca="1">IF(CO$1&lt;50,INDIRECT(ADDRESS(COLUMN()+1,Entree!$R$1,1,1,"Entree")),INDIRECT(ADDRESS(COLUMN()-49,Entree!$Z$1,1,1,"Entree")))</f>
        <v>0</v>
      </c>
      <c r="CP137" s="19">
        <f ca="1">IF(CP$1&lt;50,INDIRECT(ADDRESS(COLUMN()+1,Entree!$R$1,1,1,"Entree")),INDIRECT(ADDRESS(COLUMN()-49,Entree!$Z$1,1,1,"Entree")))</f>
        <v>0</v>
      </c>
      <c r="CQ137" s="19">
        <f ca="1">IF(CQ$1&lt;50,INDIRECT(ADDRESS(COLUMN()+1,Entree!$R$1,1,1,"Entree")),INDIRECT(ADDRESS(COLUMN()-49,Entree!$Z$1,1,1,"Entree")))</f>
        <v>0</v>
      </c>
      <c r="CR137" s="19">
        <f ca="1">IF(CR$1&lt;50,INDIRECT(ADDRESS(COLUMN()+1,Entree!$R$1,1,1,"Entree")),INDIRECT(ADDRESS(COLUMN()-49,Entree!$Z$1,1,1,"Entree")))</f>
        <v>0</v>
      </c>
      <c r="CS137" s="19">
        <f ca="1">IF(CS$1&lt;50,INDIRECT(ADDRESS(COLUMN()+1,Entree!$R$1,1,1,"Entree")),INDIRECT(ADDRESS(COLUMN()-49,Entree!$Z$1,1,1,"Entree")))</f>
        <v>0</v>
      </c>
      <c r="CT137" s="19">
        <f ca="1">IF(CT$1&lt;50,INDIRECT(ADDRESS(COLUMN()+1,Entree!$R$1,1,1,"Entree")),INDIRECT(ADDRESS(COLUMN()-49,Entree!$Z$1,1,1,"Entree")))</f>
        <v>0</v>
      </c>
      <c r="CU137" s="19">
        <f ca="1">IF(CU$1&lt;50,INDIRECT(ADDRESS(COLUMN()+1,Entree!$R$1,1,1,"Entree")),INDIRECT(ADDRESS(COLUMN()-49,Entree!$Z$1,1,1,"Entree")))</f>
        <v>0</v>
      </c>
      <c r="CV137" s="19">
        <f ca="1">IF(CV$1&lt;50,INDIRECT(ADDRESS(COLUMN()+1,Entree!$R$1,1,1,"Entree")),INDIRECT(ADDRESS(COLUMN()-49,Entree!$Z$1,1,1,"Entree")))</f>
        <v>0</v>
      </c>
      <c r="CW137" s="19"/>
      <c r="CX137" s="19"/>
      <c r="CY137" s="19"/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Y140"/>
  <sheetViews>
    <sheetView showZeros="0"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I149" sqref="I149"/>
    </sheetView>
  </sheetViews>
  <sheetFormatPr baseColWidth="10" defaultColWidth="11.5703125" defaultRowHeight="15" x14ac:dyDescent="0.25"/>
  <cols>
    <col min="1" max="1" width="7.42578125" bestFit="1" customWidth="1"/>
    <col min="2" max="2" width="6" bestFit="1" customWidth="1"/>
    <col min="3" max="4" width="2" bestFit="1" customWidth="1"/>
    <col min="5" max="5" width="6" bestFit="1" customWidth="1"/>
    <col min="6" max="6" width="3" bestFit="1" customWidth="1"/>
    <col min="7" max="7" width="2" bestFit="1" customWidth="1"/>
    <col min="8" max="9" width="7" bestFit="1" customWidth="1"/>
    <col min="10" max="10" width="5" bestFit="1" customWidth="1"/>
    <col min="11" max="13" width="3" bestFit="1" customWidth="1"/>
    <col min="14" max="14" width="4" bestFit="1" customWidth="1"/>
    <col min="15" max="15" width="4.7109375" bestFit="1" customWidth="1"/>
    <col min="16" max="16" width="3" bestFit="1" customWidth="1"/>
    <col min="17" max="18" width="6" bestFit="1" customWidth="1"/>
    <col min="19" max="19" width="4" bestFit="1" customWidth="1"/>
    <col min="20" max="20" width="6" bestFit="1" customWidth="1"/>
    <col min="21" max="21" width="4" bestFit="1" customWidth="1"/>
    <col min="22" max="26" width="3" bestFit="1" customWidth="1"/>
    <col min="27" max="27" width="4.7109375" bestFit="1" customWidth="1"/>
    <col min="28" max="39" width="3" bestFit="1" customWidth="1"/>
    <col min="40" max="41" width="5.5703125" bestFit="1" customWidth="1"/>
    <col min="42" max="51" width="3" bestFit="1" customWidth="1"/>
    <col min="52" max="53" width="6.5703125" bestFit="1" customWidth="1"/>
    <col min="54" max="54" width="5.5703125" bestFit="1" customWidth="1"/>
    <col min="55" max="55" width="3" bestFit="1" customWidth="1"/>
    <col min="56" max="57" width="5.5703125" bestFit="1" customWidth="1"/>
    <col min="58" max="58" width="3" bestFit="1" customWidth="1"/>
    <col min="59" max="59" width="4.5703125" bestFit="1" customWidth="1"/>
    <col min="60" max="60" width="3" bestFit="1" customWidth="1"/>
    <col min="61" max="61" width="5.5703125" bestFit="1" customWidth="1"/>
    <col min="62" max="64" width="3" bestFit="1" customWidth="1"/>
    <col min="65" max="65" width="6.5703125" bestFit="1" customWidth="1"/>
    <col min="66" max="66" width="4.5703125" bestFit="1" customWidth="1"/>
    <col min="67" max="70" width="3" bestFit="1" customWidth="1"/>
    <col min="71" max="71" width="5.5703125" bestFit="1" customWidth="1"/>
    <col min="72" max="100" width="3" bestFit="1" customWidth="1"/>
    <col min="101" max="101" width="9.140625" bestFit="1" customWidth="1"/>
    <col min="102" max="102" width="7.28515625" bestFit="1" customWidth="1"/>
    <col min="103" max="103" width="6.5703125" bestFit="1" customWidth="1"/>
  </cols>
  <sheetData>
    <row r="1" spans="1:103" x14ac:dyDescent="0.25">
      <c r="A1" s="12">
        <v>33</v>
      </c>
      <c r="B1" s="25">
        <v>1</v>
      </c>
      <c r="C1" s="25">
        <f>B1+1</f>
        <v>2</v>
      </c>
      <c r="D1" s="25">
        <f t="shared" ref="D1:BO1" si="0">C1+1</f>
        <v>3</v>
      </c>
      <c r="E1" s="25">
        <f t="shared" si="0"/>
        <v>4</v>
      </c>
      <c r="F1" s="25">
        <f t="shared" si="0"/>
        <v>5</v>
      </c>
      <c r="G1" s="25">
        <f t="shared" si="0"/>
        <v>6</v>
      </c>
      <c r="H1" s="25">
        <f t="shared" si="0"/>
        <v>7</v>
      </c>
      <c r="I1" s="25">
        <f t="shared" si="0"/>
        <v>8</v>
      </c>
      <c r="J1" s="25">
        <f t="shared" si="0"/>
        <v>9</v>
      </c>
      <c r="K1" s="25">
        <f t="shared" si="0"/>
        <v>10</v>
      </c>
      <c r="L1" s="25">
        <f t="shared" si="0"/>
        <v>11</v>
      </c>
      <c r="M1" s="25">
        <f t="shared" si="0"/>
        <v>12</v>
      </c>
      <c r="N1" s="25">
        <f t="shared" si="0"/>
        <v>13</v>
      </c>
      <c r="O1" s="25">
        <f t="shared" si="0"/>
        <v>14</v>
      </c>
      <c r="P1" s="25">
        <f t="shared" si="0"/>
        <v>15</v>
      </c>
      <c r="Q1" s="25">
        <f t="shared" si="0"/>
        <v>16</v>
      </c>
      <c r="R1" s="25">
        <f t="shared" si="0"/>
        <v>17</v>
      </c>
      <c r="S1" s="25">
        <f t="shared" si="0"/>
        <v>18</v>
      </c>
      <c r="T1" s="25">
        <f t="shared" si="0"/>
        <v>19</v>
      </c>
      <c r="U1" s="25">
        <f t="shared" si="0"/>
        <v>20</v>
      </c>
      <c r="V1" s="25">
        <f t="shared" si="0"/>
        <v>21</v>
      </c>
      <c r="W1" s="25">
        <f t="shared" si="0"/>
        <v>22</v>
      </c>
      <c r="X1" s="25">
        <f t="shared" si="0"/>
        <v>23</v>
      </c>
      <c r="Y1" s="25">
        <f t="shared" si="0"/>
        <v>24</v>
      </c>
      <c r="Z1" s="25">
        <f t="shared" si="0"/>
        <v>25</v>
      </c>
      <c r="AA1" s="25">
        <f t="shared" si="0"/>
        <v>26</v>
      </c>
      <c r="AB1" s="25">
        <f t="shared" si="0"/>
        <v>27</v>
      </c>
      <c r="AC1" s="25">
        <f t="shared" si="0"/>
        <v>28</v>
      </c>
      <c r="AD1" s="25">
        <f t="shared" si="0"/>
        <v>29</v>
      </c>
      <c r="AE1" s="25">
        <f t="shared" si="0"/>
        <v>30</v>
      </c>
      <c r="AF1" s="25">
        <f t="shared" si="0"/>
        <v>31</v>
      </c>
      <c r="AG1" s="25">
        <f t="shared" si="0"/>
        <v>32</v>
      </c>
      <c r="AH1" s="25">
        <f t="shared" si="0"/>
        <v>33</v>
      </c>
      <c r="AI1" s="25">
        <f t="shared" si="0"/>
        <v>34</v>
      </c>
      <c r="AJ1" s="25">
        <f t="shared" si="0"/>
        <v>35</v>
      </c>
      <c r="AK1" s="25">
        <f t="shared" si="0"/>
        <v>36</v>
      </c>
      <c r="AL1" s="25">
        <f t="shared" si="0"/>
        <v>37</v>
      </c>
      <c r="AM1" s="25">
        <f t="shared" si="0"/>
        <v>38</v>
      </c>
      <c r="AN1" s="25">
        <f t="shared" si="0"/>
        <v>39</v>
      </c>
      <c r="AO1" s="25">
        <f t="shared" si="0"/>
        <v>40</v>
      </c>
      <c r="AP1" s="25">
        <f t="shared" si="0"/>
        <v>41</v>
      </c>
      <c r="AQ1" s="25">
        <f t="shared" si="0"/>
        <v>42</v>
      </c>
      <c r="AR1" s="25">
        <f t="shared" si="0"/>
        <v>43</v>
      </c>
      <c r="AS1" s="25">
        <f t="shared" si="0"/>
        <v>44</v>
      </c>
      <c r="AT1" s="25">
        <f t="shared" si="0"/>
        <v>45</v>
      </c>
      <c r="AU1" s="25">
        <f t="shared" si="0"/>
        <v>46</v>
      </c>
      <c r="AV1" s="25">
        <f t="shared" si="0"/>
        <v>47</v>
      </c>
      <c r="AW1" s="25">
        <f t="shared" si="0"/>
        <v>48</v>
      </c>
      <c r="AX1" s="25">
        <f t="shared" si="0"/>
        <v>49</v>
      </c>
      <c r="AY1" s="25">
        <f t="shared" si="0"/>
        <v>50</v>
      </c>
      <c r="AZ1" s="25">
        <f t="shared" si="0"/>
        <v>51</v>
      </c>
      <c r="BA1" s="25">
        <f t="shared" si="0"/>
        <v>52</v>
      </c>
      <c r="BB1" s="25">
        <f t="shared" si="0"/>
        <v>53</v>
      </c>
      <c r="BC1" s="25">
        <f t="shared" si="0"/>
        <v>54</v>
      </c>
      <c r="BD1" s="25">
        <f t="shared" si="0"/>
        <v>55</v>
      </c>
      <c r="BE1" s="25">
        <f t="shared" si="0"/>
        <v>56</v>
      </c>
      <c r="BF1" s="25">
        <f t="shared" si="0"/>
        <v>57</v>
      </c>
      <c r="BG1" s="25">
        <f t="shared" si="0"/>
        <v>58</v>
      </c>
      <c r="BH1" s="25">
        <f t="shared" si="0"/>
        <v>59</v>
      </c>
      <c r="BI1" s="25">
        <f t="shared" si="0"/>
        <v>60</v>
      </c>
      <c r="BJ1" s="25">
        <f t="shared" si="0"/>
        <v>61</v>
      </c>
      <c r="BK1" s="25">
        <f t="shared" si="0"/>
        <v>62</v>
      </c>
      <c r="BL1" s="25">
        <f t="shared" si="0"/>
        <v>63</v>
      </c>
      <c r="BM1" s="25">
        <f t="shared" si="0"/>
        <v>64</v>
      </c>
      <c r="BN1" s="25">
        <f t="shared" si="0"/>
        <v>65</v>
      </c>
      <c r="BO1" s="25">
        <f t="shared" si="0"/>
        <v>66</v>
      </c>
      <c r="BP1" s="25">
        <f t="shared" ref="BP1:CV1" si="1">BO1+1</f>
        <v>67</v>
      </c>
      <c r="BQ1" s="25">
        <f t="shared" si="1"/>
        <v>68</v>
      </c>
      <c r="BR1" s="25">
        <f t="shared" si="1"/>
        <v>69</v>
      </c>
      <c r="BS1" s="25">
        <f t="shared" si="1"/>
        <v>70</v>
      </c>
      <c r="BT1" s="25">
        <f t="shared" si="1"/>
        <v>71</v>
      </c>
      <c r="BU1" s="25">
        <f t="shared" si="1"/>
        <v>72</v>
      </c>
      <c r="BV1" s="25">
        <f t="shared" si="1"/>
        <v>73</v>
      </c>
      <c r="BW1" s="25">
        <f t="shared" si="1"/>
        <v>74</v>
      </c>
      <c r="BX1" s="25">
        <f t="shared" si="1"/>
        <v>75</v>
      </c>
      <c r="BY1" s="25">
        <f t="shared" si="1"/>
        <v>76</v>
      </c>
      <c r="BZ1" s="25">
        <f t="shared" si="1"/>
        <v>77</v>
      </c>
      <c r="CA1" s="25">
        <f t="shared" si="1"/>
        <v>78</v>
      </c>
      <c r="CB1" s="25">
        <f t="shared" si="1"/>
        <v>79</v>
      </c>
      <c r="CC1" s="25">
        <f t="shared" si="1"/>
        <v>80</v>
      </c>
      <c r="CD1" s="25">
        <f t="shared" si="1"/>
        <v>81</v>
      </c>
      <c r="CE1" s="25">
        <f t="shared" si="1"/>
        <v>82</v>
      </c>
      <c r="CF1" s="25">
        <f t="shared" si="1"/>
        <v>83</v>
      </c>
      <c r="CG1" s="25">
        <f t="shared" si="1"/>
        <v>84</v>
      </c>
      <c r="CH1" s="25">
        <f t="shared" si="1"/>
        <v>85</v>
      </c>
      <c r="CI1" s="25">
        <f t="shared" si="1"/>
        <v>86</v>
      </c>
      <c r="CJ1" s="25">
        <f t="shared" si="1"/>
        <v>87</v>
      </c>
      <c r="CK1" s="25">
        <f t="shared" si="1"/>
        <v>88</v>
      </c>
      <c r="CL1" s="25">
        <f t="shared" si="1"/>
        <v>89</v>
      </c>
      <c r="CM1" s="25">
        <f t="shared" si="1"/>
        <v>90</v>
      </c>
      <c r="CN1" s="25">
        <f t="shared" si="1"/>
        <v>91</v>
      </c>
      <c r="CO1" s="25">
        <f t="shared" si="1"/>
        <v>92</v>
      </c>
      <c r="CP1" s="25">
        <f t="shared" si="1"/>
        <v>93</v>
      </c>
      <c r="CQ1" s="25">
        <f t="shared" si="1"/>
        <v>94</v>
      </c>
      <c r="CR1" s="25">
        <f t="shared" si="1"/>
        <v>95</v>
      </c>
      <c r="CS1" s="25">
        <f t="shared" si="1"/>
        <v>96</v>
      </c>
      <c r="CT1" s="25">
        <f t="shared" si="1"/>
        <v>97</v>
      </c>
      <c r="CU1" s="25">
        <f t="shared" si="1"/>
        <v>98</v>
      </c>
      <c r="CV1" s="25">
        <f t="shared" si="1"/>
        <v>99</v>
      </c>
      <c r="CW1" s="25" t="s">
        <v>114</v>
      </c>
      <c r="CX1" s="25" t="s">
        <v>55</v>
      </c>
      <c r="CY1" s="25" t="s">
        <v>127</v>
      </c>
    </row>
    <row r="2" spans="1:103" x14ac:dyDescent="0.25">
      <c r="A2" t="s">
        <v>115</v>
      </c>
      <c r="AF2" s="19"/>
      <c r="AG2" s="19"/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9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19"/>
      <c r="BP2" s="19"/>
      <c r="BQ2" s="19"/>
      <c r="BR2" s="19"/>
      <c r="BS2" s="19"/>
      <c r="BT2" s="19"/>
      <c r="BU2" s="19"/>
      <c r="BV2" s="19"/>
      <c r="BW2" s="19"/>
      <c r="BX2" s="19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9"/>
      <c r="CO2" s="19"/>
      <c r="CP2" s="19"/>
      <c r="CQ2" s="19"/>
      <c r="CR2" s="19"/>
      <c r="CS2" s="19"/>
      <c r="CT2" s="19"/>
      <c r="CU2" s="19"/>
      <c r="CV2" s="19"/>
      <c r="CW2" s="19">
        <v>250</v>
      </c>
      <c r="CX2" s="19"/>
      <c r="CY2" s="19"/>
    </row>
    <row r="3" spans="1:103" x14ac:dyDescent="0.25">
      <c r="A3" s="22">
        <v>42742</v>
      </c>
      <c r="B3">
        <v>500</v>
      </c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>
        <v>100</v>
      </c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  <c r="BQ3" s="19"/>
      <c r="BR3" s="19"/>
      <c r="BS3" s="19"/>
      <c r="BT3" s="19"/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/>
      <c r="CT3" s="19"/>
      <c r="CU3" s="19"/>
      <c r="CV3" s="19"/>
      <c r="CW3" s="19"/>
      <c r="CX3" s="19"/>
      <c r="CY3" s="19"/>
    </row>
    <row r="4" spans="1:103" x14ac:dyDescent="0.25"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19"/>
      <c r="BF4" s="19"/>
      <c r="BG4" s="19"/>
      <c r="BH4" s="19"/>
      <c r="BI4" s="19"/>
      <c r="BJ4" s="19"/>
      <c r="BK4" s="19"/>
      <c r="BL4" s="19"/>
      <c r="BM4" s="19"/>
      <c r="BN4" s="19"/>
      <c r="BO4" s="19"/>
      <c r="BP4" s="19"/>
      <c r="BQ4" s="19"/>
      <c r="BR4" s="19"/>
      <c r="BS4" s="19"/>
      <c r="BT4" s="19"/>
      <c r="BU4" s="19"/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  <c r="CQ4" s="19"/>
      <c r="CR4" s="19"/>
      <c r="CS4" s="19"/>
      <c r="CT4" s="19"/>
      <c r="CU4" s="19"/>
      <c r="CV4" s="19"/>
      <c r="CW4" s="19"/>
      <c r="CX4" s="19"/>
      <c r="CY4" s="19"/>
    </row>
    <row r="5" spans="1:103" x14ac:dyDescent="0.25"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  <c r="BF5" s="19"/>
      <c r="BG5" s="19"/>
      <c r="BH5" s="19"/>
      <c r="BI5" s="19"/>
      <c r="BJ5" s="19"/>
      <c r="BK5" s="19"/>
      <c r="BL5" s="19"/>
      <c r="BM5" s="19"/>
      <c r="BN5" s="19"/>
      <c r="BO5" s="19"/>
      <c r="BP5" s="19"/>
      <c r="BQ5" s="19"/>
      <c r="BR5" s="19"/>
      <c r="BS5" s="19"/>
      <c r="BT5" s="19"/>
      <c r="BU5" s="19"/>
      <c r="BV5" s="19"/>
      <c r="BW5" s="19"/>
      <c r="BX5" s="19"/>
      <c r="BY5" s="19"/>
      <c r="BZ5" s="19"/>
      <c r="CA5" s="19"/>
      <c r="CB5" s="19"/>
      <c r="CC5" s="19"/>
      <c r="CD5" s="19"/>
      <c r="CE5" s="19"/>
      <c r="CF5" s="19"/>
      <c r="CG5" s="19"/>
      <c r="CH5" s="19"/>
      <c r="CI5" s="19"/>
      <c r="CJ5" s="19"/>
      <c r="CK5" s="19"/>
      <c r="CL5" s="19"/>
      <c r="CM5" s="19"/>
      <c r="CN5" s="19"/>
      <c r="CO5" s="19"/>
      <c r="CP5" s="19"/>
      <c r="CQ5" s="19"/>
      <c r="CR5" s="19"/>
      <c r="CS5" s="19"/>
      <c r="CT5" s="19"/>
      <c r="CU5" s="19"/>
      <c r="CV5" s="19"/>
      <c r="CW5" s="19"/>
      <c r="CX5" s="19"/>
      <c r="CY5" s="19"/>
    </row>
    <row r="6" spans="1:103" x14ac:dyDescent="0.25"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  <c r="CJ6" s="19"/>
      <c r="CK6" s="19"/>
      <c r="CL6" s="19"/>
      <c r="CM6" s="19"/>
      <c r="CN6" s="19"/>
      <c r="CO6" s="19"/>
      <c r="CP6" s="19"/>
      <c r="CQ6" s="19"/>
      <c r="CR6" s="19"/>
      <c r="CS6" s="19"/>
      <c r="CT6" s="19"/>
      <c r="CU6" s="19"/>
      <c r="CV6" s="19"/>
      <c r="CW6" s="19"/>
      <c r="CX6" s="19"/>
      <c r="CY6" s="19"/>
    </row>
    <row r="7" spans="1:103" x14ac:dyDescent="0.25"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  <c r="CV7" s="19"/>
      <c r="CW7" s="19"/>
      <c r="CX7" s="19"/>
      <c r="CY7" s="19"/>
    </row>
    <row r="8" spans="1:103" x14ac:dyDescent="0.25"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  <c r="CV8" s="19"/>
      <c r="CW8" s="19"/>
      <c r="CX8" s="19"/>
      <c r="CY8" s="19"/>
    </row>
    <row r="9" spans="1:103" hidden="1" x14ac:dyDescent="0.25"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19"/>
      <c r="CY9" s="19"/>
    </row>
    <row r="10" spans="1:103" hidden="1" x14ac:dyDescent="0.25"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  <c r="CV10" s="19"/>
      <c r="CW10" s="19"/>
      <c r="CX10" s="19"/>
      <c r="CY10" s="19"/>
    </row>
    <row r="11" spans="1:103" hidden="1" x14ac:dyDescent="0.25"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  <c r="CV11" s="19"/>
      <c r="CW11" s="19"/>
      <c r="CX11" s="19"/>
      <c r="CY11" s="19"/>
    </row>
    <row r="12" spans="1:103" hidden="1" x14ac:dyDescent="0.25"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  <c r="CV12" s="19"/>
      <c r="CW12" s="19"/>
      <c r="CX12" s="19"/>
      <c r="CY12" s="19"/>
    </row>
    <row r="13" spans="1:103" hidden="1" x14ac:dyDescent="0.25"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19"/>
      <c r="CY13" s="19"/>
    </row>
    <row r="14" spans="1:103" hidden="1" x14ac:dyDescent="0.25"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19"/>
      <c r="CT14" s="19"/>
      <c r="CU14" s="19"/>
      <c r="CV14" s="19"/>
      <c r="CW14" s="19"/>
      <c r="CX14" s="19"/>
      <c r="CY14" s="19"/>
    </row>
    <row r="15" spans="1:103" hidden="1" x14ac:dyDescent="0.25"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  <c r="CV15" s="19"/>
      <c r="CW15" s="19"/>
      <c r="CX15" s="19"/>
      <c r="CY15" s="19"/>
    </row>
    <row r="16" spans="1:103" hidden="1" x14ac:dyDescent="0.25"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  <c r="CV16" s="19"/>
      <c r="CW16" s="19"/>
      <c r="CX16" s="19"/>
      <c r="CY16" s="19"/>
    </row>
    <row r="17" spans="32:103" hidden="1" x14ac:dyDescent="0.25"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  <c r="CV17" s="19"/>
      <c r="CW17" s="19"/>
      <c r="CX17" s="19"/>
      <c r="CY17" s="19"/>
    </row>
    <row r="18" spans="32:103" hidden="1" x14ac:dyDescent="0.25"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19"/>
      <c r="CT18" s="19"/>
      <c r="CU18" s="19"/>
      <c r="CV18" s="19"/>
      <c r="CW18" s="19"/>
      <c r="CX18" s="19"/>
      <c r="CY18" s="19"/>
    </row>
    <row r="19" spans="32:103" hidden="1" x14ac:dyDescent="0.25"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  <c r="CV19" s="19"/>
      <c r="CW19" s="19"/>
      <c r="CX19" s="19"/>
      <c r="CY19" s="19"/>
    </row>
    <row r="20" spans="32:103" hidden="1" x14ac:dyDescent="0.25"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  <c r="CV20" s="19"/>
      <c r="CW20" s="19"/>
      <c r="CX20" s="19"/>
      <c r="CY20" s="19"/>
    </row>
    <row r="21" spans="32:103" hidden="1" x14ac:dyDescent="0.25"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  <c r="CV21" s="19"/>
      <c r="CW21" s="19"/>
      <c r="CX21" s="19"/>
      <c r="CY21" s="19"/>
    </row>
    <row r="22" spans="32:103" hidden="1" x14ac:dyDescent="0.25"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  <c r="CV22" s="19"/>
      <c r="CW22" s="19"/>
      <c r="CX22" s="19"/>
      <c r="CY22" s="19"/>
    </row>
    <row r="23" spans="32:103" hidden="1" x14ac:dyDescent="0.25"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  <c r="CV23" s="19"/>
      <c r="CW23" s="19"/>
      <c r="CX23" s="19"/>
      <c r="CY23" s="19"/>
    </row>
    <row r="24" spans="32:103" hidden="1" x14ac:dyDescent="0.25"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  <c r="CV24" s="19"/>
      <c r="CW24" s="19"/>
      <c r="CX24" s="19"/>
      <c r="CY24" s="19"/>
    </row>
    <row r="25" spans="32:103" hidden="1" x14ac:dyDescent="0.25"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  <c r="CV25" s="19"/>
      <c r="CW25" s="19"/>
      <c r="CX25" s="19"/>
      <c r="CY25" s="19"/>
    </row>
    <row r="26" spans="32:103" hidden="1" x14ac:dyDescent="0.25"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  <c r="CV26" s="19"/>
      <c r="CW26" s="19"/>
      <c r="CX26" s="19"/>
      <c r="CY26" s="19"/>
    </row>
    <row r="27" spans="32:103" hidden="1" x14ac:dyDescent="0.25"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  <c r="CV27" s="19"/>
      <c r="CW27" s="19"/>
      <c r="CX27" s="19"/>
      <c r="CY27" s="19"/>
    </row>
    <row r="28" spans="32:103" hidden="1" x14ac:dyDescent="0.25"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  <c r="CV28" s="19"/>
      <c r="CW28" s="19"/>
      <c r="CX28" s="19"/>
      <c r="CY28" s="19"/>
    </row>
    <row r="29" spans="32:103" hidden="1" x14ac:dyDescent="0.25"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  <c r="CV29" s="19"/>
      <c r="CW29" s="19"/>
      <c r="CX29" s="19"/>
      <c r="CY29" s="19"/>
    </row>
    <row r="30" spans="32:103" hidden="1" x14ac:dyDescent="0.25"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19"/>
      <c r="BK30" s="19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19"/>
      <c r="CO30" s="19"/>
      <c r="CP30" s="19"/>
      <c r="CQ30" s="19"/>
      <c r="CR30" s="19"/>
      <c r="CS30" s="19"/>
      <c r="CT30" s="19"/>
      <c r="CU30" s="19"/>
      <c r="CV30" s="19"/>
      <c r="CW30" s="19"/>
      <c r="CX30" s="19"/>
      <c r="CY30" s="19"/>
    </row>
    <row r="31" spans="32:103" hidden="1" x14ac:dyDescent="0.25"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19"/>
      <c r="BF31" s="19"/>
      <c r="BG31" s="19"/>
      <c r="BH31" s="19"/>
      <c r="BI31" s="19"/>
      <c r="BJ31" s="19"/>
      <c r="BK31" s="19"/>
      <c r="BL31" s="19"/>
      <c r="BM31" s="19"/>
      <c r="BN31" s="19"/>
      <c r="BO31" s="19"/>
      <c r="BP31" s="19"/>
      <c r="BQ31" s="19"/>
      <c r="BR31" s="19"/>
      <c r="BS31" s="19"/>
      <c r="BT31" s="19"/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9"/>
      <c r="CI31" s="19"/>
      <c r="CJ31" s="19"/>
      <c r="CK31" s="19"/>
      <c r="CL31" s="19"/>
      <c r="CM31" s="19"/>
      <c r="CN31" s="19"/>
      <c r="CO31" s="19"/>
      <c r="CP31" s="19"/>
      <c r="CQ31" s="19"/>
      <c r="CR31" s="19"/>
      <c r="CS31" s="19"/>
      <c r="CT31" s="19"/>
      <c r="CU31" s="19"/>
      <c r="CV31" s="19"/>
      <c r="CW31" s="19"/>
      <c r="CX31" s="19"/>
      <c r="CY31" s="19"/>
    </row>
    <row r="32" spans="32:103" hidden="1" x14ac:dyDescent="0.25"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19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19"/>
      <c r="CO32" s="19"/>
      <c r="CP32" s="19"/>
      <c r="CQ32" s="19"/>
      <c r="CR32" s="19"/>
      <c r="CS32" s="19"/>
      <c r="CT32" s="19"/>
      <c r="CU32" s="19"/>
      <c r="CV32" s="19"/>
      <c r="CW32" s="19"/>
      <c r="CX32" s="19"/>
      <c r="CY32" s="19"/>
    </row>
    <row r="33" spans="32:103" hidden="1" x14ac:dyDescent="0.25"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/>
      <c r="BF33" s="19"/>
      <c r="BG33" s="19"/>
      <c r="BH33" s="19"/>
      <c r="BI33" s="19"/>
      <c r="BJ33" s="19"/>
      <c r="BK33" s="19"/>
      <c r="BL33" s="19"/>
      <c r="BM33" s="19"/>
      <c r="BN33" s="19"/>
      <c r="BO33" s="19"/>
      <c r="BP33" s="19"/>
      <c r="BQ33" s="19"/>
      <c r="BR33" s="19"/>
      <c r="BS33" s="19"/>
      <c r="BT33" s="19"/>
      <c r="BU33" s="19"/>
      <c r="BV33" s="19"/>
      <c r="BW33" s="19"/>
      <c r="BX33" s="19"/>
      <c r="BY33" s="19"/>
      <c r="BZ33" s="19"/>
      <c r="CA33" s="19"/>
      <c r="CB33" s="19"/>
      <c r="CC33" s="19"/>
      <c r="CD33" s="19"/>
      <c r="CE33" s="19"/>
      <c r="CF33" s="19"/>
      <c r="CG33" s="19"/>
      <c r="CH33" s="19"/>
      <c r="CI33" s="19"/>
      <c r="CJ33" s="19"/>
      <c r="CK33" s="19"/>
      <c r="CL33" s="19"/>
      <c r="CM33" s="19"/>
      <c r="CN33" s="19"/>
      <c r="CO33" s="19"/>
      <c r="CP33" s="19"/>
      <c r="CQ33" s="19"/>
      <c r="CR33" s="19"/>
      <c r="CS33" s="19"/>
      <c r="CT33" s="19"/>
      <c r="CU33" s="19"/>
      <c r="CV33" s="19"/>
      <c r="CW33" s="19"/>
      <c r="CX33" s="19"/>
      <c r="CY33" s="19"/>
    </row>
    <row r="34" spans="32:103" hidden="1" x14ac:dyDescent="0.25"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19"/>
      <c r="CO34" s="19"/>
      <c r="CP34" s="19"/>
      <c r="CQ34" s="19"/>
      <c r="CR34" s="19"/>
      <c r="CS34" s="19"/>
      <c r="CT34" s="19"/>
      <c r="CU34" s="19"/>
      <c r="CV34" s="19"/>
      <c r="CW34" s="19"/>
      <c r="CX34" s="19"/>
      <c r="CY34" s="19"/>
    </row>
    <row r="35" spans="32:103" hidden="1" x14ac:dyDescent="0.25"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  <c r="BC35" s="19"/>
      <c r="BD35" s="19"/>
      <c r="BE35" s="19"/>
      <c r="BF35" s="19"/>
      <c r="BG35" s="19"/>
      <c r="BH35" s="19"/>
      <c r="BI35" s="19"/>
      <c r="BJ35" s="19"/>
      <c r="BK35" s="19"/>
      <c r="BL35" s="19"/>
      <c r="BM35" s="19"/>
      <c r="BN35" s="19"/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  <c r="CG35" s="19"/>
      <c r="CH35" s="19"/>
      <c r="CI35" s="19"/>
      <c r="CJ35" s="19"/>
      <c r="CK35" s="19"/>
      <c r="CL35" s="19"/>
      <c r="CM35" s="19"/>
      <c r="CN35" s="19"/>
      <c r="CO35" s="19"/>
      <c r="CP35" s="19"/>
      <c r="CQ35" s="19"/>
      <c r="CR35" s="19"/>
      <c r="CS35" s="19"/>
      <c r="CT35" s="19"/>
      <c r="CU35" s="19"/>
      <c r="CV35" s="19"/>
      <c r="CW35" s="19"/>
      <c r="CX35" s="19"/>
      <c r="CY35" s="19"/>
    </row>
    <row r="36" spans="32:103" hidden="1" x14ac:dyDescent="0.25"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19"/>
      <c r="BK36" s="19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19"/>
      <c r="CO36" s="19"/>
      <c r="CP36" s="19"/>
      <c r="CQ36" s="19"/>
      <c r="CR36" s="19"/>
      <c r="CS36" s="19"/>
      <c r="CT36" s="19"/>
      <c r="CU36" s="19"/>
      <c r="CV36" s="19"/>
      <c r="CW36" s="19"/>
      <c r="CX36" s="19"/>
      <c r="CY36" s="19"/>
    </row>
    <row r="37" spans="32:103" hidden="1" x14ac:dyDescent="0.25"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9"/>
      <c r="BG37" s="19"/>
      <c r="BH37" s="19"/>
      <c r="BI37" s="19"/>
      <c r="BJ37" s="19"/>
      <c r="BK37" s="19"/>
      <c r="BL37" s="19"/>
      <c r="BM37" s="19"/>
      <c r="BN37" s="19"/>
      <c r="BO37" s="19"/>
      <c r="BP37" s="19"/>
      <c r="BQ37" s="19"/>
      <c r="BR37" s="19"/>
      <c r="BS37" s="19"/>
      <c r="BT37" s="19"/>
      <c r="BU37" s="19"/>
      <c r="BV37" s="19"/>
      <c r="BW37" s="19"/>
      <c r="BX37" s="19"/>
      <c r="BY37" s="19"/>
      <c r="BZ37" s="19"/>
      <c r="CA37" s="19"/>
      <c r="CB37" s="19"/>
      <c r="CC37" s="19"/>
      <c r="CD37" s="19"/>
      <c r="CE37" s="19"/>
      <c r="CF37" s="19"/>
      <c r="CG37" s="19"/>
      <c r="CH37" s="19"/>
      <c r="CI37" s="19"/>
      <c r="CJ37" s="19"/>
      <c r="CK37" s="19"/>
      <c r="CL37" s="19"/>
      <c r="CM37" s="19"/>
      <c r="CN37" s="19"/>
      <c r="CO37" s="19"/>
      <c r="CP37" s="19"/>
      <c r="CQ37" s="19"/>
      <c r="CR37" s="19"/>
      <c r="CS37" s="19"/>
      <c r="CT37" s="19"/>
      <c r="CU37" s="19"/>
      <c r="CV37" s="19"/>
      <c r="CW37" s="19"/>
      <c r="CX37" s="19"/>
      <c r="CY37" s="19"/>
    </row>
    <row r="38" spans="32:103" hidden="1" x14ac:dyDescent="0.25"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  <c r="BD38" s="19"/>
      <c r="BE38" s="19"/>
      <c r="BF38" s="19"/>
      <c r="BG38" s="19"/>
      <c r="BH38" s="19"/>
      <c r="BI38" s="19"/>
      <c r="BJ38" s="19"/>
      <c r="BK38" s="19"/>
      <c r="BL38" s="19"/>
      <c r="BM38" s="19"/>
      <c r="BN38" s="19"/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  <c r="CG38" s="19"/>
      <c r="CH38" s="19"/>
      <c r="CI38" s="19"/>
      <c r="CJ38" s="19"/>
      <c r="CK38" s="19"/>
      <c r="CL38" s="19"/>
      <c r="CM38" s="19"/>
      <c r="CN38" s="19"/>
      <c r="CO38" s="19"/>
      <c r="CP38" s="19"/>
      <c r="CQ38" s="19"/>
      <c r="CR38" s="19"/>
      <c r="CS38" s="19"/>
      <c r="CT38" s="19"/>
      <c r="CU38" s="19"/>
      <c r="CV38" s="19"/>
      <c r="CW38" s="19"/>
      <c r="CX38" s="19"/>
      <c r="CY38" s="19"/>
    </row>
    <row r="39" spans="32:103" hidden="1" x14ac:dyDescent="0.25"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  <c r="BC39" s="19"/>
      <c r="BD39" s="19"/>
      <c r="BE39" s="19"/>
      <c r="BF39" s="19"/>
      <c r="BG39" s="19"/>
      <c r="BH39" s="19"/>
      <c r="BI39" s="19"/>
      <c r="BJ39" s="19"/>
      <c r="BK39" s="19"/>
      <c r="BL39" s="19"/>
      <c r="BM39" s="19"/>
      <c r="BN39" s="19"/>
      <c r="BO39" s="19"/>
      <c r="BP39" s="19"/>
      <c r="BQ39" s="19"/>
      <c r="BR39" s="19"/>
      <c r="BS39" s="19"/>
      <c r="BT39" s="19"/>
      <c r="BU39" s="19"/>
      <c r="BV39" s="19"/>
      <c r="BW39" s="19"/>
      <c r="BX39" s="19"/>
      <c r="BY39" s="19"/>
      <c r="BZ39" s="19"/>
      <c r="CA39" s="19"/>
      <c r="CB39" s="19"/>
      <c r="CC39" s="19"/>
      <c r="CD39" s="19"/>
      <c r="CE39" s="19"/>
      <c r="CF39" s="19"/>
      <c r="CG39" s="19"/>
      <c r="CH39" s="19"/>
      <c r="CI39" s="19"/>
      <c r="CJ39" s="19"/>
      <c r="CK39" s="19"/>
      <c r="CL39" s="19"/>
      <c r="CM39" s="19"/>
      <c r="CN39" s="19"/>
      <c r="CO39" s="19"/>
      <c r="CP39" s="19"/>
      <c r="CQ39" s="19"/>
      <c r="CR39" s="19"/>
      <c r="CS39" s="19"/>
      <c r="CT39" s="19"/>
      <c r="CU39" s="19"/>
      <c r="CV39" s="19"/>
      <c r="CW39" s="19"/>
      <c r="CX39" s="19"/>
      <c r="CY39" s="19"/>
    </row>
    <row r="40" spans="32:103" hidden="1" x14ac:dyDescent="0.25"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19"/>
      <c r="BJ40" s="19"/>
      <c r="BK40" s="19"/>
      <c r="BL40" s="19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19"/>
      <c r="CO40" s="19"/>
      <c r="CP40" s="19"/>
      <c r="CQ40" s="19"/>
      <c r="CR40" s="19"/>
      <c r="CS40" s="19"/>
      <c r="CT40" s="19"/>
      <c r="CU40" s="19"/>
      <c r="CV40" s="19"/>
      <c r="CW40" s="19"/>
      <c r="CX40" s="19"/>
      <c r="CY40" s="19"/>
    </row>
    <row r="41" spans="32:103" hidden="1" x14ac:dyDescent="0.25"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9"/>
      <c r="BC41" s="19"/>
      <c r="BD41" s="19"/>
      <c r="BE41" s="19"/>
      <c r="BF41" s="19"/>
      <c r="BG41" s="19"/>
      <c r="BH41" s="19"/>
      <c r="BI41" s="19"/>
      <c r="BJ41" s="19"/>
      <c r="BK41" s="19"/>
      <c r="BL41" s="19"/>
      <c r="BM41" s="19"/>
      <c r="BN41" s="19"/>
      <c r="BO41" s="19"/>
      <c r="BP41" s="19"/>
      <c r="BQ41" s="19"/>
      <c r="BR41" s="19"/>
      <c r="BS41" s="19"/>
      <c r="BT41" s="19"/>
      <c r="BU41" s="19"/>
      <c r="BV41" s="19"/>
      <c r="BW41" s="19"/>
      <c r="BX41" s="19"/>
      <c r="BY41" s="19"/>
      <c r="BZ41" s="19"/>
      <c r="CA41" s="19"/>
      <c r="CB41" s="19"/>
      <c r="CC41" s="19"/>
      <c r="CD41" s="19"/>
      <c r="CE41" s="19"/>
      <c r="CF41" s="19"/>
      <c r="CG41" s="19"/>
      <c r="CH41" s="19"/>
      <c r="CI41" s="19"/>
      <c r="CJ41" s="19"/>
      <c r="CK41" s="19"/>
      <c r="CL41" s="19"/>
      <c r="CM41" s="19"/>
      <c r="CN41" s="19"/>
      <c r="CO41" s="19"/>
      <c r="CP41" s="19"/>
      <c r="CQ41" s="19"/>
      <c r="CR41" s="19"/>
      <c r="CS41" s="19"/>
      <c r="CT41" s="19"/>
      <c r="CU41" s="19"/>
      <c r="CV41" s="19"/>
      <c r="CW41" s="19"/>
      <c r="CX41" s="19"/>
      <c r="CY41" s="19"/>
    </row>
    <row r="42" spans="32:103" hidden="1" x14ac:dyDescent="0.25"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19"/>
      <c r="BB42" s="19"/>
      <c r="BC42" s="19"/>
      <c r="BD42" s="19"/>
      <c r="BE42" s="19"/>
      <c r="BF42" s="19"/>
      <c r="BG42" s="19"/>
      <c r="BH42" s="19"/>
      <c r="BI42" s="19"/>
      <c r="BJ42" s="19"/>
      <c r="BK42" s="19"/>
      <c r="BL42" s="19"/>
      <c r="BM42" s="19"/>
      <c r="BN42" s="19"/>
      <c r="BO42" s="19"/>
      <c r="BP42" s="19"/>
      <c r="BQ42" s="19"/>
      <c r="BR42" s="19"/>
      <c r="BS42" s="19"/>
      <c r="BT42" s="19"/>
      <c r="BU42" s="19"/>
      <c r="BV42" s="19"/>
      <c r="BW42" s="19"/>
      <c r="BX42" s="19"/>
      <c r="BY42" s="19"/>
      <c r="BZ42" s="19"/>
      <c r="CA42" s="19"/>
      <c r="CB42" s="19"/>
      <c r="CC42" s="19"/>
      <c r="CD42" s="19"/>
      <c r="CE42" s="19"/>
      <c r="CF42" s="19"/>
      <c r="CG42" s="19"/>
      <c r="CH42" s="19"/>
      <c r="CI42" s="19"/>
      <c r="CJ42" s="19"/>
      <c r="CK42" s="19"/>
      <c r="CL42" s="19"/>
      <c r="CM42" s="19"/>
      <c r="CN42" s="19"/>
      <c r="CO42" s="19"/>
      <c r="CP42" s="19"/>
      <c r="CQ42" s="19"/>
      <c r="CR42" s="19"/>
      <c r="CS42" s="19"/>
      <c r="CT42" s="19"/>
      <c r="CU42" s="19"/>
      <c r="CV42" s="19"/>
      <c r="CW42" s="19"/>
      <c r="CX42" s="19"/>
      <c r="CY42" s="19"/>
    </row>
    <row r="43" spans="32:103" hidden="1" x14ac:dyDescent="0.25"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  <c r="BF43" s="19"/>
      <c r="BG43" s="19"/>
      <c r="BH43" s="19"/>
      <c r="BI43" s="19"/>
      <c r="BJ43" s="19"/>
      <c r="BK43" s="19"/>
      <c r="BL43" s="19"/>
      <c r="BM43" s="19"/>
      <c r="BN43" s="19"/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19"/>
      <c r="CT43" s="19"/>
      <c r="CU43" s="19"/>
      <c r="CV43" s="19"/>
      <c r="CW43" s="19"/>
      <c r="CX43" s="19"/>
      <c r="CY43" s="19"/>
    </row>
    <row r="44" spans="32:103" hidden="1" x14ac:dyDescent="0.25"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19"/>
      <c r="AY44" s="19"/>
      <c r="AZ44" s="19"/>
      <c r="BA44" s="19"/>
      <c r="BB44" s="19"/>
      <c r="BC44" s="19"/>
      <c r="BD44" s="19"/>
      <c r="BE44" s="19"/>
      <c r="BF44" s="19"/>
      <c r="BG44" s="19"/>
      <c r="BH44" s="19"/>
      <c r="BI44" s="19"/>
      <c r="BJ44" s="19"/>
      <c r="BK44" s="19"/>
      <c r="BL44" s="19"/>
      <c r="BM44" s="19"/>
      <c r="BN44" s="19"/>
      <c r="BO44" s="19"/>
      <c r="BP44" s="19"/>
      <c r="BQ44" s="19"/>
      <c r="BR44" s="19"/>
      <c r="BS44" s="19"/>
      <c r="BT44" s="19"/>
      <c r="BU44" s="19"/>
      <c r="BV44" s="19"/>
      <c r="BW44" s="19"/>
      <c r="BX44" s="19"/>
      <c r="BY44" s="19"/>
      <c r="BZ44" s="19"/>
      <c r="CA44" s="19"/>
      <c r="CB44" s="19"/>
      <c r="CC44" s="19"/>
      <c r="CD44" s="19"/>
      <c r="CE44" s="19"/>
      <c r="CF44" s="19"/>
      <c r="CG44" s="19"/>
      <c r="CH44" s="19"/>
      <c r="CI44" s="19"/>
      <c r="CJ44" s="19"/>
      <c r="CK44" s="19"/>
      <c r="CL44" s="19"/>
      <c r="CM44" s="19"/>
      <c r="CN44" s="19"/>
      <c r="CO44" s="19"/>
      <c r="CP44" s="19"/>
      <c r="CQ44" s="19"/>
      <c r="CR44" s="19"/>
      <c r="CS44" s="19"/>
      <c r="CT44" s="19"/>
      <c r="CU44" s="19"/>
      <c r="CV44" s="19"/>
      <c r="CW44" s="19"/>
      <c r="CX44" s="19"/>
      <c r="CY44" s="19"/>
    </row>
    <row r="45" spans="32:103" hidden="1" x14ac:dyDescent="0.25">
      <c r="AF45" s="19"/>
      <c r="AG45" s="19"/>
      <c r="AH45" s="19"/>
      <c r="AI45" s="19"/>
      <c r="AJ45" s="19"/>
      <c r="AK45" s="19"/>
      <c r="AL45" s="19"/>
      <c r="AM45" s="19"/>
      <c r="AN45" s="19"/>
      <c r="AO45" s="19"/>
      <c r="AP45" s="19"/>
      <c r="AQ45" s="19"/>
      <c r="AR45" s="19"/>
      <c r="AS45" s="19"/>
      <c r="AT45" s="19"/>
      <c r="AU45" s="19"/>
      <c r="AV45" s="19"/>
      <c r="AW45" s="19"/>
      <c r="AX45" s="19"/>
      <c r="AY45" s="19"/>
      <c r="AZ45" s="19"/>
      <c r="BA45" s="19"/>
      <c r="BB45" s="19"/>
      <c r="BC45" s="19"/>
      <c r="BD45" s="19"/>
      <c r="BE45" s="19"/>
      <c r="BF45" s="19"/>
      <c r="BG45" s="19"/>
      <c r="BH45" s="19"/>
      <c r="BI45" s="19"/>
      <c r="BJ45" s="19"/>
      <c r="BK45" s="19"/>
      <c r="BL45" s="19"/>
      <c r="BM45" s="19"/>
      <c r="BN45" s="19"/>
      <c r="BO45" s="19"/>
      <c r="BP45" s="19"/>
      <c r="BQ45" s="19"/>
      <c r="BR45" s="19"/>
      <c r="BS45" s="19"/>
      <c r="BT45" s="19"/>
      <c r="BU45" s="19"/>
      <c r="BV45" s="19"/>
      <c r="BW45" s="19"/>
      <c r="BX45" s="19"/>
      <c r="BY45" s="19"/>
      <c r="BZ45" s="19"/>
      <c r="CA45" s="19"/>
      <c r="CB45" s="19"/>
      <c r="CC45" s="19"/>
      <c r="CD45" s="19"/>
      <c r="CE45" s="19"/>
      <c r="CF45" s="19"/>
      <c r="CG45" s="19"/>
      <c r="CH45" s="19"/>
      <c r="CI45" s="19"/>
      <c r="CJ45" s="19"/>
      <c r="CK45" s="19"/>
      <c r="CL45" s="19"/>
      <c r="CM45" s="19"/>
      <c r="CN45" s="19"/>
      <c r="CO45" s="19"/>
      <c r="CP45" s="19"/>
      <c r="CQ45" s="19"/>
      <c r="CR45" s="19"/>
      <c r="CS45" s="19"/>
      <c r="CT45" s="19"/>
      <c r="CU45" s="19"/>
      <c r="CV45" s="19"/>
      <c r="CW45" s="19"/>
      <c r="CX45" s="19"/>
      <c r="CY45" s="19"/>
    </row>
    <row r="46" spans="32:103" hidden="1" x14ac:dyDescent="0.25"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  <c r="AZ46" s="19"/>
      <c r="BA46" s="19"/>
      <c r="BB46" s="19"/>
      <c r="BC46" s="19"/>
      <c r="BD46" s="19"/>
      <c r="BE46" s="19"/>
      <c r="BF46" s="19"/>
      <c r="BG46" s="19"/>
      <c r="BH46" s="19"/>
      <c r="BI46" s="19"/>
      <c r="BJ46" s="19"/>
      <c r="BK46" s="19"/>
      <c r="BL46" s="19"/>
      <c r="BM46" s="19"/>
      <c r="BN46" s="19"/>
      <c r="BO46" s="19"/>
      <c r="BP46" s="19"/>
      <c r="BQ46" s="19"/>
      <c r="BR46" s="19"/>
      <c r="BS46" s="19"/>
      <c r="BT46" s="19"/>
      <c r="BU46" s="19"/>
      <c r="BV46" s="19"/>
      <c r="BW46" s="19"/>
      <c r="BX46" s="19"/>
      <c r="BY46" s="19"/>
      <c r="BZ46" s="19"/>
      <c r="CA46" s="19"/>
      <c r="CB46" s="19"/>
      <c r="CC46" s="19"/>
      <c r="CD46" s="19"/>
      <c r="CE46" s="19"/>
      <c r="CF46" s="19"/>
      <c r="CG46" s="19"/>
      <c r="CH46" s="19"/>
      <c r="CI46" s="19"/>
      <c r="CJ46" s="19"/>
      <c r="CK46" s="19"/>
      <c r="CL46" s="19"/>
      <c r="CM46" s="19"/>
      <c r="CN46" s="19"/>
      <c r="CO46" s="19"/>
      <c r="CP46" s="19"/>
      <c r="CQ46" s="19"/>
      <c r="CR46" s="19"/>
      <c r="CS46" s="19"/>
      <c r="CT46" s="19"/>
      <c r="CU46" s="19"/>
      <c r="CV46" s="19"/>
      <c r="CW46" s="19"/>
      <c r="CX46" s="19"/>
      <c r="CY46" s="19"/>
    </row>
    <row r="47" spans="32:103" hidden="1" x14ac:dyDescent="0.25"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19"/>
      <c r="AX47" s="19"/>
      <c r="AY47" s="19"/>
      <c r="AZ47" s="19"/>
      <c r="BA47" s="19"/>
      <c r="BB47" s="19"/>
      <c r="BC47" s="19"/>
      <c r="BD47" s="19"/>
      <c r="BE47" s="19"/>
      <c r="BF47" s="19"/>
      <c r="BG47" s="19"/>
      <c r="BH47" s="19"/>
      <c r="BI47" s="19"/>
      <c r="BJ47" s="19"/>
      <c r="BK47" s="19"/>
      <c r="BL47" s="19"/>
      <c r="BM47" s="19"/>
      <c r="BN47" s="19"/>
      <c r="BO47" s="19"/>
      <c r="BP47" s="19"/>
      <c r="BQ47" s="19"/>
      <c r="BR47" s="19"/>
      <c r="BS47" s="19"/>
      <c r="BT47" s="19"/>
      <c r="BU47" s="19"/>
      <c r="BV47" s="19"/>
      <c r="BW47" s="19"/>
      <c r="BX47" s="19"/>
      <c r="BY47" s="19"/>
      <c r="BZ47" s="19"/>
      <c r="CA47" s="19"/>
      <c r="CB47" s="19"/>
      <c r="CC47" s="19"/>
      <c r="CD47" s="19"/>
      <c r="CE47" s="19"/>
      <c r="CF47" s="19"/>
      <c r="CG47" s="19"/>
      <c r="CH47" s="19"/>
      <c r="CI47" s="19"/>
      <c r="CJ47" s="19"/>
      <c r="CK47" s="19"/>
      <c r="CL47" s="19"/>
      <c r="CM47" s="19"/>
      <c r="CN47" s="19"/>
      <c r="CO47" s="19"/>
      <c r="CP47" s="19"/>
      <c r="CQ47" s="19"/>
      <c r="CR47" s="19"/>
      <c r="CS47" s="19"/>
      <c r="CT47" s="19"/>
      <c r="CU47" s="19"/>
      <c r="CV47" s="19"/>
      <c r="CW47" s="19"/>
      <c r="CX47" s="19"/>
      <c r="CY47" s="19"/>
    </row>
    <row r="48" spans="32:103" hidden="1" x14ac:dyDescent="0.25">
      <c r="AF48" s="19"/>
      <c r="AG48" s="19"/>
      <c r="AH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9"/>
      <c r="AT48" s="19"/>
      <c r="AU48" s="19"/>
      <c r="AV48" s="19"/>
      <c r="AW48" s="19"/>
      <c r="AX48" s="19"/>
      <c r="AY48" s="19"/>
      <c r="AZ48" s="19"/>
      <c r="BA48" s="19"/>
      <c r="BB48" s="19"/>
      <c r="BC48" s="19"/>
      <c r="BD48" s="19"/>
      <c r="BE48" s="19"/>
      <c r="BF48" s="19"/>
      <c r="BG48" s="19"/>
      <c r="BH48" s="19"/>
      <c r="BI48" s="19"/>
      <c r="BJ48" s="19"/>
      <c r="BK48" s="19"/>
      <c r="BL48" s="19"/>
      <c r="BM48" s="19"/>
      <c r="BN48" s="19"/>
      <c r="BO48" s="19"/>
      <c r="BP48" s="19"/>
      <c r="BQ48" s="19"/>
      <c r="BR48" s="19"/>
      <c r="BS48" s="19"/>
      <c r="BT48" s="19"/>
      <c r="BU48" s="19"/>
      <c r="BV48" s="19"/>
      <c r="BW48" s="19"/>
      <c r="BX48" s="19"/>
      <c r="BY48" s="19"/>
      <c r="BZ48" s="19"/>
      <c r="CA48" s="19"/>
      <c r="CB48" s="19"/>
      <c r="CC48" s="19"/>
      <c r="CD48" s="19"/>
      <c r="CE48" s="19"/>
      <c r="CF48" s="19"/>
      <c r="CG48" s="19"/>
      <c r="CH48" s="19"/>
      <c r="CI48" s="19"/>
      <c r="CJ48" s="19"/>
      <c r="CK48" s="19"/>
      <c r="CL48" s="19"/>
      <c r="CM48" s="19"/>
      <c r="CN48" s="19"/>
      <c r="CO48" s="19"/>
      <c r="CP48" s="19"/>
      <c r="CQ48" s="19"/>
      <c r="CR48" s="19"/>
      <c r="CS48" s="19"/>
      <c r="CT48" s="19"/>
      <c r="CU48" s="19"/>
      <c r="CV48" s="19"/>
      <c r="CW48" s="19"/>
      <c r="CX48" s="19"/>
      <c r="CY48" s="19"/>
    </row>
    <row r="49" spans="1:103" hidden="1" x14ac:dyDescent="0.25"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19"/>
      <c r="AZ49" s="19"/>
      <c r="BA49" s="19"/>
      <c r="BB49" s="19"/>
      <c r="BC49" s="19"/>
      <c r="BD49" s="19"/>
      <c r="BE49" s="19"/>
      <c r="BF49" s="19"/>
      <c r="BG49" s="19"/>
      <c r="BH49" s="19"/>
      <c r="BI49" s="19"/>
      <c r="BJ49" s="19"/>
      <c r="BK49" s="19"/>
      <c r="BL49" s="19"/>
      <c r="BM49" s="19"/>
      <c r="BN49" s="19"/>
      <c r="BO49" s="19"/>
      <c r="BP49" s="19"/>
      <c r="BQ49" s="19"/>
      <c r="BR49" s="19"/>
      <c r="BS49" s="19"/>
      <c r="BT49" s="19"/>
      <c r="BU49" s="19"/>
      <c r="BV49" s="19"/>
      <c r="BW49" s="19"/>
      <c r="BX49" s="19"/>
      <c r="BY49" s="19"/>
      <c r="BZ49" s="19"/>
      <c r="CA49" s="19"/>
      <c r="CB49" s="19"/>
      <c r="CC49" s="19"/>
      <c r="CD49" s="19"/>
      <c r="CE49" s="19"/>
      <c r="CF49" s="19"/>
      <c r="CG49" s="19"/>
      <c r="CH49" s="19"/>
      <c r="CI49" s="19"/>
      <c r="CJ49" s="19"/>
      <c r="CK49" s="19"/>
      <c r="CL49" s="19"/>
      <c r="CM49" s="19"/>
      <c r="CN49" s="19"/>
      <c r="CO49" s="19"/>
      <c r="CP49" s="19"/>
      <c r="CQ49" s="19"/>
      <c r="CR49" s="19"/>
      <c r="CS49" s="19"/>
      <c r="CT49" s="19"/>
      <c r="CU49" s="19"/>
      <c r="CV49" s="19"/>
      <c r="CW49" s="19"/>
      <c r="CX49" s="19"/>
      <c r="CY49" s="19"/>
    </row>
    <row r="50" spans="1:103" hidden="1" x14ac:dyDescent="0.25"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19"/>
      <c r="AY50" s="19"/>
      <c r="AZ50" s="19"/>
      <c r="BA50" s="19"/>
      <c r="BB50" s="19"/>
      <c r="BC50" s="19"/>
      <c r="BD50" s="19"/>
      <c r="BE50" s="19"/>
      <c r="BF50" s="19"/>
      <c r="BG50" s="19"/>
      <c r="BH50" s="19"/>
      <c r="BI50" s="19"/>
      <c r="BJ50" s="19"/>
      <c r="BK50" s="19"/>
      <c r="BL50" s="19"/>
      <c r="BM50" s="19"/>
      <c r="BN50" s="19"/>
      <c r="BO50" s="19"/>
      <c r="BP50" s="19"/>
      <c r="BQ50" s="19"/>
      <c r="BR50" s="19"/>
      <c r="BS50" s="19"/>
      <c r="BT50" s="19"/>
      <c r="BU50" s="19"/>
      <c r="BV50" s="19"/>
      <c r="BW50" s="19"/>
      <c r="BX50" s="19"/>
      <c r="BY50" s="19"/>
      <c r="BZ50" s="19"/>
      <c r="CA50" s="19"/>
      <c r="CB50" s="19"/>
      <c r="CC50" s="19"/>
      <c r="CD50" s="19"/>
      <c r="CE50" s="19"/>
      <c r="CF50" s="19"/>
      <c r="CG50" s="19"/>
      <c r="CH50" s="19"/>
      <c r="CI50" s="19"/>
      <c r="CJ50" s="19"/>
      <c r="CK50" s="19"/>
      <c r="CL50" s="19"/>
      <c r="CM50" s="19"/>
      <c r="CN50" s="19"/>
      <c r="CO50" s="19"/>
      <c r="CP50" s="19"/>
      <c r="CQ50" s="19"/>
      <c r="CR50" s="19"/>
      <c r="CS50" s="19"/>
      <c r="CT50" s="19"/>
      <c r="CU50" s="19"/>
      <c r="CV50" s="19"/>
      <c r="CW50" s="19"/>
      <c r="CX50" s="19"/>
      <c r="CY50" s="19"/>
    </row>
    <row r="51" spans="1:103" hidden="1" x14ac:dyDescent="0.25"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  <c r="AV51" s="19"/>
      <c r="AW51" s="19"/>
      <c r="AX51" s="19"/>
      <c r="AY51" s="19"/>
      <c r="AZ51" s="19"/>
      <c r="BA51" s="19"/>
      <c r="BB51" s="19"/>
      <c r="BC51" s="19"/>
      <c r="BD51" s="19"/>
      <c r="BE51" s="19"/>
      <c r="BF51" s="19"/>
      <c r="BG51" s="19"/>
      <c r="BH51" s="19"/>
      <c r="BI51" s="19"/>
      <c r="BJ51" s="19"/>
      <c r="BK51" s="19"/>
      <c r="BL51" s="19"/>
      <c r="BM51" s="19"/>
      <c r="BN51" s="19"/>
      <c r="BO51" s="19"/>
      <c r="BP51" s="19"/>
      <c r="BQ51" s="19"/>
      <c r="BR51" s="19"/>
      <c r="BS51" s="19"/>
      <c r="BT51" s="19"/>
      <c r="BU51" s="19"/>
      <c r="BV51" s="19"/>
      <c r="BW51" s="19"/>
      <c r="BX51" s="19"/>
      <c r="BY51" s="19"/>
      <c r="BZ51" s="19"/>
      <c r="CA51" s="19"/>
      <c r="CB51" s="19"/>
      <c r="CC51" s="19"/>
      <c r="CD51" s="19"/>
      <c r="CE51" s="19"/>
      <c r="CF51" s="19"/>
      <c r="CG51" s="19"/>
      <c r="CH51" s="19"/>
      <c r="CI51" s="19"/>
      <c r="CJ51" s="19"/>
      <c r="CK51" s="19"/>
      <c r="CL51" s="19"/>
      <c r="CM51" s="19"/>
      <c r="CN51" s="19"/>
      <c r="CO51" s="19"/>
      <c r="CP51" s="19"/>
      <c r="CQ51" s="19"/>
      <c r="CR51" s="19"/>
      <c r="CS51" s="19"/>
      <c r="CT51" s="19"/>
      <c r="CU51" s="19"/>
      <c r="CV51" s="19"/>
      <c r="CW51" s="19"/>
      <c r="CX51" s="19"/>
      <c r="CY51" s="19"/>
    </row>
    <row r="52" spans="1:103" hidden="1" x14ac:dyDescent="0.25"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9"/>
      <c r="AT52" s="19"/>
      <c r="AU52" s="19"/>
      <c r="AV52" s="19"/>
      <c r="AW52" s="19"/>
      <c r="AX52" s="19"/>
      <c r="AY52" s="19"/>
      <c r="AZ52" s="19"/>
      <c r="BA52" s="19"/>
      <c r="BB52" s="19"/>
      <c r="BC52" s="19"/>
      <c r="BD52" s="19"/>
      <c r="BE52" s="19"/>
      <c r="BF52" s="19"/>
      <c r="BG52" s="19"/>
      <c r="BH52" s="19"/>
      <c r="BI52" s="19"/>
      <c r="BJ52" s="19"/>
      <c r="BK52" s="19"/>
      <c r="BL52" s="19"/>
      <c r="BM52" s="19"/>
      <c r="BN52" s="19"/>
      <c r="BO52" s="19"/>
      <c r="BP52" s="19"/>
      <c r="BQ52" s="19"/>
      <c r="BR52" s="19"/>
      <c r="BS52" s="19"/>
      <c r="BT52" s="19"/>
      <c r="BU52" s="19"/>
      <c r="BV52" s="19"/>
      <c r="BW52" s="19"/>
      <c r="BX52" s="19"/>
      <c r="BY52" s="19"/>
      <c r="BZ52" s="19"/>
      <c r="CA52" s="19"/>
      <c r="CB52" s="19"/>
      <c r="CC52" s="19"/>
      <c r="CD52" s="19"/>
      <c r="CE52" s="19"/>
      <c r="CF52" s="19"/>
      <c r="CG52" s="19"/>
      <c r="CH52" s="19"/>
      <c r="CI52" s="19"/>
      <c r="CJ52" s="19"/>
      <c r="CK52" s="19"/>
      <c r="CL52" s="19"/>
      <c r="CM52" s="19"/>
      <c r="CN52" s="19"/>
      <c r="CO52" s="19"/>
      <c r="CP52" s="19"/>
      <c r="CQ52" s="19"/>
      <c r="CR52" s="19"/>
      <c r="CS52" s="19"/>
      <c r="CT52" s="19"/>
      <c r="CU52" s="19"/>
      <c r="CV52" s="19"/>
      <c r="CW52" s="19"/>
      <c r="CX52" s="19"/>
      <c r="CY52" s="19"/>
    </row>
    <row r="53" spans="1:103" hidden="1" x14ac:dyDescent="0.25">
      <c r="AF53" s="19"/>
      <c r="AG53" s="19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9"/>
      <c r="AT53" s="19"/>
      <c r="AU53" s="19"/>
      <c r="AV53" s="19"/>
      <c r="AW53" s="19"/>
      <c r="AX53" s="19"/>
      <c r="AY53" s="19"/>
      <c r="AZ53" s="19"/>
      <c r="BA53" s="19"/>
      <c r="BB53" s="19"/>
      <c r="BC53" s="19"/>
      <c r="BD53" s="19"/>
      <c r="BE53" s="19"/>
      <c r="BF53" s="19"/>
      <c r="BG53" s="19"/>
      <c r="BH53" s="19"/>
      <c r="BI53" s="19"/>
      <c r="BJ53" s="19"/>
      <c r="BK53" s="19"/>
      <c r="BL53" s="19"/>
      <c r="BM53" s="19"/>
      <c r="BN53" s="19"/>
      <c r="BO53" s="19"/>
      <c r="BP53" s="19"/>
      <c r="BQ53" s="19"/>
      <c r="BR53" s="19"/>
      <c r="BS53" s="19"/>
      <c r="BT53" s="19"/>
      <c r="BU53" s="19"/>
      <c r="BV53" s="19"/>
      <c r="BW53" s="19"/>
      <c r="BX53" s="19"/>
      <c r="BY53" s="19"/>
      <c r="BZ53" s="19"/>
      <c r="CA53" s="19"/>
      <c r="CB53" s="19"/>
      <c r="CC53" s="19"/>
      <c r="CD53" s="19"/>
      <c r="CE53" s="19"/>
      <c r="CF53" s="19"/>
      <c r="CG53" s="19"/>
      <c r="CH53" s="19"/>
      <c r="CI53" s="19"/>
      <c r="CJ53" s="19"/>
      <c r="CK53" s="19"/>
      <c r="CL53" s="19"/>
      <c r="CM53" s="19"/>
      <c r="CN53" s="19"/>
      <c r="CO53" s="19"/>
      <c r="CP53" s="19"/>
      <c r="CQ53" s="19"/>
      <c r="CR53" s="19"/>
      <c r="CS53" s="19"/>
      <c r="CT53" s="19"/>
      <c r="CU53" s="19"/>
      <c r="CV53" s="19"/>
      <c r="CW53" s="19"/>
      <c r="CX53" s="19"/>
      <c r="CY53" s="19"/>
    </row>
    <row r="54" spans="1:103" hidden="1" x14ac:dyDescent="0.25">
      <c r="AF54" s="19"/>
      <c r="AG54" s="19"/>
      <c r="AH54" s="19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9"/>
      <c r="AT54" s="19"/>
      <c r="AU54" s="19"/>
      <c r="AV54" s="19"/>
      <c r="AW54" s="19"/>
      <c r="AX54" s="19"/>
      <c r="AY54" s="19"/>
      <c r="AZ54" s="19"/>
      <c r="BA54" s="19"/>
      <c r="BB54" s="19"/>
      <c r="BC54" s="19"/>
      <c r="BD54" s="19"/>
      <c r="BE54" s="19"/>
      <c r="BF54" s="19"/>
      <c r="BG54" s="19"/>
      <c r="BH54" s="19"/>
      <c r="BI54" s="19"/>
      <c r="BJ54" s="19"/>
      <c r="BK54" s="19"/>
      <c r="BL54" s="19"/>
      <c r="BM54" s="19"/>
      <c r="BN54" s="19"/>
      <c r="BO54" s="19"/>
      <c r="BP54" s="19"/>
      <c r="BQ54" s="19"/>
      <c r="BR54" s="19"/>
      <c r="BS54" s="19"/>
      <c r="BT54" s="19"/>
      <c r="BU54" s="19"/>
      <c r="BV54" s="19"/>
      <c r="BW54" s="19"/>
      <c r="BX54" s="19"/>
      <c r="BY54" s="19"/>
      <c r="BZ54" s="19"/>
      <c r="CA54" s="19"/>
      <c r="CB54" s="19"/>
      <c r="CC54" s="19"/>
      <c r="CD54" s="19"/>
      <c r="CE54" s="19"/>
      <c r="CF54" s="19"/>
      <c r="CG54" s="19"/>
      <c r="CH54" s="19"/>
      <c r="CI54" s="19"/>
      <c r="CJ54" s="19"/>
      <c r="CK54" s="19"/>
      <c r="CL54" s="19"/>
      <c r="CM54" s="19"/>
      <c r="CN54" s="19"/>
      <c r="CO54" s="19"/>
      <c r="CP54" s="19"/>
      <c r="CQ54" s="19"/>
      <c r="CR54" s="19"/>
      <c r="CS54" s="19"/>
      <c r="CT54" s="19"/>
      <c r="CU54" s="19"/>
      <c r="CV54" s="19"/>
      <c r="CW54" s="19"/>
      <c r="CX54" s="19"/>
      <c r="CY54" s="19"/>
    </row>
    <row r="55" spans="1:103" hidden="1" x14ac:dyDescent="0.25"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19"/>
      <c r="AX55" s="19"/>
      <c r="AY55" s="19"/>
      <c r="AZ55" s="19"/>
      <c r="BA55" s="19"/>
      <c r="BB55" s="19"/>
      <c r="BC55" s="19"/>
      <c r="BD55" s="19"/>
      <c r="BE55" s="19"/>
      <c r="BF55" s="19"/>
      <c r="BG55" s="19"/>
      <c r="BH55" s="19"/>
      <c r="BI55" s="19"/>
      <c r="BJ55" s="19"/>
      <c r="BK55" s="19"/>
      <c r="BL55" s="19"/>
      <c r="BM55" s="19"/>
      <c r="BN55" s="19"/>
      <c r="BO55" s="19"/>
      <c r="BP55" s="19"/>
      <c r="BQ55" s="19"/>
      <c r="BR55" s="19"/>
      <c r="BS55" s="19"/>
      <c r="BT55" s="19"/>
      <c r="BU55" s="19"/>
      <c r="BV55" s="19"/>
      <c r="BW55" s="19"/>
      <c r="BX55" s="19"/>
      <c r="BY55" s="19"/>
      <c r="BZ55" s="19"/>
      <c r="CA55" s="19"/>
      <c r="CB55" s="19"/>
      <c r="CC55" s="19"/>
      <c r="CD55" s="19"/>
      <c r="CE55" s="19"/>
      <c r="CF55" s="19"/>
      <c r="CG55" s="19"/>
      <c r="CH55" s="19"/>
      <c r="CI55" s="19"/>
      <c r="CJ55" s="19"/>
      <c r="CK55" s="19"/>
      <c r="CL55" s="19"/>
      <c r="CM55" s="19"/>
      <c r="CN55" s="19"/>
      <c r="CO55" s="19"/>
      <c r="CP55" s="19"/>
      <c r="CQ55" s="19"/>
      <c r="CR55" s="19"/>
      <c r="CS55" s="19"/>
      <c r="CT55" s="19"/>
      <c r="CU55" s="19"/>
      <c r="CV55" s="19"/>
      <c r="CW55" s="19"/>
      <c r="CX55" s="19"/>
      <c r="CY55" s="19"/>
    </row>
    <row r="56" spans="1:103" hidden="1" x14ac:dyDescent="0.25"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9"/>
      <c r="AT56" s="19"/>
      <c r="AU56" s="19"/>
      <c r="AV56" s="19"/>
      <c r="AW56" s="19"/>
      <c r="AX56" s="19"/>
      <c r="AY56" s="19"/>
      <c r="AZ56" s="19"/>
      <c r="BA56" s="19"/>
      <c r="BB56" s="19"/>
      <c r="BC56" s="19"/>
      <c r="BD56" s="19"/>
      <c r="BE56" s="19"/>
      <c r="BF56" s="19"/>
      <c r="BG56" s="19"/>
      <c r="BH56" s="19"/>
      <c r="BI56" s="19"/>
      <c r="BJ56" s="19"/>
      <c r="BK56" s="19"/>
      <c r="BL56" s="19"/>
      <c r="BM56" s="19"/>
      <c r="BN56" s="19"/>
      <c r="BO56" s="19"/>
      <c r="BP56" s="19"/>
      <c r="BQ56" s="19"/>
      <c r="BR56" s="19"/>
      <c r="BS56" s="19"/>
      <c r="BT56" s="19"/>
      <c r="BU56" s="19"/>
      <c r="BV56" s="19"/>
      <c r="BW56" s="19"/>
      <c r="BX56" s="19"/>
      <c r="BY56" s="19"/>
      <c r="BZ56" s="19"/>
      <c r="CA56" s="19"/>
      <c r="CB56" s="19"/>
      <c r="CC56" s="19"/>
      <c r="CD56" s="19"/>
      <c r="CE56" s="19"/>
      <c r="CF56" s="19"/>
      <c r="CG56" s="19"/>
      <c r="CH56" s="19"/>
      <c r="CI56" s="19"/>
      <c r="CJ56" s="19"/>
      <c r="CK56" s="19"/>
      <c r="CL56" s="19"/>
      <c r="CM56" s="19"/>
      <c r="CN56" s="19"/>
      <c r="CO56" s="19"/>
      <c r="CP56" s="19"/>
      <c r="CQ56" s="19"/>
      <c r="CR56" s="19"/>
      <c r="CS56" s="19"/>
      <c r="CT56" s="19"/>
      <c r="CU56" s="19"/>
      <c r="CV56" s="19"/>
      <c r="CW56" s="19"/>
      <c r="CX56" s="19"/>
      <c r="CY56" s="19"/>
    </row>
    <row r="57" spans="1:103" hidden="1" x14ac:dyDescent="0.25">
      <c r="AF57" s="19"/>
      <c r="AG57" s="19"/>
      <c r="AH57" s="19"/>
      <c r="AI57" s="19"/>
      <c r="AJ57" s="19"/>
      <c r="AK57" s="19"/>
      <c r="AL57" s="19"/>
      <c r="AM57" s="19"/>
      <c r="AN57" s="19"/>
      <c r="AO57" s="19"/>
      <c r="AP57" s="19"/>
      <c r="AQ57" s="19"/>
      <c r="AR57" s="19"/>
      <c r="AS57" s="19"/>
      <c r="AT57" s="19"/>
      <c r="AU57" s="19"/>
      <c r="AV57" s="19"/>
      <c r="AW57" s="19"/>
      <c r="AX57" s="19"/>
      <c r="AY57" s="19"/>
      <c r="AZ57" s="19"/>
      <c r="BA57" s="19"/>
      <c r="BB57" s="19"/>
      <c r="BC57" s="19"/>
      <c r="BD57" s="19"/>
      <c r="BE57" s="19"/>
      <c r="BF57" s="19"/>
      <c r="BG57" s="19"/>
      <c r="BH57" s="19"/>
      <c r="BI57" s="19"/>
      <c r="BJ57" s="19"/>
      <c r="BK57" s="19"/>
      <c r="BL57" s="19"/>
      <c r="BM57" s="19"/>
      <c r="BN57" s="19"/>
      <c r="BO57" s="19"/>
      <c r="BP57" s="19"/>
      <c r="BQ57" s="19"/>
      <c r="BR57" s="19"/>
      <c r="BS57" s="19"/>
      <c r="BT57" s="19"/>
      <c r="BU57" s="19"/>
      <c r="BV57" s="19"/>
      <c r="BW57" s="19"/>
      <c r="BX57" s="19"/>
      <c r="BY57" s="19"/>
      <c r="BZ57" s="19"/>
      <c r="CA57" s="19"/>
      <c r="CB57" s="19"/>
      <c r="CC57" s="19"/>
      <c r="CD57" s="19"/>
      <c r="CE57" s="19"/>
      <c r="CF57" s="19"/>
      <c r="CG57" s="19"/>
      <c r="CH57" s="19"/>
      <c r="CI57" s="19"/>
      <c r="CJ57" s="19"/>
      <c r="CK57" s="19"/>
      <c r="CL57" s="19"/>
      <c r="CM57" s="19"/>
      <c r="CN57" s="19"/>
      <c r="CO57" s="19"/>
      <c r="CP57" s="19"/>
      <c r="CQ57" s="19"/>
      <c r="CR57" s="19"/>
      <c r="CS57" s="19"/>
      <c r="CT57" s="19"/>
      <c r="CU57" s="19"/>
      <c r="CV57" s="19"/>
      <c r="CW57" s="19"/>
      <c r="CX57" s="19"/>
      <c r="CY57" s="19"/>
    </row>
    <row r="58" spans="1:103" hidden="1" x14ac:dyDescent="0.25">
      <c r="AF58" s="19"/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9"/>
      <c r="AT58" s="19"/>
      <c r="AU58" s="19"/>
      <c r="AV58" s="19"/>
      <c r="AW58" s="19"/>
      <c r="AX58" s="19"/>
      <c r="AY58" s="19"/>
      <c r="AZ58" s="19"/>
      <c r="BA58" s="19"/>
      <c r="BB58" s="19"/>
      <c r="BC58" s="19"/>
      <c r="BD58" s="19"/>
      <c r="BE58" s="19"/>
      <c r="BF58" s="19"/>
      <c r="BG58" s="19"/>
      <c r="BH58" s="19"/>
      <c r="BI58" s="19"/>
      <c r="BJ58" s="19"/>
      <c r="BK58" s="19"/>
      <c r="BL58" s="19"/>
      <c r="BM58" s="19"/>
      <c r="BN58" s="19"/>
      <c r="BO58" s="19"/>
      <c r="BP58" s="19"/>
      <c r="BQ58" s="19"/>
      <c r="BR58" s="19"/>
      <c r="BS58" s="19"/>
      <c r="BT58" s="19"/>
      <c r="BU58" s="19"/>
      <c r="BV58" s="19"/>
      <c r="BW58" s="19"/>
      <c r="BX58" s="19"/>
      <c r="BY58" s="19"/>
      <c r="BZ58" s="19"/>
      <c r="CA58" s="19"/>
      <c r="CB58" s="19"/>
      <c r="CC58" s="19"/>
      <c r="CD58" s="19"/>
      <c r="CE58" s="19"/>
      <c r="CF58" s="19"/>
      <c r="CG58" s="19"/>
      <c r="CH58" s="19"/>
      <c r="CI58" s="19"/>
      <c r="CJ58" s="19"/>
      <c r="CK58" s="19"/>
      <c r="CL58" s="19"/>
      <c r="CM58" s="19"/>
      <c r="CN58" s="19"/>
      <c r="CO58" s="19"/>
      <c r="CP58" s="19"/>
      <c r="CQ58" s="19"/>
      <c r="CR58" s="19"/>
      <c r="CS58" s="19"/>
      <c r="CT58" s="19"/>
      <c r="CU58" s="19"/>
      <c r="CV58" s="19"/>
      <c r="CW58" s="19"/>
      <c r="CX58" s="19"/>
      <c r="CY58" s="19"/>
    </row>
    <row r="59" spans="1:103" hidden="1" x14ac:dyDescent="0.25">
      <c r="AF59" s="19"/>
      <c r="AG59" s="19"/>
      <c r="AH59" s="19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9"/>
      <c r="AT59" s="19"/>
      <c r="AU59" s="19"/>
      <c r="AV59" s="19"/>
      <c r="AW59" s="19"/>
      <c r="AX59" s="19"/>
      <c r="AY59" s="19"/>
      <c r="AZ59" s="19"/>
      <c r="BA59" s="19"/>
      <c r="BB59" s="19"/>
      <c r="BC59" s="19"/>
      <c r="BD59" s="19"/>
      <c r="BE59" s="19"/>
      <c r="BF59" s="19"/>
      <c r="BG59" s="19"/>
      <c r="BH59" s="19"/>
      <c r="BI59" s="19"/>
      <c r="BJ59" s="19"/>
      <c r="BK59" s="19"/>
      <c r="BL59" s="19"/>
      <c r="BM59" s="19"/>
      <c r="BN59" s="19"/>
      <c r="BO59" s="19"/>
      <c r="BP59" s="19"/>
      <c r="BQ59" s="19"/>
      <c r="BR59" s="19"/>
      <c r="BS59" s="19"/>
      <c r="BT59" s="19"/>
      <c r="BU59" s="19"/>
      <c r="BV59" s="19"/>
      <c r="BW59" s="19"/>
      <c r="BX59" s="19"/>
      <c r="BY59" s="19"/>
      <c r="BZ59" s="19"/>
      <c r="CA59" s="19"/>
      <c r="CB59" s="19"/>
      <c r="CC59" s="19"/>
      <c r="CD59" s="19"/>
      <c r="CE59" s="19"/>
      <c r="CF59" s="19"/>
      <c r="CG59" s="19"/>
      <c r="CH59" s="19"/>
      <c r="CI59" s="19"/>
      <c r="CJ59" s="19"/>
      <c r="CK59" s="19"/>
      <c r="CL59" s="19"/>
      <c r="CM59" s="19"/>
      <c r="CN59" s="19"/>
      <c r="CO59" s="19"/>
      <c r="CP59" s="19"/>
      <c r="CQ59" s="19"/>
      <c r="CR59" s="19"/>
      <c r="CS59" s="19"/>
      <c r="CT59" s="19"/>
      <c r="CU59" s="19"/>
      <c r="CV59" s="19"/>
      <c r="CW59" s="19"/>
      <c r="CX59" s="19"/>
      <c r="CY59" s="19"/>
    </row>
    <row r="60" spans="1:103" hidden="1" x14ac:dyDescent="0.25"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9"/>
      <c r="AT60" s="19"/>
      <c r="AU60" s="19"/>
      <c r="AV60" s="19"/>
      <c r="AW60" s="19"/>
      <c r="AX60" s="19"/>
      <c r="AY60" s="19"/>
      <c r="AZ60" s="19"/>
      <c r="BA60" s="19"/>
      <c r="BB60" s="19"/>
      <c r="BC60" s="19"/>
      <c r="BD60" s="19"/>
      <c r="BE60" s="19"/>
      <c r="BF60" s="19"/>
      <c r="BG60" s="19"/>
      <c r="BH60" s="19"/>
      <c r="BI60" s="19"/>
      <c r="BJ60" s="19"/>
      <c r="BK60" s="19"/>
      <c r="BL60" s="19"/>
      <c r="BM60" s="19"/>
      <c r="BN60" s="19"/>
      <c r="BO60" s="19"/>
      <c r="BP60" s="19"/>
      <c r="BQ60" s="19"/>
      <c r="BR60" s="19"/>
      <c r="BS60" s="19"/>
      <c r="BT60" s="19"/>
      <c r="BU60" s="19"/>
      <c r="BV60" s="19"/>
      <c r="BW60" s="19"/>
      <c r="BX60" s="19"/>
      <c r="BY60" s="19"/>
      <c r="BZ60" s="19"/>
      <c r="CA60" s="19"/>
      <c r="CB60" s="19"/>
      <c r="CC60" s="19"/>
      <c r="CD60" s="19"/>
      <c r="CE60" s="19"/>
      <c r="CF60" s="19"/>
      <c r="CG60" s="19"/>
      <c r="CH60" s="19"/>
      <c r="CI60" s="19"/>
      <c r="CJ60" s="19"/>
      <c r="CK60" s="19"/>
      <c r="CL60" s="19"/>
      <c r="CM60" s="19"/>
      <c r="CN60" s="19"/>
      <c r="CO60" s="19"/>
      <c r="CP60" s="19"/>
      <c r="CQ60" s="19"/>
      <c r="CR60" s="19"/>
      <c r="CS60" s="19"/>
      <c r="CT60" s="19"/>
      <c r="CU60" s="19"/>
      <c r="CV60" s="19"/>
      <c r="CW60" s="19"/>
      <c r="CX60" s="19"/>
      <c r="CY60" s="19"/>
    </row>
    <row r="61" spans="1:103" x14ac:dyDescent="0.25"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19"/>
      <c r="AX61" s="19"/>
      <c r="AY61" s="19"/>
      <c r="AZ61" s="19"/>
      <c r="BA61" s="19"/>
      <c r="BB61" s="19"/>
      <c r="BC61" s="19"/>
      <c r="BD61" s="19"/>
      <c r="BE61" s="19"/>
      <c r="BF61" s="19"/>
      <c r="BG61" s="19"/>
      <c r="BH61" s="19"/>
      <c r="BI61" s="19"/>
      <c r="BJ61" s="19"/>
      <c r="BK61" s="19"/>
      <c r="BL61" s="19"/>
      <c r="BM61" s="19"/>
      <c r="BN61" s="19"/>
      <c r="BO61" s="19"/>
      <c r="BP61" s="19"/>
      <c r="BQ61" s="19"/>
      <c r="BR61" s="19"/>
      <c r="BS61" s="19"/>
      <c r="BT61" s="19"/>
      <c r="BU61" s="19"/>
      <c r="BV61" s="19"/>
      <c r="BW61" s="19"/>
      <c r="BX61" s="19"/>
      <c r="BY61" s="19"/>
      <c r="BZ61" s="19"/>
      <c r="CA61" s="19"/>
      <c r="CB61" s="19"/>
      <c r="CC61" s="19"/>
      <c r="CD61" s="19"/>
      <c r="CE61" s="19"/>
      <c r="CF61" s="19"/>
      <c r="CG61" s="19"/>
      <c r="CH61" s="19"/>
      <c r="CI61" s="19"/>
      <c r="CJ61" s="19"/>
      <c r="CK61" s="19"/>
      <c r="CL61" s="19"/>
      <c r="CM61" s="19"/>
      <c r="CN61" s="19"/>
      <c r="CO61" s="19"/>
      <c r="CP61" s="19"/>
      <c r="CQ61" s="19"/>
      <c r="CR61" s="19"/>
      <c r="CS61" s="19"/>
      <c r="CT61" s="19"/>
      <c r="CU61" s="19"/>
      <c r="CV61" s="19"/>
      <c r="CW61" s="19"/>
      <c r="CX61" s="19"/>
      <c r="CY61" s="19"/>
    </row>
    <row r="62" spans="1:103" x14ac:dyDescent="0.25"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19"/>
      <c r="AX62" s="19"/>
      <c r="AY62" s="19"/>
      <c r="AZ62" s="19"/>
      <c r="BA62" s="19"/>
      <c r="BB62" s="19"/>
      <c r="BC62" s="19"/>
      <c r="BD62" s="19"/>
      <c r="BE62" s="19"/>
      <c r="BF62" s="19"/>
      <c r="BG62" s="19"/>
      <c r="BH62" s="19"/>
      <c r="BI62" s="19"/>
      <c r="BJ62" s="19"/>
      <c r="BK62" s="19"/>
      <c r="BL62" s="19"/>
      <c r="BM62" s="19"/>
      <c r="BN62" s="19"/>
      <c r="BO62" s="19"/>
      <c r="BP62" s="19"/>
      <c r="BQ62" s="19"/>
      <c r="BR62" s="19"/>
      <c r="BS62" s="19"/>
      <c r="BT62" s="19"/>
      <c r="BU62" s="19"/>
      <c r="BV62" s="19"/>
      <c r="BW62" s="19"/>
      <c r="BX62" s="19"/>
      <c r="BY62" s="19"/>
      <c r="BZ62" s="19"/>
      <c r="CA62" s="19"/>
      <c r="CB62" s="19"/>
      <c r="CC62" s="19"/>
      <c r="CD62" s="19"/>
      <c r="CE62" s="19"/>
      <c r="CF62" s="19"/>
      <c r="CG62" s="19"/>
      <c r="CH62" s="19"/>
      <c r="CI62" s="19"/>
      <c r="CJ62" s="19"/>
      <c r="CK62" s="19"/>
      <c r="CL62" s="19"/>
      <c r="CM62" s="19"/>
      <c r="CN62" s="19"/>
      <c r="CO62" s="19"/>
      <c r="CP62" s="19"/>
      <c r="CQ62" s="19"/>
      <c r="CR62" s="19"/>
      <c r="CS62" s="19"/>
      <c r="CT62" s="19"/>
      <c r="CU62" s="19"/>
      <c r="CV62" s="19"/>
      <c r="CW62" s="19"/>
      <c r="CX62" s="19"/>
      <c r="CY62" s="19"/>
    </row>
    <row r="63" spans="1:103" x14ac:dyDescent="0.25">
      <c r="A63" s="41" t="s">
        <v>116</v>
      </c>
      <c r="B63" s="41">
        <f>SUM(B2:B62)</f>
        <v>500</v>
      </c>
      <c r="C63" s="41">
        <f t="shared" ref="C63:BN63" si="2">SUM(C2:C62)</f>
        <v>0</v>
      </c>
      <c r="D63" s="41">
        <f t="shared" si="2"/>
        <v>0</v>
      </c>
      <c r="E63" s="41">
        <f t="shared" si="2"/>
        <v>0</v>
      </c>
      <c r="F63" s="41">
        <f t="shared" si="2"/>
        <v>0</v>
      </c>
      <c r="G63" s="41">
        <f t="shared" si="2"/>
        <v>0</v>
      </c>
      <c r="H63" s="41">
        <f t="shared" si="2"/>
        <v>0</v>
      </c>
      <c r="I63" s="41">
        <f t="shared" si="2"/>
        <v>0</v>
      </c>
      <c r="J63" s="41">
        <f t="shared" si="2"/>
        <v>0</v>
      </c>
      <c r="K63" s="41">
        <f t="shared" si="2"/>
        <v>0</v>
      </c>
      <c r="L63" s="41">
        <f t="shared" si="2"/>
        <v>0</v>
      </c>
      <c r="M63" s="41">
        <f t="shared" si="2"/>
        <v>0</v>
      </c>
      <c r="N63" s="41">
        <f t="shared" si="2"/>
        <v>0</v>
      </c>
      <c r="O63" s="41">
        <f t="shared" si="2"/>
        <v>0</v>
      </c>
      <c r="P63" s="41">
        <f t="shared" si="2"/>
        <v>0</v>
      </c>
      <c r="Q63" s="41">
        <f t="shared" si="2"/>
        <v>0</v>
      </c>
      <c r="R63" s="41">
        <f t="shared" si="2"/>
        <v>0</v>
      </c>
      <c r="S63" s="41">
        <f t="shared" si="2"/>
        <v>0</v>
      </c>
      <c r="T63" s="41">
        <f t="shared" si="2"/>
        <v>0</v>
      </c>
      <c r="U63" s="41">
        <f t="shared" si="2"/>
        <v>0</v>
      </c>
      <c r="V63" s="41">
        <f t="shared" si="2"/>
        <v>0</v>
      </c>
      <c r="W63" s="41">
        <f t="shared" si="2"/>
        <v>0</v>
      </c>
      <c r="X63" s="41">
        <f t="shared" si="2"/>
        <v>0</v>
      </c>
      <c r="Y63" s="41">
        <f t="shared" si="2"/>
        <v>0</v>
      </c>
      <c r="Z63" s="41">
        <f t="shared" si="2"/>
        <v>0</v>
      </c>
      <c r="AA63" s="41">
        <f t="shared" si="2"/>
        <v>0</v>
      </c>
      <c r="AB63" s="41">
        <f t="shared" si="2"/>
        <v>0</v>
      </c>
      <c r="AC63" s="41">
        <f t="shared" si="2"/>
        <v>0</v>
      </c>
      <c r="AD63" s="41">
        <f t="shared" si="2"/>
        <v>0</v>
      </c>
      <c r="AE63" s="41">
        <f t="shared" si="2"/>
        <v>0</v>
      </c>
      <c r="AF63" s="64">
        <f t="shared" si="2"/>
        <v>0</v>
      </c>
      <c r="AG63" s="64">
        <f t="shared" si="2"/>
        <v>0</v>
      </c>
      <c r="AH63" s="64">
        <f t="shared" si="2"/>
        <v>0</v>
      </c>
      <c r="AI63" s="64">
        <f t="shared" si="2"/>
        <v>0</v>
      </c>
      <c r="AJ63" s="64">
        <f t="shared" si="2"/>
        <v>0</v>
      </c>
      <c r="AK63" s="64">
        <f t="shared" si="2"/>
        <v>0</v>
      </c>
      <c r="AL63" s="64">
        <f t="shared" si="2"/>
        <v>0</v>
      </c>
      <c r="AM63" s="64">
        <f t="shared" si="2"/>
        <v>0</v>
      </c>
      <c r="AN63" s="64">
        <f t="shared" si="2"/>
        <v>0</v>
      </c>
      <c r="AO63" s="64">
        <f t="shared" si="2"/>
        <v>0</v>
      </c>
      <c r="AP63" s="64">
        <f t="shared" si="2"/>
        <v>0</v>
      </c>
      <c r="AQ63" s="64">
        <f t="shared" si="2"/>
        <v>0</v>
      </c>
      <c r="AR63" s="64">
        <f t="shared" si="2"/>
        <v>0</v>
      </c>
      <c r="AS63" s="64">
        <f t="shared" si="2"/>
        <v>0</v>
      </c>
      <c r="AT63" s="64">
        <f t="shared" si="2"/>
        <v>0</v>
      </c>
      <c r="AU63" s="64">
        <f t="shared" si="2"/>
        <v>0</v>
      </c>
      <c r="AV63" s="64">
        <f t="shared" si="2"/>
        <v>0</v>
      </c>
      <c r="AW63" s="64">
        <f t="shared" si="2"/>
        <v>0</v>
      </c>
      <c r="AX63" s="64">
        <f t="shared" si="2"/>
        <v>0</v>
      </c>
      <c r="AY63" s="64">
        <f t="shared" si="2"/>
        <v>0</v>
      </c>
      <c r="AZ63" s="64">
        <f t="shared" si="2"/>
        <v>100</v>
      </c>
      <c r="BA63" s="64">
        <f t="shared" si="2"/>
        <v>0</v>
      </c>
      <c r="BB63" s="64">
        <f t="shared" si="2"/>
        <v>0</v>
      </c>
      <c r="BC63" s="64">
        <f t="shared" si="2"/>
        <v>0</v>
      </c>
      <c r="BD63" s="64">
        <f t="shared" si="2"/>
        <v>0</v>
      </c>
      <c r="BE63" s="64">
        <f t="shared" si="2"/>
        <v>0</v>
      </c>
      <c r="BF63" s="64">
        <f t="shared" si="2"/>
        <v>0</v>
      </c>
      <c r="BG63" s="64">
        <f t="shared" si="2"/>
        <v>0</v>
      </c>
      <c r="BH63" s="64">
        <f t="shared" si="2"/>
        <v>0</v>
      </c>
      <c r="BI63" s="64">
        <f t="shared" si="2"/>
        <v>0</v>
      </c>
      <c r="BJ63" s="64">
        <f t="shared" si="2"/>
        <v>0</v>
      </c>
      <c r="BK63" s="64">
        <f t="shared" si="2"/>
        <v>0</v>
      </c>
      <c r="BL63" s="64">
        <f t="shared" si="2"/>
        <v>0</v>
      </c>
      <c r="BM63" s="64">
        <f t="shared" si="2"/>
        <v>0</v>
      </c>
      <c r="BN63" s="64">
        <f t="shared" si="2"/>
        <v>0</v>
      </c>
      <c r="BO63" s="64">
        <f t="shared" ref="BO63:CY63" si="3">SUM(BO2:BO62)</f>
        <v>0</v>
      </c>
      <c r="BP63" s="64">
        <f t="shared" si="3"/>
        <v>0</v>
      </c>
      <c r="BQ63" s="64">
        <f t="shared" si="3"/>
        <v>0</v>
      </c>
      <c r="BR63" s="64">
        <f t="shared" si="3"/>
        <v>0</v>
      </c>
      <c r="BS63" s="64">
        <f t="shared" si="3"/>
        <v>0</v>
      </c>
      <c r="BT63" s="64">
        <f t="shared" si="3"/>
        <v>0</v>
      </c>
      <c r="BU63" s="64">
        <f t="shared" si="3"/>
        <v>0</v>
      </c>
      <c r="BV63" s="64">
        <f t="shared" si="3"/>
        <v>0</v>
      </c>
      <c r="BW63" s="64">
        <f t="shared" si="3"/>
        <v>0</v>
      </c>
      <c r="BX63" s="64">
        <f t="shared" si="3"/>
        <v>0</v>
      </c>
      <c r="BY63" s="64">
        <f t="shared" si="3"/>
        <v>0</v>
      </c>
      <c r="BZ63" s="64">
        <f t="shared" si="3"/>
        <v>0</v>
      </c>
      <c r="CA63" s="64">
        <f t="shared" si="3"/>
        <v>0</v>
      </c>
      <c r="CB63" s="64">
        <f t="shared" si="3"/>
        <v>0</v>
      </c>
      <c r="CC63" s="64">
        <f t="shared" si="3"/>
        <v>0</v>
      </c>
      <c r="CD63" s="64">
        <f t="shared" si="3"/>
        <v>0</v>
      </c>
      <c r="CE63" s="64">
        <f t="shared" si="3"/>
        <v>0</v>
      </c>
      <c r="CF63" s="64">
        <f t="shared" si="3"/>
        <v>0</v>
      </c>
      <c r="CG63" s="64">
        <f t="shared" si="3"/>
        <v>0</v>
      </c>
      <c r="CH63" s="64">
        <f t="shared" si="3"/>
        <v>0</v>
      </c>
      <c r="CI63" s="64">
        <f t="shared" si="3"/>
        <v>0</v>
      </c>
      <c r="CJ63" s="64">
        <f t="shared" si="3"/>
        <v>0</v>
      </c>
      <c r="CK63" s="64">
        <f t="shared" si="3"/>
        <v>0</v>
      </c>
      <c r="CL63" s="64">
        <f t="shared" si="3"/>
        <v>0</v>
      </c>
      <c r="CM63" s="64">
        <f t="shared" si="3"/>
        <v>0</v>
      </c>
      <c r="CN63" s="64">
        <f t="shared" si="3"/>
        <v>0</v>
      </c>
      <c r="CO63" s="64">
        <f t="shared" si="3"/>
        <v>0</v>
      </c>
      <c r="CP63" s="64">
        <f t="shared" si="3"/>
        <v>0</v>
      </c>
      <c r="CQ63" s="64">
        <f t="shared" si="3"/>
        <v>0</v>
      </c>
      <c r="CR63" s="64">
        <f t="shared" si="3"/>
        <v>0</v>
      </c>
      <c r="CS63" s="64">
        <f t="shared" si="3"/>
        <v>0</v>
      </c>
      <c r="CT63" s="64">
        <f t="shared" si="3"/>
        <v>0</v>
      </c>
      <c r="CU63" s="64">
        <f t="shared" si="3"/>
        <v>0</v>
      </c>
      <c r="CV63" s="64">
        <f t="shared" si="3"/>
        <v>0</v>
      </c>
      <c r="CW63" s="64">
        <f t="shared" si="3"/>
        <v>250</v>
      </c>
      <c r="CX63" s="64">
        <f t="shared" si="3"/>
        <v>0</v>
      </c>
      <c r="CY63" s="64">
        <f t="shared" si="3"/>
        <v>0</v>
      </c>
    </row>
    <row r="64" spans="1:103" x14ac:dyDescent="0.25"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19"/>
      <c r="AX64" s="19"/>
      <c r="AY64" s="19"/>
      <c r="AZ64" s="19"/>
      <c r="BA64" s="19"/>
      <c r="BB64" s="19"/>
      <c r="BC64" s="19"/>
      <c r="BD64" s="19"/>
      <c r="BE64" s="19"/>
      <c r="BF64" s="19"/>
      <c r="BG64" s="19"/>
      <c r="BH64" s="19"/>
      <c r="BI64" s="19"/>
      <c r="BJ64" s="19"/>
      <c r="BK64" s="19"/>
      <c r="BL64" s="19"/>
      <c r="BM64" s="19"/>
      <c r="BN64" s="19"/>
      <c r="BO64" s="19"/>
      <c r="BP64" s="19"/>
      <c r="BQ64" s="19"/>
      <c r="BR64" s="19"/>
      <c r="BS64" s="19"/>
      <c r="BT64" s="19"/>
      <c r="BU64" s="19"/>
      <c r="BV64" s="19"/>
      <c r="BW64" s="19"/>
      <c r="BX64" s="19"/>
      <c r="BY64" s="19"/>
      <c r="BZ64" s="19"/>
      <c r="CA64" s="19"/>
      <c r="CB64" s="19"/>
      <c r="CC64" s="19"/>
      <c r="CD64" s="19"/>
      <c r="CE64" s="19"/>
      <c r="CF64" s="19"/>
      <c r="CG64" s="19"/>
      <c r="CH64" s="19"/>
      <c r="CI64" s="19"/>
      <c r="CJ64" s="19"/>
      <c r="CK64" s="19"/>
      <c r="CL64" s="19"/>
      <c r="CM64" s="19"/>
      <c r="CN64" s="19"/>
      <c r="CO64" s="19"/>
      <c r="CP64" s="19"/>
      <c r="CQ64" s="19"/>
      <c r="CR64" s="19"/>
      <c r="CS64" s="19"/>
      <c r="CT64" s="19"/>
      <c r="CU64" s="19"/>
      <c r="CV64" s="19"/>
      <c r="CW64" s="19"/>
      <c r="CX64" s="19"/>
      <c r="CY64" s="19"/>
    </row>
    <row r="65" spans="1:103" ht="15.75" thickBot="1" x14ac:dyDescent="0.3">
      <c r="A65" s="61">
        <f>Entree!$A$12</f>
        <v>42749</v>
      </c>
      <c r="B65" s="62">
        <f ca="1">IF($A$1&lt;&gt;Entree!$A$3,0,IFERROR(VLOOKUP(B$1,Entree!$B$3:$T$42,Entree!$R$1-Entree!$B$1+1,0),0))-B63</f>
        <v>382.79999999999995</v>
      </c>
      <c r="C65" s="62">
        <f ca="1">IF($A$1&lt;&gt;Entree!$A$3,0,IFERROR(VLOOKUP(C$1,Entree!$B$3:$T$42,Entree!$R$1-Entree!$B$1+1,0),0))-C63</f>
        <v>0</v>
      </c>
      <c r="D65" s="62">
        <f ca="1">IF($A$1&lt;&gt;Entree!$A$3,0,IFERROR(VLOOKUP(D$1,Entree!$B$3:$T$42,Entree!$R$1-Entree!$B$1+1,0),0))-D63</f>
        <v>0</v>
      </c>
      <c r="E65" s="62">
        <f ca="1">IF($A$1&lt;&gt;Entree!$A$3,0,IFERROR(VLOOKUP(E$1,Entree!$B$3:$T$42,Entree!$R$1-Entree!$B$1+1,0),0))-E63</f>
        <v>0</v>
      </c>
      <c r="F65" s="62">
        <f ca="1">IF($A$1&lt;&gt;Entree!$A$3,0,IFERROR(VLOOKUP(F$1,Entree!$B$3:$T$42,Entree!$R$1-Entree!$B$1+1,0),0))-F63</f>
        <v>0</v>
      </c>
      <c r="G65" s="62">
        <f ca="1">IF($A$1&lt;&gt;Entree!$A$3,0,IFERROR(VLOOKUP(G$1,Entree!$B$3:$T$42,Entree!$R$1-Entree!$B$1+1,0),0))-G63</f>
        <v>0</v>
      </c>
      <c r="H65" s="62">
        <f ca="1">IF($A$1&lt;&gt;Entree!$A$3,0,IFERROR(VLOOKUP(H$1,Entree!$B$3:$T$42,Entree!$R$1-Entree!$B$1+1,0),0))-H63</f>
        <v>0</v>
      </c>
      <c r="I65" s="62">
        <f ca="1">IF($A$1&lt;&gt;Entree!$A$3,0,IFERROR(VLOOKUP(I$1,Entree!$B$3:$T$42,Entree!$R$1-Entree!$B$1+1,0),0))-I63</f>
        <v>0</v>
      </c>
      <c r="J65" s="62">
        <f ca="1">IF($A$1&lt;&gt;Entree!$A$3,0,IFERROR(VLOOKUP(J$1,Entree!$B$3:$T$42,Entree!$R$1-Entree!$B$1+1,0),0))-J63</f>
        <v>0</v>
      </c>
      <c r="K65" s="62">
        <f ca="1">IF($A$1&lt;&gt;Entree!$A$3,0,IFERROR(VLOOKUP(K$1,Entree!$B$3:$T$42,Entree!$R$1-Entree!$B$1+1,0),0))-K63</f>
        <v>0</v>
      </c>
      <c r="L65" s="62">
        <f ca="1">IF($A$1&lt;&gt;Entree!$A$3,0,IFERROR(VLOOKUP(L$1,Entree!$B$3:$T$42,Entree!$R$1-Entree!$B$1+1,0),0))-L63</f>
        <v>0</v>
      </c>
      <c r="M65" s="62">
        <f ca="1">IF($A$1&lt;&gt;Entree!$A$3,0,IFERROR(VLOOKUP(M$1,Entree!$B$3:$T$42,Entree!$R$1-Entree!$B$1+1,0),0))-M63</f>
        <v>0</v>
      </c>
      <c r="N65" s="62">
        <f ca="1">IF($A$1&lt;&gt;Entree!$A$3,0,IFERROR(VLOOKUP(N$1,Entree!$B$3:$T$42,Entree!$R$1-Entree!$B$1+1,0),0))-N63</f>
        <v>-4.41</v>
      </c>
      <c r="O65" s="62">
        <f ca="1">IF($A$1&lt;&gt;Entree!$A$3,0,IFERROR(VLOOKUP(O$1,Entree!$B$3:$T$42,Entree!$R$1-Entree!$B$1+1,0),0))-O63</f>
        <v>0</v>
      </c>
      <c r="P65" s="62">
        <f ca="1">IF($A$1&lt;&gt;Entree!$A$3,0,IFERROR(VLOOKUP(P$1,Entree!$B$3:$T$42,Entree!$R$1-Entree!$B$1+1,0),0))-P63</f>
        <v>0</v>
      </c>
      <c r="Q65" s="62">
        <f ca="1">IF($A$1&lt;&gt;Entree!$A$3,0,IFERROR(VLOOKUP(Q$1,Entree!$B$3:$T$42,Entree!$R$1-Entree!$B$1+1,0),0))-Q63</f>
        <v>12.68</v>
      </c>
      <c r="R65" s="62">
        <f ca="1">IF($A$1&lt;&gt;Entree!$A$3,0,IFERROR(VLOOKUP(R$1,Entree!$B$3:$T$42,Entree!$R$1-Entree!$B$1+1,0),0))-R63</f>
        <v>-12.68</v>
      </c>
      <c r="S65" s="62">
        <f ca="1">IF($A$1&lt;&gt;Entree!$A$3,0,IFERROR(VLOOKUP(S$1,Entree!$B$3:$T$42,Entree!$R$1-Entree!$B$1+1,0),0))-S63</f>
        <v>0</v>
      </c>
      <c r="T65" s="62">
        <f ca="1">IF($A$1&lt;&gt;Entree!$A$3,0,IFERROR(VLOOKUP(T$1,Entree!$B$3:$T$42,Entree!$R$1-Entree!$B$1+1,0),0))-T63</f>
        <v>0</v>
      </c>
      <c r="U65" s="62">
        <f ca="1">IF($A$1&lt;&gt;Entree!$A$3,0,IFERROR(VLOOKUP(U$1,Entree!$B$3:$T$42,Entree!$R$1-Entree!$B$1+1,0),0))-U63</f>
        <v>0</v>
      </c>
      <c r="V65" s="62">
        <f ca="1">IF($A$1&lt;&gt;Entree!$A$3,0,IFERROR(VLOOKUP(V$1,Entree!$B$3:$T$42,Entree!$R$1-Entree!$B$1+1,0),0))-V63</f>
        <v>0</v>
      </c>
      <c r="W65" s="62">
        <f ca="1">IF($A$1&lt;&gt;Entree!$A$3,0,IFERROR(VLOOKUP(W$1,Entree!$B$3:$T$42,Entree!$R$1-Entree!$B$1+1,0),0))-W63</f>
        <v>0</v>
      </c>
      <c r="X65" s="62">
        <f ca="1">IF($A$1&lt;&gt;Entree!$A$3,0,IFERROR(VLOOKUP(X$1,Entree!$B$3:$T$42,Entree!$R$1-Entree!$B$1+1,0),0))-X63</f>
        <v>0</v>
      </c>
      <c r="Y65" s="62">
        <f ca="1">IF($A$1&lt;&gt;Entree!$A$3,0,IFERROR(VLOOKUP(Y$1,Entree!$B$3:$T$42,Entree!$R$1-Entree!$B$1+1,0),0))-Y63</f>
        <v>0</v>
      </c>
      <c r="Z65" s="62">
        <f ca="1">IF($A$1&lt;&gt;Entree!$A$3,0,IFERROR(VLOOKUP(Z$1,Entree!$B$3:$T$42,Entree!$R$1-Entree!$B$1+1,0),0))-Z63</f>
        <v>4.41</v>
      </c>
      <c r="AA65" s="62">
        <f ca="1">IF($A$1&lt;&gt;Entree!$A$3,0,IFERROR(VLOOKUP(AA$1,Entree!$B$3:$T$42,Entree!$R$1-Entree!$B$1+1,0),0))-AA63</f>
        <v>0</v>
      </c>
      <c r="AB65" s="62">
        <f ca="1">IF($A$1&lt;&gt;Entree!$A$3,0,IFERROR(VLOOKUP(AB$1,Entree!$B$3:$T$42,Entree!$R$1-Entree!$B$1+1,0),0))-AB63</f>
        <v>0</v>
      </c>
      <c r="AC65" s="62">
        <f ca="1">IF($A$1&lt;&gt;Entree!$A$3,0,IFERROR(VLOOKUP(AC$1,Entree!$B$3:$T$42,Entree!$R$1-Entree!$B$1+1,0),0))-AC63</f>
        <v>0</v>
      </c>
      <c r="AD65" s="62">
        <f ca="1">IF($A$1&lt;&gt;Entree!$A$3,0,IFERROR(VLOOKUP(AD$1,Entree!$B$3:$T$42,Entree!$R$1-Entree!$B$1+1,0),0))-AD63</f>
        <v>0</v>
      </c>
      <c r="AE65" s="62">
        <f ca="1">IF($A$1&lt;&gt;Entree!$A$3,0,IFERROR(VLOOKUP(AE$1,Entree!$B$3:$T$42,Entree!$R$1-Entree!$B$1+1,0),0))-AE63</f>
        <v>0</v>
      </c>
      <c r="AF65" s="63">
        <f ca="1">IF($A$1&lt;&gt;Entree!$A$3,0,IFERROR(VLOOKUP(AF$1,Entree!$B$3:$T$42,Entree!$R$1-Entree!$B$1+1,0),0))-AF63</f>
        <v>0</v>
      </c>
      <c r="AG65" s="63">
        <f ca="1">IF($A$1&lt;&gt;Entree!$A$3,0,IFERROR(VLOOKUP(AG$1,Entree!$B$3:$T$42,Entree!$R$1-Entree!$B$1+1,0),0))-AG63</f>
        <v>0</v>
      </c>
      <c r="AH65" s="63">
        <f ca="1">IF($A$1&lt;&gt;Entree!$A$3,0,IFERROR(VLOOKUP(AH$1,Entree!$B$3:$T$42,Entree!$R$1-Entree!$B$1+1,0),0))-AH63</f>
        <v>0</v>
      </c>
      <c r="AI65" s="63">
        <f ca="1">IF($A$1&lt;&gt;Entree!$A$3,0,IFERROR(VLOOKUP(AI$1,Entree!$B$3:$T$42,Entree!$R$1-Entree!$B$1+1,0),0))-AI63</f>
        <v>0</v>
      </c>
      <c r="AJ65" s="63">
        <f ca="1">IF($A$1&lt;&gt;Entree!$A$3,0,IFERROR(VLOOKUP(AJ$1,Entree!$B$3:$T$42,Entree!$R$1-Entree!$B$1+1,0),0))-AJ63</f>
        <v>0</v>
      </c>
      <c r="AK65" s="63">
        <f ca="1">IF($A$1&lt;&gt;Entree!$A$3,0,IFERROR(VLOOKUP(AK$1,Entree!$B$3:$T$42,Entree!$R$1-Entree!$B$1+1,0),0))-AK63</f>
        <v>0</v>
      </c>
      <c r="AL65" s="63">
        <f ca="1">IF($A$1&lt;&gt;Entree!$A$3,0,IFERROR(VLOOKUP(AL$1,Entree!$B$3:$T$42,Entree!$R$1-Entree!$B$1+1,0),0))-AL63</f>
        <v>0</v>
      </c>
      <c r="AM65" s="63">
        <f ca="1">IF($A$1&lt;&gt;Entree!$A$3,0,IFERROR(VLOOKUP(AM$1,Entree!$B$3:$T$42,Entree!$R$1-Entree!$B$1+1,0),0))-AM63</f>
        <v>0</v>
      </c>
      <c r="AN65" s="63">
        <f ca="1">IF($A$1&lt;&gt;Entree!$A$3,0,IFERROR(VLOOKUP(AN$1,Entree!$B$3:$T$42,Entree!$R$1-Entree!$B$1+1,0),0))-AN63</f>
        <v>0</v>
      </c>
      <c r="AO65" s="63">
        <f ca="1">IF($A$1&lt;&gt;Entree!$A$3,0,IFERROR(VLOOKUP(AO$1,Entree!$B$3:$T$42,Entree!$R$1-Entree!$B$1+1,0),0))-AO63</f>
        <v>0</v>
      </c>
      <c r="AP65" s="63">
        <f ca="1">IF($A$1&lt;&gt;Entree!$A$3,0,IFERROR(VLOOKUP(AP$1,Entree!$B$3:$T$42,Entree!$R$1-Entree!$B$1+1,0),0))-AP63</f>
        <v>0</v>
      </c>
      <c r="AQ65" s="63">
        <f ca="1">IF($A$1&lt;&gt;Entree!$A$3,0,IFERROR(VLOOKUP(AQ$1,Entree!$B$3:$T$42,Entree!$R$1-Entree!$B$1+1,0),0))-AQ63</f>
        <v>0</v>
      </c>
      <c r="AR65" s="63">
        <f ca="1">IF($A$1&lt;&gt;Entree!$A$3,0,IFERROR(VLOOKUP(AR$1,Entree!$B$3:$T$42,Entree!$R$1-Entree!$B$1+1,0),0))-AR63</f>
        <v>0</v>
      </c>
      <c r="AS65" s="63">
        <f ca="1">IF($A$1&lt;&gt;Entree!$A$3,0,IFERROR(VLOOKUP(AS$1,Entree!$B$3:$T$42,Entree!$R$1-Entree!$B$1+1,0),0))-AS63</f>
        <v>0</v>
      </c>
      <c r="AT65" s="63">
        <f ca="1">IF($A$1&lt;&gt;Entree!$A$3,0,IFERROR(VLOOKUP(AT$1,Entree!$B$3:$T$42,Entree!$R$1-Entree!$B$1+1,0),0))-AT63</f>
        <v>0</v>
      </c>
      <c r="AU65" s="63">
        <f ca="1">IF($A$1&lt;&gt;Entree!$A$3,0,IFERROR(VLOOKUP(AU$1,Entree!$B$3:$T$42,Entree!$R$1-Entree!$B$1+1,0),0))-AU63</f>
        <v>0</v>
      </c>
      <c r="AV65" s="63">
        <f ca="1">IF($A$1&lt;&gt;Entree!$A$3,0,IFERROR(VLOOKUP(AV$1,Entree!$B$3:$T$42,Entree!$R$1-Entree!$B$1+1,0),0))-AV63</f>
        <v>0</v>
      </c>
      <c r="AW65" s="63">
        <f ca="1">IF($A$1&lt;&gt;Entree!$A$3,0,IFERROR(VLOOKUP(AW$1,Entree!$B$3:$T$42,Entree!$R$1-Entree!$B$1+1,0),0))-AW63</f>
        <v>0</v>
      </c>
      <c r="AX65" s="63">
        <f ca="1">IF($A$1&lt;&gt;Entree!$A$3,0,IFERROR(VLOOKUP(AX$1,Entree!$B$3:$T$42,Entree!$R$1-Entree!$B$1+1,0),0))-AX63</f>
        <v>0</v>
      </c>
      <c r="AY65" s="63">
        <f ca="1">IF($A$1&lt;&gt;Entree!$A$3,0,IFERROR(VLOOKUP(AY$1,Entree!$B$3:$T$42,Entree!$R$1-Entree!$B$1+1,0),0))-AY63</f>
        <v>0</v>
      </c>
      <c r="AZ65" s="63">
        <f ca="1">IF($A$1&lt;&gt;Entree!$A$3,0,IFERROR(VLOOKUP(AZ$1,Entree!$B$3:$T$42,Entree!$R$1-Entree!$B$1+1,0),0))-AZ63</f>
        <v>15.909999999999997</v>
      </c>
      <c r="BA65" s="63">
        <f ca="1">IF($A$1&lt;&gt;Entree!$A$3,0,IFERROR(VLOOKUP(BA$1,Entree!$B$3:$T$42,Entree!$R$1-Entree!$B$1+1,0),0))-BA63</f>
        <v>17.45</v>
      </c>
      <c r="BB65" s="63">
        <f ca="1">IF($A$1&lt;&gt;Entree!$A$3,0,IFERROR(VLOOKUP(BB$1,Entree!$B$3:$T$42,Entree!$R$1-Entree!$B$1+1,0),0))-BB63</f>
        <v>17.72</v>
      </c>
      <c r="BC65" s="63">
        <f ca="1">IF($A$1&lt;&gt;Entree!$A$3,0,IFERROR(VLOOKUP(BC$1,Entree!$B$3:$T$42,Entree!$R$1-Entree!$B$1+1,0),0))-BC63</f>
        <v>0</v>
      </c>
      <c r="BD65" s="63">
        <f ca="1">IF($A$1&lt;&gt;Entree!$A$3,0,IFERROR(VLOOKUP(BD$1,Entree!$B$3:$T$42,Entree!$R$1-Entree!$B$1+1,0),0))-BD63</f>
        <v>2.0999999999999996</v>
      </c>
      <c r="BE65" s="63">
        <f ca="1">IF($A$1&lt;&gt;Entree!$A$3,0,IFERROR(VLOOKUP(BE$1,Entree!$B$3:$T$42,Entree!$R$1-Entree!$B$1+1,0),0))-BE63</f>
        <v>0</v>
      </c>
      <c r="BF65" s="63">
        <f ca="1">IF($A$1&lt;&gt;Entree!$A$3,0,IFERROR(VLOOKUP(BF$1,Entree!$B$3:$T$42,Entree!$R$1-Entree!$B$1+1,0),0))-BF63</f>
        <v>0</v>
      </c>
      <c r="BG65" s="63">
        <f ca="1">IF($A$1&lt;&gt;Entree!$A$3,0,IFERROR(VLOOKUP(BG$1,Entree!$B$3:$T$42,Entree!$R$1-Entree!$B$1+1,0),0))-BG63</f>
        <v>0</v>
      </c>
      <c r="BH65" s="63">
        <f ca="1">IF($A$1&lt;&gt;Entree!$A$3,0,IFERROR(VLOOKUP(BH$1,Entree!$B$3:$T$42,Entree!$R$1-Entree!$B$1+1,0),0))-BH63</f>
        <v>0</v>
      </c>
      <c r="BI65" s="63">
        <f ca="1">IF($A$1&lt;&gt;Entree!$A$3,0,IFERROR(VLOOKUP(BI$1,Entree!$B$3:$T$42,Entree!$R$1-Entree!$B$1+1,0),0))-BI63</f>
        <v>19.010000000000002</v>
      </c>
      <c r="BJ65" s="63">
        <f ca="1">IF($A$1&lt;&gt;Entree!$A$3,0,IFERROR(VLOOKUP(BJ$1,Entree!$B$3:$T$42,Entree!$R$1-Entree!$B$1+1,0),0))-BJ63</f>
        <v>0</v>
      </c>
      <c r="BK65" s="63">
        <f ca="1">IF($A$1&lt;&gt;Entree!$A$3,0,IFERROR(VLOOKUP(BK$1,Entree!$B$3:$T$42,Entree!$R$1-Entree!$B$1+1,0),0))-BK63</f>
        <v>0</v>
      </c>
      <c r="BL65" s="63">
        <f ca="1">IF($A$1&lt;&gt;Entree!$A$3,0,IFERROR(VLOOKUP(BL$1,Entree!$B$3:$T$42,Entree!$R$1-Entree!$B$1+1,0),0))-BL63</f>
        <v>0</v>
      </c>
      <c r="BM65" s="63">
        <f ca="1">IF($A$1&lt;&gt;Entree!$A$3,0,IFERROR(VLOOKUP(BM$1,Entree!$B$3:$T$42,Entree!$R$1-Entree!$B$1+1,0),0))-BM63</f>
        <v>15</v>
      </c>
      <c r="BN65" s="63">
        <f ca="1">IF($A$1&lt;&gt;Entree!$A$3,0,IFERROR(VLOOKUP(BN$1,Entree!$B$3:$T$42,Entree!$R$1-Entree!$B$1+1,0),0))-BN63</f>
        <v>0</v>
      </c>
      <c r="BO65" s="63">
        <f ca="1">IF($A$1&lt;&gt;Entree!$A$3,0,IFERROR(VLOOKUP(BO$1,Entree!$B$3:$T$42,Entree!$R$1-Entree!$B$1+1,0),0))-BO63</f>
        <v>0</v>
      </c>
      <c r="BP65" s="63">
        <f ca="1">IF($A$1&lt;&gt;Entree!$A$3,0,IFERROR(VLOOKUP(BP$1,Entree!$B$3:$T$42,Entree!$R$1-Entree!$B$1+1,0),0))-BP63</f>
        <v>0</v>
      </c>
      <c r="BQ65" s="63">
        <f ca="1">IF($A$1&lt;&gt;Entree!$A$3,0,IFERROR(VLOOKUP(BQ$1,Entree!$B$3:$T$42,Entree!$R$1-Entree!$B$1+1,0),0))-BQ63</f>
        <v>0</v>
      </c>
      <c r="BR65" s="63">
        <f ca="1">IF($A$1&lt;&gt;Entree!$A$3,0,IFERROR(VLOOKUP(BR$1,Entree!$B$3:$T$42,Entree!$R$1-Entree!$B$1+1,0),0))-BR63</f>
        <v>0</v>
      </c>
      <c r="BS65" s="63">
        <f ca="1">IF($A$1&lt;&gt;Entree!$A$3,0,IFERROR(VLOOKUP(BS$1,Entree!$B$3:$T$42,Entree!$R$1-Entree!$B$1+1,0),0))-BS63</f>
        <v>0</v>
      </c>
      <c r="BT65" s="63">
        <f ca="1">IF($A$1&lt;&gt;Entree!$A$3,0,IFERROR(VLOOKUP(BT$1,Entree!$B$3:$T$42,Entree!$R$1-Entree!$B$1+1,0),0))-BT63</f>
        <v>0</v>
      </c>
      <c r="BU65" s="63">
        <f ca="1">IF($A$1&lt;&gt;Entree!$A$3,0,IFERROR(VLOOKUP(BU$1,Entree!$B$3:$T$42,Entree!$R$1-Entree!$B$1+1,0),0))-BU63</f>
        <v>0</v>
      </c>
      <c r="BV65" s="63">
        <f ca="1">IF($A$1&lt;&gt;Entree!$A$3,0,IFERROR(VLOOKUP(BV$1,Entree!$B$3:$T$42,Entree!$R$1-Entree!$B$1+1,0),0))-BV63</f>
        <v>0</v>
      </c>
      <c r="BW65" s="63">
        <f ca="1">IF($A$1&lt;&gt;Entree!$A$3,0,IFERROR(VLOOKUP(BW$1,Entree!$B$3:$T$42,Entree!$R$1-Entree!$B$1+1,0),0))-BW63</f>
        <v>0</v>
      </c>
      <c r="BX65" s="63">
        <f ca="1">IF($A$1&lt;&gt;Entree!$A$3,0,IFERROR(VLOOKUP(BX$1,Entree!$B$3:$T$42,Entree!$R$1-Entree!$B$1+1,0),0))-BX63</f>
        <v>0</v>
      </c>
      <c r="BY65" s="63">
        <f ca="1">IF($A$1&lt;&gt;Entree!$A$3,0,IFERROR(VLOOKUP(BY$1,Entree!$B$3:$T$42,Entree!$R$1-Entree!$B$1+1,0),0))-BY63</f>
        <v>0</v>
      </c>
      <c r="BZ65" s="63">
        <f ca="1">IF($A$1&lt;&gt;Entree!$A$3,0,IFERROR(VLOOKUP(BZ$1,Entree!$B$3:$T$42,Entree!$R$1-Entree!$B$1+1,0),0))-BZ63</f>
        <v>0</v>
      </c>
      <c r="CA65" s="63">
        <f ca="1">IF($A$1&lt;&gt;Entree!$A$3,0,IFERROR(VLOOKUP(CA$1,Entree!$B$3:$T$42,Entree!$R$1-Entree!$B$1+1,0),0))-CA63</f>
        <v>0</v>
      </c>
      <c r="CB65" s="63">
        <f ca="1">IF($A$1&lt;&gt;Entree!$A$3,0,IFERROR(VLOOKUP(CB$1,Entree!$B$3:$T$42,Entree!$R$1-Entree!$B$1+1,0),0))-CB63</f>
        <v>0</v>
      </c>
      <c r="CC65" s="63">
        <f ca="1">IF($A$1&lt;&gt;Entree!$A$3,0,IFERROR(VLOOKUP(CC$1,Entree!$B$3:$T$42,Entree!$R$1-Entree!$B$1+1,0),0))-CC63</f>
        <v>0</v>
      </c>
      <c r="CD65" s="63">
        <f ca="1">IF($A$1&lt;&gt;Entree!$A$3,0,IFERROR(VLOOKUP(CD$1,Entree!$B$3:$T$42,Entree!$R$1-Entree!$B$1+1,0),0))-CD63</f>
        <v>0</v>
      </c>
      <c r="CE65" s="63">
        <f ca="1">IF($A$1&lt;&gt;Entree!$A$3,0,IFERROR(VLOOKUP(CE$1,Entree!$B$3:$T$42,Entree!$R$1-Entree!$B$1+1,0),0))-CE63</f>
        <v>0</v>
      </c>
      <c r="CF65" s="63">
        <f ca="1">IF($A$1&lt;&gt;Entree!$A$3,0,IFERROR(VLOOKUP(CF$1,Entree!$B$3:$T$42,Entree!$R$1-Entree!$B$1+1,0),0))-CF63</f>
        <v>0</v>
      </c>
      <c r="CG65" s="63">
        <f ca="1">IF($A$1&lt;&gt;Entree!$A$3,0,IFERROR(VLOOKUP(CG$1,Entree!$B$3:$T$42,Entree!$R$1-Entree!$B$1+1,0),0))-CG63</f>
        <v>0</v>
      </c>
      <c r="CH65" s="63">
        <f ca="1">IF($A$1&lt;&gt;Entree!$A$3,0,IFERROR(VLOOKUP(CH$1,Entree!$B$3:$T$42,Entree!$R$1-Entree!$B$1+1,0),0))-CH63</f>
        <v>0</v>
      </c>
      <c r="CI65" s="63">
        <f ca="1">IF($A$1&lt;&gt;Entree!$A$3,0,IFERROR(VLOOKUP(CI$1,Entree!$B$3:$T$42,Entree!$R$1-Entree!$B$1+1,0),0))-CI63</f>
        <v>0</v>
      </c>
      <c r="CJ65" s="63">
        <f ca="1">IF($A$1&lt;&gt;Entree!$A$3,0,IFERROR(VLOOKUP(CJ$1,Entree!$B$3:$T$42,Entree!$R$1-Entree!$B$1+1,0),0))-CJ63</f>
        <v>0</v>
      </c>
      <c r="CK65" s="63">
        <f ca="1">IF($A$1&lt;&gt;Entree!$A$3,0,IFERROR(VLOOKUP(CK$1,Entree!$B$3:$T$42,Entree!$R$1-Entree!$B$1+1,0),0))-CK63</f>
        <v>0</v>
      </c>
      <c r="CL65" s="63">
        <f ca="1">IF($A$1&lt;&gt;Entree!$A$3,0,IFERROR(VLOOKUP(CL$1,Entree!$B$3:$T$42,Entree!$R$1-Entree!$B$1+1,0),0))-CL63</f>
        <v>0</v>
      </c>
      <c r="CM65" s="63">
        <f ca="1">IF($A$1&lt;&gt;Entree!$A$3,0,IFERROR(VLOOKUP(CM$1,Entree!$B$3:$T$42,Entree!$R$1-Entree!$B$1+1,0),0))-CM63</f>
        <v>0</v>
      </c>
      <c r="CN65" s="63">
        <f ca="1">IF($A$1&lt;&gt;Entree!$A$3,0,IFERROR(VLOOKUP(CN$1,Entree!$B$3:$T$42,Entree!$R$1-Entree!$B$1+1,0),0))-CN63</f>
        <v>0</v>
      </c>
      <c r="CO65" s="63">
        <f ca="1">IF($A$1&lt;&gt;Entree!$A$3,0,IFERROR(VLOOKUP(CO$1,Entree!$B$3:$T$42,Entree!$R$1-Entree!$B$1+1,0),0))-CO63</f>
        <v>0</v>
      </c>
      <c r="CP65" s="63">
        <f ca="1">IF($A$1&lt;&gt;Entree!$A$3,0,IFERROR(VLOOKUP(CP$1,Entree!$B$3:$T$42,Entree!$R$1-Entree!$B$1+1,0),0))-CP63</f>
        <v>0</v>
      </c>
      <c r="CQ65" s="63">
        <f ca="1">IF($A$1&lt;&gt;Entree!$A$3,0,IFERROR(VLOOKUP(CQ$1,Entree!$B$3:$T$42,Entree!$R$1-Entree!$B$1+1,0),0))-CQ63</f>
        <v>0</v>
      </c>
      <c r="CR65" s="63">
        <f ca="1">IF($A$1&lt;&gt;Entree!$A$3,0,IFERROR(VLOOKUP(CR$1,Entree!$B$3:$T$42,Entree!$R$1-Entree!$B$1+1,0),0))-CR63</f>
        <v>0</v>
      </c>
      <c r="CS65" s="63">
        <f ca="1">IF($A$1&lt;&gt;Entree!$A$3,0,IFERROR(VLOOKUP(CS$1,Entree!$B$3:$T$42,Entree!$R$1-Entree!$B$1+1,0),0))-CS63</f>
        <v>0</v>
      </c>
      <c r="CT65" s="63">
        <f ca="1">IF($A$1&lt;&gt;Entree!$A$3,0,IFERROR(VLOOKUP(CT$1,Entree!$B$3:$T$42,Entree!$R$1-Entree!$B$1+1,0),0))-CT63</f>
        <v>0</v>
      </c>
      <c r="CU65" s="63">
        <f ca="1">IF($A$1&lt;&gt;Entree!$A$3,0,IFERROR(VLOOKUP(CU$1,Entree!$B$3:$T$42,Entree!$R$1-Entree!$B$1+1,0),0))-CU63</f>
        <v>0</v>
      </c>
      <c r="CV65" s="63">
        <f ca="1">IF($A$1&lt;&gt;Entree!$A$3,0,IFERROR(VLOOKUP(CV$1,Entree!$B$3:$T$42,Entree!$R$1-Entree!$B$1+1,0),0))-CV63</f>
        <v>0</v>
      </c>
      <c r="CW65" s="63">
        <f ca="1">IF($A$1&lt;&gt;Entree!$A$3,0,Calculs!E55-Calculs!E56-Calculs!E57)</f>
        <v>30.624000000000002</v>
      </c>
      <c r="CX65" s="63">
        <f ca="1">IF($A$1&lt;&gt;Entree!$A$3,0,Entree!J44)</f>
        <v>24</v>
      </c>
      <c r="CY65" s="63">
        <f ca="1">IF($A$1&lt;&gt;Entree!$A$3,0,Entree!Q44)</f>
        <v>295.61</v>
      </c>
    </row>
    <row r="66" spans="1:103" x14ac:dyDescent="0.25">
      <c r="AF66" s="19"/>
      <c r="AG66" s="19"/>
      <c r="AH66" s="19"/>
      <c r="AI66" s="19"/>
      <c r="AJ66" s="19"/>
      <c r="AK66" s="19"/>
      <c r="AL66" s="19"/>
      <c r="AM66" s="19"/>
      <c r="AN66" s="19"/>
      <c r="AO66" s="19"/>
      <c r="AP66" s="19"/>
      <c r="AQ66" s="19"/>
      <c r="AR66" s="19"/>
      <c r="AS66" s="19"/>
      <c r="AT66" s="19"/>
      <c r="AU66" s="19"/>
      <c r="AV66" s="19"/>
      <c r="AW66" s="19"/>
      <c r="AX66" s="19"/>
      <c r="AY66" s="19"/>
      <c r="AZ66" s="19"/>
      <c r="BA66" s="19"/>
      <c r="BB66" s="19"/>
      <c r="BC66" s="19"/>
      <c r="BD66" s="19"/>
      <c r="BE66" s="19"/>
      <c r="BF66" s="19"/>
      <c r="BG66" s="19"/>
      <c r="BH66" s="19"/>
      <c r="BI66" s="19"/>
      <c r="BJ66" s="19"/>
      <c r="BK66" s="19"/>
      <c r="BL66" s="19"/>
      <c r="BM66" s="19"/>
      <c r="BN66" s="19"/>
      <c r="BO66" s="19"/>
      <c r="BP66" s="19"/>
      <c r="BQ66" s="19"/>
      <c r="BR66" s="19"/>
      <c r="BS66" s="19"/>
      <c r="BT66" s="19"/>
      <c r="BU66" s="19"/>
      <c r="BV66" s="19"/>
      <c r="BW66" s="19"/>
      <c r="BX66" s="19"/>
      <c r="BY66" s="19"/>
      <c r="BZ66" s="19"/>
      <c r="CA66" s="19"/>
      <c r="CB66" s="19"/>
      <c r="CC66" s="19"/>
      <c r="CD66" s="19"/>
      <c r="CE66" s="19"/>
      <c r="CF66" s="19"/>
      <c r="CG66" s="19"/>
      <c r="CH66" s="19"/>
      <c r="CI66" s="19"/>
      <c r="CJ66" s="19"/>
      <c r="CK66" s="19"/>
      <c r="CL66" s="19"/>
      <c r="CM66" s="19"/>
      <c r="CN66" s="19"/>
      <c r="CO66" s="19"/>
      <c r="CP66" s="19"/>
      <c r="CQ66" s="19"/>
      <c r="CR66" s="19"/>
      <c r="CS66" s="19"/>
      <c r="CT66" s="19"/>
      <c r="CU66" s="19"/>
      <c r="CV66" s="19"/>
      <c r="CW66" s="19"/>
      <c r="CX66" s="19"/>
      <c r="CY66" s="19"/>
    </row>
    <row r="67" spans="1:103" hidden="1" x14ac:dyDescent="0.25">
      <c r="AF67" s="19"/>
      <c r="AG67" s="19"/>
      <c r="AH67" s="19"/>
      <c r="AI67" s="19"/>
      <c r="AJ67" s="19"/>
      <c r="AK67" s="19"/>
      <c r="AL67" s="19"/>
      <c r="AM67" s="19"/>
      <c r="AN67" s="19"/>
      <c r="AO67" s="19"/>
      <c r="AP67" s="19"/>
      <c r="AQ67" s="19"/>
      <c r="AR67" s="19"/>
      <c r="AS67" s="19"/>
      <c r="AT67" s="19"/>
      <c r="AU67" s="19"/>
      <c r="AV67" s="19"/>
      <c r="AW67" s="19"/>
      <c r="AX67" s="19"/>
      <c r="AY67" s="19"/>
      <c r="AZ67" s="19"/>
      <c r="BA67" s="19"/>
      <c r="BB67" s="19"/>
      <c r="BC67" s="19"/>
      <c r="BD67" s="19"/>
      <c r="BE67" s="19"/>
      <c r="BF67" s="19"/>
      <c r="BG67" s="19"/>
      <c r="BH67" s="19"/>
      <c r="BI67" s="19"/>
      <c r="BJ67" s="19"/>
      <c r="BK67" s="19"/>
      <c r="BL67" s="19"/>
      <c r="BM67" s="19"/>
      <c r="BN67" s="19"/>
      <c r="BO67" s="19"/>
      <c r="BP67" s="19"/>
      <c r="BQ67" s="19"/>
      <c r="BR67" s="19"/>
      <c r="BS67" s="19"/>
      <c r="BT67" s="19"/>
      <c r="BU67" s="19"/>
      <c r="BV67" s="19"/>
      <c r="BW67" s="19"/>
      <c r="BX67" s="19"/>
      <c r="BY67" s="19"/>
      <c r="BZ67" s="19"/>
      <c r="CA67" s="19"/>
      <c r="CB67" s="19"/>
      <c r="CC67" s="19"/>
      <c r="CD67" s="19"/>
      <c r="CE67" s="19"/>
      <c r="CF67" s="19"/>
      <c r="CG67" s="19"/>
      <c r="CH67" s="19"/>
      <c r="CI67" s="19"/>
      <c r="CJ67" s="19"/>
      <c r="CK67" s="19"/>
      <c r="CL67" s="19"/>
      <c r="CM67" s="19"/>
      <c r="CN67" s="19"/>
      <c r="CO67" s="19"/>
      <c r="CP67" s="19"/>
      <c r="CQ67" s="19"/>
      <c r="CR67" s="19"/>
      <c r="CS67" s="19"/>
      <c r="CT67" s="19"/>
      <c r="CU67" s="19"/>
      <c r="CV67" s="19"/>
      <c r="CW67" s="19"/>
      <c r="CX67" s="19"/>
      <c r="CY67" s="19"/>
    </row>
    <row r="68" spans="1:103" hidden="1" x14ac:dyDescent="0.25"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  <c r="AX68" s="19"/>
      <c r="AY68" s="19"/>
      <c r="AZ68" s="19"/>
      <c r="BA68" s="19"/>
      <c r="BB68" s="19"/>
      <c r="BC68" s="19"/>
      <c r="BD68" s="19"/>
      <c r="BE68" s="19"/>
      <c r="BF68" s="19"/>
      <c r="BG68" s="19"/>
      <c r="BH68" s="19"/>
      <c r="BI68" s="19"/>
      <c r="BJ68" s="19"/>
      <c r="BK68" s="19"/>
      <c r="BL68" s="19"/>
      <c r="BM68" s="19"/>
      <c r="BN68" s="19"/>
      <c r="BO68" s="19"/>
      <c r="BP68" s="19"/>
      <c r="BQ68" s="19"/>
      <c r="BR68" s="19"/>
      <c r="BS68" s="19"/>
      <c r="BT68" s="19"/>
      <c r="BU68" s="19"/>
      <c r="BV68" s="19"/>
      <c r="BW68" s="19"/>
      <c r="BX68" s="19"/>
      <c r="BY68" s="19"/>
      <c r="BZ68" s="19"/>
      <c r="CA68" s="19"/>
      <c r="CB68" s="19"/>
      <c r="CC68" s="19"/>
      <c r="CD68" s="19"/>
      <c r="CE68" s="19"/>
      <c r="CF68" s="19"/>
      <c r="CG68" s="19"/>
      <c r="CH68" s="19"/>
      <c r="CI68" s="19"/>
      <c r="CJ68" s="19"/>
      <c r="CK68" s="19"/>
      <c r="CL68" s="19"/>
      <c r="CM68" s="19"/>
      <c r="CN68" s="19"/>
      <c r="CO68" s="19"/>
      <c r="CP68" s="19"/>
      <c r="CQ68" s="19"/>
      <c r="CR68" s="19"/>
      <c r="CS68" s="19"/>
      <c r="CT68" s="19"/>
      <c r="CU68" s="19"/>
      <c r="CV68" s="19"/>
      <c r="CW68" s="19"/>
      <c r="CX68" s="19"/>
      <c r="CY68" s="19"/>
    </row>
    <row r="69" spans="1:103" hidden="1" x14ac:dyDescent="0.25"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19"/>
      <c r="AX69" s="19"/>
      <c r="AY69" s="19"/>
      <c r="AZ69" s="19"/>
      <c r="BA69" s="19"/>
      <c r="BB69" s="19"/>
      <c r="BC69" s="19"/>
      <c r="BD69" s="19"/>
      <c r="BE69" s="19"/>
      <c r="BF69" s="19"/>
      <c r="BG69" s="19"/>
      <c r="BH69" s="19"/>
      <c r="BI69" s="19"/>
      <c r="BJ69" s="19"/>
      <c r="BK69" s="19"/>
      <c r="BL69" s="19"/>
      <c r="BM69" s="19"/>
      <c r="BN69" s="19"/>
      <c r="BO69" s="19"/>
      <c r="BP69" s="19"/>
      <c r="BQ69" s="19"/>
      <c r="BR69" s="19"/>
      <c r="BS69" s="19"/>
      <c r="BT69" s="19"/>
      <c r="BU69" s="19"/>
      <c r="BV69" s="19"/>
      <c r="BW69" s="19"/>
      <c r="BX69" s="19"/>
      <c r="BY69" s="19"/>
      <c r="BZ69" s="19"/>
      <c r="CA69" s="19"/>
      <c r="CB69" s="19"/>
      <c r="CC69" s="19"/>
      <c r="CD69" s="19"/>
      <c r="CE69" s="19"/>
      <c r="CF69" s="19"/>
      <c r="CG69" s="19"/>
      <c r="CH69" s="19"/>
      <c r="CI69" s="19"/>
      <c r="CJ69" s="19"/>
      <c r="CK69" s="19"/>
      <c r="CL69" s="19"/>
      <c r="CM69" s="19"/>
      <c r="CN69" s="19"/>
      <c r="CO69" s="19"/>
      <c r="CP69" s="19"/>
      <c r="CQ69" s="19"/>
      <c r="CR69" s="19"/>
      <c r="CS69" s="19"/>
      <c r="CT69" s="19"/>
      <c r="CU69" s="19"/>
      <c r="CV69" s="19"/>
      <c r="CW69" s="19"/>
      <c r="CX69" s="19"/>
      <c r="CY69" s="19"/>
    </row>
    <row r="70" spans="1:103" hidden="1" x14ac:dyDescent="0.25"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19"/>
      <c r="AX70" s="19"/>
      <c r="AY70" s="19"/>
      <c r="AZ70" s="19"/>
      <c r="BA70" s="19"/>
      <c r="BB70" s="19"/>
      <c r="BC70" s="19"/>
      <c r="BD70" s="19"/>
      <c r="BE70" s="19"/>
      <c r="BF70" s="19"/>
      <c r="BG70" s="19"/>
      <c r="BH70" s="19"/>
      <c r="BI70" s="19"/>
      <c r="BJ70" s="19"/>
      <c r="BK70" s="19"/>
      <c r="BL70" s="19"/>
      <c r="BM70" s="19"/>
      <c r="BN70" s="19"/>
      <c r="BO70" s="19"/>
      <c r="BP70" s="19"/>
      <c r="BQ70" s="19"/>
      <c r="BR70" s="19"/>
      <c r="BS70" s="19"/>
      <c r="BT70" s="19"/>
      <c r="BU70" s="19"/>
      <c r="BV70" s="19"/>
      <c r="BW70" s="19"/>
      <c r="BX70" s="19"/>
      <c r="BY70" s="19"/>
      <c r="BZ70" s="19"/>
      <c r="CA70" s="19"/>
      <c r="CB70" s="19"/>
      <c r="CC70" s="19"/>
      <c r="CD70" s="19"/>
      <c r="CE70" s="19"/>
      <c r="CF70" s="19"/>
      <c r="CG70" s="19"/>
      <c r="CH70" s="19"/>
      <c r="CI70" s="19"/>
      <c r="CJ70" s="19"/>
      <c r="CK70" s="19"/>
      <c r="CL70" s="19"/>
      <c r="CM70" s="19"/>
      <c r="CN70" s="19"/>
      <c r="CO70" s="19"/>
      <c r="CP70" s="19"/>
      <c r="CQ70" s="19"/>
      <c r="CR70" s="19"/>
      <c r="CS70" s="19"/>
      <c r="CT70" s="19"/>
      <c r="CU70" s="19"/>
      <c r="CV70" s="19"/>
      <c r="CW70" s="19"/>
      <c r="CX70" s="19"/>
      <c r="CY70" s="19"/>
    </row>
    <row r="71" spans="1:103" ht="15.75" hidden="1" thickBot="1" x14ac:dyDescent="0.3">
      <c r="AF71" s="19"/>
      <c r="AG71" s="19"/>
      <c r="AH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19"/>
      <c r="AX71" s="19"/>
      <c r="AY71" s="19"/>
      <c r="AZ71" s="19"/>
      <c r="BA71" s="19"/>
      <c r="BB71" s="19"/>
      <c r="BC71" s="19"/>
      <c r="BD71" s="19"/>
      <c r="BE71" s="19"/>
      <c r="BF71" s="19"/>
      <c r="BG71" s="19"/>
      <c r="BH71" s="19"/>
      <c r="BI71" s="19"/>
      <c r="BJ71" s="19"/>
      <c r="BK71" s="19"/>
      <c r="BL71" s="19"/>
      <c r="BM71" s="19"/>
      <c r="BN71" s="19"/>
      <c r="BO71" s="19"/>
      <c r="BP71" s="19"/>
      <c r="BQ71" s="19"/>
      <c r="BR71" s="19"/>
      <c r="BS71" s="19"/>
      <c r="BT71" s="19"/>
      <c r="BU71" s="19"/>
      <c r="BV71" s="19"/>
      <c r="BW71" s="19"/>
      <c r="BX71" s="19"/>
      <c r="BY71" s="19"/>
      <c r="BZ71" s="19"/>
      <c r="CA71" s="19"/>
      <c r="CB71" s="19"/>
      <c r="CC71" s="19"/>
      <c r="CD71" s="19"/>
      <c r="CE71" s="19"/>
      <c r="CF71" s="19"/>
      <c r="CG71" s="19"/>
      <c r="CH71" s="19"/>
      <c r="CI71" s="19"/>
      <c r="CJ71" s="19"/>
      <c r="CK71" s="19"/>
      <c r="CL71" s="19"/>
      <c r="CM71" s="19"/>
      <c r="CN71" s="19"/>
      <c r="CO71" s="19"/>
      <c r="CP71" s="19"/>
      <c r="CQ71" s="19"/>
      <c r="CR71" s="19"/>
      <c r="CS71" s="19"/>
      <c r="CT71" s="19"/>
      <c r="CU71" s="19"/>
      <c r="CV71" s="19"/>
      <c r="CW71" s="19"/>
      <c r="CX71" s="19"/>
      <c r="CY71" s="19"/>
    </row>
    <row r="72" spans="1:103" hidden="1" x14ac:dyDescent="0.25">
      <c r="A72" s="60" t="s">
        <v>115</v>
      </c>
      <c r="B72" s="60"/>
      <c r="C72" s="60"/>
      <c r="D72" s="60"/>
      <c r="E72" s="60"/>
      <c r="F72" s="60"/>
      <c r="G72" s="60"/>
      <c r="H72" s="60"/>
      <c r="I72" s="60"/>
      <c r="J72" s="60"/>
      <c r="K72" s="60"/>
      <c r="L72" s="60"/>
      <c r="M72" s="60"/>
      <c r="N72" s="60"/>
      <c r="O72" s="60"/>
      <c r="P72" s="60"/>
      <c r="Q72" s="60"/>
      <c r="R72" s="60"/>
      <c r="S72" s="60"/>
      <c r="T72" s="60"/>
      <c r="U72" s="60"/>
      <c r="V72" s="60"/>
      <c r="W72" s="60"/>
      <c r="X72" s="60"/>
      <c r="Y72" s="60"/>
      <c r="Z72" s="60"/>
      <c r="AA72" s="60"/>
      <c r="AB72" s="60"/>
      <c r="AC72" s="60"/>
      <c r="AD72" s="60"/>
      <c r="AE72" s="60"/>
      <c r="AF72" s="58"/>
      <c r="AG72" s="58"/>
      <c r="AH72" s="58"/>
      <c r="AI72" s="58"/>
      <c r="AJ72" s="58"/>
      <c r="AK72" s="58"/>
      <c r="AL72" s="58"/>
      <c r="AM72" s="58"/>
      <c r="AN72" s="58"/>
      <c r="AO72" s="58"/>
      <c r="AP72" s="58"/>
      <c r="AQ72" s="58"/>
      <c r="AR72" s="58"/>
      <c r="AS72" s="58"/>
      <c r="AT72" s="58"/>
      <c r="AU72" s="58"/>
      <c r="AV72" s="58"/>
      <c r="AW72" s="58"/>
      <c r="AX72" s="58"/>
      <c r="AY72" s="58"/>
      <c r="AZ72" s="58"/>
      <c r="BA72" s="58"/>
      <c r="BB72" s="58"/>
      <c r="BC72" s="58"/>
      <c r="BD72" s="58"/>
      <c r="BE72" s="58"/>
      <c r="BF72" s="58"/>
      <c r="BG72" s="58"/>
      <c r="BH72" s="58"/>
      <c r="BI72" s="58"/>
      <c r="BJ72" s="58"/>
      <c r="BK72" s="58"/>
      <c r="BL72" s="58"/>
      <c r="BM72" s="58"/>
      <c r="BN72" s="58"/>
      <c r="BO72" s="58"/>
      <c r="BP72" s="58"/>
      <c r="BQ72" s="58"/>
      <c r="BR72" s="58"/>
      <c r="BS72" s="58"/>
      <c r="BT72" s="58"/>
      <c r="BU72" s="58"/>
      <c r="BV72" s="58"/>
      <c r="BW72" s="58"/>
      <c r="BX72" s="58"/>
      <c r="BY72" s="58"/>
      <c r="BZ72" s="58"/>
      <c r="CA72" s="58"/>
      <c r="CB72" s="58"/>
      <c r="CC72" s="58"/>
      <c r="CD72" s="58"/>
      <c r="CE72" s="58"/>
      <c r="CF72" s="58"/>
      <c r="CG72" s="58"/>
      <c r="CH72" s="58"/>
      <c r="CI72" s="58"/>
      <c r="CJ72" s="58"/>
      <c r="CK72" s="58"/>
      <c r="CL72" s="58"/>
      <c r="CM72" s="58"/>
      <c r="CN72" s="58"/>
      <c r="CO72" s="58"/>
      <c r="CP72" s="58"/>
      <c r="CQ72" s="58"/>
      <c r="CR72" s="58"/>
      <c r="CS72" s="58"/>
      <c r="CT72" s="58"/>
      <c r="CU72" s="58"/>
      <c r="CV72" s="58"/>
      <c r="CW72" s="58"/>
      <c r="CX72" s="58"/>
      <c r="CY72" s="58"/>
    </row>
    <row r="73" spans="1:103" hidden="1" x14ac:dyDescent="0.25">
      <c r="A73" s="22">
        <v>42742</v>
      </c>
      <c r="AF73" s="19"/>
      <c r="AG73" s="19"/>
      <c r="AH73" s="19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19"/>
      <c r="AX73" s="19"/>
      <c r="AY73" s="19"/>
      <c r="AZ73" s="19"/>
      <c r="BA73" s="19"/>
      <c r="BB73" s="19"/>
      <c r="BC73" s="19"/>
      <c r="BD73" s="19"/>
      <c r="BE73" s="19"/>
      <c r="BF73" s="19"/>
      <c r="BG73" s="19"/>
      <c r="BH73" s="19"/>
      <c r="BI73" s="19"/>
      <c r="BJ73" s="19"/>
      <c r="BK73" s="19"/>
      <c r="BL73" s="19"/>
      <c r="BM73" s="19"/>
      <c r="BN73" s="19"/>
      <c r="BO73" s="19"/>
      <c r="BP73" s="19"/>
      <c r="BQ73" s="19"/>
      <c r="BR73" s="19"/>
      <c r="BS73" s="19"/>
      <c r="BT73" s="19"/>
      <c r="BU73" s="19"/>
      <c r="BV73" s="19"/>
      <c r="BW73" s="19"/>
      <c r="BX73" s="19"/>
      <c r="BY73" s="19"/>
      <c r="BZ73" s="19"/>
      <c r="CA73" s="19"/>
      <c r="CB73" s="19"/>
      <c r="CC73" s="19"/>
      <c r="CD73" s="19"/>
      <c r="CE73" s="19"/>
      <c r="CF73" s="19"/>
      <c r="CG73" s="19"/>
      <c r="CH73" s="19"/>
      <c r="CI73" s="19"/>
      <c r="CJ73" s="19"/>
      <c r="CK73" s="19"/>
      <c r="CL73" s="19"/>
      <c r="CM73" s="19"/>
      <c r="CN73" s="19"/>
      <c r="CO73" s="19"/>
      <c r="CP73" s="19"/>
      <c r="CQ73" s="19"/>
      <c r="CR73" s="19"/>
      <c r="CS73" s="19"/>
      <c r="CT73" s="19"/>
      <c r="CU73" s="19"/>
      <c r="CV73" s="19"/>
      <c r="CW73" s="19"/>
      <c r="CX73" s="19"/>
      <c r="CY73" s="19"/>
    </row>
    <row r="74" spans="1:103" hidden="1" x14ac:dyDescent="0.25">
      <c r="AF74" s="19"/>
      <c r="AG74" s="19"/>
      <c r="AH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19"/>
      <c r="AX74" s="19"/>
      <c r="AY74" s="19"/>
      <c r="AZ74" s="19"/>
      <c r="BA74" s="19"/>
      <c r="BB74" s="19"/>
      <c r="BC74" s="19"/>
      <c r="BD74" s="19"/>
      <c r="BE74" s="19"/>
      <c r="BF74" s="19"/>
      <c r="BG74" s="19"/>
      <c r="BH74" s="19"/>
      <c r="BI74" s="19"/>
      <c r="BJ74" s="19"/>
      <c r="BK74" s="19"/>
      <c r="BL74" s="19"/>
      <c r="BM74" s="19"/>
      <c r="BN74" s="19"/>
      <c r="BO74" s="19"/>
      <c r="BP74" s="19"/>
      <c r="BQ74" s="19"/>
      <c r="BR74" s="19"/>
      <c r="BS74" s="19"/>
      <c r="BT74" s="19"/>
      <c r="BU74" s="19"/>
      <c r="BV74" s="19"/>
      <c r="BW74" s="19"/>
      <c r="BX74" s="19"/>
      <c r="BY74" s="19"/>
      <c r="BZ74" s="19"/>
      <c r="CA74" s="19"/>
      <c r="CB74" s="19"/>
      <c r="CC74" s="19"/>
      <c r="CD74" s="19"/>
      <c r="CE74" s="19"/>
      <c r="CF74" s="19"/>
      <c r="CG74" s="19"/>
      <c r="CH74" s="19"/>
      <c r="CI74" s="19"/>
      <c r="CJ74" s="19"/>
      <c r="CK74" s="19"/>
      <c r="CL74" s="19"/>
      <c r="CM74" s="19"/>
      <c r="CN74" s="19"/>
      <c r="CO74" s="19"/>
      <c r="CP74" s="19"/>
      <c r="CQ74" s="19"/>
      <c r="CR74" s="19"/>
      <c r="CS74" s="19"/>
      <c r="CT74" s="19"/>
      <c r="CU74" s="19"/>
      <c r="CV74" s="19"/>
      <c r="CW74" s="19"/>
      <c r="CX74" s="19"/>
      <c r="CY74" s="19"/>
    </row>
    <row r="75" spans="1:103" hidden="1" x14ac:dyDescent="0.25"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19"/>
      <c r="AX75" s="19"/>
      <c r="AY75" s="19"/>
      <c r="AZ75" s="19"/>
      <c r="BA75" s="19"/>
      <c r="BB75" s="19"/>
      <c r="BC75" s="19"/>
      <c r="BD75" s="19"/>
      <c r="BE75" s="19"/>
      <c r="BF75" s="19"/>
      <c r="BG75" s="19"/>
      <c r="BH75" s="19"/>
      <c r="BI75" s="19"/>
      <c r="BJ75" s="19"/>
      <c r="BK75" s="19"/>
      <c r="BL75" s="19"/>
      <c r="BM75" s="19"/>
      <c r="BN75" s="19"/>
      <c r="BO75" s="19"/>
      <c r="BP75" s="19"/>
      <c r="BQ75" s="19"/>
      <c r="BR75" s="19"/>
      <c r="BS75" s="19"/>
      <c r="BT75" s="19"/>
      <c r="BU75" s="19"/>
      <c r="BV75" s="19"/>
      <c r="BW75" s="19"/>
      <c r="BX75" s="19"/>
      <c r="BY75" s="19"/>
      <c r="BZ75" s="19"/>
      <c r="CA75" s="19"/>
      <c r="CB75" s="19"/>
      <c r="CC75" s="19"/>
      <c r="CD75" s="19"/>
      <c r="CE75" s="19"/>
      <c r="CF75" s="19"/>
      <c r="CG75" s="19"/>
      <c r="CH75" s="19"/>
      <c r="CI75" s="19"/>
      <c r="CJ75" s="19"/>
      <c r="CK75" s="19"/>
      <c r="CL75" s="19"/>
      <c r="CM75" s="19"/>
      <c r="CN75" s="19"/>
      <c r="CO75" s="19"/>
      <c r="CP75" s="19"/>
      <c r="CQ75" s="19"/>
      <c r="CR75" s="19"/>
      <c r="CS75" s="19"/>
      <c r="CT75" s="19"/>
      <c r="CU75" s="19"/>
      <c r="CV75" s="19"/>
      <c r="CW75" s="19"/>
      <c r="CX75" s="19"/>
      <c r="CY75" s="19"/>
    </row>
    <row r="76" spans="1:103" hidden="1" x14ac:dyDescent="0.25">
      <c r="AF76" s="19"/>
      <c r="AG76" s="19"/>
      <c r="AH76" s="19"/>
      <c r="AI76" s="19"/>
      <c r="AJ76" s="19"/>
      <c r="AK76" s="19"/>
      <c r="AL76" s="19"/>
      <c r="AM76" s="19"/>
      <c r="AN76" s="19"/>
      <c r="AO76" s="19"/>
      <c r="AP76" s="19"/>
      <c r="AQ76" s="19"/>
      <c r="AR76" s="19"/>
      <c r="AS76" s="19"/>
      <c r="AT76" s="19"/>
      <c r="AU76" s="19"/>
      <c r="AV76" s="19"/>
      <c r="AW76" s="19"/>
      <c r="AX76" s="19"/>
      <c r="AY76" s="19"/>
      <c r="AZ76" s="19"/>
      <c r="BA76" s="19"/>
      <c r="BB76" s="19"/>
      <c r="BC76" s="19"/>
      <c r="BD76" s="19"/>
      <c r="BE76" s="19"/>
      <c r="BF76" s="19"/>
      <c r="BG76" s="19"/>
      <c r="BH76" s="19"/>
      <c r="BI76" s="19"/>
      <c r="BJ76" s="19"/>
      <c r="BK76" s="19"/>
      <c r="BL76" s="19"/>
      <c r="BM76" s="19"/>
      <c r="BN76" s="19"/>
      <c r="BO76" s="19"/>
      <c r="BP76" s="19"/>
      <c r="BQ76" s="19"/>
      <c r="BR76" s="19"/>
      <c r="BS76" s="19"/>
      <c r="BT76" s="19"/>
      <c r="BU76" s="19"/>
      <c r="BV76" s="19"/>
      <c r="BW76" s="19"/>
      <c r="BX76" s="19"/>
      <c r="BY76" s="19"/>
      <c r="BZ76" s="19"/>
      <c r="CA76" s="19"/>
      <c r="CB76" s="19"/>
      <c r="CC76" s="19"/>
      <c r="CD76" s="19"/>
      <c r="CE76" s="19"/>
      <c r="CF76" s="19"/>
      <c r="CG76" s="19"/>
      <c r="CH76" s="19"/>
      <c r="CI76" s="19"/>
      <c r="CJ76" s="19"/>
      <c r="CK76" s="19"/>
      <c r="CL76" s="19"/>
      <c r="CM76" s="19"/>
      <c r="CN76" s="19"/>
      <c r="CO76" s="19"/>
      <c r="CP76" s="19"/>
      <c r="CQ76" s="19"/>
      <c r="CR76" s="19"/>
      <c r="CS76" s="19"/>
      <c r="CT76" s="19"/>
      <c r="CU76" s="19"/>
      <c r="CV76" s="19"/>
      <c r="CW76" s="19"/>
      <c r="CX76" s="19"/>
      <c r="CY76" s="19"/>
    </row>
    <row r="77" spans="1:103" hidden="1" x14ac:dyDescent="0.25">
      <c r="AF77" s="19"/>
      <c r="AG77" s="19"/>
      <c r="AH77" s="19"/>
      <c r="AI77" s="19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19"/>
      <c r="AX77" s="19"/>
      <c r="AY77" s="19"/>
      <c r="AZ77" s="19"/>
      <c r="BA77" s="19"/>
      <c r="BB77" s="19"/>
      <c r="BC77" s="19"/>
      <c r="BD77" s="19"/>
      <c r="BE77" s="19"/>
      <c r="BF77" s="19"/>
      <c r="BG77" s="19"/>
      <c r="BH77" s="19"/>
      <c r="BI77" s="19"/>
      <c r="BJ77" s="19"/>
      <c r="BK77" s="19"/>
      <c r="BL77" s="19"/>
      <c r="BM77" s="19"/>
      <c r="BN77" s="19"/>
      <c r="BO77" s="19"/>
      <c r="BP77" s="19"/>
      <c r="BQ77" s="19"/>
      <c r="BR77" s="19"/>
      <c r="BS77" s="19"/>
      <c r="BT77" s="19"/>
      <c r="BU77" s="19"/>
      <c r="BV77" s="19"/>
      <c r="BW77" s="19"/>
      <c r="BX77" s="19"/>
      <c r="BY77" s="19"/>
      <c r="BZ77" s="19"/>
      <c r="CA77" s="19"/>
      <c r="CB77" s="19"/>
      <c r="CC77" s="19"/>
      <c r="CD77" s="19"/>
      <c r="CE77" s="19"/>
      <c r="CF77" s="19"/>
      <c r="CG77" s="19"/>
      <c r="CH77" s="19"/>
      <c r="CI77" s="19"/>
      <c r="CJ77" s="19"/>
      <c r="CK77" s="19"/>
      <c r="CL77" s="19"/>
      <c r="CM77" s="19"/>
      <c r="CN77" s="19"/>
      <c r="CO77" s="19"/>
      <c r="CP77" s="19"/>
      <c r="CQ77" s="19"/>
      <c r="CR77" s="19"/>
      <c r="CS77" s="19"/>
      <c r="CT77" s="19"/>
      <c r="CU77" s="19"/>
      <c r="CV77" s="19"/>
      <c r="CW77" s="19"/>
      <c r="CX77" s="19"/>
      <c r="CY77" s="19"/>
    </row>
    <row r="78" spans="1:103" hidden="1" x14ac:dyDescent="0.25">
      <c r="AF78" s="19"/>
      <c r="AG78" s="19"/>
      <c r="AH78" s="19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19"/>
      <c r="AX78" s="19"/>
      <c r="AY78" s="19"/>
      <c r="AZ78" s="19"/>
      <c r="BA78" s="19"/>
      <c r="BB78" s="19"/>
      <c r="BC78" s="19"/>
      <c r="BD78" s="19"/>
      <c r="BE78" s="19"/>
      <c r="BF78" s="19"/>
      <c r="BG78" s="19"/>
      <c r="BH78" s="19"/>
      <c r="BI78" s="19"/>
      <c r="BJ78" s="19"/>
      <c r="BK78" s="19"/>
      <c r="BL78" s="19"/>
      <c r="BM78" s="19"/>
      <c r="BN78" s="19"/>
      <c r="BO78" s="19"/>
      <c r="BP78" s="19"/>
      <c r="BQ78" s="19"/>
      <c r="BR78" s="19"/>
      <c r="BS78" s="19"/>
      <c r="BT78" s="19"/>
      <c r="BU78" s="19"/>
      <c r="BV78" s="19"/>
      <c r="BW78" s="19"/>
      <c r="BX78" s="19"/>
      <c r="BY78" s="19"/>
      <c r="BZ78" s="19"/>
      <c r="CA78" s="19"/>
      <c r="CB78" s="19"/>
      <c r="CC78" s="19"/>
      <c r="CD78" s="19"/>
      <c r="CE78" s="19"/>
      <c r="CF78" s="19"/>
      <c r="CG78" s="19"/>
      <c r="CH78" s="19"/>
      <c r="CI78" s="19"/>
      <c r="CJ78" s="19"/>
      <c r="CK78" s="19"/>
      <c r="CL78" s="19"/>
      <c r="CM78" s="19"/>
      <c r="CN78" s="19"/>
      <c r="CO78" s="19"/>
      <c r="CP78" s="19"/>
      <c r="CQ78" s="19"/>
      <c r="CR78" s="19"/>
      <c r="CS78" s="19"/>
      <c r="CT78" s="19"/>
      <c r="CU78" s="19"/>
      <c r="CV78" s="19"/>
      <c r="CW78" s="19"/>
      <c r="CX78" s="19"/>
      <c r="CY78" s="19"/>
    </row>
    <row r="79" spans="1:103" hidden="1" x14ac:dyDescent="0.25">
      <c r="AF79" s="19"/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19"/>
      <c r="AX79" s="19"/>
      <c r="AY79" s="19"/>
      <c r="AZ79" s="19"/>
      <c r="BA79" s="19"/>
      <c r="BB79" s="19"/>
      <c r="BC79" s="19"/>
      <c r="BD79" s="19"/>
      <c r="BE79" s="19"/>
      <c r="BF79" s="19"/>
      <c r="BG79" s="19"/>
      <c r="BH79" s="19"/>
      <c r="BI79" s="19"/>
      <c r="BJ79" s="19"/>
      <c r="BK79" s="19"/>
      <c r="BL79" s="19"/>
      <c r="BM79" s="19"/>
      <c r="BN79" s="19"/>
      <c r="BO79" s="19"/>
      <c r="BP79" s="19"/>
      <c r="BQ79" s="19"/>
      <c r="BR79" s="19"/>
      <c r="BS79" s="19"/>
      <c r="BT79" s="19"/>
      <c r="BU79" s="19"/>
      <c r="BV79" s="19"/>
      <c r="BW79" s="19"/>
      <c r="BX79" s="19"/>
      <c r="BY79" s="19"/>
      <c r="BZ79" s="19"/>
      <c r="CA79" s="19"/>
      <c r="CB79" s="19"/>
      <c r="CC79" s="19"/>
      <c r="CD79" s="19"/>
      <c r="CE79" s="19"/>
      <c r="CF79" s="19"/>
      <c r="CG79" s="19"/>
      <c r="CH79" s="19"/>
      <c r="CI79" s="19"/>
      <c r="CJ79" s="19"/>
      <c r="CK79" s="19"/>
      <c r="CL79" s="19"/>
      <c r="CM79" s="19"/>
      <c r="CN79" s="19"/>
      <c r="CO79" s="19"/>
      <c r="CP79" s="19"/>
      <c r="CQ79" s="19"/>
      <c r="CR79" s="19"/>
      <c r="CS79" s="19"/>
      <c r="CT79" s="19"/>
      <c r="CU79" s="19"/>
      <c r="CV79" s="19"/>
      <c r="CW79" s="19"/>
      <c r="CX79" s="19"/>
      <c r="CY79" s="19"/>
    </row>
    <row r="80" spans="1:103" hidden="1" x14ac:dyDescent="0.25">
      <c r="AF80" s="19"/>
      <c r="AG80" s="19"/>
      <c r="AH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19"/>
      <c r="AX80" s="19"/>
      <c r="AY80" s="19"/>
      <c r="AZ80" s="19"/>
      <c r="BA80" s="19"/>
      <c r="BB80" s="19"/>
      <c r="BC80" s="19"/>
      <c r="BD80" s="19"/>
      <c r="BE80" s="19"/>
      <c r="BF80" s="19"/>
      <c r="BG80" s="19"/>
      <c r="BH80" s="19"/>
      <c r="BI80" s="19"/>
      <c r="BJ80" s="19"/>
      <c r="BK80" s="19"/>
      <c r="BL80" s="19"/>
      <c r="BM80" s="19"/>
      <c r="BN80" s="19"/>
      <c r="BO80" s="19"/>
      <c r="BP80" s="19"/>
      <c r="BQ80" s="19"/>
      <c r="BR80" s="19"/>
      <c r="BS80" s="19"/>
      <c r="BT80" s="19"/>
      <c r="BU80" s="19"/>
      <c r="BV80" s="19"/>
      <c r="BW80" s="19"/>
      <c r="BX80" s="19"/>
      <c r="BY80" s="19"/>
      <c r="BZ80" s="19"/>
      <c r="CA80" s="19"/>
      <c r="CB80" s="19"/>
      <c r="CC80" s="19"/>
      <c r="CD80" s="19"/>
      <c r="CE80" s="19"/>
      <c r="CF80" s="19"/>
      <c r="CG80" s="19"/>
      <c r="CH80" s="19"/>
      <c r="CI80" s="19"/>
      <c r="CJ80" s="19"/>
      <c r="CK80" s="19"/>
      <c r="CL80" s="19"/>
      <c r="CM80" s="19"/>
      <c r="CN80" s="19"/>
      <c r="CO80" s="19"/>
      <c r="CP80" s="19"/>
      <c r="CQ80" s="19"/>
      <c r="CR80" s="19"/>
      <c r="CS80" s="19"/>
      <c r="CT80" s="19"/>
      <c r="CU80" s="19"/>
      <c r="CV80" s="19"/>
      <c r="CW80" s="19"/>
      <c r="CX80" s="19"/>
      <c r="CY80" s="19"/>
    </row>
    <row r="81" spans="32:103" hidden="1" x14ac:dyDescent="0.25">
      <c r="AF81" s="19"/>
      <c r="AG81" s="19"/>
      <c r="AH81" s="19"/>
      <c r="AI81" s="19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19"/>
      <c r="AX81" s="19"/>
      <c r="AY81" s="19"/>
      <c r="AZ81" s="19"/>
      <c r="BA81" s="19"/>
      <c r="BB81" s="19"/>
      <c r="BC81" s="19"/>
      <c r="BD81" s="19"/>
      <c r="BE81" s="19"/>
      <c r="BF81" s="19"/>
      <c r="BG81" s="19"/>
      <c r="BH81" s="19"/>
      <c r="BI81" s="19"/>
      <c r="BJ81" s="19"/>
      <c r="BK81" s="19"/>
      <c r="BL81" s="19"/>
      <c r="BM81" s="19"/>
      <c r="BN81" s="19"/>
      <c r="BO81" s="19"/>
      <c r="BP81" s="19"/>
      <c r="BQ81" s="19"/>
      <c r="BR81" s="19"/>
      <c r="BS81" s="19"/>
      <c r="BT81" s="19"/>
      <c r="BU81" s="19"/>
      <c r="BV81" s="19"/>
      <c r="BW81" s="19"/>
      <c r="BX81" s="19"/>
      <c r="BY81" s="19"/>
      <c r="BZ81" s="19"/>
      <c r="CA81" s="19"/>
      <c r="CB81" s="19"/>
      <c r="CC81" s="19"/>
      <c r="CD81" s="19"/>
      <c r="CE81" s="19"/>
      <c r="CF81" s="19"/>
      <c r="CG81" s="19"/>
      <c r="CH81" s="19"/>
      <c r="CI81" s="19"/>
      <c r="CJ81" s="19"/>
      <c r="CK81" s="19"/>
      <c r="CL81" s="19"/>
      <c r="CM81" s="19"/>
      <c r="CN81" s="19"/>
      <c r="CO81" s="19"/>
      <c r="CP81" s="19"/>
      <c r="CQ81" s="19"/>
      <c r="CR81" s="19"/>
      <c r="CS81" s="19"/>
      <c r="CT81" s="19"/>
      <c r="CU81" s="19"/>
      <c r="CV81" s="19"/>
      <c r="CW81" s="19"/>
      <c r="CX81" s="19"/>
      <c r="CY81" s="19"/>
    </row>
    <row r="82" spans="32:103" hidden="1" x14ac:dyDescent="0.25">
      <c r="AF82" s="19"/>
      <c r="AG82" s="19"/>
      <c r="AH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19"/>
      <c r="AX82" s="19"/>
      <c r="AY82" s="19"/>
      <c r="AZ82" s="19"/>
      <c r="BA82" s="19"/>
      <c r="BB82" s="19"/>
      <c r="BC82" s="19"/>
      <c r="BD82" s="19"/>
      <c r="BE82" s="19"/>
      <c r="BF82" s="19"/>
      <c r="BG82" s="19"/>
      <c r="BH82" s="19"/>
      <c r="BI82" s="19"/>
      <c r="BJ82" s="19"/>
      <c r="BK82" s="19"/>
      <c r="BL82" s="19"/>
      <c r="BM82" s="19"/>
      <c r="BN82" s="19"/>
      <c r="BO82" s="19"/>
      <c r="BP82" s="19"/>
      <c r="BQ82" s="19"/>
      <c r="BR82" s="19"/>
      <c r="BS82" s="19"/>
      <c r="BT82" s="19"/>
      <c r="BU82" s="19"/>
      <c r="BV82" s="19"/>
      <c r="BW82" s="19"/>
      <c r="BX82" s="19"/>
      <c r="BY82" s="19"/>
      <c r="BZ82" s="19"/>
      <c r="CA82" s="19"/>
      <c r="CB82" s="19"/>
      <c r="CC82" s="19"/>
      <c r="CD82" s="19"/>
      <c r="CE82" s="19"/>
      <c r="CF82" s="19"/>
      <c r="CG82" s="19"/>
      <c r="CH82" s="19"/>
      <c r="CI82" s="19"/>
      <c r="CJ82" s="19"/>
      <c r="CK82" s="19"/>
      <c r="CL82" s="19"/>
      <c r="CM82" s="19"/>
      <c r="CN82" s="19"/>
      <c r="CO82" s="19"/>
      <c r="CP82" s="19"/>
      <c r="CQ82" s="19"/>
      <c r="CR82" s="19"/>
      <c r="CS82" s="19"/>
      <c r="CT82" s="19"/>
      <c r="CU82" s="19"/>
      <c r="CV82" s="19"/>
      <c r="CW82" s="19"/>
      <c r="CX82" s="19"/>
      <c r="CY82" s="19"/>
    </row>
    <row r="83" spans="32:103" hidden="1" x14ac:dyDescent="0.25">
      <c r="AF83" s="19"/>
      <c r="AG83" s="19"/>
      <c r="AH83" s="19"/>
      <c r="AI83" s="19"/>
      <c r="AJ83" s="19"/>
      <c r="AK83" s="19"/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19"/>
      <c r="AX83" s="19"/>
      <c r="AY83" s="19"/>
      <c r="AZ83" s="19"/>
      <c r="BA83" s="19"/>
      <c r="BB83" s="19"/>
      <c r="BC83" s="19"/>
      <c r="BD83" s="19"/>
      <c r="BE83" s="19"/>
      <c r="BF83" s="19"/>
      <c r="BG83" s="19"/>
      <c r="BH83" s="19"/>
      <c r="BI83" s="19"/>
      <c r="BJ83" s="19"/>
      <c r="BK83" s="19"/>
      <c r="BL83" s="19"/>
      <c r="BM83" s="19"/>
      <c r="BN83" s="19"/>
      <c r="BO83" s="19"/>
      <c r="BP83" s="19"/>
      <c r="BQ83" s="19"/>
      <c r="BR83" s="19"/>
      <c r="BS83" s="19"/>
      <c r="BT83" s="19"/>
      <c r="BU83" s="19"/>
      <c r="BV83" s="19"/>
      <c r="BW83" s="19"/>
      <c r="BX83" s="19"/>
      <c r="BY83" s="19"/>
      <c r="BZ83" s="19"/>
      <c r="CA83" s="19"/>
      <c r="CB83" s="19"/>
      <c r="CC83" s="19"/>
      <c r="CD83" s="19"/>
      <c r="CE83" s="19"/>
      <c r="CF83" s="19"/>
      <c r="CG83" s="19"/>
      <c r="CH83" s="19"/>
      <c r="CI83" s="19"/>
      <c r="CJ83" s="19"/>
      <c r="CK83" s="19"/>
      <c r="CL83" s="19"/>
      <c r="CM83" s="19"/>
      <c r="CN83" s="19"/>
      <c r="CO83" s="19"/>
      <c r="CP83" s="19"/>
      <c r="CQ83" s="19"/>
      <c r="CR83" s="19"/>
      <c r="CS83" s="19"/>
      <c r="CT83" s="19"/>
      <c r="CU83" s="19"/>
      <c r="CV83" s="19"/>
      <c r="CW83" s="19"/>
      <c r="CX83" s="19"/>
      <c r="CY83" s="19"/>
    </row>
    <row r="84" spans="32:103" hidden="1" x14ac:dyDescent="0.25">
      <c r="AF84" s="19"/>
      <c r="AG84" s="19"/>
      <c r="AH84" s="19"/>
      <c r="AI84" s="19"/>
      <c r="AJ84" s="19"/>
      <c r="AK84" s="19"/>
      <c r="AL84" s="19"/>
      <c r="AM84" s="19"/>
      <c r="AN84" s="19"/>
      <c r="AO84" s="19"/>
      <c r="AP84" s="19"/>
      <c r="AQ84" s="19"/>
      <c r="AR84" s="19"/>
      <c r="AS84" s="19"/>
      <c r="AT84" s="19"/>
      <c r="AU84" s="19"/>
      <c r="AV84" s="19"/>
      <c r="AW84" s="19"/>
      <c r="AX84" s="19"/>
      <c r="AY84" s="19"/>
      <c r="AZ84" s="19"/>
      <c r="BA84" s="19"/>
      <c r="BB84" s="19"/>
      <c r="BC84" s="19"/>
      <c r="BD84" s="19"/>
      <c r="BE84" s="19"/>
      <c r="BF84" s="19"/>
      <c r="BG84" s="19"/>
      <c r="BH84" s="19"/>
      <c r="BI84" s="19"/>
      <c r="BJ84" s="19"/>
      <c r="BK84" s="19"/>
      <c r="BL84" s="19"/>
      <c r="BM84" s="19"/>
      <c r="BN84" s="19"/>
      <c r="BO84" s="19"/>
      <c r="BP84" s="19"/>
      <c r="BQ84" s="19"/>
      <c r="BR84" s="19"/>
      <c r="BS84" s="19"/>
      <c r="BT84" s="19"/>
      <c r="BU84" s="19"/>
      <c r="BV84" s="19"/>
      <c r="BW84" s="19"/>
      <c r="BX84" s="19"/>
      <c r="BY84" s="19"/>
      <c r="BZ84" s="19"/>
      <c r="CA84" s="19"/>
      <c r="CB84" s="19"/>
      <c r="CC84" s="19"/>
      <c r="CD84" s="19"/>
      <c r="CE84" s="19"/>
      <c r="CF84" s="19"/>
      <c r="CG84" s="19"/>
      <c r="CH84" s="19"/>
      <c r="CI84" s="19"/>
      <c r="CJ84" s="19"/>
      <c r="CK84" s="19"/>
      <c r="CL84" s="19"/>
      <c r="CM84" s="19"/>
      <c r="CN84" s="19"/>
      <c r="CO84" s="19"/>
      <c r="CP84" s="19"/>
      <c r="CQ84" s="19"/>
      <c r="CR84" s="19"/>
      <c r="CS84" s="19"/>
      <c r="CT84" s="19"/>
      <c r="CU84" s="19"/>
      <c r="CV84" s="19"/>
      <c r="CW84" s="19"/>
      <c r="CX84" s="19"/>
      <c r="CY84" s="19"/>
    </row>
    <row r="85" spans="32:103" hidden="1" x14ac:dyDescent="0.25">
      <c r="AF85" s="19"/>
      <c r="AG85" s="19"/>
      <c r="AH85" s="19"/>
      <c r="AI85" s="19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19"/>
      <c r="AX85" s="19"/>
      <c r="AY85" s="19"/>
      <c r="AZ85" s="19"/>
      <c r="BA85" s="19"/>
      <c r="BB85" s="19"/>
      <c r="BC85" s="19"/>
      <c r="BD85" s="19"/>
      <c r="BE85" s="19"/>
      <c r="BF85" s="19"/>
      <c r="BG85" s="19"/>
      <c r="BH85" s="19"/>
      <c r="BI85" s="19"/>
      <c r="BJ85" s="19"/>
      <c r="BK85" s="19"/>
      <c r="BL85" s="19"/>
      <c r="BM85" s="19"/>
      <c r="BN85" s="19"/>
      <c r="BO85" s="19"/>
      <c r="BP85" s="19"/>
      <c r="BQ85" s="19"/>
      <c r="BR85" s="19"/>
      <c r="BS85" s="19"/>
      <c r="BT85" s="19"/>
      <c r="BU85" s="19"/>
      <c r="BV85" s="19"/>
      <c r="BW85" s="19"/>
      <c r="BX85" s="19"/>
      <c r="BY85" s="19"/>
      <c r="BZ85" s="19"/>
      <c r="CA85" s="19"/>
      <c r="CB85" s="19"/>
      <c r="CC85" s="19"/>
      <c r="CD85" s="19"/>
      <c r="CE85" s="19"/>
      <c r="CF85" s="19"/>
      <c r="CG85" s="19"/>
      <c r="CH85" s="19"/>
      <c r="CI85" s="19"/>
      <c r="CJ85" s="19"/>
      <c r="CK85" s="19"/>
      <c r="CL85" s="19"/>
      <c r="CM85" s="19"/>
      <c r="CN85" s="19"/>
      <c r="CO85" s="19"/>
      <c r="CP85" s="19"/>
      <c r="CQ85" s="19"/>
      <c r="CR85" s="19"/>
      <c r="CS85" s="19"/>
      <c r="CT85" s="19"/>
      <c r="CU85" s="19"/>
      <c r="CV85" s="19"/>
      <c r="CW85" s="19"/>
      <c r="CX85" s="19"/>
      <c r="CY85" s="19"/>
    </row>
    <row r="86" spans="32:103" hidden="1" x14ac:dyDescent="0.25">
      <c r="AF86" s="19"/>
      <c r="AG86" s="19"/>
      <c r="AH86" s="19"/>
      <c r="AI86" s="1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19"/>
      <c r="AX86" s="19"/>
      <c r="AY86" s="19"/>
      <c r="AZ86" s="19"/>
      <c r="BA86" s="19"/>
      <c r="BB86" s="19"/>
      <c r="BC86" s="19"/>
      <c r="BD86" s="19"/>
      <c r="BE86" s="19"/>
      <c r="BF86" s="19"/>
      <c r="BG86" s="19"/>
      <c r="BH86" s="19"/>
      <c r="BI86" s="19"/>
      <c r="BJ86" s="19"/>
      <c r="BK86" s="19"/>
      <c r="BL86" s="19"/>
      <c r="BM86" s="19"/>
      <c r="BN86" s="19"/>
      <c r="BO86" s="19"/>
      <c r="BP86" s="19"/>
      <c r="BQ86" s="19"/>
      <c r="BR86" s="19"/>
      <c r="BS86" s="19"/>
      <c r="BT86" s="19"/>
      <c r="BU86" s="19"/>
      <c r="BV86" s="19"/>
      <c r="BW86" s="19"/>
      <c r="BX86" s="19"/>
      <c r="BY86" s="19"/>
      <c r="BZ86" s="19"/>
      <c r="CA86" s="19"/>
      <c r="CB86" s="19"/>
      <c r="CC86" s="19"/>
      <c r="CD86" s="19"/>
      <c r="CE86" s="19"/>
      <c r="CF86" s="19"/>
      <c r="CG86" s="19"/>
      <c r="CH86" s="19"/>
      <c r="CI86" s="19"/>
      <c r="CJ86" s="19"/>
      <c r="CK86" s="19"/>
      <c r="CL86" s="19"/>
      <c r="CM86" s="19"/>
      <c r="CN86" s="19"/>
      <c r="CO86" s="19"/>
      <c r="CP86" s="19"/>
      <c r="CQ86" s="19"/>
      <c r="CR86" s="19"/>
      <c r="CS86" s="19"/>
      <c r="CT86" s="19"/>
      <c r="CU86" s="19"/>
      <c r="CV86" s="19"/>
      <c r="CW86" s="19"/>
      <c r="CX86" s="19"/>
      <c r="CY86" s="19"/>
    </row>
    <row r="87" spans="32:103" hidden="1" x14ac:dyDescent="0.25">
      <c r="AF87" s="19"/>
      <c r="AG87" s="19"/>
      <c r="AH87" s="19"/>
      <c r="AI87" s="1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19"/>
      <c r="AX87" s="19"/>
      <c r="AY87" s="19"/>
      <c r="AZ87" s="19"/>
      <c r="BA87" s="19"/>
      <c r="BB87" s="19"/>
      <c r="BC87" s="19"/>
      <c r="BD87" s="19"/>
      <c r="BE87" s="19"/>
      <c r="BF87" s="19"/>
      <c r="BG87" s="19"/>
      <c r="BH87" s="19"/>
      <c r="BI87" s="19"/>
      <c r="BJ87" s="19"/>
      <c r="BK87" s="19"/>
      <c r="BL87" s="19"/>
      <c r="BM87" s="19"/>
      <c r="BN87" s="19"/>
      <c r="BO87" s="19"/>
      <c r="BP87" s="19"/>
      <c r="BQ87" s="19"/>
      <c r="BR87" s="19"/>
      <c r="BS87" s="19"/>
      <c r="BT87" s="19"/>
      <c r="BU87" s="19"/>
      <c r="BV87" s="19"/>
      <c r="BW87" s="19"/>
      <c r="BX87" s="19"/>
      <c r="BY87" s="19"/>
      <c r="BZ87" s="19"/>
      <c r="CA87" s="19"/>
      <c r="CB87" s="19"/>
      <c r="CC87" s="19"/>
      <c r="CD87" s="19"/>
      <c r="CE87" s="19"/>
      <c r="CF87" s="19"/>
      <c r="CG87" s="19"/>
      <c r="CH87" s="19"/>
      <c r="CI87" s="19"/>
      <c r="CJ87" s="19"/>
      <c r="CK87" s="19"/>
      <c r="CL87" s="19"/>
      <c r="CM87" s="19"/>
      <c r="CN87" s="19"/>
      <c r="CO87" s="19"/>
      <c r="CP87" s="19"/>
      <c r="CQ87" s="19"/>
      <c r="CR87" s="19"/>
      <c r="CS87" s="19"/>
      <c r="CT87" s="19"/>
      <c r="CU87" s="19"/>
      <c r="CV87" s="19"/>
      <c r="CW87" s="19"/>
      <c r="CX87" s="19"/>
      <c r="CY87" s="19"/>
    </row>
    <row r="88" spans="32:103" hidden="1" x14ac:dyDescent="0.25">
      <c r="AF88" s="19"/>
      <c r="AG88" s="19"/>
      <c r="AH88" s="19"/>
      <c r="AI88" s="19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19"/>
      <c r="AX88" s="19"/>
      <c r="AY88" s="19"/>
      <c r="AZ88" s="19"/>
      <c r="BA88" s="19"/>
      <c r="BB88" s="19"/>
      <c r="BC88" s="19"/>
      <c r="BD88" s="19"/>
      <c r="BE88" s="19"/>
      <c r="BF88" s="19"/>
      <c r="BG88" s="19"/>
      <c r="BH88" s="19"/>
      <c r="BI88" s="19"/>
      <c r="BJ88" s="19"/>
      <c r="BK88" s="19"/>
      <c r="BL88" s="19"/>
      <c r="BM88" s="19"/>
      <c r="BN88" s="19"/>
      <c r="BO88" s="19"/>
      <c r="BP88" s="19"/>
      <c r="BQ88" s="19"/>
      <c r="BR88" s="19"/>
      <c r="BS88" s="19"/>
      <c r="BT88" s="19"/>
      <c r="BU88" s="19"/>
      <c r="BV88" s="19"/>
      <c r="BW88" s="19"/>
      <c r="BX88" s="19"/>
      <c r="BY88" s="19"/>
      <c r="BZ88" s="19"/>
      <c r="CA88" s="19"/>
      <c r="CB88" s="19"/>
      <c r="CC88" s="19"/>
      <c r="CD88" s="19"/>
      <c r="CE88" s="19"/>
      <c r="CF88" s="19"/>
      <c r="CG88" s="19"/>
      <c r="CH88" s="19"/>
      <c r="CI88" s="19"/>
      <c r="CJ88" s="19"/>
      <c r="CK88" s="19"/>
      <c r="CL88" s="19"/>
      <c r="CM88" s="19"/>
      <c r="CN88" s="19"/>
      <c r="CO88" s="19"/>
      <c r="CP88" s="19"/>
      <c r="CQ88" s="19"/>
      <c r="CR88" s="19"/>
      <c r="CS88" s="19"/>
      <c r="CT88" s="19"/>
      <c r="CU88" s="19"/>
      <c r="CV88" s="19"/>
      <c r="CW88" s="19"/>
      <c r="CX88" s="19"/>
      <c r="CY88" s="19"/>
    </row>
    <row r="89" spans="32:103" hidden="1" x14ac:dyDescent="0.25">
      <c r="AF89" s="19"/>
      <c r="AG89" s="19"/>
      <c r="AH89" s="19"/>
      <c r="AI89" s="19"/>
      <c r="AJ89" s="19"/>
      <c r="AK89" s="19"/>
      <c r="AL89" s="19"/>
      <c r="AM89" s="19"/>
      <c r="AN89" s="19"/>
      <c r="AO89" s="19"/>
      <c r="AP89" s="19"/>
      <c r="AQ89" s="19"/>
      <c r="AR89" s="19"/>
      <c r="AS89" s="19"/>
      <c r="AT89" s="19"/>
      <c r="AU89" s="19"/>
      <c r="AV89" s="19"/>
      <c r="AW89" s="19"/>
      <c r="AX89" s="19"/>
      <c r="AY89" s="19"/>
      <c r="AZ89" s="19"/>
      <c r="BA89" s="19"/>
      <c r="BB89" s="19"/>
      <c r="BC89" s="19"/>
      <c r="BD89" s="19"/>
      <c r="BE89" s="19"/>
      <c r="BF89" s="19"/>
      <c r="BG89" s="19"/>
      <c r="BH89" s="19"/>
      <c r="BI89" s="19"/>
      <c r="BJ89" s="19"/>
      <c r="BK89" s="19"/>
      <c r="BL89" s="19"/>
      <c r="BM89" s="19"/>
      <c r="BN89" s="19"/>
      <c r="BO89" s="19"/>
      <c r="BP89" s="19"/>
      <c r="BQ89" s="19"/>
      <c r="BR89" s="19"/>
      <c r="BS89" s="19"/>
      <c r="BT89" s="19"/>
      <c r="BU89" s="19"/>
      <c r="BV89" s="19"/>
      <c r="BW89" s="19"/>
      <c r="BX89" s="19"/>
      <c r="BY89" s="19"/>
      <c r="BZ89" s="19"/>
      <c r="CA89" s="19"/>
      <c r="CB89" s="19"/>
      <c r="CC89" s="19"/>
      <c r="CD89" s="19"/>
      <c r="CE89" s="19"/>
      <c r="CF89" s="19"/>
      <c r="CG89" s="19"/>
      <c r="CH89" s="19"/>
      <c r="CI89" s="19"/>
      <c r="CJ89" s="19"/>
      <c r="CK89" s="19"/>
      <c r="CL89" s="19"/>
      <c r="CM89" s="19"/>
      <c r="CN89" s="19"/>
      <c r="CO89" s="19"/>
      <c r="CP89" s="19"/>
      <c r="CQ89" s="19"/>
      <c r="CR89" s="19"/>
      <c r="CS89" s="19"/>
      <c r="CT89" s="19"/>
      <c r="CU89" s="19"/>
      <c r="CV89" s="19"/>
      <c r="CW89" s="19"/>
      <c r="CX89" s="19"/>
      <c r="CY89" s="19"/>
    </row>
    <row r="90" spans="32:103" hidden="1" x14ac:dyDescent="0.25">
      <c r="AF90" s="19"/>
      <c r="AG90" s="19"/>
      <c r="AH90" s="19"/>
      <c r="AI90" s="1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19"/>
      <c r="AX90" s="19"/>
      <c r="AY90" s="19"/>
      <c r="AZ90" s="19"/>
      <c r="BA90" s="19"/>
      <c r="BB90" s="19"/>
      <c r="BC90" s="19"/>
      <c r="BD90" s="19"/>
      <c r="BE90" s="19"/>
      <c r="BF90" s="19"/>
      <c r="BG90" s="19"/>
      <c r="BH90" s="19"/>
      <c r="BI90" s="19"/>
      <c r="BJ90" s="19"/>
      <c r="BK90" s="19"/>
      <c r="BL90" s="19"/>
      <c r="BM90" s="19"/>
      <c r="BN90" s="19"/>
      <c r="BO90" s="19"/>
      <c r="BP90" s="19"/>
      <c r="BQ90" s="19"/>
      <c r="BR90" s="19"/>
      <c r="BS90" s="19"/>
      <c r="BT90" s="19"/>
      <c r="BU90" s="19"/>
      <c r="BV90" s="19"/>
      <c r="BW90" s="19"/>
      <c r="BX90" s="19"/>
      <c r="BY90" s="19"/>
      <c r="BZ90" s="19"/>
      <c r="CA90" s="19"/>
      <c r="CB90" s="19"/>
      <c r="CC90" s="19"/>
      <c r="CD90" s="19"/>
      <c r="CE90" s="19"/>
      <c r="CF90" s="19"/>
      <c r="CG90" s="19"/>
      <c r="CH90" s="19"/>
      <c r="CI90" s="19"/>
      <c r="CJ90" s="19"/>
      <c r="CK90" s="19"/>
      <c r="CL90" s="19"/>
      <c r="CM90" s="19"/>
      <c r="CN90" s="19"/>
      <c r="CO90" s="19"/>
      <c r="CP90" s="19"/>
      <c r="CQ90" s="19"/>
      <c r="CR90" s="19"/>
      <c r="CS90" s="19"/>
      <c r="CT90" s="19"/>
      <c r="CU90" s="19"/>
      <c r="CV90" s="19"/>
      <c r="CW90" s="19"/>
      <c r="CX90" s="19"/>
      <c r="CY90" s="19"/>
    </row>
    <row r="91" spans="32:103" hidden="1" x14ac:dyDescent="0.25">
      <c r="AF91" s="19"/>
      <c r="AG91" s="19"/>
      <c r="AH91" s="19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19"/>
      <c r="AX91" s="19"/>
      <c r="AY91" s="19"/>
      <c r="AZ91" s="19"/>
      <c r="BA91" s="19"/>
      <c r="BB91" s="19"/>
      <c r="BC91" s="19"/>
      <c r="BD91" s="19"/>
      <c r="BE91" s="19"/>
      <c r="BF91" s="19"/>
      <c r="BG91" s="19"/>
      <c r="BH91" s="19"/>
      <c r="BI91" s="19"/>
      <c r="BJ91" s="19"/>
      <c r="BK91" s="19"/>
      <c r="BL91" s="19"/>
      <c r="BM91" s="19"/>
      <c r="BN91" s="19"/>
      <c r="BO91" s="19"/>
      <c r="BP91" s="19"/>
      <c r="BQ91" s="19"/>
      <c r="BR91" s="19"/>
      <c r="BS91" s="19"/>
      <c r="BT91" s="19"/>
      <c r="BU91" s="19"/>
      <c r="BV91" s="19"/>
      <c r="BW91" s="19"/>
      <c r="BX91" s="19"/>
      <c r="BY91" s="19"/>
      <c r="BZ91" s="19"/>
      <c r="CA91" s="19"/>
      <c r="CB91" s="19"/>
      <c r="CC91" s="19"/>
      <c r="CD91" s="19"/>
      <c r="CE91" s="19"/>
      <c r="CF91" s="19"/>
      <c r="CG91" s="19"/>
      <c r="CH91" s="19"/>
      <c r="CI91" s="19"/>
      <c r="CJ91" s="19"/>
      <c r="CK91" s="19"/>
      <c r="CL91" s="19"/>
      <c r="CM91" s="19"/>
      <c r="CN91" s="19"/>
      <c r="CO91" s="19"/>
      <c r="CP91" s="19"/>
      <c r="CQ91" s="19"/>
      <c r="CR91" s="19"/>
      <c r="CS91" s="19"/>
      <c r="CT91" s="19"/>
      <c r="CU91" s="19"/>
      <c r="CV91" s="19"/>
      <c r="CW91" s="19"/>
      <c r="CX91" s="19"/>
      <c r="CY91" s="19"/>
    </row>
    <row r="92" spans="32:103" hidden="1" x14ac:dyDescent="0.25">
      <c r="AF92" s="19"/>
      <c r="AG92" s="19"/>
      <c r="AH92" s="19"/>
      <c r="AI92" s="1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19"/>
      <c r="AX92" s="19"/>
      <c r="AY92" s="19"/>
      <c r="AZ92" s="19"/>
      <c r="BA92" s="19"/>
      <c r="BB92" s="19"/>
      <c r="BC92" s="19"/>
      <c r="BD92" s="19"/>
      <c r="BE92" s="19"/>
      <c r="BF92" s="19"/>
      <c r="BG92" s="19"/>
      <c r="BH92" s="19"/>
      <c r="BI92" s="19"/>
      <c r="BJ92" s="19"/>
      <c r="BK92" s="19"/>
      <c r="BL92" s="19"/>
      <c r="BM92" s="19"/>
      <c r="BN92" s="19"/>
      <c r="BO92" s="19"/>
      <c r="BP92" s="19"/>
      <c r="BQ92" s="19"/>
      <c r="BR92" s="19"/>
      <c r="BS92" s="19"/>
      <c r="BT92" s="19"/>
      <c r="BU92" s="19"/>
      <c r="BV92" s="19"/>
      <c r="BW92" s="19"/>
      <c r="BX92" s="19"/>
      <c r="BY92" s="19"/>
      <c r="BZ92" s="19"/>
      <c r="CA92" s="19"/>
      <c r="CB92" s="19"/>
      <c r="CC92" s="19"/>
      <c r="CD92" s="19"/>
      <c r="CE92" s="19"/>
      <c r="CF92" s="19"/>
      <c r="CG92" s="19"/>
      <c r="CH92" s="19"/>
      <c r="CI92" s="19"/>
      <c r="CJ92" s="19"/>
      <c r="CK92" s="19"/>
      <c r="CL92" s="19"/>
      <c r="CM92" s="19"/>
      <c r="CN92" s="19"/>
      <c r="CO92" s="19"/>
      <c r="CP92" s="19"/>
      <c r="CQ92" s="19"/>
      <c r="CR92" s="19"/>
      <c r="CS92" s="19"/>
      <c r="CT92" s="19"/>
      <c r="CU92" s="19"/>
      <c r="CV92" s="19"/>
      <c r="CW92" s="19"/>
      <c r="CX92" s="19"/>
      <c r="CY92" s="19"/>
    </row>
    <row r="93" spans="32:103" hidden="1" x14ac:dyDescent="0.25">
      <c r="AF93" s="19"/>
      <c r="AG93" s="19"/>
      <c r="AH93" s="19"/>
      <c r="AI93" s="19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19"/>
      <c r="AX93" s="19"/>
      <c r="AY93" s="19"/>
      <c r="AZ93" s="19"/>
      <c r="BA93" s="19"/>
      <c r="BB93" s="19"/>
      <c r="BC93" s="19"/>
      <c r="BD93" s="19"/>
      <c r="BE93" s="19"/>
      <c r="BF93" s="19"/>
      <c r="BG93" s="19"/>
      <c r="BH93" s="19"/>
      <c r="BI93" s="19"/>
      <c r="BJ93" s="19"/>
      <c r="BK93" s="19"/>
      <c r="BL93" s="19"/>
      <c r="BM93" s="19"/>
      <c r="BN93" s="19"/>
      <c r="BO93" s="19"/>
      <c r="BP93" s="19"/>
      <c r="BQ93" s="19"/>
      <c r="BR93" s="19"/>
      <c r="BS93" s="19"/>
      <c r="BT93" s="19"/>
      <c r="BU93" s="19"/>
      <c r="BV93" s="19"/>
      <c r="BW93" s="19"/>
      <c r="BX93" s="19"/>
      <c r="BY93" s="19"/>
      <c r="BZ93" s="19"/>
      <c r="CA93" s="19"/>
      <c r="CB93" s="19"/>
      <c r="CC93" s="19"/>
      <c r="CD93" s="19"/>
      <c r="CE93" s="19"/>
      <c r="CF93" s="19"/>
      <c r="CG93" s="19"/>
      <c r="CH93" s="19"/>
      <c r="CI93" s="19"/>
      <c r="CJ93" s="19"/>
      <c r="CK93" s="19"/>
      <c r="CL93" s="19"/>
      <c r="CM93" s="19"/>
      <c r="CN93" s="19"/>
      <c r="CO93" s="19"/>
      <c r="CP93" s="19"/>
      <c r="CQ93" s="19"/>
      <c r="CR93" s="19"/>
      <c r="CS93" s="19"/>
      <c r="CT93" s="19"/>
      <c r="CU93" s="19"/>
      <c r="CV93" s="19"/>
      <c r="CW93" s="19"/>
      <c r="CX93" s="19"/>
      <c r="CY93" s="19"/>
    </row>
    <row r="94" spans="32:103" hidden="1" x14ac:dyDescent="0.25">
      <c r="AF94" s="19"/>
      <c r="AG94" s="19"/>
      <c r="AH94" s="19"/>
      <c r="AI94" s="19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19"/>
      <c r="AX94" s="19"/>
      <c r="AY94" s="19"/>
      <c r="AZ94" s="19"/>
      <c r="BA94" s="19"/>
      <c r="BB94" s="19"/>
      <c r="BC94" s="19"/>
      <c r="BD94" s="19"/>
      <c r="BE94" s="19"/>
      <c r="BF94" s="19"/>
      <c r="BG94" s="19"/>
      <c r="BH94" s="19"/>
      <c r="BI94" s="19"/>
      <c r="BJ94" s="19"/>
      <c r="BK94" s="19"/>
      <c r="BL94" s="19"/>
      <c r="BM94" s="19"/>
      <c r="BN94" s="19"/>
      <c r="BO94" s="19"/>
      <c r="BP94" s="19"/>
      <c r="BQ94" s="19"/>
      <c r="BR94" s="19"/>
      <c r="BS94" s="19"/>
      <c r="BT94" s="19"/>
      <c r="BU94" s="19"/>
      <c r="BV94" s="19"/>
      <c r="BW94" s="19"/>
      <c r="BX94" s="19"/>
      <c r="BY94" s="19"/>
      <c r="BZ94" s="19"/>
      <c r="CA94" s="19"/>
      <c r="CB94" s="19"/>
      <c r="CC94" s="19"/>
      <c r="CD94" s="19"/>
      <c r="CE94" s="19"/>
      <c r="CF94" s="19"/>
      <c r="CG94" s="19"/>
      <c r="CH94" s="19"/>
      <c r="CI94" s="19"/>
      <c r="CJ94" s="19"/>
      <c r="CK94" s="19"/>
      <c r="CL94" s="19"/>
      <c r="CM94" s="19"/>
      <c r="CN94" s="19"/>
      <c r="CO94" s="19"/>
      <c r="CP94" s="19"/>
      <c r="CQ94" s="19"/>
      <c r="CR94" s="19"/>
      <c r="CS94" s="19"/>
      <c r="CT94" s="19"/>
      <c r="CU94" s="19"/>
      <c r="CV94" s="19"/>
      <c r="CW94" s="19"/>
      <c r="CX94" s="19"/>
      <c r="CY94" s="19"/>
    </row>
    <row r="95" spans="32:103" hidden="1" x14ac:dyDescent="0.25">
      <c r="AF95" s="19"/>
      <c r="AG95" s="19"/>
      <c r="AH95" s="19"/>
      <c r="AI95" s="19"/>
      <c r="AJ95" s="19"/>
      <c r="AK95" s="19"/>
      <c r="AL95" s="19"/>
      <c r="AM95" s="19"/>
      <c r="AN95" s="19"/>
      <c r="AO95" s="19"/>
      <c r="AP95" s="19"/>
      <c r="AQ95" s="19"/>
      <c r="AR95" s="19"/>
      <c r="AS95" s="19"/>
      <c r="AT95" s="19"/>
      <c r="AU95" s="19"/>
      <c r="AV95" s="19"/>
      <c r="AW95" s="19"/>
      <c r="AX95" s="19"/>
      <c r="AY95" s="19"/>
      <c r="AZ95" s="19"/>
      <c r="BA95" s="19"/>
      <c r="BB95" s="19"/>
      <c r="BC95" s="19"/>
      <c r="BD95" s="19"/>
      <c r="BE95" s="19"/>
      <c r="BF95" s="19"/>
      <c r="BG95" s="19"/>
      <c r="BH95" s="19"/>
      <c r="BI95" s="19"/>
      <c r="BJ95" s="19"/>
      <c r="BK95" s="19"/>
      <c r="BL95" s="19"/>
      <c r="BM95" s="19"/>
      <c r="BN95" s="19"/>
      <c r="BO95" s="19"/>
      <c r="BP95" s="19"/>
      <c r="BQ95" s="19"/>
      <c r="BR95" s="19"/>
      <c r="BS95" s="19"/>
      <c r="BT95" s="19"/>
      <c r="BU95" s="19"/>
      <c r="BV95" s="19"/>
      <c r="BW95" s="19"/>
      <c r="BX95" s="19"/>
      <c r="BY95" s="19"/>
      <c r="BZ95" s="19"/>
      <c r="CA95" s="19"/>
      <c r="CB95" s="19"/>
      <c r="CC95" s="19"/>
      <c r="CD95" s="19"/>
      <c r="CE95" s="19"/>
      <c r="CF95" s="19"/>
      <c r="CG95" s="19"/>
      <c r="CH95" s="19"/>
      <c r="CI95" s="19"/>
      <c r="CJ95" s="19"/>
      <c r="CK95" s="19"/>
      <c r="CL95" s="19"/>
      <c r="CM95" s="19"/>
      <c r="CN95" s="19"/>
      <c r="CO95" s="19"/>
      <c r="CP95" s="19"/>
      <c r="CQ95" s="19"/>
      <c r="CR95" s="19"/>
      <c r="CS95" s="19"/>
      <c r="CT95" s="19"/>
      <c r="CU95" s="19"/>
      <c r="CV95" s="19"/>
      <c r="CW95" s="19"/>
      <c r="CX95" s="19"/>
      <c r="CY95" s="19"/>
    </row>
    <row r="96" spans="32:103" hidden="1" x14ac:dyDescent="0.25">
      <c r="AF96" s="19"/>
      <c r="AG96" s="19"/>
      <c r="AH96" s="19"/>
      <c r="AI96" s="19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/>
      <c r="AV96" s="19"/>
      <c r="AW96" s="19"/>
      <c r="AX96" s="19"/>
      <c r="AY96" s="19"/>
      <c r="AZ96" s="19"/>
      <c r="BA96" s="19"/>
      <c r="BB96" s="19"/>
      <c r="BC96" s="19"/>
      <c r="BD96" s="19"/>
      <c r="BE96" s="19"/>
      <c r="BF96" s="19"/>
      <c r="BG96" s="19"/>
      <c r="BH96" s="19"/>
      <c r="BI96" s="19"/>
      <c r="BJ96" s="19"/>
      <c r="BK96" s="19"/>
      <c r="BL96" s="19"/>
      <c r="BM96" s="19"/>
      <c r="BN96" s="19"/>
      <c r="BO96" s="19"/>
      <c r="BP96" s="19"/>
      <c r="BQ96" s="19"/>
      <c r="BR96" s="19"/>
      <c r="BS96" s="19"/>
      <c r="BT96" s="19"/>
      <c r="BU96" s="19"/>
      <c r="BV96" s="19"/>
      <c r="BW96" s="19"/>
      <c r="BX96" s="19"/>
      <c r="BY96" s="19"/>
      <c r="BZ96" s="19"/>
      <c r="CA96" s="19"/>
      <c r="CB96" s="19"/>
      <c r="CC96" s="19"/>
      <c r="CD96" s="19"/>
      <c r="CE96" s="19"/>
      <c r="CF96" s="19"/>
      <c r="CG96" s="19"/>
      <c r="CH96" s="19"/>
      <c r="CI96" s="19"/>
      <c r="CJ96" s="19"/>
      <c r="CK96" s="19"/>
      <c r="CL96" s="19"/>
      <c r="CM96" s="19"/>
      <c r="CN96" s="19"/>
      <c r="CO96" s="19"/>
      <c r="CP96" s="19"/>
      <c r="CQ96" s="19"/>
      <c r="CR96" s="19"/>
      <c r="CS96" s="19"/>
      <c r="CT96" s="19"/>
      <c r="CU96" s="19"/>
      <c r="CV96" s="19"/>
      <c r="CW96" s="19"/>
      <c r="CX96" s="19"/>
      <c r="CY96" s="19"/>
    </row>
    <row r="97" spans="32:103" hidden="1" x14ac:dyDescent="0.25">
      <c r="AF97" s="19"/>
      <c r="AG97" s="19"/>
      <c r="AH97" s="19"/>
      <c r="AI97" s="19"/>
      <c r="AJ97" s="19"/>
      <c r="AK97" s="19"/>
      <c r="AL97" s="19"/>
      <c r="AM97" s="19"/>
      <c r="AN97" s="19"/>
      <c r="AO97" s="19"/>
      <c r="AP97" s="19"/>
      <c r="AQ97" s="19"/>
      <c r="AR97" s="19"/>
      <c r="AS97" s="19"/>
      <c r="AT97" s="19"/>
      <c r="AU97" s="19"/>
      <c r="AV97" s="19"/>
      <c r="AW97" s="19"/>
      <c r="AX97" s="19"/>
      <c r="AY97" s="19"/>
      <c r="AZ97" s="19"/>
      <c r="BA97" s="19"/>
      <c r="BB97" s="19"/>
      <c r="BC97" s="19"/>
      <c r="BD97" s="19"/>
      <c r="BE97" s="19"/>
      <c r="BF97" s="19"/>
      <c r="BG97" s="19"/>
      <c r="BH97" s="19"/>
      <c r="BI97" s="19"/>
      <c r="BJ97" s="19"/>
      <c r="BK97" s="19"/>
      <c r="BL97" s="19"/>
      <c r="BM97" s="19"/>
      <c r="BN97" s="19"/>
      <c r="BO97" s="19"/>
      <c r="BP97" s="19"/>
      <c r="BQ97" s="19"/>
      <c r="BR97" s="19"/>
      <c r="BS97" s="19"/>
      <c r="BT97" s="19"/>
      <c r="BU97" s="19"/>
      <c r="BV97" s="19"/>
      <c r="BW97" s="19"/>
      <c r="BX97" s="19"/>
      <c r="BY97" s="19"/>
      <c r="BZ97" s="19"/>
      <c r="CA97" s="19"/>
      <c r="CB97" s="19"/>
      <c r="CC97" s="19"/>
      <c r="CD97" s="19"/>
      <c r="CE97" s="19"/>
      <c r="CF97" s="19"/>
      <c r="CG97" s="19"/>
      <c r="CH97" s="19"/>
      <c r="CI97" s="19"/>
      <c r="CJ97" s="19"/>
      <c r="CK97" s="19"/>
      <c r="CL97" s="19"/>
      <c r="CM97" s="19"/>
      <c r="CN97" s="19"/>
      <c r="CO97" s="19"/>
      <c r="CP97" s="19"/>
      <c r="CQ97" s="19"/>
      <c r="CR97" s="19"/>
      <c r="CS97" s="19"/>
      <c r="CT97" s="19"/>
      <c r="CU97" s="19"/>
      <c r="CV97" s="19"/>
      <c r="CW97" s="19"/>
      <c r="CX97" s="19"/>
      <c r="CY97" s="19"/>
    </row>
    <row r="98" spans="32:103" hidden="1" x14ac:dyDescent="0.25">
      <c r="AF98" s="19"/>
      <c r="AG98" s="19"/>
      <c r="AH98" s="19"/>
      <c r="AI98" s="1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19"/>
      <c r="AX98" s="19"/>
      <c r="AY98" s="19"/>
      <c r="AZ98" s="19"/>
      <c r="BA98" s="19"/>
      <c r="BB98" s="19"/>
      <c r="BC98" s="19"/>
      <c r="BD98" s="19"/>
      <c r="BE98" s="19"/>
      <c r="BF98" s="19"/>
      <c r="BG98" s="19"/>
      <c r="BH98" s="19"/>
      <c r="BI98" s="19"/>
      <c r="BJ98" s="19"/>
      <c r="BK98" s="19"/>
      <c r="BL98" s="19"/>
      <c r="BM98" s="19"/>
      <c r="BN98" s="19"/>
      <c r="BO98" s="19"/>
      <c r="BP98" s="19"/>
      <c r="BQ98" s="19"/>
      <c r="BR98" s="19"/>
      <c r="BS98" s="19"/>
      <c r="BT98" s="19"/>
      <c r="BU98" s="19"/>
      <c r="BV98" s="19"/>
      <c r="BW98" s="19"/>
      <c r="BX98" s="19"/>
      <c r="BY98" s="19"/>
      <c r="BZ98" s="19"/>
      <c r="CA98" s="19"/>
      <c r="CB98" s="19"/>
      <c r="CC98" s="19"/>
      <c r="CD98" s="19"/>
      <c r="CE98" s="19"/>
      <c r="CF98" s="19"/>
      <c r="CG98" s="19"/>
      <c r="CH98" s="19"/>
      <c r="CI98" s="19"/>
      <c r="CJ98" s="19"/>
      <c r="CK98" s="19"/>
      <c r="CL98" s="19"/>
      <c r="CM98" s="19"/>
      <c r="CN98" s="19"/>
      <c r="CO98" s="19"/>
      <c r="CP98" s="19"/>
      <c r="CQ98" s="19"/>
      <c r="CR98" s="19"/>
      <c r="CS98" s="19"/>
      <c r="CT98" s="19"/>
      <c r="CU98" s="19"/>
      <c r="CV98" s="19"/>
      <c r="CW98" s="19"/>
      <c r="CX98" s="19"/>
      <c r="CY98" s="19"/>
    </row>
    <row r="99" spans="32:103" hidden="1" x14ac:dyDescent="0.25">
      <c r="AF99" s="19"/>
      <c r="AG99" s="19"/>
      <c r="AH99" s="19"/>
      <c r="AI99" s="1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19"/>
      <c r="AX99" s="19"/>
      <c r="AY99" s="19"/>
      <c r="AZ99" s="19"/>
      <c r="BA99" s="19"/>
      <c r="BB99" s="19"/>
      <c r="BC99" s="19"/>
      <c r="BD99" s="19"/>
      <c r="BE99" s="19"/>
      <c r="BF99" s="19"/>
      <c r="BG99" s="19"/>
      <c r="BH99" s="19"/>
      <c r="BI99" s="19"/>
      <c r="BJ99" s="19"/>
      <c r="BK99" s="19"/>
      <c r="BL99" s="19"/>
      <c r="BM99" s="19"/>
      <c r="BN99" s="19"/>
      <c r="BO99" s="19"/>
      <c r="BP99" s="19"/>
      <c r="BQ99" s="19"/>
      <c r="BR99" s="19"/>
      <c r="BS99" s="19"/>
      <c r="BT99" s="19"/>
      <c r="BU99" s="19"/>
      <c r="BV99" s="19"/>
      <c r="BW99" s="19"/>
      <c r="BX99" s="19"/>
      <c r="BY99" s="19"/>
      <c r="BZ99" s="19"/>
      <c r="CA99" s="19"/>
      <c r="CB99" s="19"/>
      <c r="CC99" s="19"/>
      <c r="CD99" s="19"/>
      <c r="CE99" s="19"/>
      <c r="CF99" s="19"/>
      <c r="CG99" s="19"/>
      <c r="CH99" s="19"/>
      <c r="CI99" s="19"/>
      <c r="CJ99" s="19"/>
      <c r="CK99" s="19"/>
      <c r="CL99" s="19"/>
      <c r="CM99" s="19"/>
      <c r="CN99" s="19"/>
      <c r="CO99" s="19"/>
      <c r="CP99" s="19"/>
      <c r="CQ99" s="19"/>
      <c r="CR99" s="19"/>
      <c r="CS99" s="19"/>
      <c r="CT99" s="19"/>
      <c r="CU99" s="19"/>
      <c r="CV99" s="19"/>
      <c r="CW99" s="19"/>
      <c r="CX99" s="19"/>
      <c r="CY99" s="19"/>
    </row>
    <row r="100" spans="32:103" hidden="1" x14ac:dyDescent="0.25">
      <c r="AF100" s="19"/>
      <c r="AG100" s="19"/>
      <c r="AH100" s="19"/>
      <c r="AI100" s="19"/>
      <c r="AJ100" s="19"/>
      <c r="AK100" s="19"/>
      <c r="AL100" s="19"/>
      <c r="AM100" s="19"/>
      <c r="AN100" s="19"/>
      <c r="AO100" s="19"/>
      <c r="AP100" s="19"/>
      <c r="AQ100" s="19"/>
      <c r="AR100" s="19"/>
      <c r="AS100" s="19"/>
      <c r="AT100" s="19"/>
      <c r="AU100" s="19"/>
      <c r="AV100" s="19"/>
      <c r="AW100" s="19"/>
      <c r="AX100" s="19"/>
      <c r="AY100" s="19"/>
      <c r="AZ100" s="19"/>
      <c r="BA100" s="19"/>
      <c r="BB100" s="19"/>
      <c r="BC100" s="19"/>
      <c r="BD100" s="19"/>
      <c r="BE100" s="19"/>
      <c r="BF100" s="19"/>
      <c r="BG100" s="19"/>
      <c r="BH100" s="19"/>
      <c r="BI100" s="19"/>
      <c r="BJ100" s="19"/>
      <c r="BK100" s="19"/>
      <c r="BL100" s="19"/>
      <c r="BM100" s="19"/>
      <c r="BN100" s="19"/>
      <c r="BO100" s="19"/>
      <c r="BP100" s="19"/>
      <c r="BQ100" s="19"/>
      <c r="BR100" s="19"/>
      <c r="BS100" s="19"/>
      <c r="BT100" s="19"/>
      <c r="BU100" s="19"/>
      <c r="BV100" s="19"/>
      <c r="BW100" s="19"/>
      <c r="BX100" s="19"/>
      <c r="BY100" s="19"/>
      <c r="BZ100" s="19"/>
      <c r="CA100" s="19"/>
      <c r="CB100" s="19"/>
      <c r="CC100" s="19"/>
      <c r="CD100" s="19"/>
      <c r="CE100" s="19"/>
      <c r="CF100" s="19"/>
      <c r="CG100" s="19"/>
      <c r="CH100" s="19"/>
      <c r="CI100" s="19"/>
      <c r="CJ100" s="19"/>
      <c r="CK100" s="19"/>
      <c r="CL100" s="19"/>
      <c r="CM100" s="19"/>
      <c r="CN100" s="19"/>
      <c r="CO100" s="19"/>
      <c r="CP100" s="19"/>
      <c r="CQ100" s="19"/>
      <c r="CR100" s="19"/>
      <c r="CS100" s="19"/>
      <c r="CT100" s="19"/>
      <c r="CU100" s="19"/>
      <c r="CV100" s="19"/>
      <c r="CW100" s="19"/>
      <c r="CX100" s="19"/>
      <c r="CY100" s="19"/>
    </row>
    <row r="101" spans="32:103" hidden="1" x14ac:dyDescent="0.25">
      <c r="AF101" s="19"/>
      <c r="AG101" s="19"/>
      <c r="AH101" s="19"/>
      <c r="AI101" s="19"/>
      <c r="AJ101" s="19"/>
      <c r="AK101" s="19"/>
      <c r="AL101" s="19"/>
      <c r="AM101" s="19"/>
      <c r="AN101" s="19"/>
      <c r="AO101" s="19"/>
      <c r="AP101" s="19"/>
      <c r="AQ101" s="19"/>
      <c r="AR101" s="19"/>
      <c r="AS101" s="19"/>
      <c r="AT101" s="19"/>
      <c r="AU101" s="19"/>
      <c r="AV101" s="19"/>
      <c r="AW101" s="19"/>
      <c r="AX101" s="19"/>
      <c r="AY101" s="19"/>
      <c r="AZ101" s="19"/>
      <c r="BA101" s="19"/>
      <c r="BB101" s="19"/>
      <c r="BC101" s="19"/>
      <c r="BD101" s="19"/>
      <c r="BE101" s="19"/>
      <c r="BF101" s="19"/>
      <c r="BG101" s="19"/>
      <c r="BH101" s="19"/>
      <c r="BI101" s="19"/>
      <c r="BJ101" s="19"/>
      <c r="BK101" s="19"/>
      <c r="BL101" s="19"/>
      <c r="BM101" s="19"/>
      <c r="BN101" s="19"/>
      <c r="BO101" s="19"/>
      <c r="BP101" s="19"/>
      <c r="BQ101" s="19"/>
      <c r="BR101" s="19"/>
      <c r="BS101" s="19"/>
      <c r="BT101" s="19"/>
      <c r="BU101" s="19"/>
      <c r="BV101" s="19"/>
      <c r="BW101" s="19"/>
      <c r="BX101" s="19"/>
      <c r="BY101" s="19"/>
      <c r="BZ101" s="19"/>
      <c r="CA101" s="19"/>
      <c r="CB101" s="19"/>
      <c r="CC101" s="19"/>
      <c r="CD101" s="19"/>
      <c r="CE101" s="19"/>
      <c r="CF101" s="19"/>
      <c r="CG101" s="19"/>
      <c r="CH101" s="19"/>
      <c r="CI101" s="19"/>
      <c r="CJ101" s="19"/>
      <c r="CK101" s="19"/>
      <c r="CL101" s="19"/>
      <c r="CM101" s="19"/>
      <c r="CN101" s="19"/>
      <c r="CO101" s="19"/>
      <c r="CP101" s="19"/>
      <c r="CQ101" s="19"/>
      <c r="CR101" s="19"/>
      <c r="CS101" s="19"/>
      <c r="CT101" s="19"/>
      <c r="CU101" s="19"/>
      <c r="CV101" s="19"/>
      <c r="CW101" s="19"/>
      <c r="CX101" s="19"/>
      <c r="CY101" s="19"/>
    </row>
    <row r="102" spans="32:103" hidden="1" x14ac:dyDescent="0.25">
      <c r="AF102" s="19"/>
      <c r="AG102" s="19"/>
      <c r="AH102" s="19"/>
      <c r="AI102" s="19"/>
      <c r="AJ102" s="19"/>
      <c r="AK102" s="19"/>
      <c r="AL102" s="19"/>
      <c r="AM102" s="19"/>
      <c r="AN102" s="19"/>
      <c r="AO102" s="19"/>
      <c r="AP102" s="19"/>
      <c r="AQ102" s="19"/>
      <c r="AR102" s="19"/>
      <c r="AS102" s="19"/>
      <c r="AT102" s="19"/>
      <c r="AU102" s="19"/>
      <c r="AV102" s="19"/>
      <c r="AW102" s="19"/>
      <c r="AX102" s="19"/>
      <c r="AY102" s="19"/>
      <c r="AZ102" s="19"/>
      <c r="BA102" s="19"/>
      <c r="BB102" s="19"/>
      <c r="BC102" s="19"/>
      <c r="BD102" s="19"/>
      <c r="BE102" s="19"/>
      <c r="BF102" s="19"/>
      <c r="BG102" s="19"/>
      <c r="BH102" s="19"/>
      <c r="BI102" s="19"/>
      <c r="BJ102" s="19"/>
      <c r="BK102" s="19"/>
      <c r="BL102" s="19"/>
      <c r="BM102" s="19"/>
      <c r="BN102" s="19"/>
      <c r="BO102" s="19"/>
      <c r="BP102" s="19"/>
      <c r="BQ102" s="19"/>
      <c r="BR102" s="19"/>
      <c r="BS102" s="19"/>
      <c r="BT102" s="19"/>
      <c r="BU102" s="19"/>
      <c r="BV102" s="19"/>
      <c r="BW102" s="19"/>
      <c r="BX102" s="19"/>
      <c r="BY102" s="19"/>
      <c r="BZ102" s="19"/>
      <c r="CA102" s="19"/>
      <c r="CB102" s="19"/>
      <c r="CC102" s="19"/>
      <c r="CD102" s="19"/>
      <c r="CE102" s="19"/>
      <c r="CF102" s="19"/>
      <c r="CG102" s="19"/>
      <c r="CH102" s="19"/>
      <c r="CI102" s="19"/>
      <c r="CJ102" s="19"/>
      <c r="CK102" s="19"/>
      <c r="CL102" s="19"/>
      <c r="CM102" s="19"/>
      <c r="CN102" s="19"/>
      <c r="CO102" s="19"/>
      <c r="CP102" s="19"/>
      <c r="CQ102" s="19"/>
      <c r="CR102" s="19"/>
      <c r="CS102" s="19"/>
      <c r="CT102" s="19"/>
      <c r="CU102" s="19"/>
      <c r="CV102" s="19"/>
      <c r="CW102" s="19"/>
      <c r="CX102" s="19"/>
      <c r="CY102" s="19"/>
    </row>
    <row r="103" spans="32:103" hidden="1" x14ac:dyDescent="0.25">
      <c r="AF103" s="19"/>
      <c r="AG103" s="19"/>
      <c r="AH103" s="19"/>
      <c r="AI103" s="19"/>
      <c r="AJ103" s="19"/>
      <c r="AK103" s="19"/>
      <c r="AL103" s="19"/>
      <c r="AM103" s="19"/>
      <c r="AN103" s="19"/>
      <c r="AO103" s="19"/>
      <c r="AP103" s="19"/>
      <c r="AQ103" s="19"/>
      <c r="AR103" s="19"/>
      <c r="AS103" s="19"/>
      <c r="AT103" s="19"/>
      <c r="AU103" s="19"/>
      <c r="AV103" s="19"/>
      <c r="AW103" s="19"/>
      <c r="AX103" s="19"/>
      <c r="AY103" s="19"/>
      <c r="AZ103" s="19"/>
      <c r="BA103" s="19"/>
      <c r="BB103" s="19"/>
      <c r="BC103" s="19"/>
      <c r="BD103" s="19"/>
      <c r="BE103" s="19"/>
      <c r="BF103" s="19"/>
      <c r="BG103" s="19"/>
      <c r="BH103" s="19"/>
      <c r="BI103" s="19"/>
      <c r="BJ103" s="19"/>
      <c r="BK103" s="19"/>
      <c r="BL103" s="19"/>
      <c r="BM103" s="19"/>
      <c r="BN103" s="19"/>
      <c r="BO103" s="19"/>
      <c r="BP103" s="19"/>
      <c r="BQ103" s="19"/>
      <c r="BR103" s="19"/>
      <c r="BS103" s="19"/>
      <c r="BT103" s="19"/>
      <c r="BU103" s="19"/>
      <c r="BV103" s="19"/>
      <c r="BW103" s="19"/>
      <c r="BX103" s="19"/>
      <c r="BY103" s="19"/>
      <c r="BZ103" s="19"/>
      <c r="CA103" s="19"/>
      <c r="CB103" s="19"/>
      <c r="CC103" s="19"/>
      <c r="CD103" s="19"/>
      <c r="CE103" s="19"/>
      <c r="CF103" s="19"/>
      <c r="CG103" s="19"/>
      <c r="CH103" s="19"/>
      <c r="CI103" s="19"/>
      <c r="CJ103" s="19"/>
      <c r="CK103" s="19"/>
      <c r="CL103" s="19"/>
      <c r="CM103" s="19"/>
      <c r="CN103" s="19"/>
      <c r="CO103" s="19"/>
      <c r="CP103" s="19"/>
      <c r="CQ103" s="19"/>
      <c r="CR103" s="19"/>
      <c r="CS103" s="19"/>
      <c r="CT103" s="19"/>
      <c r="CU103" s="19"/>
      <c r="CV103" s="19"/>
      <c r="CW103" s="19"/>
      <c r="CX103" s="19"/>
      <c r="CY103" s="19"/>
    </row>
    <row r="104" spans="32:103" hidden="1" x14ac:dyDescent="0.25">
      <c r="AF104" s="19"/>
      <c r="AG104" s="19"/>
      <c r="AH104" s="19"/>
      <c r="AI104" s="19"/>
      <c r="AJ104" s="19"/>
      <c r="AK104" s="19"/>
      <c r="AL104" s="19"/>
      <c r="AM104" s="19"/>
      <c r="AN104" s="19"/>
      <c r="AO104" s="19"/>
      <c r="AP104" s="19"/>
      <c r="AQ104" s="19"/>
      <c r="AR104" s="19"/>
      <c r="AS104" s="19"/>
      <c r="AT104" s="19"/>
      <c r="AU104" s="19"/>
      <c r="AV104" s="19"/>
      <c r="AW104" s="19"/>
      <c r="AX104" s="19"/>
      <c r="AY104" s="19"/>
      <c r="AZ104" s="19"/>
      <c r="BA104" s="19"/>
      <c r="BB104" s="19"/>
      <c r="BC104" s="19"/>
      <c r="BD104" s="19"/>
      <c r="BE104" s="19"/>
      <c r="BF104" s="19"/>
      <c r="BG104" s="19"/>
      <c r="BH104" s="19"/>
      <c r="BI104" s="19"/>
      <c r="BJ104" s="19"/>
      <c r="BK104" s="19"/>
      <c r="BL104" s="19"/>
      <c r="BM104" s="19"/>
      <c r="BN104" s="19"/>
      <c r="BO104" s="19"/>
      <c r="BP104" s="19"/>
      <c r="BQ104" s="19"/>
      <c r="BR104" s="19"/>
      <c r="BS104" s="19"/>
      <c r="BT104" s="19"/>
      <c r="BU104" s="19"/>
      <c r="BV104" s="19"/>
      <c r="BW104" s="19"/>
      <c r="BX104" s="19"/>
      <c r="BY104" s="19"/>
      <c r="BZ104" s="19"/>
      <c r="CA104" s="19"/>
      <c r="CB104" s="19"/>
      <c r="CC104" s="19"/>
      <c r="CD104" s="19"/>
      <c r="CE104" s="19"/>
      <c r="CF104" s="19"/>
      <c r="CG104" s="19"/>
      <c r="CH104" s="19"/>
      <c r="CI104" s="19"/>
      <c r="CJ104" s="19"/>
      <c r="CK104" s="19"/>
      <c r="CL104" s="19"/>
      <c r="CM104" s="19"/>
      <c r="CN104" s="19"/>
      <c r="CO104" s="19"/>
      <c r="CP104" s="19"/>
      <c r="CQ104" s="19"/>
      <c r="CR104" s="19"/>
      <c r="CS104" s="19"/>
      <c r="CT104" s="19"/>
      <c r="CU104" s="19"/>
      <c r="CV104" s="19"/>
      <c r="CW104" s="19"/>
      <c r="CX104" s="19"/>
      <c r="CY104" s="19"/>
    </row>
    <row r="105" spans="32:103" hidden="1" x14ac:dyDescent="0.25">
      <c r="AF105" s="19"/>
      <c r="AG105" s="19"/>
      <c r="AH105" s="19"/>
      <c r="AI105" s="19"/>
      <c r="AJ105" s="19"/>
      <c r="AK105" s="19"/>
      <c r="AL105" s="19"/>
      <c r="AM105" s="19"/>
      <c r="AN105" s="19"/>
      <c r="AO105" s="19"/>
      <c r="AP105" s="19"/>
      <c r="AQ105" s="19"/>
      <c r="AR105" s="19"/>
      <c r="AS105" s="19"/>
      <c r="AT105" s="19"/>
      <c r="AU105" s="19"/>
      <c r="AV105" s="19"/>
      <c r="AW105" s="19"/>
      <c r="AX105" s="19"/>
      <c r="AY105" s="19"/>
      <c r="AZ105" s="19"/>
      <c r="BA105" s="19"/>
      <c r="BB105" s="19"/>
      <c r="BC105" s="19"/>
      <c r="BD105" s="19"/>
      <c r="BE105" s="19"/>
      <c r="BF105" s="19"/>
      <c r="BG105" s="19"/>
      <c r="BH105" s="19"/>
      <c r="BI105" s="19"/>
      <c r="BJ105" s="19"/>
      <c r="BK105" s="19"/>
      <c r="BL105" s="19"/>
      <c r="BM105" s="19"/>
      <c r="BN105" s="19"/>
      <c r="BO105" s="19"/>
      <c r="BP105" s="19"/>
      <c r="BQ105" s="19"/>
      <c r="BR105" s="19"/>
      <c r="BS105" s="19"/>
      <c r="BT105" s="19"/>
      <c r="BU105" s="19"/>
      <c r="BV105" s="19"/>
      <c r="BW105" s="19"/>
      <c r="BX105" s="19"/>
      <c r="BY105" s="19"/>
      <c r="BZ105" s="19"/>
      <c r="CA105" s="19"/>
      <c r="CB105" s="19"/>
      <c r="CC105" s="19"/>
      <c r="CD105" s="19"/>
      <c r="CE105" s="19"/>
      <c r="CF105" s="19"/>
      <c r="CG105" s="19"/>
      <c r="CH105" s="19"/>
      <c r="CI105" s="19"/>
      <c r="CJ105" s="19"/>
      <c r="CK105" s="19"/>
      <c r="CL105" s="19"/>
      <c r="CM105" s="19"/>
      <c r="CN105" s="19"/>
      <c r="CO105" s="19"/>
      <c r="CP105" s="19"/>
      <c r="CQ105" s="19"/>
      <c r="CR105" s="19"/>
      <c r="CS105" s="19"/>
      <c r="CT105" s="19"/>
      <c r="CU105" s="19"/>
      <c r="CV105" s="19"/>
      <c r="CW105" s="19"/>
      <c r="CX105" s="19"/>
      <c r="CY105" s="19"/>
    </row>
    <row r="106" spans="32:103" hidden="1" x14ac:dyDescent="0.25">
      <c r="AF106" s="19"/>
      <c r="AG106" s="19"/>
      <c r="AH106" s="19"/>
      <c r="AI106" s="19"/>
      <c r="AJ106" s="19"/>
      <c r="AK106" s="19"/>
      <c r="AL106" s="19"/>
      <c r="AM106" s="19"/>
      <c r="AN106" s="19"/>
      <c r="AO106" s="19"/>
      <c r="AP106" s="19"/>
      <c r="AQ106" s="19"/>
      <c r="AR106" s="19"/>
      <c r="AS106" s="19"/>
      <c r="AT106" s="19"/>
      <c r="AU106" s="19"/>
      <c r="AV106" s="19"/>
      <c r="AW106" s="19"/>
      <c r="AX106" s="19"/>
      <c r="AY106" s="19"/>
      <c r="AZ106" s="19"/>
      <c r="BA106" s="19"/>
      <c r="BB106" s="19"/>
      <c r="BC106" s="19"/>
      <c r="BD106" s="19"/>
      <c r="BE106" s="19"/>
      <c r="BF106" s="19"/>
      <c r="BG106" s="19"/>
      <c r="BH106" s="19"/>
      <c r="BI106" s="19"/>
      <c r="BJ106" s="19"/>
      <c r="BK106" s="19"/>
      <c r="BL106" s="19"/>
      <c r="BM106" s="19"/>
      <c r="BN106" s="19"/>
      <c r="BO106" s="19"/>
      <c r="BP106" s="19"/>
      <c r="BQ106" s="19"/>
      <c r="BR106" s="19"/>
      <c r="BS106" s="19"/>
      <c r="BT106" s="19"/>
      <c r="BU106" s="19"/>
      <c r="BV106" s="19"/>
      <c r="BW106" s="19"/>
      <c r="BX106" s="19"/>
      <c r="BY106" s="19"/>
      <c r="BZ106" s="19"/>
      <c r="CA106" s="19"/>
      <c r="CB106" s="19"/>
      <c r="CC106" s="19"/>
      <c r="CD106" s="19"/>
      <c r="CE106" s="19"/>
      <c r="CF106" s="19"/>
      <c r="CG106" s="19"/>
      <c r="CH106" s="19"/>
      <c r="CI106" s="19"/>
      <c r="CJ106" s="19"/>
      <c r="CK106" s="19"/>
      <c r="CL106" s="19"/>
      <c r="CM106" s="19"/>
      <c r="CN106" s="19"/>
      <c r="CO106" s="19"/>
      <c r="CP106" s="19"/>
      <c r="CQ106" s="19"/>
      <c r="CR106" s="19"/>
      <c r="CS106" s="19"/>
      <c r="CT106" s="19"/>
      <c r="CU106" s="19"/>
      <c r="CV106" s="19"/>
      <c r="CW106" s="19"/>
      <c r="CX106" s="19"/>
      <c r="CY106" s="19"/>
    </row>
    <row r="107" spans="32:103" hidden="1" x14ac:dyDescent="0.25">
      <c r="AF107" s="19"/>
      <c r="AG107" s="19"/>
      <c r="AH107" s="19"/>
      <c r="AI107" s="19"/>
      <c r="AJ107" s="19"/>
      <c r="AK107" s="19"/>
      <c r="AL107" s="19"/>
      <c r="AM107" s="19"/>
      <c r="AN107" s="19"/>
      <c r="AO107" s="19"/>
      <c r="AP107" s="19"/>
      <c r="AQ107" s="19"/>
      <c r="AR107" s="19"/>
      <c r="AS107" s="19"/>
      <c r="AT107" s="19"/>
      <c r="AU107" s="19"/>
      <c r="AV107" s="19"/>
      <c r="AW107" s="19"/>
      <c r="AX107" s="19"/>
      <c r="AY107" s="19"/>
      <c r="AZ107" s="19"/>
      <c r="BA107" s="19"/>
      <c r="BB107" s="19"/>
      <c r="BC107" s="19"/>
      <c r="BD107" s="19"/>
      <c r="BE107" s="19"/>
      <c r="BF107" s="19"/>
      <c r="BG107" s="19"/>
      <c r="BH107" s="19"/>
      <c r="BI107" s="19"/>
      <c r="BJ107" s="19"/>
      <c r="BK107" s="19"/>
      <c r="BL107" s="19"/>
      <c r="BM107" s="19"/>
      <c r="BN107" s="19"/>
      <c r="BO107" s="19"/>
      <c r="BP107" s="19"/>
      <c r="BQ107" s="19"/>
      <c r="BR107" s="19"/>
      <c r="BS107" s="19"/>
      <c r="BT107" s="19"/>
      <c r="BU107" s="19"/>
      <c r="BV107" s="19"/>
      <c r="BW107" s="19"/>
      <c r="BX107" s="19"/>
      <c r="BY107" s="19"/>
      <c r="BZ107" s="19"/>
      <c r="CA107" s="19"/>
      <c r="CB107" s="19"/>
      <c r="CC107" s="19"/>
      <c r="CD107" s="19"/>
      <c r="CE107" s="19"/>
      <c r="CF107" s="19"/>
      <c r="CG107" s="19"/>
      <c r="CH107" s="19"/>
      <c r="CI107" s="19"/>
      <c r="CJ107" s="19"/>
      <c r="CK107" s="19"/>
      <c r="CL107" s="19"/>
      <c r="CM107" s="19"/>
      <c r="CN107" s="19"/>
      <c r="CO107" s="19"/>
      <c r="CP107" s="19"/>
      <c r="CQ107" s="19"/>
      <c r="CR107" s="19"/>
      <c r="CS107" s="19"/>
      <c r="CT107" s="19"/>
      <c r="CU107" s="19"/>
      <c r="CV107" s="19"/>
      <c r="CW107" s="19"/>
      <c r="CX107" s="19"/>
      <c r="CY107" s="19"/>
    </row>
    <row r="108" spans="32:103" hidden="1" x14ac:dyDescent="0.25">
      <c r="AF108" s="19"/>
      <c r="AG108" s="19"/>
      <c r="AH108" s="19"/>
      <c r="AI108" s="19"/>
      <c r="AJ108" s="19"/>
      <c r="AK108" s="19"/>
      <c r="AL108" s="19"/>
      <c r="AM108" s="19"/>
      <c r="AN108" s="19"/>
      <c r="AO108" s="19"/>
      <c r="AP108" s="19"/>
      <c r="AQ108" s="19"/>
      <c r="AR108" s="19"/>
      <c r="AS108" s="19"/>
      <c r="AT108" s="19"/>
      <c r="AU108" s="19"/>
      <c r="AV108" s="19"/>
      <c r="AW108" s="19"/>
      <c r="AX108" s="19"/>
      <c r="AY108" s="19"/>
      <c r="AZ108" s="19"/>
      <c r="BA108" s="19"/>
      <c r="BB108" s="19"/>
      <c r="BC108" s="19"/>
      <c r="BD108" s="19"/>
      <c r="BE108" s="19"/>
      <c r="BF108" s="19"/>
      <c r="BG108" s="19"/>
      <c r="BH108" s="19"/>
      <c r="BI108" s="19"/>
      <c r="BJ108" s="19"/>
      <c r="BK108" s="19"/>
      <c r="BL108" s="19"/>
      <c r="BM108" s="19"/>
      <c r="BN108" s="19"/>
      <c r="BO108" s="19"/>
      <c r="BP108" s="19"/>
      <c r="BQ108" s="19"/>
      <c r="BR108" s="19"/>
      <c r="BS108" s="19"/>
      <c r="BT108" s="19"/>
      <c r="BU108" s="19"/>
      <c r="BV108" s="19"/>
      <c r="BW108" s="19"/>
      <c r="BX108" s="19"/>
      <c r="BY108" s="19"/>
      <c r="BZ108" s="19"/>
      <c r="CA108" s="19"/>
      <c r="CB108" s="19"/>
      <c r="CC108" s="19"/>
      <c r="CD108" s="19"/>
      <c r="CE108" s="19"/>
      <c r="CF108" s="19"/>
      <c r="CG108" s="19"/>
      <c r="CH108" s="19"/>
      <c r="CI108" s="19"/>
      <c r="CJ108" s="19"/>
      <c r="CK108" s="19"/>
      <c r="CL108" s="19"/>
      <c r="CM108" s="19"/>
      <c r="CN108" s="19"/>
      <c r="CO108" s="19"/>
      <c r="CP108" s="19"/>
      <c r="CQ108" s="19"/>
      <c r="CR108" s="19"/>
      <c r="CS108" s="19"/>
      <c r="CT108" s="19"/>
      <c r="CU108" s="19"/>
      <c r="CV108" s="19"/>
      <c r="CW108" s="19"/>
      <c r="CX108" s="19"/>
      <c r="CY108" s="19"/>
    </row>
    <row r="109" spans="32:103" hidden="1" x14ac:dyDescent="0.25">
      <c r="AF109" s="19"/>
      <c r="AG109" s="19"/>
      <c r="AH109" s="19"/>
      <c r="AI109" s="19"/>
      <c r="AJ109" s="19"/>
      <c r="AK109" s="19"/>
      <c r="AL109" s="19"/>
      <c r="AM109" s="19"/>
      <c r="AN109" s="19"/>
      <c r="AO109" s="19"/>
      <c r="AP109" s="19"/>
      <c r="AQ109" s="19"/>
      <c r="AR109" s="19"/>
      <c r="AS109" s="19"/>
      <c r="AT109" s="19"/>
      <c r="AU109" s="19"/>
      <c r="AV109" s="19"/>
      <c r="AW109" s="19"/>
      <c r="AX109" s="19"/>
      <c r="AY109" s="19"/>
      <c r="AZ109" s="19"/>
      <c r="BA109" s="19"/>
      <c r="BB109" s="19"/>
      <c r="BC109" s="19"/>
      <c r="BD109" s="19"/>
      <c r="BE109" s="19"/>
      <c r="BF109" s="19"/>
      <c r="BG109" s="19"/>
      <c r="BH109" s="19"/>
      <c r="BI109" s="19"/>
      <c r="BJ109" s="19"/>
      <c r="BK109" s="19"/>
      <c r="BL109" s="19"/>
      <c r="BM109" s="19"/>
      <c r="BN109" s="19"/>
      <c r="BO109" s="19"/>
      <c r="BP109" s="19"/>
      <c r="BQ109" s="19"/>
      <c r="BR109" s="19"/>
      <c r="BS109" s="19"/>
      <c r="BT109" s="19"/>
      <c r="BU109" s="19"/>
      <c r="BV109" s="19"/>
      <c r="BW109" s="19"/>
      <c r="BX109" s="19"/>
      <c r="BY109" s="19"/>
      <c r="BZ109" s="19"/>
      <c r="CA109" s="19"/>
      <c r="CB109" s="19"/>
      <c r="CC109" s="19"/>
      <c r="CD109" s="19"/>
      <c r="CE109" s="19"/>
      <c r="CF109" s="19"/>
      <c r="CG109" s="19"/>
      <c r="CH109" s="19"/>
      <c r="CI109" s="19"/>
      <c r="CJ109" s="19"/>
      <c r="CK109" s="19"/>
      <c r="CL109" s="19"/>
      <c r="CM109" s="19"/>
      <c r="CN109" s="19"/>
      <c r="CO109" s="19"/>
      <c r="CP109" s="19"/>
      <c r="CQ109" s="19"/>
      <c r="CR109" s="19"/>
      <c r="CS109" s="19"/>
      <c r="CT109" s="19"/>
      <c r="CU109" s="19"/>
      <c r="CV109" s="19"/>
      <c r="CW109" s="19"/>
      <c r="CX109" s="19"/>
      <c r="CY109" s="19"/>
    </row>
    <row r="110" spans="32:103" hidden="1" x14ac:dyDescent="0.25">
      <c r="AF110" s="19"/>
      <c r="AG110" s="19"/>
      <c r="AH110" s="19"/>
      <c r="AI110" s="19"/>
      <c r="AJ110" s="19"/>
      <c r="AK110" s="19"/>
      <c r="AL110" s="19"/>
      <c r="AM110" s="19"/>
      <c r="AN110" s="19"/>
      <c r="AO110" s="19"/>
      <c r="AP110" s="19"/>
      <c r="AQ110" s="19"/>
      <c r="AR110" s="19"/>
      <c r="AS110" s="19"/>
      <c r="AT110" s="19"/>
      <c r="AU110" s="19"/>
      <c r="AV110" s="19"/>
      <c r="AW110" s="19"/>
      <c r="AX110" s="19"/>
      <c r="AY110" s="19"/>
      <c r="AZ110" s="19"/>
      <c r="BA110" s="19"/>
      <c r="BB110" s="19"/>
      <c r="BC110" s="19"/>
      <c r="BD110" s="19"/>
      <c r="BE110" s="19"/>
      <c r="BF110" s="19"/>
      <c r="BG110" s="19"/>
      <c r="BH110" s="19"/>
      <c r="BI110" s="19"/>
      <c r="BJ110" s="19"/>
      <c r="BK110" s="19"/>
      <c r="BL110" s="19"/>
      <c r="BM110" s="19"/>
      <c r="BN110" s="19"/>
      <c r="BO110" s="19"/>
      <c r="BP110" s="19"/>
      <c r="BQ110" s="19"/>
      <c r="BR110" s="19"/>
      <c r="BS110" s="19"/>
      <c r="BT110" s="19"/>
      <c r="BU110" s="19"/>
      <c r="BV110" s="19"/>
      <c r="BW110" s="19"/>
      <c r="BX110" s="19"/>
      <c r="BY110" s="19"/>
      <c r="BZ110" s="19"/>
      <c r="CA110" s="19"/>
      <c r="CB110" s="19"/>
      <c r="CC110" s="19"/>
      <c r="CD110" s="19"/>
      <c r="CE110" s="19"/>
      <c r="CF110" s="19"/>
      <c r="CG110" s="19"/>
      <c r="CH110" s="19"/>
      <c r="CI110" s="19"/>
      <c r="CJ110" s="19"/>
      <c r="CK110" s="19"/>
      <c r="CL110" s="19"/>
      <c r="CM110" s="19"/>
      <c r="CN110" s="19"/>
      <c r="CO110" s="19"/>
      <c r="CP110" s="19"/>
      <c r="CQ110" s="19"/>
      <c r="CR110" s="19"/>
      <c r="CS110" s="19"/>
      <c r="CT110" s="19"/>
      <c r="CU110" s="19"/>
      <c r="CV110" s="19"/>
      <c r="CW110" s="19"/>
      <c r="CX110" s="19"/>
      <c r="CY110" s="19"/>
    </row>
    <row r="111" spans="32:103" hidden="1" x14ac:dyDescent="0.25">
      <c r="AF111" s="19"/>
      <c r="AG111" s="19"/>
      <c r="AH111" s="19"/>
      <c r="AI111" s="19"/>
      <c r="AJ111" s="19"/>
      <c r="AK111" s="19"/>
      <c r="AL111" s="19"/>
      <c r="AM111" s="19"/>
      <c r="AN111" s="19"/>
      <c r="AO111" s="19"/>
      <c r="AP111" s="19"/>
      <c r="AQ111" s="19"/>
      <c r="AR111" s="19"/>
      <c r="AS111" s="19"/>
      <c r="AT111" s="19"/>
      <c r="AU111" s="19"/>
      <c r="AV111" s="19"/>
      <c r="AW111" s="19"/>
      <c r="AX111" s="19"/>
      <c r="AY111" s="19"/>
      <c r="AZ111" s="19"/>
      <c r="BA111" s="19"/>
      <c r="BB111" s="19"/>
      <c r="BC111" s="19"/>
      <c r="BD111" s="19"/>
      <c r="BE111" s="19"/>
      <c r="BF111" s="19"/>
      <c r="BG111" s="19"/>
      <c r="BH111" s="19"/>
      <c r="BI111" s="19"/>
      <c r="BJ111" s="19"/>
      <c r="BK111" s="19"/>
      <c r="BL111" s="19"/>
      <c r="BM111" s="19"/>
      <c r="BN111" s="19"/>
      <c r="BO111" s="19"/>
      <c r="BP111" s="19"/>
      <c r="BQ111" s="19"/>
      <c r="BR111" s="19"/>
      <c r="BS111" s="19"/>
      <c r="BT111" s="19"/>
      <c r="BU111" s="19"/>
      <c r="BV111" s="19"/>
      <c r="BW111" s="19"/>
      <c r="BX111" s="19"/>
      <c r="BY111" s="19"/>
      <c r="BZ111" s="19"/>
      <c r="CA111" s="19"/>
      <c r="CB111" s="19"/>
      <c r="CC111" s="19"/>
      <c r="CD111" s="19"/>
      <c r="CE111" s="19"/>
      <c r="CF111" s="19"/>
      <c r="CG111" s="19"/>
      <c r="CH111" s="19"/>
      <c r="CI111" s="19"/>
      <c r="CJ111" s="19"/>
      <c r="CK111" s="19"/>
      <c r="CL111" s="19"/>
      <c r="CM111" s="19"/>
      <c r="CN111" s="19"/>
      <c r="CO111" s="19"/>
      <c r="CP111" s="19"/>
      <c r="CQ111" s="19"/>
      <c r="CR111" s="19"/>
      <c r="CS111" s="19"/>
      <c r="CT111" s="19"/>
      <c r="CU111" s="19"/>
      <c r="CV111" s="19"/>
      <c r="CW111" s="19"/>
      <c r="CX111" s="19"/>
      <c r="CY111" s="19"/>
    </row>
    <row r="112" spans="32:103" hidden="1" x14ac:dyDescent="0.25">
      <c r="AF112" s="19"/>
      <c r="AG112" s="19"/>
      <c r="AH112" s="19"/>
      <c r="AI112" s="19"/>
      <c r="AJ112" s="19"/>
      <c r="AK112" s="19"/>
      <c r="AL112" s="19"/>
      <c r="AM112" s="19"/>
      <c r="AN112" s="19"/>
      <c r="AO112" s="19"/>
      <c r="AP112" s="19"/>
      <c r="AQ112" s="19"/>
      <c r="AR112" s="19"/>
      <c r="AS112" s="19"/>
      <c r="AT112" s="19"/>
      <c r="AU112" s="19"/>
      <c r="AV112" s="19"/>
      <c r="AW112" s="19"/>
      <c r="AX112" s="19"/>
      <c r="AY112" s="19"/>
      <c r="AZ112" s="19"/>
      <c r="BA112" s="19"/>
      <c r="BB112" s="19"/>
      <c r="BC112" s="19"/>
      <c r="BD112" s="19"/>
      <c r="BE112" s="19"/>
      <c r="BF112" s="19"/>
      <c r="BG112" s="19"/>
      <c r="BH112" s="19"/>
      <c r="BI112" s="19"/>
      <c r="BJ112" s="19"/>
      <c r="BK112" s="19"/>
      <c r="BL112" s="19"/>
      <c r="BM112" s="19"/>
      <c r="BN112" s="19"/>
      <c r="BO112" s="19"/>
      <c r="BP112" s="19"/>
      <c r="BQ112" s="19"/>
      <c r="BR112" s="19"/>
      <c r="BS112" s="19"/>
      <c r="BT112" s="19"/>
      <c r="BU112" s="19"/>
      <c r="BV112" s="19"/>
      <c r="BW112" s="19"/>
      <c r="BX112" s="19"/>
      <c r="BY112" s="19"/>
      <c r="BZ112" s="19"/>
      <c r="CA112" s="19"/>
      <c r="CB112" s="19"/>
      <c r="CC112" s="19"/>
      <c r="CD112" s="19"/>
      <c r="CE112" s="19"/>
      <c r="CF112" s="19"/>
      <c r="CG112" s="19"/>
      <c r="CH112" s="19"/>
      <c r="CI112" s="19"/>
      <c r="CJ112" s="19"/>
      <c r="CK112" s="19"/>
      <c r="CL112" s="19"/>
      <c r="CM112" s="19"/>
      <c r="CN112" s="19"/>
      <c r="CO112" s="19"/>
      <c r="CP112" s="19"/>
      <c r="CQ112" s="19"/>
      <c r="CR112" s="19"/>
      <c r="CS112" s="19"/>
      <c r="CT112" s="19"/>
      <c r="CU112" s="19"/>
      <c r="CV112" s="19"/>
      <c r="CW112" s="19"/>
      <c r="CX112" s="19"/>
      <c r="CY112" s="19"/>
    </row>
    <row r="113" spans="32:103" hidden="1" x14ac:dyDescent="0.25">
      <c r="AF113" s="19"/>
      <c r="AG113" s="19"/>
      <c r="AH113" s="19"/>
      <c r="AI113" s="19"/>
      <c r="AJ113" s="19"/>
      <c r="AK113" s="19"/>
      <c r="AL113" s="19"/>
      <c r="AM113" s="19"/>
      <c r="AN113" s="19"/>
      <c r="AO113" s="19"/>
      <c r="AP113" s="19"/>
      <c r="AQ113" s="19"/>
      <c r="AR113" s="19"/>
      <c r="AS113" s="19"/>
      <c r="AT113" s="19"/>
      <c r="AU113" s="19"/>
      <c r="AV113" s="19"/>
      <c r="AW113" s="19"/>
      <c r="AX113" s="19"/>
      <c r="AY113" s="19"/>
      <c r="AZ113" s="19"/>
      <c r="BA113" s="19"/>
      <c r="BB113" s="19"/>
      <c r="BC113" s="19"/>
      <c r="BD113" s="19"/>
      <c r="BE113" s="19"/>
      <c r="BF113" s="19"/>
      <c r="BG113" s="19"/>
      <c r="BH113" s="19"/>
      <c r="BI113" s="19"/>
      <c r="BJ113" s="19"/>
      <c r="BK113" s="19"/>
      <c r="BL113" s="19"/>
      <c r="BM113" s="19"/>
      <c r="BN113" s="19"/>
      <c r="BO113" s="19"/>
      <c r="BP113" s="19"/>
      <c r="BQ113" s="19"/>
      <c r="BR113" s="19"/>
      <c r="BS113" s="19"/>
      <c r="BT113" s="19"/>
      <c r="BU113" s="19"/>
      <c r="BV113" s="19"/>
      <c r="BW113" s="19"/>
      <c r="BX113" s="19"/>
      <c r="BY113" s="19"/>
      <c r="BZ113" s="19"/>
      <c r="CA113" s="19"/>
      <c r="CB113" s="19"/>
      <c r="CC113" s="19"/>
      <c r="CD113" s="19"/>
      <c r="CE113" s="19"/>
      <c r="CF113" s="19"/>
      <c r="CG113" s="19"/>
      <c r="CH113" s="19"/>
      <c r="CI113" s="19"/>
      <c r="CJ113" s="19"/>
      <c r="CK113" s="19"/>
      <c r="CL113" s="19"/>
      <c r="CM113" s="19"/>
      <c r="CN113" s="19"/>
      <c r="CO113" s="19"/>
      <c r="CP113" s="19"/>
      <c r="CQ113" s="19"/>
      <c r="CR113" s="19"/>
      <c r="CS113" s="19"/>
      <c r="CT113" s="19"/>
      <c r="CU113" s="19"/>
      <c r="CV113" s="19"/>
      <c r="CW113" s="19"/>
      <c r="CX113" s="19"/>
      <c r="CY113" s="19"/>
    </row>
    <row r="114" spans="32:103" hidden="1" x14ac:dyDescent="0.25">
      <c r="AF114" s="19"/>
      <c r="AG114" s="19"/>
      <c r="AH114" s="19"/>
      <c r="AI114" s="19"/>
      <c r="AJ114" s="19"/>
      <c r="AK114" s="19"/>
      <c r="AL114" s="19"/>
      <c r="AM114" s="19"/>
      <c r="AN114" s="19"/>
      <c r="AO114" s="19"/>
      <c r="AP114" s="19"/>
      <c r="AQ114" s="19"/>
      <c r="AR114" s="19"/>
      <c r="AS114" s="19"/>
      <c r="AT114" s="19"/>
      <c r="AU114" s="19"/>
      <c r="AV114" s="19"/>
      <c r="AW114" s="19"/>
      <c r="AX114" s="19"/>
      <c r="AY114" s="19"/>
      <c r="AZ114" s="19"/>
      <c r="BA114" s="19"/>
      <c r="BB114" s="19"/>
      <c r="BC114" s="19"/>
      <c r="BD114" s="19"/>
      <c r="BE114" s="19"/>
      <c r="BF114" s="19"/>
      <c r="BG114" s="19"/>
      <c r="BH114" s="19"/>
      <c r="BI114" s="19"/>
      <c r="BJ114" s="19"/>
      <c r="BK114" s="19"/>
      <c r="BL114" s="19"/>
      <c r="BM114" s="19"/>
      <c r="BN114" s="19"/>
      <c r="BO114" s="19"/>
      <c r="BP114" s="19"/>
      <c r="BQ114" s="19"/>
      <c r="BR114" s="19"/>
      <c r="BS114" s="19"/>
      <c r="BT114" s="19"/>
      <c r="BU114" s="19"/>
      <c r="BV114" s="19"/>
      <c r="BW114" s="19"/>
      <c r="BX114" s="19"/>
      <c r="BY114" s="19"/>
      <c r="BZ114" s="19"/>
      <c r="CA114" s="19"/>
      <c r="CB114" s="19"/>
      <c r="CC114" s="19"/>
      <c r="CD114" s="19"/>
      <c r="CE114" s="19"/>
      <c r="CF114" s="19"/>
      <c r="CG114" s="19"/>
      <c r="CH114" s="19"/>
      <c r="CI114" s="19"/>
      <c r="CJ114" s="19"/>
      <c r="CK114" s="19"/>
      <c r="CL114" s="19"/>
      <c r="CM114" s="19"/>
      <c r="CN114" s="19"/>
      <c r="CO114" s="19"/>
      <c r="CP114" s="19"/>
      <c r="CQ114" s="19"/>
      <c r="CR114" s="19"/>
      <c r="CS114" s="19"/>
      <c r="CT114" s="19"/>
      <c r="CU114" s="19"/>
      <c r="CV114" s="19"/>
      <c r="CW114" s="19"/>
      <c r="CX114" s="19"/>
      <c r="CY114" s="19"/>
    </row>
    <row r="115" spans="32:103" hidden="1" x14ac:dyDescent="0.25">
      <c r="AF115" s="19"/>
      <c r="AG115" s="19"/>
      <c r="AH115" s="19"/>
      <c r="AI115" s="19"/>
      <c r="AJ115" s="19"/>
      <c r="AK115" s="19"/>
      <c r="AL115" s="19"/>
      <c r="AM115" s="19"/>
      <c r="AN115" s="19"/>
      <c r="AO115" s="19"/>
      <c r="AP115" s="19"/>
      <c r="AQ115" s="19"/>
      <c r="AR115" s="19"/>
      <c r="AS115" s="19"/>
      <c r="AT115" s="19"/>
      <c r="AU115" s="19"/>
      <c r="AV115" s="19"/>
      <c r="AW115" s="19"/>
      <c r="AX115" s="19"/>
      <c r="AY115" s="19"/>
      <c r="AZ115" s="19"/>
      <c r="BA115" s="19"/>
      <c r="BB115" s="19"/>
      <c r="BC115" s="19"/>
      <c r="BD115" s="19"/>
      <c r="BE115" s="19"/>
      <c r="BF115" s="19"/>
      <c r="BG115" s="19"/>
      <c r="BH115" s="19"/>
      <c r="BI115" s="19"/>
      <c r="BJ115" s="19"/>
      <c r="BK115" s="19"/>
      <c r="BL115" s="19"/>
      <c r="BM115" s="19"/>
      <c r="BN115" s="19"/>
      <c r="BO115" s="19"/>
      <c r="BP115" s="19"/>
      <c r="BQ115" s="19"/>
      <c r="BR115" s="19"/>
      <c r="BS115" s="19"/>
      <c r="BT115" s="19"/>
      <c r="BU115" s="19"/>
      <c r="BV115" s="19"/>
      <c r="BW115" s="19"/>
      <c r="BX115" s="19"/>
      <c r="BY115" s="19"/>
      <c r="BZ115" s="19"/>
      <c r="CA115" s="19"/>
      <c r="CB115" s="19"/>
      <c r="CC115" s="19"/>
      <c r="CD115" s="19"/>
      <c r="CE115" s="19"/>
      <c r="CF115" s="19"/>
      <c r="CG115" s="19"/>
      <c r="CH115" s="19"/>
      <c r="CI115" s="19"/>
      <c r="CJ115" s="19"/>
      <c r="CK115" s="19"/>
      <c r="CL115" s="19"/>
      <c r="CM115" s="19"/>
      <c r="CN115" s="19"/>
      <c r="CO115" s="19"/>
      <c r="CP115" s="19"/>
      <c r="CQ115" s="19"/>
      <c r="CR115" s="19"/>
      <c r="CS115" s="19"/>
      <c r="CT115" s="19"/>
      <c r="CU115" s="19"/>
      <c r="CV115" s="19"/>
      <c r="CW115" s="19"/>
      <c r="CX115" s="19"/>
      <c r="CY115" s="19"/>
    </row>
    <row r="116" spans="32:103" hidden="1" x14ac:dyDescent="0.25">
      <c r="AF116" s="19"/>
      <c r="AG116" s="19"/>
      <c r="AH116" s="19"/>
      <c r="AI116" s="19"/>
      <c r="AJ116" s="19"/>
      <c r="AK116" s="19"/>
      <c r="AL116" s="19"/>
      <c r="AM116" s="19"/>
      <c r="AN116" s="19"/>
      <c r="AO116" s="19"/>
      <c r="AP116" s="19"/>
      <c r="AQ116" s="19"/>
      <c r="AR116" s="19"/>
      <c r="AS116" s="19"/>
      <c r="AT116" s="19"/>
      <c r="AU116" s="19"/>
      <c r="AV116" s="19"/>
      <c r="AW116" s="19"/>
      <c r="AX116" s="19"/>
      <c r="AY116" s="19"/>
      <c r="AZ116" s="19"/>
      <c r="BA116" s="19"/>
      <c r="BB116" s="19"/>
      <c r="BC116" s="19"/>
      <c r="BD116" s="19"/>
      <c r="BE116" s="19"/>
      <c r="BF116" s="19"/>
      <c r="BG116" s="19"/>
      <c r="BH116" s="19"/>
      <c r="BI116" s="19"/>
      <c r="BJ116" s="19"/>
      <c r="BK116" s="19"/>
      <c r="BL116" s="19"/>
      <c r="BM116" s="19"/>
      <c r="BN116" s="19"/>
      <c r="BO116" s="19"/>
      <c r="BP116" s="19"/>
      <c r="BQ116" s="19"/>
      <c r="BR116" s="19"/>
      <c r="BS116" s="19"/>
      <c r="BT116" s="19"/>
      <c r="BU116" s="19"/>
      <c r="BV116" s="19"/>
      <c r="BW116" s="19"/>
      <c r="BX116" s="19"/>
      <c r="BY116" s="19"/>
      <c r="BZ116" s="19"/>
      <c r="CA116" s="19"/>
      <c r="CB116" s="19"/>
      <c r="CC116" s="19"/>
      <c r="CD116" s="19"/>
      <c r="CE116" s="19"/>
      <c r="CF116" s="19"/>
      <c r="CG116" s="19"/>
      <c r="CH116" s="19"/>
      <c r="CI116" s="19"/>
      <c r="CJ116" s="19"/>
      <c r="CK116" s="19"/>
      <c r="CL116" s="19"/>
      <c r="CM116" s="19"/>
      <c r="CN116" s="19"/>
      <c r="CO116" s="19"/>
      <c r="CP116" s="19"/>
      <c r="CQ116" s="19"/>
      <c r="CR116" s="19"/>
      <c r="CS116" s="19"/>
      <c r="CT116" s="19"/>
      <c r="CU116" s="19"/>
      <c r="CV116" s="19"/>
      <c r="CW116" s="19"/>
      <c r="CX116" s="19"/>
      <c r="CY116" s="19"/>
    </row>
    <row r="117" spans="32:103" hidden="1" x14ac:dyDescent="0.25">
      <c r="AF117" s="19"/>
      <c r="AG117" s="19"/>
      <c r="AH117" s="19"/>
      <c r="AI117" s="19"/>
      <c r="AJ117" s="19"/>
      <c r="AK117" s="19"/>
      <c r="AL117" s="19"/>
      <c r="AM117" s="19"/>
      <c r="AN117" s="19"/>
      <c r="AO117" s="19"/>
      <c r="AP117" s="19"/>
      <c r="AQ117" s="19"/>
      <c r="AR117" s="19"/>
      <c r="AS117" s="19"/>
      <c r="AT117" s="19"/>
      <c r="AU117" s="19"/>
      <c r="AV117" s="19"/>
      <c r="AW117" s="19"/>
      <c r="AX117" s="19"/>
      <c r="AY117" s="19"/>
      <c r="AZ117" s="19"/>
      <c r="BA117" s="19"/>
      <c r="BB117" s="19"/>
      <c r="BC117" s="19"/>
      <c r="BD117" s="19"/>
      <c r="BE117" s="19"/>
      <c r="BF117" s="19"/>
      <c r="BG117" s="19"/>
      <c r="BH117" s="19"/>
      <c r="BI117" s="19"/>
      <c r="BJ117" s="19"/>
      <c r="BK117" s="19"/>
      <c r="BL117" s="19"/>
      <c r="BM117" s="19"/>
      <c r="BN117" s="19"/>
      <c r="BO117" s="19"/>
      <c r="BP117" s="19"/>
      <c r="BQ117" s="19"/>
      <c r="BR117" s="19"/>
      <c r="BS117" s="19"/>
      <c r="BT117" s="19"/>
      <c r="BU117" s="19"/>
      <c r="BV117" s="19"/>
      <c r="BW117" s="19"/>
      <c r="BX117" s="19"/>
      <c r="BY117" s="19"/>
      <c r="BZ117" s="19"/>
      <c r="CA117" s="19"/>
      <c r="CB117" s="19"/>
      <c r="CC117" s="19"/>
      <c r="CD117" s="19"/>
      <c r="CE117" s="19"/>
      <c r="CF117" s="19"/>
      <c r="CG117" s="19"/>
      <c r="CH117" s="19"/>
      <c r="CI117" s="19"/>
      <c r="CJ117" s="19"/>
      <c r="CK117" s="19"/>
      <c r="CL117" s="19"/>
      <c r="CM117" s="19"/>
      <c r="CN117" s="19"/>
      <c r="CO117" s="19"/>
      <c r="CP117" s="19"/>
      <c r="CQ117" s="19"/>
      <c r="CR117" s="19"/>
      <c r="CS117" s="19"/>
      <c r="CT117" s="19"/>
      <c r="CU117" s="19"/>
      <c r="CV117" s="19"/>
      <c r="CW117" s="19"/>
      <c r="CX117" s="19"/>
      <c r="CY117" s="19"/>
    </row>
    <row r="118" spans="32:103" hidden="1" x14ac:dyDescent="0.25">
      <c r="AF118" s="19"/>
      <c r="AG118" s="19"/>
      <c r="AH118" s="19"/>
      <c r="AI118" s="19"/>
      <c r="AJ118" s="19"/>
      <c r="AK118" s="19"/>
      <c r="AL118" s="19"/>
      <c r="AM118" s="19"/>
      <c r="AN118" s="19"/>
      <c r="AO118" s="19"/>
      <c r="AP118" s="19"/>
      <c r="AQ118" s="19"/>
      <c r="AR118" s="19"/>
      <c r="AS118" s="19"/>
      <c r="AT118" s="19"/>
      <c r="AU118" s="19"/>
      <c r="AV118" s="19"/>
      <c r="AW118" s="19"/>
      <c r="AX118" s="19"/>
      <c r="AY118" s="19"/>
      <c r="AZ118" s="19"/>
      <c r="BA118" s="19"/>
      <c r="BB118" s="19"/>
      <c r="BC118" s="19"/>
      <c r="BD118" s="19"/>
      <c r="BE118" s="19"/>
      <c r="BF118" s="19"/>
      <c r="BG118" s="19"/>
      <c r="BH118" s="19"/>
      <c r="BI118" s="19"/>
      <c r="BJ118" s="19"/>
      <c r="BK118" s="19"/>
      <c r="BL118" s="19"/>
      <c r="BM118" s="19"/>
      <c r="BN118" s="19"/>
      <c r="BO118" s="19"/>
      <c r="BP118" s="19"/>
      <c r="BQ118" s="19"/>
      <c r="BR118" s="19"/>
      <c r="BS118" s="19"/>
      <c r="BT118" s="19"/>
      <c r="BU118" s="19"/>
      <c r="BV118" s="19"/>
      <c r="BW118" s="19"/>
      <c r="BX118" s="19"/>
      <c r="BY118" s="19"/>
      <c r="BZ118" s="19"/>
      <c r="CA118" s="19"/>
      <c r="CB118" s="19"/>
      <c r="CC118" s="19"/>
      <c r="CD118" s="19"/>
      <c r="CE118" s="19"/>
      <c r="CF118" s="19"/>
      <c r="CG118" s="19"/>
      <c r="CH118" s="19"/>
      <c r="CI118" s="19"/>
      <c r="CJ118" s="19"/>
      <c r="CK118" s="19"/>
      <c r="CL118" s="19"/>
      <c r="CM118" s="19"/>
      <c r="CN118" s="19"/>
      <c r="CO118" s="19"/>
      <c r="CP118" s="19"/>
      <c r="CQ118" s="19"/>
      <c r="CR118" s="19"/>
      <c r="CS118" s="19"/>
      <c r="CT118" s="19"/>
      <c r="CU118" s="19"/>
      <c r="CV118" s="19"/>
      <c r="CW118" s="19"/>
      <c r="CX118" s="19"/>
      <c r="CY118" s="19"/>
    </row>
    <row r="119" spans="32:103" hidden="1" x14ac:dyDescent="0.25">
      <c r="AF119" s="19"/>
      <c r="AG119" s="19"/>
      <c r="AH119" s="19"/>
      <c r="AI119" s="19"/>
      <c r="AJ119" s="19"/>
      <c r="AK119" s="19"/>
      <c r="AL119" s="19"/>
      <c r="AM119" s="19"/>
      <c r="AN119" s="19"/>
      <c r="AO119" s="19"/>
      <c r="AP119" s="19"/>
      <c r="AQ119" s="19"/>
      <c r="AR119" s="19"/>
      <c r="AS119" s="19"/>
      <c r="AT119" s="19"/>
      <c r="AU119" s="19"/>
      <c r="AV119" s="19"/>
      <c r="AW119" s="19"/>
      <c r="AX119" s="19"/>
      <c r="AY119" s="19"/>
      <c r="AZ119" s="19"/>
      <c r="BA119" s="19"/>
      <c r="BB119" s="19"/>
      <c r="BC119" s="19"/>
      <c r="BD119" s="19"/>
      <c r="BE119" s="19"/>
      <c r="BF119" s="19"/>
      <c r="BG119" s="19"/>
      <c r="BH119" s="19"/>
      <c r="BI119" s="19"/>
      <c r="BJ119" s="19"/>
      <c r="BK119" s="19"/>
      <c r="BL119" s="19"/>
      <c r="BM119" s="19"/>
      <c r="BN119" s="19"/>
      <c r="BO119" s="19"/>
      <c r="BP119" s="19"/>
      <c r="BQ119" s="19"/>
      <c r="BR119" s="19"/>
      <c r="BS119" s="19"/>
      <c r="BT119" s="19"/>
      <c r="BU119" s="19"/>
      <c r="BV119" s="19"/>
      <c r="BW119" s="19"/>
      <c r="BX119" s="19"/>
      <c r="BY119" s="19"/>
      <c r="BZ119" s="19"/>
      <c r="CA119" s="19"/>
      <c r="CB119" s="19"/>
      <c r="CC119" s="19"/>
      <c r="CD119" s="19"/>
      <c r="CE119" s="19"/>
      <c r="CF119" s="19"/>
      <c r="CG119" s="19"/>
      <c r="CH119" s="19"/>
      <c r="CI119" s="19"/>
      <c r="CJ119" s="19"/>
      <c r="CK119" s="19"/>
      <c r="CL119" s="19"/>
      <c r="CM119" s="19"/>
      <c r="CN119" s="19"/>
      <c r="CO119" s="19"/>
      <c r="CP119" s="19"/>
      <c r="CQ119" s="19"/>
      <c r="CR119" s="19"/>
      <c r="CS119" s="19"/>
      <c r="CT119" s="19"/>
      <c r="CU119" s="19"/>
      <c r="CV119" s="19"/>
      <c r="CW119" s="19"/>
      <c r="CX119" s="19"/>
      <c r="CY119" s="19"/>
    </row>
    <row r="120" spans="32:103" hidden="1" x14ac:dyDescent="0.25">
      <c r="AF120" s="19"/>
      <c r="AG120" s="19"/>
      <c r="AH120" s="19"/>
      <c r="AI120" s="19"/>
      <c r="AJ120" s="19"/>
      <c r="AK120" s="19"/>
      <c r="AL120" s="19"/>
      <c r="AM120" s="19"/>
      <c r="AN120" s="19"/>
      <c r="AO120" s="19"/>
      <c r="AP120" s="19"/>
      <c r="AQ120" s="19"/>
      <c r="AR120" s="19"/>
      <c r="AS120" s="19"/>
      <c r="AT120" s="19"/>
      <c r="AU120" s="19"/>
      <c r="AV120" s="19"/>
      <c r="AW120" s="19"/>
      <c r="AX120" s="19"/>
      <c r="AY120" s="19"/>
      <c r="AZ120" s="19"/>
      <c r="BA120" s="19"/>
      <c r="BB120" s="19"/>
      <c r="BC120" s="19"/>
      <c r="BD120" s="19"/>
      <c r="BE120" s="19"/>
      <c r="BF120" s="19"/>
      <c r="BG120" s="19"/>
      <c r="BH120" s="19"/>
      <c r="BI120" s="19"/>
      <c r="BJ120" s="19"/>
      <c r="BK120" s="19"/>
      <c r="BL120" s="19"/>
      <c r="BM120" s="19"/>
      <c r="BN120" s="19"/>
      <c r="BO120" s="19"/>
      <c r="BP120" s="19"/>
      <c r="BQ120" s="19"/>
      <c r="BR120" s="19"/>
      <c r="BS120" s="19"/>
      <c r="BT120" s="19"/>
      <c r="BU120" s="19"/>
      <c r="BV120" s="19"/>
      <c r="BW120" s="19"/>
      <c r="BX120" s="19"/>
      <c r="BY120" s="19"/>
      <c r="BZ120" s="19"/>
      <c r="CA120" s="19"/>
      <c r="CB120" s="19"/>
      <c r="CC120" s="19"/>
      <c r="CD120" s="19"/>
      <c r="CE120" s="19"/>
      <c r="CF120" s="19"/>
      <c r="CG120" s="19"/>
      <c r="CH120" s="19"/>
      <c r="CI120" s="19"/>
      <c r="CJ120" s="19"/>
      <c r="CK120" s="19"/>
      <c r="CL120" s="19"/>
      <c r="CM120" s="19"/>
      <c r="CN120" s="19"/>
      <c r="CO120" s="19"/>
      <c r="CP120" s="19"/>
      <c r="CQ120" s="19"/>
      <c r="CR120" s="19"/>
      <c r="CS120" s="19"/>
      <c r="CT120" s="19"/>
      <c r="CU120" s="19"/>
      <c r="CV120" s="19"/>
      <c r="CW120" s="19"/>
      <c r="CX120" s="19"/>
      <c r="CY120" s="19"/>
    </row>
    <row r="121" spans="32:103" hidden="1" x14ac:dyDescent="0.25">
      <c r="AF121" s="19"/>
      <c r="AG121" s="19"/>
      <c r="AH121" s="19"/>
      <c r="AI121" s="19"/>
      <c r="AJ121" s="19"/>
      <c r="AK121" s="19"/>
      <c r="AL121" s="19"/>
      <c r="AM121" s="19"/>
      <c r="AN121" s="19"/>
      <c r="AO121" s="19"/>
      <c r="AP121" s="19"/>
      <c r="AQ121" s="19"/>
      <c r="AR121" s="19"/>
      <c r="AS121" s="19"/>
      <c r="AT121" s="19"/>
      <c r="AU121" s="19"/>
      <c r="AV121" s="19"/>
      <c r="AW121" s="19"/>
      <c r="AX121" s="19"/>
      <c r="AY121" s="19"/>
      <c r="AZ121" s="19"/>
      <c r="BA121" s="19"/>
      <c r="BB121" s="19"/>
      <c r="BC121" s="19"/>
      <c r="BD121" s="19"/>
      <c r="BE121" s="19"/>
      <c r="BF121" s="19"/>
      <c r="BG121" s="19"/>
      <c r="BH121" s="19"/>
      <c r="BI121" s="19"/>
      <c r="BJ121" s="19"/>
      <c r="BK121" s="19"/>
      <c r="BL121" s="19"/>
      <c r="BM121" s="19"/>
      <c r="BN121" s="19"/>
      <c r="BO121" s="19"/>
      <c r="BP121" s="19"/>
      <c r="BQ121" s="19"/>
      <c r="BR121" s="19"/>
      <c r="BS121" s="19"/>
      <c r="BT121" s="19"/>
      <c r="BU121" s="19"/>
      <c r="BV121" s="19"/>
      <c r="BW121" s="19"/>
      <c r="BX121" s="19"/>
      <c r="BY121" s="19"/>
      <c r="BZ121" s="19"/>
      <c r="CA121" s="19"/>
      <c r="CB121" s="19"/>
      <c r="CC121" s="19"/>
      <c r="CD121" s="19"/>
      <c r="CE121" s="19"/>
      <c r="CF121" s="19"/>
      <c r="CG121" s="19"/>
      <c r="CH121" s="19"/>
      <c r="CI121" s="19"/>
      <c r="CJ121" s="19"/>
      <c r="CK121" s="19"/>
      <c r="CL121" s="19"/>
      <c r="CM121" s="19"/>
      <c r="CN121" s="19"/>
      <c r="CO121" s="19"/>
      <c r="CP121" s="19"/>
      <c r="CQ121" s="19"/>
      <c r="CR121" s="19"/>
      <c r="CS121" s="19"/>
      <c r="CT121" s="19"/>
      <c r="CU121" s="19"/>
      <c r="CV121" s="19"/>
      <c r="CW121" s="19"/>
      <c r="CX121" s="19"/>
      <c r="CY121" s="19"/>
    </row>
    <row r="122" spans="32:103" hidden="1" x14ac:dyDescent="0.25">
      <c r="AF122" s="19"/>
      <c r="AG122" s="19"/>
      <c r="AH122" s="19"/>
      <c r="AI122" s="19"/>
      <c r="AJ122" s="19"/>
      <c r="AK122" s="19"/>
      <c r="AL122" s="19"/>
      <c r="AM122" s="19"/>
      <c r="AN122" s="19"/>
      <c r="AO122" s="19"/>
      <c r="AP122" s="19"/>
      <c r="AQ122" s="19"/>
      <c r="AR122" s="19"/>
      <c r="AS122" s="19"/>
      <c r="AT122" s="19"/>
      <c r="AU122" s="19"/>
      <c r="AV122" s="19"/>
      <c r="AW122" s="19"/>
      <c r="AX122" s="19"/>
      <c r="AY122" s="19"/>
      <c r="AZ122" s="19"/>
      <c r="BA122" s="19"/>
      <c r="BB122" s="19"/>
      <c r="BC122" s="19"/>
      <c r="BD122" s="19"/>
      <c r="BE122" s="19"/>
      <c r="BF122" s="19"/>
      <c r="BG122" s="19"/>
      <c r="BH122" s="19"/>
      <c r="BI122" s="19"/>
      <c r="BJ122" s="19"/>
      <c r="BK122" s="19"/>
      <c r="BL122" s="19"/>
      <c r="BM122" s="19"/>
      <c r="BN122" s="19"/>
      <c r="BO122" s="19"/>
      <c r="BP122" s="19"/>
      <c r="BQ122" s="19"/>
      <c r="BR122" s="19"/>
      <c r="BS122" s="19"/>
      <c r="BT122" s="19"/>
      <c r="BU122" s="19"/>
      <c r="BV122" s="19"/>
      <c r="BW122" s="19"/>
      <c r="BX122" s="19"/>
      <c r="BY122" s="19"/>
      <c r="BZ122" s="19"/>
      <c r="CA122" s="19"/>
      <c r="CB122" s="19"/>
      <c r="CC122" s="19"/>
      <c r="CD122" s="19"/>
      <c r="CE122" s="19"/>
      <c r="CF122" s="19"/>
      <c r="CG122" s="19"/>
      <c r="CH122" s="19"/>
      <c r="CI122" s="19"/>
      <c r="CJ122" s="19"/>
      <c r="CK122" s="19"/>
      <c r="CL122" s="19"/>
      <c r="CM122" s="19"/>
      <c r="CN122" s="19"/>
      <c r="CO122" s="19"/>
      <c r="CP122" s="19"/>
      <c r="CQ122" s="19"/>
      <c r="CR122" s="19"/>
      <c r="CS122" s="19"/>
      <c r="CT122" s="19"/>
      <c r="CU122" s="19"/>
      <c r="CV122" s="19"/>
      <c r="CW122" s="19"/>
      <c r="CX122" s="19"/>
      <c r="CY122" s="19"/>
    </row>
    <row r="123" spans="32:103" hidden="1" x14ac:dyDescent="0.25">
      <c r="AF123" s="19"/>
      <c r="AG123" s="19"/>
      <c r="AH123" s="19"/>
      <c r="AI123" s="19"/>
      <c r="AJ123" s="19"/>
      <c r="AK123" s="19"/>
      <c r="AL123" s="19"/>
      <c r="AM123" s="19"/>
      <c r="AN123" s="19"/>
      <c r="AO123" s="19"/>
      <c r="AP123" s="19"/>
      <c r="AQ123" s="19"/>
      <c r="AR123" s="19"/>
      <c r="AS123" s="19"/>
      <c r="AT123" s="19"/>
      <c r="AU123" s="19"/>
      <c r="AV123" s="19"/>
      <c r="AW123" s="19"/>
      <c r="AX123" s="19"/>
      <c r="AY123" s="19"/>
      <c r="AZ123" s="19"/>
      <c r="BA123" s="19"/>
      <c r="BB123" s="19"/>
      <c r="BC123" s="19"/>
      <c r="BD123" s="19"/>
      <c r="BE123" s="19"/>
      <c r="BF123" s="19"/>
      <c r="BG123" s="19"/>
      <c r="BH123" s="19"/>
      <c r="BI123" s="19"/>
      <c r="BJ123" s="19"/>
      <c r="BK123" s="19"/>
      <c r="BL123" s="19"/>
      <c r="BM123" s="19"/>
      <c r="BN123" s="19"/>
      <c r="BO123" s="19"/>
      <c r="BP123" s="19"/>
      <c r="BQ123" s="19"/>
      <c r="BR123" s="19"/>
      <c r="BS123" s="19"/>
      <c r="BT123" s="19"/>
      <c r="BU123" s="19"/>
      <c r="BV123" s="19"/>
      <c r="BW123" s="19"/>
      <c r="BX123" s="19"/>
      <c r="BY123" s="19"/>
      <c r="BZ123" s="19"/>
      <c r="CA123" s="19"/>
      <c r="CB123" s="19"/>
      <c r="CC123" s="19"/>
      <c r="CD123" s="19"/>
      <c r="CE123" s="19"/>
      <c r="CF123" s="19"/>
      <c r="CG123" s="19"/>
      <c r="CH123" s="19"/>
      <c r="CI123" s="19"/>
      <c r="CJ123" s="19"/>
      <c r="CK123" s="19"/>
      <c r="CL123" s="19"/>
      <c r="CM123" s="19"/>
      <c r="CN123" s="19"/>
      <c r="CO123" s="19"/>
      <c r="CP123" s="19"/>
      <c r="CQ123" s="19"/>
      <c r="CR123" s="19"/>
      <c r="CS123" s="19"/>
      <c r="CT123" s="19"/>
      <c r="CU123" s="19"/>
      <c r="CV123" s="19"/>
      <c r="CW123" s="19"/>
      <c r="CX123" s="19"/>
      <c r="CY123" s="19"/>
    </row>
    <row r="124" spans="32:103" hidden="1" x14ac:dyDescent="0.25">
      <c r="AF124" s="19"/>
      <c r="AG124" s="19"/>
      <c r="AH124" s="19"/>
      <c r="AI124" s="19"/>
      <c r="AJ124" s="19"/>
      <c r="AK124" s="19"/>
      <c r="AL124" s="19"/>
      <c r="AM124" s="19"/>
      <c r="AN124" s="19"/>
      <c r="AO124" s="19"/>
      <c r="AP124" s="19"/>
      <c r="AQ124" s="19"/>
      <c r="AR124" s="19"/>
      <c r="AS124" s="19"/>
      <c r="AT124" s="19"/>
      <c r="AU124" s="19"/>
      <c r="AV124" s="19"/>
      <c r="AW124" s="19"/>
      <c r="AX124" s="19"/>
      <c r="AY124" s="19"/>
      <c r="AZ124" s="19"/>
      <c r="BA124" s="19"/>
      <c r="BB124" s="19"/>
      <c r="BC124" s="19"/>
      <c r="BD124" s="19"/>
      <c r="BE124" s="19"/>
      <c r="BF124" s="19"/>
      <c r="BG124" s="19"/>
      <c r="BH124" s="19"/>
      <c r="BI124" s="19"/>
      <c r="BJ124" s="19"/>
      <c r="BK124" s="19"/>
      <c r="BL124" s="19"/>
      <c r="BM124" s="19"/>
      <c r="BN124" s="19"/>
      <c r="BO124" s="19"/>
      <c r="BP124" s="19"/>
      <c r="BQ124" s="19"/>
      <c r="BR124" s="19"/>
      <c r="BS124" s="19"/>
      <c r="BT124" s="19"/>
      <c r="BU124" s="19"/>
      <c r="BV124" s="19"/>
      <c r="BW124" s="19"/>
      <c r="BX124" s="19"/>
      <c r="BY124" s="19"/>
      <c r="BZ124" s="19"/>
      <c r="CA124" s="19"/>
      <c r="CB124" s="19"/>
      <c r="CC124" s="19"/>
      <c r="CD124" s="19"/>
      <c r="CE124" s="19"/>
      <c r="CF124" s="19"/>
      <c r="CG124" s="19"/>
      <c r="CH124" s="19"/>
      <c r="CI124" s="19"/>
      <c r="CJ124" s="19"/>
      <c r="CK124" s="19"/>
      <c r="CL124" s="19"/>
      <c r="CM124" s="19"/>
      <c r="CN124" s="19"/>
      <c r="CO124" s="19"/>
      <c r="CP124" s="19"/>
      <c r="CQ124" s="19"/>
      <c r="CR124" s="19"/>
      <c r="CS124" s="19"/>
      <c r="CT124" s="19"/>
      <c r="CU124" s="19"/>
      <c r="CV124" s="19"/>
      <c r="CW124" s="19"/>
      <c r="CX124" s="19"/>
      <c r="CY124" s="19"/>
    </row>
    <row r="125" spans="32:103" hidden="1" x14ac:dyDescent="0.25">
      <c r="AF125" s="19"/>
      <c r="AG125" s="19"/>
      <c r="AH125" s="19"/>
      <c r="AI125" s="19"/>
      <c r="AJ125" s="19"/>
      <c r="AK125" s="19"/>
      <c r="AL125" s="19"/>
      <c r="AM125" s="19"/>
      <c r="AN125" s="19"/>
      <c r="AO125" s="19"/>
      <c r="AP125" s="19"/>
      <c r="AQ125" s="19"/>
      <c r="AR125" s="19"/>
      <c r="AS125" s="19"/>
      <c r="AT125" s="19"/>
      <c r="AU125" s="19"/>
      <c r="AV125" s="19"/>
      <c r="AW125" s="19"/>
      <c r="AX125" s="19"/>
      <c r="AY125" s="19"/>
      <c r="AZ125" s="19"/>
      <c r="BA125" s="19"/>
      <c r="BB125" s="19"/>
      <c r="BC125" s="19"/>
      <c r="BD125" s="19"/>
      <c r="BE125" s="19"/>
      <c r="BF125" s="19"/>
      <c r="BG125" s="19"/>
      <c r="BH125" s="19"/>
      <c r="BI125" s="19"/>
      <c r="BJ125" s="19"/>
      <c r="BK125" s="19"/>
      <c r="BL125" s="19"/>
      <c r="BM125" s="19"/>
      <c r="BN125" s="19"/>
      <c r="BO125" s="19"/>
      <c r="BP125" s="19"/>
      <c r="BQ125" s="19"/>
      <c r="BR125" s="19"/>
      <c r="BS125" s="19"/>
      <c r="BT125" s="19"/>
      <c r="BU125" s="19"/>
      <c r="BV125" s="19"/>
      <c r="BW125" s="19"/>
      <c r="BX125" s="19"/>
      <c r="BY125" s="19"/>
      <c r="BZ125" s="19"/>
      <c r="CA125" s="19"/>
      <c r="CB125" s="19"/>
      <c r="CC125" s="19"/>
      <c r="CD125" s="19"/>
      <c r="CE125" s="19"/>
      <c r="CF125" s="19"/>
      <c r="CG125" s="19"/>
      <c r="CH125" s="19"/>
      <c r="CI125" s="19"/>
      <c r="CJ125" s="19"/>
      <c r="CK125" s="19"/>
      <c r="CL125" s="19"/>
      <c r="CM125" s="19"/>
      <c r="CN125" s="19"/>
      <c r="CO125" s="19"/>
      <c r="CP125" s="19"/>
      <c r="CQ125" s="19"/>
      <c r="CR125" s="19"/>
      <c r="CS125" s="19"/>
      <c r="CT125" s="19"/>
      <c r="CU125" s="19"/>
      <c r="CV125" s="19"/>
      <c r="CW125" s="19"/>
      <c r="CX125" s="19"/>
      <c r="CY125" s="19"/>
    </row>
    <row r="126" spans="32:103" hidden="1" x14ac:dyDescent="0.25">
      <c r="AF126" s="19"/>
      <c r="AG126" s="19"/>
      <c r="AH126" s="19"/>
      <c r="AI126" s="19"/>
      <c r="AJ126" s="19"/>
      <c r="AK126" s="19"/>
      <c r="AL126" s="19"/>
      <c r="AM126" s="19"/>
      <c r="AN126" s="19"/>
      <c r="AO126" s="19"/>
      <c r="AP126" s="19"/>
      <c r="AQ126" s="19"/>
      <c r="AR126" s="19"/>
      <c r="AS126" s="19"/>
      <c r="AT126" s="19"/>
      <c r="AU126" s="19"/>
      <c r="AV126" s="19"/>
      <c r="AW126" s="19"/>
      <c r="AX126" s="19"/>
      <c r="AY126" s="19"/>
      <c r="AZ126" s="19"/>
      <c r="BA126" s="19"/>
      <c r="BB126" s="19"/>
      <c r="BC126" s="19"/>
      <c r="BD126" s="19"/>
      <c r="BE126" s="19"/>
      <c r="BF126" s="19"/>
      <c r="BG126" s="19"/>
      <c r="BH126" s="19"/>
      <c r="BI126" s="19"/>
      <c r="BJ126" s="19"/>
      <c r="BK126" s="19"/>
      <c r="BL126" s="19"/>
      <c r="BM126" s="19"/>
      <c r="BN126" s="19"/>
      <c r="BO126" s="19"/>
      <c r="BP126" s="19"/>
      <c r="BQ126" s="19"/>
      <c r="BR126" s="19"/>
      <c r="BS126" s="19"/>
      <c r="BT126" s="19"/>
      <c r="BU126" s="19"/>
      <c r="BV126" s="19"/>
      <c r="BW126" s="19"/>
      <c r="BX126" s="19"/>
      <c r="BY126" s="19"/>
      <c r="BZ126" s="19"/>
      <c r="CA126" s="19"/>
      <c r="CB126" s="19"/>
      <c r="CC126" s="19"/>
      <c r="CD126" s="19"/>
      <c r="CE126" s="19"/>
      <c r="CF126" s="19"/>
      <c r="CG126" s="19"/>
      <c r="CH126" s="19"/>
      <c r="CI126" s="19"/>
      <c r="CJ126" s="19"/>
      <c r="CK126" s="19"/>
      <c r="CL126" s="19"/>
      <c r="CM126" s="19"/>
      <c r="CN126" s="19"/>
      <c r="CO126" s="19"/>
      <c r="CP126" s="19"/>
      <c r="CQ126" s="19"/>
      <c r="CR126" s="19"/>
      <c r="CS126" s="19"/>
      <c r="CT126" s="19"/>
      <c r="CU126" s="19"/>
      <c r="CV126" s="19"/>
      <c r="CW126" s="19"/>
      <c r="CX126" s="19"/>
      <c r="CY126" s="19"/>
    </row>
    <row r="127" spans="32:103" hidden="1" x14ac:dyDescent="0.25">
      <c r="AF127" s="19"/>
      <c r="AG127" s="19"/>
      <c r="AH127" s="19"/>
      <c r="AI127" s="19"/>
      <c r="AJ127" s="19"/>
      <c r="AK127" s="19"/>
      <c r="AL127" s="19"/>
      <c r="AM127" s="19"/>
      <c r="AN127" s="19"/>
      <c r="AO127" s="19"/>
      <c r="AP127" s="19"/>
      <c r="AQ127" s="19"/>
      <c r="AR127" s="19"/>
      <c r="AS127" s="19"/>
      <c r="AT127" s="19"/>
      <c r="AU127" s="19"/>
      <c r="AV127" s="19"/>
      <c r="AW127" s="19"/>
      <c r="AX127" s="19"/>
      <c r="AY127" s="19"/>
      <c r="AZ127" s="19"/>
      <c r="BA127" s="19"/>
      <c r="BB127" s="19"/>
      <c r="BC127" s="19"/>
      <c r="BD127" s="19"/>
      <c r="BE127" s="19"/>
      <c r="BF127" s="19"/>
      <c r="BG127" s="19"/>
      <c r="BH127" s="19"/>
      <c r="BI127" s="19"/>
      <c r="BJ127" s="19"/>
      <c r="BK127" s="19"/>
      <c r="BL127" s="19"/>
      <c r="BM127" s="19"/>
      <c r="BN127" s="19"/>
      <c r="BO127" s="19"/>
      <c r="BP127" s="19"/>
      <c r="BQ127" s="19"/>
      <c r="BR127" s="19"/>
      <c r="BS127" s="19"/>
      <c r="BT127" s="19"/>
      <c r="BU127" s="19"/>
      <c r="BV127" s="19"/>
      <c r="BW127" s="19"/>
      <c r="BX127" s="19"/>
      <c r="BY127" s="19"/>
      <c r="BZ127" s="19"/>
      <c r="CA127" s="19"/>
      <c r="CB127" s="19"/>
      <c r="CC127" s="19"/>
      <c r="CD127" s="19"/>
      <c r="CE127" s="19"/>
      <c r="CF127" s="19"/>
      <c r="CG127" s="19"/>
      <c r="CH127" s="19"/>
      <c r="CI127" s="19"/>
      <c r="CJ127" s="19"/>
      <c r="CK127" s="19"/>
      <c r="CL127" s="19"/>
      <c r="CM127" s="19"/>
      <c r="CN127" s="19"/>
      <c r="CO127" s="19"/>
      <c r="CP127" s="19"/>
      <c r="CQ127" s="19"/>
      <c r="CR127" s="19"/>
      <c r="CS127" s="19"/>
      <c r="CT127" s="19"/>
      <c r="CU127" s="19"/>
      <c r="CV127" s="19"/>
      <c r="CW127" s="19"/>
      <c r="CX127" s="19"/>
      <c r="CY127" s="19"/>
    </row>
    <row r="128" spans="32:103" hidden="1" x14ac:dyDescent="0.25">
      <c r="AF128" s="19"/>
      <c r="AG128" s="19"/>
      <c r="AH128" s="19"/>
      <c r="AI128" s="19"/>
      <c r="AJ128" s="19"/>
      <c r="AK128" s="19"/>
      <c r="AL128" s="19"/>
      <c r="AM128" s="19"/>
      <c r="AN128" s="19"/>
      <c r="AO128" s="19"/>
      <c r="AP128" s="19"/>
      <c r="AQ128" s="19"/>
      <c r="AR128" s="19"/>
      <c r="AS128" s="19"/>
      <c r="AT128" s="19"/>
      <c r="AU128" s="19"/>
      <c r="AV128" s="19"/>
      <c r="AW128" s="19"/>
      <c r="AX128" s="19"/>
      <c r="AY128" s="19"/>
      <c r="AZ128" s="19"/>
      <c r="BA128" s="19"/>
      <c r="BB128" s="19"/>
      <c r="BC128" s="19"/>
      <c r="BD128" s="19"/>
      <c r="BE128" s="19"/>
      <c r="BF128" s="19"/>
      <c r="BG128" s="19"/>
      <c r="BH128" s="19"/>
      <c r="BI128" s="19"/>
      <c r="BJ128" s="19"/>
      <c r="BK128" s="19"/>
      <c r="BL128" s="19"/>
      <c r="BM128" s="19"/>
      <c r="BN128" s="19"/>
      <c r="BO128" s="19"/>
      <c r="BP128" s="19"/>
      <c r="BQ128" s="19"/>
      <c r="BR128" s="19"/>
      <c r="BS128" s="19"/>
      <c r="BT128" s="19"/>
      <c r="BU128" s="19"/>
      <c r="BV128" s="19"/>
      <c r="BW128" s="19"/>
      <c r="BX128" s="19"/>
      <c r="BY128" s="19"/>
      <c r="BZ128" s="19"/>
      <c r="CA128" s="19"/>
      <c r="CB128" s="19"/>
      <c r="CC128" s="19"/>
      <c r="CD128" s="19"/>
      <c r="CE128" s="19"/>
      <c r="CF128" s="19"/>
      <c r="CG128" s="19"/>
      <c r="CH128" s="19"/>
      <c r="CI128" s="19"/>
      <c r="CJ128" s="19"/>
      <c r="CK128" s="19"/>
      <c r="CL128" s="19"/>
      <c r="CM128" s="19"/>
      <c r="CN128" s="19"/>
      <c r="CO128" s="19"/>
      <c r="CP128" s="19"/>
      <c r="CQ128" s="19"/>
      <c r="CR128" s="19"/>
      <c r="CS128" s="19"/>
      <c r="CT128" s="19"/>
      <c r="CU128" s="19"/>
      <c r="CV128" s="19"/>
      <c r="CW128" s="19"/>
      <c r="CX128" s="19"/>
      <c r="CY128" s="19"/>
    </row>
    <row r="129" spans="1:103" hidden="1" x14ac:dyDescent="0.25">
      <c r="AF129" s="19"/>
      <c r="AG129" s="19"/>
      <c r="AH129" s="19"/>
      <c r="AI129" s="19"/>
      <c r="AJ129" s="19"/>
      <c r="AK129" s="19"/>
      <c r="AL129" s="19"/>
      <c r="AM129" s="19"/>
      <c r="AN129" s="19"/>
      <c r="AO129" s="19"/>
      <c r="AP129" s="19"/>
      <c r="AQ129" s="19"/>
      <c r="AR129" s="19"/>
      <c r="AS129" s="19"/>
      <c r="AT129" s="19"/>
      <c r="AU129" s="19"/>
      <c r="AV129" s="19"/>
      <c r="AW129" s="19"/>
      <c r="AX129" s="19"/>
      <c r="AY129" s="19"/>
      <c r="AZ129" s="19"/>
      <c r="BA129" s="19"/>
      <c r="BB129" s="19"/>
      <c r="BC129" s="19"/>
      <c r="BD129" s="19"/>
      <c r="BE129" s="19"/>
      <c r="BF129" s="19"/>
      <c r="BG129" s="19"/>
      <c r="BH129" s="19"/>
      <c r="BI129" s="19"/>
      <c r="BJ129" s="19"/>
      <c r="BK129" s="19"/>
      <c r="BL129" s="19"/>
      <c r="BM129" s="19"/>
      <c r="BN129" s="19"/>
      <c r="BO129" s="19"/>
      <c r="BP129" s="19"/>
      <c r="BQ129" s="19"/>
      <c r="BR129" s="19"/>
      <c r="BS129" s="19"/>
      <c r="BT129" s="19"/>
      <c r="BU129" s="19"/>
      <c r="BV129" s="19"/>
      <c r="BW129" s="19"/>
      <c r="BX129" s="19"/>
      <c r="BY129" s="19"/>
      <c r="BZ129" s="19"/>
      <c r="CA129" s="19"/>
      <c r="CB129" s="19"/>
      <c r="CC129" s="19"/>
      <c r="CD129" s="19"/>
      <c r="CE129" s="19"/>
      <c r="CF129" s="19"/>
      <c r="CG129" s="19"/>
      <c r="CH129" s="19"/>
      <c r="CI129" s="19"/>
      <c r="CJ129" s="19"/>
      <c r="CK129" s="19"/>
      <c r="CL129" s="19"/>
      <c r="CM129" s="19"/>
      <c r="CN129" s="19"/>
      <c r="CO129" s="19"/>
      <c r="CP129" s="19"/>
      <c r="CQ129" s="19"/>
      <c r="CR129" s="19"/>
      <c r="CS129" s="19"/>
      <c r="CT129" s="19"/>
      <c r="CU129" s="19"/>
      <c r="CV129" s="19"/>
      <c r="CW129" s="19"/>
      <c r="CX129" s="19"/>
      <c r="CY129" s="19"/>
    </row>
    <row r="130" spans="1:103" hidden="1" x14ac:dyDescent="0.25">
      <c r="AF130" s="19"/>
      <c r="AG130" s="19"/>
      <c r="AH130" s="19"/>
      <c r="AI130" s="19"/>
      <c r="AJ130" s="19"/>
      <c r="AK130" s="19"/>
      <c r="AL130" s="19"/>
      <c r="AM130" s="19"/>
      <c r="AN130" s="19"/>
      <c r="AO130" s="19"/>
      <c r="AP130" s="19"/>
      <c r="AQ130" s="19"/>
      <c r="AR130" s="19"/>
      <c r="AS130" s="19"/>
      <c r="AT130" s="19"/>
      <c r="AU130" s="19"/>
      <c r="AV130" s="19"/>
      <c r="AW130" s="19"/>
      <c r="AX130" s="19"/>
      <c r="AY130" s="19"/>
      <c r="AZ130" s="19"/>
      <c r="BA130" s="19"/>
      <c r="BB130" s="19"/>
      <c r="BC130" s="19"/>
      <c r="BD130" s="19"/>
      <c r="BE130" s="19"/>
      <c r="BF130" s="19"/>
      <c r="BG130" s="19"/>
      <c r="BH130" s="19"/>
      <c r="BI130" s="19"/>
      <c r="BJ130" s="19"/>
      <c r="BK130" s="19"/>
      <c r="BL130" s="19"/>
      <c r="BM130" s="19"/>
      <c r="BN130" s="19"/>
      <c r="BO130" s="19"/>
      <c r="BP130" s="19"/>
      <c r="BQ130" s="19"/>
      <c r="BR130" s="19"/>
      <c r="BS130" s="19"/>
      <c r="BT130" s="19"/>
      <c r="BU130" s="19"/>
      <c r="BV130" s="19"/>
      <c r="BW130" s="19"/>
      <c r="BX130" s="19"/>
      <c r="BY130" s="19"/>
      <c r="BZ130" s="19"/>
      <c r="CA130" s="19"/>
      <c r="CB130" s="19"/>
      <c r="CC130" s="19"/>
      <c r="CD130" s="19"/>
      <c r="CE130" s="19"/>
      <c r="CF130" s="19"/>
      <c r="CG130" s="19"/>
      <c r="CH130" s="19"/>
      <c r="CI130" s="19"/>
      <c r="CJ130" s="19"/>
      <c r="CK130" s="19"/>
      <c r="CL130" s="19"/>
      <c r="CM130" s="19"/>
      <c r="CN130" s="19"/>
      <c r="CO130" s="19"/>
      <c r="CP130" s="19"/>
      <c r="CQ130" s="19"/>
      <c r="CR130" s="19"/>
      <c r="CS130" s="19"/>
      <c r="CT130" s="19"/>
      <c r="CU130" s="19"/>
      <c r="CV130" s="19"/>
      <c r="CW130" s="19"/>
      <c r="CX130" s="19"/>
      <c r="CY130" s="19"/>
    </row>
    <row r="131" spans="1:103" hidden="1" x14ac:dyDescent="0.25">
      <c r="AF131" s="19"/>
      <c r="AG131" s="19"/>
      <c r="AH131" s="19"/>
      <c r="AI131" s="19"/>
      <c r="AJ131" s="19"/>
      <c r="AK131" s="19"/>
      <c r="AL131" s="19"/>
      <c r="AM131" s="19"/>
      <c r="AN131" s="19"/>
      <c r="AO131" s="19"/>
      <c r="AP131" s="19"/>
      <c r="AQ131" s="19"/>
      <c r="AR131" s="19"/>
      <c r="AS131" s="19"/>
      <c r="AT131" s="19"/>
      <c r="AU131" s="19"/>
      <c r="AV131" s="19"/>
      <c r="AW131" s="19"/>
      <c r="AX131" s="19"/>
      <c r="AY131" s="19"/>
      <c r="AZ131" s="19"/>
      <c r="BA131" s="19"/>
      <c r="BB131" s="19"/>
      <c r="BC131" s="19"/>
      <c r="BD131" s="19"/>
      <c r="BE131" s="19"/>
      <c r="BF131" s="19"/>
      <c r="BG131" s="19"/>
      <c r="BH131" s="19"/>
      <c r="BI131" s="19"/>
      <c r="BJ131" s="19"/>
      <c r="BK131" s="19"/>
      <c r="BL131" s="19"/>
      <c r="BM131" s="19"/>
      <c r="BN131" s="19"/>
      <c r="BO131" s="19"/>
      <c r="BP131" s="19"/>
      <c r="BQ131" s="19"/>
      <c r="BR131" s="19"/>
      <c r="BS131" s="19"/>
      <c r="BT131" s="19"/>
      <c r="BU131" s="19"/>
      <c r="BV131" s="19"/>
      <c r="BW131" s="19"/>
      <c r="BX131" s="19"/>
      <c r="BY131" s="19"/>
      <c r="BZ131" s="19"/>
      <c r="CA131" s="19"/>
      <c r="CB131" s="19"/>
      <c r="CC131" s="19"/>
      <c r="CD131" s="19"/>
      <c r="CE131" s="19"/>
      <c r="CF131" s="19"/>
      <c r="CG131" s="19"/>
      <c r="CH131" s="19"/>
      <c r="CI131" s="19"/>
      <c r="CJ131" s="19"/>
      <c r="CK131" s="19"/>
      <c r="CL131" s="19"/>
      <c r="CM131" s="19"/>
      <c r="CN131" s="19"/>
      <c r="CO131" s="19"/>
      <c r="CP131" s="19"/>
      <c r="CQ131" s="19"/>
      <c r="CR131" s="19"/>
      <c r="CS131" s="19"/>
      <c r="CT131" s="19"/>
      <c r="CU131" s="19"/>
      <c r="CV131" s="19"/>
      <c r="CW131" s="19"/>
      <c r="CX131" s="19"/>
      <c r="CY131" s="19"/>
    </row>
    <row r="132" spans="1:103" hidden="1" x14ac:dyDescent="0.25">
      <c r="AF132" s="19"/>
      <c r="AG132" s="19"/>
      <c r="AH132" s="19"/>
      <c r="AI132" s="19"/>
      <c r="AJ132" s="19"/>
      <c r="AK132" s="19"/>
      <c r="AL132" s="19"/>
      <c r="AM132" s="19"/>
      <c r="AN132" s="19"/>
      <c r="AO132" s="19"/>
      <c r="AP132" s="19"/>
      <c r="AQ132" s="19"/>
      <c r="AR132" s="19"/>
      <c r="AS132" s="19"/>
      <c r="AT132" s="19"/>
      <c r="AU132" s="19"/>
      <c r="AV132" s="19"/>
      <c r="AW132" s="19"/>
      <c r="AX132" s="19"/>
      <c r="AY132" s="19"/>
      <c r="AZ132" s="19"/>
      <c r="BA132" s="19"/>
      <c r="BB132" s="19"/>
      <c r="BC132" s="19"/>
      <c r="BD132" s="19"/>
      <c r="BE132" s="19"/>
      <c r="BF132" s="19"/>
      <c r="BG132" s="19"/>
      <c r="BH132" s="19"/>
      <c r="BI132" s="19"/>
      <c r="BJ132" s="19"/>
      <c r="BK132" s="19"/>
      <c r="BL132" s="19"/>
      <c r="BM132" s="19"/>
      <c r="BN132" s="19"/>
      <c r="BO132" s="19"/>
      <c r="BP132" s="19"/>
      <c r="BQ132" s="19"/>
      <c r="BR132" s="19"/>
      <c r="BS132" s="19"/>
      <c r="BT132" s="19"/>
      <c r="BU132" s="19"/>
      <c r="BV132" s="19"/>
      <c r="BW132" s="19"/>
      <c r="BX132" s="19"/>
      <c r="BY132" s="19"/>
      <c r="BZ132" s="19"/>
      <c r="CA132" s="19"/>
      <c r="CB132" s="19"/>
      <c r="CC132" s="19"/>
      <c r="CD132" s="19"/>
      <c r="CE132" s="19"/>
      <c r="CF132" s="19"/>
      <c r="CG132" s="19"/>
      <c r="CH132" s="19"/>
      <c r="CI132" s="19"/>
      <c r="CJ132" s="19"/>
      <c r="CK132" s="19"/>
      <c r="CL132" s="19"/>
      <c r="CM132" s="19"/>
      <c r="CN132" s="19"/>
      <c r="CO132" s="19"/>
      <c r="CP132" s="19"/>
      <c r="CQ132" s="19"/>
      <c r="CR132" s="19"/>
      <c r="CS132" s="19"/>
      <c r="CT132" s="19"/>
      <c r="CU132" s="19"/>
      <c r="CV132" s="19"/>
      <c r="CW132" s="19"/>
      <c r="CX132" s="19"/>
      <c r="CY132" s="19"/>
    </row>
    <row r="133" spans="1:103" hidden="1" x14ac:dyDescent="0.25">
      <c r="A133" s="41" t="s">
        <v>116</v>
      </c>
      <c r="B133" s="41">
        <f>SUM(B72:B132)</f>
        <v>0</v>
      </c>
      <c r="C133" s="41">
        <f t="shared" ref="C133:BN133" si="4">SUM(C72:C132)</f>
        <v>0</v>
      </c>
      <c r="D133" s="41">
        <f t="shared" si="4"/>
        <v>0</v>
      </c>
      <c r="E133" s="41">
        <f t="shared" si="4"/>
        <v>0</v>
      </c>
      <c r="F133" s="41">
        <f t="shared" si="4"/>
        <v>0</v>
      </c>
      <c r="G133" s="41">
        <f t="shared" si="4"/>
        <v>0</v>
      </c>
      <c r="H133" s="41">
        <f t="shared" si="4"/>
        <v>0</v>
      </c>
      <c r="I133" s="41">
        <f t="shared" si="4"/>
        <v>0</v>
      </c>
      <c r="J133" s="41">
        <f t="shared" si="4"/>
        <v>0</v>
      </c>
      <c r="K133" s="41">
        <f t="shared" si="4"/>
        <v>0</v>
      </c>
      <c r="L133" s="41">
        <f t="shared" si="4"/>
        <v>0</v>
      </c>
      <c r="M133" s="41">
        <f t="shared" si="4"/>
        <v>0</v>
      </c>
      <c r="N133" s="41">
        <f t="shared" si="4"/>
        <v>0</v>
      </c>
      <c r="O133" s="41">
        <f t="shared" si="4"/>
        <v>0</v>
      </c>
      <c r="P133" s="41">
        <f t="shared" si="4"/>
        <v>0</v>
      </c>
      <c r="Q133" s="41">
        <f t="shared" si="4"/>
        <v>0</v>
      </c>
      <c r="R133" s="41">
        <f t="shared" si="4"/>
        <v>0</v>
      </c>
      <c r="S133" s="41">
        <f t="shared" si="4"/>
        <v>0</v>
      </c>
      <c r="T133" s="41">
        <f t="shared" si="4"/>
        <v>0</v>
      </c>
      <c r="U133" s="41">
        <f t="shared" si="4"/>
        <v>0</v>
      </c>
      <c r="V133" s="41">
        <f t="shared" si="4"/>
        <v>0</v>
      </c>
      <c r="W133" s="41">
        <f t="shared" si="4"/>
        <v>0</v>
      </c>
      <c r="X133" s="41">
        <f t="shared" si="4"/>
        <v>0</v>
      </c>
      <c r="Y133" s="41">
        <f t="shared" si="4"/>
        <v>0</v>
      </c>
      <c r="Z133" s="41">
        <f t="shared" si="4"/>
        <v>0</v>
      </c>
      <c r="AA133" s="41">
        <f t="shared" si="4"/>
        <v>0</v>
      </c>
      <c r="AB133" s="41">
        <f t="shared" si="4"/>
        <v>0</v>
      </c>
      <c r="AC133" s="41">
        <f t="shared" si="4"/>
        <v>0</v>
      </c>
      <c r="AD133" s="41">
        <f t="shared" si="4"/>
        <v>0</v>
      </c>
      <c r="AE133" s="41">
        <f t="shared" si="4"/>
        <v>0</v>
      </c>
      <c r="AF133" s="64">
        <f t="shared" si="4"/>
        <v>0</v>
      </c>
      <c r="AG133" s="64">
        <f t="shared" si="4"/>
        <v>0</v>
      </c>
      <c r="AH133" s="64">
        <f t="shared" si="4"/>
        <v>0</v>
      </c>
      <c r="AI133" s="64">
        <f t="shared" si="4"/>
        <v>0</v>
      </c>
      <c r="AJ133" s="64">
        <f t="shared" si="4"/>
        <v>0</v>
      </c>
      <c r="AK133" s="64">
        <f t="shared" si="4"/>
        <v>0</v>
      </c>
      <c r="AL133" s="64">
        <f t="shared" si="4"/>
        <v>0</v>
      </c>
      <c r="AM133" s="64">
        <f t="shared" si="4"/>
        <v>0</v>
      </c>
      <c r="AN133" s="64">
        <f t="shared" si="4"/>
        <v>0</v>
      </c>
      <c r="AO133" s="64">
        <f t="shared" si="4"/>
        <v>0</v>
      </c>
      <c r="AP133" s="64">
        <f t="shared" si="4"/>
        <v>0</v>
      </c>
      <c r="AQ133" s="64">
        <f t="shared" si="4"/>
        <v>0</v>
      </c>
      <c r="AR133" s="64">
        <f t="shared" si="4"/>
        <v>0</v>
      </c>
      <c r="AS133" s="64">
        <f t="shared" si="4"/>
        <v>0</v>
      </c>
      <c r="AT133" s="64">
        <f t="shared" si="4"/>
        <v>0</v>
      </c>
      <c r="AU133" s="64">
        <f t="shared" si="4"/>
        <v>0</v>
      </c>
      <c r="AV133" s="64">
        <f t="shared" si="4"/>
        <v>0</v>
      </c>
      <c r="AW133" s="64">
        <f t="shared" si="4"/>
        <v>0</v>
      </c>
      <c r="AX133" s="64">
        <f t="shared" si="4"/>
        <v>0</v>
      </c>
      <c r="AY133" s="64">
        <f t="shared" si="4"/>
        <v>0</v>
      </c>
      <c r="AZ133" s="64">
        <f t="shared" si="4"/>
        <v>0</v>
      </c>
      <c r="BA133" s="64">
        <f t="shared" si="4"/>
        <v>0</v>
      </c>
      <c r="BB133" s="64">
        <f t="shared" si="4"/>
        <v>0</v>
      </c>
      <c r="BC133" s="64">
        <f t="shared" si="4"/>
        <v>0</v>
      </c>
      <c r="BD133" s="64">
        <f t="shared" si="4"/>
        <v>0</v>
      </c>
      <c r="BE133" s="64">
        <f t="shared" si="4"/>
        <v>0</v>
      </c>
      <c r="BF133" s="64">
        <f t="shared" si="4"/>
        <v>0</v>
      </c>
      <c r="BG133" s="64">
        <f t="shared" si="4"/>
        <v>0</v>
      </c>
      <c r="BH133" s="64">
        <f t="shared" si="4"/>
        <v>0</v>
      </c>
      <c r="BI133" s="64">
        <f t="shared" si="4"/>
        <v>0</v>
      </c>
      <c r="BJ133" s="64">
        <f t="shared" si="4"/>
        <v>0</v>
      </c>
      <c r="BK133" s="64">
        <f t="shared" si="4"/>
        <v>0</v>
      </c>
      <c r="BL133" s="64">
        <f t="shared" si="4"/>
        <v>0</v>
      </c>
      <c r="BM133" s="64">
        <f t="shared" si="4"/>
        <v>0</v>
      </c>
      <c r="BN133" s="64">
        <f t="shared" si="4"/>
        <v>0</v>
      </c>
      <c r="BO133" s="64">
        <f t="shared" ref="BO133:CV133" si="5">SUM(BO72:BO132)</f>
        <v>0</v>
      </c>
      <c r="BP133" s="64">
        <f t="shared" si="5"/>
        <v>0</v>
      </c>
      <c r="BQ133" s="64">
        <f t="shared" si="5"/>
        <v>0</v>
      </c>
      <c r="BR133" s="64">
        <f t="shared" si="5"/>
        <v>0</v>
      </c>
      <c r="BS133" s="64">
        <f t="shared" si="5"/>
        <v>0</v>
      </c>
      <c r="BT133" s="64">
        <f t="shared" si="5"/>
        <v>0</v>
      </c>
      <c r="BU133" s="64">
        <f t="shared" si="5"/>
        <v>0</v>
      </c>
      <c r="BV133" s="64">
        <f t="shared" si="5"/>
        <v>0</v>
      </c>
      <c r="BW133" s="64">
        <f t="shared" si="5"/>
        <v>0</v>
      </c>
      <c r="BX133" s="64">
        <f t="shared" si="5"/>
        <v>0</v>
      </c>
      <c r="BY133" s="64">
        <f t="shared" si="5"/>
        <v>0</v>
      </c>
      <c r="BZ133" s="64">
        <f t="shared" si="5"/>
        <v>0</v>
      </c>
      <c r="CA133" s="64">
        <f t="shared" si="5"/>
        <v>0</v>
      </c>
      <c r="CB133" s="64">
        <f t="shared" si="5"/>
        <v>0</v>
      </c>
      <c r="CC133" s="64">
        <f t="shared" si="5"/>
        <v>0</v>
      </c>
      <c r="CD133" s="64">
        <f t="shared" si="5"/>
        <v>0</v>
      </c>
      <c r="CE133" s="64">
        <f t="shared" si="5"/>
        <v>0</v>
      </c>
      <c r="CF133" s="64">
        <f t="shared" si="5"/>
        <v>0</v>
      </c>
      <c r="CG133" s="64">
        <f t="shared" si="5"/>
        <v>0</v>
      </c>
      <c r="CH133" s="64">
        <f t="shared" si="5"/>
        <v>0</v>
      </c>
      <c r="CI133" s="64">
        <f t="shared" si="5"/>
        <v>0</v>
      </c>
      <c r="CJ133" s="64">
        <f t="shared" si="5"/>
        <v>0</v>
      </c>
      <c r="CK133" s="64">
        <f t="shared" si="5"/>
        <v>0</v>
      </c>
      <c r="CL133" s="64">
        <f t="shared" si="5"/>
        <v>0</v>
      </c>
      <c r="CM133" s="64">
        <f t="shared" si="5"/>
        <v>0</v>
      </c>
      <c r="CN133" s="64">
        <f t="shared" si="5"/>
        <v>0</v>
      </c>
      <c r="CO133" s="64">
        <f t="shared" si="5"/>
        <v>0</v>
      </c>
      <c r="CP133" s="64">
        <f t="shared" si="5"/>
        <v>0</v>
      </c>
      <c r="CQ133" s="64">
        <f t="shared" si="5"/>
        <v>0</v>
      </c>
      <c r="CR133" s="64">
        <f t="shared" si="5"/>
        <v>0</v>
      </c>
      <c r="CS133" s="64">
        <f t="shared" si="5"/>
        <v>0</v>
      </c>
      <c r="CT133" s="64">
        <f t="shared" si="5"/>
        <v>0</v>
      </c>
      <c r="CU133" s="64">
        <f t="shared" si="5"/>
        <v>0</v>
      </c>
      <c r="CV133" s="64">
        <f t="shared" si="5"/>
        <v>0</v>
      </c>
      <c r="CW133" s="64"/>
      <c r="CX133" s="64"/>
      <c r="CY133" s="64"/>
    </row>
    <row r="134" spans="1:103" hidden="1" x14ac:dyDescent="0.25">
      <c r="AF134" s="19"/>
      <c r="AG134" s="19"/>
      <c r="AH134" s="19"/>
      <c r="AI134" s="19"/>
      <c r="AJ134" s="19"/>
      <c r="AK134" s="19"/>
      <c r="AL134" s="19"/>
      <c r="AM134" s="19"/>
      <c r="AN134" s="19"/>
      <c r="AO134" s="19"/>
      <c r="AP134" s="19"/>
      <c r="AQ134" s="19"/>
      <c r="AR134" s="19"/>
      <c r="AS134" s="19"/>
      <c r="AT134" s="19"/>
      <c r="AU134" s="19"/>
      <c r="AV134" s="19"/>
      <c r="AW134" s="19"/>
      <c r="AX134" s="19"/>
      <c r="AY134" s="19"/>
      <c r="AZ134" s="19"/>
      <c r="BA134" s="19"/>
      <c r="BB134" s="19"/>
      <c r="BC134" s="19"/>
      <c r="BD134" s="19"/>
      <c r="BE134" s="19"/>
      <c r="BF134" s="19"/>
      <c r="BG134" s="19"/>
      <c r="BH134" s="19"/>
      <c r="BI134" s="19"/>
      <c r="BJ134" s="19"/>
      <c r="BK134" s="19"/>
      <c r="BL134" s="19"/>
      <c r="BM134" s="19"/>
      <c r="BN134" s="19"/>
      <c r="BO134" s="19"/>
      <c r="BP134" s="19"/>
      <c r="BQ134" s="19"/>
      <c r="BR134" s="19"/>
      <c r="BS134" s="19"/>
      <c r="BT134" s="19"/>
      <c r="BU134" s="19"/>
      <c r="BV134" s="19"/>
      <c r="BW134" s="19"/>
      <c r="BX134" s="19"/>
      <c r="BY134" s="19"/>
      <c r="BZ134" s="19"/>
      <c r="CA134" s="19"/>
      <c r="CB134" s="19"/>
      <c r="CC134" s="19"/>
      <c r="CD134" s="19"/>
      <c r="CE134" s="19"/>
      <c r="CF134" s="19"/>
      <c r="CG134" s="19"/>
      <c r="CH134" s="19"/>
      <c r="CI134" s="19"/>
      <c r="CJ134" s="19"/>
      <c r="CK134" s="19"/>
      <c r="CL134" s="19"/>
      <c r="CM134" s="19"/>
      <c r="CN134" s="19"/>
      <c r="CO134" s="19"/>
      <c r="CP134" s="19"/>
      <c r="CQ134" s="19"/>
      <c r="CR134" s="19"/>
      <c r="CS134" s="19"/>
      <c r="CT134" s="19"/>
      <c r="CU134" s="19"/>
      <c r="CV134" s="19"/>
      <c r="CW134" s="19"/>
      <c r="CX134" s="19"/>
      <c r="CY134" s="19"/>
    </row>
    <row r="135" spans="1:103" ht="15.75" hidden="1" thickBot="1" x14ac:dyDescent="0.3">
      <c r="A135" s="61">
        <f>Entree!$A$12</f>
        <v>42749</v>
      </c>
      <c r="B135" s="62">
        <f ca="1">IF($A$1&lt;&gt;Entree!$A$3,0,IFERROR(VLOOKUP(B$1,Entree!$B$3:$T$42,Entree!$T$1-Entree!$B$1+1,0),0))</f>
        <v>0</v>
      </c>
      <c r="C135" s="62">
        <f ca="1">IF($A$1&lt;&gt;Entree!$A$3,0,IFERROR(VLOOKUP(C$1,Entree!$B$3:$T$42,Entree!$T$1-Entree!$B$1+1,0),0))</f>
        <v>0</v>
      </c>
      <c r="D135" s="62">
        <f ca="1">IF($A$1&lt;&gt;Entree!$A$3,0,IFERROR(VLOOKUP(D$1,Entree!$B$3:$T$42,Entree!$T$1-Entree!$B$1+1,0),0))</f>
        <v>0</v>
      </c>
      <c r="E135" s="62">
        <f ca="1">IF($A$1&lt;&gt;Entree!$A$3,0,IFERROR(VLOOKUP(E$1,Entree!$B$3:$T$42,Entree!$T$1-Entree!$B$1+1,0),0))</f>
        <v>0</v>
      </c>
      <c r="F135" s="62">
        <f ca="1">IF($A$1&lt;&gt;Entree!$A$3,0,IFERROR(VLOOKUP(F$1,Entree!$B$3:$T$42,Entree!$T$1-Entree!$B$1+1,0),0))</f>
        <v>0</v>
      </c>
      <c r="G135" s="62">
        <f ca="1">IF($A$1&lt;&gt;Entree!$A$3,0,IFERROR(VLOOKUP(G$1,Entree!$B$3:$T$42,Entree!$T$1-Entree!$B$1+1,0),0))</f>
        <v>0</v>
      </c>
      <c r="H135" s="62">
        <f ca="1">IF($A$1&lt;&gt;Entree!$A$3,0,IFERROR(VLOOKUP(H$1,Entree!$B$3:$T$42,Entree!$T$1-Entree!$B$1+1,0),0))</f>
        <v>0</v>
      </c>
      <c r="I135" s="62">
        <f ca="1">IF($A$1&lt;&gt;Entree!$A$3,0,IFERROR(VLOOKUP(I$1,Entree!$B$3:$T$42,Entree!$T$1-Entree!$B$1+1,0),0))</f>
        <v>0</v>
      </c>
      <c r="J135" s="62">
        <f ca="1">IF($A$1&lt;&gt;Entree!$A$3,0,IFERROR(VLOOKUP(J$1,Entree!$B$3:$T$42,Entree!$T$1-Entree!$B$1+1,0),0))</f>
        <v>0</v>
      </c>
      <c r="K135" s="62">
        <f ca="1">IF($A$1&lt;&gt;Entree!$A$3,0,IFERROR(VLOOKUP(K$1,Entree!$B$3:$T$42,Entree!$T$1-Entree!$B$1+1,0),0))</f>
        <v>0</v>
      </c>
      <c r="L135" s="62">
        <f ca="1">IF($A$1&lt;&gt;Entree!$A$3,0,IFERROR(VLOOKUP(L$1,Entree!$B$3:$T$42,Entree!$T$1-Entree!$B$1+1,0),0))</f>
        <v>0</v>
      </c>
      <c r="M135" s="62">
        <f ca="1">IF($A$1&lt;&gt;Entree!$A$3,0,IFERROR(VLOOKUP(M$1,Entree!$B$3:$T$42,Entree!$T$1-Entree!$B$1+1,0),0))</f>
        <v>0</v>
      </c>
      <c r="N135" s="62">
        <f ca="1">IF($A$1&lt;&gt;Entree!$A$3,0,IFERROR(VLOOKUP(N$1,Entree!$B$3:$T$42,Entree!$T$1-Entree!$B$1+1,0),0))</f>
        <v>0</v>
      </c>
      <c r="O135" s="62">
        <f ca="1">IF($A$1&lt;&gt;Entree!$A$3,0,IFERROR(VLOOKUP(O$1,Entree!$B$3:$T$42,Entree!$T$1-Entree!$B$1+1,0),0))</f>
        <v>0</v>
      </c>
      <c r="P135" s="62">
        <f ca="1">IF($A$1&lt;&gt;Entree!$A$3,0,IFERROR(VLOOKUP(P$1,Entree!$B$3:$T$42,Entree!$T$1-Entree!$B$1+1,0),0))</f>
        <v>0</v>
      </c>
      <c r="Q135" s="62">
        <f ca="1">IF($A$1&lt;&gt;Entree!$A$3,0,IFERROR(VLOOKUP(Q$1,Entree!$B$3:$T$42,Entree!$T$1-Entree!$B$1+1,0),0))</f>
        <v>0</v>
      </c>
      <c r="R135" s="62">
        <f ca="1">IF($A$1&lt;&gt;Entree!$A$3,0,IFERROR(VLOOKUP(R$1,Entree!$B$3:$T$42,Entree!$T$1-Entree!$B$1+1,0),0))</f>
        <v>0</v>
      </c>
      <c r="S135" s="62">
        <f ca="1">IF($A$1&lt;&gt;Entree!$A$3,0,IFERROR(VLOOKUP(S$1,Entree!$B$3:$T$42,Entree!$T$1-Entree!$B$1+1,0),0))</f>
        <v>0</v>
      </c>
      <c r="T135" s="62">
        <f ca="1">IF($A$1&lt;&gt;Entree!$A$3,0,IFERROR(VLOOKUP(T$1,Entree!$B$3:$T$42,Entree!$T$1-Entree!$B$1+1,0),0))</f>
        <v>0</v>
      </c>
      <c r="U135" s="62">
        <f ca="1">IF($A$1&lt;&gt;Entree!$A$3,0,IFERROR(VLOOKUP(U$1,Entree!$B$3:$T$42,Entree!$T$1-Entree!$B$1+1,0),0))</f>
        <v>0</v>
      </c>
      <c r="V135" s="62">
        <f ca="1">IF($A$1&lt;&gt;Entree!$A$3,0,IFERROR(VLOOKUP(V$1,Entree!$B$3:$T$42,Entree!$T$1-Entree!$B$1+1,0),0))</f>
        <v>0</v>
      </c>
      <c r="W135" s="62">
        <f ca="1">IF($A$1&lt;&gt;Entree!$A$3,0,IFERROR(VLOOKUP(W$1,Entree!$B$3:$T$42,Entree!$T$1-Entree!$B$1+1,0),0))</f>
        <v>0</v>
      </c>
      <c r="X135" s="62">
        <f ca="1">IF($A$1&lt;&gt;Entree!$A$3,0,IFERROR(VLOOKUP(X$1,Entree!$B$3:$T$42,Entree!$T$1-Entree!$B$1+1,0),0))</f>
        <v>0</v>
      </c>
      <c r="Y135" s="62">
        <f ca="1">IF($A$1&lt;&gt;Entree!$A$3,0,IFERROR(VLOOKUP(Y$1,Entree!$B$3:$T$42,Entree!$T$1-Entree!$B$1+1,0),0))</f>
        <v>0</v>
      </c>
      <c r="Z135" s="62">
        <f ca="1">IF($A$1&lt;&gt;Entree!$A$3,0,IFERROR(VLOOKUP(Z$1,Entree!$B$3:$T$42,Entree!$T$1-Entree!$B$1+1,0),0))</f>
        <v>0</v>
      </c>
      <c r="AA135" s="62">
        <f ca="1">IF($A$1&lt;&gt;Entree!$A$3,0,IFERROR(VLOOKUP(AA$1,Entree!$B$3:$T$42,Entree!$T$1-Entree!$B$1+1,0),0))</f>
        <v>0</v>
      </c>
      <c r="AB135" s="62">
        <f ca="1">IF($A$1&lt;&gt;Entree!$A$3,0,IFERROR(VLOOKUP(AB$1,Entree!$B$3:$T$42,Entree!$T$1-Entree!$B$1+1,0),0))</f>
        <v>0</v>
      </c>
      <c r="AC135" s="62">
        <f ca="1">IF($A$1&lt;&gt;Entree!$A$3,0,IFERROR(VLOOKUP(AC$1,Entree!$B$3:$T$42,Entree!$T$1-Entree!$B$1+1,0),0))</f>
        <v>0</v>
      </c>
      <c r="AD135" s="62">
        <f ca="1">IF($A$1&lt;&gt;Entree!$A$3,0,IFERROR(VLOOKUP(AD$1,Entree!$B$3:$T$42,Entree!$T$1-Entree!$B$1+1,0),0))</f>
        <v>0</v>
      </c>
      <c r="AE135" s="62">
        <f ca="1">IF($A$1&lt;&gt;Entree!$A$3,0,IFERROR(VLOOKUP(AE$1,Entree!$B$3:$T$42,Entree!$T$1-Entree!$B$1+1,0),0))</f>
        <v>0</v>
      </c>
      <c r="AF135" s="63">
        <f ca="1">IF($A$1&lt;&gt;Entree!$A$3,0,IFERROR(VLOOKUP(AF$1,Entree!$B$3:$T$42,Entree!$T$1-Entree!$B$1+1,0),0))</f>
        <v>0</v>
      </c>
      <c r="AG135" s="63">
        <f ca="1">IF($A$1&lt;&gt;Entree!$A$3,0,IFERROR(VLOOKUP(AG$1,Entree!$B$3:$T$42,Entree!$T$1-Entree!$B$1+1,0),0))</f>
        <v>0</v>
      </c>
      <c r="AH135" s="63">
        <f ca="1">IF($A$1&lt;&gt;Entree!$A$3,0,IFERROR(VLOOKUP(AH$1,Entree!$B$3:$T$42,Entree!$T$1-Entree!$B$1+1,0),0))</f>
        <v>0</v>
      </c>
      <c r="AI135" s="63">
        <f ca="1">IF($A$1&lt;&gt;Entree!$A$3,0,IFERROR(VLOOKUP(AI$1,Entree!$B$3:$T$42,Entree!$T$1-Entree!$B$1+1,0),0))</f>
        <v>0</v>
      </c>
      <c r="AJ135" s="63">
        <f ca="1">IF($A$1&lt;&gt;Entree!$A$3,0,IFERROR(VLOOKUP(AJ$1,Entree!$B$3:$T$42,Entree!$T$1-Entree!$B$1+1,0),0))</f>
        <v>0</v>
      </c>
      <c r="AK135" s="63">
        <f ca="1">IF($A$1&lt;&gt;Entree!$A$3,0,IFERROR(VLOOKUP(AK$1,Entree!$B$3:$T$42,Entree!$T$1-Entree!$B$1+1,0),0))</f>
        <v>0</v>
      </c>
      <c r="AL135" s="63">
        <f ca="1">IF($A$1&lt;&gt;Entree!$A$3,0,IFERROR(VLOOKUP(AL$1,Entree!$B$3:$T$42,Entree!$T$1-Entree!$B$1+1,0),0))</f>
        <v>0</v>
      </c>
      <c r="AM135" s="63">
        <f ca="1">IF($A$1&lt;&gt;Entree!$A$3,0,IFERROR(VLOOKUP(AM$1,Entree!$B$3:$T$42,Entree!$T$1-Entree!$B$1+1,0),0))</f>
        <v>0</v>
      </c>
      <c r="AN135" s="63">
        <f ca="1">IF($A$1&lt;&gt;Entree!$A$3,0,IFERROR(VLOOKUP(AN$1,Entree!$B$3:$T$42,Entree!$T$1-Entree!$B$1+1,0),0))</f>
        <v>0</v>
      </c>
      <c r="AO135" s="63">
        <f ca="1">IF($A$1&lt;&gt;Entree!$A$3,0,IFERROR(VLOOKUP(AO$1,Entree!$B$3:$T$42,Entree!$T$1-Entree!$B$1+1,0),0))</f>
        <v>0</v>
      </c>
      <c r="AP135" s="63">
        <f ca="1">IF($A$1&lt;&gt;Entree!$A$3,0,IFERROR(VLOOKUP(AP$1,Entree!$B$3:$T$42,Entree!$T$1-Entree!$B$1+1,0),0))</f>
        <v>0</v>
      </c>
      <c r="AQ135" s="63">
        <f ca="1">IF($A$1&lt;&gt;Entree!$A$3,0,IFERROR(VLOOKUP(AQ$1,Entree!$B$3:$T$42,Entree!$T$1-Entree!$B$1+1,0),0))</f>
        <v>0</v>
      </c>
      <c r="AR135" s="63">
        <f ca="1">IF($A$1&lt;&gt;Entree!$A$3,0,IFERROR(VLOOKUP(AR$1,Entree!$B$3:$T$42,Entree!$T$1-Entree!$B$1+1,0),0))</f>
        <v>0</v>
      </c>
      <c r="AS135" s="63">
        <f ca="1">IF($A$1&lt;&gt;Entree!$A$3,0,IFERROR(VLOOKUP(AS$1,Entree!$B$3:$T$42,Entree!$T$1-Entree!$B$1+1,0),0))</f>
        <v>0</v>
      </c>
      <c r="AT135" s="63">
        <f ca="1">IF($A$1&lt;&gt;Entree!$A$3,0,IFERROR(VLOOKUP(AT$1,Entree!$B$3:$T$42,Entree!$T$1-Entree!$B$1+1,0),0))</f>
        <v>0</v>
      </c>
      <c r="AU135" s="63">
        <f ca="1">IF($A$1&lt;&gt;Entree!$A$3,0,IFERROR(VLOOKUP(AU$1,Entree!$B$3:$T$42,Entree!$T$1-Entree!$B$1+1,0),0))</f>
        <v>0</v>
      </c>
      <c r="AV135" s="63">
        <f ca="1">IF($A$1&lt;&gt;Entree!$A$3,0,IFERROR(VLOOKUP(AV$1,Entree!$B$3:$T$42,Entree!$T$1-Entree!$B$1+1,0),0))</f>
        <v>0</v>
      </c>
      <c r="AW135" s="63">
        <f ca="1">IF($A$1&lt;&gt;Entree!$A$3,0,IFERROR(VLOOKUP(AW$1,Entree!$B$3:$T$42,Entree!$T$1-Entree!$B$1+1,0),0))</f>
        <v>0</v>
      </c>
      <c r="AX135" s="63">
        <f ca="1">IF($A$1&lt;&gt;Entree!$A$3,0,IFERROR(VLOOKUP(AX$1,Entree!$B$3:$T$42,Entree!$T$1-Entree!$B$1+1,0),0))</f>
        <v>0</v>
      </c>
      <c r="AY135" s="63">
        <f ca="1">IF($A$1&lt;&gt;Entree!$A$3,0,IFERROR(VLOOKUP(AY$1,Entree!$B$3:$T$42,Entree!$T$1-Entree!$B$1+1,0),0))</f>
        <v>0</v>
      </c>
      <c r="AZ135" s="63">
        <f ca="1">IF($A$1&lt;&gt;Entree!$A$3,0,IFERROR(VLOOKUP(AZ$1,Entree!$B$3:$T$42,Entree!$T$1-Entree!$B$1+1,0),0))</f>
        <v>0</v>
      </c>
      <c r="BA135" s="63">
        <f ca="1">IF($A$1&lt;&gt;Entree!$A$3,0,IFERROR(VLOOKUP(BA$1,Entree!$B$3:$T$42,Entree!$T$1-Entree!$B$1+1,0),0))</f>
        <v>0</v>
      </c>
      <c r="BB135" s="63">
        <f ca="1">IF($A$1&lt;&gt;Entree!$A$3,0,IFERROR(VLOOKUP(BB$1,Entree!$B$3:$T$42,Entree!$T$1-Entree!$B$1+1,0),0))</f>
        <v>17.72</v>
      </c>
      <c r="BC135" s="63">
        <f ca="1">IF($A$1&lt;&gt;Entree!$A$3,0,IFERROR(VLOOKUP(BC$1,Entree!$B$3:$T$42,Entree!$T$1-Entree!$B$1+1,0),0))</f>
        <v>6.82</v>
      </c>
      <c r="BD135" s="63">
        <f ca="1">IF($A$1&lt;&gt;Entree!$A$3,0,IFERROR(VLOOKUP(BD$1,Entree!$B$3:$T$42,Entree!$T$1-Entree!$B$1+1,0),0))</f>
        <v>2.94</v>
      </c>
      <c r="BE135" s="63">
        <f ca="1">IF($A$1&lt;&gt;Entree!$A$3,0,IFERROR(VLOOKUP(BE$1,Entree!$B$3:$T$42,Entree!$T$1-Entree!$B$1+1,0),0))</f>
        <v>9.89</v>
      </c>
      <c r="BF135" s="63">
        <f ca="1">IF($A$1&lt;&gt;Entree!$A$3,0,IFERROR(VLOOKUP(BF$1,Entree!$B$3:$T$42,Entree!$T$1-Entree!$B$1+1,0),0))</f>
        <v>28.040000000000003</v>
      </c>
      <c r="BG135" s="63">
        <f ca="1">IF($A$1&lt;&gt;Entree!$A$3,0,IFERROR(VLOOKUP(BG$1,Entree!$B$3:$T$42,Entree!$T$1-Entree!$B$1+1,0),0))</f>
        <v>0.29000000000000004</v>
      </c>
      <c r="BH135" s="63">
        <f ca="1">IF($A$1&lt;&gt;Entree!$A$3,0,IFERROR(VLOOKUP(BH$1,Entree!$B$3:$T$42,Entree!$T$1-Entree!$B$1+1,0),0))</f>
        <v>0</v>
      </c>
      <c r="BI135" s="63">
        <f ca="1">IF($A$1&lt;&gt;Entree!$A$3,0,IFERROR(VLOOKUP(BI$1,Entree!$B$3:$T$42,Entree!$T$1-Entree!$B$1+1,0),0))</f>
        <v>0.24</v>
      </c>
      <c r="BJ135" s="63">
        <f ca="1">IF($A$1&lt;&gt;Entree!$A$3,0,IFERROR(VLOOKUP(BJ$1,Entree!$B$3:$T$42,Entree!$T$1-Entree!$B$1+1,0),0))</f>
        <v>0</v>
      </c>
      <c r="BK135" s="63">
        <f ca="1">IF($A$1&lt;&gt;Entree!$A$3,0,IFERROR(VLOOKUP(BK$1,Entree!$B$3:$T$42,Entree!$T$1-Entree!$B$1+1,0),0))</f>
        <v>0</v>
      </c>
      <c r="BL135" s="63">
        <f ca="1">IF($A$1&lt;&gt;Entree!$A$3,0,IFERROR(VLOOKUP(BL$1,Entree!$B$3:$T$42,Entree!$T$1-Entree!$B$1+1,0),0))</f>
        <v>0</v>
      </c>
      <c r="BM135" s="63">
        <f ca="1">IF($A$1&lt;&gt;Entree!$A$3,0,IFERROR(VLOOKUP(BM$1,Entree!$B$3:$T$42,Entree!$T$1-Entree!$B$1+1,0),0))</f>
        <v>0</v>
      </c>
      <c r="BN135" s="63">
        <f ca="1">IF($A$1&lt;&gt;Entree!$A$3,0,IFERROR(VLOOKUP(BN$1,Entree!$B$3:$T$42,Entree!$T$1-Entree!$B$1+1,0),0))</f>
        <v>0</v>
      </c>
      <c r="BO135" s="63">
        <f ca="1">IF($A$1&lt;&gt;Entree!$A$3,0,IFERROR(VLOOKUP(BO$1,Entree!$B$3:$T$42,Entree!$T$1-Entree!$B$1+1,0),0))</f>
        <v>0</v>
      </c>
      <c r="BP135" s="63">
        <f ca="1">IF($A$1&lt;&gt;Entree!$A$3,0,IFERROR(VLOOKUP(BP$1,Entree!$B$3:$T$42,Entree!$T$1-Entree!$B$1+1,0),0))</f>
        <v>0</v>
      </c>
      <c r="BQ135" s="63">
        <f ca="1">IF($A$1&lt;&gt;Entree!$A$3,0,IFERROR(VLOOKUP(BQ$1,Entree!$B$3:$T$42,Entree!$T$1-Entree!$B$1+1,0),0))</f>
        <v>0</v>
      </c>
      <c r="BR135" s="63">
        <f ca="1">IF($A$1&lt;&gt;Entree!$A$3,0,IFERROR(VLOOKUP(BR$1,Entree!$B$3:$T$42,Entree!$T$1-Entree!$B$1+1,0),0))</f>
        <v>0</v>
      </c>
      <c r="BS135" s="63">
        <f ca="1">IF($A$1&lt;&gt;Entree!$A$3,0,IFERROR(VLOOKUP(BS$1,Entree!$B$3:$T$42,Entree!$T$1-Entree!$B$1+1,0),0))</f>
        <v>0</v>
      </c>
      <c r="BT135" s="63">
        <f ca="1">IF($A$1&lt;&gt;Entree!$A$3,0,IFERROR(VLOOKUP(BT$1,Entree!$B$3:$T$42,Entree!$T$1-Entree!$B$1+1,0),0))</f>
        <v>0</v>
      </c>
      <c r="BU135" s="63">
        <f ca="1">IF($A$1&lt;&gt;Entree!$A$3,0,IFERROR(VLOOKUP(BU$1,Entree!$B$3:$T$42,Entree!$T$1-Entree!$B$1+1,0),0))</f>
        <v>0</v>
      </c>
      <c r="BV135" s="63">
        <f ca="1">IF($A$1&lt;&gt;Entree!$A$3,0,IFERROR(VLOOKUP(BV$1,Entree!$B$3:$T$42,Entree!$T$1-Entree!$B$1+1,0),0))</f>
        <v>0</v>
      </c>
      <c r="BW135" s="63">
        <f ca="1">IF($A$1&lt;&gt;Entree!$A$3,0,IFERROR(VLOOKUP(BW$1,Entree!$B$3:$T$42,Entree!$T$1-Entree!$B$1+1,0),0))</f>
        <v>0</v>
      </c>
      <c r="BX135" s="63">
        <f ca="1">IF($A$1&lt;&gt;Entree!$A$3,0,IFERROR(VLOOKUP(BX$1,Entree!$B$3:$T$42,Entree!$T$1-Entree!$B$1+1,0),0))</f>
        <v>0</v>
      </c>
      <c r="BY135" s="63">
        <f ca="1">IF($A$1&lt;&gt;Entree!$A$3,0,IFERROR(VLOOKUP(BY$1,Entree!$B$3:$T$42,Entree!$T$1-Entree!$B$1+1,0),0))</f>
        <v>0</v>
      </c>
      <c r="BZ135" s="63">
        <f ca="1">IF($A$1&lt;&gt;Entree!$A$3,0,IFERROR(VLOOKUP(BZ$1,Entree!$B$3:$T$42,Entree!$T$1-Entree!$B$1+1,0),0))</f>
        <v>0</v>
      </c>
      <c r="CA135" s="63">
        <f ca="1">IF($A$1&lt;&gt;Entree!$A$3,0,IFERROR(VLOOKUP(CA$1,Entree!$B$3:$T$42,Entree!$T$1-Entree!$B$1+1,0),0))</f>
        <v>0</v>
      </c>
      <c r="CB135" s="63">
        <f ca="1">IF($A$1&lt;&gt;Entree!$A$3,0,IFERROR(VLOOKUP(CB$1,Entree!$B$3:$T$42,Entree!$T$1-Entree!$B$1+1,0),0))</f>
        <v>0</v>
      </c>
      <c r="CC135" s="63">
        <f ca="1">IF($A$1&lt;&gt;Entree!$A$3,0,IFERROR(VLOOKUP(CC$1,Entree!$B$3:$T$42,Entree!$T$1-Entree!$B$1+1,0),0))</f>
        <v>0</v>
      </c>
      <c r="CD135" s="63">
        <f ca="1">IF($A$1&lt;&gt;Entree!$A$3,0,IFERROR(VLOOKUP(CD$1,Entree!$B$3:$T$42,Entree!$T$1-Entree!$B$1+1,0),0))</f>
        <v>0</v>
      </c>
      <c r="CE135" s="63">
        <f ca="1">IF($A$1&lt;&gt;Entree!$A$3,0,IFERROR(VLOOKUP(CE$1,Entree!$B$3:$T$42,Entree!$T$1-Entree!$B$1+1,0),0))</f>
        <v>0</v>
      </c>
      <c r="CF135" s="63">
        <f ca="1">IF($A$1&lt;&gt;Entree!$A$3,0,IFERROR(VLOOKUP(CF$1,Entree!$B$3:$T$42,Entree!$T$1-Entree!$B$1+1,0),0))</f>
        <v>0</v>
      </c>
      <c r="CG135" s="63">
        <f ca="1">IF($A$1&lt;&gt;Entree!$A$3,0,IFERROR(VLOOKUP(CG$1,Entree!$B$3:$T$42,Entree!$T$1-Entree!$B$1+1,0),0))</f>
        <v>0</v>
      </c>
      <c r="CH135" s="63">
        <f ca="1">IF($A$1&lt;&gt;Entree!$A$3,0,IFERROR(VLOOKUP(CH$1,Entree!$B$3:$T$42,Entree!$T$1-Entree!$B$1+1,0),0))</f>
        <v>0</v>
      </c>
      <c r="CI135" s="63">
        <f ca="1">IF($A$1&lt;&gt;Entree!$A$3,0,IFERROR(VLOOKUP(CI$1,Entree!$B$3:$T$42,Entree!$T$1-Entree!$B$1+1,0),0))</f>
        <v>0</v>
      </c>
      <c r="CJ135" s="63">
        <f ca="1">IF($A$1&lt;&gt;Entree!$A$3,0,IFERROR(VLOOKUP(CJ$1,Entree!$B$3:$T$42,Entree!$T$1-Entree!$B$1+1,0),0))</f>
        <v>0</v>
      </c>
      <c r="CK135" s="63">
        <f ca="1">IF($A$1&lt;&gt;Entree!$A$3,0,IFERROR(VLOOKUP(CK$1,Entree!$B$3:$T$42,Entree!$T$1-Entree!$B$1+1,0),0))</f>
        <v>0</v>
      </c>
      <c r="CL135" s="63">
        <f ca="1">IF($A$1&lt;&gt;Entree!$A$3,0,IFERROR(VLOOKUP(CL$1,Entree!$B$3:$T$42,Entree!$T$1-Entree!$B$1+1,0),0))</f>
        <v>0</v>
      </c>
      <c r="CM135" s="63">
        <f ca="1">IF($A$1&lt;&gt;Entree!$A$3,0,IFERROR(VLOOKUP(CM$1,Entree!$B$3:$T$42,Entree!$T$1-Entree!$B$1+1,0),0))</f>
        <v>0</v>
      </c>
      <c r="CN135" s="63">
        <f ca="1">IF($A$1&lt;&gt;Entree!$A$3,0,IFERROR(VLOOKUP(CN$1,Entree!$B$3:$T$42,Entree!$T$1-Entree!$B$1+1,0),0))</f>
        <v>0</v>
      </c>
      <c r="CO135" s="63">
        <f ca="1">IF($A$1&lt;&gt;Entree!$A$3,0,IFERROR(VLOOKUP(CO$1,Entree!$B$3:$T$42,Entree!$T$1-Entree!$B$1+1,0),0))</f>
        <v>0</v>
      </c>
      <c r="CP135" s="63">
        <f ca="1">IF($A$1&lt;&gt;Entree!$A$3,0,IFERROR(VLOOKUP(CP$1,Entree!$B$3:$T$42,Entree!$T$1-Entree!$B$1+1,0),0))</f>
        <v>0</v>
      </c>
      <c r="CQ135" s="63">
        <f ca="1">IF($A$1&lt;&gt;Entree!$A$3,0,IFERROR(VLOOKUP(CQ$1,Entree!$B$3:$T$42,Entree!$T$1-Entree!$B$1+1,0),0))</f>
        <v>0</v>
      </c>
      <c r="CR135" s="63">
        <f ca="1">IF($A$1&lt;&gt;Entree!$A$3,0,IFERROR(VLOOKUP(CR$1,Entree!$B$3:$T$42,Entree!$T$1-Entree!$B$1+1,0),0))</f>
        <v>0</v>
      </c>
      <c r="CS135" s="63">
        <f ca="1">IF($A$1&lt;&gt;Entree!$A$3,0,IFERROR(VLOOKUP(CS$1,Entree!$B$3:$T$42,Entree!$T$1-Entree!$B$1+1,0),0))</f>
        <v>0</v>
      </c>
      <c r="CT135" s="63">
        <f ca="1">IF($A$1&lt;&gt;Entree!$A$3,0,IFERROR(VLOOKUP(CT$1,Entree!$B$3:$T$42,Entree!$T$1-Entree!$B$1+1,0),0))</f>
        <v>0</v>
      </c>
      <c r="CU135" s="63">
        <f ca="1">IF($A$1&lt;&gt;Entree!$A$3,0,IFERROR(VLOOKUP(CU$1,Entree!$B$3:$T$42,Entree!$T$1-Entree!$B$1+1,0),0))</f>
        <v>0</v>
      </c>
      <c r="CV135" s="63">
        <f ca="1">IF($A$1&lt;&gt;Entree!$A$3,0,IFERROR(VLOOKUP(CV$1,Entree!$B$3:$T$42,Entree!$T$1-Entree!$B$1+1,0),0))</f>
        <v>0</v>
      </c>
      <c r="CW135" s="63"/>
      <c r="CX135" s="63"/>
      <c r="CY135" s="63"/>
    </row>
    <row r="136" spans="1:103" hidden="1" x14ac:dyDescent="0.25">
      <c r="AF136" s="19"/>
      <c r="AG136" s="19"/>
      <c r="AH136" s="19"/>
      <c r="AI136" s="19"/>
      <c r="AJ136" s="19"/>
      <c r="AK136" s="19"/>
      <c r="AL136" s="19"/>
      <c r="AM136" s="19"/>
      <c r="AN136" s="19"/>
      <c r="AO136" s="19"/>
      <c r="AP136" s="19"/>
      <c r="AQ136" s="19"/>
      <c r="AR136" s="19"/>
      <c r="AS136" s="19"/>
      <c r="AT136" s="19"/>
      <c r="AU136" s="19"/>
      <c r="AV136" s="19"/>
      <c r="AW136" s="19"/>
      <c r="AX136" s="19"/>
      <c r="AY136" s="19"/>
      <c r="AZ136" s="19"/>
      <c r="BA136" s="19"/>
      <c r="BB136" s="19"/>
      <c r="BC136" s="19"/>
      <c r="BD136" s="19"/>
      <c r="BE136" s="19"/>
      <c r="BF136" s="19"/>
      <c r="BG136" s="19"/>
      <c r="BH136" s="19"/>
      <c r="BI136" s="19"/>
      <c r="BJ136" s="19"/>
      <c r="BK136" s="19"/>
      <c r="BL136" s="19"/>
      <c r="BM136" s="19"/>
      <c r="BN136" s="19"/>
      <c r="BO136" s="19"/>
      <c r="BP136" s="19"/>
      <c r="BQ136" s="19"/>
      <c r="BR136" s="19"/>
      <c r="BS136" s="19"/>
      <c r="BT136" s="19"/>
      <c r="BU136" s="19"/>
      <c r="BV136" s="19"/>
      <c r="BW136" s="19"/>
      <c r="BX136" s="19"/>
      <c r="BY136" s="19"/>
      <c r="BZ136" s="19"/>
      <c r="CA136" s="19"/>
      <c r="CB136" s="19"/>
      <c r="CC136" s="19"/>
      <c r="CD136" s="19"/>
      <c r="CE136" s="19"/>
      <c r="CF136" s="19"/>
      <c r="CG136" s="19"/>
      <c r="CH136" s="19"/>
      <c r="CI136" s="19"/>
      <c r="CJ136" s="19"/>
      <c r="CK136" s="19"/>
      <c r="CL136" s="19"/>
      <c r="CM136" s="19"/>
      <c r="CN136" s="19"/>
      <c r="CO136" s="19"/>
      <c r="CP136" s="19"/>
      <c r="CQ136" s="19"/>
      <c r="CR136" s="19"/>
      <c r="CS136" s="19"/>
      <c r="CT136" s="19"/>
      <c r="CU136" s="19"/>
      <c r="CV136" s="19"/>
      <c r="CW136" s="19"/>
      <c r="CX136" s="19"/>
      <c r="CY136" s="19"/>
    </row>
    <row r="137" spans="1:103" hidden="1" x14ac:dyDescent="0.25">
      <c r="B137">
        <f ca="1">IF(B$1&lt;50,INDIRECT(ADDRESS(COLUMN()+1,Entree!$R$1,1,1,"Entree")),INDIRECT(ADDRESS(COLUMN()-49,Entree!$Z$1,1,1,"Entree")))</f>
        <v>882.8</v>
      </c>
      <c r="C137">
        <f ca="1">IF(C$1&lt;50,INDIRECT(ADDRESS(COLUMN()+1,Entree!$R$1,1,1,"Entree")),INDIRECT(ADDRESS(COLUMN()-49,Entree!$Z$1,1,1,"Entree")))</f>
        <v>19.010000000000002</v>
      </c>
      <c r="D137">
        <f ca="1">IF(D$1&lt;50,INDIRECT(ADDRESS(COLUMN()+1,Entree!$R$1,1,1,"Entree")),INDIRECT(ADDRESS(COLUMN()-49,Entree!$Z$1,1,1,"Entree")))</f>
        <v>12.68</v>
      </c>
      <c r="E137">
        <f ca="1">IF(E$1&lt;50,INDIRECT(ADDRESS(COLUMN()+1,Entree!$R$1,1,1,"Entree")),INDIRECT(ADDRESS(COLUMN()-49,Entree!$Z$1,1,1,"Entree")))</f>
        <v>-12.68</v>
      </c>
      <c r="F137">
        <f ca="1">IF(F$1&lt;50,INDIRECT(ADDRESS(COLUMN()+1,Entree!$R$1,1,1,"Entree")),INDIRECT(ADDRESS(COLUMN()-49,Entree!$Z$1,1,1,"Entree")))</f>
        <v>-4.41</v>
      </c>
      <c r="G137">
        <f ca="1">IF(G$1&lt;50,INDIRECT(ADDRESS(COLUMN()+1,Entree!$R$1,1,1,"Entree")),INDIRECT(ADDRESS(COLUMN()-49,Entree!$Z$1,1,1,"Entree")))</f>
        <v>4.41</v>
      </c>
      <c r="H137">
        <f ca="1">IF(H$1&lt;50,INDIRECT(ADDRESS(COLUMN()+1,Entree!$R$1,1,1,"Entree")),INDIRECT(ADDRESS(COLUMN()-49,Entree!$Z$1,1,1,"Entree")))</f>
        <v>15</v>
      </c>
      <c r="I137">
        <f ca="1">IF(I$1&lt;50,INDIRECT(ADDRESS(COLUMN()+1,Entree!$R$1,1,1,"Entree")),INDIRECT(ADDRESS(COLUMN()-49,Entree!$Z$1,1,1,"Entree")))</f>
        <v>115.91</v>
      </c>
      <c r="J137">
        <f ca="1">IF(J$1&lt;50,INDIRECT(ADDRESS(COLUMN()+1,Entree!$R$1,1,1,"Entree")),INDIRECT(ADDRESS(COLUMN()-49,Entree!$Z$1,1,1,"Entree")))</f>
        <v>17.45</v>
      </c>
      <c r="K137">
        <f ca="1">IF(K$1&lt;50,INDIRECT(ADDRESS(COLUMN()+1,Entree!$R$1,1,1,"Entree")),INDIRECT(ADDRESS(COLUMN()-49,Entree!$Z$1,1,1,"Entree")))</f>
        <v>17.72</v>
      </c>
      <c r="L137">
        <f ca="1">IF(L$1&lt;50,INDIRECT(ADDRESS(COLUMN()+1,Entree!$R$1,1,1,"Entree")),INDIRECT(ADDRESS(COLUMN()-49,Entree!$Z$1,1,1,"Entree")))</f>
        <v>0</v>
      </c>
      <c r="M137">
        <f ca="1">IF(M$1&lt;50,INDIRECT(ADDRESS(COLUMN()+1,Entree!$R$1,1,1,"Entree")),INDIRECT(ADDRESS(COLUMN()-49,Entree!$Z$1,1,1,"Entree")))</f>
        <v>2.0999999999999996</v>
      </c>
      <c r="N137">
        <f ca="1">IF(N$1&lt;50,INDIRECT(ADDRESS(COLUMN()+1,Entree!$R$1,1,1,"Entree")),INDIRECT(ADDRESS(COLUMN()-49,Entree!$Z$1,1,1,"Entree")))</f>
        <v>0</v>
      </c>
      <c r="O137">
        <f ca="1">IF(O$1&lt;50,INDIRECT(ADDRESS(COLUMN()+1,Entree!$R$1,1,1,"Entree")),INDIRECT(ADDRESS(COLUMN()-49,Entree!$Z$1,1,1,"Entree")))</f>
        <v>0</v>
      </c>
      <c r="P137">
        <f ca="1">IF(P$1&lt;50,INDIRECT(ADDRESS(COLUMN()+1,Entree!$R$1,1,1,"Entree")),INDIRECT(ADDRESS(COLUMN()-49,Entree!$Z$1,1,1,"Entree")))</f>
        <v>0</v>
      </c>
      <c r="Q137">
        <f ca="1">IF(Q$1&lt;50,INDIRECT(ADDRESS(COLUMN()+1,Entree!$R$1,1,1,"Entree")),INDIRECT(ADDRESS(COLUMN()-49,Entree!$Z$1,1,1,"Entree")))</f>
        <v>0</v>
      </c>
      <c r="R137">
        <f ca="1">IF(R$1&lt;50,INDIRECT(ADDRESS(COLUMN()+1,Entree!$R$1,1,1,"Entree")),INDIRECT(ADDRESS(COLUMN()-49,Entree!$Z$1,1,1,"Entree")))</f>
        <v>0</v>
      </c>
      <c r="S137">
        <f ca="1">IF(S$1&lt;50,INDIRECT(ADDRESS(COLUMN()+1,Entree!$R$1,1,1,"Entree")),INDIRECT(ADDRESS(COLUMN()-49,Entree!$Z$1,1,1,"Entree")))</f>
        <v>0</v>
      </c>
      <c r="T137">
        <f ca="1">IF(T$1&lt;50,INDIRECT(ADDRESS(COLUMN()+1,Entree!$R$1,1,1,"Entree")),INDIRECT(ADDRESS(COLUMN()-49,Entree!$Z$1,1,1,"Entree")))</f>
        <v>0</v>
      </c>
      <c r="U137">
        <f ca="1">IF(U$1&lt;50,INDIRECT(ADDRESS(COLUMN()+1,Entree!$R$1,1,1,"Entree")),INDIRECT(ADDRESS(COLUMN()-49,Entree!$Z$1,1,1,"Entree")))</f>
        <v>0</v>
      </c>
      <c r="V137">
        <f ca="1">IF(V$1&lt;50,INDIRECT(ADDRESS(COLUMN()+1,Entree!$R$1,1,1,"Entree")),INDIRECT(ADDRESS(COLUMN()-49,Entree!$Z$1,1,1,"Entree")))</f>
        <v>0</v>
      </c>
      <c r="W137">
        <f ca="1">IF(W$1&lt;50,INDIRECT(ADDRESS(COLUMN()+1,Entree!$R$1,1,1,"Entree")),INDIRECT(ADDRESS(COLUMN()-49,Entree!$Z$1,1,1,"Entree")))</f>
        <v>0</v>
      </c>
      <c r="X137">
        <f ca="1">IF(X$1&lt;50,INDIRECT(ADDRESS(COLUMN()+1,Entree!$R$1,1,1,"Entree")),INDIRECT(ADDRESS(COLUMN()-49,Entree!$Z$1,1,1,"Entree")))</f>
        <v>0</v>
      </c>
      <c r="Y137">
        <f ca="1">IF(Y$1&lt;50,INDIRECT(ADDRESS(COLUMN()+1,Entree!$R$1,1,1,"Entree")),INDIRECT(ADDRESS(COLUMN()-49,Entree!$Z$1,1,1,"Entree")))</f>
        <v>0</v>
      </c>
      <c r="Z137">
        <f ca="1">IF(Z$1&lt;50,INDIRECT(ADDRESS(COLUMN()+1,Entree!$R$1,1,1,"Entree")),INDIRECT(ADDRESS(COLUMN()-49,Entree!$Z$1,1,1,"Entree")))</f>
        <v>0</v>
      </c>
      <c r="AA137">
        <f ca="1">IF(AA$1&lt;50,INDIRECT(ADDRESS(COLUMN()+1,Entree!$R$1,1,1,"Entree")),INDIRECT(ADDRESS(COLUMN()-49,Entree!$Z$1,1,1,"Entree")))</f>
        <v>0</v>
      </c>
      <c r="AB137">
        <f ca="1">IF(AB$1&lt;50,INDIRECT(ADDRESS(COLUMN()+1,Entree!$R$1,1,1,"Entree")),INDIRECT(ADDRESS(COLUMN()-49,Entree!$Z$1,1,1,"Entree")))</f>
        <v>0</v>
      </c>
      <c r="AC137">
        <f ca="1">IF(AC$1&lt;50,INDIRECT(ADDRESS(COLUMN()+1,Entree!$R$1,1,1,"Entree")),INDIRECT(ADDRESS(COLUMN()-49,Entree!$Z$1,1,1,"Entree")))</f>
        <v>0</v>
      </c>
      <c r="AD137">
        <f ca="1">IF(AD$1&lt;50,INDIRECT(ADDRESS(COLUMN()+1,Entree!$R$1,1,1,"Entree")),INDIRECT(ADDRESS(COLUMN()-49,Entree!$Z$1,1,1,"Entree")))</f>
        <v>0</v>
      </c>
      <c r="AE137">
        <f ca="1">IF(AE$1&lt;50,INDIRECT(ADDRESS(COLUMN()+1,Entree!$R$1,1,1,"Entree")),INDIRECT(ADDRESS(COLUMN()-49,Entree!$Z$1,1,1,"Entree")))</f>
        <v>0</v>
      </c>
      <c r="AF137" s="19">
        <f ca="1">IF(AF$1&lt;50,INDIRECT(ADDRESS(COLUMN()+1,Entree!$R$1,1,1,"Entree")),INDIRECT(ADDRESS(COLUMN()-49,Entree!$Z$1,1,1,"Entree")))</f>
        <v>0</v>
      </c>
      <c r="AG137" s="19">
        <f ca="1">IF(AG$1&lt;50,INDIRECT(ADDRESS(COLUMN()+1,Entree!$R$1,1,1,"Entree")),INDIRECT(ADDRESS(COLUMN()-49,Entree!$Z$1,1,1,"Entree")))</f>
        <v>0</v>
      </c>
      <c r="AH137" s="19">
        <f ca="1">IF(AH$1&lt;50,INDIRECT(ADDRESS(COLUMN()+1,Entree!$R$1,1,1,"Entree")),INDIRECT(ADDRESS(COLUMN()-49,Entree!$Z$1,1,1,"Entree")))</f>
        <v>0</v>
      </c>
      <c r="AI137" s="19">
        <f ca="1">IF(AI$1&lt;50,INDIRECT(ADDRESS(COLUMN()+1,Entree!$R$1,1,1,"Entree")),INDIRECT(ADDRESS(COLUMN()-49,Entree!$Z$1,1,1,"Entree")))</f>
        <v>0</v>
      </c>
      <c r="AJ137" s="19">
        <f ca="1">IF(AJ$1&lt;50,INDIRECT(ADDRESS(COLUMN()+1,Entree!$R$1,1,1,"Entree")),INDIRECT(ADDRESS(COLUMN()-49,Entree!$Z$1,1,1,"Entree")))</f>
        <v>0</v>
      </c>
      <c r="AK137" s="19">
        <f ca="1">IF(AK$1&lt;50,INDIRECT(ADDRESS(COLUMN()+1,Entree!$R$1,1,1,"Entree")),INDIRECT(ADDRESS(COLUMN()-49,Entree!$Z$1,1,1,"Entree")))</f>
        <v>0</v>
      </c>
      <c r="AL137" s="19">
        <f ca="1">IF(AL$1&lt;50,INDIRECT(ADDRESS(COLUMN()+1,Entree!$R$1,1,1,"Entree")),INDIRECT(ADDRESS(COLUMN()-49,Entree!$Z$1,1,1,"Entree")))</f>
        <v>0</v>
      </c>
      <c r="AM137" s="19">
        <f ca="1">IF(AM$1&lt;50,INDIRECT(ADDRESS(COLUMN()+1,Entree!$R$1,1,1,"Entree")),INDIRECT(ADDRESS(COLUMN()-49,Entree!$Z$1,1,1,"Entree")))</f>
        <v>0</v>
      </c>
      <c r="AN137" s="19">
        <f ca="1">IF(AN$1&lt;50,INDIRECT(ADDRESS(COLUMN()+1,Entree!$R$1,1,1,"Entree")),INDIRECT(ADDRESS(COLUMN()-49,Entree!$Z$1,1,1,"Entree")))</f>
        <v>0</v>
      </c>
      <c r="AO137" s="19">
        <f ca="1">IF(AO$1&lt;50,INDIRECT(ADDRESS(COLUMN()+1,Entree!$R$1,1,1,"Entree")),INDIRECT(ADDRESS(COLUMN()-49,Entree!$Z$1,1,1,"Entree")))</f>
        <v>0</v>
      </c>
      <c r="AP137" s="19">
        <f ca="1">IF(AP$1&lt;50,INDIRECT(ADDRESS(COLUMN()+1,Entree!$R$1,1,1,"Entree")),INDIRECT(ADDRESS(COLUMN()-49,Entree!$Z$1,1,1,"Entree")))</f>
        <v>0</v>
      </c>
      <c r="AQ137" s="19">
        <f ca="1">IF(AQ$1&lt;50,INDIRECT(ADDRESS(COLUMN()+1,Entree!$R$1,1,1,"Entree")),INDIRECT(ADDRESS(COLUMN()-49,Entree!$Z$1,1,1,"Entree")))</f>
        <v>0</v>
      </c>
      <c r="AR137" s="19">
        <f ca="1">IF(AR$1&lt;50,INDIRECT(ADDRESS(COLUMN()+1,Entree!$R$1,1,1,"Entree")),INDIRECT(ADDRESS(COLUMN()-49,Entree!$Z$1,1,1,"Entree")))</f>
        <v>0</v>
      </c>
      <c r="AS137" s="19">
        <f ca="1">IF(AS$1&lt;50,INDIRECT(ADDRESS(COLUMN()+1,Entree!$R$1,1,1,"Entree")),INDIRECT(ADDRESS(COLUMN()-49,Entree!$Z$1,1,1,"Entree")))</f>
        <v>0</v>
      </c>
      <c r="AT137" s="19">
        <f ca="1">IF(AT$1&lt;50,INDIRECT(ADDRESS(COLUMN()+1,Entree!$R$1,1,1,"Entree")),INDIRECT(ADDRESS(COLUMN()-49,Entree!$Z$1,1,1,"Entree")))</f>
        <v>0</v>
      </c>
      <c r="AU137" s="19">
        <f ca="1">IF(AU$1&lt;50,INDIRECT(ADDRESS(COLUMN()+1,Entree!$R$1,1,1,"Entree")),INDIRECT(ADDRESS(COLUMN()-49,Entree!$Z$1,1,1,"Entree")))</f>
        <v>0</v>
      </c>
      <c r="AV137" s="19">
        <f ca="1">IF(AV$1&lt;50,INDIRECT(ADDRESS(COLUMN()+1,Entree!$R$1,1,1,"Entree")),INDIRECT(ADDRESS(COLUMN()-49,Entree!$Z$1,1,1,"Entree")))</f>
        <v>0</v>
      </c>
      <c r="AW137" s="19">
        <f ca="1">IF(AW$1&lt;50,INDIRECT(ADDRESS(COLUMN()+1,Entree!$R$1,1,1,"Entree")),INDIRECT(ADDRESS(COLUMN()-49,Entree!$Z$1,1,1,"Entree")))</f>
        <v>0</v>
      </c>
      <c r="AX137" s="19">
        <f ca="1">IF(AX$1&lt;50,INDIRECT(ADDRESS(COLUMN()+1,Entree!$R$1,1,1,"Entree")),INDIRECT(ADDRESS(COLUMN()-49,Entree!$Z$1,1,1,"Entree")))</f>
        <v>0</v>
      </c>
      <c r="AY137" s="19">
        <f ca="1">IF(AY$1&lt;50,INDIRECT(ADDRESS(COLUMN()+1,Entree!$R$1,1,1,"Entree")),INDIRECT(ADDRESS(COLUMN()-49,Entree!$Z$1,1,1,"Entree")))</f>
        <v>0</v>
      </c>
      <c r="AZ137" s="19">
        <f ca="1">IF(AZ$1&lt;50,INDIRECT(ADDRESS(COLUMN()+1,Entree!$R$1,1,1,"Entree")),INDIRECT(ADDRESS(COLUMN()-49,Entree!$Z$1,1,1,"Entree")))</f>
        <v>0</v>
      </c>
      <c r="BA137" s="19">
        <f ca="1">IF(BA$1&lt;50,INDIRECT(ADDRESS(COLUMN()+1,Entree!$R$1,1,1,"Entree")),INDIRECT(ADDRESS(COLUMN()-49,Entree!$Z$1,1,1,"Entree")))</f>
        <v>0</v>
      </c>
      <c r="BB137" s="19">
        <f ca="1">IF(BB$1&lt;50,INDIRECT(ADDRESS(COLUMN()+1,Entree!$R$1,1,1,"Entree")),INDIRECT(ADDRESS(COLUMN()-49,Entree!$Z$1,1,1,"Entree")))</f>
        <v>0</v>
      </c>
      <c r="BC137" s="19">
        <f ca="1">IF(BC$1&lt;50,INDIRECT(ADDRESS(COLUMN()+1,Entree!$R$1,1,1,"Entree")),INDIRECT(ADDRESS(COLUMN()-49,Entree!$Z$1,1,1,"Entree")))</f>
        <v>0</v>
      </c>
      <c r="BD137" s="19">
        <f ca="1">IF(BD$1&lt;50,INDIRECT(ADDRESS(COLUMN()+1,Entree!$R$1,1,1,"Entree")),INDIRECT(ADDRESS(COLUMN()-49,Entree!$Z$1,1,1,"Entree")))</f>
        <v>0</v>
      </c>
      <c r="BE137" s="19">
        <f ca="1">IF(BE$1&lt;50,INDIRECT(ADDRESS(COLUMN()+1,Entree!$R$1,1,1,"Entree")),INDIRECT(ADDRESS(COLUMN()-49,Entree!$Z$1,1,1,"Entree")))</f>
        <v>0</v>
      </c>
      <c r="BF137" s="19">
        <f ca="1">IF(BF$1&lt;50,INDIRECT(ADDRESS(COLUMN()+1,Entree!$R$1,1,1,"Entree")),INDIRECT(ADDRESS(COLUMN()-49,Entree!$Z$1,1,1,"Entree")))</f>
        <v>0</v>
      </c>
      <c r="BG137" s="19">
        <f ca="1">IF(BG$1&lt;50,INDIRECT(ADDRESS(COLUMN()+1,Entree!$R$1,1,1,"Entree")),INDIRECT(ADDRESS(COLUMN()-49,Entree!$Z$1,1,1,"Entree")))</f>
        <v>0</v>
      </c>
      <c r="BH137" s="19">
        <f ca="1">IF(BH$1&lt;50,INDIRECT(ADDRESS(COLUMN()+1,Entree!$R$1,1,1,"Entree")),INDIRECT(ADDRESS(COLUMN()-49,Entree!$Z$1,1,1,"Entree")))</f>
        <v>0</v>
      </c>
      <c r="BI137" s="19">
        <f ca="1">IF(BI$1&lt;50,INDIRECT(ADDRESS(COLUMN()+1,Entree!$R$1,1,1,"Entree")),INDIRECT(ADDRESS(COLUMN()-49,Entree!$Z$1,1,1,"Entree")))</f>
        <v>0</v>
      </c>
      <c r="BJ137" s="19">
        <f ca="1">IF(BJ$1&lt;50,INDIRECT(ADDRESS(COLUMN()+1,Entree!$R$1,1,1,"Entree")),INDIRECT(ADDRESS(COLUMN()-49,Entree!$Z$1,1,1,"Entree")))</f>
        <v>0</v>
      </c>
      <c r="BK137" s="19">
        <f ca="1">IF(BK$1&lt;50,INDIRECT(ADDRESS(COLUMN()+1,Entree!$R$1,1,1,"Entree")),INDIRECT(ADDRESS(COLUMN()-49,Entree!$Z$1,1,1,"Entree")))</f>
        <v>0</v>
      </c>
      <c r="BL137" s="19">
        <f ca="1">IF(BL$1&lt;50,INDIRECT(ADDRESS(COLUMN()+1,Entree!$R$1,1,1,"Entree")),INDIRECT(ADDRESS(COLUMN()-49,Entree!$Z$1,1,1,"Entree")))</f>
        <v>0</v>
      </c>
      <c r="BM137" s="19">
        <f ca="1">IF(BM$1&lt;50,INDIRECT(ADDRESS(COLUMN()+1,Entree!$R$1,1,1,"Entree")),INDIRECT(ADDRESS(COLUMN()-49,Entree!$Z$1,1,1,"Entree")))</f>
        <v>0</v>
      </c>
      <c r="BN137" s="19">
        <f ca="1">IF(BN$1&lt;50,INDIRECT(ADDRESS(COLUMN()+1,Entree!$R$1,1,1,"Entree")),INDIRECT(ADDRESS(COLUMN()-49,Entree!$Z$1,1,1,"Entree")))</f>
        <v>0</v>
      </c>
      <c r="BO137" s="19">
        <f ca="1">IF(BO$1&lt;50,INDIRECT(ADDRESS(COLUMN()+1,Entree!$R$1,1,1,"Entree")),INDIRECT(ADDRESS(COLUMN()-49,Entree!$Z$1,1,1,"Entree")))</f>
        <v>0</v>
      </c>
      <c r="BP137" s="19">
        <f ca="1">IF(BP$1&lt;50,INDIRECT(ADDRESS(COLUMN()+1,Entree!$R$1,1,1,"Entree")),INDIRECT(ADDRESS(COLUMN()-49,Entree!$Z$1,1,1,"Entree")))</f>
        <v>0</v>
      </c>
      <c r="BQ137" s="19">
        <f ca="1">IF(BQ$1&lt;50,INDIRECT(ADDRESS(COLUMN()+1,Entree!$R$1,1,1,"Entree")),INDIRECT(ADDRESS(COLUMN()-49,Entree!$Z$1,1,1,"Entree")))</f>
        <v>0</v>
      </c>
      <c r="BR137" s="19">
        <f ca="1">IF(BR$1&lt;50,INDIRECT(ADDRESS(COLUMN()+1,Entree!$R$1,1,1,"Entree")),INDIRECT(ADDRESS(COLUMN()-49,Entree!$Z$1,1,1,"Entree")))</f>
        <v>0</v>
      </c>
      <c r="BS137" s="19">
        <f ca="1">IF(BS$1&lt;50,INDIRECT(ADDRESS(COLUMN()+1,Entree!$R$1,1,1,"Entree")),INDIRECT(ADDRESS(COLUMN()-49,Entree!$Z$1,1,1,"Entree")))</f>
        <v>0</v>
      </c>
      <c r="BT137" s="19">
        <f ca="1">IF(BT$1&lt;50,INDIRECT(ADDRESS(COLUMN()+1,Entree!$R$1,1,1,"Entree")),INDIRECT(ADDRESS(COLUMN()-49,Entree!$Z$1,1,1,"Entree")))</f>
        <v>0</v>
      </c>
      <c r="BU137" s="19">
        <f ca="1">IF(BU$1&lt;50,INDIRECT(ADDRESS(COLUMN()+1,Entree!$R$1,1,1,"Entree")),INDIRECT(ADDRESS(COLUMN()-49,Entree!$Z$1,1,1,"Entree")))</f>
        <v>0</v>
      </c>
      <c r="BV137" s="19">
        <f ca="1">IF(BV$1&lt;50,INDIRECT(ADDRESS(COLUMN()+1,Entree!$R$1,1,1,"Entree")),INDIRECT(ADDRESS(COLUMN()-49,Entree!$Z$1,1,1,"Entree")))</f>
        <v>0</v>
      </c>
      <c r="BW137" s="19">
        <f ca="1">IF(BW$1&lt;50,INDIRECT(ADDRESS(COLUMN()+1,Entree!$R$1,1,1,"Entree")),INDIRECT(ADDRESS(COLUMN()-49,Entree!$Z$1,1,1,"Entree")))</f>
        <v>0</v>
      </c>
      <c r="BX137" s="19">
        <f ca="1">IF(BX$1&lt;50,INDIRECT(ADDRESS(COLUMN()+1,Entree!$R$1,1,1,"Entree")),INDIRECT(ADDRESS(COLUMN()-49,Entree!$Z$1,1,1,"Entree")))</f>
        <v>0</v>
      </c>
      <c r="BY137" s="19">
        <f ca="1">IF(BY$1&lt;50,INDIRECT(ADDRESS(COLUMN()+1,Entree!$R$1,1,1,"Entree")),INDIRECT(ADDRESS(COLUMN()-49,Entree!$Z$1,1,1,"Entree")))</f>
        <v>0</v>
      </c>
      <c r="BZ137" s="19">
        <f ca="1">IF(BZ$1&lt;50,INDIRECT(ADDRESS(COLUMN()+1,Entree!$R$1,1,1,"Entree")),INDIRECT(ADDRESS(COLUMN()-49,Entree!$Z$1,1,1,"Entree")))</f>
        <v>0</v>
      </c>
      <c r="CA137" s="19">
        <f ca="1">IF(CA$1&lt;50,INDIRECT(ADDRESS(COLUMN()+1,Entree!$R$1,1,1,"Entree")),INDIRECT(ADDRESS(COLUMN()-49,Entree!$Z$1,1,1,"Entree")))</f>
        <v>0</v>
      </c>
      <c r="CB137" s="19">
        <f ca="1">IF(CB$1&lt;50,INDIRECT(ADDRESS(COLUMN()+1,Entree!$R$1,1,1,"Entree")),INDIRECT(ADDRESS(COLUMN()-49,Entree!$Z$1,1,1,"Entree")))</f>
        <v>0</v>
      </c>
      <c r="CC137" s="19">
        <f ca="1">IF(CC$1&lt;50,INDIRECT(ADDRESS(COLUMN()+1,Entree!$R$1,1,1,"Entree")),INDIRECT(ADDRESS(COLUMN()-49,Entree!$Z$1,1,1,"Entree")))</f>
        <v>0</v>
      </c>
      <c r="CD137" s="19">
        <f ca="1">IF(CD$1&lt;50,INDIRECT(ADDRESS(COLUMN()+1,Entree!$R$1,1,1,"Entree")),INDIRECT(ADDRESS(COLUMN()-49,Entree!$Z$1,1,1,"Entree")))</f>
        <v>0</v>
      </c>
      <c r="CE137" s="19">
        <f ca="1">IF(CE$1&lt;50,INDIRECT(ADDRESS(COLUMN()+1,Entree!$R$1,1,1,"Entree")),INDIRECT(ADDRESS(COLUMN()-49,Entree!$Z$1,1,1,"Entree")))</f>
        <v>0</v>
      </c>
      <c r="CF137" s="19">
        <f ca="1">IF(CF$1&lt;50,INDIRECT(ADDRESS(COLUMN()+1,Entree!$R$1,1,1,"Entree")),INDIRECT(ADDRESS(COLUMN()-49,Entree!$Z$1,1,1,"Entree")))</f>
        <v>0</v>
      </c>
      <c r="CG137" s="19">
        <f ca="1">IF(CG$1&lt;50,INDIRECT(ADDRESS(COLUMN()+1,Entree!$R$1,1,1,"Entree")),INDIRECT(ADDRESS(COLUMN()-49,Entree!$Z$1,1,1,"Entree")))</f>
        <v>0</v>
      </c>
      <c r="CH137" s="19">
        <f ca="1">IF(CH$1&lt;50,INDIRECT(ADDRESS(COLUMN()+1,Entree!$R$1,1,1,"Entree")),INDIRECT(ADDRESS(COLUMN()-49,Entree!$Z$1,1,1,"Entree")))</f>
        <v>0</v>
      </c>
      <c r="CI137" s="19">
        <f ca="1">IF(CI$1&lt;50,INDIRECT(ADDRESS(COLUMN()+1,Entree!$R$1,1,1,"Entree")),INDIRECT(ADDRESS(COLUMN()-49,Entree!$Z$1,1,1,"Entree")))</f>
        <v>0</v>
      </c>
      <c r="CJ137" s="19">
        <f ca="1">IF(CJ$1&lt;50,INDIRECT(ADDRESS(COLUMN()+1,Entree!$R$1,1,1,"Entree")),INDIRECT(ADDRESS(COLUMN()-49,Entree!$Z$1,1,1,"Entree")))</f>
        <v>0</v>
      </c>
      <c r="CK137" s="19">
        <f ca="1">IF(CK$1&lt;50,INDIRECT(ADDRESS(COLUMN()+1,Entree!$R$1,1,1,"Entree")),INDIRECT(ADDRESS(COLUMN()-49,Entree!$Z$1,1,1,"Entree")))</f>
        <v>0</v>
      </c>
      <c r="CL137" s="19">
        <f ca="1">IF(CL$1&lt;50,INDIRECT(ADDRESS(COLUMN()+1,Entree!$R$1,1,1,"Entree")),INDIRECT(ADDRESS(COLUMN()-49,Entree!$Z$1,1,1,"Entree")))</f>
        <v>0</v>
      </c>
      <c r="CM137" s="19">
        <f ca="1">IF(CM$1&lt;50,INDIRECT(ADDRESS(COLUMN()+1,Entree!$R$1,1,1,"Entree")),INDIRECT(ADDRESS(COLUMN()-49,Entree!$Z$1,1,1,"Entree")))</f>
        <v>0</v>
      </c>
      <c r="CN137" s="19">
        <f ca="1">IF(CN$1&lt;50,INDIRECT(ADDRESS(COLUMN()+1,Entree!$R$1,1,1,"Entree")),INDIRECT(ADDRESS(COLUMN()-49,Entree!$Z$1,1,1,"Entree")))</f>
        <v>0</v>
      </c>
      <c r="CO137" s="19">
        <f ca="1">IF(CO$1&lt;50,INDIRECT(ADDRESS(COLUMN()+1,Entree!$R$1,1,1,"Entree")),INDIRECT(ADDRESS(COLUMN()-49,Entree!$Z$1,1,1,"Entree")))</f>
        <v>0</v>
      </c>
      <c r="CP137" s="19">
        <f ca="1">IF(CP$1&lt;50,INDIRECT(ADDRESS(COLUMN()+1,Entree!$R$1,1,1,"Entree")),INDIRECT(ADDRESS(COLUMN()-49,Entree!$Z$1,1,1,"Entree")))</f>
        <v>0</v>
      </c>
      <c r="CQ137" s="19">
        <f ca="1">IF(CQ$1&lt;50,INDIRECT(ADDRESS(COLUMN()+1,Entree!$R$1,1,1,"Entree")),INDIRECT(ADDRESS(COLUMN()-49,Entree!$Z$1,1,1,"Entree")))</f>
        <v>0</v>
      </c>
      <c r="CR137" s="19">
        <f ca="1">IF(CR$1&lt;50,INDIRECT(ADDRESS(COLUMN()+1,Entree!$R$1,1,1,"Entree")),INDIRECT(ADDRESS(COLUMN()-49,Entree!$Z$1,1,1,"Entree")))</f>
        <v>0</v>
      </c>
      <c r="CS137" s="19">
        <f ca="1">IF(CS$1&lt;50,INDIRECT(ADDRESS(COLUMN()+1,Entree!$R$1,1,1,"Entree")),INDIRECT(ADDRESS(COLUMN()-49,Entree!$Z$1,1,1,"Entree")))</f>
        <v>0</v>
      </c>
      <c r="CT137" s="19">
        <f ca="1">IF(CT$1&lt;50,INDIRECT(ADDRESS(COLUMN()+1,Entree!$R$1,1,1,"Entree")),INDIRECT(ADDRESS(COLUMN()-49,Entree!$Z$1,1,1,"Entree")))</f>
        <v>0</v>
      </c>
      <c r="CU137" s="19">
        <f ca="1">IF(CU$1&lt;50,INDIRECT(ADDRESS(COLUMN()+1,Entree!$R$1,1,1,"Entree")),INDIRECT(ADDRESS(COLUMN()-49,Entree!$Z$1,1,1,"Entree")))</f>
        <v>0</v>
      </c>
      <c r="CV137" s="19">
        <f ca="1">IF(CV$1&lt;50,INDIRECT(ADDRESS(COLUMN()+1,Entree!$R$1,1,1,"Entree")),INDIRECT(ADDRESS(COLUMN()-49,Entree!$Z$1,1,1,"Entree")))</f>
        <v>0</v>
      </c>
      <c r="CW137" s="19"/>
      <c r="CX137" s="19"/>
      <c r="CY137" s="19"/>
    </row>
    <row r="138" spans="1:103" hidden="1" x14ac:dyDescent="0.25"/>
    <row r="139" spans="1:103" hidden="1" x14ac:dyDescent="0.25"/>
    <row r="140" spans="1:103" hidden="1" x14ac:dyDescent="0.25"/>
  </sheetData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6"/>
  <sheetViews>
    <sheetView workbookViewId="0">
      <selection activeCell="A37" sqref="A37"/>
    </sheetView>
  </sheetViews>
  <sheetFormatPr baseColWidth="10" defaultColWidth="11.5703125" defaultRowHeight="15" x14ac:dyDescent="0.25"/>
  <sheetData>
    <row r="1" spans="1:20" x14ac:dyDescent="0.25">
      <c r="A1" t="s">
        <v>110</v>
      </c>
    </row>
    <row r="2" spans="1:20" x14ac:dyDescent="0.25">
      <c r="A2" s="10" t="s">
        <v>42</v>
      </c>
      <c r="B2" s="10" t="s">
        <v>43</v>
      </c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</row>
    <row r="3" spans="1:20" x14ac:dyDescent="0.25">
      <c r="A3" s="2">
        <v>1</v>
      </c>
      <c r="B3" s="2" t="s">
        <v>105</v>
      </c>
      <c r="C3" s="2"/>
      <c r="D3" s="2"/>
      <c r="E3" s="2"/>
      <c r="F3" s="16"/>
      <c r="G3" s="2"/>
      <c r="H3" s="2"/>
      <c r="I3" s="6"/>
      <c r="J3" s="6"/>
      <c r="K3" s="2"/>
      <c r="L3" s="2"/>
      <c r="M3" s="2"/>
      <c r="N3" s="2"/>
      <c r="O3" s="2"/>
      <c r="P3" s="2"/>
      <c r="Q3" s="2"/>
      <c r="R3" s="2"/>
      <c r="S3" s="2"/>
      <c r="T3" s="2"/>
    </row>
    <row r="4" spans="1:20" x14ac:dyDescent="0.25">
      <c r="A4" s="2">
        <v>2</v>
      </c>
      <c r="B4" s="2" t="s">
        <v>106</v>
      </c>
      <c r="C4" s="2"/>
      <c r="D4" s="2"/>
      <c r="E4" s="2"/>
      <c r="F4" s="16"/>
      <c r="G4" s="16"/>
      <c r="H4" s="2"/>
      <c r="I4" s="6"/>
      <c r="J4" s="6"/>
      <c r="K4" s="6"/>
      <c r="L4" s="2"/>
      <c r="M4" s="2"/>
      <c r="N4" s="2"/>
      <c r="O4" s="2"/>
      <c r="P4" s="2"/>
      <c r="Q4" s="2"/>
      <c r="R4" s="2"/>
      <c r="S4" s="2"/>
      <c r="T4" s="2"/>
    </row>
    <row r="5" spans="1:20" x14ac:dyDescent="0.25">
      <c r="A5" s="2">
        <v>3</v>
      </c>
      <c r="B5" s="2" t="s">
        <v>107</v>
      </c>
      <c r="C5" s="2"/>
      <c r="D5" s="2"/>
      <c r="E5" s="2"/>
      <c r="F5" s="16"/>
      <c r="G5" s="16"/>
      <c r="H5" s="2"/>
      <c r="I5" s="6"/>
      <c r="J5" s="6"/>
      <c r="K5" s="2"/>
      <c r="L5" s="2"/>
      <c r="M5" s="2"/>
      <c r="N5" s="2"/>
      <c r="O5" s="2"/>
      <c r="P5" s="2"/>
      <c r="Q5" s="2"/>
      <c r="R5" s="2"/>
      <c r="S5" s="2"/>
      <c r="T5" s="2"/>
    </row>
    <row r="6" spans="1:20" x14ac:dyDescent="0.25">
      <c r="A6" s="2">
        <v>4</v>
      </c>
      <c r="B6" s="2" t="s">
        <v>108</v>
      </c>
      <c r="C6" s="2"/>
      <c r="D6" s="2"/>
      <c r="E6" s="2"/>
      <c r="F6" s="16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</row>
    <row r="7" spans="1:20" x14ac:dyDescent="0.25">
      <c r="A7" s="2">
        <v>5</v>
      </c>
      <c r="B7" s="2" t="s">
        <v>109</v>
      </c>
      <c r="C7" s="2"/>
      <c r="D7" s="2"/>
      <c r="E7" s="2"/>
      <c r="F7" s="16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</row>
    <row r="8" spans="1:20" x14ac:dyDescent="0.25">
      <c r="A8" s="2"/>
      <c r="B8" s="2"/>
      <c r="C8" s="2"/>
      <c r="D8" s="2"/>
      <c r="E8" s="2"/>
      <c r="F8" s="16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</row>
    <row r="9" spans="1:20" x14ac:dyDescent="0.25">
      <c r="A9" s="2"/>
      <c r="B9" s="2"/>
      <c r="C9" s="2"/>
      <c r="D9" s="2"/>
      <c r="E9" s="2"/>
      <c r="F9" s="16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</row>
    <row r="31" spans="1:20" x14ac:dyDescent="0.25">
      <c r="A31" t="s">
        <v>111</v>
      </c>
    </row>
    <row r="32" spans="1:20" x14ac:dyDescent="0.25">
      <c r="A32" s="10" t="s">
        <v>42</v>
      </c>
      <c r="B32" s="10" t="s">
        <v>43</v>
      </c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</row>
    <row r="33" spans="1:20" x14ac:dyDescent="0.25">
      <c r="A33" s="2">
        <v>1</v>
      </c>
      <c r="B33" s="2" t="s">
        <v>105</v>
      </c>
      <c r="C33" s="2"/>
      <c r="D33" s="2"/>
      <c r="E33" s="2"/>
      <c r="F33" s="16"/>
      <c r="G33" s="2"/>
      <c r="H33" s="2"/>
      <c r="I33" s="6"/>
      <c r="J33" s="6"/>
      <c r="K33" s="2"/>
      <c r="L33" s="2"/>
      <c r="M33" s="2"/>
      <c r="N33" s="2"/>
      <c r="O33" s="2"/>
      <c r="P33" s="2"/>
      <c r="Q33" s="2"/>
      <c r="R33" s="2"/>
      <c r="S33" s="2"/>
      <c r="T33" s="2"/>
    </row>
    <row r="34" spans="1:20" x14ac:dyDescent="0.25">
      <c r="A34" s="2">
        <v>2</v>
      </c>
      <c r="B34" s="2" t="s">
        <v>106</v>
      </c>
      <c r="C34" s="2"/>
      <c r="D34" s="2"/>
      <c r="E34" s="2"/>
      <c r="F34" s="16"/>
      <c r="G34" s="16"/>
      <c r="H34" s="2"/>
      <c r="I34" s="6"/>
      <c r="J34" s="6"/>
      <c r="K34" s="6"/>
      <c r="L34" s="2"/>
      <c r="M34" s="2"/>
      <c r="N34" s="2"/>
      <c r="O34" s="2"/>
      <c r="P34" s="2"/>
      <c r="Q34" s="2"/>
      <c r="R34" s="2"/>
      <c r="S34" s="2"/>
      <c r="T34" s="2"/>
    </row>
    <row r="35" spans="1:20" x14ac:dyDescent="0.25">
      <c r="A35" s="2">
        <v>3</v>
      </c>
      <c r="B35" s="2" t="s">
        <v>107</v>
      </c>
      <c r="C35" s="2"/>
      <c r="D35" s="2"/>
      <c r="E35" s="2"/>
      <c r="F35" s="16"/>
      <c r="G35" s="16"/>
      <c r="H35" s="2"/>
      <c r="I35" s="6"/>
      <c r="J35" s="6"/>
      <c r="K35" s="2"/>
      <c r="L35" s="2"/>
      <c r="M35" s="2"/>
      <c r="N35" s="2"/>
      <c r="O35" s="2"/>
      <c r="P35" s="2"/>
      <c r="Q35" s="2"/>
      <c r="R35" s="2"/>
      <c r="S35" s="2"/>
      <c r="T35" s="2"/>
    </row>
    <row r="36" spans="1:20" x14ac:dyDescent="0.25">
      <c r="A36" s="2">
        <v>4</v>
      </c>
      <c r="B36" s="2" t="s">
        <v>108</v>
      </c>
      <c r="C36" s="2"/>
      <c r="D36" s="2"/>
      <c r="E36" s="2"/>
      <c r="F36" s="16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</row>
  </sheetData>
  <conditionalFormatting sqref="F3:F9 G4:G5">
    <cfRule type="expression" dxfId="1" priority="2" stopIfTrue="1">
      <formula>$A3&lt;1</formula>
    </cfRule>
  </conditionalFormatting>
  <conditionalFormatting sqref="F33:F36 G34:G35">
    <cfRule type="expression" dxfId="0" priority="1" stopIfTrue="1">
      <formula>$A33&lt;1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25"/>
  <sheetViews>
    <sheetView topLeftCell="B1" workbookViewId="0">
      <pane xSplit="3" ySplit="3" topLeftCell="E71" activePane="bottomRight" state="frozen"/>
      <selection activeCell="B1" sqref="B1"/>
      <selection pane="topRight" activeCell="E1" sqref="E1"/>
      <selection pane="bottomLeft" activeCell="B4" sqref="B4"/>
      <selection pane="bottomRight" activeCell="J103" sqref="J103"/>
    </sheetView>
  </sheetViews>
  <sheetFormatPr baseColWidth="10" defaultRowHeight="15" x14ac:dyDescent="0.25"/>
  <cols>
    <col min="1" max="1" width="9" hidden="1" customWidth="1"/>
  </cols>
  <sheetData>
    <row r="1" spans="1:42" x14ac:dyDescent="0.25">
      <c r="A1">
        <f>COLUMN()</f>
        <v>1</v>
      </c>
      <c r="B1">
        <f>COLUMN()</f>
        <v>2</v>
      </c>
      <c r="C1">
        <f>COLUMN()</f>
        <v>3</v>
      </c>
      <c r="D1">
        <f>COLUMN()</f>
        <v>4</v>
      </c>
      <c r="E1">
        <f>COLUMN()</f>
        <v>5</v>
      </c>
      <c r="F1">
        <f>COLUMN()</f>
        <v>6</v>
      </c>
      <c r="G1">
        <f>COLUMN()</f>
        <v>7</v>
      </c>
      <c r="H1">
        <f>COLUMN()</f>
        <v>8</v>
      </c>
      <c r="I1">
        <f>COLUMN()</f>
        <v>9</v>
      </c>
      <c r="J1">
        <f>COLUMN()</f>
        <v>10</v>
      </c>
      <c r="K1">
        <f>COLUMN()</f>
        <v>11</v>
      </c>
      <c r="L1">
        <f>COLUMN()</f>
        <v>12</v>
      </c>
      <c r="M1">
        <f>COLUMN()</f>
        <v>13</v>
      </c>
      <c r="N1">
        <f>COLUMN()</f>
        <v>14</v>
      </c>
      <c r="O1">
        <f>COLUMN()</f>
        <v>15</v>
      </c>
      <c r="P1">
        <f>COLUMN()</f>
        <v>16</v>
      </c>
      <c r="Q1">
        <f>COLUMN()</f>
        <v>17</v>
      </c>
      <c r="R1">
        <f>COLUMN()</f>
        <v>18</v>
      </c>
      <c r="S1">
        <f>COLUMN()</f>
        <v>19</v>
      </c>
      <c r="T1">
        <f>COLUMN()</f>
        <v>20</v>
      </c>
      <c r="U1">
        <f>COLUMN()</f>
        <v>21</v>
      </c>
      <c r="V1">
        <f>COLUMN()</f>
        <v>22</v>
      </c>
      <c r="W1">
        <f>COLUMN()</f>
        <v>23</v>
      </c>
      <c r="X1">
        <f>COLUMN()</f>
        <v>24</v>
      </c>
      <c r="Y1">
        <f>COLUMN()</f>
        <v>25</v>
      </c>
      <c r="Z1">
        <f>COLUMN()</f>
        <v>26</v>
      </c>
      <c r="AA1">
        <f>COLUMN()</f>
        <v>27</v>
      </c>
      <c r="AB1">
        <f>COLUMN()</f>
        <v>28</v>
      </c>
      <c r="AC1">
        <f>COLUMN()</f>
        <v>29</v>
      </c>
      <c r="AD1">
        <f>COLUMN()</f>
        <v>30</v>
      </c>
      <c r="AE1">
        <f>COLUMN()</f>
        <v>31</v>
      </c>
      <c r="AF1">
        <f>COLUMN()</f>
        <v>32</v>
      </c>
      <c r="AG1">
        <f>COLUMN()</f>
        <v>33</v>
      </c>
      <c r="AH1">
        <f>COLUMN()</f>
        <v>34</v>
      </c>
      <c r="AI1">
        <f>COLUMN()</f>
        <v>35</v>
      </c>
      <c r="AJ1">
        <f>COLUMN()</f>
        <v>36</v>
      </c>
      <c r="AK1">
        <f>COLUMN()</f>
        <v>37</v>
      </c>
      <c r="AL1">
        <f>COLUMN()</f>
        <v>38</v>
      </c>
      <c r="AM1">
        <f>COLUMN()</f>
        <v>39</v>
      </c>
      <c r="AN1">
        <f>COLUMN()</f>
        <v>40</v>
      </c>
      <c r="AO1">
        <f>COLUMN()</f>
        <v>41</v>
      </c>
      <c r="AP1" s="1">
        <f>COLUMN()</f>
        <v>42</v>
      </c>
    </row>
    <row r="2" spans="1:42" x14ac:dyDescent="0.25">
      <c r="B2" s="25"/>
      <c r="C2" s="25"/>
      <c r="D2" s="25"/>
      <c r="E2" s="25"/>
      <c r="F2" s="25"/>
      <c r="G2" s="25" t="s">
        <v>216</v>
      </c>
      <c r="H2" s="25"/>
      <c r="I2" s="25" t="s">
        <v>222</v>
      </c>
      <c r="J2" s="25" t="s">
        <v>217</v>
      </c>
      <c r="K2" s="25"/>
      <c r="L2" s="25" t="s">
        <v>223</v>
      </c>
      <c r="M2" s="25" t="s">
        <v>224</v>
      </c>
      <c r="N2" s="25" t="s">
        <v>252</v>
      </c>
      <c r="O2" s="25" t="s">
        <v>225</v>
      </c>
      <c r="P2" s="25" t="s">
        <v>226</v>
      </c>
      <c r="Q2" s="25" t="s">
        <v>218</v>
      </c>
      <c r="R2" s="25" t="s">
        <v>228</v>
      </c>
      <c r="S2" s="25" t="s">
        <v>230</v>
      </c>
      <c r="T2" s="25" t="s">
        <v>220</v>
      </c>
      <c r="U2" s="25" t="s">
        <v>221</v>
      </c>
      <c r="V2" s="25" t="s">
        <v>219</v>
      </c>
      <c r="W2" s="25" t="s">
        <v>246</v>
      </c>
      <c r="X2" s="25" t="s">
        <v>247</v>
      </c>
      <c r="AP2">
        <f>ROW()</f>
        <v>2</v>
      </c>
    </row>
    <row r="3" spans="1:42" x14ac:dyDescent="0.25">
      <c r="A3" s="1"/>
      <c r="B3" s="23" t="s">
        <v>38</v>
      </c>
      <c r="C3" s="23" t="s">
        <v>150</v>
      </c>
      <c r="D3" s="23" t="s">
        <v>151</v>
      </c>
      <c r="E3" s="23" t="s">
        <v>41</v>
      </c>
      <c r="F3" s="23" t="s">
        <v>152</v>
      </c>
      <c r="G3" s="23" t="s">
        <v>153</v>
      </c>
      <c r="H3" s="23" t="s">
        <v>154</v>
      </c>
      <c r="I3" s="23" t="s">
        <v>155</v>
      </c>
      <c r="J3" s="73" t="s">
        <v>254</v>
      </c>
      <c r="K3" s="23" t="s">
        <v>181</v>
      </c>
      <c r="L3" s="23" t="s">
        <v>156</v>
      </c>
      <c r="M3" s="23" t="s">
        <v>157</v>
      </c>
      <c r="N3" s="73" t="s">
        <v>157</v>
      </c>
      <c r="O3" s="23" t="s">
        <v>158</v>
      </c>
      <c r="P3" s="23" t="s">
        <v>159</v>
      </c>
      <c r="Q3" s="23" t="s">
        <v>160</v>
      </c>
      <c r="R3" s="23" t="s">
        <v>161</v>
      </c>
      <c r="S3" s="72" t="s">
        <v>227</v>
      </c>
      <c r="T3" s="23" t="s">
        <v>162</v>
      </c>
      <c r="U3" s="23" t="s">
        <v>163</v>
      </c>
      <c r="V3" s="23" t="s">
        <v>164</v>
      </c>
      <c r="W3" s="73" t="s">
        <v>245</v>
      </c>
      <c r="X3" s="73" t="s">
        <v>245</v>
      </c>
      <c r="AP3">
        <f>ROW()</f>
        <v>3</v>
      </c>
    </row>
    <row r="4" spans="1:42" x14ac:dyDescent="0.25">
      <c r="A4" t="str">
        <f>B4&amp;C4&amp;D4</f>
        <v>160C0</v>
      </c>
      <c r="B4" s="12">
        <v>160</v>
      </c>
      <c r="C4" s="12" t="s">
        <v>168</v>
      </c>
      <c r="D4" s="12">
        <v>0</v>
      </c>
      <c r="E4" s="12" t="s">
        <v>171</v>
      </c>
      <c r="F4" s="12">
        <v>38.19</v>
      </c>
      <c r="G4" s="12">
        <v>3.2360000000000002</v>
      </c>
      <c r="H4" s="12">
        <v>4.0750000000000002</v>
      </c>
      <c r="I4" s="12">
        <v>2.27</v>
      </c>
      <c r="J4" s="12">
        <f>H4+I4</f>
        <v>6.3450000000000006</v>
      </c>
      <c r="K4" s="12">
        <v>0</v>
      </c>
      <c r="L4" s="12">
        <v>0.15</v>
      </c>
      <c r="M4" s="12">
        <v>0.75</v>
      </c>
      <c r="N4" s="12">
        <v>-0.75</v>
      </c>
      <c r="O4" s="12">
        <v>0.02</v>
      </c>
      <c r="P4" s="12">
        <v>0</v>
      </c>
      <c r="Q4" s="12">
        <v>0.02</v>
      </c>
      <c r="R4" s="12">
        <v>2.5499999999999998</v>
      </c>
      <c r="S4" s="12">
        <v>-2.5499999999999998</v>
      </c>
      <c r="T4" s="12">
        <v>7.4999999999999997E-3</v>
      </c>
      <c r="U4" s="12">
        <v>7.4999999999999997E-3</v>
      </c>
      <c r="V4" s="12">
        <v>0.03</v>
      </c>
      <c r="W4" s="12">
        <v>0.13</v>
      </c>
      <c r="X4" s="12">
        <v>0.13</v>
      </c>
      <c r="AP4">
        <f>ROW()</f>
        <v>4</v>
      </c>
    </row>
    <row r="5" spans="1:42" x14ac:dyDescent="0.25">
      <c r="A5" t="str">
        <f t="shared" ref="A5:A28" si="0">B5&amp;C5&amp;D5</f>
        <v>160D0</v>
      </c>
      <c r="B5" s="12">
        <v>160</v>
      </c>
      <c r="C5" s="12" t="s">
        <v>167</v>
      </c>
      <c r="D5" s="12">
        <v>0</v>
      </c>
      <c r="E5" s="12" t="s">
        <v>182</v>
      </c>
      <c r="F5" s="12">
        <v>34.69</v>
      </c>
      <c r="G5" s="12">
        <v>2.7440000000000002</v>
      </c>
      <c r="H5" s="12">
        <v>4.0750000000000002</v>
      </c>
      <c r="I5" s="12">
        <v>2.1</v>
      </c>
      <c r="J5" s="12">
        <f>H5+I5</f>
        <v>6.1750000000000007</v>
      </c>
      <c r="K5" s="12">
        <v>0</v>
      </c>
      <c r="L5" s="12">
        <v>0.15</v>
      </c>
      <c r="M5" s="12">
        <v>0.6</v>
      </c>
      <c r="N5" s="12">
        <v>-0.6</v>
      </c>
      <c r="O5" s="12">
        <v>0</v>
      </c>
      <c r="P5" s="12">
        <v>0.04</v>
      </c>
      <c r="Q5" s="12">
        <v>0.02</v>
      </c>
      <c r="R5" s="12">
        <v>2.4420000000000002</v>
      </c>
      <c r="S5" s="12">
        <v>-2.4420000000000002</v>
      </c>
      <c r="T5" s="12">
        <v>7.4999999999999997E-3</v>
      </c>
      <c r="U5" s="12">
        <v>7.4999999999999997E-3</v>
      </c>
      <c r="V5" s="12">
        <v>0.03</v>
      </c>
      <c r="W5" s="12">
        <v>0.13</v>
      </c>
      <c r="X5" s="12">
        <v>0.13</v>
      </c>
      <c r="AP5">
        <f>ROW()</f>
        <v>5</v>
      </c>
    </row>
    <row r="6" spans="1:42" x14ac:dyDescent="0.25">
      <c r="A6" t="str">
        <f t="shared" si="0"/>
        <v/>
      </c>
      <c r="AP6">
        <f>ROW()</f>
        <v>6</v>
      </c>
    </row>
    <row r="7" spans="1:42" x14ac:dyDescent="0.25">
      <c r="A7" t="str">
        <f t="shared" si="0"/>
        <v/>
      </c>
      <c r="AP7">
        <f>ROW()</f>
        <v>7</v>
      </c>
    </row>
    <row r="8" spans="1:42" x14ac:dyDescent="0.25">
      <c r="A8" t="str">
        <f t="shared" si="0"/>
        <v/>
      </c>
      <c r="AP8">
        <f>ROW()</f>
        <v>8</v>
      </c>
    </row>
    <row r="9" spans="1:42" x14ac:dyDescent="0.25">
      <c r="A9" t="str">
        <f t="shared" si="0"/>
        <v/>
      </c>
      <c r="AP9">
        <f>ROW()</f>
        <v>9</v>
      </c>
    </row>
    <row r="10" spans="1:42" x14ac:dyDescent="0.25">
      <c r="A10" t="str">
        <f t="shared" si="0"/>
        <v/>
      </c>
      <c r="AP10">
        <f>ROW()</f>
        <v>10</v>
      </c>
    </row>
    <row r="11" spans="1:42" x14ac:dyDescent="0.25">
      <c r="A11" t="str">
        <f t="shared" si="0"/>
        <v/>
      </c>
      <c r="AP11">
        <f>ROW()</f>
        <v>11</v>
      </c>
    </row>
    <row r="12" spans="1:42" x14ac:dyDescent="0.25">
      <c r="A12" t="str">
        <f t="shared" si="0"/>
        <v/>
      </c>
      <c r="AP12">
        <f>ROW()</f>
        <v>12</v>
      </c>
    </row>
    <row r="13" spans="1:42" x14ac:dyDescent="0.25">
      <c r="A13" t="str">
        <f t="shared" si="0"/>
        <v/>
      </c>
      <c r="AP13">
        <f>ROW()</f>
        <v>13</v>
      </c>
    </row>
    <row r="14" spans="1:42" x14ac:dyDescent="0.25">
      <c r="A14" t="str">
        <f t="shared" si="0"/>
        <v/>
      </c>
      <c r="AP14">
        <f>ROW()</f>
        <v>14</v>
      </c>
    </row>
    <row r="15" spans="1:42" x14ac:dyDescent="0.25">
      <c r="A15" t="str">
        <f t="shared" si="0"/>
        <v/>
      </c>
      <c r="AP15">
        <f>ROW()</f>
        <v>15</v>
      </c>
    </row>
    <row r="16" spans="1:42" x14ac:dyDescent="0.25">
      <c r="A16" t="str">
        <f t="shared" si="0"/>
        <v/>
      </c>
      <c r="AP16">
        <f>ROW()</f>
        <v>16</v>
      </c>
    </row>
    <row r="17" spans="1:42" x14ac:dyDescent="0.25">
      <c r="A17" t="str">
        <f t="shared" si="0"/>
        <v/>
      </c>
      <c r="AP17">
        <f>ROW()</f>
        <v>17</v>
      </c>
    </row>
    <row r="18" spans="1:42" x14ac:dyDescent="0.25">
      <c r="A18" t="str">
        <f t="shared" si="0"/>
        <v/>
      </c>
      <c r="AP18">
        <f>ROW()</f>
        <v>18</v>
      </c>
    </row>
    <row r="19" spans="1:42" x14ac:dyDescent="0.25">
      <c r="A19" t="str">
        <f t="shared" si="0"/>
        <v/>
      </c>
      <c r="AP19">
        <f>ROW()</f>
        <v>19</v>
      </c>
    </row>
    <row r="20" spans="1:42" x14ac:dyDescent="0.25">
      <c r="A20" t="str">
        <f t="shared" si="0"/>
        <v/>
      </c>
      <c r="AP20">
        <f>ROW()</f>
        <v>20</v>
      </c>
    </row>
    <row r="21" spans="1:42" x14ac:dyDescent="0.25">
      <c r="A21" t="str">
        <f t="shared" si="0"/>
        <v/>
      </c>
      <c r="AP21">
        <f>ROW()</f>
        <v>21</v>
      </c>
    </row>
    <row r="22" spans="1:42" x14ac:dyDescent="0.25">
      <c r="A22" t="str">
        <f t="shared" si="0"/>
        <v/>
      </c>
      <c r="AP22">
        <f>ROW()</f>
        <v>22</v>
      </c>
    </row>
    <row r="23" spans="1:42" x14ac:dyDescent="0.25">
      <c r="A23" t="str">
        <f t="shared" si="0"/>
        <v/>
      </c>
      <c r="AP23">
        <f>ROW()</f>
        <v>23</v>
      </c>
    </row>
    <row r="24" spans="1:42" x14ac:dyDescent="0.25">
      <c r="A24" t="str">
        <f t="shared" si="0"/>
        <v/>
      </c>
      <c r="AP24">
        <f>ROW()</f>
        <v>24</v>
      </c>
    </row>
    <row r="25" spans="1:42" x14ac:dyDescent="0.25">
      <c r="A25" t="str">
        <f t="shared" si="0"/>
        <v/>
      </c>
      <c r="AP25">
        <f>ROW()</f>
        <v>25</v>
      </c>
    </row>
    <row r="26" spans="1:42" x14ac:dyDescent="0.25">
      <c r="A26" t="str">
        <f t="shared" si="0"/>
        <v/>
      </c>
      <c r="AP26">
        <f>ROW()</f>
        <v>26</v>
      </c>
    </row>
    <row r="27" spans="1:42" x14ac:dyDescent="0.25">
      <c r="A27" t="str">
        <f t="shared" si="0"/>
        <v/>
      </c>
      <c r="AP27">
        <f>ROW()</f>
        <v>27</v>
      </c>
    </row>
    <row r="28" spans="1:42" x14ac:dyDescent="0.25">
      <c r="A28" t="str">
        <f t="shared" si="0"/>
        <v/>
      </c>
      <c r="AP28">
        <f>ROW()</f>
        <v>28</v>
      </c>
    </row>
    <row r="29" spans="1:42" x14ac:dyDescent="0.25">
      <c r="A29" t="str">
        <f t="shared" ref="A29:A51" si="1">B29&amp;C29&amp;D29&amp;E29</f>
        <v/>
      </c>
      <c r="AP29">
        <f>ROW()</f>
        <v>29</v>
      </c>
    </row>
    <row r="30" spans="1:42" x14ac:dyDescent="0.25">
      <c r="A30" t="str">
        <f t="shared" si="1"/>
        <v/>
      </c>
      <c r="AP30">
        <f>ROW()</f>
        <v>30</v>
      </c>
    </row>
    <row r="31" spans="1:42" x14ac:dyDescent="0.25">
      <c r="A31" t="str">
        <f t="shared" si="1"/>
        <v/>
      </c>
      <c r="AP31">
        <f>ROW()</f>
        <v>31</v>
      </c>
    </row>
    <row r="32" spans="1:42" x14ac:dyDescent="0.25">
      <c r="A32" t="str">
        <f t="shared" si="1"/>
        <v/>
      </c>
      <c r="AP32">
        <f>ROW()</f>
        <v>32</v>
      </c>
    </row>
    <row r="33" spans="1:42" x14ac:dyDescent="0.25">
      <c r="A33" t="str">
        <f t="shared" si="1"/>
        <v/>
      </c>
      <c r="AP33">
        <f>ROW()</f>
        <v>33</v>
      </c>
    </row>
    <row r="34" spans="1:42" x14ac:dyDescent="0.25">
      <c r="A34" t="str">
        <f t="shared" si="1"/>
        <v/>
      </c>
      <c r="AP34">
        <f>ROW()</f>
        <v>34</v>
      </c>
    </row>
    <row r="35" spans="1:42" x14ac:dyDescent="0.25">
      <c r="A35" t="str">
        <f t="shared" si="1"/>
        <v/>
      </c>
      <c r="AP35">
        <f>ROW()</f>
        <v>35</v>
      </c>
    </row>
    <row r="36" spans="1:42" x14ac:dyDescent="0.25">
      <c r="A36" t="str">
        <f t="shared" si="1"/>
        <v/>
      </c>
      <c r="AP36">
        <f>ROW()</f>
        <v>36</v>
      </c>
    </row>
    <row r="37" spans="1:42" x14ac:dyDescent="0.25">
      <c r="A37" t="str">
        <f t="shared" si="1"/>
        <v/>
      </c>
      <c r="AP37">
        <f>ROW()</f>
        <v>37</v>
      </c>
    </row>
    <row r="38" spans="1:42" x14ac:dyDescent="0.25">
      <c r="A38" t="str">
        <f t="shared" si="1"/>
        <v/>
      </c>
      <c r="AP38">
        <f>ROW()</f>
        <v>38</v>
      </c>
    </row>
    <row r="39" spans="1:42" x14ac:dyDescent="0.25">
      <c r="A39" t="str">
        <f t="shared" si="1"/>
        <v/>
      </c>
      <c r="AP39">
        <f>ROW()</f>
        <v>39</v>
      </c>
    </row>
    <row r="40" spans="1:42" x14ac:dyDescent="0.25">
      <c r="A40" t="str">
        <f t="shared" si="1"/>
        <v/>
      </c>
      <c r="AP40">
        <f>ROW()</f>
        <v>40</v>
      </c>
    </row>
    <row r="41" spans="1:42" x14ac:dyDescent="0.25">
      <c r="A41" t="str">
        <f t="shared" si="1"/>
        <v/>
      </c>
      <c r="AP41">
        <f>ROW()</f>
        <v>41</v>
      </c>
    </row>
    <row r="42" spans="1:42" x14ac:dyDescent="0.25">
      <c r="A42" t="str">
        <f t="shared" si="1"/>
        <v/>
      </c>
      <c r="AP42">
        <f>ROW()</f>
        <v>42</v>
      </c>
    </row>
    <row r="43" spans="1:42" x14ac:dyDescent="0.25">
      <c r="A43" t="str">
        <f t="shared" si="1"/>
        <v/>
      </c>
      <c r="AP43">
        <f>ROW()</f>
        <v>43</v>
      </c>
    </row>
    <row r="44" spans="1:42" x14ac:dyDescent="0.25">
      <c r="A44" t="str">
        <f t="shared" si="1"/>
        <v/>
      </c>
      <c r="AP44">
        <f>ROW()</f>
        <v>44</v>
      </c>
    </row>
    <row r="45" spans="1:42" x14ac:dyDescent="0.25">
      <c r="A45" t="str">
        <f t="shared" si="1"/>
        <v/>
      </c>
      <c r="AP45">
        <f>ROW()</f>
        <v>45</v>
      </c>
    </row>
    <row r="46" spans="1:42" x14ac:dyDescent="0.25">
      <c r="A46" t="str">
        <f t="shared" si="1"/>
        <v/>
      </c>
      <c r="AP46">
        <f>ROW()</f>
        <v>46</v>
      </c>
    </row>
    <row r="47" spans="1:42" x14ac:dyDescent="0.25">
      <c r="A47" t="str">
        <f t="shared" si="1"/>
        <v/>
      </c>
      <c r="AP47">
        <f>ROW()</f>
        <v>47</v>
      </c>
    </row>
    <row r="48" spans="1:42" x14ac:dyDescent="0.25">
      <c r="A48" t="str">
        <f t="shared" si="1"/>
        <v/>
      </c>
      <c r="AP48">
        <f>ROW()</f>
        <v>48</v>
      </c>
    </row>
    <row r="49" spans="1:42" x14ac:dyDescent="0.25">
      <c r="A49" t="str">
        <f t="shared" si="1"/>
        <v/>
      </c>
      <c r="AP49">
        <f>ROW()</f>
        <v>49</v>
      </c>
    </row>
    <row r="50" spans="1:42" x14ac:dyDescent="0.25">
      <c r="A50" t="str">
        <f t="shared" si="1"/>
        <v/>
      </c>
      <c r="AP50">
        <f>ROW()</f>
        <v>50</v>
      </c>
    </row>
    <row r="51" spans="1:42" x14ac:dyDescent="0.25">
      <c r="A51" t="str">
        <f t="shared" si="1"/>
        <v/>
      </c>
      <c r="AP51">
        <f>ROW()</f>
        <v>51</v>
      </c>
    </row>
    <row r="52" spans="1:42" x14ac:dyDescent="0.25">
      <c r="AP52">
        <f>ROW()</f>
        <v>52</v>
      </c>
    </row>
    <row r="53" spans="1:42" x14ac:dyDescent="0.25">
      <c r="AP53">
        <f>ROW()</f>
        <v>53</v>
      </c>
    </row>
    <row r="54" spans="1:42" x14ac:dyDescent="0.25">
      <c r="AP54">
        <f>ROW()</f>
        <v>54</v>
      </c>
    </row>
    <row r="55" spans="1:42" x14ac:dyDescent="0.25">
      <c r="AP55">
        <f>ROW()</f>
        <v>55</v>
      </c>
    </row>
    <row r="56" spans="1:42" x14ac:dyDescent="0.25">
      <c r="AP56">
        <f>ROW()</f>
        <v>56</v>
      </c>
    </row>
    <row r="57" spans="1:42" x14ac:dyDescent="0.25">
      <c r="AP57">
        <f>ROW()</f>
        <v>57</v>
      </c>
    </row>
    <row r="58" spans="1:42" x14ac:dyDescent="0.25">
      <c r="AP58">
        <f>ROW()</f>
        <v>58</v>
      </c>
    </row>
    <row r="59" spans="1:42" x14ac:dyDescent="0.25">
      <c r="AP59">
        <f>ROW()</f>
        <v>59</v>
      </c>
    </row>
    <row r="60" spans="1:42" x14ac:dyDescent="0.25">
      <c r="AP60">
        <f>ROW()</f>
        <v>60</v>
      </c>
    </row>
    <row r="61" spans="1:42" x14ac:dyDescent="0.25">
      <c r="AP61">
        <f>ROW()</f>
        <v>61</v>
      </c>
    </row>
    <row r="62" spans="1:42" x14ac:dyDescent="0.25">
      <c r="AP62">
        <f>ROW()</f>
        <v>62</v>
      </c>
    </row>
    <row r="63" spans="1:42" x14ac:dyDescent="0.25">
      <c r="AP63">
        <f>ROW()</f>
        <v>63</v>
      </c>
    </row>
    <row r="64" spans="1:42" x14ac:dyDescent="0.25">
      <c r="AP64">
        <f>ROW()</f>
        <v>64</v>
      </c>
    </row>
    <row r="65" spans="42:42" x14ac:dyDescent="0.25">
      <c r="AP65">
        <f>ROW()</f>
        <v>65</v>
      </c>
    </row>
    <row r="66" spans="42:42" x14ac:dyDescent="0.25">
      <c r="AP66">
        <f>ROW()</f>
        <v>66</v>
      </c>
    </row>
    <row r="67" spans="42:42" x14ac:dyDescent="0.25">
      <c r="AP67">
        <f>ROW()</f>
        <v>67</v>
      </c>
    </row>
    <row r="68" spans="42:42" x14ac:dyDescent="0.25">
      <c r="AP68">
        <f>ROW()</f>
        <v>68</v>
      </c>
    </row>
    <row r="69" spans="42:42" x14ac:dyDescent="0.25">
      <c r="AP69">
        <f>ROW()</f>
        <v>69</v>
      </c>
    </row>
    <row r="70" spans="42:42" x14ac:dyDescent="0.25">
      <c r="AP70">
        <f>ROW()</f>
        <v>70</v>
      </c>
    </row>
    <row r="71" spans="42:42" x14ac:dyDescent="0.25">
      <c r="AP71">
        <f>ROW()</f>
        <v>71</v>
      </c>
    </row>
    <row r="72" spans="42:42" x14ac:dyDescent="0.25">
      <c r="AP72">
        <f>ROW()</f>
        <v>72</v>
      </c>
    </row>
    <row r="73" spans="42:42" x14ac:dyDescent="0.25">
      <c r="AP73">
        <f>ROW()</f>
        <v>73</v>
      </c>
    </row>
    <row r="74" spans="42:42" x14ac:dyDescent="0.25">
      <c r="AP74">
        <f>ROW()</f>
        <v>74</v>
      </c>
    </row>
    <row r="75" spans="42:42" x14ac:dyDescent="0.25">
      <c r="AP75">
        <f>ROW()</f>
        <v>75</v>
      </c>
    </row>
    <row r="76" spans="42:42" x14ac:dyDescent="0.25">
      <c r="AP76">
        <f>ROW()</f>
        <v>76</v>
      </c>
    </row>
    <row r="77" spans="42:42" x14ac:dyDescent="0.25">
      <c r="AP77">
        <f>ROW()</f>
        <v>77</v>
      </c>
    </row>
    <row r="78" spans="42:42" x14ac:dyDescent="0.25">
      <c r="AP78">
        <f>ROW()</f>
        <v>78</v>
      </c>
    </row>
    <row r="79" spans="42:42" x14ac:dyDescent="0.25">
      <c r="AP79">
        <f>ROW()</f>
        <v>79</v>
      </c>
    </row>
    <row r="80" spans="42:42" x14ac:dyDescent="0.25">
      <c r="AP80">
        <f>ROW()</f>
        <v>80</v>
      </c>
    </row>
    <row r="81" spans="42:42" x14ac:dyDescent="0.25">
      <c r="AP81">
        <f>ROW()</f>
        <v>81</v>
      </c>
    </row>
    <row r="82" spans="42:42" x14ac:dyDescent="0.25">
      <c r="AP82">
        <f>ROW()</f>
        <v>82</v>
      </c>
    </row>
    <row r="83" spans="42:42" x14ac:dyDescent="0.25">
      <c r="AP83">
        <f>ROW()</f>
        <v>83</v>
      </c>
    </row>
    <row r="84" spans="42:42" x14ac:dyDescent="0.25">
      <c r="AP84">
        <f>ROW()</f>
        <v>84</v>
      </c>
    </row>
    <row r="85" spans="42:42" x14ac:dyDescent="0.25">
      <c r="AP85">
        <f>ROW()</f>
        <v>85</v>
      </c>
    </row>
    <row r="86" spans="42:42" x14ac:dyDescent="0.25">
      <c r="AP86">
        <f>ROW()</f>
        <v>86</v>
      </c>
    </row>
    <row r="87" spans="42:42" x14ac:dyDescent="0.25">
      <c r="AP87">
        <f>ROW()</f>
        <v>87</v>
      </c>
    </row>
    <row r="88" spans="42:42" x14ac:dyDescent="0.25">
      <c r="AP88">
        <f>ROW()</f>
        <v>88</v>
      </c>
    </row>
    <row r="89" spans="42:42" x14ac:dyDescent="0.25">
      <c r="AP89">
        <f>ROW()</f>
        <v>89</v>
      </c>
    </row>
    <row r="90" spans="42:42" x14ac:dyDescent="0.25">
      <c r="AP90">
        <f>ROW()</f>
        <v>90</v>
      </c>
    </row>
    <row r="91" spans="42:42" x14ac:dyDescent="0.25">
      <c r="AP91">
        <f>ROW()</f>
        <v>91</v>
      </c>
    </row>
    <row r="92" spans="42:42" x14ac:dyDescent="0.25">
      <c r="AP92">
        <f>ROW()</f>
        <v>92</v>
      </c>
    </row>
    <row r="93" spans="42:42" x14ac:dyDescent="0.25">
      <c r="AP93">
        <f>ROW()</f>
        <v>93</v>
      </c>
    </row>
    <row r="94" spans="42:42" x14ac:dyDescent="0.25">
      <c r="AP94">
        <f>ROW()</f>
        <v>94</v>
      </c>
    </row>
    <row r="95" spans="42:42" x14ac:dyDescent="0.25">
      <c r="AP95">
        <f>ROW()</f>
        <v>95</v>
      </c>
    </row>
    <row r="96" spans="42:42" x14ac:dyDescent="0.25">
      <c r="AP96">
        <f>ROW()</f>
        <v>96</v>
      </c>
    </row>
    <row r="97" spans="1:42" x14ac:dyDescent="0.25">
      <c r="AP97">
        <f>ROW()</f>
        <v>97</v>
      </c>
    </row>
    <row r="98" spans="1:42" x14ac:dyDescent="0.25">
      <c r="AP98">
        <f>ROW()</f>
        <v>98</v>
      </c>
    </row>
    <row r="99" spans="1:42" x14ac:dyDescent="0.25">
      <c r="AP99">
        <f>ROW()</f>
        <v>99</v>
      </c>
    </row>
    <row r="100" spans="1:42" x14ac:dyDescent="0.25">
      <c r="AP100">
        <f>ROW()</f>
        <v>100</v>
      </c>
    </row>
    <row r="101" spans="1:42" x14ac:dyDescent="0.25">
      <c r="A101">
        <f>COLUMN()</f>
        <v>1</v>
      </c>
      <c r="B101">
        <f>COLUMN()</f>
        <v>2</v>
      </c>
      <c r="C101">
        <f>COLUMN()</f>
        <v>3</v>
      </c>
      <c r="D101">
        <f>COLUMN()</f>
        <v>4</v>
      </c>
      <c r="E101">
        <f>COLUMN()</f>
        <v>5</v>
      </c>
      <c r="F101">
        <f>COLUMN()</f>
        <v>6</v>
      </c>
      <c r="G101">
        <f>COLUMN()</f>
        <v>7</v>
      </c>
      <c r="H101">
        <f>COLUMN()</f>
        <v>8</v>
      </c>
      <c r="I101">
        <f>COLUMN()</f>
        <v>9</v>
      </c>
      <c r="J101">
        <f>COLUMN()</f>
        <v>10</v>
      </c>
      <c r="K101">
        <f>COLUMN()</f>
        <v>11</v>
      </c>
      <c r="L101">
        <f>COLUMN()</f>
        <v>12</v>
      </c>
      <c r="M101">
        <f>COLUMN()</f>
        <v>13</v>
      </c>
      <c r="N101">
        <f>COLUMN()</f>
        <v>14</v>
      </c>
      <c r="O101">
        <f>COLUMN()</f>
        <v>15</v>
      </c>
      <c r="P101">
        <f>COLUMN()</f>
        <v>16</v>
      </c>
      <c r="Q101">
        <f>COLUMN()</f>
        <v>17</v>
      </c>
      <c r="R101">
        <f>COLUMN()</f>
        <v>18</v>
      </c>
      <c r="S101">
        <f>COLUMN()</f>
        <v>19</v>
      </c>
      <c r="T101">
        <f>COLUMN()</f>
        <v>20</v>
      </c>
      <c r="U101">
        <f>COLUMN()</f>
        <v>21</v>
      </c>
      <c r="V101">
        <f>COLUMN()</f>
        <v>22</v>
      </c>
      <c r="W101">
        <f>COLUMN()</f>
        <v>23</v>
      </c>
      <c r="X101">
        <f>COLUMN()</f>
        <v>24</v>
      </c>
      <c r="Y101">
        <f>COLUMN()</f>
        <v>25</v>
      </c>
      <c r="Z101">
        <f>COLUMN()</f>
        <v>26</v>
      </c>
      <c r="AP101">
        <f>ROW()</f>
        <v>101</v>
      </c>
    </row>
    <row r="102" spans="1:42" x14ac:dyDescent="0.25">
      <c r="AP102">
        <f>ROW()</f>
        <v>102</v>
      </c>
    </row>
    <row r="103" spans="1:42" x14ac:dyDescent="0.25">
      <c r="AP103">
        <f>ROW()</f>
        <v>103</v>
      </c>
    </row>
    <row r="104" spans="1:42" x14ac:dyDescent="0.25">
      <c r="AP104">
        <f>ROW()</f>
        <v>104</v>
      </c>
    </row>
    <row r="105" spans="1:42" x14ac:dyDescent="0.25">
      <c r="AP105">
        <f>ROW()</f>
        <v>105</v>
      </c>
    </row>
    <row r="106" spans="1:42" x14ac:dyDescent="0.25">
      <c r="AP106">
        <f>ROW()</f>
        <v>106</v>
      </c>
    </row>
    <row r="107" spans="1:42" x14ac:dyDescent="0.25">
      <c r="AP107">
        <f>ROW()</f>
        <v>107</v>
      </c>
    </row>
    <row r="108" spans="1:42" x14ac:dyDescent="0.25">
      <c r="AP108">
        <f>ROW()</f>
        <v>108</v>
      </c>
    </row>
    <row r="109" spans="1:42" x14ac:dyDescent="0.25">
      <c r="AP109">
        <f>ROW()</f>
        <v>109</v>
      </c>
    </row>
    <row r="110" spans="1:42" x14ac:dyDescent="0.25">
      <c r="AP110">
        <f>ROW()</f>
        <v>110</v>
      </c>
    </row>
    <row r="111" spans="1:42" x14ac:dyDescent="0.25">
      <c r="AP111">
        <f>ROW()</f>
        <v>111</v>
      </c>
    </row>
    <row r="112" spans="1:42" x14ac:dyDescent="0.25">
      <c r="AP112">
        <f>ROW()</f>
        <v>112</v>
      </c>
    </row>
    <row r="113" spans="42:42" x14ac:dyDescent="0.25">
      <c r="AP113">
        <f>ROW()</f>
        <v>113</v>
      </c>
    </row>
    <row r="114" spans="42:42" x14ac:dyDescent="0.25">
      <c r="AP114">
        <f>ROW()</f>
        <v>114</v>
      </c>
    </row>
    <row r="115" spans="42:42" x14ac:dyDescent="0.25">
      <c r="AP115">
        <f>ROW()</f>
        <v>115</v>
      </c>
    </row>
    <row r="116" spans="42:42" x14ac:dyDescent="0.25">
      <c r="AP116">
        <f>ROW()</f>
        <v>116</v>
      </c>
    </row>
    <row r="117" spans="42:42" x14ac:dyDescent="0.25">
      <c r="AP117">
        <f>ROW()</f>
        <v>117</v>
      </c>
    </row>
    <row r="118" spans="42:42" x14ac:dyDescent="0.25">
      <c r="AP118">
        <f>ROW()</f>
        <v>118</v>
      </c>
    </row>
    <row r="119" spans="42:42" x14ac:dyDescent="0.25">
      <c r="AP119">
        <f>ROW()</f>
        <v>119</v>
      </c>
    </row>
    <row r="120" spans="42:42" x14ac:dyDescent="0.25">
      <c r="AP120">
        <f>ROW()</f>
        <v>120</v>
      </c>
    </row>
    <row r="121" spans="42:42" x14ac:dyDescent="0.25">
      <c r="AP121">
        <f>ROW()</f>
        <v>121</v>
      </c>
    </row>
    <row r="122" spans="42:42" x14ac:dyDescent="0.25">
      <c r="AP122">
        <f>ROW()</f>
        <v>122</v>
      </c>
    </row>
    <row r="123" spans="42:42" x14ac:dyDescent="0.25">
      <c r="AP123">
        <f>ROW()</f>
        <v>123</v>
      </c>
    </row>
    <row r="124" spans="42:42" x14ac:dyDescent="0.25">
      <c r="AP124">
        <f>ROW()</f>
        <v>124</v>
      </c>
    </row>
    <row r="125" spans="42:42" x14ac:dyDescent="0.25">
      <c r="AP125">
        <f>ROW()</f>
        <v>125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9"/>
  <sheetViews>
    <sheetView topLeftCell="B1" workbookViewId="0">
      <selection activeCell="B8" sqref="B8"/>
    </sheetView>
  </sheetViews>
  <sheetFormatPr baseColWidth="10" defaultRowHeight="15" x14ac:dyDescent="0.25"/>
  <cols>
    <col min="1" max="1" width="7.28515625" hidden="1" customWidth="1"/>
    <col min="2" max="2" width="5.5703125" bestFit="1" customWidth="1"/>
    <col min="3" max="3" width="11.140625" bestFit="1" customWidth="1"/>
    <col min="4" max="4" width="4.7109375" customWidth="1"/>
    <col min="5" max="5" width="9.5703125" bestFit="1" customWidth="1"/>
    <col min="6" max="6" width="8" bestFit="1" customWidth="1"/>
    <col min="7" max="7" width="9.5703125" bestFit="1" customWidth="1"/>
    <col min="8" max="8" width="8" bestFit="1" customWidth="1"/>
    <col min="9" max="9" width="9.5703125" bestFit="1" customWidth="1"/>
    <col min="10" max="10" width="8" bestFit="1" customWidth="1"/>
    <col min="11" max="11" width="9.5703125" bestFit="1" customWidth="1"/>
    <col min="12" max="12" width="8" bestFit="1" customWidth="1"/>
    <col min="13" max="13" width="9.5703125" bestFit="1" customWidth="1"/>
    <col min="14" max="14" width="8" bestFit="1" customWidth="1"/>
    <col min="15" max="15" width="9.5703125" bestFit="1" customWidth="1"/>
    <col min="16" max="16" width="8" bestFit="1" customWidth="1"/>
  </cols>
  <sheetData>
    <row r="1" spans="1:16" x14ac:dyDescent="0.25">
      <c r="A1">
        <f>COLUMN()</f>
        <v>1</v>
      </c>
      <c r="B1">
        <f>COLUMN()</f>
        <v>2</v>
      </c>
      <c r="C1">
        <f>COLUMN()</f>
        <v>3</v>
      </c>
      <c r="D1">
        <f>COLUMN()</f>
        <v>4</v>
      </c>
      <c r="E1">
        <f>COLUMN()</f>
        <v>5</v>
      </c>
      <c r="F1">
        <f>COLUMN()</f>
        <v>6</v>
      </c>
      <c r="G1">
        <f>COLUMN()</f>
        <v>7</v>
      </c>
      <c r="H1">
        <f>COLUMN()</f>
        <v>8</v>
      </c>
      <c r="I1">
        <f>COLUMN()</f>
        <v>9</v>
      </c>
      <c r="J1">
        <f>COLUMN()</f>
        <v>10</v>
      </c>
      <c r="K1">
        <f>COLUMN()</f>
        <v>11</v>
      </c>
      <c r="L1">
        <f>COLUMN()</f>
        <v>12</v>
      </c>
      <c r="M1">
        <f>COLUMN()</f>
        <v>13</v>
      </c>
      <c r="N1">
        <f>COLUMN()</f>
        <v>14</v>
      </c>
      <c r="O1">
        <f>COLUMN()</f>
        <v>15</v>
      </c>
      <c r="P1">
        <f>COLUMN()</f>
        <v>16</v>
      </c>
    </row>
    <row r="2" spans="1:16" x14ac:dyDescent="0.25">
      <c r="E2" s="95" t="s">
        <v>183</v>
      </c>
      <c r="F2" s="95"/>
      <c r="G2" s="94" t="s">
        <v>184</v>
      </c>
      <c r="H2" s="94"/>
      <c r="I2" s="95" t="s">
        <v>185</v>
      </c>
      <c r="J2" s="95"/>
      <c r="K2" s="94" t="s">
        <v>186</v>
      </c>
      <c r="L2" s="94"/>
      <c r="M2" s="95" t="s">
        <v>187</v>
      </c>
      <c r="N2" s="95"/>
      <c r="O2" s="94" t="s">
        <v>188</v>
      </c>
      <c r="P2" s="94"/>
    </row>
    <row r="3" spans="1:16" x14ac:dyDescent="0.25">
      <c r="A3" s="1"/>
      <c r="B3" s="23" t="s">
        <v>42</v>
      </c>
      <c r="C3" s="25" t="s">
        <v>43</v>
      </c>
      <c r="D3" s="25"/>
      <c r="E3" s="23" t="s">
        <v>179</v>
      </c>
      <c r="F3" s="23" t="s">
        <v>178</v>
      </c>
      <c r="G3" s="67" t="s">
        <v>179</v>
      </c>
      <c r="H3" s="67" t="s">
        <v>178</v>
      </c>
      <c r="I3" s="23" t="s">
        <v>179</v>
      </c>
      <c r="J3" s="23" t="s">
        <v>178</v>
      </c>
      <c r="K3" s="67" t="s">
        <v>179</v>
      </c>
      <c r="L3" s="67" t="s">
        <v>178</v>
      </c>
      <c r="M3" s="23" t="s">
        <v>179</v>
      </c>
      <c r="N3" s="23" t="s">
        <v>178</v>
      </c>
      <c r="O3" s="67" t="s">
        <v>179</v>
      </c>
      <c r="P3" s="67" t="s">
        <v>178</v>
      </c>
    </row>
    <row r="4" spans="1:16" x14ac:dyDescent="0.25">
      <c r="A4" t="str">
        <f>B4&amp;D4</f>
        <v>70C</v>
      </c>
      <c r="B4" s="12">
        <v>70</v>
      </c>
      <c r="C4" t="s">
        <v>180</v>
      </c>
      <c r="D4" t="s">
        <v>168</v>
      </c>
      <c r="E4" s="12">
        <v>6.5000000000000002E-2</v>
      </c>
      <c r="F4" s="12">
        <v>19.100000000000001</v>
      </c>
      <c r="G4" s="12">
        <v>6.5000000000000002E-2</v>
      </c>
      <c r="H4" s="12">
        <v>16.23</v>
      </c>
      <c r="I4" s="12">
        <v>6.5000000000000002E-2</v>
      </c>
      <c r="J4" s="12">
        <v>13.37</v>
      </c>
      <c r="K4" s="12">
        <v>6.5000000000000002E-2</v>
      </c>
      <c r="L4" s="12">
        <v>11.46</v>
      </c>
    </row>
    <row r="5" spans="1:16" x14ac:dyDescent="0.25">
      <c r="A5" t="str">
        <f t="shared" ref="A5:A30" si="0">B5&amp;D5</f>
        <v>70D</v>
      </c>
      <c r="B5" s="12">
        <v>70</v>
      </c>
      <c r="C5" t="s">
        <v>180</v>
      </c>
      <c r="D5" t="s">
        <v>167</v>
      </c>
      <c r="E5" s="12">
        <v>6.5000000000000002E-2</v>
      </c>
      <c r="F5" s="12"/>
      <c r="G5" s="12">
        <v>6.5000000000000002E-2</v>
      </c>
      <c r="H5" s="12">
        <v>14.75</v>
      </c>
      <c r="I5" s="12">
        <v>6.5000000000000002E-2</v>
      </c>
      <c r="J5" s="12"/>
      <c r="K5" s="12">
        <v>6.5000000000000002E-2</v>
      </c>
      <c r="L5" s="12"/>
    </row>
    <row r="6" spans="1:16" x14ac:dyDescent="0.25">
      <c r="A6" t="str">
        <f t="shared" si="0"/>
        <v>68C</v>
      </c>
      <c r="B6" s="12">
        <v>68</v>
      </c>
      <c r="C6" t="s">
        <v>202</v>
      </c>
      <c r="D6" t="s">
        <v>168</v>
      </c>
      <c r="E6" s="12"/>
      <c r="F6" s="12">
        <v>11.65</v>
      </c>
      <c r="H6">
        <v>9.4</v>
      </c>
      <c r="J6">
        <v>9.4</v>
      </c>
      <c r="L6">
        <v>9.4</v>
      </c>
    </row>
    <row r="7" spans="1:16" x14ac:dyDescent="0.25">
      <c r="A7" t="str">
        <f t="shared" si="0"/>
        <v>68D</v>
      </c>
      <c r="B7" s="12">
        <v>68</v>
      </c>
      <c r="C7" t="s">
        <v>202</v>
      </c>
      <c r="D7" t="s">
        <v>167</v>
      </c>
      <c r="E7" s="12"/>
      <c r="F7" s="12">
        <v>11.65</v>
      </c>
      <c r="H7">
        <v>9.4</v>
      </c>
      <c r="J7">
        <v>9.4</v>
      </c>
      <c r="L7">
        <v>9.4</v>
      </c>
    </row>
    <row r="8" spans="1:16" x14ac:dyDescent="0.25">
      <c r="A8" t="str">
        <f t="shared" si="0"/>
        <v/>
      </c>
      <c r="B8" s="12"/>
      <c r="E8" s="12"/>
      <c r="F8" s="12"/>
    </row>
    <row r="9" spans="1:16" x14ac:dyDescent="0.25">
      <c r="A9" t="str">
        <f t="shared" si="0"/>
        <v/>
      </c>
      <c r="B9" s="12"/>
      <c r="E9" s="12"/>
      <c r="F9" s="12"/>
    </row>
    <row r="10" spans="1:16" x14ac:dyDescent="0.25">
      <c r="A10" t="str">
        <f t="shared" si="0"/>
        <v/>
      </c>
      <c r="B10" s="12"/>
      <c r="E10" s="12"/>
      <c r="F10" s="12"/>
    </row>
    <row r="11" spans="1:16" x14ac:dyDescent="0.25">
      <c r="A11" t="str">
        <f t="shared" si="0"/>
        <v/>
      </c>
      <c r="B11" s="12"/>
      <c r="E11" s="12"/>
      <c r="F11" s="12"/>
    </row>
    <row r="12" spans="1:16" x14ac:dyDescent="0.25">
      <c r="A12" t="str">
        <f t="shared" si="0"/>
        <v/>
      </c>
      <c r="B12" s="12"/>
      <c r="E12" s="12"/>
      <c r="F12" s="12"/>
    </row>
    <row r="13" spans="1:16" x14ac:dyDescent="0.25">
      <c r="A13" t="str">
        <f t="shared" si="0"/>
        <v/>
      </c>
      <c r="B13" s="12"/>
      <c r="E13" s="12"/>
      <c r="F13" s="12"/>
    </row>
    <row r="14" spans="1:16" x14ac:dyDescent="0.25">
      <c r="A14" t="str">
        <f t="shared" si="0"/>
        <v/>
      </c>
      <c r="B14" s="12"/>
      <c r="E14" s="12"/>
      <c r="F14" s="12"/>
    </row>
    <row r="15" spans="1:16" x14ac:dyDescent="0.25">
      <c r="A15" t="str">
        <f t="shared" si="0"/>
        <v/>
      </c>
      <c r="B15" s="12"/>
      <c r="E15" s="12"/>
      <c r="F15" s="12"/>
    </row>
    <row r="16" spans="1:16" x14ac:dyDescent="0.25">
      <c r="A16" t="str">
        <f t="shared" si="0"/>
        <v/>
      </c>
      <c r="B16" s="12"/>
      <c r="E16" s="12"/>
      <c r="F16" s="12"/>
    </row>
    <row r="17" spans="1:6" x14ac:dyDescent="0.25">
      <c r="A17" t="str">
        <f t="shared" si="0"/>
        <v/>
      </c>
      <c r="B17" s="12"/>
      <c r="E17" s="12"/>
      <c r="F17" s="12"/>
    </row>
    <row r="18" spans="1:6" x14ac:dyDescent="0.25">
      <c r="A18" t="str">
        <f t="shared" si="0"/>
        <v/>
      </c>
      <c r="B18" s="12"/>
      <c r="E18" s="12"/>
      <c r="F18" s="12"/>
    </row>
    <row r="19" spans="1:6" x14ac:dyDescent="0.25">
      <c r="A19" t="str">
        <f t="shared" si="0"/>
        <v/>
      </c>
      <c r="B19" s="12"/>
      <c r="E19" s="12"/>
      <c r="F19" s="12"/>
    </row>
    <row r="20" spans="1:6" x14ac:dyDescent="0.25">
      <c r="A20" t="str">
        <f t="shared" si="0"/>
        <v/>
      </c>
      <c r="B20" s="12"/>
      <c r="E20" s="12"/>
      <c r="F20" s="12"/>
    </row>
    <row r="21" spans="1:6" x14ac:dyDescent="0.25">
      <c r="A21" t="str">
        <f t="shared" si="0"/>
        <v/>
      </c>
      <c r="B21" s="12"/>
      <c r="E21" s="12"/>
      <c r="F21" s="12"/>
    </row>
    <row r="22" spans="1:6" x14ac:dyDescent="0.25">
      <c r="A22" t="str">
        <f t="shared" si="0"/>
        <v/>
      </c>
      <c r="B22" s="12"/>
      <c r="E22" s="12"/>
      <c r="F22" s="12"/>
    </row>
    <row r="23" spans="1:6" x14ac:dyDescent="0.25">
      <c r="A23" t="str">
        <f t="shared" si="0"/>
        <v/>
      </c>
      <c r="B23" s="12"/>
      <c r="E23" s="12"/>
      <c r="F23" s="12"/>
    </row>
    <row r="24" spans="1:6" x14ac:dyDescent="0.25">
      <c r="A24" t="str">
        <f t="shared" si="0"/>
        <v/>
      </c>
      <c r="B24" s="12"/>
      <c r="E24" s="12"/>
      <c r="F24" s="12"/>
    </row>
    <row r="25" spans="1:6" x14ac:dyDescent="0.25">
      <c r="A25" t="str">
        <f t="shared" si="0"/>
        <v/>
      </c>
      <c r="B25" s="12"/>
      <c r="E25" s="12"/>
      <c r="F25" s="12"/>
    </row>
    <row r="26" spans="1:6" x14ac:dyDescent="0.25">
      <c r="A26" t="str">
        <f t="shared" si="0"/>
        <v/>
      </c>
      <c r="B26" s="12"/>
      <c r="E26" s="12"/>
      <c r="F26" s="12"/>
    </row>
    <row r="27" spans="1:6" x14ac:dyDescent="0.25">
      <c r="A27" t="str">
        <f t="shared" si="0"/>
        <v/>
      </c>
      <c r="B27" s="12"/>
      <c r="E27" s="12"/>
      <c r="F27" s="12"/>
    </row>
    <row r="28" spans="1:6" x14ac:dyDescent="0.25">
      <c r="A28" t="str">
        <f t="shared" si="0"/>
        <v/>
      </c>
      <c r="B28" s="12"/>
      <c r="E28" s="12"/>
      <c r="F28" s="12"/>
    </row>
    <row r="29" spans="1:6" x14ac:dyDescent="0.25">
      <c r="A29" t="str">
        <f t="shared" si="0"/>
        <v/>
      </c>
      <c r="B29" s="12"/>
      <c r="E29" s="12"/>
      <c r="F29" s="12"/>
    </row>
    <row r="30" spans="1:6" x14ac:dyDescent="0.25">
      <c r="A30" t="str">
        <f t="shared" si="0"/>
        <v/>
      </c>
      <c r="B30" s="12"/>
      <c r="E30" s="12"/>
      <c r="F30" s="12"/>
    </row>
    <row r="31" spans="1:6" x14ac:dyDescent="0.25">
      <c r="B31" s="12"/>
      <c r="E31" s="12"/>
      <c r="F31" s="12"/>
    </row>
    <row r="32" spans="1:6" x14ac:dyDescent="0.25">
      <c r="B32" s="12"/>
      <c r="E32" s="12"/>
      <c r="F32" s="12"/>
    </row>
    <row r="33" spans="2:6" x14ac:dyDescent="0.25">
      <c r="B33" s="12"/>
      <c r="E33" s="12"/>
      <c r="F33" s="12"/>
    </row>
    <row r="34" spans="2:6" x14ac:dyDescent="0.25">
      <c r="B34" s="12"/>
      <c r="E34" s="12"/>
      <c r="F34" s="12"/>
    </row>
    <row r="35" spans="2:6" x14ac:dyDescent="0.25">
      <c r="B35" s="12"/>
      <c r="E35" s="12"/>
      <c r="F35" s="12"/>
    </row>
    <row r="36" spans="2:6" x14ac:dyDescent="0.25">
      <c r="B36" s="12"/>
      <c r="E36" s="12"/>
      <c r="F36" s="12"/>
    </row>
    <row r="37" spans="2:6" x14ac:dyDescent="0.25">
      <c r="B37" s="12"/>
      <c r="E37" s="12"/>
      <c r="F37" s="12"/>
    </row>
    <row r="38" spans="2:6" x14ac:dyDescent="0.25">
      <c r="B38" s="12"/>
      <c r="E38" s="12"/>
      <c r="F38" s="12"/>
    </row>
    <row r="39" spans="2:6" x14ac:dyDescent="0.25">
      <c r="B39" s="12"/>
    </row>
  </sheetData>
  <mergeCells count="6">
    <mergeCell ref="O2:P2"/>
    <mergeCell ref="E2:F2"/>
    <mergeCell ref="G2:H2"/>
    <mergeCell ref="I2:J2"/>
    <mergeCell ref="K2:L2"/>
    <mergeCell ref="M2:N2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49"/>
  <sheetViews>
    <sheetView workbookViewId="0">
      <selection activeCell="Q29" sqref="Q29"/>
    </sheetView>
  </sheetViews>
  <sheetFormatPr baseColWidth="10" defaultRowHeight="15" x14ac:dyDescent="0.25"/>
  <sheetData>
    <row r="1" spans="1:17" ht="15.75" x14ac:dyDescent="0.25">
      <c r="A1" t="s">
        <v>255</v>
      </c>
      <c r="G1" t="s">
        <v>71</v>
      </c>
      <c r="M1" t="s">
        <v>72</v>
      </c>
      <c r="Q1" s="75"/>
    </row>
    <row r="2" spans="1:17" ht="15.75" x14ac:dyDescent="0.25">
      <c r="Q2" s="75"/>
    </row>
    <row r="3" spans="1:17" x14ac:dyDescent="0.25">
      <c r="A3" t="s">
        <v>6</v>
      </c>
      <c r="D3" s="76">
        <v>5.3999999999999999E-2</v>
      </c>
      <c r="G3" t="s">
        <v>265</v>
      </c>
      <c r="J3" t="s">
        <v>266</v>
      </c>
      <c r="K3" s="41">
        <v>1541.35</v>
      </c>
      <c r="M3" t="s">
        <v>265</v>
      </c>
      <c r="P3" t="s">
        <v>166</v>
      </c>
      <c r="Q3" s="41">
        <v>1641.42</v>
      </c>
    </row>
    <row r="4" spans="1:17" x14ac:dyDescent="0.25">
      <c r="A4" t="s">
        <v>256</v>
      </c>
      <c r="D4" s="41">
        <v>1763.18</v>
      </c>
      <c r="G4" t="s">
        <v>268</v>
      </c>
      <c r="J4" t="s">
        <v>267</v>
      </c>
      <c r="K4" s="41">
        <v>121.56</v>
      </c>
      <c r="M4" t="s">
        <v>303</v>
      </c>
      <c r="P4" t="s">
        <v>267</v>
      </c>
      <c r="Q4" s="41">
        <v>121.56</v>
      </c>
    </row>
    <row r="5" spans="1:17" x14ac:dyDescent="0.25">
      <c r="A5" t="s">
        <v>263</v>
      </c>
      <c r="D5" s="41">
        <v>0</v>
      </c>
      <c r="G5" t="s">
        <v>269</v>
      </c>
      <c r="J5" t="s">
        <v>270</v>
      </c>
      <c r="K5" s="41">
        <v>0</v>
      </c>
      <c r="M5" t="s">
        <v>304</v>
      </c>
      <c r="Q5" s="41">
        <v>1140</v>
      </c>
    </row>
    <row r="6" spans="1:17" x14ac:dyDescent="0.25">
      <c r="A6" t="s">
        <v>264</v>
      </c>
      <c r="D6">
        <f>D5+D4</f>
        <v>1763.18</v>
      </c>
      <c r="G6" t="s">
        <v>169</v>
      </c>
      <c r="J6" t="s">
        <v>271</v>
      </c>
      <c r="K6" s="41">
        <v>11.65</v>
      </c>
      <c r="M6" t="s">
        <v>257</v>
      </c>
      <c r="Q6" s="42">
        <f>K8</f>
        <v>52</v>
      </c>
    </row>
    <row r="7" spans="1:17" x14ac:dyDescent="0.25">
      <c r="A7" t="s">
        <v>257</v>
      </c>
      <c r="D7" s="41">
        <v>52</v>
      </c>
      <c r="G7" t="s">
        <v>272</v>
      </c>
      <c r="K7">
        <f>K3-K4-K5-K6</f>
        <v>1408.1399999999999</v>
      </c>
      <c r="M7" t="s">
        <v>305</v>
      </c>
      <c r="P7" t="s">
        <v>306</v>
      </c>
      <c r="Q7" s="42">
        <f>Q5/Q6</f>
        <v>21.923076923076923</v>
      </c>
    </row>
    <row r="8" spans="1:17" x14ac:dyDescent="0.25">
      <c r="A8" t="s">
        <v>258</v>
      </c>
      <c r="D8" s="41">
        <v>3500</v>
      </c>
      <c r="G8" t="s">
        <v>257</v>
      </c>
      <c r="J8" t="s">
        <v>273</v>
      </c>
      <c r="K8" s="41">
        <v>52</v>
      </c>
      <c r="M8" t="s">
        <v>138</v>
      </c>
      <c r="Q8" s="42">
        <f>ROUNDUP((Q3-Q4-Q7)*Q6,2)</f>
        <v>77892.72</v>
      </c>
    </row>
    <row r="9" spans="1:17" x14ac:dyDescent="0.25">
      <c r="A9" t="s">
        <v>259</v>
      </c>
      <c r="D9">
        <f>ROUNDDOWN(D8/D7,2)</f>
        <v>67.3</v>
      </c>
      <c r="G9" t="s">
        <v>274</v>
      </c>
      <c r="K9">
        <f>K7*K8</f>
        <v>73223.28</v>
      </c>
      <c r="M9" t="s">
        <v>307</v>
      </c>
      <c r="P9" t="s">
        <v>308</v>
      </c>
      <c r="Q9" s="41">
        <v>0</v>
      </c>
    </row>
    <row r="10" spans="1:17" x14ac:dyDescent="0.25">
      <c r="A10" t="s">
        <v>260</v>
      </c>
      <c r="D10">
        <f>D4-D9</f>
        <v>1695.88</v>
      </c>
      <c r="G10" t="s">
        <v>276</v>
      </c>
      <c r="J10" t="s">
        <v>275</v>
      </c>
      <c r="K10" s="41">
        <v>0</v>
      </c>
      <c r="M10" t="s">
        <v>309</v>
      </c>
      <c r="P10" t="s">
        <v>310</v>
      </c>
      <c r="Q10" s="41">
        <v>0</v>
      </c>
    </row>
    <row r="11" spans="1:17" x14ac:dyDescent="0.25">
      <c r="A11" t="s">
        <v>261</v>
      </c>
      <c r="D11" s="81">
        <f>ROUNDUP(D10*D3,2)</f>
        <v>91.58</v>
      </c>
      <c r="G11" t="s">
        <v>277</v>
      </c>
      <c r="J11" t="s">
        <v>278</v>
      </c>
      <c r="K11" s="41">
        <v>0</v>
      </c>
      <c r="M11" t="s">
        <v>311</v>
      </c>
      <c r="P11" t="s">
        <v>266</v>
      </c>
      <c r="Q11" s="42">
        <f>Q8-Q9-Q10</f>
        <v>77892.72</v>
      </c>
    </row>
    <row r="12" spans="1:17" x14ac:dyDescent="0.25">
      <c r="G12" t="s">
        <v>279</v>
      </c>
      <c r="K12">
        <f>K9-K10-K11</f>
        <v>73223.28</v>
      </c>
      <c r="M12" t="s">
        <v>313</v>
      </c>
      <c r="P12" t="s">
        <v>312</v>
      </c>
      <c r="Q12" s="82">
        <f>IF(Q11&gt;0,VLOOKUP(Q11,B46:E49,3,1),0)</f>
        <v>0.2</v>
      </c>
    </row>
    <row r="13" spans="1:17" x14ac:dyDescent="0.25">
      <c r="G13" t="s">
        <v>280</v>
      </c>
      <c r="J13" t="s">
        <v>182</v>
      </c>
      <c r="K13" s="74">
        <f>IF(K12&gt;0,VLOOKUP(K12,B35:E39,3,1),0)</f>
        <v>0.20499999999999999</v>
      </c>
      <c r="M13" t="s">
        <v>138</v>
      </c>
      <c r="Q13" s="42">
        <f>Q11*Q12</f>
        <v>15578.544000000002</v>
      </c>
    </row>
    <row r="14" spans="1:17" x14ac:dyDescent="0.25">
      <c r="A14" t="s">
        <v>53</v>
      </c>
      <c r="G14" t="s">
        <v>138</v>
      </c>
      <c r="K14">
        <f>K12*K13</f>
        <v>15010.772399999998</v>
      </c>
      <c r="M14" t="s">
        <v>281</v>
      </c>
      <c r="P14" t="s">
        <v>282</v>
      </c>
      <c r="Q14" s="42">
        <f>IF(Q11&gt;0,VLOOKUP(Q11,B46:E49,2,1),0)</f>
        <v>1708</v>
      </c>
    </row>
    <row r="15" spans="1:17" x14ac:dyDescent="0.25">
      <c r="G15" t="s">
        <v>281</v>
      </c>
      <c r="J15" t="s">
        <v>282</v>
      </c>
      <c r="K15">
        <f>IF(K12&gt;0,VLOOKUP(K12,B35:E39,2,1),0)</f>
        <v>2525</v>
      </c>
      <c r="M15" t="s">
        <v>314</v>
      </c>
      <c r="P15" t="s">
        <v>286</v>
      </c>
      <c r="Q15" s="41">
        <v>0</v>
      </c>
    </row>
    <row r="16" spans="1:17" x14ac:dyDescent="0.25">
      <c r="A16" t="s">
        <v>6</v>
      </c>
      <c r="D16" s="77">
        <v>5.4799999999999996E-3</v>
      </c>
      <c r="G16" t="s">
        <v>283</v>
      </c>
      <c r="K16" s="41">
        <v>11635</v>
      </c>
      <c r="M16" t="s">
        <v>283</v>
      </c>
      <c r="P16" t="s">
        <v>315</v>
      </c>
      <c r="Q16" s="41">
        <v>11635</v>
      </c>
    </row>
    <row r="17" spans="1:17" x14ac:dyDescent="0.25">
      <c r="A17" t="s">
        <v>256</v>
      </c>
      <c r="D17" s="41">
        <v>1662.91</v>
      </c>
      <c r="G17" t="s">
        <v>284</v>
      </c>
      <c r="K17" s="21">
        <f>E33</f>
        <v>0.15</v>
      </c>
      <c r="M17" t="s">
        <v>284</v>
      </c>
      <c r="Q17" s="83">
        <f>E44</f>
        <v>0.2</v>
      </c>
    </row>
    <row r="18" spans="1:17" x14ac:dyDescent="0.25">
      <c r="A18" t="s">
        <v>263</v>
      </c>
      <c r="D18" s="41">
        <v>0</v>
      </c>
      <c r="G18" t="s">
        <v>285</v>
      </c>
      <c r="J18" t="s">
        <v>286</v>
      </c>
      <c r="K18">
        <f>ROUNDDOWN(K16*K17,2)</f>
        <v>1745.25</v>
      </c>
      <c r="M18" t="s">
        <v>285</v>
      </c>
      <c r="Q18" s="42">
        <f>ROUNDDOWN(Q16*Q17,2)</f>
        <v>2327</v>
      </c>
    </row>
    <row r="19" spans="1:17" x14ac:dyDescent="0.25">
      <c r="A19" t="s">
        <v>264</v>
      </c>
      <c r="D19">
        <f>D18+D17</f>
        <v>1662.91</v>
      </c>
      <c r="G19" t="s">
        <v>287</v>
      </c>
      <c r="J19" t="s">
        <v>288</v>
      </c>
      <c r="K19">
        <f>ROUNDDOWN((D11+D20+D29)*K17*D7,2)</f>
        <v>950.19</v>
      </c>
      <c r="M19" t="s">
        <v>318</v>
      </c>
      <c r="P19" t="s">
        <v>317</v>
      </c>
      <c r="Q19" s="41">
        <v>0</v>
      </c>
    </row>
    <row r="20" spans="1:17" x14ac:dyDescent="0.25">
      <c r="A20" t="s">
        <v>261</v>
      </c>
      <c r="D20" s="81">
        <f>ROUNDUP(D19*D16,2)</f>
        <v>9.1199999999999992</v>
      </c>
      <c r="G20" t="s">
        <v>292</v>
      </c>
      <c r="J20" t="s">
        <v>289</v>
      </c>
      <c r="K20" s="41">
        <v>0</v>
      </c>
      <c r="M20" t="s">
        <v>316</v>
      </c>
      <c r="Q20" s="42">
        <f>Q19*Q6*0.15</f>
        <v>0</v>
      </c>
    </row>
    <row r="21" spans="1:17" x14ac:dyDescent="0.25">
      <c r="G21" t="s">
        <v>291</v>
      </c>
      <c r="K21" s="41">
        <v>1178</v>
      </c>
      <c r="M21" t="s">
        <v>319</v>
      </c>
      <c r="Q21" s="41">
        <v>0</v>
      </c>
    </row>
    <row r="22" spans="1:17" x14ac:dyDescent="0.25">
      <c r="G22" t="s">
        <v>293</v>
      </c>
      <c r="J22" t="s">
        <v>290</v>
      </c>
      <c r="K22">
        <f>ROUNDDOWN(K21*E33,2)</f>
        <v>176.7</v>
      </c>
      <c r="M22" t="s">
        <v>316</v>
      </c>
      <c r="Q22" s="42">
        <f>Q21*Q6*0.2</f>
        <v>0</v>
      </c>
    </row>
    <row r="23" spans="1:17" x14ac:dyDescent="0.25">
      <c r="A23" t="s">
        <v>262</v>
      </c>
      <c r="G23" t="s">
        <v>294</v>
      </c>
      <c r="J23" t="s">
        <v>295</v>
      </c>
      <c r="K23">
        <f>K14-K15-K18-K19-K20-K22</f>
        <v>9613.6323999999968</v>
      </c>
      <c r="M23" t="s">
        <v>320</v>
      </c>
      <c r="P23" t="s">
        <v>321</v>
      </c>
      <c r="Q23" s="42">
        <f>Q13-Q14-Q15-Q18-Q20-Q22</f>
        <v>11543.544000000002</v>
      </c>
    </row>
    <row r="24" spans="1:17" x14ac:dyDescent="0.25">
      <c r="G24" t="s">
        <v>296</v>
      </c>
      <c r="J24" t="s">
        <v>297</v>
      </c>
      <c r="K24" s="41">
        <v>0</v>
      </c>
      <c r="M24" t="s">
        <v>322</v>
      </c>
      <c r="Q24" s="81">
        <f>ROUNDUP(Q23/Q6,2)</f>
        <v>222</v>
      </c>
    </row>
    <row r="25" spans="1:17" x14ac:dyDescent="0.25">
      <c r="A25" t="s">
        <v>6</v>
      </c>
      <c r="D25" s="76">
        <v>1.2699999999999999E-2</v>
      </c>
      <c r="G25" t="s">
        <v>298</v>
      </c>
      <c r="K25">
        <f>K23-K24</f>
        <v>9613.6323999999968</v>
      </c>
      <c r="Q25" s="42"/>
    </row>
    <row r="26" spans="1:17" x14ac:dyDescent="0.25">
      <c r="A26" t="s">
        <v>256</v>
      </c>
      <c r="D26" s="41">
        <v>1662.91</v>
      </c>
      <c r="G26" t="s">
        <v>66</v>
      </c>
      <c r="K26" s="76">
        <v>0.16500000000000001</v>
      </c>
      <c r="Q26" s="42"/>
    </row>
    <row r="27" spans="1:17" x14ac:dyDescent="0.25">
      <c r="A27" t="s">
        <v>263</v>
      </c>
      <c r="D27" s="41">
        <v>0</v>
      </c>
      <c r="G27" t="s">
        <v>301</v>
      </c>
      <c r="K27">
        <f>ROUNDDOWN(K23*K26,2)</f>
        <v>1586.24</v>
      </c>
      <c r="Q27" s="42"/>
    </row>
    <row r="28" spans="1:17" x14ac:dyDescent="0.25">
      <c r="A28" t="s">
        <v>264</v>
      </c>
      <c r="D28">
        <f>D27+D26</f>
        <v>1662.91</v>
      </c>
      <c r="G28" t="s">
        <v>299</v>
      </c>
      <c r="J28" t="s">
        <v>300</v>
      </c>
      <c r="K28">
        <f>K25-K27</f>
        <v>8027.392399999997</v>
      </c>
      <c r="Q28" s="42"/>
    </row>
    <row r="29" spans="1:17" x14ac:dyDescent="0.25">
      <c r="A29" t="s">
        <v>261</v>
      </c>
      <c r="D29" s="81">
        <f>ROUNDUP(D28*D25,2)</f>
        <v>21.12</v>
      </c>
      <c r="G29" t="s">
        <v>302</v>
      </c>
      <c r="K29" s="81">
        <f>ROUNDUP(K28/K8,2)</f>
        <v>154.38</v>
      </c>
      <c r="Q29" s="42"/>
    </row>
    <row r="30" spans="1:17" x14ac:dyDescent="0.25">
      <c r="Q30" s="42"/>
    </row>
    <row r="31" spans="1:17" x14ac:dyDescent="0.25">
      <c r="Q31" s="42"/>
    </row>
    <row r="32" spans="1:17" x14ac:dyDescent="0.25">
      <c r="Q32" s="42"/>
    </row>
    <row r="33" spans="1:17" x14ac:dyDescent="0.25">
      <c r="A33" t="s">
        <v>71</v>
      </c>
      <c r="C33" s="2"/>
      <c r="D33" s="2" t="s">
        <v>58</v>
      </c>
      <c r="E33" s="78">
        <v>0.15</v>
      </c>
      <c r="Q33" s="42"/>
    </row>
    <row r="34" spans="1:17" x14ac:dyDescent="0.25">
      <c r="B34" s="2"/>
      <c r="C34" s="2"/>
      <c r="D34" s="2"/>
      <c r="E34" s="2"/>
      <c r="G34" s="88" t="s">
        <v>43</v>
      </c>
      <c r="H34" s="89"/>
      <c r="I34" s="89"/>
      <c r="J34" s="90"/>
      <c r="K34" s="91" t="s">
        <v>323</v>
      </c>
      <c r="L34" s="91" t="s">
        <v>324</v>
      </c>
      <c r="M34" s="91" t="s">
        <v>255</v>
      </c>
      <c r="N34" s="91" t="s">
        <v>262</v>
      </c>
      <c r="O34" s="91" t="s">
        <v>53</v>
      </c>
      <c r="Q34" s="42"/>
    </row>
    <row r="35" spans="1:17" x14ac:dyDescent="0.25">
      <c r="A35" s="2" t="s">
        <v>57</v>
      </c>
      <c r="B35" s="79">
        <v>0</v>
      </c>
      <c r="C35" s="41">
        <v>0</v>
      </c>
      <c r="D35" s="80">
        <v>0.15</v>
      </c>
      <c r="E35" s="79">
        <v>45916</v>
      </c>
      <c r="G35" s="84" t="s">
        <v>325</v>
      </c>
      <c r="H35" s="85"/>
      <c r="I35" s="85"/>
      <c r="J35" s="86"/>
      <c r="K35" s="87"/>
      <c r="L35" s="87"/>
      <c r="M35" s="87"/>
      <c r="N35" s="87"/>
      <c r="O35" s="87"/>
      <c r="Q35" s="42"/>
    </row>
    <row r="36" spans="1:17" x14ac:dyDescent="0.25">
      <c r="B36" s="79">
        <v>45916</v>
      </c>
      <c r="C36" s="41">
        <v>2525</v>
      </c>
      <c r="D36" s="80">
        <v>0.20499999999999999</v>
      </c>
      <c r="E36" s="79">
        <v>91831</v>
      </c>
      <c r="G36" s="84" t="s">
        <v>326</v>
      </c>
      <c r="H36" s="85"/>
      <c r="I36" s="85"/>
      <c r="J36" s="86"/>
      <c r="K36" s="87"/>
      <c r="L36" s="87"/>
      <c r="M36" s="87"/>
      <c r="N36" s="87"/>
      <c r="O36" s="87"/>
      <c r="Q36" s="42"/>
    </row>
    <row r="37" spans="1:17" x14ac:dyDescent="0.25">
      <c r="B37" s="79">
        <v>91831</v>
      </c>
      <c r="C37" s="41">
        <v>7576</v>
      </c>
      <c r="D37" s="80">
        <v>0.26</v>
      </c>
      <c r="E37" s="79">
        <v>142358</v>
      </c>
      <c r="G37" s="84"/>
      <c r="H37" s="85"/>
      <c r="I37" s="85"/>
      <c r="J37" s="86"/>
      <c r="K37" s="87"/>
      <c r="L37" s="87"/>
      <c r="M37" s="87"/>
      <c r="N37" s="87"/>
      <c r="O37" s="87"/>
      <c r="Q37" s="42"/>
    </row>
    <row r="38" spans="1:17" x14ac:dyDescent="0.25">
      <c r="B38" s="79">
        <v>142358</v>
      </c>
      <c r="C38" s="41">
        <v>11847</v>
      </c>
      <c r="D38" s="80">
        <v>0.28999999999999998</v>
      </c>
      <c r="E38" s="79">
        <v>202800</v>
      </c>
      <c r="G38" s="84"/>
      <c r="H38" s="85"/>
      <c r="I38" s="85"/>
      <c r="J38" s="86"/>
      <c r="K38" s="87"/>
      <c r="L38" s="87"/>
      <c r="M38" s="87"/>
      <c r="N38" s="87"/>
      <c r="O38" s="87"/>
    </row>
    <row r="39" spans="1:17" x14ac:dyDescent="0.25">
      <c r="B39" s="79">
        <v>202800</v>
      </c>
      <c r="C39" s="79">
        <v>19959</v>
      </c>
      <c r="D39" s="80">
        <v>0.33</v>
      </c>
      <c r="E39" s="79">
        <v>99999999</v>
      </c>
      <c r="G39" s="84"/>
      <c r="H39" s="85"/>
      <c r="I39" s="85"/>
      <c r="J39" s="86"/>
      <c r="K39" s="87"/>
      <c r="L39" s="87"/>
      <c r="M39" s="87"/>
      <c r="N39" s="87"/>
      <c r="O39" s="87"/>
    </row>
    <row r="40" spans="1:17" x14ac:dyDescent="0.25">
      <c r="E40" s="2"/>
      <c r="G40" s="84"/>
      <c r="H40" s="85"/>
      <c r="I40" s="85"/>
      <c r="J40" s="86"/>
      <c r="K40" s="87"/>
      <c r="L40" s="87"/>
      <c r="M40" s="87"/>
      <c r="N40" s="87"/>
      <c r="O40" s="87"/>
    </row>
    <row r="41" spans="1:17" x14ac:dyDescent="0.25">
      <c r="E41" s="2"/>
      <c r="G41" s="84"/>
      <c r="H41" s="85"/>
      <c r="I41" s="85"/>
      <c r="J41" s="86"/>
      <c r="K41" s="87"/>
      <c r="L41" s="87"/>
      <c r="M41" s="87"/>
      <c r="N41" s="87"/>
      <c r="O41" s="87"/>
    </row>
    <row r="42" spans="1:17" x14ac:dyDescent="0.25">
      <c r="E42" s="2"/>
      <c r="G42" s="84"/>
      <c r="H42" s="85"/>
      <c r="I42" s="85"/>
      <c r="J42" s="86"/>
      <c r="K42" s="87"/>
      <c r="L42" s="87"/>
      <c r="M42" s="87"/>
      <c r="N42" s="87"/>
      <c r="O42" s="87"/>
    </row>
    <row r="43" spans="1:17" x14ac:dyDescent="0.25">
      <c r="B43" s="2"/>
      <c r="C43" s="2"/>
      <c r="D43" s="2"/>
      <c r="E43" s="2"/>
      <c r="G43" s="84"/>
      <c r="H43" s="85"/>
      <c r="I43" s="85"/>
      <c r="J43" s="86"/>
      <c r="K43" s="87"/>
      <c r="L43" s="87"/>
      <c r="M43" s="87"/>
      <c r="N43" s="87"/>
      <c r="O43" s="87"/>
    </row>
    <row r="44" spans="1:17" x14ac:dyDescent="0.25">
      <c r="A44" t="s">
        <v>72</v>
      </c>
      <c r="C44" s="2"/>
      <c r="D44" s="2" t="s">
        <v>58</v>
      </c>
      <c r="E44" s="78">
        <v>0.2</v>
      </c>
      <c r="G44" s="84"/>
      <c r="H44" s="85"/>
      <c r="I44" s="85"/>
      <c r="J44" s="86"/>
      <c r="K44" s="87"/>
      <c r="L44" s="87"/>
      <c r="M44" s="87"/>
      <c r="N44" s="87"/>
      <c r="O44" s="87"/>
    </row>
    <row r="45" spans="1:17" x14ac:dyDescent="0.25">
      <c r="B45" s="2"/>
      <c r="C45" s="2"/>
      <c r="D45" s="2"/>
      <c r="E45" s="2"/>
      <c r="G45" s="84"/>
      <c r="H45" s="85"/>
      <c r="I45" s="85"/>
      <c r="J45" s="86"/>
      <c r="K45" s="87"/>
      <c r="L45" s="87"/>
      <c r="M45" s="87"/>
      <c r="N45" s="87"/>
      <c r="O45" s="87"/>
    </row>
    <row r="46" spans="1:17" x14ac:dyDescent="0.25">
      <c r="A46" s="2" t="s">
        <v>59</v>
      </c>
      <c r="B46" s="79">
        <v>0</v>
      </c>
      <c r="C46" s="41">
        <v>0</v>
      </c>
      <c r="D46" s="80">
        <v>0.16</v>
      </c>
      <c r="E46" s="79">
        <v>42705</v>
      </c>
      <c r="G46" s="84"/>
      <c r="H46" s="85"/>
      <c r="I46" s="85"/>
      <c r="J46" s="86"/>
      <c r="K46" s="87"/>
      <c r="L46" s="87"/>
      <c r="M46" s="87"/>
      <c r="N46" s="87"/>
      <c r="O46" s="87"/>
    </row>
    <row r="47" spans="1:17" x14ac:dyDescent="0.25">
      <c r="B47" s="79">
        <v>42705</v>
      </c>
      <c r="C47" s="41">
        <v>1708</v>
      </c>
      <c r="D47" s="80">
        <v>0.2</v>
      </c>
      <c r="E47" s="79">
        <v>85405</v>
      </c>
      <c r="G47" s="84"/>
      <c r="H47" s="85"/>
      <c r="I47" s="85"/>
      <c r="J47" s="86"/>
      <c r="K47" s="87"/>
      <c r="L47" s="87"/>
      <c r="M47" s="87"/>
      <c r="N47" s="87"/>
      <c r="O47" s="87"/>
    </row>
    <row r="48" spans="1:17" x14ac:dyDescent="0.25">
      <c r="B48" s="79">
        <v>85405</v>
      </c>
      <c r="C48" s="41">
        <v>5124</v>
      </c>
      <c r="D48" s="80">
        <v>0.24</v>
      </c>
      <c r="E48" s="79">
        <v>103915</v>
      </c>
      <c r="G48" s="84"/>
      <c r="H48" s="85"/>
      <c r="I48" s="85"/>
      <c r="J48" s="86"/>
      <c r="K48" s="87"/>
      <c r="L48" s="87"/>
      <c r="M48" s="87"/>
      <c r="N48" s="87"/>
      <c r="O48" s="87"/>
    </row>
    <row r="49" spans="2:5" x14ac:dyDescent="0.25">
      <c r="B49" s="79">
        <v>103915</v>
      </c>
      <c r="C49" s="41">
        <v>6942</v>
      </c>
      <c r="D49" s="80">
        <v>0.25750000000000001</v>
      </c>
      <c r="E49" s="79">
        <v>99999999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Notes</vt:lpstr>
      <vt:lpstr>Parametres</vt:lpstr>
      <vt:lpstr>Employes</vt:lpstr>
      <vt:lpstr>Gains_ded</vt:lpstr>
      <vt:lpstr>Entree</vt:lpstr>
      <vt:lpstr>Calculs</vt:lpstr>
      <vt:lpstr>Empl_auto</vt:lpstr>
      <vt:lpstr>Cumules_00001</vt:lpstr>
      <vt:lpstr>Cumules_00002</vt:lpstr>
      <vt:lpstr>Cumules_00013</vt:lpstr>
      <vt:lpstr>Cumules_00033</vt:lpstr>
      <vt:lpstr>Dept_proj</vt:lpstr>
      <vt:lpstr>CCQ</vt:lpstr>
      <vt:lpstr>Syndicats</vt:lpstr>
      <vt:lpstr>Calcul_Detaille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Roy</dc:creator>
  <cp:lastModifiedBy>Alain Roy</cp:lastModifiedBy>
  <dcterms:created xsi:type="dcterms:W3CDTF">2017-06-08T18:34:44Z</dcterms:created>
  <dcterms:modified xsi:type="dcterms:W3CDTF">2017-06-17T15:46:12Z</dcterms:modified>
</cp:coreProperties>
</file>