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EB5FA978-E8B5-4AFD-A590-82E483199A28}" xr6:coauthVersionLast="45" xr6:coauthVersionMax="45" xr10:uidLastSave="{00000000-0000-0000-0000-000000000000}"/>
  <bookViews>
    <workbookView xWindow="390" yWindow="390" windowWidth="17445" windowHeight="12900" activeTab="2" xr2:uid="{281A68F3-CC22-442F-94F4-D0BF3CF901DB}"/>
  </bookViews>
  <sheets>
    <sheet name="DOSSIERS" sheetId="1" r:id="rId1"/>
    <sheet name="SORTIES" sheetId="2" r:id="rId2"/>
    <sheet name="FACTURES_2020" sheetId="3" r:id="rId3"/>
  </sheets>
  <definedNames>
    <definedName name="_xlnm.Print_Area" localSheetId="2">FACTURES_2020!$A$1:$AD$20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U6" i="3" l="1"/>
  <c r="U7" i="3"/>
  <c r="U8" i="3"/>
  <c r="U9" i="3"/>
  <c r="U10" i="3"/>
  <c r="U11" i="3"/>
  <c r="U12" i="3"/>
  <c r="U13" i="3"/>
  <c r="U14" i="3"/>
  <c r="U15" i="3"/>
  <c r="U16" i="3"/>
  <c r="U17" i="3"/>
  <c r="U18" i="3"/>
  <c r="U19" i="3"/>
  <c r="U5" i="3"/>
  <c r="Y20" i="3"/>
  <c r="AA6" i="3"/>
  <c r="Z19" i="3"/>
  <c r="Z6" i="3"/>
  <c r="Z7" i="3"/>
  <c r="Z8" i="3"/>
  <c r="Z9" i="3"/>
  <c r="Z10" i="3"/>
  <c r="Z11" i="3"/>
  <c r="Z12" i="3"/>
  <c r="Z13" i="3"/>
  <c r="Z14" i="3"/>
  <c r="Z15" i="3"/>
  <c r="Z16" i="3"/>
  <c r="Z17" i="3"/>
  <c r="Z18" i="3"/>
  <c r="Z5" i="3"/>
  <c r="T9" i="3"/>
  <c r="M9" i="3"/>
  <c r="G9" i="3"/>
  <c r="H9" i="3" s="1"/>
  <c r="K9" i="3" s="1"/>
  <c r="L9" i="3" s="1"/>
  <c r="T10" i="3"/>
  <c r="M10" i="3"/>
  <c r="G10" i="3"/>
  <c r="H10" i="3" s="1"/>
  <c r="K10" i="3" s="1"/>
  <c r="L10" i="3" s="1"/>
  <c r="T11" i="3"/>
  <c r="M11" i="3"/>
  <c r="G11" i="3"/>
  <c r="H11" i="3" s="1"/>
  <c r="K11" i="3" s="1"/>
  <c r="L11" i="3" s="1"/>
  <c r="T12" i="3"/>
  <c r="M12" i="3"/>
  <c r="G12" i="3"/>
  <c r="H12" i="3" s="1"/>
  <c r="K12" i="3" s="1"/>
  <c r="L12" i="3" s="1"/>
  <c r="T13" i="3"/>
  <c r="M13" i="3"/>
  <c r="G13" i="3"/>
  <c r="H13" i="3" s="1"/>
  <c r="K13" i="3" s="1"/>
  <c r="L13" i="3" s="1"/>
  <c r="T14" i="3"/>
  <c r="M14" i="3"/>
  <c r="G14" i="3"/>
  <c r="H14" i="3" s="1"/>
  <c r="K14" i="3" s="1"/>
  <c r="L14" i="3" s="1"/>
  <c r="T15" i="3"/>
  <c r="M15" i="3"/>
  <c r="G15" i="3"/>
  <c r="H15" i="3" s="1"/>
  <c r="K15" i="3" s="1"/>
  <c r="L15" i="3" s="1"/>
  <c r="T16" i="3"/>
  <c r="M16" i="3"/>
  <c r="G16" i="3"/>
  <c r="H16" i="3" s="1"/>
  <c r="K16" i="3" s="1"/>
  <c r="L16" i="3" s="1"/>
  <c r="T17" i="3"/>
  <c r="M17" i="3"/>
  <c r="G17" i="3"/>
  <c r="H17" i="3" s="1"/>
  <c r="K17" i="3" s="1"/>
  <c r="L17" i="3" s="1"/>
  <c r="O20" i="3"/>
  <c r="L5" i="3"/>
  <c r="K5" i="3"/>
  <c r="M6" i="3"/>
  <c r="M7" i="3"/>
  <c r="M8" i="3"/>
  <c r="M18" i="3"/>
  <c r="M19" i="3"/>
  <c r="P20" i="3"/>
  <c r="T6" i="3"/>
  <c r="T7" i="3"/>
  <c r="T8" i="3"/>
  <c r="T18" i="3"/>
  <c r="T19" i="3"/>
  <c r="T5" i="3"/>
  <c r="J6" i="2"/>
  <c r="I6" i="2"/>
  <c r="G8" i="2"/>
  <c r="I8" i="2" s="1"/>
  <c r="I7" i="2"/>
  <c r="G10" i="2"/>
  <c r="I10" i="2" s="1"/>
  <c r="J10" i="2" s="1"/>
  <c r="G9" i="2"/>
  <c r="I9" i="2" s="1"/>
  <c r="J9" i="2" s="1"/>
  <c r="G11" i="2"/>
  <c r="I11" i="2" s="1"/>
  <c r="J11" i="2" s="1"/>
  <c r="G5" i="2"/>
  <c r="G12" i="2"/>
  <c r="I12" i="2" s="1"/>
  <c r="J12" i="2" s="1"/>
  <c r="G13" i="2"/>
  <c r="I13" i="2" s="1"/>
  <c r="J13" i="2" s="1"/>
  <c r="M5" i="3"/>
  <c r="V17" i="3" l="1"/>
  <c r="AA8" i="3"/>
  <c r="AC8" i="3" s="1"/>
  <c r="AD8" i="3" s="1"/>
  <c r="V12" i="3"/>
  <c r="V14" i="3"/>
  <c r="V10" i="3"/>
  <c r="AC6" i="3"/>
  <c r="AD6" i="3" s="1"/>
  <c r="V9" i="3"/>
  <c r="V6" i="3"/>
  <c r="V13" i="3"/>
  <c r="V11" i="3"/>
  <c r="V15" i="3"/>
  <c r="V16" i="3"/>
  <c r="J7" i="2"/>
  <c r="AA7" i="3" s="1"/>
  <c r="AC7" i="3" s="1"/>
  <c r="AD7" i="3" s="1"/>
  <c r="V18" i="3"/>
  <c r="V19" i="3"/>
  <c r="I5" i="2"/>
  <c r="J5" i="2" s="1"/>
  <c r="V7" i="3"/>
  <c r="J8" i="2"/>
  <c r="V8" i="3"/>
  <c r="AA13" i="3" l="1"/>
  <c r="AA14" i="3"/>
  <c r="AA15" i="3"/>
  <c r="AC15" i="3" s="1"/>
  <c r="AD15" i="3" s="1"/>
  <c r="AA16" i="3"/>
  <c r="AC16" i="3" s="1"/>
  <c r="AD16" i="3" s="1"/>
  <c r="AA9" i="3"/>
  <c r="AA17" i="3"/>
  <c r="AC17" i="3" s="1"/>
  <c r="AD17" i="3" s="1"/>
  <c r="AA10" i="3"/>
  <c r="AA18" i="3"/>
  <c r="AA11" i="3"/>
  <c r="AC11" i="3" s="1"/>
  <c r="AD11" i="3" s="1"/>
  <c r="AA19" i="3"/>
  <c r="AC19" i="3" s="1"/>
  <c r="AD19" i="3" s="1"/>
  <c r="AA12" i="3"/>
  <c r="AC18" i="3" l="1"/>
  <c r="AD18" i="3" s="1"/>
  <c r="AC10" i="3"/>
  <c r="AD10" i="3" s="1"/>
  <c r="AC9" i="3"/>
  <c r="AD9" i="3" s="1"/>
  <c r="AC12" i="3"/>
  <c r="AD12" i="3" s="1"/>
  <c r="AC14" i="3"/>
  <c r="AD14" i="3" s="1"/>
  <c r="AC13" i="3"/>
  <c r="AD13" i="3" s="1"/>
  <c r="E20" i="3" l="1"/>
  <c r="G5" i="3"/>
  <c r="H5" i="3" s="1"/>
  <c r="G6" i="3"/>
  <c r="H6" i="3" s="1"/>
  <c r="K6" i="3" s="1"/>
  <c r="L6" i="3" s="1"/>
  <c r="G7" i="3"/>
  <c r="H7" i="3" s="1"/>
  <c r="K7" i="3" s="1"/>
  <c r="L7" i="3" s="1"/>
  <c r="G8" i="3"/>
  <c r="H8" i="3" s="1"/>
  <c r="K8" i="3" s="1"/>
  <c r="L8" i="3" s="1"/>
  <c r="G18" i="3"/>
  <c r="H18" i="3" s="1"/>
  <c r="K18" i="3" s="1"/>
  <c r="L18" i="3" s="1"/>
  <c r="G19" i="3"/>
  <c r="H19" i="3" s="1"/>
  <c r="K19" i="3" s="1"/>
  <c r="L19" i="3" s="1"/>
  <c r="G4" i="2"/>
  <c r="G14" i="2" s="1"/>
  <c r="H20" i="3" l="1"/>
  <c r="I4" i="2"/>
  <c r="J4" i="2"/>
  <c r="G20" i="3"/>
  <c r="L20" i="3"/>
  <c r="K20" i="3"/>
  <c r="J14" i="2" l="1"/>
  <c r="AA5" i="3"/>
  <c r="AC5" i="3" s="1"/>
  <c r="AD5" i="3" s="1"/>
  <c r="AD20" i="3" s="1"/>
  <c r="I14" i="2"/>
  <c r="V5" i="3" l="1"/>
  <c r="V20" i="3" s="1"/>
</calcChain>
</file>

<file path=xl/sharedStrings.xml><?xml version="1.0" encoding="utf-8"?>
<sst xmlns="http://schemas.openxmlformats.org/spreadsheetml/2006/main" count="234" uniqueCount="167">
  <si>
    <t>DOSSIER</t>
  </si>
  <si>
    <t>NOM</t>
  </si>
  <si>
    <t>TVA</t>
  </si>
  <si>
    <t>N°IMPUTATEUR</t>
  </si>
  <si>
    <t>COINTE - PISTE</t>
  </si>
  <si>
    <t>AWANS - MRS</t>
  </si>
  <si>
    <t>BEAUFAYS - TENNIS</t>
  </si>
  <si>
    <t>COUVIN - FOOT</t>
  </si>
  <si>
    <t>FLEMALLE - FOOT</t>
  </si>
  <si>
    <t>FLERON - LOGEMENT</t>
  </si>
  <si>
    <t>FLERON - OMNISPORTS</t>
  </si>
  <si>
    <t>FRAMERIES - FOOT</t>
  </si>
  <si>
    <t>GESVES - FOOTBALL</t>
  </si>
  <si>
    <t>GRIVEGNEE - FOOT</t>
  </si>
  <si>
    <t>HANNUT - HOCKEY</t>
  </si>
  <si>
    <t>HARZE - LOISIRS</t>
  </si>
  <si>
    <t>J2F - COMPUTERLAND</t>
  </si>
  <si>
    <t>LESSINES - ATHLETISME</t>
  </si>
  <si>
    <t>LIMBOURG - PLAINE</t>
  </si>
  <si>
    <t>MARCHE - FOOT</t>
  </si>
  <si>
    <t>MARCHE - SKATE</t>
  </si>
  <si>
    <t>MOMIGNIES - FOOT</t>
  </si>
  <si>
    <t>OUGREEPLAINE - FOOT</t>
  </si>
  <si>
    <t>RETINNE - LOISIRS</t>
  </si>
  <si>
    <t>RFC SERAING - FOOTBALL</t>
  </si>
  <si>
    <t>SART-TILMAN - FOOT</t>
  </si>
  <si>
    <t>SERAING - OMNISPORTS</t>
  </si>
  <si>
    <t>XHORIS - HOCKEY</t>
  </si>
  <si>
    <t>Transformation de la maison de repos et de soins "Le Château d'Awans"</t>
  </si>
  <si>
    <t>Complexe footballistique de Beaufays
Mise à niveau des installations</t>
  </si>
  <si>
    <t>Complexe tenistique de Beaufays
Mise à niveau des installations</t>
  </si>
  <si>
    <t>Auteur de projet pour l'aménagement d'un espace jeune intégrand un skatepark et un terrain multisports</t>
  </si>
  <si>
    <t>Réaménagement de la piste d'athlétisme et du terrain en gazon naturel</t>
  </si>
  <si>
    <t>Mission complète d'auteur de projet : transformation d'un bâtiment (vestiaires, cafétéria, et locaux annexes) et aménagement de terrains de football et des abords</t>
  </si>
  <si>
    <t>Mission complète d'auteur de projet en vue de la construction dédiée au football à Mons-lez-Liège</t>
  </si>
  <si>
    <t>Rénovation électrique et sanitaire de 28 logements à Olne/Ayeneux</t>
  </si>
  <si>
    <t>Mission complète d'auteur de projet : démolition et reconstruction des infrastructures attenantes au RSB de Frameries (y compris les abords) et réalisation d’un terrain de football synthétique</t>
  </si>
  <si>
    <t>Aménagement d'un terrain de football en gazon synthétique et construction d'un nouveau bloc vestiaires/cafétéria rue de la Pichelotte à Gesves</t>
  </si>
  <si>
    <t>Complexe footballistique de Grivegnée : Construction d'un bâtiment vestiaires/buvette et aménagement d'un terrain de football et des abords</t>
  </si>
  <si>
    <t>Aménagement d'un complexe sportif à Hannut - construction d'un bâtiment et d'un terrain de hockey et aménagement des abords</t>
  </si>
  <si>
    <t>Mission d'architecture complète pour l'aménagement d'un espace multisports et d'une plaine de jeux à Harzé</t>
  </si>
  <si>
    <t>Mise à disposition - matériel informatique / Computerland</t>
  </si>
  <si>
    <t>Désignation d'un auteur de projet dans le cadre du réaménagement des aires de jeu et de sport à la plaine de jeux communale</t>
  </si>
  <si>
    <t>Aménagement d'un terrain en gazon synthetique et de ses abords</t>
  </si>
  <si>
    <t>Marche-en-Famenne : Skatepark (vos réf. as/126.18/CA-TRAURBA)
Étude pour l'aménagement d'un skatepark.
Mission d'auteur de projet (réf. CSC : ST/VR/2018-001)</t>
  </si>
  <si>
    <t>Aménagement d'un terrain synthétique et extension du bâtiment existant</t>
  </si>
  <si>
    <t>Construction de blocs vestiaires
LOT1 : à la plaine des sports
LOT2 : au FC Ougrée</t>
  </si>
  <si>
    <t>Fléron - Mission d'auteur de projet relative aux aménagements ludiques, sportifs et paysagers du centre de loisirs de Retinne</t>
  </si>
  <si>
    <t>Construction vestiaires RFC Seraing</t>
  </si>
  <si>
    <t>Aménagement de nouveaux vestiaires et d'une salle de cours</t>
  </si>
  <si>
    <t>Auteur de projet et coordination sécurité santé pour le remplacement des revêtements des sols au hall omnisports de Seraing</t>
  </si>
  <si>
    <t>Aménagement d'un terrain en gazon synthétique et de ses abords</t>
  </si>
  <si>
    <t>SA Château d'Awans</t>
  </si>
  <si>
    <t>ASBL Ecole des jeunes de Beaufays</t>
  </si>
  <si>
    <t>ASBL Beaufays Tennis Club</t>
  </si>
  <si>
    <t>Ville de Seraing</t>
  </si>
  <si>
    <t>Ville de Liège</t>
  </si>
  <si>
    <t>ASBL RES Couvin-Mariembourg</t>
  </si>
  <si>
    <t>RCA Centre Sportif Local de Flémalle</t>
  </si>
  <si>
    <t>SCRL Foyer de la Région de Fléron</t>
  </si>
  <si>
    <t>Commune de Frameries</t>
  </si>
  <si>
    <t>Commune de Gesves</t>
  </si>
  <si>
    <t>Football Club de Grivegnée ASBL</t>
  </si>
  <si>
    <t>ASBL Hannut Hockey Club</t>
  </si>
  <si>
    <t>Commune d'Aywaille</t>
  </si>
  <si>
    <t>J2F SPRL</t>
  </si>
  <si>
    <t>Ville de Limbourg</t>
  </si>
  <si>
    <t>RESCAM</t>
  </si>
  <si>
    <t>Ville de Marche-en-Famenne</t>
  </si>
  <si>
    <t>Entente Sportive MOMINOISE ASBL</t>
  </si>
  <si>
    <t>Service comptabilité</t>
  </si>
  <si>
    <t>Centralisation et répartition des factures</t>
  </si>
  <si>
    <t>Sébastien Ernest</t>
  </si>
  <si>
    <t>Serge Lanni</t>
  </si>
  <si>
    <t>Rue du Château, 1</t>
  </si>
  <si>
    <t>Rue de Bleurmont, 61</t>
  </si>
  <si>
    <t>Rue Bois Lemoine, 23</t>
  </si>
  <si>
    <t>Place Kuborn, 15</t>
  </si>
  <si>
    <t>Féronstrée, 86</t>
  </si>
  <si>
    <t>Tienne de Boussu, 15</t>
  </si>
  <si>
    <t>Les Marnières, 44</t>
  </si>
  <si>
    <t>Rue François Lapierre, 18</t>
  </si>
  <si>
    <t xml:space="preserve">Adresse </t>
  </si>
  <si>
    <t>Chaussée de Gramptinne, 112</t>
  </si>
  <si>
    <t>Rue Nicolas Spiroux, 55</t>
  </si>
  <si>
    <t>Rue de l'Enfer, 1</t>
  </si>
  <si>
    <t>Rue de la Heid, 8</t>
  </si>
  <si>
    <t>Avenue du Progrès, 3/11</t>
  </si>
  <si>
    <t>Avenue Victor David, 15</t>
  </si>
  <si>
    <t>Chaussée de l'Ourthe, 74</t>
  </si>
  <si>
    <t>Boulevard du Midi, 22</t>
  </si>
  <si>
    <t>rue Mandenne, 27</t>
  </si>
  <si>
    <t>B-4340 Awans</t>
  </si>
  <si>
    <t>B-4053 Embourg</t>
  </si>
  <si>
    <t>B-4870 Trooz</t>
  </si>
  <si>
    <t>B-4100 Seraing</t>
  </si>
  <si>
    <t>B-4000 Liège</t>
  </si>
  <si>
    <t>B-5660 Couvin</t>
  </si>
  <si>
    <t>B-4400 Flémalle</t>
  </si>
  <si>
    <t>B-4620 Fléron</t>
  </si>
  <si>
    <t>B-0000</t>
  </si>
  <si>
    <t>B-5340 Gesves</t>
  </si>
  <si>
    <t>B-4030 Grivegnée</t>
  </si>
  <si>
    <t>B-4280 Hannut</t>
  </si>
  <si>
    <t>B-4920 Aywaille</t>
  </si>
  <si>
    <t>B-4432 Alleur</t>
  </si>
  <si>
    <t>B-4830 Limbourg</t>
  </si>
  <si>
    <t>B-6900 Marche-en-Famenne</t>
  </si>
  <si>
    <t>B-6590 Momignies</t>
  </si>
  <si>
    <t>BE0410.594.763</t>
  </si>
  <si>
    <t>BE0810.912.773</t>
  </si>
  <si>
    <t>BE0447.582.249</t>
  </si>
  <si>
    <t>BE0896.367.892</t>
  </si>
  <si>
    <t>n.c.</t>
  </si>
  <si>
    <t>BE0627.745.297</t>
  </si>
  <si>
    <t>BE0444.285.140</t>
  </si>
  <si>
    <t>BE0825.775.351</t>
  </si>
  <si>
    <t>BE0421.473.116</t>
  </si>
  <si>
    <t>Dossier</t>
  </si>
  <si>
    <t>Objet</t>
  </si>
  <si>
    <t>Nom</t>
  </si>
  <si>
    <t>Attn</t>
  </si>
  <si>
    <t>Ville</t>
  </si>
  <si>
    <t>FACTURE</t>
  </si>
  <si>
    <t>N°</t>
  </si>
  <si>
    <t>MONTANT HTVA</t>
  </si>
  <si>
    <t>FRAIS</t>
  </si>
  <si>
    <t>HEURES</t>
  </si>
  <si>
    <t>TAUX-H</t>
  </si>
  <si>
    <t>TOTAL</t>
  </si>
  <si>
    <t>EQUERRE</t>
  </si>
  <si>
    <t>J2F</t>
  </si>
  <si>
    <t>REPARTITION</t>
  </si>
  <si>
    <t>PJA-002-2020</t>
  </si>
  <si>
    <t>HTVA</t>
  </si>
  <si>
    <t>TVAC</t>
  </si>
  <si>
    <t>EMISSION</t>
  </si>
  <si>
    <t>PAIEMENT</t>
  </si>
  <si>
    <t>M IMPAYE</t>
  </si>
  <si>
    <t>NP</t>
  </si>
  <si>
    <t>J/P</t>
  </si>
  <si>
    <t>QUOTE PART</t>
  </si>
  <si>
    <t>EUROMAF</t>
  </si>
  <si>
    <t>COM. J2F</t>
  </si>
  <si>
    <t>SORTIES</t>
  </si>
  <si>
    <t>HONORAIRES</t>
  </si>
  <si>
    <t>FRAIS BAT.</t>
  </si>
  <si>
    <t xml:space="preserve"> </t>
  </si>
  <si>
    <t>RÉCAPITULATIF DES FACTURES ENTRANTES 2020</t>
  </si>
  <si>
    <t>STATISTIQUES</t>
  </si>
  <si>
    <t>EQ/001/2020</t>
  </si>
  <si>
    <t>EH1</t>
  </si>
  <si>
    <t>Test 2</t>
  </si>
  <si>
    <t>Test</t>
  </si>
  <si>
    <t>EQ/002/2020</t>
  </si>
  <si>
    <t>MONTANT 100%</t>
  </si>
  <si>
    <t>EH2</t>
  </si>
  <si>
    <t>test 3</t>
  </si>
  <si>
    <t>Test 1</t>
  </si>
  <si>
    <t>BEAUFAYS - FOOTBALL</t>
  </si>
  <si>
    <t>EQ/003/2020</t>
  </si>
  <si>
    <t>EQ/004/2020</t>
  </si>
  <si>
    <t>Référence</t>
  </si>
  <si>
    <t>test 4</t>
  </si>
  <si>
    <t>ARCHITECTURE</t>
  </si>
  <si>
    <t>SIS/099/2017</t>
  </si>
  <si>
    <t>BONCELLES - SKATE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</si>
</sst>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€&quot;_-;\-* #,##0.00\ &quot;€&quot;_-;_-* &quot;-&quot;??\ &quot;€&quot;_-;_-@_-"/>
    <numFmt numFmtId="165" formatCode="_-* #,##0.00_-;\-* #,##0.00_-;_-* &quot;-&quot;??_-;_-@_-"/>
  </numFmts>
  <fonts count="5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8">
    <xf numFmtId="0" fontId="0" fillId="0" borderId="0" xfId="0"/>
    <xf numFmtId="0" fontId="3" fillId="0" borderId="0" xfId="0" applyFont="1"/>
    <xf numFmtId="0" fontId="3" fillId="0" borderId="0" xfId="0" applyFont="1" applyAlignment="1">
      <alignment vertical="center"/>
    </xf>
    <xf numFmtId="0" fontId="4" fillId="0" borderId="8" xfId="0" applyFont="1" applyBorder="1" applyAlignment="1">
      <alignment horizontal="centerContinuous" vertical="center"/>
    </xf>
    <xf numFmtId="0" fontId="4" fillId="0" borderId="9" xfId="0" applyFont="1" applyBorder="1" applyAlignment="1">
      <alignment horizontal="centerContinuous" vertical="center"/>
    </xf>
    <xf numFmtId="0" fontId="4" fillId="0" borderId="18" xfId="0" applyFont="1" applyBorder="1" applyAlignment="1">
      <alignment horizontal="centerContinuous" vertical="center"/>
    </xf>
    <xf numFmtId="0" fontId="4" fillId="0" borderId="19" xfId="0" applyFont="1" applyBorder="1" applyAlignment="1">
      <alignment horizontal="centerContinuous" vertical="center"/>
    </xf>
    <xf numFmtId="0" fontId="4" fillId="0" borderId="24" xfId="0" applyFont="1" applyBorder="1" applyAlignment="1">
      <alignment horizontal="centerContinuous" vertical="center"/>
    </xf>
    <xf numFmtId="0" fontId="3" fillId="0" borderId="0" xfId="0" applyFont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3" xfId="0" applyFont="1" applyBorder="1" applyAlignment="1">
      <alignment horizontal="centerContinuous" vertical="center"/>
    </xf>
    <xf numFmtId="0" fontId="3" fillId="0" borderId="4" xfId="0" applyFont="1" applyBorder="1" applyAlignment="1">
      <alignment horizontal="centerContinuous" vertical="center"/>
    </xf>
    <xf numFmtId="0" fontId="3" fillId="0" borderId="25" xfId="0" applyFont="1" applyBorder="1" applyAlignment="1">
      <alignment horizontal="center" vertical="center"/>
    </xf>
    <xf numFmtId="164" fontId="3" fillId="0" borderId="12" xfId="2" applyFont="1" applyBorder="1" applyAlignment="1">
      <alignment vertical="center"/>
    </xf>
    <xf numFmtId="164" fontId="3" fillId="0" borderId="14" xfId="2" applyFont="1" applyBorder="1" applyAlignment="1">
      <alignment vertical="center"/>
    </xf>
    <xf numFmtId="164" fontId="3" fillId="0" borderId="16" xfId="2" applyFont="1" applyBorder="1" applyAlignment="1">
      <alignment vertical="center"/>
    </xf>
    <xf numFmtId="164" fontId="3" fillId="0" borderId="5" xfId="2" applyFont="1" applyBorder="1" applyAlignment="1">
      <alignment vertical="center"/>
    </xf>
    <xf numFmtId="164" fontId="3" fillId="0" borderId="6" xfId="2" applyFont="1" applyBorder="1" applyAlignment="1">
      <alignment vertical="center"/>
    </xf>
    <xf numFmtId="164" fontId="3" fillId="0" borderId="22" xfId="2" applyFont="1" applyBorder="1" applyAlignment="1">
      <alignment vertical="center"/>
    </xf>
    <xf numFmtId="9" fontId="3" fillId="0" borderId="12" xfId="3" applyFont="1" applyBorder="1" applyAlignment="1">
      <alignment vertical="center"/>
    </xf>
    <xf numFmtId="9" fontId="3" fillId="0" borderId="14" xfId="3" applyFont="1" applyBorder="1" applyAlignment="1">
      <alignment vertical="center"/>
    </xf>
    <xf numFmtId="9" fontId="3" fillId="0" borderId="16" xfId="3" applyFont="1" applyBorder="1" applyAlignment="1">
      <alignment vertical="center"/>
    </xf>
    <xf numFmtId="0" fontId="3" fillId="0" borderId="26" xfId="0" applyFont="1" applyBorder="1" applyAlignment="1">
      <alignment horizontal="left" vertical="center" indent="1"/>
    </xf>
    <xf numFmtId="0" fontId="3" fillId="0" borderId="27" xfId="0" applyFont="1" applyBorder="1" applyAlignment="1">
      <alignment horizontal="left" vertical="center" indent="1"/>
    </xf>
    <xf numFmtId="0" fontId="3" fillId="0" borderId="28" xfId="0" applyFont="1" applyBorder="1" applyAlignment="1">
      <alignment horizontal="left" vertical="center" indent="1"/>
    </xf>
    <xf numFmtId="0" fontId="3" fillId="0" borderId="12" xfId="0" applyFont="1" applyBorder="1" applyAlignment="1">
      <alignment horizontal="left" vertical="center" indent="1"/>
    </xf>
    <xf numFmtId="0" fontId="3" fillId="0" borderId="13" xfId="0" applyFont="1" applyBorder="1" applyAlignment="1">
      <alignment horizontal="left" vertical="center" indent="1"/>
    </xf>
    <xf numFmtId="0" fontId="3" fillId="0" borderId="14" xfId="0" applyFont="1" applyBorder="1" applyAlignment="1">
      <alignment horizontal="left" vertical="center" indent="1"/>
    </xf>
    <xf numFmtId="0" fontId="3" fillId="0" borderId="15" xfId="0" applyFont="1" applyBorder="1" applyAlignment="1">
      <alignment horizontal="left" vertical="center" indent="1"/>
    </xf>
    <xf numFmtId="0" fontId="3" fillId="0" borderId="16" xfId="0" applyFont="1" applyBorder="1" applyAlignment="1">
      <alignment horizontal="left" vertical="center" indent="1"/>
    </xf>
    <xf numFmtId="0" fontId="3" fillId="0" borderId="17" xfId="0" applyFont="1" applyBorder="1" applyAlignment="1">
      <alignment horizontal="left" vertical="center" indent="1"/>
    </xf>
    <xf numFmtId="0" fontId="3" fillId="0" borderId="29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3" fillId="0" borderId="30" xfId="0" applyFont="1" applyBorder="1" applyAlignment="1">
      <alignment vertical="center"/>
    </xf>
    <xf numFmtId="0" fontId="3" fillId="0" borderId="31" xfId="0" applyFont="1" applyBorder="1" applyAlignment="1">
      <alignment vertical="center"/>
    </xf>
    <xf numFmtId="0" fontId="3" fillId="0" borderId="33" xfId="0" applyFont="1" applyBorder="1" applyAlignment="1">
      <alignment vertical="center"/>
    </xf>
    <xf numFmtId="0" fontId="3" fillId="0" borderId="39" xfId="0" applyFont="1" applyBorder="1" applyAlignment="1">
      <alignment vertical="center"/>
    </xf>
    <xf numFmtId="0" fontId="3" fillId="0" borderId="40" xfId="0" applyFont="1" applyBorder="1" applyAlignment="1">
      <alignment vertical="center"/>
    </xf>
    <xf numFmtId="0" fontId="3" fillId="0" borderId="41" xfId="0" applyFont="1" applyBorder="1" applyAlignment="1">
      <alignment vertical="center"/>
    </xf>
    <xf numFmtId="0" fontId="3" fillId="0" borderId="42" xfId="0" applyFont="1" applyBorder="1" applyAlignment="1">
      <alignment vertical="center"/>
    </xf>
    <xf numFmtId="0" fontId="3" fillId="0" borderId="44" xfId="0" applyFont="1" applyBorder="1" applyAlignment="1">
      <alignment vertical="center"/>
    </xf>
    <xf numFmtId="0" fontId="2" fillId="0" borderId="36" xfId="0" applyFont="1" applyBorder="1" applyAlignment="1">
      <alignment vertical="center"/>
    </xf>
    <xf numFmtId="0" fontId="0" fillId="0" borderId="37" xfId="0" applyFont="1" applyBorder="1" applyAlignment="1">
      <alignment vertical="center"/>
    </xf>
    <xf numFmtId="0" fontId="0" fillId="0" borderId="38" xfId="0" applyFont="1" applyBorder="1" applyAlignment="1">
      <alignment vertical="center"/>
    </xf>
    <xf numFmtId="0" fontId="0" fillId="0" borderId="36" xfId="0" applyFont="1" applyBorder="1" applyAlignment="1">
      <alignment vertical="center"/>
    </xf>
    <xf numFmtId="0" fontId="2" fillId="0" borderId="37" xfId="0" applyFont="1" applyBorder="1" applyAlignment="1">
      <alignment vertical="center"/>
    </xf>
    <xf numFmtId="0" fontId="0" fillId="0" borderId="0" xfId="0" applyFont="1" applyAlignment="1">
      <alignment vertical="center"/>
    </xf>
    <xf numFmtId="0" fontId="2" fillId="0" borderId="0" xfId="0" applyFont="1"/>
    <xf numFmtId="0" fontId="3" fillId="0" borderId="3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41" xfId="0" applyFont="1" applyBorder="1" applyAlignment="1">
      <alignment horizontal="left" vertical="center" indent="1"/>
    </xf>
    <xf numFmtId="0" fontId="3" fillId="0" borderId="43" xfId="0" applyFont="1" applyBorder="1" applyAlignment="1">
      <alignment horizontal="left" vertical="center" indent="1"/>
    </xf>
    <xf numFmtId="0" fontId="3" fillId="0" borderId="2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4" fillId="0" borderId="30" xfId="0" applyFont="1" applyBorder="1" applyAlignment="1">
      <alignment vertical="center"/>
    </xf>
    <xf numFmtId="0" fontId="4" fillId="0" borderId="34" xfId="0" applyFont="1" applyBorder="1" applyAlignment="1">
      <alignment horizontal="center" vertical="center"/>
    </xf>
    <xf numFmtId="164" fontId="4" fillId="0" borderId="32" xfId="2" applyFont="1" applyBorder="1" applyAlignment="1">
      <alignment vertical="center"/>
    </xf>
    <xf numFmtId="164" fontId="4" fillId="0" borderId="46" xfId="2" applyFont="1" applyBorder="1" applyAlignment="1">
      <alignment vertical="center"/>
    </xf>
    <xf numFmtId="10" fontId="3" fillId="0" borderId="32" xfId="3" applyNumberFormat="1" applyFont="1" applyBorder="1" applyAlignment="1">
      <alignment horizontal="center" vertical="center"/>
    </xf>
    <xf numFmtId="10" fontId="3" fillId="0" borderId="46" xfId="3" applyNumberFormat="1" applyFont="1" applyBorder="1" applyAlignment="1">
      <alignment horizontal="center" vertical="center"/>
    </xf>
    <xf numFmtId="164" fontId="3" fillId="0" borderId="3" xfId="0" applyNumberFormat="1" applyFont="1" applyBorder="1" applyAlignment="1">
      <alignment vertical="center"/>
    </xf>
    <xf numFmtId="164" fontId="3" fillId="0" borderId="42" xfId="0" applyNumberFormat="1" applyFont="1" applyBorder="1" applyAlignment="1">
      <alignment vertical="center"/>
    </xf>
    <xf numFmtId="164" fontId="3" fillId="0" borderId="44" xfId="0" applyNumberFormat="1" applyFont="1" applyBorder="1" applyAlignment="1">
      <alignment vertical="center"/>
    </xf>
    <xf numFmtId="0" fontId="3" fillId="0" borderId="47" xfId="0" applyFont="1" applyBorder="1" applyAlignment="1">
      <alignment vertical="center"/>
    </xf>
    <xf numFmtId="164" fontId="3" fillId="0" borderId="7" xfId="0" applyNumberFormat="1" applyFont="1" applyBorder="1" applyAlignment="1">
      <alignment vertical="center"/>
    </xf>
    <xf numFmtId="164" fontId="4" fillId="0" borderId="7" xfId="0" applyNumberFormat="1" applyFont="1" applyBorder="1" applyAlignment="1">
      <alignment vertical="center"/>
    </xf>
    <xf numFmtId="164" fontId="2" fillId="0" borderId="7" xfId="0" applyNumberFormat="1" applyFont="1" applyBorder="1" applyAlignment="1">
      <alignment vertical="center"/>
    </xf>
    <xf numFmtId="164" fontId="2" fillId="0" borderId="48" xfId="0" applyNumberFormat="1" applyFont="1" applyBorder="1" applyAlignment="1">
      <alignment vertical="center"/>
    </xf>
    <xf numFmtId="14" fontId="3" fillId="0" borderId="41" xfId="0" applyNumberFormat="1" applyFont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14" fontId="3" fillId="0" borderId="44" xfId="0" applyNumberFormat="1" applyFont="1" applyBorder="1" applyAlignment="1">
      <alignment horizontal="center" vertical="center"/>
    </xf>
    <xf numFmtId="164" fontId="3" fillId="0" borderId="3" xfId="2" applyFont="1" applyBorder="1" applyAlignment="1">
      <alignment vertical="center"/>
    </xf>
    <xf numFmtId="164" fontId="3" fillId="0" borderId="44" xfId="2" applyFont="1" applyBorder="1" applyAlignment="1">
      <alignment vertical="center"/>
    </xf>
    <xf numFmtId="0" fontId="3" fillId="0" borderId="42" xfId="0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  <xf numFmtId="164" fontId="3" fillId="0" borderId="41" xfId="2" applyFont="1" applyBorder="1" applyAlignment="1">
      <alignment vertical="center"/>
    </xf>
    <xf numFmtId="164" fontId="3" fillId="0" borderId="43" xfId="2" applyFont="1" applyBorder="1" applyAlignment="1">
      <alignment vertical="center"/>
    </xf>
    <xf numFmtId="164" fontId="3" fillId="0" borderId="13" xfId="2" applyFont="1" applyBorder="1" applyAlignment="1">
      <alignment vertical="center"/>
    </xf>
    <xf numFmtId="164" fontId="3" fillId="0" borderId="15" xfId="2" applyFont="1" applyBorder="1" applyAlignment="1">
      <alignment vertical="center"/>
    </xf>
    <xf numFmtId="164" fontId="3" fillId="0" borderId="17" xfId="2" applyFont="1" applyBorder="1" applyAlignment="1">
      <alignment vertical="center"/>
    </xf>
    <xf numFmtId="165" fontId="3" fillId="0" borderId="5" xfId="1" applyNumberFormat="1" applyFont="1" applyBorder="1" applyAlignment="1">
      <alignment vertical="center"/>
    </xf>
    <xf numFmtId="165" fontId="3" fillId="0" borderId="6" xfId="0" applyNumberFormat="1" applyFont="1" applyBorder="1" applyAlignment="1">
      <alignment vertical="center"/>
    </xf>
    <xf numFmtId="165" fontId="3" fillId="0" borderId="22" xfId="0" applyNumberFormat="1" applyFont="1" applyBorder="1" applyAlignment="1">
      <alignment vertical="center"/>
    </xf>
    <xf numFmtId="0" fontId="3" fillId="0" borderId="49" xfId="0" applyFont="1" applyBorder="1" applyAlignment="1">
      <alignment vertical="center"/>
    </xf>
    <xf numFmtId="0" fontId="3" fillId="0" borderId="50" xfId="0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9" fontId="3" fillId="0" borderId="32" xfId="3" applyFont="1" applyBorder="1" applyAlignment="1">
      <alignment horizontal="center" vertical="center"/>
    </xf>
    <xf numFmtId="9" fontId="3" fillId="0" borderId="46" xfId="3" applyFont="1" applyBorder="1" applyAlignment="1">
      <alignment horizontal="center" vertical="center"/>
    </xf>
    <xf numFmtId="164" fontId="3" fillId="0" borderId="51" xfId="0" applyNumberFormat="1" applyFont="1" applyBorder="1" applyAlignment="1">
      <alignment vertical="center"/>
    </xf>
    <xf numFmtId="164" fontId="2" fillId="0" borderId="53" xfId="0" applyNumberFormat="1" applyFont="1" applyBorder="1" applyAlignment="1">
      <alignment vertical="center"/>
    </xf>
    <xf numFmtId="164" fontId="3" fillId="0" borderId="42" xfId="2" applyFont="1" applyBorder="1" applyAlignment="1">
      <alignment vertical="center"/>
    </xf>
    <xf numFmtId="164" fontId="3" fillId="0" borderId="45" xfId="2" applyFont="1" applyBorder="1" applyAlignment="1">
      <alignment vertical="center"/>
    </xf>
    <xf numFmtId="0" fontId="2" fillId="0" borderId="54" xfId="0" applyFont="1" applyBorder="1" applyAlignment="1">
      <alignment vertical="center"/>
    </xf>
    <xf numFmtId="0" fontId="3" fillId="0" borderId="55" xfId="0" applyFont="1" applyBorder="1" applyAlignment="1">
      <alignment vertical="center"/>
    </xf>
    <xf numFmtId="164" fontId="3" fillId="0" borderId="52" xfId="0" applyNumberFormat="1" applyFont="1" applyBorder="1" applyAlignment="1">
      <alignment vertical="center"/>
    </xf>
    <xf numFmtId="164" fontId="4" fillId="0" borderId="47" xfId="0" applyNumberFormat="1" applyFont="1" applyBorder="1" applyAlignment="1">
      <alignment vertical="center"/>
    </xf>
    <xf numFmtId="0" fontId="3" fillId="0" borderId="0" xfId="0" applyFont="1" applyAlignment="1">
      <alignment vertical="center" wrapText="1"/>
    </xf>
    <xf numFmtId="0" fontId="2" fillId="0" borderId="0" xfId="0" applyFont="1" applyAlignment="1">
      <alignment horizontal="left" indent="1"/>
    </xf>
    <xf numFmtId="0" fontId="3" fillId="0" borderId="0" xfId="0" applyFont="1" applyAlignment="1">
      <alignment horizontal="left" vertical="center" indent="1"/>
    </xf>
    <xf numFmtId="0" fontId="3" fillId="0" borderId="0" xfId="0" applyFont="1" applyAlignment="1">
      <alignment horizontal="left" indent="1"/>
    </xf>
    <xf numFmtId="164" fontId="3" fillId="0" borderId="29" xfId="0" applyNumberFormat="1" applyFont="1" applyBorder="1" applyAlignment="1">
      <alignment vertical="center"/>
    </xf>
    <xf numFmtId="164" fontId="3" fillId="0" borderId="29" xfId="2" applyFont="1" applyBorder="1" applyAlignment="1">
      <alignment vertical="center"/>
    </xf>
    <xf numFmtId="0" fontId="3" fillId="0" borderId="57" xfId="0" applyFont="1" applyBorder="1" applyAlignment="1">
      <alignment horizontal="center" vertical="center"/>
    </xf>
    <xf numFmtId="9" fontId="3" fillId="0" borderId="3" xfId="3" applyFont="1" applyBorder="1" applyAlignment="1">
      <alignment horizontal="center" vertical="center"/>
    </xf>
    <xf numFmtId="164" fontId="3" fillId="0" borderId="39" xfId="2" applyFont="1" applyBorder="1" applyAlignment="1">
      <alignment vertical="center"/>
    </xf>
    <xf numFmtId="164" fontId="3" fillId="0" borderId="40" xfId="0" applyNumberFormat="1" applyFont="1" applyBorder="1" applyAlignment="1">
      <alignment vertical="center"/>
    </xf>
    <xf numFmtId="9" fontId="3" fillId="0" borderId="44" xfId="3" applyFont="1" applyBorder="1" applyAlignment="1">
      <alignment horizontal="center" vertical="center"/>
    </xf>
    <xf numFmtId="164" fontId="3" fillId="0" borderId="45" xfId="0" applyNumberFormat="1" applyFont="1" applyBorder="1" applyAlignment="1">
      <alignment vertical="center"/>
    </xf>
    <xf numFmtId="0" fontId="0" fillId="0" borderId="8" xfId="0" applyFont="1" applyBorder="1" applyAlignment="1">
      <alignment vertical="center"/>
    </xf>
    <xf numFmtId="0" fontId="0" fillId="0" borderId="58" xfId="0" applyFont="1" applyBorder="1" applyAlignment="1">
      <alignment vertical="center"/>
    </xf>
    <xf numFmtId="0" fontId="0" fillId="0" borderId="9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4" fillId="0" borderId="56" xfId="0" applyFont="1" applyBorder="1" applyAlignment="1">
      <alignment vertical="center"/>
    </xf>
    <xf numFmtId="0" fontId="4" fillId="0" borderId="55" xfId="0" applyFont="1" applyBorder="1" applyAlignment="1">
      <alignment horizontal="center" vertical="center"/>
    </xf>
    <xf numFmtId="164" fontId="4" fillId="0" borderId="56" xfId="2" applyFont="1" applyBorder="1" applyAlignment="1">
      <alignment vertical="center"/>
    </xf>
    <xf numFmtId="164" fontId="4" fillId="0" borderId="55" xfId="2" applyFont="1" applyBorder="1" applyAlignment="1">
      <alignment vertical="center"/>
    </xf>
    <xf numFmtId="164" fontId="4" fillId="0" borderId="53" xfId="2" applyFont="1" applyBorder="1" applyAlignment="1">
      <alignment vertical="center"/>
    </xf>
    <xf numFmtId="164" fontId="2" fillId="0" borderId="0" xfId="0" applyNumberFormat="1" applyFont="1" applyBorder="1" applyAlignment="1">
      <alignment vertical="center"/>
    </xf>
    <xf numFmtId="164" fontId="3" fillId="0" borderId="55" xfId="0" applyNumberFormat="1" applyFont="1" applyBorder="1" applyAlignment="1">
      <alignment vertical="center"/>
    </xf>
    <xf numFmtId="164" fontId="3" fillId="0" borderId="53" xfId="0" applyNumberFormat="1" applyFont="1" applyBorder="1" applyAlignment="1">
      <alignment vertical="center"/>
    </xf>
    <xf numFmtId="0" fontId="0" fillId="0" borderId="24" xfId="0" applyFont="1" applyBorder="1" applyAlignment="1">
      <alignment vertic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C33B7F-B730-4B23-A38B-C5E03C412092}">
  <sheetPr codeName="Feuil1"/>
  <dimension ref="A1:I27"/>
  <sheetViews>
    <sheetView workbookViewId="0">
      <selection activeCell="A5" sqref="A5"/>
    </sheetView>
  </sheetViews>
  <sheetFormatPr baseColWidth="10" defaultRowHeight="15" customHeight="1" x14ac:dyDescent="0.2"/>
  <cols>
    <col min="1" max="1" width="17.625" style="1" bestFit="1" customWidth="1"/>
    <col min="2" max="2" width="17.625" style="1" customWidth="1"/>
    <col min="3" max="3" width="32.25" style="1" customWidth="1"/>
    <col min="4" max="4" width="24.875" style="106" bestFit="1" customWidth="1"/>
    <col min="5" max="5" width="25.25" style="1" bestFit="1" customWidth="1"/>
    <col min="6" max="6" width="19.25" style="1" bestFit="1" customWidth="1"/>
    <col min="7" max="7" width="18.25" style="1" bestFit="1" customWidth="1"/>
    <col min="8" max="8" width="10.75" style="1" bestFit="1" customWidth="1"/>
    <col min="9" max="9" width="15.375" style="1" bestFit="1" customWidth="1"/>
    <col min="10" max="16384" width="11" style="1"/>
  </cols>
  <sheetData>
    <row r="1" spans="1:9" s="51" customFormat="1" ht="20.100000000000001" customHeight="1" x14ac:dyDescent="0.25">
      <c r="A1" s="51" t="s">
        <v>118</v>
      </c>
      <c r="B1" s="51" t="s">
        <v>162</v>
      </c>
      <c r="C1" s="51" t="s">
        <v>119</v>
      </c>
      <c r="D1" s="104" t="s">
        <v>120</v>
      </c>
      <c r="E1" s="51" t="s">
        <v>121</v>
      </c>
      <c r="F1" s="51" t="s">
        <v>82</v>
      </c>
      <c r="G1" s="51" t="s">
        <v>122</v>
      </c>
      <c r="H1" s="51" t="s">
        <v>2</v>
      </c>
      <c r="I1" s="51" t="s">
        <v>3</v>
      </c>
    </row>
    <row r="2" spans="1:9" ht="15" customHeight="1" x14ac:dyDescent="0.2">
      <c r="A2" s="2" t="s">
        <v>5</v>
      </c>
      <c r="B2" s="2"/>
      <c r="C2" s="2" t="s">
        <v>28</v>
      </c>
      <c r="D2" s="105" t="s">
        <v>52</v>
      </c>
      <c r="E2" s="2"/>
      <c r="F2" s="2" t="s">
        <v>74</v>
      </c>
      <c r="G2" s="2" t="s">
        <v>92</v>
      </c>
      <c r="H2" s="2" t="s">
        <v>109</v>
      </c>
    </row>
    <row r="3" spans="1:9" ht="15" customHeight="1" x14ac:dyDescent="0.2">
      <c r="A3" s="2" t="s">
        <v>159</v>
      </c>
      <c r="B3" s="2"/>
      <c r="C3" s="103" t="s">
        <v>29</v>
      </c>
      <c r="D3" s="105" t="s">
        <v>53</v>
      </c>
      <c r="E3" s="2"/>
      <c r="F3" s="2" t="s">
        <v>75</v>
      </c>
      <c r="G3" s="2" t="s">
        <v>93</v>
      </c>
      <c r="H3" s="2" t="s">
        <v>110</v>
      </c>
    </row>
    <row r="4" spans="1:9" ht="15" customHeight="1" x14ac:dyDescent="0.2">
      <c r="A4" s="2" t="s">
        <v>6</v>
      </c>
      <c r="B4" s="2"/>
      <c r="C4" s="2" t="s">
        <v>30</v>
      </c>
      <c r="D4" s="105" t="s">
        <v>54</v>
      </c>
      <c r="E4" s="2"/>
      <c r="F4" s="2" t="s">
        <v>76</v>
      </c>
      <c r="G4" s="2" t="s">
        <v>94</v>
      </c>
      <c r="H4" s="2"/>
    </row>
    <row r="5" spans="1:9" ht="15" customHeight="1" x14ac:dyDescent="0.2">
      <c r="A5" s="2" t="s">
        <v>166</v>
      </c>
      <c r="B5" s="2"/>
      <c r="C5" s="2" t="s">
        <v>31</v>
      </c>
      <c r="D5" s="105" t="s">
        <v>55</v>
      </c>
      <c r="E5" s="2" t="s">
        <v>70</v>
      </c>
      <c r="F5" s="2" t="s">
        <v>77</v>
      </c>
      <c r="G5" s="2" t="s">
        <v>95</v>
      </c>
      <c r="H5" s="2"/>
    </row>
    <row r="6" spans="1:9" ht="15" customHeight="1" x14ac:dyDescent="0.2">
      <c r="A6" s="2" t="s">
        <v>4</v>
      </c>
      <c r="B6" s="2"/>
      <c r="C6" s="2" t="s">
        <v>32</v>
      </c>
      <c r="D6" s="105" t="s">
        <v>56</v>
      </c>
      <c r="E6" s="2" t="s">
        <v>71</v>
      </c>
      <c r="F6" s="2" t="s">
        <v>78</v>
      </c>
      <c r="G6" s="2" t="s">
        <v>96</v>
      </c>
      <c r="H6" s="2"/>
      <c r="I6" s="2">
        <v>374</v>
      </c>
    </row>
    <row r="7" spans="1:9" ht="15" customHeight="1" x14ac:dyDescent="0.2">
      <c r="A7" s="2" t="s">
        <v>7</v>
      </c>
      <c r="B7" s="2"/>
      <c r="C7" s="2" t="s">
        <v>33</v>
      </c>
      <c r="D7" s="105" t="s">
        <v>57</v>
      </c>
      <c r="E7" s="2"/>
      <c r="F7" s="2" t="s">
        <v>79</v>
      </c>
      <c r="G7" s="2" t="s">
        <v>97</v>
      </c>
      <c r="H7" s="2" t="s">
        <v>111</v>
      </c>
    </row>
    <row r="8" spans="1:9" ht="15" customHeight="1" x14ac:dyDescent="0.2">
      <c r="A8" s="2" t="s">
        <v>8</v>
      </c>
      <c r="B8" s="2"/>
      <c r="C8" s="2" t="s">
        <v>34</v>
      </c>
      <c r="D8" s="105" t="s">
        <v>58</v>
      </c>
      <c r="E8" s="2"/>
      <c r="F8" s="2" t="s">
        <v>80</v>
      </c>
      <c r="G8" s="2" t="s">
        <v>98</v>
      </c>
      <c r="H8" s="2" t="s">
        <v>112</v>
      </c>
    </row>
    <row r="9" spans="1:9" ht="15" customHeight="1" x14ac:dyDescent="0.2">
      <c r="A9" s="2" t="s">
        <v>9</v>
      </c>
      <c r="B9" s="2"/>
      <c r="C9" s="2" t="s">
        <v>35</v>
      </c>
      <c r="D9" s="105" t="s">
        <v>59</v>
      </c>
      <c r="E9" s="2"/>
      <c r="F9" s="2" t="s">
        <v>81</v>
      </c>
      <c r="G9" s="2" t="s">
        <v>99</v>
      </c>
      <c r="H9" s="2"/>
    </row>
    <row r="10" spans="1:9" ht="15" customHeight="1" x14ac:dyDescent="0.2">
      <c r="A10" s="2" t="s">
        <v>10</v>
      </c>
      <c r="B10" s="2"/>
      <c r="C10" s="2"/>
      <c r="D10" s="105"/>
      <c r="E10" s="2"/>
      <c r="F10" s="2"/>
      <c r="G10" s="2"/>
      <c r="H10" s="2"/>
    </row>
    <row r="11" spans="1:9" ht="15" customHeight="1" x14ac:dyDescent="0.2">
      <c r="A11" s="2" t="s">
        <v>11</v>
      </c>
      <c r="B11" s="2"/>
      <c r="C11" s="2" t="s">
        <v>36</v>
      </c>
      <c r="D11" s="105" t="s">
        <v>60</v>
      </c>
      <c r="E11" s="2"/>
      <c r="F11" s="2" t="s">
        <v>82</v>
      </c>
      <c r="G11" s="2" t="s">
        <v>100</v>
      </c>
      <c r="H11" s="2"/>
    </row>
    <row r="12" spans="1:9" ht="15" customHeight="1" x14ac:dyDescent="0.2">
      <c r="A12" s="2" t="s">
        <v>12</v>
      </c>
      <c r="B12" s="2"/>
      <c r="C12" s="2" t="s">
        <v>37</v>
      </c>
      <c r="D12" s="105" t="s">
        <v>61</v>
      </c>
      <c r="E12" s="2" t="s">
        <v>72</v>
      </c>
      <c r="F12" s="2" t="s">
        <v>83</v>
      </c>
      <c r="G12" s="2" t="s">
        <v>101</v>
      </c>
      <c r="H12" s="2" t="s">
        <v>113</v>
      </c>
    </row>
    <row r="13" spans="1:9" ht="15" customHeight="1" x14ac:dyDescent="0.2">
      <c r="A13" s="2" t="s">
        <v>13</v>
      </c>
      <c r="B13" s="2"/>
      <c r="C13" s="2" t="s">
        <v>38</v>
      </c>
      <c r="D13" s="105" t="s">
        <v>62</v>
      </c>
      <c r="E13" s="2" t="s">
        <v>73</v>
      </c>
      <c r="F13" s="2" t="s">
        <v>84</v>
      </c>
      <c r="G13" s="2" t="s">
        <v>102</v>
      </c>
      <c r="H13" s="2" t="s">
        <v>114</v>
      </c>
    </row>
    <row r="14" spans="1:9" ht="15" customHeight="1" x14ac:dyDescent="0.2">
      <c r="A14" s="2" t="s">
        <v>14</v>
      </c>
      <c r="B14" s="2"/>
      <c r="C14" s="2" t="s">
        <v>39</v>
      </c>
      <c r="D14" s="105" t="s">
        <v>63</v>
      </c>
      <c r="E14" s="2"/>
      <c r="F14" s="2" t="s">
        <v>85</v>
      </c>
      <c r="G14" s="2" t="s">
        <v>103</v>
      </c>
      <c r="H14" s="2" t="s">
        <v>115</v>
      </c>
    </row>
    <row r="15" spans="1:9" ht="15" customHeight="1" x14ac:dyDescent="0.2">
      <c r="A15" s="2" t="s">
        <v>15</v>
      </c>
      <c r="B15" s="2"/>
      <c r="C15" s="2" t="s">
        <v>40</v>
      </c>
      <c r="D15" s="105" t="s">
        <v>64</v>
      </c>
      <c r="E15" s="2" t="s">
        <v>70</v>
      </c>
      <c r="F15" s="2" t="s">
        <v>86</v>
      </c>
      <c r="G15" s="2" t="s">
        <v>104</v>
      </c>
      <c r="H15" s="2"/>
    </row>
    <row r="16" spans="1:9" ht="15" customHeight="1" x14ac:dyDescent="0.2">
      <c r="A16" s="2" t="s">
        <v>16</v>
      </c>
      <c r="B16" s="2"/>
      <c r="C16" s="2" t="s">
        <v>41</v>
      </c>
      <c r="D16" s="105" t="s">
        <v>65</v>
      </c>
      <c r="E16" s="2"/>
      <c r="F16" s="2" t="s">
        <v>87</v>
      </c>
      <c r="G16" s="2" t="s">
        <v>105</v>
      </c>
      <c r="H16" s="2" t="s">
        <v>116</v>
      </c>
    </row>
    <row r="17" spans="1:8" ht="15" customHeight="1" x14ac:dyDescent="0.2">
      <c r="A17" s="2" t="s">
        <v>17</v>
      </c>
      <c r="B17" s="2"/>
      <c r="C17" s="2"/>
      <c r="D17" s="105"/>
      <c r="E17" s="2"/>
      <c r="F17" s="2"/>
      <c r="G17" s="2"/>
      <c r="H17" s="2"/>
    </row>
    <row r="18" spans="1:8" ht="15" customHeight="1" x14ac:dyDescent="0.2">
      <c r="A18" s="2" t="s">
        <v>18</v>
      </c>
      <c r="B18" s="2"/>
      <c r="C18" s="2" t="s">
        <v>42</v>
      </c>
      <c r="D18" s="105" t="s">
        <v>66</v>
      </c>
      <c r="E18" s="2"/>
      <c r="F18" s="2" t="s">
        <v>88</v>
      </c>
      <c r="G18" s="2" t="s">
        <v>106</v>
      </c>
      <c r="H18" s="2"/>
    </row>
    <row r="19" spans="1:8" ht="15" customHeight="1" x14ac:dyDescent="0.2">
      <c r="A19" s="2" t="s">
        <v>19</v>
      </c>
      <c r="B19" s="2"/>
      <c r="C19" s="2" t="s">
        <v>43</v>
      </c>
      <c r="D19" s="105" t="s">
        <v>67</v>
      </c>
      <c r="E19" s="2"/>
      <c r="F19" s="2" t="s">
        <v>89</v>
      </c>
      <c r="G19" s="2" t="s">
        <v>107</v>
      </c>
      <c r="H19" s="2"/>
    </row>
    <row r="20" spans="1:8" ht="15" customHeight="1" x14ac:dyDescent="0.2">
      <c r="A20" s="2" t="s">
        <v>20</v>
      </c>
      <c r="B20" s="2"/>
      <c r="C20" s="2" t="s">
        <v>44</v>
      </c>
      <c r="D20" s="105" t="s">
        <v>68</v>
      </c>
      <c r="E20" s="2" t="s">
        <v>70</v>
      </c>
      <c r="F20" s="2" t="s">
        <v>90</v>
      </c>
      <c r="G20" s="2" t="s">
        <v>107</v>
      </c>
      <c r="H20" s="2"/>
    </row>
    <row r="21" spans="1:8" ht="15" customHeight="1" x14ac:dyDescent="0.2">
      <c r="A21" s="2" t="s">
        <v>21</v>
      </c>
      <c r="B21" s="2"/>
      <c r="C21" s="2" t="s">
        <v>45</v>
      </c>
      <c r="D21" s="105" t="s">
        <v>69</v>
      </c>
      <c r="E21" s="2"/>
      <c r="F21" s="2" t="s">
        <v>91</v>
      </c>
      <c r="G21" s="2" t="s">
        <v>108</v>
      </c>
      <c r="H21" s="2" t="s">
        <v>117</v>
      </c>
    </row>
    <row r="22" spans="1:8" ht="15" customHeight="1" x14ac:dyDescent="0.2">
      <c r="A22" s="2" t="s">
        <v>22</v>
      </c>
      <c r="B22" s="2"/>
      <c r="C22" s="103" t="s">
        <v>46</v>
      </c>
      <c r="D22" s="105" t="s">
        <v>55</v>
      </c>
      <c r="E22" s="2" t="s">
        <v>70</v>
      </c>
      <c r="F22" s="2" t="s">
        <v>77</v>
      </c>
      <c r="G22" s="2" t="s">
        <v>95</v>
      </c>
      <c r="H22" s="2"/>
    </row>
    <row r="23" spans="1:8" ht="15" customHeight="1" x14ac:dyDescent="0.2">
      <c r="A23" s="2" t="s">
        <v>23</v>
      </c>
      <c r="B23" s="2"/>
      <c r="C23" s="2" t="s">
        <v>47</v>
      </c>
      <c r="D23" s="105" t="s">
        <v>65</v>
      </c>
      <c r="E23" s="2"/>
      <c r="F23" s="2" t="s">
        <v>87</v>
      </c>
      <c r="G23" s="2" t="s">
        <v>105</v>
      </c>
      <c r="H23" s="2" t="s">
        <v>116</v>
      </c>
    </row>
    <row r="24" spans="1:8" ht="15" customHeight="1" x14ac:dyDescent="0.2">
      <c r="A24" s="2" t="s">
        <v>24</v>
      </c>
      <c r="B24" s="2"/>
      <c r="C24" s="2" t="s">
        <v>48</v>
      </c>
      <c r="D24" s="105" t="s">
        <v>55</v>
      </c>
      <c r="E24" s="2" t="s">
        <v>70</v>
      </c>
      <c r="F24" s="2" t="s">
        <v>77</v>
      </c>
      <c r="G24" s="2" t="s">
        <v>95</v>
      </c>
      <c r="H24" s="2"/>
    </row>
    <row r="25" spans="1:8" ht="15" customHeight="1" x14ac:dyDescent="0.2">
      <c r="A25" s="2" t="s">
        <v>25</v>
      </c>
      <c r="B25" s="2"/>
      <c r="C25" s="2" t="s">
        <v>49</v>
      </c>
      <c r="D25" s="105" t="s">
        <v>65</v>
      </c>
      <c r="E25" s="2"/>
      <c r="F25" s="2" t="s">
        <v>87</v>
      </c>
      <c r="G25" s="2" t="s">
        <v>105</v>
      </c>
      <c r="H25" s="2" t="s">
        <v>116</v>
      </c>
    </row>
    <row r="26" spans="1:8" ht="15" customHeight="1" x14ac:dyDescent="0.2">
      <c r="A26" s="2" t="s">
        <v>26</v>
      </c>
      <c r="B26" s="2"/>
      <c r="C26" s="2" t="s">
        <v>50</v>
      </c>
      <c r="D26" s="105" t="s">
        <v>55</v>
      </c>
      <c r="E26" s="2" t="s">
        <v>70</v>
      </c>
      <c r="F26" s="2" t="s">
        <v>77</v>
      </c>
      <c r="G26" s="2" t="s">
        <v>95</v>
      </c>
      <c r="H26" s="2"/>
    </row>
    <row r="27" spans="1:8" ht="15" customHeight="1" x14ac:dyDescent="0.2">
      <c r="A27" s="2" t="s">
        <v>27</v>
      </c>
      <c r="B27" s="2"/>
      <c r="C27" s="2" t="s">
        <v>51</v>
      </c>
      <c r="D27" s="105" t="s">
        <v>65</v>
      </c>
      <c r="E27" s="2"/>
      <c r="F27" s="2" t="s">
        <v>87</v>
      </c>
      <c r="G27" s="2" t="s">
        <v>105</v>
      </c>
      <c r="H27" s="2" t="s">
        <v>116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BF40D7-DAB3-414D-91A2-BCB76B8411AA}">
  <sheetPr codeName="Feuil2"/>
  <dimension ref="B1:K22"/>
  <sheetViews>
    <sheetView workbookViewId="0">
      <selection activeCell="G11" sqref="G11"/>
    </sheetView>
  </sheetViews>
  <sheetFormatPr baseColWidth="10" defaultRowHeight="15" customHeight="1" x14ac:dyDescent="0.2"/>
  <cols>
    <col min="1" max="1" width="3.625" style="2" customWidth="1"/>
    <col min="2" max="2" width="16.625" style="2" customWidth="1"/>
    <col min="3" max="3" width="17.25" style="2" customWidth="1"/>
    <col min="4" max="10" width="11" style="2"/>
    <col min="11" max="11" width="21.75" style="2" customWidth="1"/>
    <col min="12" max="16384" width="11" style="2"/>
  </cols>
  <sheetData>
    <row r="1" spans="2:11" ht="15" customHeight="1" thickBot="1" x14ac:dyDescent="0.25"/>
    <row r="2" spans="2:11" s="8" customFormat="1" ht="15" customHeight="1" x14ac:dyDescent="0.2">
      <c r="B2" s="3" t="s">
        <v>123</v>
      </c>
      <c r="C2" s="4"/>
      <c r="D2" s="3" t="s">
        <v>125</v>
      </c>
      <c r="E2" s="5"/>
      <c r="F2" s="5"/>
      <c r="G2" s="6"/>
      <c r="H2" s="3" t="s">
        <v>132</v>
      </c>
      <c r="I2" s="5"/>
      <c r="J2" s="6"/>
      <c r="K2" s="7" t="s">
        <v>0</v>
      </c>
    </row>
    <row r="3" spans="2:11" s="8" customFormat="1" ht="15" customHeight="1" x14ac:dyDescent="0.2">
      <c r="B3" s="9" t="s">
        <v>1</v>
      </c>
      <c r="C3" s="10" t="s">
        <v>124</v>
      </c>
      <c r="D3" s="11" t="s">
        <v>126</v>
      </c>
      <c r="E3" s="12" t="s">
        <v>127</v>
      </c>
      <c r="F3" s="12" t="s">
        <v>128</v>
      </c>
      <c r="G3" s="13" t="s">
        <v>129</v>
      </c>
      <c r="H3" s="14" t="s">
        <v>130</v>
      </c>
      <c r="I3" s="15"/>
      <c r="J3" s="13" t="s">
        <v>131</v>
      </c>
      <c r="K3" s="16" t="s">
        <v>1</v>
      </c>
    </row>
    <row r="4" spans="2:11" ht="15" customHeight="1" x14ac:dyDescent="0.2">
      <c r="B4" s="29" t="s">
        <v>158</v>
      </c>
      <c r="C4" s="30" t="s">
        <v>133</v>
      </c>
      <c r="D4" s="17">
        <v>0</v>
      </c>
      <c r="E4" s="87">
        <v>2</v>
      </c>
      <c r="F4" s="20">
        <v>13</v>
      </c>
      <c r="G4" s="84">
        <f>D4+E4*F4</f>
        <v>26</v>
      </c>
      <c r="H4" s="23">
        <v>1</v>
      </c>
      <c r="I4" s="20">
        <f>H4*G4</f>
        <v>26</v>
      </c>
      <c r="J4" s="84">
        <f>G4-I4</f>
        <v>0</v>
      </c>
      <c r="K4" s="26" t="s">
        <v>5</v>
      </c>
    </row>
    <row r="5" spans="2:11" ht="15" customHeight="1" x14ac:dyDescent="0.2">
      <c r="B5" s="31" t="s">
        <v>152</v>
      </c>
      <c r="C5" s="32" t="s">
        <v>153</v>
      </c>
      <c r="D5" s="18">
        <v>150</v>
      </c>
      <c r="E5" s="88">
        <v>20</v>
      </c>
      <c r="F5" s="21">
        <v>18</v>
      </c>
      <c r="G5" s="85">
        <f t="shared" ref="G5:G13" si="0">D5+E5*F5</f>
        <v>510</v>
      </c>
      <c r="H5" s="24">
        <v>1</v>
      </c>
      <c r="I5" s="21">
        <f t="shared" ref="I5:I13" si="1">H5*G5</f>
        <v>510</v>
      </c>
      <c r="J5" s="85">
        <f t="shared" ref="J5:J13" si="2">G5-I5</f>
        <v>0</v>
      </c>
      <c r="K5" s="27" t="s">
        <v>5</v>
      </c>
    </row>
    <row r="6" spans="2:11" ht="15" customHeight="1" x14ac:dyDescent="0.2">
      <c r="B6" s="31" t="s">
        <v>157</v>
      </c>
      <c r="C6" s="32">
        <v>156</v>
      </c>
      <c r="D6" s="18"/>
      <c r="E6" s="88"/>
      <c r="F6" s="21"/>
      <c r="G6" s="85">
        <v>5000</v>
      </c>
      <c r="H6" s="24">
        <v>0.75</v>
      </c>
      <c r="I6" s="21">
        <f t="shared" si="1"/>
        <v>3750</v>
      </c>
      <c r="J6" s="85">
        <f t="shared" si="2"/>
        <v>1250</v>
      </c>
      <c r="K6" s="27" t="s">
        <v>159</v>
      </c>
    </row>
    <row r="7" spans="2:11" ht="15" customHeight="1" x14ac:dyDescent="0.2">
      <c r="B7" s="31" t="s">
        <v>163</v>
      </c>
      <c r="C7" s="32">
        <v>145</v>
      </c>
      <c r="D7" s="18"/>
      <c r="E7" s="88"/>
      <c r="F7" s="21"/>
      <c r="G7" s="85">
        <v>2500</v>
      </c>
      <c r="H7" s="24">
        <v>0.75</v>
      </c>
      <c r="I7" s="21">
        <f t="shared" si="1"/>
        <v>1875</v>
      </c>
      <c r="J7" s="85">
        <f t="shared" si="2"/>
        <v>625</v>
      </c>
      <c r="K7" s="27" t="s">
        <v>159</v>
      </c>
    </row>
    <row r="8" spans="2:11" ht="15" customHeight="1" x14ac:dyDescent="0.2">
      <c r="B8" s="31"/>
      <c r="C8" s="32"/>
      <c r="D8" s="18"/>
      <c r="E8" s="88"/>
      <c r="F8" s="21"/>
      <c r="G8" s="85">
        <f t="shared" si="0"/>
        <v>0</v>
      </c>
      <c r="H8" s="24">
        <v>1</v>
      </c>
      <c r="I8" s="21">
        <f t="shared" si="1"/>
        <v>0</v>
      </c>
      <c r="J8" s="85">
        <f t="shared" si="2"/>
        <v>0</v>
      </c>
      <c r="K8" s="27" t="s">
        <v>118</v>
      </c>
    </row>
    <row r="9" spans="2:11" ht="15" customHeight="1" x14ac:dyDescent="0.2">
      <c r="B9" s="31"/>
      <c r="C9" s="32"/>
      <c r="D9" s="18"/>
      <c r="E9" s="88"/>
      <c r="F9" s="21"/>
      <c r="G9" s="85">
        <f t="shared" si="0"/>
        <v>0</v>
      </c>
      <c r="H9" s="24">
        <v>1</v>
      </c>
      <c r="I9" s="21">
        <f t="shared" si="1"/>
        <v>0</v>
      </c>
      <c r="J9" s="85">
        <f t="shared" si="2"/>
        <v>0</v>
      </c>
      <c r="K9" s="27" t="s">
        <v>118</v>
      </c>
    </row>
    <row r="10" spans="2:11" ht="15" customHeight="1" x14ac:dyDescent="0.2">
      <c r="B10" s="31"/>
      <c r="C10" s="32"/>
      <c r="D10" s="18"/>
      <c r="E10" s="88"/>
      <c r="F10" s="21"/>
      <c r="G10" s="85">
        <f t="shared" ref="G10" si="3">D10+E10*F10</f>
        <v>0</v>
      </c>
      <c r="H10" s="24">
        <v>1</v>
      </c>
      <c r="I10" s="21">
        <f t="shared" si="1"/>
        <v>0</v>
      </c>
      <c r="J10" s="85">
        <f t="shared" si="2"/>
        <v>0</v>
      </c>
      <c r="K10" s="27" t="s">
        <v>118</v>
      </c>
    </row>
    <row r="11" spans="2:11" ht="15" customHeight="1" x14ac:dyDescent="0.2">
      <c r="B11" s="31"/>
      <c r="C11" s="32"/>
      <c r="D11" s="18"/>
      <c r="E11" s="88"/>
      <c r="F11" s="21"/>
      <c r="G11" s="85">
        <f t="shared" ref="G11" si="4">D11+E11*F11</f>
        <v>0</v>
      </c>
      <c r="H11" s="24">
        <v>1</v>
      </c>
      <c r="I11" s="21">
        <f t="shared" si="1"/>
        <v>0</v>
      </c>
      <c r="J11" s="85">
        <f t="shared" si="2"/>
        <v>0</v>
      </c>
      <c r="K11" s="27" t="s">
        <v>118</v>
      </c>
    </row>
    <row r="12" spans="2:11" ht="15" customHeight="1" x14ac:dyDescent="0.2">
      <c r="B12" s="31"/>
      <c r="C12" s="32"/>
      <c r="D12" s="18"/>
      <c r="E12" s="88"/>
      <c r="F12" s="21"/>
      <c r="G12" s="85">
        <f t="shared" si="0"/>
        <v>0</v>
      </c>
      <c r="H12" s="24">
        <v>1</v>
      </c>
      <c r="I12" s="21">
        <f t="shared" si="1"/>
        <v>0</v>
      </c>
      <c r="J12" s="85">
        <f t="shared" si="2"/>
        <v>0</v>
      </c>
      <c r="K12" s="27" t="s">
        <v>118</v>
      </c>
    </row>
    <row r="13" spans="2:11" ht="15" customHeight="1" thickBot="1" x14ac:dyDescent="0.25">
      <c r="B13" s="33"/>
      <c r="C13" s="34"/>
      <c r="D13" s="19"/>
      <c r="E13" s="89"/>
      <c r="F13" s="22"/>
      <c r="G13" s="86">
        <f t="shared" si="0"/>
        <v>0</v>
      </c>
      <c r="H13" s="25">
        <v>1</v>
      </c>
      <c r="I13" s="22">
        <f t="shared" si="1"/>
        <v>0</v>
      </c>
      <c r="J13" s="86">
        <f t="shared" si="2"/>
        <v>0</v>
      </c>
      <c r="K13" s="28" t="s">
        <v>118</v>
      </c>
    </row>
    <row r="14" spans="2:11" ht="15" customHeight="1" thickBot="1" x14ac:dyDescent="0.25">
      <c r="G14" s="69">
        <f>SUM(G4:G13)</f>
        <v>8036</v>
      </c>
      <c r="I14" s="102">
        <f>SUM(I4:I13)</f>
        <v>6161</v>
      </c>
      <c r="J14" s="70">
        <f>SUM(J4:J13)</f>
        <v>1875</v>
      </c>
    </row>
    <row r="16" spans="2:11" ht="11.25" x14ac:dyDescent="0.2"/>
    <row r="17" ht="11.25" x14ac:dyDescent="0.2"/>
    <row r="18" ht="11.25" x14ac:dyDescent="0.2"/>
    <row r="19" ht="11.25" x14ac:dyDescent="0.2"/>
    <row r="20" ht="11.25" x14ac:dyDescent="0.2"/>
    <row r="21" ht="11.25" x14ac:dyDescent="0.2"/>
    <row r="22" ht="11.25" x14ac:dyDescent="0.2"/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BE996F4-D5D7-4139-B8D1-7A9992D12DC6}">
          <x14:formula1>
            <xm:f>DOSSIERS!$A:$A</xm:f>
          </x14:formula1>
          <xm:sqref>K4:K13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CDDCF1-F705-4F57-AD30-D9EF3EB52D89}">
  <sheetPr codeName="Feuil3">
    <pageSetUpPr fitToPage="1"/>
  </sheetPr>
  <dimension ref="B1:AD20"/>
  <sheetViews>
    <sheetView tabSelected="1" zoomScaleNormal="100" workbookViewId="0">
      <selection activeCell="C23" sqref="C23"/>
    </sheetView>
  </sheetViews>
  <sheetFormatPr baseColWidth="10" defaultColWidth="10.625" defaultRowHeight="15" customHeight="1" x14ac:dyDescent="0.2"/>
  <cols>
    <col min="1" max="1" width="2.625" style="2" customWidth="1"/>
    <col min="2" max="2" width="12.625" style="2" customWidth="1"/>
    <col min="3" max="3" width="18.125" style="2" customWidth="1"/>
    <col min="4" max="4" width="3.625" style="2" customWidth="1"/>
    <col min="5" max="5" width="12.625" style="2" customWidth="1"/>
    <col min="6" max="6" width="5.625" style="2" customWidth="1"/>
    <col min="7" max="8" width="12.625" style="2" customWidth="1"/>
    <col min="9" max="10" width="10.625" style="2"/>
    <col min="11" max="11" width="12.625" style="2" customWidth="1"/>
    <col min="12" max="13" width="3.625" style="2" customWidth="1"/>
    <col min="14" max="14" width="1.625" style="2" customWidth="1"/>
    <col min="15" max="15" width="15.625" style="118" customWidth="1"/>
    <col min="16" max="16" width="12.625" style="2" customWidth="1"/>
    <col min="17" max="18" width="10.625" style="2"/>
    <col min="19" max="19" width="5.625" style="2" customWidth="1"/>
    <col min="20" max="21" width="10.625" style="2"/>
    <col min="22" max="22" width="12.625" style="2" bestFit="1" customWidth="1"/>
    <col min="23" max="23" width="12.625" style="2" customWidth="1"/>
    <col min="24" max="24" width="1.625" style="2" customWidth="1"/>
    <col min="25" max="25" width="12.625" style="2" customWidth="1"/>
    <col min="26" max="27" width="10.625" style="2"/>
    <col min="28" max="28" width="5.625" style="2" customWidth="1"/>
    <col min="29" max="29" width="10.625" style="2"/>
    <col min="30" max="30" width="12.625" style="2" customWidth="1"/>
    <col min="31" max="16384" width="10.625" style="2"/>
  </cols>
  <sheetData>
    <row r="1" spans="2:30" ht="15" customHeight="1" thickBot="1" x14ac:dyDescent="0.25"/>
    <row r="2" spans="2:30" s="50" customFormat="1" ht="20.100000000000001" customHeight="1" x14ac:dyDescent="0.2">
      <c r="B2" s="45" t="s">
        <v>148</v>
      </c>
      <c r="C2" s="46"/>
      <c r="D2" s="46"/>
      <c r="E2" s="46"/>
      <c r="F2" s="46"/>
      <c r="G2" s="46"/>
      <c r="H2" s="47"/>
      <c r="I2" s="48"/>
      <c r="J2" s="46"/>
      <c r="K2" s="49" t="s">
        <v>149</v>
      </c>
      <c r="L2" s="46"/>
      <c r="M2" s="47"/>
      <c r="O2" s="99" t="s">
        <v>129</v>
      </c>
      <c r="P2" s="45" t="s">
        <v>164</v>
      </c>
      <c r="Q2" s="46"/>
      <c r="R2" s="46"/>
      <c r="S2" s="46"/>
      <c r="T2" s="46"/>
      <c r="U2" s="46"/>
      <c r="V2" s="47"/>
      <c r="W2" s="127"/>
      <c r="Y2" s="115"/>
      <c r="Z2" s="116"/>
      <c r="AA2" s="116"/>
      <c r="AB2" s="116"/>
      <c r="AC2" s="116"/>
      <c r="AD2" s="117"/>
    </row>
    <row r="3" spans="2:30" ht="15" customHeight="1" x14ac:dyDescent="0.2">
      <c r="B3" s="40"/>
      <c r="C3" s="35"/>
      <c r="D3" s="35"/>
      <c r="E3" s="59"/>
      <c r="F3" s="35"/>
      <c r="G3" s="35"/>
      <c r="H3" s="41"/>
      <c r="I3" s="40"/>
      <c r="J3" s="35"/>
      <c r="K3" s="35"/>
      <c r="L3" s="35"/>
      <c r="M3" s="41"/>
      <c r="O3" s="119"/>
      <c r="P3" s="40"/>
      <c r="Q3" s="35"/>
      <c r="R3" s="35"/>
      <c r="S3" s="37"/>
      <c r="T3" s="38"/>
      <c r="U3" s="35"/>
      <c r="V3" s="90"/>
      <c r="W3" s="100"/>
      <c r="Y3" s="42"/>
      <c r="Z3" s="36"/>
      <c r="AA3" s="35"/>
      <c r="AB3" s="92"/>
      <c r="AC3" s="39"/>
      <c r="AD3" s="43"/>
    </row>
    <row r="4" spans="2:30" s="8" customFormat="1" ht="15" customHeight="1" x14ac:dyDescent="0.2">
      <c r="B4" s="9" t="s">
        <v>124</v>
      </c>
      <c r="C4" s="56" t="s">
        <v>118</v>
      </c>
      <c r="D4" s="56" t="s">
        <v>147</v>
      </c>
      <c r="E4" s="60" t="s">
        <v>134</v>
      </c>
      <c r="F4" s="56"/>
      <c r="G4" s="56" t="s">
        <v>2</v>
      </c>
      <c r="H4" s="10" t="s">
        <v>135</v>
      </c>
      <c r="I4" s="9" t="s">
        <v>136</v>
      </c>
      <c r="J4" s="56" t="s">
        <v>137</v>
      </c>
      <c r="K4" s="56" t="s">
        <v>138</v>
      </c>
      <c r="L4" s="56" t="s">
        <v>139</v>
      </c>
      <c r="M4" s="10" t="s">
        <v>140</v>
      </c>
      <c r="N4" s="8" t="s">
        <v>147</v>
      </c>
      <c r="O4" s="120" t="s">
        <v>155</v>
      </c>
      <c r="P4" s="9" t="s">
        <v>141</v>
      </c>
      <c r="Q4" s="56" t="s">
        <v>142</v>
      </c>
      <c r="R4" s="56" t="s">
        <v>143</v>
      </c>
      <c r="S4" s="57"/>
      <c r="T4" s="58" t="s">
        <v>146</v>
      </c>
      <c r="U4" s="56" t="s">
        <v>144</v>
      </c>
      <c r="V4" s="91" t="s">
        <v>145</v>
      </c>
      <c r="W4" s="16" t="s">
        <v>123</v>
      </c>
      <c r="X4" s="8" t="s">
        <v>147</v>
      </c>
      <c r="Y4" s="9" t="s">
        <v>141</v>
      </c>
      <c r="Z4" s="56" t="s">
        <v>143</v>
      </c>
      <c r="AA4" s="56" t="s">
        <v>144</v>
      </c>
      <c r="AB4" s="109"/>
      <c r="AC4" s="58" t="s">
        <v>146</v>
      </c>
      <c r="AD4" s="10" t="s">
        <v>145</v>
      </c>
    </row>
    <row r="5" spans="2:30" ht="15" customHeight="1" x14ac:dyDescent="0.2">
      <c r="B5" s="54" t="s">
        <v>150</v>
      </c>
      <c r="C5" s="36" t="s">
        <v>5</v>
      </c>
      <c r="D5" s="52" t="s">
        <v>156</v>
      </c>
      <c r="E5" s="61">
        <v>252586</v>
      </c>
      <c r="F5" s="63">
        <v>0.21</v>
      </c>
      <c r="G5" s="65">
        <f>ROUND(E5*F5,2)</f>
        <v>53043.06</v>
      </c>
      <c r="H5" s="97">
        <f>E5+G5</f>
        <v>305629.06</v>
      </c>
      <c r="I5" s="73">
        <v>43862</v>
      </c>
      <c r="J5" s="76">
        <v>43865</v>
      </c>
      <c r="K5" s="78" t="str">
        <f>IF(J5="",H5,"")</f>
        <v/>
      </c>
      <c r="L5" s="52">
        <f>IF(K5&lt;&gt;0,1,"")</f>
        <v>1</v>
      </c>
      <c r="M5" s="80">
        <f ca="1">IF(I5="","",IF(J5="",TODAY()-I5,I5-J5))</f>
        <v>-3</v>
      </c>
      <c r="O5" s="121">
        <v>300000</v>
      </c>
      <c r="P5" s="82">
        <v>150000</v>
      </c>
      <c r="Q5" s="78">
        <v>250</v>
      </c>
      <c r="R5" s="78">
        <v>1500</v>
      </c>
      <c r="S5" s="93">
        <v>0.2</v>
      </c>
      <c r="T5" s="65">
        <f>(P5-Q5-R5)*S5</f>
        <v>29650</v>
      </c>
      <c r="U5" s="78">
        <f>SUMIF(SORTIES!$K$4:$K$13,"*"&amp;FACTURES_2020!C5&amp;"*",SORTIES!$I$4:$I$13)</f>
        <v>536</v>
      </c>
      <c r="V5" s="95">
        <f>P5-Q5-R5-T5-U5</f>
        <v>118064</v>
      </c>
      <c r="W5" s="125"/>
      <c r="Y5" s="111">
        <v>150000</v>
      </c>
      <c r="Z5" s="107">
        <f>R5</f>
        <v>1500</v>
      </c>
      <c r="AA5" s="108">
        <f>IF(C5="","",SUMIF(SORTIES!$K$4:$K$13,"*"&amp;FACTURES_2020!C5&amp;"*",SORTIES!$J$4:$J$13))</f>
        <v>0</v>
      </c>
      <c r="AB5" s="110">
        <v>0.05</v>
      </c>
      <c r="AC5" s="65">
        <f>(Y5+Z5-AA5)*AB5</f>
        <v>7575</v>
      </c>
      <c r="AD5" s="112">
        <f>Y5+Z5-AA5-AC5</f>
        <v>143925</v>
      </c>
    </row>
    <row r="6" spans="2:30" ht="15" customHeight="1" x14ac:dyDescent="0.2">
      <c r="B6" s="54" t="s">
        <v>154</v>
      </c>
      <c r="C6" s="36" t="s">
        <v>166</v>
      </c>
      <c r="D6" s="52"/>
      <c r="E6" s="61"/>
      <c r="F6" s="63">
        <v>0.21</v>
      </c>
      <c r="G6" s="65">
        <f t="shared" ref="G6:G19" si="0">E6*F6</f>
        <v>0</v>
      </c>
      <c r="H6" s="97">
        <f t="shared" ref="H6:H19" si="1">E6+G6</f>
        <v>0</v>
      </c>
      <c r="I6" s="74"/>
      <c r="J6" s="76"/>
      <c r="K6" s="78">
        <f t="shared" ref="K6:K19" si="2">IF(J6="",H6,"")</f>
        <v>0</v>
      </c>
      <c r="L6" s="52" t="str">
        <f t="shared" ref="L6:L19" si="3">IF(K6&lt;&gt;0,1,"")</f>
        <v/>
      </c>
      <c r="M6" s="80" t="str">
        <f t="shared" ref="M6:M19" ca="1" si="4">IF(I6="","",IF(J6="",TODAY()-I6,I6-J6))</f>
        <v/>
      </c>
      <c r="O6" s="122"/>
      <c r="P6" s="82"/>
      <c r="Q6" s="78"/>
      <c r="R6" s="78"/>
      <c r="S6" s="93"/>
      <c r="T6" s="65">
        <f t="shared" ref="T6:T19" si="5">(P6-Q6-R6)*S6</f>
        <v>0</v>
      </c>
      <c r="U6" s="78">
        <f>SUMIF(SORTIES!$K$4:$K$13,"*"&amp;FACTURES_2020!C6&amp;"*",SORTIES!$I$4:$I$13)</f>
        <v>0</v>
      </c>
      <c r="V6" s="95">
        <f t="shared" ref="V6:V19" si="6">P6-Q6-R6-T6-U6</f>
        <v>0</v>
      </c>
      <c r="W6" s="125"/>
      <c r="Y6" s="82"/>
      <c r="Z6" s="65">
        <f t="shared" ref="Z6:Z18" si="7">R6</f>
        <v>0</v>
      </c>
      <c r="AA6" s="78">
        <f>IF(C6="","",SUMIF(SORTIES!$K$4:$K$13,"*"&amp;FACTURES_2020!C6&amp;"*",SORTIES!$J$4:$J$13))</f>
        <v>0</v>
      </c>
      <c r="AB6" s="110">
        <v>0.05</v>
      </c>
      <c r="AC6" s="65">
        <f t="shared" ref="AC6:AC19" si="8">(Y6-Z6-AA6)*AB6</f>
        <v>0</v>
      </c>
      <c r="AD6" s="66">
        <f t="shared" ref="AD6:AD19" si="9">Y6+Z6-AA6-AC6</f>
        <v>0</v>
      </c>
    </row>
    <row r="7" spans="2:30" ht="15" customHeight="1" x14ac:dyDescent="0.2">
      <c r="B7" s="54" t="s">
        <v>160</v>
      </c>
      <c r="C7" s="36" t="s">
        <v>159</v>
      </c>
      <c r="D7" s="52" t="s">
        <v>151</v>
      </c>
      <c r="E7" s="61">
        <v>25000</v>
      </c>
      <c r="F7" s="63">
        <v>0.21</v>
      </c>
      <c r="G7" s="65">
        <f t="shared" si="0"/>
        <v>5250</v>
      </c>
      <c r="H7" s="97">
        <f t="shared" si="1"/>
        <v>30250</v>
      </c>
      <c r="I7" s="73">
        <v>43863</v>
      </c>
      <c r="J7" s="76"/>
      <c r="K7" s="78">
        <f t="shared" si="2"/>
        <v>30250</v>
      </c>
      <c r="L7" s="52">
        <f t="shared" si="3"/>
        <v>1</v>
      </c>
      <c r="M7" s="80">
        <f t="shared" ca="1" si="4"/>
        <v>9</v>
      </c>
      <c r="O7" s="122">
        <v>25000</v>
      </c>
      <c r="P7" s="82">
        <v>20000</v>
      </c>
      <c r="Q7" s="78">
        <v>250</v>
      </c>
      <c r="R7" s="78">
        <v>1000</v>
      </c>
      <c r="S7" s="93">
        <v>0.2</v>
      </c>
      <c r="T7" s="65">
        <f t="shared" si="5"/>
        <v>3750</v>
      </c>
      <c r="U7" s="78">
        <f>SUMIF(SORTIES!$K$4:$K$13,"*"&amp;FACTURES_2020!C7&amp;"*",SORTIES!$I$4:$I$13)</f>
        <v>5625</v>
      </c>
      <c r="V7" s="95">
        <f t="shared" si="6"/>
        <v>9375</v>
      </c>
      <c r="W7" s="125" t="s">
        <v>165</v>
      </c>
      <c r="Y7" s="82">
        <v>5000</v>
      </c>
      <c r="Z7" s="65">
        <f t="shared" si="7"/>
        <v>1000</v>
      </c>
      <c r="AA7" s="78">
        <f>IF(C7="","",SUMIF(SORTIES!$K$4:$K$13,"*"&amp;FACTURES_2020!C7&amp;"*",SORTIES!$J$4:$J$13))</f>
        <v>1875</v>
      </c>
      <c r="AB7" s="110">
        <v>0.05</v>
      </c>
      <c r="AC7" s="65">
        <f t="shared" si="8"/>
        <v>106.25</v>
      </c>
      <c r="AD7" s="66">
        <f t="shared" si="9"/>
        <v>4018.75</v>
      </c>
    </row>
    <row r="8" spans="2:30" ht="15" customHeight="1" x14ac:dyDescent="0.2">
      <c r="B8" s="54" t="s">
        <v>161</v>
      </c>
      <c r="C8" s="36" t="s">
        <v>159</v>
      </c>
      <c r="D8" s="52" t="s">
        <v>156</v>
      </c>
      <c r="E8" s="61">
        <v>25000</v>
      </c>
      <c r="F8" s="63">
        <v>0.21</v>
      </c>
      <c r="G8" s="65">
        <f t="shared" si="0"/>
        <v>5250</v>
      </c>
      <c r="H8" s="97">
        <f t="shared" si="1"/>
        <v>30250</v>
      </c>
      <c r="I8" s="74"/>
      <c r="J8" s="76"/>
      <c r="K8" s="78">
        <f t="shared" si="2"/>
        <v>30250</v>
      </c>
      <c r="L8" s="52">
        <f t="shared" si="3"/>
        <v>1</v>
      </c>
      <c r="M8" s="80" t="str">
        <f t="shared" ca="1" si="4"/>
        <v/>
      </c>
      <c r="O8" s="122">
        <v>50000</v>
      </c>
      <c r="P8" s="82">
        <v>40000</v>
      </c>
      <c r="Q8" s="78">
        <v>500</v>
      </c>
      <c r="R8" s="78">
        <v>2000</v>
      </c>
      <c r="S8" s="93">
        <v>0.2</v>
      </c>
      <c r="T8" s="65">
        <f t="shared" si="5"/>
        <v>7500</v>
      </c>
      <c r="U8" s="78">
        <f>SUMIF(SORTIES!$K$4:$K$13,"*"&amp;FACTURES_2020!C8&amp;"*",SORTIES!$I$4:$I$13)</f>
        <v>5625</v>
      </c>
      <c r="V8" s="95">
        <f t="shared" si="6"/>
        <v>24375</v>
      </c>
      <c r="W8" s="125"/>
      <c r="Y8" s="82">
        <v>5000</v>
      </c>
      <c r="Z8" s="65">
        <f t="shared" si="7"/>
        <v>2000</v>
      </c>
      <c r="AA8" s="78">
        <f>IF(C8="","",SUMIF(SORTIES!$K$4:$K$13,"*"&amp;FACTURES_2020!C8&amp;"*",SORTIES!$J$4:$J$13))</f>
        <v>1875</v>
      </c>
      <c r="AB8" s="110">
        <v>0.05</v>
      </c>
      <c r="AC8" s="65">
        <f t="shared" si="8"/>
        <v>56.25</v>
      </c>
      <c r="AD8" s="66">
        <f t="shared" si="9"/>
        <v>5068.75</v>
      </c>
    </row>
    <row r="9" spans="2:30" ht="15" customHeight="1" x14ac:dyDescent="0.2">
      <c r="B9" s="54"/>
      <c r="C9" s="36" t="s">
        <v>159</v>
      </c>
      <c r="D9" s="52"/>
      <c r="E9" s="61"/>
      <c r="F9" s="63">
        <v>0.21</v>
      </c>
      <c r="G9" s="65">
        <f t="shared" ref="G9" si="10">E9*F9</f>
        <v>0</v>
      </c>
      <c r="H9" s="97">
        <f t="shared" ref="H9" si="11">E9+G9</f>
        <v>0</v>
      </c>
      <c r="I9" s="74"/>
      <c r="J9" s="76"/>
      <c r="K9" s="78">
        <f t="shared" ref="K9" si="12">IF(J9="",H9,"")</f>
        <v>0</v>
      </c>
      <c r="L9" s="52" t="str">
        <f t="shared" si="3"/>
        <v/>
      </c>
      <c r="M9" s="80" t="str">
        <f t="shared" ref="M9" ca="1" si="13">IF(I9="","",IF(J9="",TODAY()-I9,I9-J9))</f>
        <v/>
      </c>
      <c r="O9" s="122"/>
      <c r="P9" s="82"/>
      <c r="Q9" s="78"/>
      <c r="R9" s="78"/>
      <c r="S9" s="93">
        <v>0.2</v>
      </c>
      <c r="T9" s="65">
        <f t="shared" ref="T9" si="14">(P9-Q9-R9)*S9</f>
        <v>0</v>
      </c>
      <c r="U9" s="78">
        <f>SUMIF(SORTIES!$K$4:$K$13,"*"&amp;FACTURES_2020!C9&amp;"*",SORTIES!$I$4:$I$13)</f>
        <v>5625</v>
      </c>
      <c r="V9" s="95">
        <f t="shared" ref="V9" si="15">P9-Q9-R9-T9-U9</f>
        <v>-5625</v>
      </c>
      <c r="W9" s="125"/>
      <c r="Y9" s="82"/>
      <c r="Z9" s="65">
        <f t="shared" si="7"/>
        <v>0</v>
      </c>
      <c r="AA9" s="78">
        <f>IF(C9="","",SUMIF(SORTIES!$K$4:$K$13,"*"&amp;FACTURES_2020!C9&amp;"*",SORTIES!$J$4:$J$13))</f>
        <v>1875</v>
      </c>
      <c r="AB9" s="110">
        <v>0.05</v>
      </c>
      <c r="AC9" s="65">
        <f t="shared" si="8"/>
        <v>-93.75</v>
      </c>
      <c r="AD9" s="66">
        <f t="shared" si="9"/>
        <v>-1781.25</v>
      </c>
    </row>
    <row r="10" spans="2:30" ht="15" customHeight="1" x14ac:dyDescent="0.2">
      <c r="B10" s="54"/>
      <c r="C10" s="36" t="s">
        <v>118</v>
      </c>
      <c r="D10" s="52"/>
      <c r="E10" s="61"/>
      <c r="F10" s="63">
        <v>0.21</v>
      </c>
      <c r="G10" s="65">
        <f t="shared" si="0"/>
        <v>0</v>
      </c>
      <c r="H10" s="97">
        <f t="shared" si="1"/>
        <v>0</v>
      </c>
      <c r="I10" s="74"/>
      <c r="J10" s="76"/>
      <c r="K10" s="78">
        <f t="shared" si="2"/>
        <v>0</v>
      </c>
      <c r="L10" s="52" t="str">
        <f t="shared" si="3"/>
        <v/>
      </c>
      <c r="M10" s="80" t="str">
        <f t="shared" ca="1" si="4"/>
        <v/>
      </c>
      <c r="O10" s="122"/>
      <c r="P10" s="82"/>
      <c r="Q10" s="78"/>
      <c r="R10" s="78"/>
      <c r="S10" s="93">
        <v>0.2</v>
      </c>
      <c r="T10" s="65">
        <f t="shared" si="5"/>
        <v>0</v>
      </c>
      <c r="U10" s="78">
        <f>SUMIF(SORTIES!$K$4:$K$13,"*"&amp;FACTURES_2020!C10&amp;"*",SORTIES!$I$4:$I$13)</f>
        <v>0</v>
      </c>
      <c r="V10" s="95">
        <f t="shared" si="6"/>
        <v>0</v>
      </c>
      <c r="W10" s="125"/>
      <c r="Y10" s="82"/>
      <c r="Z10" s="65">
        <f t="shared" si="7"/>
        <v>0</v>
      </c>
      <c r="AA10" s="78">
        <f>IF(C10="","",SUMIF(SORTIES!$K$4:$K$13,"*"&amp;FACTURES_2020!C10&amp;"*",SORTIES!$J$4:$J$13))</f>
        <v>0</v>
      </c>
      <c r="AB10" s="110">
        <v>0.05</v>
      </c>
      <c r="AC10" s="65">
        <f t="shared" si="8"/>
        <v>0</v>
      </c>
      <c r="AD10" s="66">
        <f t="shared" si="9"/>
        <v>0</v>
      </c>
    </row>
    <row r="11" spans="2:30" ht="15" customHeight="1" x14ac:dyDescent="0.2">
      <c r="B11" s="54"/>
      <c r="C11" s="36" t="s">
        <v>118</v>
      </c>
      <c r="D11" s="52"/>
      <c r="E11" s="61"/>
      <c r="F11" s="63">
        <v>0.21</v>
      </c>
      <c r="G11" s="65">
        <f t="shared" ref="G11" si="16">E11*F11</f>
        <v>0</v>
      </c>
      <c r="H11" s="97">
        <f t="shared" ref="H11" si="17">E11+G11</f>
        <v>0</v>
      </c>
      <c r="I11" s="74"/>
      <c r="J11" s="76"/>
      <c r="K11" s="78">
        <f t="shared" ref="K11" si="18">IF(J11="",H11,"")</f>
        <v>0</v>
      </c>
      <c r="L11" s="52" t="str">
        <f t="shared" si="3"/>
        <v/>
      </c>
      <c r="M11" s="80" t="str">
        <f t="shared" ref="M11" ca="1" si="19">IF(I11="","",IF(J11="",TODAY()-I11,I11-J11))</f>
        <v/>
      </c>
      <c r="O11" s="122"/>
      <c r="P11" s="82"/>
      <c r="Q11" s="78"/>
      <c r="R11" s="78"/>
      <c r="S11" s="93">
        <v>0.2</v>
      </c>
      <c r="T11" s="65">
        <f t="shared" ref="T11" si="20">(P11-Q11-R11)*S11</f>
        <v>0</v>
      </c>
      <c r="U11" s="78">
        <f>SUMIF(SORTIES!$K$4:$K$13,"*"&amp;FACTURES_2020!C11&amp;"*",SORTIES!$I$4:$I$13)</f>
        <v>0</v>
      </c>
      <c r="V11" s="95">
        <f t="shared" ref="V11" si="21">P11-Q11-R11-T11-U11</f>
        <v>0</v>
      </c>
      <c r="W11" s="125"/>
      <c r="Y11" s="82"/>
      <c r="Z11" s="65">
        <f t="shared" si="7"/>
        <v>0</v>
      </c>
      <c r="AA11" s="78">
        <f>IF(C11="","",SUMIF(SORTIES!$K$4:$K$13,"*"&amp;FACTURES_2020!C11&amp;"*",SORTIES!$J$4:$J$13))</f>
        <v>0</v>
      </c>
      <c r="AB11" s="110">
        <v>0.05</v>
      </c>
      <c r="AC11" s="65">
        <f t="shared" si="8"/>
        <v>0</v>
      </c>
      <c r="AD11" s="66">
        <f t="shared" si="9"/>
        <v>0</v>
      </c>
    </row>
    <row r="12" spans="2:30" ht="15" customHeight="1" x14ac:dyDescent="0.2">
      <c r="B12" s="54"/>
      <c r="C12" s="36" t="s">
        <v>118</v>
      </c>
      <c r="D12" s="52"/>
      <c r="E12" s="61"/>
      <c r="F12" s="63">
        <v>0.21</v>
      </c>
      <c r="G12" s="65">
        <f t="shared" si="0"/>
        <v>0</v>
      </c>
      <c r="H12" s="97">
        <f t="shared" si="1"/>
        <v>0</v>
      </c>
      <c r="I12" s="74"/>
      <c r="J12" s="76"/>
      <c r="K12" s="78">
        <f t="shared" si="2"/>
        <v>0</v>
      </c>
      <c r="L12" s="52" t="str">
        <f t="shared" si="3"/>
        <v/>
      </c>
      <c r="M12" s="80" t="str">
        <f t="shared" ca="1" si="4"/>
        <v/>
      </c>
      <c r="O12" s="122"/>
      <c r="P12" s="82"/>
      <c r="Q12" s="78"/>
      <c r="R12" s="78"/>
      <c r="S12" s="93">
        <v>0.2</v>
      </c>
      <c r="T12" s="65">
        <f t="shared" si="5"/>
        <v>0</v>
      </c>
      <c r="U12" s="78">
        <f>SUMIF(SORTIES!$K$4:$K$13,"*"&amp;FACTURES_2020!C12&amp;"*",SORTIES!$I$4:$I$13)</f>
        <v>0</v>
      </c>
      <c r="V12" s="95">
        <f t="shared" si="6"/>
        <v>0</v>
      </c>
      <c r="W12" s="125"/>
      <c r="Y12" s="82"/>
      <c r="Z12" s="65">
        <f t="shared" si="7"/>
        <v>0</v>
      </c>
      <c r="AA12" s="78">
        <f>IF(C12="","",SUMIF(SORTIES!$K$4:$K$13,"*"&amp;FACTURES_2020!C12&amp;"*",SORTIES!$J$4:$J$13))</f>
        <v>0</v>
      </c>
      <c r="AB12" s="110">
        <v>0.05</v>
      </c>
      <c r="AC12" s="65">
        <f t="shared" si="8"/>
        <v>0</v>
      </c>
      <c r="AD12" s="66">
        <f t="shared" si="9"/>
        <v>0</v>
      </c>
    </row>
    <row r="13" spans="2:30" ht="15" customHeight="1" x14ac:dyDescent="0.2">
      <c r="B13" s="54"/>
      <c r="C13" s="36" t="s">
        <v>118</v>
      </c>
      <c r="D13" s="52"/>
      <c r="E13" s="61"/>
      <c r="F13" s="63">
        <v>0.21</v>
      </c>
      <c r="G13" s="65">
        <f t="shared" ref="G13" si="22">E13*F13</f>
        <v>0</v>
      </c>
      <c r="H13" s="97">
        <f t="shared" ref="H13" si="23">E13+G13</f>
        <v>0</v>
      </c>
      <c r="I13" s="74"/>
      <c r="J13" s="76"/>
      <c r="K13" s="78">
        <f t="shared" ref="K13" si="24">IF(J13="",H13,"")</f>
        <v>0</v>
      </c>
      <c r="L13" s="52" t="str">
        <f t="shared" si="3"/>
        <v/>
      </c>
      <c r="M13" s="80" t="str">
        <f t="shared" ref="M13" ca="1" si="25">IF(I13="","",IF(J13="",TODAY()-I13,I13-J13))</f>
        <v/>
      </c>
      <c r="O13" s="122"/>
      <c r="P13" s="82"/>
      <c r="Q13" s="78"/>
      <c r="R13" s="78"/>
      <c r="S13" s="93">
        <v>0.2</v>
      </c>
      <c r="T13" s="65">
        <f t="shared" ref="T13" si="26">(P13-Q13-R13)*S13</f>
        <v>0</v>
      </c>
      <c r="U13" s="78">
        <f>SUMIF(SORTIES!$K$4:$K$13,"*"&amp;FACTURES_2020!C13&amp;"*",SORTIES!$I$4:$I$13)</f>
        <v>0</v>
      </c>
      <c r="V13" s="95">
        <f t="shared" ref="V13" si="27">P13-Q13-R13-T13-U13</f>
        <v>0</v>
      </c>
      <c r="W13" s="125"/>
      <c r="Y13" s="82"/>
      <c r="Z13" s="65">
        <f t="shared" si="7"/>
        <v>0</v>
      </c>
      <c r="AA13" s="78">
        <f>IF(C13="","",SUMIF(SORTIES!$K$4:$K$13,"*"&amp;FACTURES_2020!C13&amp;"*",SORTIES!$J$4:$J$13))</f>
        <v>0</v>
      </c>
      <c r="AB13" s="110">
        <v>0.05</v>
      </c>
      <c r="AC13" s="65">
        <f t="shared" si="8"/>
        <v>0</v>
      </c>
      <c r="AD13" s="66">
        <f t="shared" si="9"/>
        <v>0</v>
      </c>
    </row>
    <row r="14" spans="2:30" ht="15" customHeight="1" x14ac:dyDescent="0.2">
      <c r="B14" s="54"/>
      <c r="C14" s="36" t="s">
        <v>118</v>
      </c>
      <c r="D14" s="52"/>
      <c r="E14" s="61"/>
      <c r="F14" s="63">
        <v>0.21</v>
      </c>
      <c r="G14" s="65">
        <f t="shared" si="0"/>
        <v>0</v>
      </c>
      <c r="H14" s="97">
        <f t="shared" si="1"/>
        <v>0</v>
      </c>
      <c r="I14" s="74"/>
      <c r="J14" s="76"/>
      <c r="K14" s="78">
        <f t="shared" si="2"/>
        <v>0</v>
      </c>
      <c r="L14" s="52" t="str">
        <f t="shared" si="3"/>
        <v/>
      </c>
      <c r="M14" s="80" t="str">
        <f t="shared" ca="1" si="4"/>
        <v/>
      </c>
      <c r="O14" s="122"/>
      <c r="P14" s="82"/>
      <c r="Q14" s="78"/>
      <c r="R14" s="78"/>
      <c r="S14" s="93">
        <v>0.2</v>
      </c>
      <c r="T14" s="65">
        <f t="shared" si="5"/>
        <v>0</v>
      </c>
      <c r="U14" s="78">
        <f>SUMIF(SORTIES!$K$4:$K$13,"*"&amp;FACTURES_2020!C14&amp;"*",SORTIES!$I$4:$I$13)</f>
        <v>0</v>
      </c>
      <c r="V14" s="95">
        <f t="shared" si="6"/>
        <v>0</v>
      </c>
      <c r="W14" s="125"/>
      <c r="Y14" s="82"/>
      <c r="Z14" s="65">
        <f t="shared" si="7"/>
        <v>0</v>
      </c>
      <c r="AA14" s="78">
        <f>IF(C14="","",SUMIF(SORTIES!$K$4:$K$13,"*"&amp;FACTURES_2020!C14&amp;"*",SORTIES!$J$4:$J$13))</f>
        <v>0</v>
      </c>
      <c r="AB14" s="110">
        <v>0.05</v>
      </c>
      <c r="AC14" s="65">
        <f t="shared" si="8"/>
        <v>0</v>
      </c>
      <c r="AD14" s="66">
        <f t="shared" si="9"/>
        <v>0</v>
      </c>
    </row>
    <row r="15" spans="2:30" ht="15" customHeight="1" x14ac:dyDescent="0.2">
      <c r="B15" s="54"/>
      <c r="C15" s="36" t="s">
        <v>118</v>
      </c>
      <c r="D15" s="52"/>
      <c r="E15" s="61"/>
      <c r="F15" s="63">
        <v>0.21</v>
      </c>
      <c r="G15" s="65">
        <f t="shared" ref="G15" si="28">E15*F15</f>
        <v>0</v>
      </c>
      <c r="H15" s="97">
        <f t="shared" ref="H15" si="29">E15+G15</f>
        <v>0</v>
      </c>
      <c r="I15" s="74"/>
      <c r="J15" s="76"/>
      <c r="K15" s="78">
        <f t="shared" ref="K15" si="30">IF(J15="",H15,"")</f>
        <v>0</v>
      </c>
      <c r="L15" s="52" t="str">
        <f t="shared" si="3"/>
        <v/>
      </c>
      <c r="M15" s="80" t="str">
        <f t="shared" ref="M15" ca="1" si="31">IF(I15="","",IF(J15="",TODAY()-I15,I15-J15))</f>
        <v/>
      </c>
      <c r="O15" s="122"/>
      <c r="P15" s="82"/>
      <c r="Q15" s="78"/>
      <c r="R15" s="78"/>
      <c r="S15" s="93">
        <v>0.2</v>
      </c>
      <c r="T15" s="65">
        <f t="shared" ref="T15" si="32">(P15-Q15-R15)*S15</f>
        <v>0</v>
      </c>
      <c r="U15" s="78">
        <f>SUMIF(SORTIES!$K$4:$K$13,"*"&amp;FACTURES_2020!C15&amp;"*",SORTIES!$I$4:$I$13)</f>
        <v>0</v>
      </c>
      <c r="V15" s="95">
        <f t="shared" ref="V15" si="33">P15-Q15-R15-T15-U15</f>
        <v>0</v>
      </c>
      <c r="W15" s="125"/>
      <c r="Y15" s="82"/>
      <c r="Z15" s="65">
        <f t="shared" si="7"/>
        <v>0</v>
      </c>
      <c r="AA15" s="78">
        <f>IF(C15="","",SUMIF(SORTIES!$K$4:$K$13,"*"&amp;FACTURES_2020!C15&amp;"*",SORTIES!$J$4:$J$13))</f>
        <v>0</v>
      </c>
      <c r="AB15" s="110">
        <v>0.05</v>
      </c>
      <c r="AC15" s="65">
        <f t="shared" si="8"/>
        <v>0</v>
      </c>
      <c r="AD15" s="66">
        <f t="shared" si="9"/>
        <v>0</v>
      </c>
    </row>
    <row r="16" spans="2:30" ht="15" customHeight="1" x14ac:dyDescent="0.2">
      <c r="B16" s="54"/>
      <c r="C16" s="36" t="s">
        <v>118</v>
      </c>
      <c r="D16" s="52"/>
      <c r="E16" s="61"/>
      <c r="F16" s="63">
        <v>0.21</v>
      </c>
      <c r="G16" s="65">
        <f t="shared" si="0"/>
        <v>0</v>
      </c>
      <c r="H16" s="97">
        <f t="shared" si="1"/>
        <v>0</v>
      </c>
      <c r="I16" s="74"/>
      <c r="J16" s="76"/>
      <c r="K16" s="78">
        <f t="shared" si="2"/>
        <v>0</v>
      </c>
      <c r="L16" s="52" t="str">
        <f t="shared" si="3"/>
        <v/>
      </c>
      <c r="M16" s="80" t="str">
        <f t="shared" ca="1" si="4"/>
        <v/>
      </c>
      <c r="O16" s="122"/>
      <c r="P16" s="82"/>
      <c r="Q16" s="78"/>
      <c r="R16" s="78"/>
      <c r="S16" s="93">
        <v>0.2</v>
      </c>
      <c r="T16" s="65">
        <f t="shared" si="5"/>
        <v>0</v>
      </c>
      <c r="U16" s="78">
        <f>SUMIF(SORTIES!$K$4:$K$13,"*"&amp;FACTURES_2020!C16&amp;"*",SORTIES!$I$4:$I$13)</f>
        <v>0</v>
      </c>
      <c r="V16" s="95">
        <f t="shared" si="6"/>
        <v>0</v>
      </c>
      <c r="W16" s="125"/>
      <c r="Y16" s="82"/>
      <c r="Z16" s="65">
        <f t="shared" si="7"/>
        <v>0</v>
      </c>
      <c r="AA16" s="78">
        <f>IF(C16="","",SUMIF(SORTIES!$K$4:$K$13,"*"&amp;FACTURES_2020!C16&amp;"*",SORTIES!$J$4:$J$13))</f>
        <v>0</v>
      </c>
      <c r="AB16" s="110">
        <v>0.05</v>
      </c>
      <c r="AC16" s="65">
        <f t="shared" si="8"/>
        <v>0</v>
      </c>
      <c r="AD16" s="66">
        <f t="shared" si="9"/>
        <v>0</v>
      </c>
    </row>
    <row r="17" spans="2:30" ht="15" customHeight="1" x14ac:dyDescent="0.2">
      <c r="B17" s="54"/>
      <c r="C17" s="36" t="s">
        <v>118</v>
      </c>
      <c r="D17" s="52"/>
      <c r="E17" s="61"/>
      <c r="F17" s="63">
        <v>0.21</v>
      </c>
      <c r="G17" s="65">
        <f t="shared" ref="G17" si="34">E17*F17</f>
        <v>0</v>
      </c>
      <c r="H17" s="97">
        <f t="shared" ref="H17" si="35">E17+G17</f>
        <v>0</v>
      </c>
      <c r="I17" s="74"/>
      <c r="J17" s="76"/>
      <c r="K17" s="78">
        <f t="shared" ref="K17" si="36">IF(J17="",H17,"")</f>
        <v>0</v>
      </c>
      <c r="L17" s="52" t="str">
        <f t="shared" si="3"/>
        <v/>
      </c>
      <c r="M17" s="80" t="str">
        <f t="shared" ref="M17" ca="1" si="37">IF(I17="","",IF(J17="",TODAY()-I17,I17-J17))</f>
        <v/>
      </c>
      <c r="O17" s="122"/>
      <c r="P17" s="82"/>
      <c r="Q17" s="78"/>
      <c r="R17" s="78"/>
      <c r="S17" s="93">
        <v>0.2</v>
      </c>
      <c r="T17" s="65">
        <f t="shared" ref="T17" si="38">(P17-Q17-R17)*S17</f>
        <v>0</v>
      </c>
      <c r="U17" s="78">
        <f>SUMIF(SORTIES!$K$4:$K$13,"*"&amp;FACTURES_2020!C17&amp;"*",SORTIES!$I$4:$I$13)</f>
        <v>0</v>
      </c>
      <c r="V17" s="95">
        <f t="shared" ref="V17" si="39">P17-Q17-R17-T17-U17</f>
        <v>0</v>
      </c>
      <c r="W17" s="125"/>
      <c r="Y17" s="82"/>
      <c r="Z17" s="65">
        <f t="shared" si="7"/>
        <v>0</v>
      </c>
      <c r="AA17" s="78">
        <f>IF(C17="","",SUMIF(SORTIES!$K$4:$K$13,"*"&amp;FACTURES_2020!C17&amp;"*",SORTIES!$J$4:$J$13))</f>
        <v>0</v>
      </c>
      <c r="AB17" s="110">
        <v>0.05</v>
      </c>
      <c r="AC17" s="65">
        <f t="shared" si="8"/>
        <v>0</v>
      </c>
      <c r="AD17" s="66">
        <f t="shared" si="9"/>
        <v>0</v>
      </c>
    </row>
    <row r="18" spans="2:30" ht="15" customHeight="1" x14ac:dyDescent="0.2">
      <c r="B18" s="54"/>
      <c r="C18" s="36" t="s">
        <v>118</v>
      </c>
      <c r="D18" s="52"/>
      <c r="E18" s="61"/>
      <c r="F18" s="63">
        <v>0.21</v>
      </c>
      <c r="G18" s="65">
        <f t="shared" si="0"/>
        <v>0</v>
      </c>
      <c r="H18" s="97">
        <f t="shared" si="1"/>
        <v>0</v>
      </c>
      <c r="I18" s="74"/>
      <c r="J18" s="76"/>
      <c r="K18" s="78">
        <f t="shared" si="2"/>
        <v>0</v>
      </c>
      <c r="L18" s="52" t="str">
        <f t="shared" si="3"/>
        <v/>
      </c>
      <c r="M18" s="80" t="str">
        <f t="shared" ca="1" si="4"/>
        <v/>
      </c>
      <c r="O18" s="122"/>
      <c r="P18" s="82"/>
      <c r="Q18" s="78"/>
      <c r="R18" s="78"/>
      <c r="S18" s="93">
        <v>0.2</v>
      </c>
      <c r="T18" s="65">
        <f t="shared" si="5"/>
        <v>0</v>
      </c>
      <c r="U18" s="78">
        <f>SUMIF(SORTIES!$K$4:$K$13,"*"&amp;FACTURES_2020!C18&amp;"*",SORTIES!$I$4:$I$13)</f>
        <v>0</v>
      </c>
      <c r="V18" s="95">
        <f t="shared" si="6"/>
        <v>0</v>
      </c>
      <c r="W18" s="125"/>
      <c r="Y18" s="82"/>
      <c r="Z18" s="65">
        <f t="shared" si="7"/>
        <v>0</v>
      </c>
      <c r="AA18" s="78">
        <f>IF(C18="","",SUMIF(SORTIES!$K$4:$K$13,"*"&amp;FACTURES_2020!C18&amp;"*",SORTIES!$J$4:$J$13))</f>
        <v>0</v>
      </c>
      <c r="AB18" s="110">
        <v>0.05</v>
      </c>
      <c r="AC18" s="65">
        <f t="shared" si="8"/>
        <v>0</v>
      </c>
      <c r="AD18" s="66">
        <f t="shared" si="9"/>
        <v>0</v>
      </c>
    </row>
    <row r="19" spans="2:30" ht="15" customHeight="1" thickBot="1" x14ac:dyDescent="0.25">
      <c r="B19" s="55"/>
      <c r="C19" s="44" t="s">
        <v>118</v>
      </c>
      <c r="D19" s="53"/>
      <c r="E19" s="62"/>
      <c r="F19" s="64">
        <v>0.21</v>
      </c>
      <c r="G19" s="67">
        <f t="shared" si="0"/>
        <v>0</v>
      </c>
      <c r="H19" s="98">
        <f t="shared" si="1"/>
        <v>0</v>
      </c>
      <c r="I19" s="75"/>
      <c r="J19" s="77"/>
      <c r="K19" s="79">
        <f t="shared" si="2"/>
        <v>0</v>
      </c>
      <c r="L19" s="53" t="str">
        <f t="shared" si="3"/>
        <v/>
      </c>
      <c r="M19" s="81" t="str">
        <f t="shared" ca="1" si="4"/>
        <v/>
      </c>
      <c r="O19" s="123"/>
      <c r="P19" s="83"/>
      <c r="Q19" s="79"/>
      <c r="R19" s="79"/>
      <c r="S19" s="94">
        <v>0.2</v>
      </c>
      <c r="T19" s="67">
        <f t="shared" si="5"/>
        <v>0</v>
      </c>
      <c r="U19" s="79">
        <f>SUMIF(SORTIES!$K$4:$K$13,"*"&amp;FACTURES_2020!C19&amp;"*",SORTIES!$I$4:$I$13)</f>
        <v>0</v>
      </c>
      <c r="V19" s="101">
        <f t="shared" si="6"/>
        <v>0</v>
      </c>
      <c r="W19" s="126"/>
      <c r="Y19" s="83"/>
      <c r="Z19" s="67">
        <f>R19</f>
        <v>0</v>
      </c>
      <c r="AA19" s="79">
        <f>IF(C19="","",SUMIF(SORTIES!$K$4:$K$13,"*"&amp;FACTURES_2020!C19&amp;"*",SORTIES!$J$4:$J$13))</f>
        <v>0</v>
      </c>
      <c r="AB19" s="113">
        <v>0.05</v>
      </c>
      <c r="AC19" s="67">
        <f t="shared" si="8"/>
        <v>0</v>
      </c>
      <c r="AD19" s="114">
        <f t="shared" si="9"/>
        <v>0</v>
      </c>
    </row>
    <row r="20" spans="2:30" ht="20.100000000000001" customHeight="1" thickBot="1" x14ac:dyDescent="0.25">
      <c r="E20" s="71">
        <f>SUM(E5:E19)</f>
        <v>302586</v>
      </c>
      <c r="F20" s="68"/>
      <c r="G20" s="72">
        <f>SUM(G5:G19)</f>
        <v>63543.06</v>
      </c>
      <c r="H20" s="72">
        <f>SUM(H5:H19)</f>
        <v>366129.06</v>
      </c>
      <c r="K20" s="96">
        <f>SUM(K5:K19)</f>
        <v>60500</v>
      </c>
      <c r="L20" s="9">
        <f>SUM(L5:L19)</f>
        <v>3</v>
      </c>
      <c r="M20" s="8"/>
      <c r="O20" s="96">
        <f>SUM(O5:O19)</f>
        <v>375000</v>
      </c>
      <c r="P20" s="96">
        <f>SUM(P5:P19)</f>
        <v>210000</v>
      </c>
      <c r="V20" s="96">
        <f>SUM(V5:V19)</f>
        <v>146189</v>
      </c>
      <c r="W20" s="124"/>
      <c r="Y20" s="96">
        <f>SUM(Y5:Y19)</f>
        <v>160000</v>
      </c>
      <c r="AD20" s="96">
        <f>SUM(AD5:AD19)</f>
        <v>151231.25</v>
      </c>
    </row>
  </sheetData>
  <pageMargins left="0.7" right="0.7" top="0.75" bottom="0.75" header="0.3" footer="0.3"/>
  <pageSetup paperSize="9" scale="28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8F58CD1-78C1-4D73-9ABB-633A14A96051}">
          <x14:formula1>
            <xm:f>DOSSIERS!$A:$A</xm:f>
          </x14:formula1>
          <xm:sqref>C5:C19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2A2B5D87123BC4ABB4016542FDCB7F8" ma:contentTypeVersion="11" ma:contentTypeDescription="Create a new document." ma:contentTypeScope="" ma:versionID="5b85a0d10d07645564737855936d2e8a">
  <xsd:schema xmlns:xsd="http://www.w3.org/2001/XMLSchema" xmlns:xs="http://www.w3.org/2001/XMLSchema" xmlns:p="http://schemas.microsoft.com/office/2006/metadata/properties" xmlns:ns3="480b6061-01f6-4eea-92f9-87621675cd1e" xmlns:ns4="515ace87-9bb1-4d3d-bfbf-705eb828ca05" targetNamespace="http://schemas.microsoft.com/office/2006/metadata/properties" ma:root="true" ma:fieldsID="a1f1142ac828ec11de1f823ee03cb027" ns3:_="" ns4:_="">
    <xsd:import namespace="480b6061-01f6-4eea-92f9-87621675cd1e"/>
    <xsd:import namespace="515ace87-9bb1-4d3d-bfbf-705eb828ca0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80b6061-01f6-4eea-92f9-87621675cd1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15ace87-9bb1-4d3d-bfbf-705eb828ca05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EF592967-551E-4DE8-B976-2297751FCA1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80b6061-01f6-4eea-92f9-87621675cd1e"/>
    <ds:schemaRef ds:uri="515ace87-9bb1-4d3d-bfbf-705eb828ca0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614B5D4-0F80-4EE0-BBD0-98C2DF46E88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FC01AC8-84B0-444A-A0A6-4F31D613F2E0}">
  <ds:schemaRefs>
    <ds:schemaRef ds:uri="http://purl.org/dc/terms/"/>
    <ds:schemaRef ds:uri="http://schemas.openxmlformats.org/package/2006/metadata/core-properties"/>
    <ds:schemaRef ds:uri="480b6061-01f6-4eea-92f9-87621675cd1e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515ace87-9bb1-4d3d-bfbf-705eb828ca05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DOSSIERS</vt:lpstr>
      <vt:lpstr>SORTIES</vt:lpstr>
      <vt:lpstr>FACTURES_2020</vt:lpstr>
      <vt:lpstr>FACTURES_2020!Zone_d_impression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Istasse</dc:creator>
  <cp:lastModifiedBy> </cp:lastModifiedBy>
  <cp:lastPrinted>2020-02-07T10:28:49Z</cp:lastPrinted>
  <dcterms:created xsi:type="dcterms:W3CDTF">2020-02-07T07:34:26Z</dcterms:created>
  <dcterms:modified xsi:type="dcterms:W3CDTF">2020-02-11T14:09:50Z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0x010100F2A2B5D87123BC4ABB4016542FDCB7F8</vt:lpwstr>
  </property>
</Properties>
</file>