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\J627982\20 - Performance\2017\10 - Performance individuelle magasin\10 - RCO\10 - MVN\10 - RECN\Amélios\"/>
    </mc:Choice>
  </mc:AlternateContent>
  <bookViews>
    <workbookView xWindow="0" yWindow="0" windowWidth="20490" windowHeight="7770" activeTab="5"/>
  </bookViews>
  <sheets>
    <sheet name="KPI" sheetId="2" r:id="rId1"/>
    <sheet name="Données" sheetId="3" r:id="rId2"/>
    <sheet name="KPI 15 juin 2017" sheetId="7" r:id="rId3"/>
    <sheet name="15 juin 2017" sheetId="8" r:id="rId4"/>
    <sheet name="KPI 14 juin 2017" sheetId="5" r:id="rId5"/>
    <sheet name="14 juin 2017" sheetId="6" r:id="rId6"/>
  </sheets>
  <functionGroups builtInGroupCount="18"/>
  <calcPr calcId="162913"/>
</workbook>
</file>

<file path=xl/calcChain.xml><?xml version="1.0" encoding="utf-8"?>
<calcChain xmlns="http://schemas.openxmlformats.org/spreadsheetml/2006/main">
  <c r="G6" i="3" l="1"/>
  <c r="I7" i="3"/>
  <c r="I8" i="3" s="1"/>
  <c r="I9" i="3" s="1"/>
  <c r="I10" i="3" s="1"/>
  <c r="I11" i="3" s="1"/>
  <c r="I12" i="3" s="1"/>
  <c r="I13" i="3" s="1"/>
  <c r="I14" i="3" s="1"/>
  <c r="I15" i="3" s="1"/>
  <c r="I16" i="3" s="1"/>
  <c r="I17" i="3" s="1"/>
  <c r="I18" i="3" s="1"/>
  <c r="I19" i="3"/>
  <c r="I20" i="3"/>
  <c r="I21" i="3"/>
  <c r="I22" i="3"/>
  <c r="I23" i="3"/>
  <c r="I24" i="3"/>
  <c r="I6" i="3" l="1"/>
  <c r="H6" i="3"/>
  <c r="F6" i="3"/>
  <c r="E6" i="3"/>
  <c r="D6" i="3"/>
  <c r="E7" i="3" l="1"/>
  <c r="C6" i="3"/>
  <c r="O7" i="3" l="1"/>
  <c r="P7" i="3"/>
  <c r="E8" i="3"/>
  <c r="F7" i="3"/>
  <c r="G7" i="3" s="1"/>
  <c r="C7" i="3"/>
  <c r="D7" i="3"/>
  <c r="P8" i="3" l="1"/>
  <c r="O8" i="3"/>
  <c r="C8" i="3"/>
  <c r="C9" i="3" s="1"/>
  <c r="H8" i="3"/>
  <c r="H7" i="3"/>
  <c r="F8" i="3"/>
  <c r="G8" i="3" s="1"/>
  <c r="E9" i="3"/>
  <c r="C20" i="3"/>
  <c r="D8" i="3"/>
  <c r="A3" i="3"/>
  <c r="A4" i="3" s="1"/>
  <c r="F9" i="3" l="1"/>
  <c r="G9" i="3" s="1"/>
  <c r="O9" i="3"/>
  <c r="P9" i="3"/>
  <c r="H9" i="3"/>
  <c r="D9" i="3"/>
  <c r="E10" i="3"/>
  <c r="C21" i="3"/>
  <c r="H21" i="3"/>
  <c r="C10" i="3"/>
  <c r="H10" i="3"/>
  <c r="D10" i="3" l="1"/>
  <c r="O10" i="3"/>
  <c r="P10" i="3"/>
  <c r="E11" i="3"/>
  <c r="F10" i="3"/>
  <c r="G10" i="3" s="1"/>
  <c r="C11" i="3"/>
  <c r="H11" i="3"/>
  <c r="C22" i="3"/>
  <c r="H22" i="3"/>
  <c r="E12" i="3" l="1"/>
  <c r="E13" i="3" s="1"/>
  <c r="O11" i="3"/>
  <c r="P11" i="3"/>
  <c r="F11" i="3"/>
  <c r="G11" i="3" s="1"/>
  <c r="D11" i="3"/>
  <c r="C23" i="3"/>
  <c r="H23" i="3"/>
  <c r="C12" i="3"/>
  <c r="H12" i="3"/>
  <c r="O13" i="3" l="1"/>
  <c r="P13" i="3"/>
  <c r="P12" i="3"/>
  <c r="O12" i="3"/>
  <c r="F12" i="3"/>
  <c r="G12" i="3" s="1"/>
  <c r="D12" i="3"/>
  <c r="C13" i="3"/>
  <c r="H13" i="3"/>
  <c r="C24" i="3"/>
  <c r="H24" i="3"/>
  <c r="E14" i="3"/>
  <c r="D13" i="3"/>
  <c r="F13" i="3"/>
  <c r="G13" i="3" s="1"/>
  <c r="O14" i="3" l="1"/>
  <c r="P14" i="3"/>
  <c r="E15" i="3"/>
  <c r="C14" i="3"/>
  <c r="H14" i="3"/>
  <c r="D14" i="3"/>
  <c r="F14" i="3"/>
  <c r="G14" i="3" s="1"/>
  <c r="O15" i="3" l="1"/>
  <c r="P15" i="3"/>
  <c r="C15" i="3"/>
  <c r="H15" i="3"/>
  <c r="E16" i="3"/>
  <c r="D15" i="3"/>
  <c r="F15" i="3"/>
  <c r="G15" i="3" s="1"/>
  <c r="P16" i="3" l="1"/>
  <c r="O16" i="3"/>
  <c r="C16" i="3"/>
  <c r="H16" i="3"/>
  <c r="E17" i="3"/>
  <c r="O17" i="3" s="1"/>
  <c r="D16" i="3"/>
  <c r="F16" i="3"/>
  <c r="G16" i="3" s="1"/>
  <c r="P17" i="3" l="1"/>
  <c r="E18" i="3"/>
  <c r="C17" i="3"/>
  <c r="H17" i="3"/>
  <c r="D17" i="3"/>
  <c r="F17" i="3"/>
  <c r="G17" i="3" s="1"/>
  <c r="H18" i="3" l="1"/>
  <c r="C18" i="3"/>
  <c r="P18" i="3"/>
  <c r="O18" i="3"/>
  <c r="E19" i="3"/>
  <c r="D18" i="3"/>
  <c r="F18" i="3"/>
  <c r="G18" i="3" s="1"/>
  <c r="H19" i="3" l="1"/>
  <c r="C19" i="3"/>
  <c r="H20" i="3" s="1"/>
  <c r="P19" i="3"/>
  <c r="O19" i="3"/>
  <c r="E20" i="3"/>
  <c r="D19" i="3"/>
  <c r="F19" i="3"/>
  <c r="G19" i="3" s="1"/>
  <c r="O20" i="3" l="1"/>
  <c r="P20" i="3"/>
  <c r="F20" i="3"/>
  <c r="G20" i="3" s="1"/>
  <c r="E21" i="3"/>
  <c r="D20" i="3"/>
  <c r="P21" i="3" l="1"/>
  <c r="O21" i="3"/>
  <c r="E22" i="3"/>
  <c r="D21" i="3"/>
  <c r="F21" i="3"/>
  <c r="G21" i="3" s="1"/>
  <c r="O22" i="3" l="1"/>
  <c r="P22" i="3"/>
  <c r="E23" i="3"/>
  <c r="D22" i="3"/>
  <c r="F22" i="3"/>
  <c r="G22" i="3" s="1"/>
  <c r="P23" i="3" l="1"/>
  <c r="O23" i="3"/>
  <c r="E24" i="3"/>
  <c r="D23" i="3"/>
  <c r="F23" i="3"/>
  <c r="G23" i="3" s="1"/>
  <c r="O24" i="3" l="1"/>
  <c r="O3" i="3" s="1"/>
  <c r="P24" i="3"/>
  <c r="P3" i="3" s="1"/>
  <c r="D24" i="3"/>
  <c r="F24" i="3"/>
  <c r="G24" i="3" s="1"/>
</calcChain>
</file>

<file path=xl/sharedStrings.xml><?xml version="1.0" encoding="utf-8"?>
<sst xmlns="http://schemas.openxmlformats.org/spreadsheetml/2006/main" count="70" uniqueCount="22">
  <si>
    <t>Cible</t>
  </si>
  <si>
    <t>Nous sommes le :</t>
  </si>
  <si>
    <t>Reste théorique</t>
  </si>
  <si>
    <t>Dispatcheurs disponibles</t>
  </si>
  <si>
    <t>Nb PEC / tranche horaire</t>
  </si>
  <si>
    <t>H+ Matin</t>
  </si>
  <si>
    <t>H+ AM</t>
  </si>
  <si>
    <t>Réalisé / tranche horaire</t>
  </si>
  <si>
    <t>Prise de poste</t>
  </si>
  <si>
    <t>-15 min pause</t>
  </si>
  <si>
    <t>-6 min pause</t>
  </si>
  <si>
    <t>Chgt tournée</t>
  </si>
  <si>
    <t>Nb postes à dispatcher</t>
  </si>
  <si>
    <t>Nb postes début de journée</t>
  </si>
  <si>
    <t>Nb postes / Dispatcheur</t>
  </si>
  <si>
    <t>Reste à faire (nb postes)</t>
  </si>
  <si>
    <t>Réalisé cumulé</t>
  </si>
  <si>
    <t>/ tranche horaire</t>
  </si>
  <si>
    <t>Cumulée</t>
  </si>
  <si>
    <t>Performance collective</t>
  </si>
  <si>
    <t>x</t>
  </si>
  <si>
    <t>15 juin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</si>
</sst>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rgb="FF000080"/>
      <name val="Calibri"/>
      <family val="2"/>
    </font>
    <font>
      <b/>
      <i/>
      <sz val="11"/>
      <color rgb="FF008000"/>
      <name val="Calibri"/>
      <family val="2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62">
    <xf numFmtId="0" fontId="0" fillId="0" borderId="0" xfId="0"/>
    <xf numFmtId="0" fontId="0" fillId="2" borderId="0" xfId="0" applyFill="1"/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1" fontId="0" fillId="2" borderId="0" xfId="0" applyNumberFormat="1" applyFill="1" applyBorder="1" applyAlignment="1" applyProtection="1">
      <alignment horizontal="center"/>
      <protection locked="0"/>
    </xf>
    <xf numFmtId="1" fontId="0" fillId="2" borderId="23" xfId="0" applyNumberFormat="1" applyFill="1" applyBorder="1" applyAlignment="1" applyProtection="1">
      <alignment horizontal="center"/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Alignment="1" applyProtection="1">
      <alignment horizontal="center"/>
      <protection locked="0"/>
    </xf>
    <xf numFmtId="1" fontId="0" fillId="2" borderId="26" xfId="0" applyNumberFormat="1" applyFill="1" applyBorder="1" applyAlignment="1" applyProtection="1">
      <alignment horizontal="center"/>
      <protection locked="0"/>
    </xf>
    <xf numFmtId="1" fontId="0" fillId="2" borderId="27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2" borderId="0" xfId="0" applyFill="1" applyProtection="1">
      <protection hidden="1"/>
    </xf>
    <xf numFmtId="0" fontId="0" fillId="2" borderId="0" xfId="0" applyFill="1" applyAlignment="1" applyProtection="1">
      <alignment horizontal="center"/>
      <protection hidden="1"/>
    </xf>
    <xf numFmtId="0" fontId="1" fillId="6" borderId="20" xfId="0" applyFont="1" applyFill="1" applyBorder="1" applyProtection="1">
      <protection hidden="1"/>
    </xf>
    <xf numFmtId="0" fontId="0" fillId="3" borderId="15" xfId="0" applyFill="1" applyBorder="1" applyProtection="1">
      <protection hidden="1"/>
    </xf>
    <xf numFmtId="0" fontId="0" fillId="3" borderId="5" xfId="0" applyFill="1" applyBorder="1" applyAlignment="1" applyProtection="1">
      <alignment horizontal="center" vertical="center"/>
      <protection hidden="1"/>
    </xf>
    <xf numFmtId="0" fontId="0" fillId="3" borderId="15" xfId="0" applyFill="1" applyBorder="1" applyAlignment="1" applyProtection="1">
      <alignment horizontal="center"/>
      <protection hidden="1"/>
    </xf>
    <xf numFmtId="14" fontId="2" fillId="6" borderId="21" xfId="0" applyNumberFormat="1" applyFont="1" applyFill="1" applyBorder="1" applyAlignment="1" applyProtection="1">
      <alignment horizontal="center"/>
      <protection hidden="1"/>
    </xf>
    <xf numFmtId="0" fontId="0" fillId="4" borderId="15" xfId="0" applyFill="1" applyBorder="1" applyAlignment="1" applyProtection="1">
      <alignment horizontal="center"/>
      <protection hidden="1"/>
    </xf>
    <xf numFmtId="0" fontId="0" fillId="3" borderId="12" xfId="0" applyFill="1" applyBorder="1" applyAlignment="1" applyProtection="1">
      <alignment horizontal="center" vertical="center"/>
      <protection hidden="1"/>
    </xf>
    <xf numFmtId="0" fontId="3" fillId="2" borderId="0" xfId="0" applyFont="1" applyFill="1" applyAlignment="1" applyProtection="1">
      <alignment horizontal="center"/>
      <protection hidden="1"/>
    </xf>
    <xf numFmtId="14" fontId="0" fillId="2" borderId="0" xfId="0" applyNumberFormat="1" applyFill="1" applyProtection="1"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3" borderId="2" xfId="0" applyFill="1" applyBorder="1" applyAlignment="1" applyProtection="1">
      <alignment horizontal="center"/>
      <protection hidden="1"/>
    </xf>
    <xf numFmtId="0" fontId="0" fillId="5" borderId="2" xfId="0" applyFill="1" applyBorder="1" applyAlignment="1" applyProtection="1">
      <alignment horizontal="center"/>
      <protection hidden="1"/>
    </xf>
    <xf numFmtId="9" fontId="0" fillId="3" borderId="2" xfId="0" applyNumberFormat="1" applyFill="1" applyBorder="1" applyAlignment="1" applyProtection="1">
      <alignment horizontal="center"/>
      <protection hidden="1"/>
    </xf>
    <xf numFmtId="9" fontId="0" fillId="3" borderId="22" xfId="0" applyNumberFormat="1" applyFill="1" applyBorder="1" applyAlignment="1" applyProtection="1">
      <alignment horizontal="center"/>
      <protection hidden="1"/>
    </xf>
    <xf numFmtId="0" fontId="0" fillId="3" borderId="22" xfId="0" applyFill="1" applyBorder="1" applyAlignment="1" applyProtection="1">
      <alignment horizontal="center"/>
      <protection hidden="1"/>
    </xf>
    <xf numFmtId="0" fontId="0" fillId="3" borderId="3" xfId="0" applyFill="1" applyBorder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20" fontId="0" fillId="3" borderId="4" xfId="0" applyNumberFormat="1" applyFill="1" applyBorder="1" applyAlignment="1" applyProtection="1">
      <alignment horizontal="center" vertical="center"/>
      <protection hidden="1"/>
    </xf>
    <xf numFmtId="1" fontId="0" fillId="4" borderId="16" xfId="0" applyNumberFormat="1" applyFill="1" applyBorder="1" applyAlignment="1" applyProtection="1">
      <alignment horizontal="center" vertical="center"/>
      <protection hidden="1"/>
    </xf>
    <xf numFmtId="1" fontId="0" fillId="4" borderId="17" xfId="0" applyNumberFormat="1" applyFill="1" applyBorder="1" applyProtection="1">
      <protection hidden="1"/>
    </xf>
    <xf numFmtId="1" fontId="0" fillId="4" borderId="18" xfId="0" applyNumberFormat="1" applyFill="1" applyBorder="1" applyProtection="1">
      <protection hidden="1"/>
    </xf>
    <xf numFmtId="20" fontId="0" fillId="3" borderId="19" xfId="0" applyNumberFormat="1" applyFill="1" applyBorder="1" applyAlignment="1" applyProtection="1">
      <alignment horizontal="center" vertical="center"/>
      <protection hidden="1"/>
    </xf>
    <xf numFmtId="1" fontId="0" fillId="4" borderId="8" xfId="0" applyNumberFormat="1" applyFill="1" applyBorder="1" applyAlignment="1" applyProtection="1">
      <alignment horizontal="center" vertical="center"/>
      <protection hidden="1"/>
    </xf>
    <xf numFmtId="1" fontId="0" fillId="4" borderId="9" xfId="0" applyNumberFormat="1" applyFill="1" applyBorder="1" applyAlignment="1" applyProtection="1">
      <alignment horizontal="center" vertical="center"/>
      <protection hidden="1"/>
    </xf>
    <xf numFmtId="1" fontId="0" fillId="4" borderId="9" xfId="0" applyNumberFormat="1" applyFill="1" applyBorder="1" applyProtection="1">
      <protection hidden="1"/>
    </xf>
    <xf numFmtId="1" fontId="0" fillId="4" borderId="10" xfId="0" applyNumberFormat="1" applyFill="1" applyBorder="1" applyProtection="1">
      <protection hidden="1"/>
    </xf>
    <xf numFmtId="0" fontId="0" fillId="5" borderId="0" xfId="0" applyFill="1" applyAlignment="1" applyProtection="1">
      <alignment horizontal="right"/>
      <protection hidden="1"/>
    </xf>
    <xf numFmtId="20" fontId="0" fillId="3" borderId="7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right"/>
      <protection hidden="1"/>
    </xf>
    <xf numFmtId="20" fontId="0" fillId="3" borderId="11" xfId="0" applyNumberFormat="1" applyFill="1" applyBorder="1" applyAlignment="1" applyProtection="1">
      <alignment horizontal="center" vertical="center"/>
      <protection hidden="1"/>
    </xf>
    <xf numFmtId="1" fontId="0" fillId="4" borderId="12" xfId="0" applyNumberFormat="1" applyFill="1" applyBorder="1" applyAlignment="1" applyProtection="1">
      <alignment horizontal="center" vertical="center"/>
      <protection hidden="1"/>
    </xf>
    <xf numFmtId="1" fontId="0" fillId="4" borderId="13" xfId="0" applyNumberFormat="1" applyFill="1" applyBorder="1" applyAlignment="1" applyProtection="1">
      <alignment horizontal="center" vertical="center"/>
      <protection hidden="1"/>
    </xf>
    <xf numFmtId="1" fontId="0" fillId="4" borderId="13" xfId="0" applyNumberFormat="1" applyFill="1" applyBorder="1" applyProtection="1">
      <protection hidden="1"/>
    </xf>
    <xf numFmtId="1" fontId="0" fillId="4" borderId="14" xfId="0" applyNumberFormat="1" applyFill="1" applyBorder="1" applyProtection="1">
      <protection hidden="1"/>
    </xf>
    <xf numFmtId="20" fontId="0" fillId="2" borderId="0" xfId="0" applyNumberFormat="1" applyFill="1" applyProtection="1">
      <protection hidden="1"/>
    </xf>
    <xf numFmtId="0" fontId="0" fillId="3" borderId="28" xfId="0" applyFill="1" applyBorder="1" applyProtection="1"/>
    <xf numFmtId="0" fontId="0" fillId="3" borderId="3" xfId="0" applyFill="1" applyBorder="1" applyProtection="1"/>
    <xf numFmtId="9" fontId="0" fillId="4" borderId="0" xfId="1" applyFont="1" applyFill="1" applyBorder="1" applyProtection="1">
      <protection hidden="1"/>
    </xf>
    <xf numFmtId="9" fontId="0" fillId="4" borderId="15" xfId="1" applyFont="1" applyFill="1" applyBorder="1" applyAlignment="1" applyProtection="1">
      <alignment horizontal="center"/>
      <protection hidden="1"/>
    </xf>
    <xf numFmtId="0" fontId="0" fillId="4" borderId="5" xfId="0" applyFill="1" applyBorder="1" applyAlignment="1" applyProtection="1">
      <alignment horizontal="center"/>
      <protection hidden="1"/>
    </xf>
    <xf numFmtId="1" fontId="0" fillId="4" borderId="6" xfId="0" applyNumberFormat="1" applyFill="1" applyBorder="1" applyAlignment="1" applyProtection="1">
      <alignment horizontal="center"/>
      <protection hidden="1"/>
    </xf>
    <xf numFmtId="9" fontId="0" fillId="4" borderId="29" xfId="1" applyFont="1" applyFill="1" applyBorder="1" applyAlignment="1" applyProtection="1">
      <alignment horizontal="center"/>
      <protection hidden="1"/>
    </xf>
    <xf numFmtId="9" fontId="0" fillId="4" borderId="10" xfId="1" applyFont="1" applyFill="1" applyBorder="1" applyAlignment="1" applyProtection="1">
      <alignment horizontal="center"/>
      <protection hidden="1"/>
    </xf>
    <xf numFmtId="9" fontId="0" fillId="4" borderId="30" xfId="1" applyFont="1" applyFill="1" applyBorder="1" applyAlignment="1" applyProtection="1">
      <alignment horizontal="center"/>
      <protection hidden="1"/>
    </xf>
    <xf numFmtId="9" fontId="0" fillId="4" borderId="14" xfId="1" applyFont="1" applyFill="1" applyBorder="1" applyAlignment="1" applyProtection="1">
      <alignment horizontal="center"/>
      <protection hidden="1"/>
    </xf>
    <xf numFmtId="0" fontId="0" fillId="2" borderId="0" xfId="0" applyFill="1" applyAlignment="1" applyProtection="1">
      <alignment horizontal="center"/>
    </xf>
  </cellXfs>
  <cellStyles count="2">
    <cellStyle name="Normal" xfId="0" builtinId="0"/>
    <cellStyle name="Pourcentage" xfId="1" builtinId="5"/>
  </cellStyles>
  <dxfs count="6"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réalisé Dispatching MVN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2371194147874929E-2"/>
          <c:y val="8.4164794007490648E-2"/>
          <c:w val="0.90156455077495945"/>
          <c:h val="0.74024430092305882"/>
        </c:manualLayout>
      </c:layout>
      <c:areaChart>
        <c:grouping val="standard"/>
        <c:varyColors val="0"/>
        <c:ser>
          <c:idx val="0"/>
          <c:order val="1"/>
          <c:tx>
            <c:v>Réalisé entre 0 et 10% en dessous de la cible</c:v>
          </c:tx>
          <c:spPr>
            <a:solidFill>
              <a:srgbClr val="FFFF00"/>
            </a:solidFill>
            <a:ln>
              <a:solidFill>
                <a:srgbClr val="FFFF00"/>
              </a:solidFill>
            </a:ln>
            <a:effectLst/>
          </c:spPr>
          <c:val>
            <c:numRef>
              <c:f>Données!$E$6:$E$24</c:f>
              <c:numCache>
                <c:formatCode>0</c:formatCode>
                <c:ptCount val="19"/>
                <c:pt idx="0">
                  <c:v>#N/A</c:v>
                </c:pt>
                <c:pt idx="1">
                  <c:v>#N/A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4E4-43D6-B95A-5F0608083991}"/>
            </c:ext>
          </c:extLst>
        </c:ser>
        <c:ser>
          <c:idx val="5"/>
          <c:order val="2"/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Données!$F$6:$F$24</c:f>
              <c:numCache>
                <c:formatCode>0</c:formatCode>
                <c:ptCount val="19"/>
                <c:pt idx="0">
                  <c:v>#N/A</c:v>
                </c:pt>
                <c:pt idx="1">
                  <c:v>#N/A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20A-425A-BD93-7DBA24D299A6}"/>
            </c:ext>
          </c:extLst>
        </c:ser>
        <c:ser>
          <c:idx val="1"/>
          <c:order val="3"/>
          <c:tx>
            <c:v>Réalisé inférieur à la cible de 10% ou plus.</c:v>
          </c:tx>
          <c:spPr>
            <a:solidFill>
              <a:srgbClr val="FF0000"/>
            </a:solidFill>
            <a:ln>
              <a:noFill/>
            </a:ln>
            <a:effectLst/>
          </c:spPr>
          <c:val>
            <c:numRef>
              <c:f>Données!$G$6:$G$24</c:f>
              <c:numCache>
                <c:formatCode>0</c:formatCode>
                <c:ptCount val="19"/>
                <c:pt idx="0">
                  <c:v>#N/A</c:v>
                </c:pt>
                <c:pt idx="1">
                  <c:v>#N/A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C75-445D-B89A-68C65F0A86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9159704"/>
        <c:axId val="389161344"/>
      </c:areaChart>
      <c:lineChart>
        <c:grouping val="standard"/>
        <c:varyColors val="0"/>
        <c:ser>
          <c:idx val="4"/>
          <c:order val="0"/>
          <c:tx>
            <c:strRef>
              <c:f>Données!$I$5</c:f>
              <c:strCache>
                <c:ptCount val="1"/>
                <c:pt idx="0">
                  <c:v>Réalisé cumulé</c:v>
                </c:pt>
              </c:strCache>
            </c:strRef>
          </c:tx>
          <c:spPr>
            <a:ln w="15875" cap="rnd">
              <a:solidFill>
                <a:schemeClr val="tx1"/>
              </a:solidFill>
              <a:prstDash val="sysDash"/>
              <a:round/>
            </a:ln>
            <a:effectLst/>
          </c:spPr>
          <c:marker>
            <c:symbol val="x"/>
            <c:size val="11"/>
            <c:spPr>
              <a:noFill/>
              <a:ln w="25400">
                <a:solidFill>
                  <a:schemeClr val="tx1"/>
                </a:solidFill>
              </a:ln>
              <a:effectLst/>
            </c:spPr>
          </c:marker>
          <c:dPt>
            <c:idx val="8"/>
            <c:marker>
              <c:symbol val="x"/>
              <c:size val="11"/>
              <c:spPr>
                <a:noFill/>
                <a:ln w="25400">
                  <a:solidFill>
                    <a:schemeClr val="tx1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9-04E4-43D6-B95A-5F0608083991}"/>
              </c:ext>
            </c:extLst>
          </c:dPt>
          <c:cat>
            <c:numRef>
              <c:f>Données!$B$6:$B$24</c:f>
              <c:numCache>
                <c:formatCode>h:mm</c:formatCode>
                <c:ptCount val="19"/>
                <c:pt idx="0">
                  <c:v>0.17361111111111113</c:v>
                </c:pt>
                <c:pt idx="1">
                  <c:v>0.21527777777777779</c:v>
                </c:pt>
                <c:pt idx="2">
                  <c:v>0.25</c:v>
                </c:pt>
                <c:pt idx="3">
                  <c:v>0.29166666666666702</c:v>
                </c:pt>
                <c:pt idx="4">
                  <c:v>0.33333333333333298</c:v>
                </c:pt>
                <c:pt idx="5">
                  <c:v>0.375</c:v>
                </c:pt>
                <c:pt idx="6">
                  <c:v>0.41666666666666702</c:v>
                </c:pt>
                <c:pt idx="7">
                  <c:v>0.45833333333333298</c:v>
                </c:pt>
                <c:pt idx="8">
                  <c:v>0.5</c:v>
                </c:pt>
                <c:pt idx="9">
                  <c:v>0.54166666666666696</c:v>
                </c:pt>
                <c:pt idx="10">
                  <c:v>0.58333333333333304</c:v>
                </c:pt>
                <c:pt idx="11">
                  <c:v>0.625</c:v>
                </c:pt>
                <c:pt idx="12">
                  <c:v>0.66666666666666696</c:v>
                </c:pt>
                <c:pt idx="13">
                  <c:v>0.70833333333333304</c:v>
                </c:pt>
                <c:pt idx="14">
                  <c:v>0.75</c:v>
                </c:pt>
                <c:pt idx="15">
                  <c:v>0.79166666666666696</c:v>
                </c:pt>
                <c:pt idx="16">
                  <c:v>0.83333333333333304</c:v>
                </c:pt>
                <c:pt idx="17">
                  <c:v>0.875</c:v>
                </c:pt>
                <c:pt idx="18">
                  <c:v>0.91666666666666696</c:v>
                </c:pt>
              </c:numCache>
            </c:numRef>
          </c:cat>
          <c:val>
            <c:numRef>
              <c:f>Données!$I$6:$I$24</c:f>
              <c:numCache>
                <c:formatCode>0</c:formatCode>
                <c:ptCount val="1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04E4-43D6-B95A-5F0608083991}"/>
            </c:ext>
          </c:extLst>
        </c:ser>
        <c:ser>
          <c:idx val="2"/>
          <c:order val="4"/>
          <c:tx>
            <c:strRef>
              <c:f>Données!$C$5</c:f>
              <c:strCache>
                <c:ptCount val="1"/>
                <c:pt idx="0">
                  <c:v>Nb postes à dispatcher</c:v>
                </c:pt>
              </c:strCache>
            </c:strRef>
          </c:tx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numRef>
              <c:f>Données!$B$6:$B$24</c:f>
              <c:numCache>
                <c:formatCode>h:mm</c:formatCode>
                <c:ptCount val="19"/>
                <c:pt idx="0">
                  <c:v>0.17361111111111113</c:v>
                </c:pt>
                <c:pt idx="1">
                  <c:v>0.21527777777777779</c:v>
                </c:pt>
                <c:pt idx="2">
                  <c:v>0.25</c:v>
                </c:pt>
                <c:pt idx="3">
                  <c:v>0.29166666666666702</c:v>
                </c:pt>
                <c:pt idx="4">
                  <c:v>0.33333333333333298</c:v>
                </c:pt>
                <c:pt idx="5">
                  <c:v>0.375</c:v>
                </c:pt>
                <c:pt idx="6">
                  <c:v>0.41666666666666702</c:v>
                </c:pt>
                <c:pt idx="7">
                  <c:v>0.45833333333333298</c:v>
                </c:pt>
                <c:pt idx="8">
                  <c:v>0.5</c:v>
                </c:pt>
                <c:pt idx="9">
                  <c:v>0.54166666666666696</c:v>
                </c:pt>
                <c:pt idx="10">
                  <c:v>0.58333333333333304</c:v>
                </c:pt>
                <c:pt idx="11">
                  <c:v>0.625</c:v>
                </c:pt>
                <c:pt idx="12">
                  <c:v>0.66666666666666696</c:v>
                </c:pt>
                <c:pt idx="13">
                  <c:v>0.70833333333333304</c:v>
                </c:pt>
                <c:pt idx="14">
                  <c:v>0.75</c:v>
                </c:pt>
                <c:pt idx="15">
                  <c:v>0.79166666666666696</c:v>
                </c:pt>
                <c:pt idx="16">
                  <c:v>0.83333333333333304</c:v>
                </c:pt>
                <c:pt idx="17">
                  <c:v>0.875</c:v>
                </c:pt>
                <c:pt idx="18">
                  <c:v>0.91666666666666696</c:v>
                </c:pt>
              </c:numCache>
            </c:numRef>
          </c:cat>
          <c:val>
            <c:numRef>
              <c:f>Données!$C$6:$C$24</c:f>
              <c:numCache>
                <c:formatCode>0</c:formatCode>
                <c:ptCount val="19"/>
                <c:pt idx="0">
                  <c:v>#N/A</c:v>
                </c:pt>
                <c:pt idx="1">
                  <c:v>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4E4-4CCD-8748-CB73DBA2D1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9159704"/>
        <c:axId val="389161344"/>
        <c:extLst>
          <c:ext xmlns:c15="http://schemas.microsoft.com/office/drawing/2012/chart" uri="{02D57815-91ED-43cb-92C2-25804820EDAC}">
            <c15:filteredLineSeries>
              <c15:ser>
                <c:idx val="3"/>
                <c:order val="5"/>
                <c:tx>
                  <c:v>Heures engagées</c:v>
                </c:tx>
                <c:spPr>
                  <a:ln w="28575" cap="rnd">
                    <a:solidFill>
                      <a:srgbClr val="0070C0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rgbClr val="0070C0"/>
                    </a:solidFill>
                    <a:ln w="9525">
                      <a:solidFill>
                        <a:srgbClr val="0070C0"/>
                      </a:solidFill>
                    </a:ln>
                    <a:effectLst/>
                  </c:spPr>
                </c:marker>
                <c:cat>
                  <c:numRef>
                    <c:extLst>
                      <c:ext uri="{02D57815-91ED-43cb-92C2-25804820EDAC}">
                        <c15:formulaRef>
                          <c15:sqref>Données!$B$6:$B$24</c15:sqref>
                        </c15:formulaRef>
                      </c:ext>
                    </c:extLst>
                    <c:numCache>
                      <c:formatCode>h:mm</c:formatCode>
                      <c:ptCount val="19"/>
                      <c:pt idx="0">
                        <c:v>0.17361111111111113</c:v>
                      </c:pt>
                      <c:pt idx="1">
                        <c:v>0.21527777777777779</c:v>
                      </c:pt>
                      <c:pt idx="2">
                        <c:v>0.25</c:v>
                      </c:pt>
                      <c:pt idx="3">
                        <c:v>0.29166666666666702</c:v>
                      </c:pt>
                      <c:pt idx="4">
                        <c:v>0.33333333333333298</c:v>
                      </c:pt>
                      <c:pt idx="5">
                        <c:v>0.375</c:v>
                      </c:pt>
                      <c:pt idx="6">
                        <c:v>0.41666666666666702</c:v>
                      </c:pt>
                      <c:pt idx="7">
                        <c:v>0.45833333333333298</c:v>
                      </c:pt>
                      <c:pt idx="8">
                        <c:v>0.5</c:v>
                      </c:pt>
                      <c:pt idx="9">
                        <c:v>0.54166666666666696</c:v>
                      </c:pt>
                      <c:pt idx="10">
                        <c:v>0.58333333333333304</c:v>
                      </c:pt>
                      <c:pt idx="11">
                        <c:v>0.625</c:v>
                      </c:pt>
                      <c:pt idx="12">
                        <c:v>0.66666666666666696</c:v>
                      </c:pt>
                      <c:pt idx="13">
                        <c:v>0.70833333333333304</c:v>
                      </c:pt>
                      <c:pt idx="14">
                        <c:v>0.75</c:v>
                      </c:pt>
                      <c:pt idx="15">
                        <c:v>0.79166666666666696</c:v>
                      </c:pt>
                      <c:pt idx="16">
                        <c:v>0.83333333333333304</c:v>
                      </c:pt>
                      <c:pt idx="17">
                        <c:v>0.875</c:v>
                      </c:pt>
                      <c:pt idx="18">
                        <c:v>0.91666666666666696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Données!$E$6:$E$24</c15:sqref>
                        </c15:formulaRef>
                      </c:ext>
                    </c:extLst>
                    <c:numCache>
                      <c:formatCode>0</c:formatCode>
                      <c:ptCount val="19"/>
                      <c:pt idx="0">
                        <c:v>#N/A</c:v>
                      </c:pt>
                      <c:pt idx="1">
                        <c:v>#N/A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1-6335-419A-8D78-9AA5906F23A6}"/>
                  </c:ext>
                </c:extLst>
              </c15:ser>
            </c15:filteredLineSeries>
          </c:ext>
        </c:extLst>
      </c:lineChart>
      <c:catAx>
        <c:axId val="38915970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Plages horaires</a:t>
                </a:r>
              </a:p>
            </c:rich>
          </c:tx>
          <c:layout>
            <c:manualLayout>
              <c:xMode val="edge"/>
              <c:yMode val="edge"/>
              <c:x val="0.47626047560563639"/>
              <c:y val="0.9389052606048006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161344"/>
        <c:crosses val="autoZero"/>
        <c:auto val="1"/>
        <c:lblAlgn val="ctr"/>
        <c:lblOffset val="100"/>
        <c:noMultiLvlLbl val="0"/>
      </c:catAx>
      <c:valAx>
        <c:axId val="389161344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/>
                  <a:t>Nombre</a:t>
                </a:r>
                <a:r>
                  <a:rPr lang="fr-FR" sz="1200" b="1" baseline="0"/>
                  <a:t> de postes dispatchés</a:t>
                </a:r>
                <a:endParaRPr lang="fr-FR" sz="1200" b="1"/>
              </a:p>
            </c:rich>
          </c:tx>
          <c:layout>
            <c:manualLayout>
              <c:xMode val="edge"/>
              <c:yMode val="edge"/>
              <c:x val="8.9316570356400594E-3"/>
              <c:y val="0.3481922680457021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159704"/>
        <c:crosses val="autoZero"/>
        <c:crossBetween val="between"/>
      </c:valAx>
      <c:spPr>
        <a:solidFill>
          <a:srgbClr val="92D050"/>
        </a:solidFill>
        <a:ln>
          <a:noFill/>
        </a:ln>
        <a:effectLst/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ayout>
        <c:manualLayout>
          <c:xMode val="edge"/>
          <c:yMode val="edge"/>
          <c:x val="8.6929030489177508E-2"/>
          <c:y val="9.3332986841991289E-2"/>
          <c:w val="0.20649334284048457"/>
          <c:h val="0.10085358142113424"/>
        </c:manualLayout>
      </c:layout>
      <c:overlay val="0"/>
      <c:spPr>
        <a:solidFill>
          <a:schemeClr val="bg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38100</xdr:rowOff>
    </xdr:from>
    <xdr:to>
      <xdr:col>13</xdr:col>
      <xdr:colOff>304800</xdr:colOff>
      <xdr:row>30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0.77049</cdr:x>
      <cdr:y>0.72323</cdr:y>
    </cdr:from>
    <cdr:to>
      <cdr:x>0.95219</cdr:x>
      <cdr:y>0.81678</cdr:y>
    </cdr:to>
    <cdr:sp macro="" textlink="Données!$P$3">
      <cdr:nvSpPr>
        <cdr:cNvPr id="2" name="Rectangle 1"/>
        <cdr:cNvSpPr/>
      </cdr:nvSpPr>
      <cdr:spPr>
        <a:xfrm xmlns:a="http://schemas.openxmlformats.org/drawingml/2006/main">
          <a:off x="7930351" y="4174564"/>
          <a:ext cx="1870162" cy="540000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fld id="{7545B83E-EDD6-4CA4-AE5C-0FE233A3E144}" type="TxLink">
            <a:rPr lang="en-US" sz="4800" b="1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#N/A</a:t>
          </a:fld>
          <a:endParaRPr lang="fr-FR" sz="239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0.59369</cdr:x>
      <cdr:y>0.72323</cdr:y>
    </cdr:from>
    <cdr:to>
      <cdr:x>0.76822</cdr:x>
      <cdr:y>0.81678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6110568" y="4174564"/>
          <a:ext cx="1796410" cy="540000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US" sz="1200" b="1" i="0" u="none" strike="noStrike">
              <a:solidFill>
                <a:sysClr val="windowText" lastClr="000000"/>
              </a:solidFill>
              <a:latin typeface="Calibri"/>
              <a:cs typeface="Calibri"/>
            </a:rPr>
            <a:t>Performance</a:t>
          </a:r>
          <a:r>
            <a:rPr lang="en-US" sz="1200" b="1" i="0" u="none" strike="noStrike" baseline="0">
              <a:solidFill>
                <a:sysClr val="windowText" lastClr="000000"/>
              </a:solidFill>
              <a:latin typeface="Calibri"/>
              <a:cs typeface="Calibri"/>
            </a:rPr>
            <a:t> collective</a:t>
          </a:r>
          <a:r>
            <a:rPr lang="en-US" sz="1200" b="1" i="0" u="none" strike="noStrike">
              <a:solidFill>
                <a:sysClr val="windowText" lastClr="000000"/>
              </a:solidFill>
              <a:latin typeface="Calibri"/>
              <a:cs typeface="Calibri"/>
            </a:rPr>
            <a:t> cumulée</a:t>
          </a:r>
        </a:p>
      </cdr:txBody>
    </cdr:sp>
  </cdr:relSizeAnchor>
  <cdr:relSizeAnchor xmlns:cdr="http://schemas.openxmlformats.org/drawingml/2006/chartDrawing">
    <cdr:from>
      <cdr:x>0.77018</cdr:x>
      <cdr:y>0.62797</cdr:y>
    </cdr:from>
    <cdr:to>
      <cdr:x>0.95188</cdr:x>
      <cdr:y>0.72153</cdr:y>
    </cdr:to>
    <cdr:sp macro="" textlink="Données!$O$3">
      <cdr:nvSpPr>
        <cdr:cNvPr id="4" name="Rectangle 3"/>
        <cdr:cNvSpPr/>
      </cdr:nvSpPr>
      <cdr:spPr>
        <a:xfrm xmlns:a="http://schemas.openxmlformats.org/drawingml/2006/main">
          <a:off x="7927140" y="3624751"/>
          <a:ext cx="1870162" cy="540000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indent="0" algn="ctr"/>
          <a:fld id="{14DF790D-799E-4EFD-BDBE-B9B298404AC3}" type="TxLink">
            <a:rPr lang="en-US" sz="4400" b="1" i="0" u="none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#N/A</a:t>
          </a:fld>
          <a:endParaRPr lang="fr-FR" sz="19900" b="1" i="0" u="none" strike="noStrike">
            <a:solidFill>
              <a:sysClr val="windowText" lastClr="000000"/>
            </a:solidFill>
            <a:latin typeface="Calibri"/>
            <a:ea typeface="+mn-ea"/>
            <a:cs typeface="Calibri"/>
          </a:endParaRPr>
        </a:p>
      </cdr:txBody>
    </cdr:sp>
  </cdr:relSizeAnchor>
  <cdr:relSizeAnchor xmlns:cdr="http://schemas.openxmlformats.org/drawingml/2006/chartDrawing">
    <cdr:from>
      <cdr:x>0.59355</cdr:x>
      <cdr:y>0.62797</cdr:y>
    </cdr:from>
    <cdr:to>
      <cdr:x>0.7679</cdr:x>
      <cdr:y>0.72153</cdr:y>
    </cdr:to>
    <cdr:sp macro="" textlink="">
      <cdr:nvSpPr>
        <cdr:cNvPr id="5" name="Rectangle 4"/>
        <cdr:cNvSpPr/>
      </cdr:nvSpPr>
      <cdr:spPr>
        <a:xfrm xmlns:a="http://schemas.openxmlformats.org/drawingml/2006/main">
          <a:off x="6109221" y="3624751"/>
          <a:ext cx="1794436" cy="540000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US" sz="1200" b="1" i="0" u="none" strike="noStrike">
              <a:solidFill>
                <a:sysClr val="windowText" lastClr="000000"/>
              </a:solidFill>
              <a:latin typeface="Calibri"/>
              <a:cs typeface="Calibri"/>
            </a:rPr>
            <a:t>Performance</a:t>
          </a:r>
          <a:r>
            <a:rPr lang="en-US" sz="1200" b="1" i="0" u="none" strike="noStrike" baseline="0">
              <a:solidFill>
                <a:sysClr val="windowText" lastClr="000000"/>
              </a:solidFill>
              <a:latin typeface="Calibri"/>
              <a:cs typeface="Calibri"/>
            </a:rPr>
            <a:t> collective </a:t>
          </a:r>
          <a:r>
            <a:rPr lang="en-US" sz="1200" b="1" i="0" u="none" strike="noStrike">
              <a:solidFill>
                <a:sysClr val="windowText" lastClr="000000"/>
              </a:solidFill>
              <a:latin typeface="Calibri"/>
              <a:cs typeface="Calibri"/>
            </a:rPr>
            <a:t>dernière heure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133350</xdr:colOff>
          <xdr:row>0</xdr:row>
          <xdr:rowOff>152400</xdr:rowOff>
        </xdr:from>
        <xdr:to>
          <xdr:col>3</xdr:col>
          <xdr:colOff>990600</xdr:colOff>
          <xdr:row>3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0</xdr:row>
          <xdr:rowOff>142875</xdr:rowOff>
        </xdr:from>
        <xdr:to>
          <xdr:col>7</xdr:col>
          <xdr:colOff>1409700</xdr:colOff>
          <xdr:row>2</xdr:row>
          <xdr:rowOff>190500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403230</xdr:colOff>
      <xdr:row>30</xdr:row>
      <xdr:rowOff>70605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0309230" cy="578560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133350</xdr:colOff>
          <xdr:row>0</xdr:row>
          <xdr:rowOff>152400</xdr:rowOff>
        </xdr:from>
        <xdr:to>
          <xdr:col>3</xdr:col>
          <xdr:colOff>990600</xdr:colOff>
          <xdr:row>3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0</xdr:row>
          <xdr:rowOff>142875</xdr:rowOff>
        </xdr:from>
        <xdr:to>
          <xdr:col>7</xdr:col>
          <xdr:colOff>1409700</xdr:colOff>
          <xdr:row>2</xdr:row>
          <xdr:rowOff>190500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403230</xdr:colOff>
      <xdr:row>30</xdr:row>
      <xdr:rowOff>70605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0309230" cy="578560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133350</xdr:colOff>
          <xdr:row>0</xdr:row>
          <xdr:rowOff>152400</xdr:rowOff>
        </xdr:from>
        <xdr:to>
          <xdr:col>3</xdr:col>
          <xdr:colOff>990600</xdr:colOff>
          <xdr:row>3</xdr:row>
          <xdr:rowOff>19050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0</xdr:row>
          <xdr:rowOff>142875</xdr:rowOff>
        </xdr:from>
        <xdr:to>
          <xdr:col>7</xdr:col>
          <xdr:colOff>1409700</xdr:colOff>
          <xdr:row>2</xdr:row>
          <xdr:rowOff>190500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noFill/>
        <a:ln w="38100">
          <a:solidFill>
            <a:srgbClr val="FF0000"/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="85" zoomScaleNormal="85" workbookViewId="0">
      <selection activeCell="O12" sqref="O12"/>
    </sheetView>
  </sheetViews>
  <sheetFormatPr baseColWidth="10" defaultRowHeight="15" x14ac:dyDescent="0.25"/>
  <cols>
    <col min="1" max="1" width="12.85546875" style="1" customWidth="1"/>
    <col min="2" max="16384" width="11.42578125" style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26"/>
  <sheetViews>
    <sheetView topLeftCell="C1" zoomScale="85" zoomScaleNormal="85" workbookViewId="0">
      <selection activeCell="J2" sqref="J2:J3 L3 L6:N24"/>
    </sheetView>
  </sheetViews>
  <sheetFormatPr baseColWidth="10" defaultRowHeight="15" x14ac:dyDescent="0.25"/>
  <cols>
    <col min="1" max="1" width="17.42578125" style="14" bestFit="1" customWidth="1"/>
    <col min="2" max="2" width="6.85546875" style="14" bestFit="1" customWidth="1"/>
    <col min="3" max="3" width="23.7109375" style="14" bestFit="1" customWidth="1"/>
    <col min="4" max="4" width="16" style="14" bestFit="1" customWidth="1"/>
    <col min="5" max="5" width="5.85546875" style="14" bestFit="1" customWidth="1"/>
    <col min="6" max="6" width="9.5703125" style="14" bestFit="1" customWidth="1"/>
    <col min="7" max="7" width="6.28515625" style="14" bestFit="1" customWidth="1"/>
    <col min="8" max="8" width="24.140625" style="14" bestFit="1" customWidth="1"/>
    <col min="9" max="9" width="15.42578125" style="14" bestFit="1" customWidth="1"/>
    <col min="10" max="10" width="6.140625" style="14" customWidth="1"/>
    <col min="11" max="11" width="8.42578125" style="14" customWidth="1"/>
    <col min="12" max="12" width="27.140625" style="14" bestFit="1" customWidth="1"/>
    <col min="13" max="13" width="24.42578125" style="15" bestFit="1" customWidth="1"/>
    <col min="14" max="14" width="24.5703125" style="15" bestFit="1" customWidth="1"/>
    <col min="15" max="15" width="16.7109375" style="14" bestFit="1" customWidth="1"/>
    <col min="16" max="16" width="9.28515625" style="14" bestFit="1" customWidth="1"/>
    <col min="17" max="16384" width="11.42578125" style="14"/>
  </cols>
  <sheetData>
    <row r="1" spans="1:16" ht="15.75" thickBot="1" x14ac:dyDescent="0.3"/>
    <row r="2" spans="1:16" ht="15.75" thickBot="1" x14ac:dyDescent="0.3">
      <c r="A2" s="16" t="s">
        <v>1</v>
      </c>
      <c r="C2" s="17" t="s">
        <v>14</v>
      </c>
      <c r="I2" s="18" t="s">
        <v>5</v>
      </c>
      <c r="J2" s="5"/>
      <c r="L2" s="19" t="s">
        <v>13</v>
      </c>
    </row>
    <row r="3" spans="1:16" ht="16.5" thickBot="1" x14ac:dyDescent="0.3">
      <c r="A3" s="20">
        <f ca="1">TODAY()</f>
        <v>42901</v>
      </c>
      <c r="C3" s="21">
        <v>210</v>
      </c>
      <c r="I3" s="22" t="s">
        <v>6</v>
      </c>
      <c r="J3" s="6"/>
      <c r="L3" s="4"/>
      <c r="O3" s="54" t="e">
        <f>LOOKUP(9^9,O6:O26)</f>
        <v>#N/A</v>
      </c>
      <c r="P3" s="54" t="e">
        <f>LOOKUP(9^9,P6:P26)</f>
        <v>#N/A</v>
      </c>
    </row>
    <row r="4" spans="1:16" ht="15.75" thickBot="1" x14ac:dyDescent="0.3">
      <c r="A4" s="23" t="str">
        <f ca="1">DAY(A3)&amp;" "&amp;TEXT(A3,"mmm")&amp;" "&amp;YEAR(A3)</f>
        <v>15 juin 2017</v>
      </c>
      <c r="B4" s="24"/>
      <c r="O4" s="61" t="s">
        <v>19</v>
      </c>
      <c r="P4" s="61"/>
    </row>
    <row r="5" spans="1:16" ht="15.75" thickBot="1" x14ac:dyDescent="0.3">
      <c r="C5" s="25" t="s">
        <v>12</v>
      </c>
      <c r="D5" s="26" t="s">
        <v>2</v>
      </c>
      <c r="E5" s="27" t="s">
        <v>0</v>
      </c>
      <c r="F5" s="28">
        <v>-0.1</v>
      </c>
      <c r="G5" s="29">
        <v>-0.25</v>
      </c>
      <c r="H5" s="30" t="s">
        <v>15</v>
      </c>
      <c r="I5" s="31" t="s">
        <v>16</v>
      </c>
      <c r="L5" s="25" t="s">
        <v>3</v>
      </c>
      <c r="M5" s="26" t="s">
        <v>4</v>
      </c>
      <c r="N5" s="31" t="s">
        <v>7</v>
      </c>
      <c r="O5" s="51" t="s">
        <v>17</v>
      </c>
      <c r="P5" s="52" t="s">
        <v>18</v>
      </c>
    </row>
    <row r="6" spans="1:16" x14ac:dyDescent="0.25">
      <c r="A6" s="32"/>
      <c r="B6" s="33">
        <v>0.17361111111111113</v>
      </c>
      <c r="C6" s="34" t="e">
        <f>IF(OR(J2="",J2=" "),#N/A,L3)</f>
        <v>#N/A</v>
      </c>
      <c r="D6" s="35" t="e">
        <f>#N/A</f>
        <v>#N/A</v>
      </c>
      <c r="E6" s="35" t="e">
        <f>#N/A</f>
        <v>#N/A</v>
      </c>
      <c r="F6" s="35" t="e">
        <f>#N/A</f>
        <v>#N/A</v>
      </c>
      <c r="G6" s="35" t="e">
        <f>#N/A</f>
        <v>#N/A</v>
      </c>
      <c r="H6" s="35" t="e">
        <f>#N/A</f>
        <v>#N/A</v>
      </c>
      <c r="I6" s="36" t="e">
        <f>#N/A</f>
        <v>#N/A</v>
      </c>
      <c r="K6" s="33">
        <v>0.17361111111111113</v>
      </c>
      <c r="L6" s="7"/>
      <c r="M6" s="3"/>
      <c r="N6" s="10"/>
      <c r="O6" s="55"/>
      <c r="P6" s="56"/>
    </row>
    <row r="7" spans="1:16" x14ac:dyDescent="0.25">
      <c r="B7" s="37">
        <v>0.21527777777777779</v>
      </c>
      <c r="C7" s="38">
        <f>IF(OR(J2="",J2=" "),L3,C6+M6)</f>
        <v>0</v>
      </c>
      <c r="D7" s="39" t="e">
        <f t="shared" ref="D7:D24" si="0">C6-E7</f>
        <v>#N/A</v>
      </c>
      <c r="E7" s="40" t="e">
        <f>IF(OR(J2="",J2=" "),#N/A,(L6*($C$3/7)))</f>
        <v>#N/A</v>
      </c>
      <c r="F7" s="40" t="e">
        <f>+E7+(E7*$F$5)</f>
        <v>#N/A</v>
      </c>
      <c r="G7" s="40" t="e">
        <f>+E7+(F7*$G$5)</f>
        <v>#N/A</v>
      </c>
      <c r="H7" s="40" t="e">
        <f>IF(OR(J2="",J2=" "),#N/A,C7-I7)</f>
        <v>#N/A</v>
      </c>
      <c r="I7" s="41" t="e">
        <f>IF(OR(N7="",N7=" "),#N/A,N7)</f>
        <v>#N/A</v>
      </c>
      <c r="K7" s="37">
        <v>0.21527777777777779</v>
      </c>
      <c r="L7" s="8"/>
      <c r="M7" s="2"/>
      <c r="N7" s="11"/>
      <c r="O7" s="57" t="e">
        <f>IF(ISNA(I6),I7/E7,(I7 -I6)/(E7-E6))</f>
        <v>#N/A</v>
      </c>
      <c r="P7" s="58" t="e">
        <f>IF(ISNA(I6),I7/E7,(I7 -I6)/(E7-E6))</f>
        <v>#N/A</v>
      </c>
    </row>
    <row r="8" spans="1:16" x14ac:dyDescent="0.25">
      <c r="A8" s="42" t="s">
        <v>8</v>
      </c>
      <c r="B8" s="43">
        <v>0.25</v>
      </c>
      <c r="C8" s="38" t="e">
        <f t="shared" ref="C8:C24" si="1">IF(OR(M7="",M7=" "),#N/A,C7+M7)</f>
        <v>#N/A</v>
      </c>
      <c r="D8" s="39">
        <f t="shared" si="0"/>
        <v>0</v>
      </c>
      <c r="E8" s="40">
        <f>IF(OR(J2="",J2=" "),(L7*($C$3/7))*(5/6),E7+(L7*($C$3/7))*(5/6))</f>
        <v>0</v>
      </c>
      <c r="F8" s="40">
        <f>+E8+(E8*$F$5)</f>
        <v>0</v>
      </c>
      <c r="G8" s="40">
        <f t="shared" ref="G8:G24" si="2">+E8+(F8*$G$5)</f>
        <v>0</v>
      </c>
      <c r="H8" s="40" t="e">
        <f t="shared" ref="H8:H24" si="3">C7-I7</f>
        <v>#N/A</v>
      </c>
      <c r="I8" s="41" t="e">
        <f>IF(OR(N8="",N8=" "),#N/A,IF(ISNA(I7),N8,I7+N8))</f>
        <v>#N/A</v>
      </c>
      <c r="K8" s="43">
        <v>0.25</v>
      </c>
      <c r="L8" s="8"/>
      <c r="M8" s="2"/>
      <c r="N8" s="11"/>
      <c r="O8" s="57" t="e">
        <f t="shared" ref="O8:O16" si="4">IF(ISNA(I7),I8/E8,(I8 -I7)/(E8-E7))</f>
        <v>#N/A</v>
      </c>
      <c r="P8" s="58" t="e">
        <f>I8/E8</f>
        <v>#N/A</v>
      </c>
    </row>
    <row r="9" spans="1:16" x14ac:dyDescent="0.25">
      <c r="A9" s="44"/>
      <c r="B9" s="43">
        <v>0.29166666666666702</v>
      </c>
      <c r="C9" s="38" t="e">
        <f t="shared" si="1"/>
        <v>#N/A</v>
      </c>
      <c r="D9" s="39" t="e">
        <f t="shared" si="0"/>
        <v>#N/A</v>
      </c>
      <c r="E9" s="40">
        <f>E8+(L8*($C$3/7))</f>
        <v>0</v>
      </c>
      <c r="F9" s="40">
        <f t="shared" ref="F9:F24" si="5">+E9+(E9*$F$5)</f>
        <v>0</v>
      </c>
      <c r="G9" s="40">
        <f t="shared" si="2"/>
        <v>0</v>
      </c>
      <c r="H9" s="40" t="e">
        <f t="shared" si="3"/>
        <v>#N/A</v>
      </c>
      <c r="I9" s="41" t="e">
        <f t="shared" ref="I9:I24" si="6">IF(OR(N9="",N9=" "),#N/A,I8+N9)</f>
        <v>#N/A</v>
      </c>
      <c r="K9" s="43">
        <v>0.29166666666666702</v>
      </c>
      <c r="L9" s="8"/>
      <c r="M9" s="2"/>
      <c r="N9" s="11"/>
      <c r="O9" s="57" t="e">
        <f t="shared" si="4"/>
        <v>#N/A</v>
      </c>
      <c r="P9" s="58" t="e">
        <f t="shared" ref="P9:P17" si="7">I9/E9</f>
        <v>#N/A</v>
      </c>
    </row>
    <row r="10" spans="1:16" x14ac:dyDescent="0.25">
      <c r="A10" s="42" t="s">
        <v>9</v>
      </c>
      <c r="B10" s="43">
        <v>0.33333333333333298</v>
      </c>
      <c r="C10" s="38" t="e">
        <f t="shared" si="1"/>
        <v>#N/A</v>
      </c>
      <c r="D10" s="39" t="e">
        <f t="shared" si="0"/>
        <v>#N/A</v>
      </c>
      <c r="E10" s="40">
        <f>E9+((L9*($C$3/7))*(3/4))</f>
        <v>0</v>
      </c>
      <c r="F10" s="40">
        <f t="shared" si="5"/>
        <v>0</v>
      </c>
      <c r="G10" s="40">
        <f t="shared" si="2"/>
        <v>0</v>
      </c>
      <c r="H10" s="40" t="e">
        <f t="shared" si="3"/>
        <v>#N/A</v>
      </c>
      <c r="I10" s="41" t="e">
        <f t="shared" si="6"/>
        <v>#N/A</v>
      </c>
      <c r="K10" s="43">
        <v>0.33333333333333298</v>
      </c>
      <c r="L10" s="8"/>
      <c r="M10" s="2"/>
      <c r="N10" s="11"/>
      <c r="O10" s="57" t="e">
        <f t="shared" si="4"/>
        <v>#N/A</v>
      </c>
      <c r="P10" s="58" t="e">
        <f t="shared" si="7"/>
        <v>#N/A</v>
      </c>
    </row>
    <row r="11" spans="1:16" x14ac:dyDescent="0.25">
      <c r="A11" s="44"/>
      <c r="B11" s="43">
        <v>0.375</v>
      </c>
      <c r="C11" s="38" t="e">
        <f t="shared" si="1"/>
        <v>#N/A</v>
      </c>
      <c r="D11" s="39" t="e">
        <f t="shared" si="0"/>
        <v>#N/A</v>
      </c>
      <c r="E11" s="40">
        <f>E10+(L10*($C$3/7))</f>
        <v>0</v>
      </c>
      <c r="F11" s="40">
        <f t="shared" si="5"/>
        <v>0</v>
      </c>
      <c r="G11" s="40">
        <f t="shared" si="2"/>
        <v>0</v>
      </c>
      <c r="H11" s="40" t="e">
        <f t="shared" si="3"/>
        <v>#N/A</v>
      </c>
      <c r="I11" s="41" t="e">
        <f t="shared" si="6"/>
        <v>#N/A</v>
      </c>
      <c r="K11" s="43">
        <v>0.375</v>
      </c>
      <c r="L11" s="8"/>
      <c r="M11" s="2"/>
      <c r="N11" s="11"/>
      <c r="O11" s="57" t="e">
        <f t="shared" si="4"/>
        <v>#N/A</v>
      </c>
      <c r="P11" s="58" t="e">
        <f t="shared" si="7"/>
        <v>#N/A</v>
      </c>
    </row>
    <row r="12" spans="1:16" x14ac:dyDescent="0.25">
      <c r="A12" s="42" t="s">
        <v>10</v>
      </c>
      <c r="B12" s="43">
        <v>0.41666666666666702</v>
      </c>
      <c r="C12" s="38" t="e">
        <f t="shared" si="1"/>
        <v>#N/A</v>
      </c>
      <c r="D12" s="39" t="e">
        <f t="shared" si="0"/>
        <v>#N/A</v>
      </c>
      <c r="E12" s="40">
        <f>E11+((L11*($C$3/7))*(9/10))</f>
        <v>0</v>
      </c>
      <c r="F12" s="40">
        <f t="shared" si="5"/>
        <v>0</v>
      </c>
      <c r="G12" s="40">
        <f t="shared" si="2"/>
        <v>0</v>
      </c>
      <c r="H12" s="40" t="e">
        <f t="shared" si="3"/>
        <v>#N/A</v>
      </c>
      <c r="I12" s="41" t="e">
        <f t="shared" si="6"/>
        <v>#N/A</v>
      </c>
      <c r="K12" s="43">
        <v>0.41666666666666702</v>
      </c>
      <c r="L12" s="8"/>
      <c r="M12" s="2"/>
      <c r="N12" s="11"/>
      <c r="O12" s="57" t="e">
        <f t="shared" si="4"/>
        <v>#N/A</v>
      </c>
      <c r="P12" s="58" t="e">
        <f t="shared" si="7"/>
        <v>#N/A</v>
      </c>
    </row>
    <row r="13" spans="1:16" x14ac:dyDescent="0.25">
      <c r="A13" s="44"/>
      <c r="B13" s="43">
        <v>0.45833333333333298</v>
      </c>
      <c r="C13" s="38" t="e">
        <f t="shared" si="1"/>
        <v>#N/A</v>
      </c>
      <c r="D13" s="39" t="e">
        <f t="shared" si="0"/>
        <v>#N/A</v>
      </c>
      <c r="E13" s="40">
        <f>E12+(L12*($C$3/7))</f>
        <v>0</v>
      </c>
      <c r="F13" s="40">
        <f t="shared" si="5"/>
        <v>0</v>
      </c>
      <c r="G13" s="40">
        <f t="shared" si="2"/>
        <v>0</v>
      </c>
      <c r="H13" s="40" t="e">
        <f t="shared" si="3"/>
        <v>#N/A</v>
      </c>
      <c r="I13" s="41" t="e">
        <f t="shared" si="6"/>
        <v>#N/A</v>
      </c>
      <c r="K13" s="43">
        <v>0.45833333333333298</v>
      </c>
      <c r="L13" s="8"/>
      <c r="M13" s="2"/>
      <c r="N13" s="11"/>
      <c r="O13" s="57" t="e">
        <f t="shared" si="4"/>
        <v>#N/A</v>
      </c>
      <c r="P13" s="58" t="e">
        <f t="shared" si="7"/>
        <v>#N/A</v>
      </c>
    </row>
    <row r="14" spans="1:16" x14ac:dyDescent="0.25">
      <c r="A14" s="44"/>
      <c r="B14" s="43">
        <v>0.5</v>
      </c>
      <c r="C14" s="38" t="e">
        <f t="shared" si="1"/>
        <v>#N/A</v>
      </c>
      <c r="D14" s="39" t="e">
        <f t="shared" si="0"/>
        <v>#N/A</v>
      </c>
      <c r="E14" s="40">
        <f>E13+(L13*($C$3/7))</f>
        <v>0</v>
      </c>
      <c r="F14" s="40">
        <f t="shared" si="5"/>
        <v>0</v>
      </c>
      <c r="G14" s="40">
        <f t="shared" si="2"/>
        <v>0</v>
      </c>
      <c r="H14" s="40" t="e">
        <f t="shared" si="3"/>
        <v>#N/A</v>
      </c>
      <c r="I14" s="41" t="e">
        <f t="shared" si="6"/>
        <v>#N/A</v>
      </c>
      <c r="K14" s="43">
        <v>0.5</v>
      </c>
      <c r="L14" s="8"/>
      <c r="M14" s="2"/>
      <c r="N14" s="11"/>
      <c r="O14" s="57" t="e">
        <f t="shared" si="4"/>
        <v>#N/A</v>
      </c>
      <c r="P14" s="58" t="e">
        <f t="shared" si="7"/>
        <v>#N/A</v>
      </c>
    </row>
    <row r="15" spans="1:16" x14ac:dyDescent="0.25">
      <c r="A15" s="42" t="s">
        <v>11</v>
      </c>
      <c r="B15" s="43">
        <v>0.54166666666666696</v>
      </c>
      <c r="C15" s="38" t="e">
        <f t="shared" si="1"/>
        <v>#N/A</v>
      </c>
      <c r="D15" s="39" t="e">
        <f t="shared" si="0"/>
        <v>#N/A</v>
      </c>
      <c r="E15" s="40">
        <f>E14+((L14*($C$3/7))*(2/3))</f>
        <v>0</v>
      </c>
      <c r="F15" s="40">
        <f t="shared" si="5"/>
        <v>0</v>
      </c>
      <c r="G15" s="40">
        <f t="shared" si="2"/>
        <v>0</v>
      </c>
      <c r="H15" s="40" t="e">
        <f t="shared" si="3"/>
        <v>#N/A</v>
      </c>
      <c r="I15" s="41" t="e">
        <f t="shared" si="6"/>
        <v>#N/A</v>
      </c>
      <c r="K15" s="43">
        <v>0.54166666666666696</v>
      </c>
      <c r="L15" s="8"/>
      <c r="M15" s="2"/>
      <c r="N15" s="11"/>
      <c r="O15" s="57" t="e">
        <f t="shared" si="4"/>
        <v>#N/A</v>
      </c>
      <c r="P15" s="58" t="e">
        <f t="shared" si="7"/>
        <v>#N/A</v>
      </c>
    </row>
    <row r="16" spans="1:16" x14ac:dyDescent="0.25">
      <c r="A16" s="44"/>
      <c r="B16" s="43">
        <v>0.58333333333333304</v>
      </c>
      <c r="C16" s="38" t="e">
        <f t="shared" si="1"/>
        <v>#N/A</v>
      </c>
      <c r="D16" s="39" t="e">
        <f t="shared" si="0"/>
        <v>#N/A</v>
      </c>
      <c r="E16" s="40">
        <f>E15+(L15*($C$3/7))</f>
        <v>0</v>
      </c>
      <c r="F16" s="40">
        <f t="shared" si="5"/>
        <v>0</v>
      </c>
      <c r="G16" s="40">
        <f t="shared" si="2"/>
        <v>0</v>
      </c>
      <c r="H16" s="40" t="e">
        <f t="shared" si="3"/>
        <v>#N/A</v>
      </c>
      <c r="I16" s="41" t="e">
        <f t="shared" si="6"/>
        <v>#N/A</v>
      </c>
      <c r="K16" s="43">
        <v>0.58333333333333304</v>
      </c>
      <c r="L16" s="8"/>
      <c r="M16" s="2"/>
      <c r="N16" s="11"/>
      <c r="O16" s="57" t="e">
        <f t="shared" si="4"/>
        <v>#N/A</v>
      </c>
      <c r="P16" s="58" t="e">
        <f t="shared" si="7"/>
        <v>#N/A</v>
      </c>
    </row>
    <row r="17" spans="1:16" x14ac:dyDescent="0.25">
      <c r="A17" s="44"/>
      <c r="B17" s="43">
        <v>0.625</v>
      </c>
      <c r="C17" s="38" t="e">
        <f t="shared" si="1"/>
        <v>#N/A</v>
      </c>
      <c r="D17" s="39" t="e">
        <f t="shared" si="0"/>
        <v>#N/A</v>
      </c>
      <c r="E17" s="40">
        <f>E16+(L16*($C$3/7))</f>
        <v>0</v>
      </c>
      <c r="F17" s="40">
        <f t="shared" si="5"/>
        <v>0</v>
      </c>
      <c r="G17" s="40">
        <f t="shared" si="2"/>
        <v>0</v>
      </c>
      <c r="H17" s="40" t="e">
        <f t="shared" si="3"/>
        <v>#N/A</v>
      </c>
      <c r="I17" s="41" t="e">
        <f t="shared" si="6"/>
        <v>#N/A</v>
      </c>
      <c r="K17" s="43">
        <v>0.625</v>
      </c>
      <c r="L17" s="8"/>
      <c r="M17" s="2"/>
      <c r="N17" s="11"/>
      <c r="O17" s="57" t="e">
        <f>IF(ISNA(I16),I17/E17,(I17 -I16)/(E17-E16))</f>
        <v>#N/A</v>
      </c>
      <c r="P17" s="58" t="e">
        <f t="shared" si="7"/>
        <v>#N/A</v>
      </c>
    </row>
    <row r="18" spans="1:16" x14ac:dyDescent="0.25">
      <c r="A18" s="42" t="s">
        <v>10</v>
      </c>
      <c r="B18" s="43">
        <v>0.66666666666666696</v>
      </c>
      <c r="C18" s="38" t="e">
        <f t="shared" si="1"/>
        <v>#N/A</v>
      </c>
      <c r="D18" s="39" t="e">
        <f t="shared" si="0"/>
        <v>#N/A</v>
      </c>
      <c r="E18" s="40">
        <f>E17+((L17*($C$3/7))*(9/10))</f>
        <v>0</v>
      </c>
      <c r="F18" s="40">
        <f t="shared" si="5"/>
        <v>0</v>
      </c>
      <c r="G18" s="40">
        <f t="shared" si="2"/>
        <v>0</v>
      </c>
      <c r="H18" s="40" t="e">
        <f>C17-I17</f>
        <v>#N/A</v>
      </c>
      <c r="I18" s="41" t="e">
        <f t="shared" si="6"/>
        <v>#N/A</v>
      </c>
      <c r="K18" s="43">
        <v>0.66666666666666696</v>
      </c>
      <c r="L18" s="8"/>
      <c r="M18" s="2"/>
      <c r="N18" s="11"/>
      <c r="O18" s="57" t="e">
        <f t="shared" ref="O18:O23" si="8">IF(ISNA(I17),I18/E18,(I18 -I17)/(E18-E17))</f>
        <v>#N/A</v>
      </c>
      <c r="P18" s="58" t="e">
        <f t="shared" ref="P18:P23" si="9">I18/E18</f>
        <v>#N/A</v>
      </c>
    </row>
    <row r="19" spans="1:16" x14ac:dyDescent="0.25">
      <c r="A19" s="44"/>
      <c r="B19" s="43">
        <v>0.70833333333333304</v>
      </c>
      <c r="C19" s="38" t="e">
        <f t="shared" si="1"/>
        <v>#N/A</v>
      </c>
      <c r="D19" s="39" t="e">
        <f t="shared" si="0"/>
        <v>#N/A</v>
      </c>
      <c r="E19" s="40">
        <f>E18+(L18*($C$3/7))</f>
        <v>0</v>
      </c>
      <c r="F19" s="40">
        <f t="shared" si="5"/>
        <v>0</v>
      </c>
      <c r="G19" s="40">
        <f t="shared" si="2"/>
        <v>0</v>
      </c>
      <c r="H19" s="40" t="e">
        <f t="shared" si="3"/>
        <v>#N/A</v>
      </c>
      <c r="I19" s="41" t="e">
        <f t="shared" si="6"/>
        <v>#N/A</v>
      </c>
      <c r="K19" s="43">
        <v>0.70833333333333304</v>
      </c>
      <c r="L19" s="8"/>
      <c r="M19" s="2"/>
      <c r="N19" s="11"/>
      <c r="O19" s="57" t="e">
        <f t="shared" si="8"/>
        <v>#N/A</v>
      </c>
      <c r="P19" s="58" t="e">
        <f t="shared" si="9"/>
        <v>#N/A</v>
      </c>
    </row>
    <row r="20" spans="1:16" x14ac:dyDescent="0.25">
      <c r="A20" s="42" t="s">
        <v>9</v>
      </c>
      <c r="B20" s="43">
        <v>0.75</v>
      </c>
      <c r="C20" s="38" t="e">
        <f t="shared" si="1"/>
        <v>#N/A</v>
      </c>
      <c r="D20" s="39" t="e">
        <f t="shared" si="0"/>
        <v>#N/A</v>
      </c>
      <c r="E20" s="40">
        <f>E19+((L19*($C$3/7))*(3/4))</f>
        <v>0</v>
      </c>
      <c r="F20" s="40">
        <f t="shared" si="5"/>
        <v>0</v>
      </c>
      <c r="G20" s="40">
        <f t="shared" si="2"/>
        <v>0</v>
      </c>
      <c r="H20" s="40" t="e">
        <f t="shared" si="3"/>
        <v>#N/A</v>
      </c>
      <c r="I20" s="41" t="e">
        <f t="shared" si="6"/>
        <v>#N/A</v>
      </c>
      <c r="K20" s="43">
        <v>0.75</v>
      </c>
      <c r="L20" s="8"/>
      <c r="M20" s="2"/>
      <c r="N20" s="11"/>
      <c r="O20" s="57" t="e">
        <f t="shared" si="8"/>
        <v>#N/A</v>
      </c>
      <c r="P20" s="58" t="e">
        <f t="shared" si="9"/>
        <v>#N/A</v>
      </c>
    </row>
    <row r="21" spans="1:16" x14ac:dyDescent="0.25">
      <c r="B21" s="43">
        <v>0.79166666666666696</v>
      </c>
      <c r="C21" s="38" t="e">
        <f t="shared" si="1"/>
        <v>#N/A</v>
      </c>
      <c r="D21" s="39" t="e">
        <f t="shared" si="0"/>
        <v>#N/A</v>
      </c>
      <c r="E21" s="40">
        <f>E20+(L20*($C$3/7))</f>
        <v>0</v>
      </c>
      <c r="F21" s="40">
        <f t="shared" si="5"/>
        <v>0</v>
      </c>
      <c r="G21" s="40">
        <f t="shared" si="2"/>
        <v>0</v>
      </c>
      <c r="H21" s="40" t="e">
        <f t="shared" si="3"/>
        <v>#N/A</v>
      </c>
      <c r="I21" s="41" t="e">
        <f t="shared" si="6"/>
        <v>#N/A</v>
      </c>
      <c r="K21" s="43">
        <v>0.79166666666666696</v>
      </c>
      <c r="L21" s="8"/>
      <c r="M21" s="2"/>
      <c r="N21" s="11"/>
      <c r="O21" s="57" t="e">
        <f t="shared" si="8"/>
        <v>#N/A</v>
      </c>
      <c r="P21" s="58" t="e">
        <f t="shared" si="9"/>
        <v>#N/A</v>
      </c>
    </row>
    <row r="22" spans="1:16" x14ac:dyDescent="0.25">
      <c r="B22" s="43">
        <v>0.83333333333333304</v>
      </c>
      <c r="C22" s="38" t="e">
        <f t="shared" si="1"/>
        <v>#N/A</v>
      </c>
      <c r="D22" s="39" t="e">
        <f t="shared" si="0"/>
        <v>#N/A</v>
      </c>
      <c r="E22" s="40">
        <f>E21+(L21*($C$3/7))</f>
        <v>0</v>
      </c>
      <c r="F22" s="40">
        <f t="shared" si="5"/>
        <v>0</v>
      </c>
      <c r="G22" s="40">
        <f t="shared" si="2"/>
        <v>0</v>
      </c>
      <c r="H22" s="40" t="e">
        <f t="shared" si="3"/>
        <v>#N/A</v>
      </c>
      <c r="I22" s="41" t="e">
        <f t="shared" si="6"/>
        <v>#N/A</v>
      </c>
      <c r="K22" s="43">
        <v>0.83333333333333304</v>
      </c>
      <c r="L22" s="8"/>
      <c r="M22" s="2"/>
      <c r="N22" s="11"/>
      <c r="O22" s="57" t="e">
        <f t="shared" si="8"/>
        <v>#N/A</v>
      </c>
      <c r="P22" s="58" t="e">
        <f t="shared" si="9"/>
        <v>#N/A</v>
      </c>
    </row>
    <row r="23" spans="1:16" x14ac:dyDescent="0.25">
      <c r="B23" s="43">
        <v>0.875</v>
      </c>
      <c r="C23" s="38" t="e">
        <f t="shared" si="1"/>
        <v>#N/A</v>
      </c>
      <c r="D23" s="39" t="e">
        <f t="shared" si="0"/>
        <v>#N/A</v>
      </c>
      <c r="E23" s="40">
        <f>E22+(L22*($C$3/7))</f>
        <v>0</v>
      </c>
      <c r="F23" s="40">
        <f t="shared" si="5"/>
        <v>0</v>
      </c>
      <c r="G23" s="40">
        <f t="shared" si="2"/>
        <v>0</v>
      </c>
      <c r="H23" s="40" t="e">
        <f t="shared" si="3"/>
        <v>#N/A</v>
      </c>
      <c r="I23" s="41" t="e">
        <f t="shared" si="6"/>
        <v>#N/A</v>
      </c>
      <c r="K23" s="43">
        <v>0.875</v>
      </c>
      <c r="L23" s="8"/>
      <c r="M23" s="2"/>
      <c r="N23" s="11"/>
      <c r="O23" s="57" t="e">
        <f t="shared" si="8"/>
        <v>#N/A</v>
      </c>
      <c r="P23" s="58" t="e">
        <f t="shared" si="9"/>
        <v>#N/A</v>
      </c>
    </row>
    <row r="24" spans="1:16" ht="15.75" thickBot="1" x14ac:dyDescent="0.3">
      <c r="B24" s="45">
        <v>0.91666666666666696</v>
      </c>
      <c r="C24" s="46" t="e">
        <f t="shared" si="1"/>
        <v>#N/A</v>
      </c>
      <c r="D24" s="47" t="e">
        <f t="shared" si="0"/>
        <v>#N/A</v>
      </c>
      <c r="E24" s="48">
        <f>E23+(L23*($C$3/7))</f>
        <v>0</v>
      </c>
      <c r="F24" s="48">
        <f t="shared" si="5"/>
        <v>0</v>
      </c>
      <c r="G24" s="40">
        <f t="shared" si="2"/>
        <v>0</v>
      </c>
      <c r="H24" s="48" t="e">
        <f t="shared" si="3"/>
        <v>#N/A</v>
      </c>
      <c r="I24" s="49" t="e">
        <f t="shared" si="6"/>
        <v>#N/A</v>
      </c>
      <c r="K24" s="45">
        <v>0.91666666666666696</v>
      </c>
      <c r="L24" s="9"/>
      <c r="M24" s="13"/>
      <c r="N24" s="12"/>
      <c r="O24" s="59" t="e">
        <f t="shared" ref="O24" si="10">IF(ISNA(I23),I24/E24,(I24 -I23)/(E24-E23))</f>
        <v>#N/A</v>
      </c>
      <c r="P24" s="60" t="e">
        <f t="shared" ref="P24" si="11">I24/E24</f>
        <v>#N/A</v>
      </c>
    </row>
    <row r="25" spans="1:16" x14ac:dyDescent="0.25">
      <c r="B25" s="50"/>
      <c r="O25" s="53"/>
      <c r="P25" s="53"/>
    </row>
    <row r="26" spans="1:16" x14ac:dyDescent="0.25">
      <c r="O26" s="53"/>
      <c r="P26" s="53"/>
    </row>
  </sheetData>
  <sheetProtection password="C72A" sheet="1" objects="1" scenarios="1"/>
  <mergeCells count="1">
    <mergeCell ref="O4:P4"/>
  </mergeCells>
  <conditionalFormatting sqref="P7">
    <cfRule type="expression" dxfId="5" priority="2">
      <formula>OR(I2="",I2=" ")</formula>
    </cfRule>
  </conditionalFormatting>
  <conditionalFormatting sqref="M6:N6">
    <cfRule type="expression" dxfId="4" priority="1">
      <formula>OR($J$2="",$J$2=0)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rchivage">
                <anchor moveWithCells="1" sizeWithCells="1">
                  <from>
                    <xdr:col>3</xdr:col>
                    <xdr:colOff>133350</xdr:colOff>
                    <xdr:row>0</xdr:row>
                    <xdr:rowOff>152400</xdr:rowOff>
                  </from>
                  <to>
                    <xdr:col>3</xdr:col>
                    <xdr:colOff>990600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recup">
                <anchor moveWithCells="1" sizeWithCells="1">
                  <from>
                    <xdr:col>7</xdr:col>
                    <xdr:colOff>266700</xdr:colOff>
                    <xdr:row>0</xdr:row>
                    <xdr:rowOff>142875</xdr:rowOff>
                  </from>
                  <to>
                    <xdr:col>7</xdr:col>
                    <xdr:colOff>1409700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70C0"/>
  </sheetPr>
  <dimension ref="A1:P26"/>
  <sheetViews>
    <sheetView zoomScale="85" zoomScaleNormal="85" workbookViewId="0">
      <selection sqref="A1:XFD1048576"/>
    </sheetView>
  </sheetViews>
  <sheetFormatPr baseColWidth="10" defaultRowHeight="15" x14ac:dyDescent="0.25"/>
  <cols>
    <col min="1" max="1" width="17.42578125" style="14" bestFit="1" customWidth="1"/>
    <col min="2" max="2" width="6.85546875" style="14" bestFit="1" customWidth="1"/>
    <col min="3" max="3" width="23.7109375" style="14" bestFit="1" customWidth="1"/>
    <col min="4" max="4" width="16" style="14" bestFit="1" customWidth="1"/>
    <col min="5" max="5" width="5.85546875" style="14" bestFit="1" customWidth="1"/>
    <col min="6" max="6" width="9.5703125" style="14" bestFit="1" customWidth="1"/>
    <col min="7" max="7" width="6.28515625" style="14" bestFit="1" customWidth="1"/>
    <col min="8" max="8" width="24.140625" style="14" bestFit="1" customWidth="1"/>
    <col min="9" max="9" width="15.42578125" style="14" bestFit="1" customWidth="1"/>
    <col min="10" max="10" width="6.140625" style="14" customWidth="1"/>
    <col min="11" max="11" width="8.42578125" style="14" customWidth="1"/>
    <col min="12" max="12" width="27.140625" style="14" bestFit="1" customWidth="1"/>
    <col min="13" max="13" width="24.42578125" style="15" bestFit="1" customWidth="1"/>
    <col min="14" max="14" width="24.5703125" style="15" bestFit="1" customWidth="1"/>
    <col min="15" max="15" width="16.7109375" style="14" bestFit="1" customWidth="1"/>
    <col min="16" max="16" width="9.28515625" style="14" bestFit="1" customWidth="1"/>
    <col min="17" max="16384" width="11.42578125" style="14"/>
  </cols>
  <sheetData>
    <row r="1" spans="1:16" ht="15.75" thickBot="1" x14ac:dyDescent="0.3"/>
    <row r="2" spans="1:16" ht="15.75" thickBot="1" x14ac:dyDescent="0.3">
      <c r="A2" s="16" t="s">
        <v>1</v>
      </c>
      <c r="C2" s="17" t="s">
        <v>14</v>
      </c>
      <c r="I2" s="18" t="s">
        <v>5</v>
      </c>
      <c r="J2" s="5" t="s">
        <v>20</v>
      </c>
      <c r="L2" s="19" t="s">
        <v>13</v>
      </c>
    </row>
    <row r="3" spans="1:16" ht="16.5" thickBot="1" x14ac:dyDescent="0.3">
      <c r="A3" s="20">
        <v>42901</v>
      </c>
      <c r="C3" s="21">
        <v>210</v>
      </c>
      <c r="I3" s="22" t="s">
        <v>6</v>
      </c>
      <c r="J3" s="6"/>
      <c r="L3" s="4">
        <v>352</v>
      </c>
      <c r="O3" s="54">
        <v>0.85833333333333328</v>
      </c>
      <c r="P3" s="54">
        <v>0.78653198653198653</v>
      </c>
    </row>
    <row r="4" spans="1:16" ht="15.75" thickBot="1" x14ac:dyDescent="0.3">
      <c r="A4" s="23" t="s">
        <v>21</v>
      </c>
      <c r="B4" s="24"/>
      <c r="O4" s="61" t="s">
        <v>19</v>
      </c>
      <c r="P4" s="61"/>
    </row>
    <row r="5" spans="1:16" ht="15.75" thickBot="1" x14ac:dyDescent="0.3">
      <c r="C5" s="25" t="s">
        <v>12</v>
      </c>
      <c r="D5" s="26" t="s">
        <v>2</v>
      </c>
      <c r="E5" s="27" t="s">
        <v>0</v>
      </c>
      <c r="F5" s="28">
        <v>-0.1</v>
      </c>
      <c r="G5" s="29">
        <v>-0.25</v>
      </c>
      <c r="H5" s="30" t="s">
        <v>15</v>
      </c>
      <c r="I5" s="31" t="s">
        <v>16</v>
      </c>
      <c r="L5" s="25" t="s">
        <v>3</v>
      </c>
      <c r="M5" s="26" t="s">
        <v>4</v>
      </c>
      <c r="N5" s="31" t="s">
        <v>7</v>
      </c>
      <c r="O5" s="51" t="s">
        <v>17</v>
      </c>
      <c r="P5" s="52" t="s">
        <v>18</v>
      </c>
    </row>
    <row r="6" spans="1:16" x14ac:dyDescent="0.25">
      <c r="A6" s="32"/>
      <c r="B6" s="33">
        <v>0.17361111111111113</v>
      </c>
      <c r="C6" s="34">
        <v>352</v>
      </c>
      <c r="D6" s="35" t="e">
        <v>#N/A</v>
      </c>
      <c r="E6" s="35" t="e">
        <v>#N/A</v>
      </c>
      <c r="F6" s="35" t="e">
        <v>#N/A</v>
      </c>
      <c r="G6" s="35" t="e">
        <v>#N/A</v>
      </c>
      <c r="H6" s="35" t="e">
        <v>#N/A</v>
      </c>
      <c r="I6" s="36" t="e">
        <v>#N/A</v>
      </c>
      <c r="K6" s="33">
        <v>0.17361111111111113</v>
      </c>
      <c r="L6" s="7">
        <v>8</v>
      </c>
      <c r="M6" s="3">
        <v>100</v>
      </c>
      <c r="N6" s="10"/>
      <c r="O6" s="55"/>
      <c r="P6" s="56"/>
    </row>
    <row r="7" spans="1:16" x14ac:dyDescent="0.25">
      <c r="B7" s="37">
        <v>0.21527777777777779</v>
      </c>
      <c r="C7" s="38">
        <v>452</v>
      </c>
      <c r="D7" s="39">
        <v>112</v>
      </c>
      <c r="E7" s="40">
        <v>240</v>
      </c>
      <c r="F7" s="40">
        <v>216</v>
      </c>
      <c r="G7" s="40">
        <v>186</v>
      </c>
      <c r="H7" s="40">
        <v>345</v>
      </c>
      <c r="I7" s="41">
        <v>107</v>
      </c>
      <c r="K7" s="37">
        <v>0.21527777777777779</v>
      </c>
      <c r="L7" s="8">
        <v>8</v>
      </c>
      <c r="M7" s="2">
        <v>123</v>
      </c>
      <c r="N7" s="11">
        <v>107</v>
      </c>
      <c r="O7" s="57">
        <v>0.44583333333333336</v>
      </c>
      <c r="P7" s="58">
        <v>0.44583333333333336</v>
      </c>
    </row>
    <row r="8" spans="1:16" x14ac:dyDescent="0.25">
      <c r="A8" s="42" t="s">
        <v>8</v>
      </c>
      <c r="B8" s="43">
        <v>0.25</v>
      </c>
      <c r="C8" s="38">
        <v>575</v>
      </c>
      <c r="D8" s="39">
        <v>12</v>
      </c>
      <c r="E8" s="40">
        <v>440</v>
      </c>
      <c r="F8" s="40">
        <v>396</v>
      </c>
      <c r="G8" s="40">
        <v>341</v>
      </c>
      <c r="H8" s="40">
        <v>345</v>
      </c>
      <c r="I8" s="41">
        <v>303</v>
      </c>
      <c r="K8" s="43">
        <v>0.25</v>
      </c>
      <c r="L8" s="8">
        <v>5</v>
      </c>
      <c r="M8" s="2">
        <v>98</v>
      </c>
      <c r="N8" s="11">
        <v>196</v>
      </c>
      <c r="O8" s="57">
        <v>0.98</v>
      </c>
      <c r="P8" s="58">
        <v>0.6886363636363636</v>
      </c>
    </row>
    <row r="9" spans="1:16" x14ac:dyDescent="0.25">
      <c r="A9" s="44"/>
      <c r="B9" s="43">
        <v>0.29166666666666702</v>
      </c>
      <c r="C9" s="38">
        <v>673</v>
      </c>
      <c r="D9" s="39">
        <v>-15</v>
      </c>
      <c r="E9" s="40">
        <v>590</v>
      </c>
      <c r="F9" s="40">
        <v>531</v>
      </c>
      <c r="G9" s="40">
        <v>457.25</v>
      </c>
      <c r="H9" s="40">
        <v>272</v>
      </c>
      <c r="I9" s="41">
        <v>390</v>
      </c>
      <c r="K9" s="43">
        <v>0.29166666666666702</v>
      </c>
      <c r="L9" s="8">
        <v>4</v>
      </c>
      <c r="M9" s="2">
        <v>154</v>
      </c>
      <c r="N9" s="11">
        <v>87</v>
      </c>
      <c r="O9" s="57">
        <v>0.57999999999999996</v>
      </c>
      <c r="P9" s="58">
        <v>0.66101694915254239</v>
      </c>
    </row>
    <row r="10" spans="1:16" x14ac:dyDescent="0.25">
      <c r="A10" s="42" t="s">
        <v>9</v>
      </c>
      <c r="B10" s="43">
        <v>0.33333333333333298</v>
      </c>
      <c r="C10" s="38">
        <v>827</v>
      </c>
      <c r="D10" s="39">
        <v>-7</v>
      </c>
      <c r="E10" s="40">
        <v>680</v>
      </c>
      <c r="F10" s="40">
        <v>612</v>
      </c>
      <c r="G10" s="40">
        <v>527</v>
      </c>
      <c r="H10" s="40">
        <v>283</v>
      </c>
      <c r="I10" s="41">
        <v>488</v>
      </c>
      <c r="K10" s="43">
        <v>0.33333333333333298</v>
      </c>
      <c r="L10" s="8">
        <v>5</v>
      </c>
      <c r="M10" s="2">
        <v>201</v>
      </c>
      <c r="N10" s="11">
        <v>98</v>
      </c>
      <c r="O10" s="57">
        <v>1.0888888888888888</v>
      </c>
      <c r="P10" s="58">
        <v>0.71764705882352942</v>
      </c>
    </row>
    <row r="11" spans="1:16" x14ac:dyDescent="0.25">
      <c r="A11" s="44"/>
      <c r="B11" s="43">
        <v>0.375</v>
      </c>
      <c r="C11" s="38">
        <v>1028</v>
      </c>
      <c r="D11" s="39">
        <v>-3</v>
      </c>
      <c r="E11" s="40">
        <v>830</v>
      </c>
      <c r="F11" s="40">
        <v>747</v>
      </c>
      <c r="G11" s="40">
        <v>643.25</v>
      </c>
      <c r="H11" s="40">
        <v>339</v>
      </c>
      <c r="I11" s="41">
        <v>583</v>
      </c>
      <c r="K11" s="43">
        <v>0.375</v>
      </c>
      <c r="L11" s="8">
        <v>5</v>
      </c>
      <c r="M11" s="2">
        <v>76</v>
      </c>
      <c r="N11" s="11">
        <v>95</v>
      </c>
      <c r="O11" s="57">
        <v>0.6333333333333333</v>
      </c>
      <c r="P11" s="58">
        <v>0.7024096385542169</v>
      </c>
    </row>
    <row r="12" spans="1:16" x14ac:dyDescent="0.25">
      <c r="A12" s="42" t="s">
        <v>10</v>
      </c>
      <c r="B12" s="43">
        <v>0.41666666666666702</v>
      </c>
      <c r="C12" s="38">
        <v>1104</v>
      </c>
      <c r="D12" s="39">
        <v>63</v>
      </c>
      <c r="E12" s="40">
        <v>965</v>
      </c>
      <c r="F12" s="40">
        <v>868.5</v>
      </c>
      <c r="G12" s="40">
        <v>747.875</v>
      </c>
      <c r="H12" s="40">
        <v>445</v>
      </c>
      <c r="I12" s="41">
        <v>690</v>
      </c>
      <c r="K12" s="43">
        <v>0.41666666666666702</v>
      </c>
      <c r="L12" s="8">
        <v>5</v>
      </c>
      <c r="M12" s="2">
        <v>54</v>
      </c>
      <c r="N12" s="11">
        <v>107</v>
      </c>
      <c r="O12" s="57">
        <v>0.79259259259259263</v>
      </c>
      <c r="P12" s="58">
        <v>0.71502590673575128</v>
      </c>
    </row>
    <row r="13" spans="1:16" x14ac:dyDescent="0.25">
      <c r="A13" s="44"/>
      <c r="B13" s="43">
        <v>0.45833333333333298</v>
      </c>
      <c r="C13" s="38">
        <v>1158</v>
      </c>
      <c r="D13" s="39">
        <v>-11</v>
      </c>
      <c r="E13" s="40">
        <v>1115</v>
      </c>
      <c r="F13" s="40">
        <v>1003.5</v>
      </c>
      <c r="G13" s="40">
        <v>864.125</v>
      </c>
      <c r="H13" s="40">
        <v>414</v>
      </c>
      <c r="I13" s="41">
        <v>816</v>
      </c>
      <c r="K13" s="43">
        <v>0.45833333333333298</v>
      </c>
      <c r="L13" s="8">
        <v>5</v>
      </c>
      <c r="M13" s="2">
        <v>106</v>
      </c>
      <c r="N13" s="11">
        <v>126</v>
      </c>
      <c r="O13" s="57">
        <v>0.84</v>
      </c>
      <c r="P13" s="58">
        <v>0.73183856502242151</v>
      </c>
    </row>
    <row r="14" spans="1:16" x14ac:dyDescent="0.25">
      <c r="A14" s="44"/>
      <c r="B14" s="43">
        <v>0.5</v>
      </c>
      <c r="C14" s="38">
        <v>1264</v>
      </c>
      <c r="D14" s="39">
        <v>-107</v>
      </c>
      <c r="E14" s="40">
        <v>1265</v>
      </c>
      <c r="F14" s="40">
        <v>1138.5</v>
      </c>
      <c r="G14" s="40">
        <v>980.375</v>
      </c>
      <c r="H14" s="40">
        <v>342</v>
      </c>
      <c r="I14" s="41">
        <v>924</v>
      </c>
      <c r="K14" s="43">
        <v>0.5</v>
      </c>
      <c r="L14" s="8">
        <v>5</v>
      </c>
      <c r="M14" s="2">
        <v>143</v>
      </c>
      <c r="N14" s="11">
        <v>108</v>
      </c>
      <c r="O14" s="57">
        <v>0.72</v>
      </c>
      <c r="P14" s="58">
        <v>0.73043478260869565</v>
      </c>
    </row>
    <row r="15" spans="1:16" x14ac:dyDescent="0.25">
      <c r="A15" s="42" t="s">
        <v>11</v>
      </c>
      <c r="B15" s="43">
        <v>0.54166666666666696</v>
      </c>
      <c r="C15" s="38">
        <v>1407</v>
      </c>
      <c r="D15" s="39">
        <v>-101</v>
      </c>
      <c r="E15" s="40">
        <v>1365</v>
      </c>
      <c r="F15" s="40">
        <v>1228.5</v>
      </c>
      <c r="G15" s="40">
        <v>1057.875</v>
      </c>
      <c r="H15" s="40">
        <v>340</v>
      </c>
      <c r="I15" s="41">
        <v>1065</v>
      </c>
      <c r="K15" s="43">
        <v>0.54166666666666696</v>
      </c>
      <c r="L15" s="8">
        <v>4</v>
      </c>
      <c r="M15" s="2">
        <v>51</v>
      </c>
      <c r="N15" s="11">
        <v>141</v>
      </c>
      <c r="O15" s="57">
        <v>1.41</v>
      </c>
      <c r="P15" s="58">
        <v>0.78021978021978022</v>
      </c>
    </row>
    <row r="16" spans="1:16" x14ac:dyDescent="0.25">
      <c r="A16" s="44"/>
      <c r="B16" s="43">
        <v>0.58333333333333304</v>
      </c>
      <c r="C16" s="38">
        <v>1458</v>
      </c>
      <c r="D16" s="39">
        <v>-78</v>
      </c>
      <c r="E16" s="40">
        <v>1485</v>
      </c>
      <c r="F16" s="40">
        <v>1336.5</v>
      </c>
      <c r="G16" s="40">
        <v>1150.875</v>
      </c>
      <c r="H16" s="40">
        <v>342</v>
      </c>
      <c r="I16" s="41">
        <v>1168</v>
      </c>
      <c r="K16" s="43">
        <v>0.58333333333333304</v>
      </c>
      <c r="L16" s="8">
        <v>4</v>
      </c>
      <c r="M16" s="2">
        <v>54</v>
      </c>
      <c r="N16" s="11">
        <v>103</v>
      </c>
      <c r="O16" s="57">
        <v>0.85833333333333328</v>
      </c>
      <c r="P16" s="58">
        <v>0.78653198653198653</v>
      </c>
    </row>
    <row r="17" spans="1:16" x14ac:dyDescent="0.25">
      <c r="A17" s="44"/>
      <c r="B17" s="43">
        <v>0.625</v>
      </c>
      <c r="C17" s="38">
        <v>1512</v>
      </c>
      <c r="D17" s="39">
        <v>-147</v>
      </c>
      <c r="E17" s="40">
        <v>1605</v>
      </c>
      <c r="F17" s="40">
        <v>1444.5</v>
      </c>
      <c r="G17" s="40">
        <v>1243.875</v>
      </c>
      <c r="H17" s="40">
        <v>290</v>
      </c>
      <c r="I17" s="41" t="e">
        <v>#N/A</v>
      </c>
      <c r="K17" s="43">
        <v>0.625</v>
      </c>
      <c r="L17" s="8">
        <v>4</v>
      </c>
      <c r="M17" s="2"/>
      <c r="N17" s="11"/>
      <c r="O17" s="57" t="e">
        <v>#N/A</v>
      </c>
      <c r="P17" s="58" t="e">
        <v>#N/A</v>
      </c>
    </row>
    <row r="18" spans="1:16" x14ac:dyDescent="0.25">
      <c r="A18" s="42" t="s">
        <v>10</v>
      </c>
      <c r="B18" s="43">
        <v>0.66666666666666696</v>
      </c>
      <c r="C18" s="38" t="e">
        <v>#N/A</v>
      </c>
      <c r="D18" s="39">
        <v>-201</v>
      </c>
      <c r="E18" s="40">
        <v>1713</v>
      </c>
      <c r="F18" s="40">
        <v>1541.7</v>
      </c>
      <c r="G18" s="40">
        <v>1327.575</v>
      </c>
      <c r="H18" s="40" t="e">
        <v>#N/A</v>
      </c>
      <c r="I18" s="41" t="e">
        <v>#N/A</v>
      </c>
      <c r="K18" s="43">
        <v>0.66666666666666696</v>
      </c>
      <c r="L18" s="8">
        <v>4</v>
      </c>
      <c r="M18" s="2"/>
      <c r="N18" s="11"/>
      <c r="O18" s="57" t="e">
        <v>#N/A</v>
      </c>
      <c r="P18" s="58" t="e">
        <v>#N/A</v>
      </c>
    </row>
    <row r="19" spans="1:16" x14ac:dyDescent="0.25">
      <c r="A19" s="44"/>
      <c r="B19" s="43">
        <v>0.70833333333333304</v>
      </c>
      <c r="C19" s="38" t="e">
        <v>#N/A</v>
      </c>
      <c r="D19" s="39" t="e">
        <v>#N/A</v>
      </c>
      <c r="E19" s="40">
        <v>1833</v>
      </c>
      <c r="F19" s="40">
        <v>1649.7</v>
      </c>
      <c r="G19" s="40">
        <v>1420.575</v>
      </c>
      <c r="H19" s="40" t="e">
        <v>#N/A</v>
      </c>
      <c r="I19" s="41" t="e">
        <v>#N/A</v>
      </c>
      <c r="K19" s="43">
        <v>0.70833333333333304</v>
      </c>
      <c r="L19" s="8"/>
      <c r="M19" s="2"/>
      <c r="N19" s="11"/>
      <c r="O19" s="57" t="e">
        <v>#N/A</v>
      </c>
      <c r="P19" s="58" t="e">
        <v>#N/A</v>
      </c>
    </row>
    <row r="20" spans="1:16" x14ac:dyDescent="0.25">
      <c r="A20" s="42" t="s">
        <v>9</v>
      </c>
      <c r="B20" s="43">
        <v>0.75</v>
      </c>
      <c r="C20" s="38" t="e">
        <v>#N/A</v>
      </c>
      <c r="D20" s="39" t="e">
        <v>#N/A</v>
      </c>
      <c r="E20" s="40">
        <v>1833</v>
      </c>
      <c r="F20" s="40">
        <v>1649.7</v>
      </c>
      <c r="G20" s="40">
        <v>1420.575</v>
      </c>
      <c r="H20" s="40" t="e">
        <v>#N/A</v>
      </c>
      <c r="I20" s="41" t="e">
        <v>#N/A</v>
      </c>
      <c r="K20" s="43">
        <v>0.75</v>
      </c>
      <c r="L20" s="8"/>
      <c r="M20" s="2"/>
      <c r="N20" s="11"/>
      <c r="O20" s="57" t="e">
        <v>#N/A</v>
      </c>
      <c r="P20" s="58" t="e">
        <v>#N/A</v>
      </c>
    </row>
    <row r="21" spans="1:16" x14ac:dyDescent="0.25">
      <c r="B21" s="43">
        <v>0.79166666666666696</v>
      </c>
      <c r="C21" s="38" t="e">
        <v>#N/A</v>
      </c>
      <c r="D21" s="39" t="e">
        <v>#N/A</v>
      </c>
      <c r="E21" s="40">
        <v>1833</v>
      </c>
      <c r="F21" s="40">
        <v>1649.7</v>
      </c>
      <c r="G21" s="40">
        <v>1420.575</v>
      </c>
      <c r="H21" s="40" t="e">
        <v>#N/A</v>
      </c>
      <c r="I21" s="41" t="e">
        <v>#N/A</v>
      </c>
      <c r="K21" s="43">
        <v>0.79166666666666696</v>
      </c>
      <c r="L21" s="8"/>
      <c r="M21" s="2"/>
      <c r="N21" s="11"/>
      <c r="O21" s="57" t="e">
        <v>#N/A</v>
      </c>
      <c r="P21" s="58" t="e">
        <v>#N/A</v>
      </c>
    </row>
    <row r="22" spans="1:16" x14ac:dyDescent="0.25">
      <c r="B22" s="43">
        <v>0.83333333333333304</v>
      </c>
      <c r="C22" s="38" t="e">
        <v>#N/A</v>
      </c>
      <c r="D22" s="39" t="e">
        <v>#N/A</v>
      </c>
      <c r="E22" s="40">
        <v>1833</v>
      </c>
      <c r="F22" s="40">
        <v>1649.7</v>
      </c>
      <c r="G22" s="40">
        <v>1420.575</v>
      </c>
      <c r="H22" s="40" t="e">
        <v>#N/A</v>
      </c>
      <c r="I22" s="41" t="e">
        <v>#N/A</v>
      </c>
      <c r="K22" s="43">
        <v>0.83333333333333304</v>
      </c>
      <c r="L22" s="8"/>
      <c r="M22" s="2"/>
      <c r="N22" s="11"/>
      <c r="O22" s="57" t="e">
        <v>#N/A</v>
      </c>
      <c r="P22" s="58" t="e">
        <v>#N/A</v>
      </c>
    </row>
    <row r="23" spans="1:16" x14ac:dyDescent="0.25">
      <c r="B23" s="43">
        <v>0.875</v>
      </c>
      <c r="C23" s="38" t="e">
        <v>#N/A</v>
      </c>
      <c r="D23" s="39" t="e">
        <v>#N/A</v>
      </c>
      <c r="E23" s="40">
        <v>1833</v>
      </c>
      <c r="F23" s="40">
        <v>1649.7</v>
      </c>
      <c r="G23" s="40">
        <v>1420.575</v>
      </c>
      <c r="H23" s="40" t="e">
        <v>#N/A</v>
      </c>
      <c r="I23" s="41" t="e">
        <v>#N/A</v>
      </c>
      <c r="K23" s="43">
        <v>0.875</v>
      </c>
      <c r="L23" s="8"/>
      <c r="M23" s="2"/>
      <c r="N23" s="11"/>
      <c r="O23" s="57" t="e">
        <v>#N/A</v>
      </c>
      <c r="P23" s="58" t="e">
        <v>#N/A</v>
      </c>
    </row>
    <row r="24" spans="1:16" ht="15.75" thickBot="1" x14ac:dyDescent="0.3">
      <c r="B24" s="45">
        <v>0.91666666666666696</v>
      </c>
      <c r="C24" s="46" t="e">
        <v>#N/A</v>
      </c>
      <c r="D24" s="47" t="e">
        <v>#N/A</v>
      </c>
      <c r="E24" s="48">
        <v>1833</v>
      </c>
      <c r="F24" s="48">
        <v>1649.7</v>
      </c>
      <c r="G24" s="40">
        <v>1420.575</v>
      </c>
      <c r="H24" s="48" t="e">
        <v>#N/A</v>
      </c>
      <c r="I24" s="49" t="e">
        <v>#N/A</v>
      </c>
      <c r="K24" s="45">
        <v>0.91666666666666696</v>
      </c>
      <c r="L24" s="9"/>
      <c r="M24" s="13"/>
      <c r="N24" s="12"/>
      <c r="O24" s="59" t="e">
        <v>#N/A</v>
      </c>
      <c r="P24" s="60" t="e">
        <v>#N/A</v>
      </c>
    </row>
    <row r="25" spans="1:16" x14ac:dyDescent="0.25">
      <c r="B25" s="50"/>
      <c r="O25" s="53"/>
      <c r="P25" s="53"/>
    </row>
    <row r="26" spans="1:16" x14ac:dyDescent="0.25">
      <c r="O26" s="53"/>
      <c r="P26" s="53"/>
    </row>
  </sheetData>
  <mergeCells count="1">
    <mergeCell ref="O4:P4"/>
  </mergeCells>
  <conditionalFormatting sqref="P7">
    <cfRule type="expression" dxfId="1" priority="2">
      <formula>OR(I2="",I2=" ")</formula>
    </cfRule>
  </conditionalFormatting>
  <conditionalFormatting sqref="M6:N6">
    <cfRule type="expression" dxfId="0" priority="1">
      <formula>OR($J$2="",$J$2=0)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rchivage">
                <anchor moveWithCells="1" sizeWithCells="1">
                  <from>
                    <xdr:col>3</xdr:col>
                    <xdr:colOff>133350</xdr:colOff>
                    <xdr:row>0</xdr:row>
                    <xdr:rowOff>152400</xdr:rowOff>
                  </from>
                  <to>
                    <xdr:col>3</xdr:col>
                    <xdr:colOff>990600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recup">
                <anchor moveWithCells="1" sizeWithCells="1">
                  <from>
                    <xdr:col>7</xdr:col>
                    <xdr:colOff>266700</xdr:colOff>
                    <xdr:row>0</xdr:row>
                    <xdr:rowOff>142875</xdr:rowOff>
                  </from>
                  <to>
                    <xdr:col>7</xdr:col>
                    <xdr:colOff>1409700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70C0"/>
  </sheetPr>
  <dimension ref="A1:P26"/>
  <sheetViews>
    <sheetView tabSelected="1" zoomScale="85" zoomScaleNormal="85" workbookViewId="0">
      <selection activeCell="F3" sqref="F3"/>
    </sheetView>
  </sheetViews>
  <sheetFormatPr baseColWidth="10" defaultRowHeight="15" x14ac:dyDescent="0.25"/>
  <cols>
    <col min="1" max="1" width="17.42578125" style="14" bestFit="1" customWidth="1"/>
    <col min="2" max="2" width="6.85546875" style="14" bestFit="1" customWidth="1"/>
    <col min="3" max="3" width="23.7109375" style="14" bestFit="1" customWidth="1"/>
    <col min="4" max="4" width="16" style="14" bestFit="1" customWidth="1"/>
    <col min="5" max="5" width="5.85546875" style="14" bestFit="1" customWidth="1"/>
    <col min="6" max="6" width="9.5703125" style="14" bestFit="1" customWidth="1"/>
    <col min="7" max="7" width="6.28515625" style="14" bestFit="1" customWidth="1"/>
    <col min="8" max="8" width="24.140625" style="14" bestFit="1" customWidth="1"/>
    <col min="9" max="9" width="15.42578125" style="14" bestFit="1" customWidth="1"/>
    <col min="10" max="10" width="6.140625" style="14" customWidth="1"/>
    <col min="11" max="11" width="8.42578125" style="14" customWidth="1"/>
    <col min="12" max="12" width="27.140625" style="14" bestFit="1" customWidth="1"/>
    <col min="13" max="13" width="24.42578125" style="15" bestFit="1" customWidth="1"/>
    <col min="14" max="14" width="24.5703125" style="15" bestFit="1" customWidth="1"/>
    <col min="15" max="15" width="16.7109375" style="14" bestFit="1" customWidth="1"/>
    <col min="16" max="16" width="9.28515625" style="14" bestFit="1" customWidth="1"/>
    <col min="17" max="16384" width="11.42578125" style="14"/>
  </cols>
  <sheetData>
    <row r="1" spans="1:16" ht="15.75" thickBot="1" x14ac:dyDescent="0.3"/>
    <row r="2" spans="1:16" ht="15.75" thickBot="1" x14ac:dyDescent="0.3">
      <c r="A2" s="16" t="s">
        <v>1</v>
      </c>
      <c r="C2" s="17" t="s">
        <v>14</v>
      </c>
      <c r="I2" s="18" t="s">
        <v>5</v>
      </c>
      <c r="J2" s="5" t="s">
        <v>20</v>
      </c>
      <c r="L2" s="19" t="s">
        <v>13</v>
      </c>
    </row>
    <row r="3" spans="1:16" ht="16.5" thickBot="1" x14ac:dyDescent="0.3">
      <c r="A3" s="20">
        <v>42900</v>
      </c>
      <c r="C3" s="21">
        <v>210</v>
      </c>
      <c r="I3" s="22" t="s">
        <v>6</v>
      </c>
      <c r="J3" s="6"/>
      <c r="L3" s="4">
        <v>426</v>
      </c>
      <c r="O3" s="54">
        <v>1.0583333333333333</v>
      </c>
      <c r="P3" s="54">
        <v>0.95400593471810091</v>
      </c>
    </row>
    <row r="4" spans="1:16" ht="15.75" thickBot="1" x14ac:dyDescent="0.3">
      <c r="A4" s="23" t="s">
        <v>21</v>
      </c>
      <c r="B4" s="24"/>
      <c r="O4" s="61" t="s">
        <v>19</v>
      </c>
      <c r="P4" s="61"/>
    </row>
    <row r="5" spans="1:16" ht="15.75" thickBot="1" x14ac:dyDescent="0.3">
      <c r="C5" s="25" t="s">
        <v>12</v>
      </c>
      <c r="D5" s="26" t="s">
        <v>2</v>
      </c>
      <c r="E5" s="27" t="s">
        <v>0</v>
      </c>
      <c r="F5" s="28">
        <v>-0.1</v>
      </c>
      <c r="G5" s="29">
        <v>-0.25</v>
      </c>
      <c r="H5" s="30" t="s">
        <v>15</v>
      </c>
      <c r="I5" s="31" t="s">
        <v>16</v>
      </c>
      <c r="L5" s="25" t="s">
        <v>3</v>
      </c>
      <c r="M5" s="26" t="s">
        <v>4</v>
      </c>
      <c r="N5" s="31" t="s">
        <v>7</v>
      </c>
      <c r="O5" s="51" t="s">
        <v>17</v>
      </c>
      <c r="P5" s="52" t="s">
        <v>18</v>
      </c>
    </row>
    <row r="6" spans="1:16" x14ac:dyDescent="0.25">
      <c r="A6" s="32"/>
      <c r="B6" s="33">
        <v>0.17361111111111113</v>
      </c>
      <c r="C6" s="34">
        <v>426</v>
      </c>
      <c r="D6" s="35" t="e">
        <v>#N/A</v>
      </c>
      <c r="E6" s="35" t="e">
        <v>#N/A</v>
      </c>
      <c r="F6" s="35" t="e">
        <v>#N/A</v>
      </c>
      <c r="G6" s="35" t="e">
        <v>#N/A</v>
      </c>
      <c r="H6" s="35" t="e">
        <v>#N/A</v>
      </c>
      <c r="I6" s="36" t="e">
        <v>#N/A</v>
      </c>
      <c r="K6" s="33">
        <v>0.17361111111111113</v>
      </c>
      <c r="L6" s="7">
        <v>8</v>
      </c>
      <c r="M6" s="3">
        <v>100</v>
      </c>
      <c r="N6" s="10"/>
      <c r="O6" s="55"/>
      <c r="P6" s="56"/>
    </row>
    <row r="7" spans="1:16" x14ac:dyDescent="0.25">
      <c r="B7" s="37">
        <v>0.21527777777777779</v>
      </c>
      <c r="C7" s="38">
        <v>526</v>
      </c>
      <c r="D7" s="39">
        <v>186</v>
      </c>
      <c r="E7" s="40">
        <v>240</v>
      </c>
      <c r="F7" s="40">
        <v>216</v>
      </c>
      <c r="G7" s="40">
        <v>186</v>
      </c>
      <c r="H7" s="40">
        <v>419</v>
      </c>
      <c r="I7" s="41">
        <v>107</v>
      </c>
      <c r="K7" s="37">
        <v>0.21527777777777779</v>
      </c>
      <c r="L7" s="8">
        <v>8</v>
      </c>
      <c r="M7" s="2">
        <v>123</v>
      </c>
      <c r="N7" s="11">
        <v>107</v>
      </c>
      <c r="O7" s="57">
        <v>0.44583333333333336</v>
      </c>
      <c r="P7" s="58">
        <v>0.44583333333333336</v>
      </c>
    </row>
    <row r="8" spans="1:16" x14ac:dyDescent="0.25">
      <c r="A8" s="42" t="s">
        <v>8</v>
      </c>
      <c r="B8" s="43">
        <v>0.25</v>
      </c>
      <c r="C8" s="38">
        <v>649</v>
      </c>
      <c r="D8" s="39">
        <v>86</v>
      </c>
      <c r="E8" s="40">
        <v>440</v>
      </c>
      <c r="F8" s="40">
        <v>396</v>
      </c>
      <c r="G8" s="40">
        <v>341</v>
      </c>
      <c r="H8" s="40">
        <v>419</v>
      </c>
      <c r="I8" s="41">
        <v>303</v>
      </c>
      <c r="K8" s="43">
        <v>0.25</v>
      </c>
      <c r="L8" s="8">
        <v>5</v>
      </c>
      <c r="M8" s="2">
        <v>98</v>
      </c>
      <c r="N8" s="11">
        <v>196</v>
      </c>
      <c r="O8" s="57">
        <v>0.98</v>
      </c>
      <c r="P8" s="58">
        <v>0.6886363636363636</v>
      </c>
    </row>
    <row r="9" spans="1:16" x14ac:dyDescent="0.25">
      <c r="A9" s="44"/>
      <c r="B9" s="43">
        <v>0.29166666666666702</v>
      </c>
      <c r="C9" s="38">
        <v>747</v>
      </c>
      <c r="D9" s="39">
        <v>59</v>
      </c>
      <c r="E9" s="40">
        <v>590</v>
      </c>
      <c r="F9" s="40">
        <v>531</v>
      </c>
      <c r="G9" s="40">
        <v>457.25</v>
      </c>
      <c r="H9" s="40">
        <v>346</v>
      </c>
      <c r="I9" s="41">
        <v>390</v>
      </c>
      <c r="K9" s="43">
        <v>0.29166666666666702</v>
      </c>
      <c r="L9" s="8">
        <v>4</v>
      </c>
      <c r="M9" s="2">
        <v>154</v>
      </c>
      <c r="N9" s="11">
        <v>87</v>
      </c>
      <c r="O9" s="57">
        <v>0.57999999999999996</v>
      </c>
      <c r="P9" s="58">
        <v>0.66101694915254239</v>
      </c>
    </row>
    <row r="10" spans="1:16" x14ac:dyDescent="0.25">
      <c r="A10" s="42" t="s">
        <v>9</v>
      </c>
      <c r="B10" s="43">
        <v>0.33333333333333298</v>
      </c>
      <c r="C10" s="38">
        <v>901</v>
      </c>
      <c r="D10" s="39">
        <v>67</v>
      </c>
      <c r="E10" s="40">
        <v>680</v>
      </c>
      <c r="F10" s="40">
        <v>612</v>
      </c>
      <c r="G10" s="40">
        <v>527</v>
      </c>
      <c r="H10" s="40">
        <v>357</v>
      </c>
      <c r="I10" s="41">
        <v>488</v>
      </c>
      <c r="K10" s="43">
        <v>0.33333333333333298</v>
      </c>
      <c r="L10" s="8">
        <v>4</v>
      </c>
      <c r="M10" s="2">
        <v>201</v>
      </c>
      <c r="N10" s="11">
        <v>98</v>
      </c>
      <c r="O10" s="57">
        <v>1.0888888888888888</v>
      </c>
      <c r="P10" s="58">
        <v>0.71764705882352942</v>
      </c>
    </row>
    <row r="11" spans="1:16" x14ac:dyDescent="0.25">
      <c r="A11" s="44"/>
      <c r="B11" s="43">
        <v>0.375</v>
      </c>
      <c r="C11" s="38">
        <v>1102</v>
      </c>
      <c r="D11" s="39">
        <v>101</v>
      </c>
      <c r="E11" s="40">
        <v>800</v>
      </c>
      <c r="F11" s="40">
        <v>720</v>
      </c>
      <c r="G11" s="40">
        <v>620</v>
      </c>
      <c r="H11" s="40">
        <v>413</v>
      </c>
      <c r="I11" s="41">
        <v>583</v>
      </c>
      <c r="K11" s="43">
        <v>0.375</v>
      </c>
      <c r="L11" s="8">
        <v>4</v>
      </c>
      <c r="M11" s="2">
        <v>76</v>
      </c>
      <c r="N11" s="11">
        <v>95</v>
      </c>
      <c r="O11" s="57">
        <v>0.79166666666666663</v>
      </c>
      <c r="P11" s="58">
        <v>0.72875000000000001</v>
      </c>
    </row>
    <row r="12" spans="1:16" x14ac:dyDescent="0.25">
      <c r="A12" s="42" t="s">
        <v>10</v>
      </c>
      <c r="B12" s="43">
        <v>0.41666666666666702</v>
      </c>
      <c r="C12" s="38">
        <v>1178</v>
      </c>
      <c r="D12" s="39">
        <v>194</v>
      </c>
      <c r="E12" s="40">
        <v>908</v>
      </c>
      <c r="F12" s="40">
        <v>817.2</v>
      </c>
      <c r="G12" s="40">
        <v>703.7</v>
      </c>
      <c r="H12" s="40">
        <v>519</v>
      </c>
      <c r="I12" s="41">
        <v>709</v>
      </c>
      <c r="K12" s="43">
        <v>0.41666666666666702</v>
      </c>
      <c r="L12" s="8">
        <v>4</v>
      </c>
      <c r="M12" s="2">
        <v>54</v>
      </c>
      <c r="N12" s="11">
        <v>126</v>
      </c>
      <c r="O12" s="57">
        <v>1.1666666666666667</v>
      </c>
      <c r="P12" s="58">
        <v>0.78083700440528636</v>
      </c>
    </row>
    <row r="13" spans="1:16" x14ac:dyDescent="0.25">
      <c r="A13" s="44"/>
      <c r="B13" s="43">
        <v>0.45833333333333298</v>
      </c>
      <c r="C13" s="38">
        <v>1232</v>
      </c>
      <c r="D13" s="39">
        <v>150</v>
      </c>
      <c r="E13" s="40">
        <v>1028</v>
      </c>
      <c r="F13" s="40">
        <v>925.2</v>
      </c>
      <c r="G13" s="40">
        <v>796.7</v>
      </c>
      <c r="H13" s="40">
        <v>469</v>
      </c>
      <c r="I13" s="41">
        <v>859</v>
      </c>
      <c r="K13" s="43">
        <v>0.45833333333333298</v>
      </c>
      <c r="L13" s="8">
        <v>4</v>
      </c>
      <c r="M13" s="2">
        <v>106</v>
      </c>
      <c r="N13" s="11">
        <v>150</v>
      </c>
      <c r="O13" s="57">
        <v>1.25</v>
      </c>
      <c r="P13" s="58">
        <v>0.83560311284046696</v>
      </c>
    </row>
    <row r="14" spans="1:16" x14ac:dyDescent="0.25">
      <c r="A14" s="44"/>
      <c r="B14" s="43">
        <v>0.5</v>
      </c>
      <c r="C14" s="38">
        <v>1338</v>
      </c>
      <c r="D14" s="39">
        <v>84</v>
      </c>
      <c r="E14" s="40">
        <v>1148</v>
      </c>
      <c r="F14" s="40">
        <v>1033.2</v>
      </c>
      <c r="G14" s="40">
        <v>889.7</v>
      </c>
      <c r="H14" s="40">
        <v>373</v>
      </c>
      <c r="I14" s="41">
        <v>1009</v>
      </c>
      <c r="K14" s="43">
        <v>0.5</v>
      </c>
      <c r="L14" s="8">
        <v>4</v>
      </c>
      <c r="M14" s="2">
        <v>143</v>
      </c>
      <c r="N14" s="11">
        <v>150</v>
      </c>
      <c r="O14" s="57">
        <v>1.25</v>
      </c>
      <c r="P14" s="58">
        <v>0.87891986062717775</v>
      </c>
    </row>
    <row r="15" spans="1:16" x14ac:dyDescent="0.25">
      <c r="A15" s="42" t="s">
        <v>11</v>
      </c>
      <c r="B15" s="43">
        <v>0.54166666666666696</v>
      </c>
      <c r="C15" s="38">
        <v>1481</v>
      </c>
      <c r="D15" s="39">
        <v>110</v>
      </c>
      <c r="E15" s="40">
        <v>1228</v>
      </c>
      <c r="F15" s="40">
        <v>1105.2</v>
      </c>
      <c r="G15" s="40">
        <v>951.7</v>
      </c>
      <c r="H15" s="40">
        <v>329</v>
      </c>
      <c r="I15" s="41">
        <v>1159</v>
      </c>
      <c r="K15" s="43">
        <v>0.54166666666666696</v>
      </c>
      <c r="L15" s="8">
        <v>4</v>
      </c>
      <c r="M15" s="2">
        <v>51</v>
      </c>
      <c r="N15" s="11">
        <v>150</v>
      </c>
      <c r="O15" s="57">
        <v>1.875</v>
      </c>
      <c r="P15" s="58">
        <v>0.94381107491856675</v>
      </c>
    </row>
    <row r="16" spans="1:16" x14ac:dyDescent="0.25">
      <c r="A16" s="44"/>
      <c r="B16" s="43">
        <v>0.58333333333333304</v>
      </c>
      <c r="C16" s="38">
        <v>1532</v>
      </c>
      <c r="D16" s="39">
        <v>133</v>
      </c>
      <c r="E16" s="40">
        <v>1348</v>
      </c>
      <c r="F16" s="40">
        <v>1213.2</v>
      </c>
      <c r="G16" s="40">
        <v>1044.7</v>
      </c>
      <c r="H16" s="40">
        <v>322</v>
      </c>
      <c r="I16" s="41">
        <v>1286</v>
      </c>
      <c r="K16" s="43">
        <v>0.58333333333333304</v>
      </c>
      <c r="L16" s="8">
        <v>4</v>
      </c>
      <c r="M16" s="2">
        <v>54</v>
      </c>
      <c r="N16" s="11">
        <v>127</v>
      </c>
      <c r="O16" s="57">
        <v>1.0583333333333333</v>
      </c>
      <c r="P16" s="58">
        <v>0.95400593471810091</v>
      </c>
    </row>
    <row r="17" spans="1:16" x14ac:dyDescent="0.25">
      <c r="A17" s="44"/>
      <c r="B17" s="43">
        <v>0.625</v>
      </c>
      <c r="C17" s="38">
        <v>1586</v>
      </c>
      <c r="D17" s="39">
        <v>64</v>
      </c>
      <c r="E17" s="40">
        <v>1468</v>
      </c>
      <c r="F17" s="40">
        <v>1321.2</v>
      </c>
      <c r="G17" s="40">
        <v>1137.7</v>
      </c>
      <c r="H17" s="40">
        <v>246</v>
      </c>
      <c r="I17" s="41" t="e">
        <v>#N/A</v>
      </c>
      <c r="K17" s="43">
        <v>0.625</v>
      </c>
      <c r="L17" s="8">
        <v>4</v>
      </c>
      <c r="M17" s="2"/>
      <c r="N17" s="11"/>
      <c r="O17" s="57" t="e">
        <v>#N/A</v>
      </c>
      <c r="P17" s="58" t="e">
        <v>#N/A</v>
      </c>
    </row>
    <row r="18" spans="1:16" x14ac:dyDescent="0.25">
      <c r="A18" s="42" t="s">
        <v>10</v>
      </c>
      <c r="B18" s="43">
        <v>0.66666666666666696</v>
      </c>
      <c r="C18" s="38" t="e">
        <v>#N/A</v>
      </c>
      <c r="D18" s="39">
        <v>10</v>
      </c>
      <c r="E18" s="40">
        <v>1576</v>
      </c>
      <c r="F18" s="40">
        <v>1418.4</v>
      </c>
      <c r="G18" s="40">
        <v>1221.4000000000001</v>
      </c>
      <c r="H18" s="40" t="e">
        <v>#N/A</v>
      </c>
      <c r="I18" s="41" t="e">
        <v>#N/A</v>
      </c>
      <c r="K18" s="43">
        <v>0.66666666666666696</v>
      </c>
      <c r="L18" s="8">
        <v>4</v>
      </c>
      <c r="M18" s="2"/>
      <c r="N18" s="11"/>
      <c r="O18" s="57" t="e">
        <v>#N/A</v>
      </c>
      <c r="P18" s="58" t="e">
        <v>#N/A</v>
      </c>
    </row>
    <row r="19" spans="1:16" x14ac:dyDescent="0.25">
      <c r="A19" s="44"/>
      <c r="B19" s="43">
        <v>0.70833333333333304</v>
      </c>
      <c r="C19" s="38" t="e">
        <v>#N/A</v>
      </c>
      <c r="D19" s="39" t="e">
        <v>#N/A</v>
      </c>
      <c r="E19" s="40">
        <v>1696</v>
      </c>
      <c r="F19" s="40">
        <v>1526.4</v>
      </c>
      <c r="G19" s="40">
        <v>1314.4</v>
      </c>
      <c r="H19" s="40" t="e">
        <v>#N/A</v>
      </c>
      <c r="I19" s="41" t="e">
        <v>#N/A</v>
      </c>
      <c r="K19" s="43">
        <v>0.70833333333333304</v>
      </c>
      <c r="L19" s="8"/>
      <c r="M19" s="2"/>
      <c r="N19" s="11"/>
      <c r="O19" s="57" t="e">
        <v>#N/A</v>
      </c>
      <c r="P19" s="58" t="e">
        <v>#N/A</v>
      </c>
    </row>
    <row r="20" spans="1:16" x14ac:dyDescent="0.25">
      <c r="A20" s="42" t="s">
        <v>9</v>
      </c>
      <c r="B20" s="43">
        <v>0.75</v>
      </c>
      <c r="C20" s="38" t="e">
        <v>#N/A</v>
      </c>
      <c r="D20" s="39" t="e">
        <v>#N/A</v>
      </c>
      <c r="E20" s="40">
        <v>1696</v>
      </c>
      <c r="F20" s="40">
        <v>1526.4</v>
      </c>
      <c r="G20" s="40">
        <v>1314.4</v>
      </c>
      <c r="H20" s="40" t="e">
        <v>#N/A</v>
      </c>
      <c r="I20" s="41" t="e">
        <v>#N/A</v>
      </c>
      <c r="K20" s="43">
        <v>0.75</v>
      </c>
      <c r="L20" s="8"/>
      <c r="M20" s="2"/>
      <c r="N20" s="11"/>
      <c r="O20" s="57" t="e">
        <v>#N/A</v>
      </c>
      <c r="P20" s="58" t="e">
        <v>#N/A</v>
      </c>
    </row>
    <row r="21" spans="1:16" x14ac:dyDescent="0.25">
      <c r="B21" s="43">
        <v>0.79166666666666696</v>
      </c>
      <c r="C21" s="38" t="e">
        <v>#N/A</v>
      </c>
      <c r="D21" s="39" t="e">
        <v>#N/A</v>
      </c>
      <c r="E21" s="40">
        <v>1696</v>
      </c>
      <c r="F21" s="40">
        <v>1526.4</v>
      </c>
      <c r="G21" s="40">
        <v>1314.4</v>
      </c>
      <c r="H21" s="40" t="e">
        <v>#N/A</v>
      </c>
      <c r="I21" s="41" t="e">
        <v>#N/A</v>
      </c>
      <c r="K21" s="43">
        <v>0.79166666666666696</v>
      </c>
      <c r="L21" s="8"/>
      <c r="M21" s="2"/>
      <c r="N21" s="11"/>
      <c r="O21" s="57" t="e">
        <v>#N/A</v>
      </c>
      <c r="P21" s="58" t="e">
        <v>#N/A</v>
      </c>
    </row>
    <row r="22" spans="1:16" x14ac:dyDescent="0.25">
      <c r="B22" s="43">
        <v>0.83333333333333304</v>
      </c>
      <c r="C22" s="38" t="e">
        <v>#N/A</v>
      </c>
      <c r="D22" s="39" t="e">
        <v>#N/A</v>
      </c>
      <c r="E22" s="40">
        <v>1696</v>
      </c>
      <c r="F22" s="40">
        <v>1526.4</v>
      </c>
      <c r="G22" s="40">
        <v>1314.4</v>
      </c>
      <c r="H22" s="40" t="e">
        <v>#N/A</v>
      </c>
      <c r="I22" s="41" t="e">
        <v>#N/A</v>
      </c>
      <c r="K22" s="43">
        <v>0.83333333333333304</v>
      </c>
      <c r="L22" s="8"/>
      <c r="M22" s="2"/>
      <c r="N22" s="11"/>
      <c r="O22" s="57" t="e">
        <v>#N/A</v>
      </c>
      <c r="P22" s="58" t="e">
        <v>#N/A</v>
      </c>
    </row>
    <row r="23" spans="1:16" x14ac:dyDescent="0.25">
      <c r="B23" s="43">
        <v>0.875</v>
      </c>
      <c r="C23" s="38" t="e">
        <v>#N/A</v>
      </c>
      <c r="D23" s="39" t="e">
        <v>#N/A</v>
      </c>
      <c r="E23" s="40">
        <v>1696</v>
      </c>
      <c r="F23" s="40">
        <v>1526.4</v>
      </c>
      <c r="G23" s="40">
        <v>1314.4</v>
      </c>
      <c r="H23" s="40" t="e">
        <v>#N/A</v>
      </c>
      <c r="I23" s="41" t="e">
        <v>#N/A</v>
      </c>
      <c r="K23" s="43">
        <v>0.875</v>
      </c>
      <c r="L23" s="8"/>
      <c r="M23" s="2"/>
      <c r="N23" s="11"/>
      <c r="O23" s="57" t="e">
        <v>#N/A</v>
      </c>
      <c r="P23" s="58" t="e">
        <v>#N/A</v>
      </c>
    </row>
    <row r="24" spans="1:16" ht="15.75" thickBot="1" x14ac:dyDescent="0.3">
      <c r="B24" s="45">
        <v>0.91666666666666696</v>
      </c>
      <c r="C24" s="46" t="e">
        <v>#N/A</v>
      </c>
      <c r="D24" s="47" t="e">
        <v>#N/A</v>
      </c>
      <c r="E24" s="48">
        <v>1696</v>
      </c>
      <c r="F24" s="48">
        <v>1526.4</v>
      </c>
      <c r="G24" s="40">
        <v>1314.4</v>
      </c>
      <c r="H24" s="48" t="e">
        <v>#N/A</v>
      </c>
      <c r="I24" s="49" t="e">
        <v>#N/A</v>
      </c>
      <c r="K24" s="45">
        <v>0.91666666666666696</v>
      </c>
      <c r="L24" s="9"/>
      <c r="M24" s="13"/>
      <c r="N24" s="12"/>
      <c r="O24" s="59" t="e">
        <v>#N/A</v>
      </c>
      <c r="P24" s="60" t="e">
        <v>#N/A</v>
      </c>
    </row>
    <row r="25" spans="1:16" x14ac:dyDescent="0.25">
      <c r="B25" s="50"/>
      <c r="O25" s="53"/>
      <c r="P25" s="53"/>
    </row>
    <row r="26" spans="1:16" x14ac:dyDescent="0.25">
      <c r="O26" s="53"/>
      <c r="P26" s="53"/>
    </row>
  </sheetData>
  <mergeCells count="1">
    <mergeCell ref="O4:P4"/>
  </mergeCells>
  <conditionalFormatting sqref="P7">
    <cfRule type="expression" dxfId="3" priority="2">
      <formula>OR(I2="",I2=" ")</formula>
    </cfRule>
  </conditionalFormatting>
  <conditionalFormatting sqref="M6:N6">
    <cfRule type="expression" dxfId="2" priority="1">
      <formula>OR($J$2="",$J$2=0)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rchivage">
                <anchor moveWithCells="1" sizeWithCells="1">
                  <from>
                    <xdr:col>3</xdr:col>
                    <xdr:colOff>133350</xdr:colOff>
                    <xdr:row>0</xdr:row>
                    <xdr:rowOff>152400</xdr:rowOff>
                  </from>
                  <to>
                    <xdr:col>3</xdr:col>
                    <xdr:colOff>990600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recup">
                <anchor moveWithCells="1" sizeWithCells="1">
                  <from>
                    <xdr:col>7</xdr:col>
                    <xdr:colOff>266700</xdr:colOff>
                    <xdr:row>0</xdr:row>
                    <xdr:rowOff>142875</xdr:rowOff>
                  </from>
                  <to>
                    <xdr:col>7</xdr:col>
                    <xdr:colOff>1409700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KPI</vt:lpstr>
      <vt:lpstr>Données</vt:lpstr>
      <vt:lpstr>KPI 15 juin 2017</vt:lpstr>
      <vt:lpstr>15 juin 2017</vt:lpstr>
      <vt:lpstr>KPI 14 juin 2017</vt:lpstr>
      <vt:lpstr>14 juin 2017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THIERRY CAILLAUD - J627982</cp:lastModifiedBy>
  <dcterms:created xsi:type="dcterms:W3CDTF">2017-05-29T13:00:01Z</dcterms:created>
  <dcterms:modified xsi:type="dcterms:W3CDTF">2017-06-15T07:41:32Z</dcterms:modified>
</cp:coreProperties>
</file>