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200" windowWidth="19420" windowHeight="7880"/>
  </bookViews>
  <sheets>
    <sheet name="Devis" sheetId="5" r:id="rId1"/>
    <sheet name="Base de données" sheetId="8" r:id="rId2"/>
    <sheet name="Fichier_client" sheetId="9" r:id="rId3"/>
  </sheets>
  <definedNames>
    <definedName name="client">Fichier_client!$A$2:$A$100</definedName>
    <definedName name="Equip_Maison">'Base de données'!$E$18:$E$25</definedName>
    <definedName name="Equip_Tableau">'Base de données'!$E$5:$E$17</definedName>
    <definedName name="_xlnm.Print_Area" localSheetId="0">Devis!$B$1:$H$65</definedName>
  </definedNames>
  <calcPr calcId="125725"/>
</workbook>
</file>

<file path=xl/calcChain.xml><?xml version="1.0" encoding="utf-8"?>
<calcChain xmlns="http://schemas.openxmlformats.org/spreadsheetml/2006/main">
  <c r="F30" i="5"/>
  <c r="G30" s="1"/>
  <c r="H30" s="1"/>
  <c r="F31"/>
  <c r="G31" s="1"/>
  <c r="H31" s="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G25"/>
  <c r="G26"/>
  <c r="G27"/>
  <c r="G28"/>
  <c r="G29"/>
  <c r="F24"/>
  <c r="G24" s="1"/>
  <c r="H24" s="1"/>
  <c r="F25"/>
  <c r="F26"/>
  <c r="F27"/>
  <c r="F28"/>
  <c r="F29"/>
  <c r="F23"/>
  <c r="G23" s="1"/>
  <c r="H23" s="1"/>
  <c r="H25"/>
  <c r="H26"/>
  <c r="H27"/>
  <c r="H28"/>
  <c r="H29"/>
  <c r="D11"/>
  <c r="D13"/>
  <c r="D12"/>
  <c r="D9"/>
  <c r="H44"/>
  <c r="G44"/>
  <c r="G43"/>
  <c r="H43" s="1"/>
  <c r="G42"/>
  <c r="H42" s="1"/>
  <c r="H6" i="8"/>
  <c r="H25"/>
  <c r="H24"/>
  <c r="H23"/>
  <c r="H22"/>
  <c r="H21"/>
  <c r="H20"/>
  <c r="H19"/>
  <c r="H18"/>
  <c r="H12"/>
  <c r="H11"/>
  <c r="H10"/>
  <c r="H9"/>
  <c r="H8"/>
  <c r="H7"/>
  <c r="H5"/>
  <c r="H46" i="5" l="1"/>
  <c r="H47" s="1"/>
  <c r="H48"/>
</calcChain>
</file>

<file path=xl/sharedStrings.xml><?xml version="1.0" encoding="utf-8"?>
<sst xmlns="http://schemas.openxmlformats.org/spreadsheetml/2006/main" count="88" uniqueCount="75">
  <si>
    <t>Nom</t>
  </si>
  <si>
    <t>Adresse</t>
  </si>
  <si>
    <t>Téléphone</t>
  </si>
  <si>
    <t>TVA</t>
  </si>
  <si>
    <t>Code postal - Ville</t>
  </si>
  <si>
    <t>Nom de la société (ou logo)</t>
  </si>
  <si>
    <t>Total HT</t>
  </si>
  <si>
    <t>Total TTC</t>
  </si>
  <si>
    <t>00/00/00</t>
  </si>
  <si>
    <t>Adresse e-mail</t>
  </si>
  <si>
    <t>Désignation</t>
  </si>
  <si>
    <r>
      <t xml:space="preserve">SARL au capital social de </t>
    </r>
    <r>
      <rPr>
        <i/>
        <sz val="10"/>
        <color theme="0" tint="-0.34998626667073579"/>
        <rFont val="Verdana"/>
        <family val="2"/>
      </rPr>
      <t>X</t>
    </r>
    <r>
      <rPr>
        <i/>
        <sz val="10"/>
        <rFont val="Verdana"/>
        <family val="2"/>
      </rPr>
      <t>€, RCS</t>
    </r>
    <r>
      <rPr>
        <i/>
        <sz val="10"/>
        <color theme="0" tint="-0.34998626667073579"/>
        <rFont val="Verdana"/>
        <family val="2"/>
      </rPr>
      <t xml:space="preserve"> AAAAA XXX XXX XXX XXX
</t>
    </r>
    <r>
      <rPr>
        <i/>
        <sz val="10"/>
        <rFont val="Verdana"/>
        <family val="2"/>
      </rPr>
      <t xml:space="preserve">SIREN </t>
    </r>
    <r>
      <rPr>
        <i/>
        <sz val="10"/>
        <color theme="0" tint="-0.34998626667073579"/>
        <rFont val="Verdana"/>
        <family val="2"/>
      </rPr>
      <t>XXX XXX XXX XXX</t>
    </r>
    <r>
      <rPr>
        <i/>
        <sz val="10"/>
        <rFont val="Verdana"/>
        <family val="2"/>
      </rPr>
      <t xml:space="preserve">
N° TVA intracommunautaire FR </t>
    </r>
    <r>
      <rPr>
        <i/>
        <sz val="10"/>
        <color theme="0" tint="-0.34998626667073579"/>
        <rFont val="Verdana"/>
        <family val="2"/>
      </rPr>
      <t>XXX XXX XXX XXX XX</t>
    </r>
  </si>
  <si>
    <t>Devis valable jusqu'au</t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</si>
  <si>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</si>
  <si>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</si>
  <si>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Quantité</t>
  </si>
  <si>
    <t>Prix HT</t>
  </si>
  <si>
    <t>Montant HT</t>
  </si>
  <si>
    <t>Montant TTC</t>
  </si>
  <si>
    <t>Base de données</t>
  </si>
  <si>
    <t>Equipement Tableau</t>
  </si>
  <si>
    <t>Article</t>
  </si>
  <si>
    <t>Prix de Vente HT</t>
  </si>
  <si>
    <t>Coeff revente</t>
  </si>
  <si>
    <t>Tab 3R</t>
  </si>
  <si>
    <t>Coffret Galéo13 3R 39MOD</t>
  </si>
  <si>
    <t>Coffret Galéo13 4R 52MOD</t>
  </si>
  <si>
    <t>Tab 4R</t>
  </si>
  <si>
    <t>ID 40AC 30ma</t>
  </si>
  <si>
    <t>Inter Dif FH202S AC-40/0,03</t>
  </si>
  <si>
    <t>Dij Div 10A</t>
  </si>
  <si>
    <t>Disj Ph/N SN201L-C10 / 4,5KA</t>
  </si>
  <si>
    <t>Dij Div 16A</t>
  </si>
  <si>
    <t>Disj Ph/N SN201L-C16 / 4,5KA</t>
  </si>
  <si>
    <t>Dij Div 20A</t>
  </si>
  <si>
    <t>Disj Ph/N SN201L-C20 / 4,5KA</t>
  </si>
  <si>
    <t>Peigne Horiz</t>
  </si>
  <si>
    <t>Peigne ID+11 SN201 (N+P+Capot)</t>
  </si>
  <si>
    <t>Coupure Gén tétra</t>
  </si>
  <si>
    <t>Inter 4P EP204 32A G</t>
  </si>
  <si>
    <t>Equipement Maison</t>
  </si>
  <si>
    <t xml:space="preserve">PC </t>
  </si>
  <si>
    <t>Odace Prise de courant 2P+T blanc, à vis</t>
  </si>
  <si>
    <t>VV</t>
  </si>
  <si>
    <t>Odace Va et vient blanc, 10A, à vis</t>
  </si>
  <si>
    <t>dble VV</t>
  </si>
  <si>
    <t>Odace Double Va et vient blanc, à vis</t>
  </si>
  <si>
    <t>BP</t>
  </si>
  <si>
    <t>Odace Poussoir Blanc, 10A, à vis</t>
  </si>
  <si>
    <t>TV</t>
  </si>
  <si>
    <t>Odace Prise TV blanc, à vis</t>
  </si>
  <si>
    <t>RJ45</t>
  </si>
  <si>
    <t>Odace Prise RJ45 blanc, Grade , à vis</t>
  </si>
  <si>
    <t>plaque 1 poste</t>
  </si>
  <si>
    <t>Odace styl, Plaque blanc 1 poste</t>
  </si>
  <si>
    <t>Odace styl, Plaque blanc 2 postes</t>
  </si>
  <si>
    <t>plaque 2 postes</t>
  </si>
  <si>
    <t>Main d'œuvre</t>
  </si>
  <si>
    <t>Tirage des gaînes</t>
  </si>
  <si>
    <t>Pose appareillage</t>
  </si>
  <si>
    <t xml:space="preserve">Noms </t>
  </si>
  <si>
    <t>Adresses</t>
  </si>
  <si>
    <t>CP</t>
  </si>
  <si>
    <t>Ville</t>
  </si>
  <si>
    <t>Email</t>
  </si>
  <si>
    <t>Tél</t>
  </si>
  <si>
    <t>Dupont Jean</t>
  </si>
  <si>
    <t>1 rue Bleue</t>
  </si>
  <si>
    <t>Vannes</t>
  </si>
  <si>
    <t>jean.dupont@orange.fr</t>
  </si>
  <si>
    <t>Durand Paul</t>
  </si>
  <si>
    <t>1 rue Verte</t>
  </si>
  <si>
    <t>paul.durand@orange.fr</t>
  </si>
  <si>
    <t>Equipements maison</t>
  </si>
  <si>
    <t>Equipements Tableau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</si>
</sst>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\j\.m\.\a\a;@"/>
    <numFmt numFmtId="165" formatCode="dd/mm/yy;@"/>
    <numFmt numFmtId="166" formatCode="0#&quot; &quot;##&quot; &quot;##&quot; &quot;##&quot; &quot;##"/>
    <numFmt numFmtId="167" formatCode="[$-F800]dddd\,\ mmmm\ dd\,\ yyyy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i/>
      <sz val="10"/>
      <color theme="0" tint="-0.34998626667073579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u/>
      <sz val="11"/>
      <color theme="10"/>
      <name val="Calibri"/>
      <family val="2"/>
      <scheme val="minor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color theme="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1" fillId="6" borderId="0" applyNumberFormat="0" applyBorder="0" applyAlignment="0" applyProtection="0"/>
    <xf numFmtId="0" fontId="21" fillId="7" borderId="0" applyNumberFormat="0" applyBorder="0" applyAlignment="0" applyProtection="0"/>
    <xf numFmtId="0" fontId="1" fillId="8" borderId="0" applyNumberFormat="0" applyBorder="0" applyAlignment="0" applyProtection="0"/>
  </cellStyleXfs>
  <cellXfs count="78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165" fontId="11" fillId="3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 indent="2"/>
    </xf>
    <xf numFmtId="0" fontId="8" fillId="4" borderId="0" xfId="0" applyFont="1" applyFill="1" applyBorder="1" applyAlignment="1">
      <alignment horizontal="left" vertical="center"/>
    </xf>
    <xf numFmtId="164" fontId="9" fillId="2" borderId="0" xfId="0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9" fillId="3" borderId="0" xfId="0" applyFont="1" applyFill="1" applyBorder="1" applyAlignment="1">
      <alignment horizontal="left" vertical="center" wrapText="1"/>
    </xf>
    <xf numFmtId="0" fontId="25" fillId="0" borderId="0" xfId="0" applyFont="1"/>
    <xf numFmtId="0" fontId="20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9" fillId="3" borderId="0" xfId="0" applyNumberFormat="1" applyFont="1" applyFill="1" applyBorder="1" applyAlignment="1">
      <alignment horizontal="left" vertical="center"/>
    </xf>
    <xf numFmtId="0" fontId="21" fillId="5" borderId="0" xfId="3" applyBorder="1" applyAlignment="1">
      <alignment horizontal="left" vertical="center" wrapText="1"/>
    </xf>
    <xf numFmtId="0" fontId="19" fillId="5" borderId="0" xfId="3" applyNumberFormat="1" applyFont="1" applyBorder="1" applyAlignment="1">
      <alignment horizontal="left" vertical="center"/>
    </xf>
    <xf numFmtId="0" fontId="0" fillId="0" borderId="2" xfId="0" applyBorder="1"/>
    <xf numFmtId="0" fontId="20" fillId="8" borderId="3" xfId="6" applyFont="1" applyBorder="1"/>
    <xf numFmtId="0" fontId="20" fillId="8" borderId="3" xfId="6" applyFont="1" applyBorder="1" applyAlignment="1">
      <alignment horizontal="center"/>
    </xf>
    <xf numFmtId="0" fontId="20" fillId="8" borderId="4" xfId="6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6" fillId="0" borderId="0" xfId="2"/>
    <xf numFmtId="166" fontId="0" fillId="0" borderId="0" xfId="0" applyNumberFormat="1"/>
    <xf numFmtId="0" fontId="9" fillId="3" borderId="8" xfId="0" applyNumberFormat="1" applyFont="1" applyFill="1" applyBorder="1" applyAlignment="1">
      <alignment horizontal="left" vertical="center"/>
    </xf>
    <xf numFmtId="0" fontId="4" fillId="4" borderId="8" xfId="0" applyFont="1" applyFill="1" applyBorder="1" applyAlignment="1">
      <alignment vertical="center"/>
    </xf>
    <xf numFmtId="2" fontId="12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17" fillId="3" borderId="0" xfId="0" applyNumberFormat="1" applyFont="1" applyFill="1" applyBorder="1" applyAlignment="1">
      <alignment horizontal="right" vertical="center"/>
    </xf>
    <xf numFmtId="2" fontId="10" fillId="3" borderId="0" xfId="0" applyNumberFormat="1" applyFont="1" applyFill="1" applyBorder="1" applyAlignment="1">
      <alignment horizontal="right" vertical="center" wrapText="1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horizontal="center" vertical="center"/>
    </xf>
    <xf numFmtId="2" fontId="19" fillId="5" borderId="0" xfId="3" applyNumberFormat="1" applyFont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vertical="center"/>
    </xf>
    <xf numFmtId="2" fontId="4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2" fontId="22" fillId="7" borderId="0" xfId="5" applyNumberFormat="1" applyFont="1" applyBorder="1" applyAlignment="1">
      <alignment vertical="center"/>
    </xf>
    <xf numFmtId="2" fontId="23" fillId="7" borderId="0" xfId="5" applyNumberFormat="1" applyFont="1" applyBorder="1" applyAlignment="1">
      <alignment vertical="center"/>
    </xf>
    <xf numFmtId="2" fontId="11" fillId="3" borderId="0" xfId="2" applyNumberFormat="1" applyFont="1" applyFill="1" applyBorder="1" applyAlignment="1">
      <alignment horizontal="left" vertical="center"/>
    </xf>
    <xf numFmtId="167" fontId="12" fillId="3" borderId="0" xfId="0" applyNumberFormat="1" applyFont="1" applyFill="1" applyBorder="1" applyAlignment="1">
      <alignment horizontal="left" vertical="center"/>
    </xf>
    <xf numFmtId="2" fontId="9" fillId="3" borderId="9" xfId="0" applyNumberFormat="1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 textRotation="90"/>
    </xf>
    <xf numFmtId="0" fontId="9" fillId="3" borderId="0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 wrapText="1"/>
    </xf>
    <xf numFmtId="0" fontId="13" fillId="3" borderId="0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 wrapText="1"/>
    </xf>
    <xf numFmtId="0" fontId="24" fillId="6" borderId="0" xfId="4" applyNumberFormat="1" applyFont="1" applyBorder="1" applyAlignment="1">
      <alignment horizontal="center" vertical="center"/>
    </xf>
    <xf numFmtId="0" fontId="1" fillId="6" borderId="0" xfId="4" applyNumberFormat="1" applyBorder="1" applyAlignment="1">
      <alignment horizontal="center" vertical="center"/>
    </xf>
    <xf numFmtId="0" fontId="19" fillId="5" borderId="0" xfId="3" applyFont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right" vertical="center" wrapText="1"/>
    </xf>
    <xf numFmtId="0" fontId="8" fillId="4" borderId="0" xfId="0" applyFont="1" applyFill="1" applyBorder="1" applyAlignment="1">
      <alignment horizontal="left" vertical="center"/>
    </xf>
    <xf numFmtId="2" fontId="8" fillId="4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 wrapText="1"/>
    </xf>
    <xf numFmtId="166" fontId="12" fillId="3" borderId="0" xfId="0" applyNumberFormat="1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right" vertical="center"/>
    </xf>
  </cellXfs>
  <cellStyles count="7">
    <cellStyle name="20 % - Accent1" xfId="4" builtinId="30"/>
    <cellStyle name="40 % - Accent6" xfId="6" builtinId="51"/>
    <cellStyle name="Accent1" xfId="3" builtinId="29"/>
    <cellStyle name="Accent6" xfId="5" builtinId="49"/>
    <cellStyle name="Euro" xfId="1"/>
    <cellStyle name="Lien hypertexte" xfId="2" builtinId="8"/>
    <cellStyle name="Normal" xfId="0" builtinId="0"/>
  </cellStyles>
  <dxfs count="1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paul.durand@orange.fr" TargetMode="External"/><Relationship Id="rId1" Type="http://schemas.openxmlformats.org/officeDocument/2006/relationships/hyperlink" Target="mailto:jean.dupon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5"/>
  <sheetViews>
    <sheetView tabSelected="1" topLeftCell="A19" zoomScale="90" zoomScaleNormal="90" workbookViewId="0">
      <selection activeCell="H46" sqref="H46"/>
    </sheetView>
  </sheetViews>
  <sheetFormatPr baseColWidth="10" defaultColWidth="35.1796875" defaultRowHeight="23.25" customHeight="1"/>
  <cols>
    <col min="1" max="1" width="4.26953125" style="1" customWidth="1"/>
    <col min="2" max="2" width="10.36328125" style="1" customWidth="1"/>
    <col min="3" max="3" width="13.7265625" style="1" customWidth="1"/>
    <col min="4" max="4" width="57.26953125" style="1" customWidth="1"/>
    <col min="5" max="5" width="14.1796875" style="1" customWidth="1"/>
    <col min="6" max="6" width="14.81640625" style="53" bestFit="1" customWidth="1"/>
    <col min="7" max="7" width="18.1796875" style="53" customWidth="1"/>
    <col min="8" max="8" width="17.81640625" style="53" customWidth="1"/>
    <col min="9" max="16384" width="35.1796875" style="1"/>
  </cols>
  <sheetData>
    <row r="1" spans="2:8" ht="23.25" customHeight="1">
      <c r="B1" s="76" t="s">
        <v>5</v>
      </c>
      <c r="C1" s="76"/>
      <c r="D1" s="76"/>
      <c r="E1" s="76"/>
      <c r="F1" s="41"/>
      <c r="G1" s="41"/>
      <c r="H1" s="41"/>
    </row>
    <row r="2" spans="2:8" ht="23.25" customHeight="1">
      <c r="B2" s="76"/>
      <c r="C2" s="76"/>
      <c r="D2" s="76"/>
      <c r="E2" s="76"/>
      <c r="F2" s="42"/>
      <c r="G2" s="42"/>
      <c r="H2" s="42"/>
    </row>
    <row r="3" spans="2:8" ht="23.25" customHeight="1">
      <c r="B3" s="9"/>
      <c r="C3" s="9"/>
      <c r="D3" s="9"/>
      <c r="E3" s="9"/>
      <c r="F3" s="41"/>
      <c r="G3" s="41"/>
      <c r="H3" s="41"/>
    </row>
    <row r="4" spans="2:8" ht="23.25" customHeight="1">
      <c r="B4" s="9"/>
      <c r="C4" s="11"/>
      <c r="D4" s="9"/>
      <c r="E4" s="9"/>
      <c r="F4" s="43"/>
      <c r="G4" s="43"/>
      <c r="H4" s="43"/>
    </row>
    <row r="5" spans="2:8" ht="23.25" customHeight="1">
      <c r="B5" s="9"/>
      <c r="C5" s="13"/>
      <c r="D5" s="10"/>
      <c r="E5" s="13"/>
      <c r="F5" s="43"/>
      <c r="G5" s="43"/>
      <c r="H5" s="43"/>
    </row>
    <row r="6" spans="2:8" ht="23.25" customHeight="1">
      <c r="B6" s="12"/>
      <c r="C6" s="12"/>
      <c r="D6" s="12"/>
      <c r="E6" s="12"/>
      <c r="F6" s="43"/>
      <c r="G6" s="43"/>
      <c r="H6" s="43"/>
    </row>
    <row r="7" spans="2:8" s="20" customFormat="1" ht="18.75" customHeight="1">
      <c r="B7" s="77" t="s">
        <v>13</v>
      </c>
      <c r="C7" s="77"/>
      <c r="D7" s="61"/>
      <c r="E7" s="61"/>
      <c r="F7" s="43"/>
      <c r="G7" s="43"/>
      <c r="H7" s="44"/>
    </row>
    <row r="8" spans="2:8" s="20" customFormat="1" ht="18.75" customHeight="1">
      <c r="B8" s="74" t="s">
        <v>0</v>
      </c>
      <c r="C8" s="74"/>
      <c r="D8" s="61" t="s">
        <v>70</v>
      </c>
      <c r="E8" s="61"/>
      <c r="F8" s="43"/>
      <c r="G8" s="43"/>
      <c r="H8" s="45"/>
    </row>
    <row r="9" spans="2:8" s="20" customFormat="1" ht="18.75" customHeight="1">
      <c r="B9" s="74" t="s">
        <v>1</v>
      </c>
      <c r="C9" s="74"/>
      <c r="D9" s="61" t="str">
        <f>VLOOKUP(Devis!$D$8,Fichier_client!$A$1:$F$99,2,FALSE)</f>
        <v>1 rue Verte</v>
      </c>
      <c r="E9" s="61"/>
      <c r="F9" s="43"/>
      <c r="G9" s="43"/>
      <c r="H9" s="45"/>
    </row>
    <row r="10" spans="2:8" s="20" customFormat="1" ht="18.75" customHeight="1">
      <c r="B10" s="74"/>
      <c r="C10" s="74"/>
      <c r="D10" s="61"/>
      <c r="E10" s="61"/>
      <c r="F10" s="43"/>
      <c r="G10" s="43"/>
      <c r="H10" s="45"/>
    </row>
    <row r="11" spans="2:8" s="20" customFormat="1" ht="18.75" customHeight="1">
      <c r="B11" s="74" t="s">
        <v>4</v>
      </c>
      <c r="C11" s="74"/>
      <c r="D11" s="61" t="str">
        <f>VLOOKUP(Devis!$D$8,Fichier_client!$A$1:$F$99,3,FALSE) &amp; "-" &amp; VLOOKUP(Devis!$D$8,Fichier_client!$A$1:$F$99,4,FALSE)</f>
        <v>56000-Vannes</v>
      </c>
      <c r="E11" s="61"/>
      <c r="F11" s="43"/>
      <c r="G11" s="43"/>
      <c r="H11" s="45"/>
    </row>
    <row r="12" spans="2:8" s="20" customFormat="1" ht="18.75" customHeight="1">
      <c r="B12" s="74" t="s">
        <v>9</v>
      </c>
      <c r="C12" s="74"/>
      <c r="D12" s="61" t="str">
        <f>VLOOKUP(Devis!$D$8,Fichier_client!$A$1:$F$99,5,FALSE)</f>
        <v>paul.durand@orange.fr</v>
      </c>
      <c r="E12" s="61"/>
      <c r="F12" s="56"/>
      <c r="G12" s="43"/>
      <c r="H12" s="45"/>
    </row>
    <row r="13" spans="2:8" s="20" customFormat="1" ht="18.75" customHeight="1">
      <c r="B13" s="74" t="s">
        <v>2</v>
      </c>
      <c r="C13" s="74"/>
      <c r="D13" s="75">
        <f>VLOOKUP(Devis!$D$8,Fichier_client!$A$1:$F$99,6,FALSE)</f>
        <v>297010101</v>
      </c>
      <c r="E13" s="75"/>
      <c r="F13" s="43"/>
      <c r="G13" s="43"/>
      <c r="H13" s="45"/>
    </row>
    <row r="14" spans="2:8" s="20" customFormat="1" ht="18.75" customHeight="1">
      <c r="B14" s="71"/>
      <c r="C14" s="71"/>
      <c r="D14" s="61"/>
      <c r="E14" s="61"/>
      <c r="F14" s="43"/>
      <c r="G14" s="43"/>
      <c r="H14" s="45"/>
    </row>
    <row r="15" spans="2:8" ht="23.25" customHeight="1">
      <c r="B15" s="14"/>
      <c r="C15" s="14"/>
      <c r="D15" s="15"/>
      <c r="E15" s="9"/>
      <c r="F15" s="43"/>
      <c r="G15" s="43"/>
      <c r="H15" s="43"/>
    </row>
    <row r="16" spans="2:8" ht="23.25" customHeight="1">
      <c r="B16" s="8"/>
      <c r="C16" s="8"/>
      <c r="D16" s="7"/>
      <c r="E16" s="5"/>
      <c r="F16" s="46"/>
      <c r="G16" s="46"/>
      <c r="H16" s="46"/>
    </row>
    <row r="17" spans="1:8" ht="23.25" customHeight="1">
      <c r="B17" s="8"/>
      <c r="C17" s="8"/>
      <c r="D17" s="7"/>
      <c r="E17" s="5"/>
      <c r="F17" s="46"/>
      <c r="G17" s="46"/>
      <c r="H17" s="46"/>
    </row>
    <row r="18" spans="1:8" ht="23.25" customHeight="1">
      <c r="B18" s="8"/>
      <c r="C18" s="8"/>
      <c r="D18" s="7"/>
      <c r="E18" s="5"/>
      <c r="F18" s="46"/>
      <c r="G18" s="46"/>
      <c r="H18" s="46"/>
    </row>
    <row r="19" spans="1:8" ht="23.25" customHeight="1">
      <c r="B19" s="2"/>
      <c r="C19" s="2"/>
      <c r="E19" s="16" t="s">
        <v>12</v>
      </c>
      <c r="F19" s="57" t="s">
        <v>8</v>
      </c>
      <c r="G19" s="46"/>
      <c r="H19" s="46"/>
    </row>
    <row r="20" spans="1:8" ht="23.25" customHeight="1">
      <c r="B20" s="4"/>
      <c r="C20" s="6"/>
      <c r="D20" s="6"/>
      <c r="E20" s="6"/>
      <c r="F20" s="47"/>
      <c r="G20" s="47"/>
      <c r="H20" s="47"/>
    </row>
    <row r="21" spans="1:8" ht="23.25" customHeight="1">
      <c r="B21" s="72" t="s">
        <v>15</v>
      </c>
      <c r="C21" s="72" t="s">
        <v>10</v>
      </c>
      <c r="D21" s="72"/>
      <c r="E21" s="17"/>
      <c r="F21" s="73" t="s">
        <v>16</v>
      </c>
      <c r="G21" s="73" t="s">
        <v>17</v>
      </c>
      <c r="H21" s="73" t="s">
        <v>18</v>
      </c>
    </row>
    <row r="22" spans="1:8" ht="23.25" customHeight="1">
      <c r="B22" s="72"/>
      <c r="C22" s="72"/>
      <c r="D22" s="72"/>
      <c r="E22" s="17"/>
      <c r="F22" s="73"/>
      <c r="G22" s="73"/>
      <c r="H22" s="73"/>
    </row>
    <row r="23" spans="1:8" ht="23.25" customHeight="1">
      <c r="A23" s="59" t="s">
        <v>74</v>
      </c>
      <c r="B23" s="27">
        <v>2</v>
      </c>
      <c r="C23" s="60" t="s">
        <v>25</v>
      </c>
      <c r="D23" s="60"/>
      <c r="E23" s="60"/>
      <c r="F23" s="48">
        <f>IF(C23="","",VLOOKUP(C23,'Base de données'!E5:F17,2,FALSE))</f>
        <v>48.12</v>
      </c>
      <c r="G23" s="48">
        <f>IF(C23="","",F23*B23)</f>
        <v>96.24</v>
      </c>
      <c r="H23" s="48">
        <f>IF(C23="","",G23*19.6%+G23)</f>
        <v>115.10303999999999</v>
      </c>
    </row>
    <row r="24" spans="1:8" ht="23.25" customHeight="1">
      <c r="A24" s="59"/>
      <c r="B24" s="27">
        <v>1</v>
      </c>
      <c r="C24" s="60" t="s">
        <v>29</v>
      </c>
      <c r="D24" s="60"/>
      <c r="E24" s="60"/>
      <c r="F24" s="48">
        <f>IF(C24="","",VLOOKUP(C24,'Base de données'!E6:F18,2,FALSE))</f>
        <v>35.729999999999997</v>
      </c>
      <c r="G24" s="48">
        <f t="shared" ref="G24:G29" si="0">IF(C24="","",F24*B24)</f>
        <v>35.729999999999997</v>
      </c>
      <c r="H24" s="48">
        <f t="shared" ref="H24:H29" si="1">IF(C24="","",G24*19.6%+G24)</f>
        <v>42.733079999999994</v>
      </c>
    </row>
    <row r="25" spans="1:8" ht="23.25" customHeight="1">
      <c r="A25" s="59"/>
      <c r="B25" s="27"/>
      <c r="C25" s="60"/>
      <c r="D25" s="60"/>
      <c r="E25" s="60"/>
      <c r="F25" s="48" t="str">
        <f>IF(C25="","",VLOOKUP(C25,'Base de données'!E7:F19,2,FALSE))</f>
        <v/>
      </c>
      <c r="G25" s="48" t="str">
        <f t="shared" si="0"/>
        <v/>
      </c>
      <c r="H25" s="48" t="str">
        <f t="shared" si="1"/>
        <v/>
      </c>
    </row>
    <row r="26" spans="1:8" ht="23.25" customHeight="1">
      <c r="A26" s="59"/>
      <c r="B26" s="27"/>
      <c r="C26" s="60"/>
      <c r="D26" s="60"/>
      <c r="E26" s="60"/>
      <c r="F26" s="48" t="str">
        <f>IF(C26="","",VLOOKUP(C26,'Base de données'!E8:F20,2,FALSE))</f>
        <v/>
      </c>
      <c r="G26" s="48" t="str">
        <f t="shared" si="0"/>
        <v/>
      </c>
      <c r="H26" s="48" t="str">
        <f t="shared" si="1"/>
        <v/>
      </c>
    </row>
    <row r="27" spans="1:8" ht="23.25" customHeight="1">
      <c r="A27" s="59"/>
      <c r="B27" s="27"/>
      <c r="C27" s="60"/>
      <c r="D27" s="60"/>
      <c r="E27" s="60"/>
      <c r="F27" s="48" t="str">
        <f>IF(C27="","",VLOOKUP(C27,'Base de données'!E9:F21,2,FALSE))</f>
        <v/>
      </c>
      <c r="G27" s="48" t="str">
        <f t="shared" si="0"/>
        <v/>
      </c>
      <c r="H27" s="48" t="str">
        <f t="shared" si="1"/>
        <v/>
      </c>
    </row>
    <row r="28" spans="1:8" ht="23.25" customHeight="1">
      <c r="A28" s="59"/>
      <c r="B28" s="27"/>
      <c r="C28" s="60"/>
      <c r="D28" s="60"/>
      <c r="E28" s="60"/>
      <c r="F28" s="48" t="str">
        <f>IF(C28="","",VLOOKUP(C28,'Base de données'!E10:F22,2,FALSE))</f>
        <v/>
      </c>
      <c r="G28" s="48" t="str">
        <f t="shared" si="0"/>
        <v/>
      </c>
      <c r="H28" s="48" t="str">
        <f t="shared" si="1"/>
        <v/>
      </c>
    </row>
    <row r="29" spans="1:8" ht="23.25" customHeight="1" thickBot="1">
      <c r="A29" s="59"/>
      <c r="B29" s="27"/>
      <c r="C29" s="60"/>
      <c r="D29" s="60"/>
      <c r="E29" s="60"/>
      <c r="F29" s="58" t="str">
        <f>IF(C29="","",VLOOKUP(C29,'Base de données'!E11:F23,2,FALSE))</f>
        <v/>
      </c>
      <c r="G29" s="58" t="str">
        <f t="shared" si="0"/>
        <v/>
      </c>
      <c r="H29" s="58" t="str">
        <f t="shared" si="1"/>
        <v/>
      </c>
    </row>
    <row r="30" spans="1:8" ht="23.25" customHeight="1" thickTop="1">
      <c r="A30" s="40"/>
      <c r="B30" s="39">
        <v>2</v>
      </c>
      <c r="C30" s="67" t="s">
        <v>42</v>
      </c>
      <c r="D30" s="67"/>
      <c r="E30" s="67"/>
      <c r="F30" s="48">
        <f>IF(C30="","",VLOOKUP(C30,'Base de données'!E12:F24,2,FALSE))</f>
        <v>2.97</v>
      </c>
      <c r="G30" s="48">
        <f t="shared" ref="G30:G39" si="2">IF(C30="","",F30*B30)</f>
        <v>5.94</v>
      </c>
      <c r="H30" s="48">
        <f t="shared" ref="H30:H39" si="3">IF(C30="","",G30*19.6%+G30)</f>
        <v>7.1042400000000008</v>
      </c>
    </row>
    <row r="31" spans="1:8" ht="23.25" customHeight="1">
      <c r="A31" s="59" t="s">
        <v>73</v>
      </c>
      <c r="B31" s="27">
        <v>2</v>
      </c>
      <c r="C31" s="60" t="s">
        <v>44</v>
      </c>
      <c r="D31" s="60"/>
      <c r="E31" s="60"/>
      <c r="F31" s="48">
        <f>IF(C31="","",VLOOKUP(C31,'Base de données'!E13:F25,2,FALSE))</f>
        <v>2.88</v>
      </c>
      <c r="G31" s="48">
        <f t="shared" si="2"/>
        <v>5.76</v>
      </c>
      <c r="H31" s="48">
        <f t="shared" si="3"/>
        <v>6.88896</v>
      </c>
    </row>
    <row r="32" spans="1:8" ht="23.25" customHeight="1">
      <c r="A32" s="59"/>
      <c r="B32" s="27"/>
      <c r="C32" s="60"/>
      <c r="D32" s="60"/>
      <c r="E32" s="60"/>
      <c r="F32" s="48" t="str">
        <f>IF(C32="","",VLOOKUP(C32,'Base de données'!E14:F26,2,FALSE))</f>
        <v/>
      </c>
      <c r="G32" s="48" t="str">
        <f t="shared" si="2"/>
        <v/>
      </c>
      <c r="H32" s="48" t="str">
        <f t="shared" si="3"/>
        <v/>
      </c>
    </row>
    <row r="33" spans="1:8" ht="23.25" customHeight="1">
      <c r="A33" s="59"/>
      <c r="B33" s="27"/>
      <c r="C33" s="60"/>
      <c r="D33" s="60"/>
      <c r="E33" s="60"/>
      <c r="F33" s="48" t="str">
        <f>IF(C33="","",VLOOKUP(C33,'Base de données'!E15:F27,2,FALSE))</f>
        <v/>
      </c>
      <c r="G33" s="48" t="str">
        <f t="shared" si="2"/>
        <v/>
      </c>
      <c r="H33" s="48" t="str">
        <f t="shared" si="3"/>
        <v/>
      </c>
    </row>
    <row r="34" spans="1:8" ht="23.25" customHeight="1">
      <c r="A34" s="59"/>
      <c r="B34" s="27"/>
      <c r="C34" s="60"/>
      <c r="D34" s="60"/>
      <c r="E34" s="60"/>
      <c r="F34" s="48" t="str">
        <f>IF(C34="","",VLOOKUP(C34,'Base de données'!E16:F28,2,FALSE))</f>
        <v/>
      </c>
      <c r="G34" s="48" t="str">
        <f t="shared" si="2"/>
        <v/>
      </c>
      <c r="H34" s="48" t="str">
        <f t="shared" si="3"/>
        <v/>
      </c>
    </row>
    <row r="35" spans="1:8" ht="23.25" customHeight="1">
      <c r="A35" s="59"/>
      <c r="B35" s="27"/>
      <c r="C35" s="60"/>
      <c r="D35" s="60"/>
      <c r="E35" s="60"/>
      <c r="F35" s="48" t="str">
        <f>IF(C35="","",VLOOKUP(C35,'Base de données'!E17:F29,2,FALSE))</f>
        <v/>
      </c>
      <c r="G35" s="48" t="str">
        <f t="shared" si="2"/>
        <v/>
      </c>
      <c r="H35" s="48" t="str">
        <f t="shared" si="3"/>
        <v/>
      </c>
    </row>
    <row r="36" spans="1:8" ht="23.25" customHeight="1">
      <c r="A36" s="59"/>
      <c r="B36" s="27"/>
      <c r="C36" s="60"/>
      <c r="D36" s="60"/>
      <c r="E36" s="60"/>
      <c r="F36" s="48" t="str">
        <f>IF(C36="","",VLOOKUP(C36,'Base de données'!E18:F30,2,FALSE))</f>
        <v/>
      </c>
      <c r="G36" s="48" t="str">
        <f t="shared" si="2"/>
        <v/>
      </c>
      <c r="H36" s="48" t="str">
        <f t="shared" si="3"/>
        <v/>
      </c>
    </row>
    <row r="37" spans="1:8" ht="23.25" customHeight="1">
      <c r="A37" s="59"/>
      <c r="B37" s="27"/>
      <c r="C37" s="60"/>
      <c r="D37" s="60"/>
      <c r="E37" s="60"/>
      <c r="F37" s="48" t="str">
        <f>IF(C37="","",VLOOKUP(C37,'Base de données'!E19:F31,2,FALSE))</f>
        <v/>
      </c>
      <c r="G37" s="48" t="str">
        <f t="shared" si="2"/>
        <v/>
      </c>
      <c r="H37" s="48" t="str">
        <f t="shared" si="3"/>
        <v/>
      </c>
    </row>
    <row r="38" spans="1:8" ht="23.25" customHeight="1">
      <c r="A38" s="59"/>
      <c r="B38" s="27"/>
      <c r="C38" s="60"/>
      <c r="D38" s="60"/>
      <c r="E38" s="60"/>
      <c r="F38" s="48" t="str">
        <f>IF(C38="","",VLOOKUP(C38,'Base de données'!E20:F32,2,FALSE))</f>
        <v/>
      </c>
      <c r="G38" s="48" t="str">
        <f t="shared" si="2"/>
        <v/>
      </c>
      <c r="H38" s="48" t="str">
        <f t="shared" si="3"/>
        <v/>
      </c>
    </row>
    <row r="39" spans="1:8" ht="23.25" customHeight="1">
      <c r="A39" s="59"/>
      <c r="B39" s="27"/>
      <c r="C39" s="60"/>
      <c r="D39" s="60"/>
      <c r="E39" s="60"/>
      <c r="F39" s="48" t="str">
        <f>IF(C39="","",VLOOKUP(C39,'Base de données'!E21:F33,2,FALSE))</f>
        <v/>
      </c>
      <c r="G39" s="48" t="str">
        <f t="shared" si="2"/>
        <v/>
      </c>
      <c r="H39" s="48" t="str">
        <f t="shared" si="3"/>
        <v/>
      </c>
    </row>
    <row r="40" spans="1:8" ht="23.25" customHeight="1">
      <c r="B40" s="68" t="s">
        <v>57</v>
      </c>
      <c r="C40" s="69"/>
      <c r="D40" s="69"/>
      <c r="E40" s="69"/>
      <c r="F40" s="69"/>
      <c r="G40" s="69"/>
      <c r="H40" s="69"/>
    </row>
    <row r="41" spans="1:8" ht="23.25" customHeight="1">
      <c r="B41" s="29" t="s">
        <v>15</v>
      </c>
      <c r="C41" s="70" t="s">
        <v>10</v>
      </c>
      <c r="D41" s="70"/>
      <c r="E41" s="28"/>
      <c r="F41" s="49" t="s">
        <v>16</v>
      </c>
      <c r="G41" s="49" t="s">
        <v>17</v>
      </c>
      <c r="H41" s="49" t="s">
        <v>18</v>
      </c>
    </row>
    <row r="42" spans="1:8" ht="23.25" customHeight="1">
      <c r="B42" s="27">
        <v>2</v>
      </c>
      <c r="C42" s="21"/>
      <c r="D42" s="21" t="s">
        <v>58</v>
      </c>
      <c r="E42" s="21"/>
      <c r="F42" s="48">
        <v>35</v>
      </c>
      <c r="G42" s="48">
        <f>IF(F42&gt;0,B42*F42,"")</f>
        <v>70</v>
      </c>
      <c r="H42" s="48">
        <f>IF(F42&gt;0,G42*19.6%+G42,"")</f>
        <v>83.72</v>
      </c>
    </row>
    <row r="43" spans="1:8" ht="23.25" customHeight="1">
      <c r="B43" s="27">
        <v>16</v>
      </c>
      <c r="C43" s="21"/>
      <c r="D43" s="21" t="s">
        <v>59</v>
      </c>
      <c r="E43" s="21"/>
      <c r="F43" s="48">
        <v>35</v>
      </c>
      <c r="G43" s="48">
        <f t="shared" ref="G43:G44" si="4">IF(F43&gt;0,B43*F43,"")</f>
        <v>560</v>
      </c>
      <c r="H43" s="48">
        <f t="shared" ref="H43:H44" si="5">IF(F43&gt;0,G43*19.6%+G43,"")</f>
        <v>669.76</v>
      </c>
    </row>
    <row r="44" spans="1:8" ht="23.25" customHeight="1">
      <c r="B44" s="27"/>
      <c r="C44" s="21"/>
      <c r="D44" s="21"/>
      <c r="E44" s="21"/>
      <c r="F44" s="48"/>
      <c r="G44" s="48" t="str">
        <f t="shared" si="4"/>
        <v/>
      </c>
      <c r="H44" s="48" t="str">
        <f t="shared" si="5"/>
        <v/>
      </c>
    </row>
    <row r="45" spans="1:8" ht="9" customHeight="1">
      <c r="B45" s="18"/>
      <c r="C45" s="62"/>
      <c r="D45" s="62"/>
      <c r="E45" s="62"/>
      <c r="F45" s="50"/>
      <c r="G45" s="50"/>
      <c r="H45" s="50"/>
    </row>
    <row r="46" spans="1:8" ht="19.5" customHeight="1">
      <c r="B46" s="19"/>
      <c r="C46" s="19"/>
      <c r="D46" s="19"/>
      <c r="E46" s="19"/>
      <c r="F46" s="51"/>
      <c r="G46" s="54" t="s">
        <v>6</v>
      </c>
      <c r="H46" s="51">
        <f>SUM(G23:G39)+SUM(G42:G44)</f>
        <v>773.67</v>
      </c>
    </row>
    <row r="47" spans="1:8" ht="19.5" customHeight="1">
      <c r="B47" s="19"/>
      <c r="C47" s="19"/>
      <c r="D47" s="19"/>
      <c r="E47" s="19"/>
      <c r="F47" s="51"/>
      <c r="G47" s="55" t="s">
        <v>3</v>
      </c>
      <c r="H47" s="51">
        <f>H46*19.6%</f>
        <v>151.63932</v>
      </c>
    </row>
    <row r="48" spans="1:8" ht="24.75" customHeight="1">
      <c r="B48" s="19"/>
      <c r="C48" s="19"/>
      <c r="D48" s="19"/>
      <c r="E48" s="19"/>
      <c r="F48" s="51"/>
      <c r="G48" s="54" t="s">
        <v>7</v>
      </c>
      <c r="H48" s="51">
        <f>SUM(H23:H39)+SUM(H42:H44)</f>
        <v>925.30932000000007</v>
      </c>
    </row>
    <row r="49" spans="2:8" ht="19.5" customHeight="1">
      <c r="B49" s="19"/>
      <c r="C49" s="19"/>
      <c r="D49" s="19"/>
      <c r="E49" s="19"/>
      <c r="F49" s="51"/>
      <c r="G49" s="51"/>
      <c r="H49" s="51"/>
    </row>
    <row r="50" spans="2:8" ht="19.5" customHeight="1">
      <c r="B50" s="3"/>
      <c r="C50" s="3"/>
      <c r="D50" s="3"/>
      <c r="E50" s="3"/>
      <c r="F50" s="46"/>
      <c r="G50" s="46"/>
      <c r="H50" s="46"/>
    </row>
    <row r="51" spans="2:8" ht="19.5" customHeight="1">
      <c r="B51" s="63" t="s">
        <v>14</v>
      </c>
      <c r="C51" s="63"/>
      <c r="D51" s="63"/>
      <c r="E51" s="63"/>
      <c r="F51" s="63"/>
      <c r="G51" s="63"/>
      <c r="H51" s="63"/>
    </row>
    <row r="52" spans="2:8" ht="23.25" customHeight="1">
      <c r="B52" s="63"/>
      <c r="C52" s="63"/>
      <c r="D52" s="63"/>
      <c r="E52" s="63"/>
      <c r="F52" s="63"/>
      <c r="G52" s="63"/>
      <c r="H52" s="63"/>
    </row>
    <row r="53" spans="2:8" ht="23.25" customHeight="1">
      <c r="B53" s="63"/>
      <c r="C53" s="63"/>
      <c r="D53" s="63"/>
      <c r="E53" s="63"/>
      <c r="F53" s="63"/>
      <c r="G53" s="63"/>
      <c r="H53" s="63"/>
    </row>
    <row r="54" spans="2:8" ht="23.25" customHeight="1">
      <c r="B54" s="63"/>
      <c r="C54" s="63"/>
      <c r="D54" s="63"/>
      <c r="E54" s="63"/>
      <c r="F54" s="63"/>
      <c r="G54" s="63"/>
      <c r="H54" s="63"/>
    </row>
    <row r="55" spans="2:8" ht="23.25" customHeight="1">
      <c r="B55" s="63"/>
      <c r="C55" s="63"/>
      <c r="D55" s="63"/>
      <c r="E55" s="63"/>
      <c r="F55" s="63"/>
      <c r="G55" s="63"/>
      <c r="H55" s="63"/>
    </row>
    <row r="56" spans="2:8" ht="23.25" customHeight="1">
      <c r="B56" s="63"/>
      <c r="C56" s="63"/>
      <c r="D56" s="63"/>
      <c r="E56" s="63"/>
      <c r="F56" s="63"/>
      <c r="G56" s="63"/>
      <c r="H56" s="63"/>
    </row>
    <row r="57" spans="2:8" ht="23.25" customHeight="1">
      <c r="B57" s="5"/>
      <c r="C57" s="5"/>
      <c r="D57" s="5"/>
      <c r="E57" s="5"/>
      <c r="F57" s="52"/>
      <c r="G57" s="52"/>
      <c r="H57" s="52"/>
    </row>
    <row r="58" spans="2:8" ht="23.25" customHeight="1">
      <c r="B58" s="5"/>
      <c r="C58" s="5"/>
      <c r="D58" s="5"/>
      <c r="E58" s="5"/>
      <c r="F58" s="52"/>
      <c r="G58" s="52"/>
      <c r="H58" s="52"/>
    </row>
    <row r="59" spans="2:8" ht="23.25" customHeight="1">
      <c r="B59" s="5"/>
      <c r="C59" s="5"/>
      <c r="D59" s="5"/>
      <c r="E59" s="5"/>
      <c r="F59" s="52"/>
      <c r="G59" s="52"/>
      <c r="H59" s="52"/>
    </row>
    <row r="60" spans="2:8" ht="23.25" customHeight="1">
      <c r="B60" s="5"/>
      <c r="C60" s="5"/>
      <c r="D60" s="5"/>
      <c r="E60" s="5"/>
      <c r="F60" s="52"/>
      <c r="G60" s="52"/>
      <c r="H60" s="52"/>
    </row>
    <row r="61" spans="2:8" ht="23.25" customHeight="1">
      <c r="B61" s="5"/>
      <c r="C61" s="5"/>
      <c r="D61" s="5"/>
      <c r="E61" s="5"/>
      <c r="F61" s="52"/>
      <c r="G61" s="52"/>
      <c r="H61" s="52"/>
    </row>
    <row r="62" spans="2:8" ht="23.25" customHeight="1" thickBot="1">
      <c r="B62" s="5"/>
      <c r="C62" s="5"/>
      <c r="D62" s="5"/>
      <c r="E62" s="5"/>
      <c r="F62" s="52"/>
      <c r="G62" s="52"/>
      <c r="H62" s="52"/>
    </row>
    <row r="63" spans="2:8" ht="23.25" customHeight="1">
      <c r="B63" s="64" t="s">
        <v>11</v>
      </c>
      <c r="C63" s="65"/>
      <c r="D63" s="65"/>
      <c r="E63" s="65"/>
      <c r="F63" s="65"/>
      <c r="G63" s="65"/>
      <c r="H63" s="65"/>
    </row>
    <row r="64" spans="2:8" ht="23.25" customHeight="1">
      <c r="B64" s="66"/>
      <c r="C64" s="66"/>
      <c r="D64" s="66"/>
      <c r="E64" s="66"/>
      <c r="F64" s="66"/>
      <c r="G64" s="66"/>
      <c r="H64" s="66"/>
    </row>
    <row r="65" spans="2:8" ht="23.25" customHeight="1">
      <c r="B65" s="66"/>
      <c r="C65" s="66"/>
      <c r="D65" s="66"/>
      <c r="E65" s="66"/>
      <c r="F65" s="66"/>
      <c r="G65" s="66"/>
      <c r="H65" s="66"/>
    </row>
  </sheetData>
  <mergeCells count="46">
    <mergeCell ref="B8:C8"/>
    <mergeCell ref="D8:E8"/>
    <mergeCell ref="B9:C9"/>
    <mergeCell ref="D9:E9"/>
    <mergeCell ref="B1:E2"/>
    <mergeCell ref="B7:C7"/>
    <mergeCell ref="D7:E7"/>
    <mergeCell ref="G21:G22"/>
    <mergeCell ref="H21:H22"/>
    <mergeCell ref="B10:C10"/>
    <mergeCell ref="D10:E10"/>
    <mergeCell ref="B11:C11"/>
    <mergeCell ref="D11:E11"/>
    <mergeCell ref="B12:C12"/>
    <mergeCell ref="B13:C13"/>
    <mergeCell ref="D13:E13"/>
    <mergeCell ref="B14:C14"/>
    <mergeCell ref="D14:E14"/>
    <mergeCell ref="B21:B22"/>
    <mergeCell ref="C21:D22"/>
    <mergeCell ref="F21:F22"/>
    <mergeCell ref="D12:E12"/>
    <mergeCell ref="C31:E31"/>
    <mergeCell ref="C45:E45"/>
    <mergeCell ref="B51:H56"/>
    <mergeCell ref="B63:H65"/>
    <mergeCell ref="C25:E25"/>
    <mergeCell ref="C26:E26"/>
    <mergeCell ref="C27:E27"/>
    <mergeCell ref="C28:E28"/>
    <mergeCell ref="C29:E29"/>
    <mergeCell ref="C30:E30"/>
    <mergeCell ref="B40:H40"/>
    <mergeCell ref="C41:D41"/>
    <mergeCell ref="C32:E32"/>
    <mergeCell ref="C33:E33"/>
    <mergeCell ref="C39:E39"/>
    <mergeCell ref="A23:A29"/>
    <mergeCell ref="A31:A39"/>
    <mergeCell ref="C35:E35"/>
    <mergeCell ref="C36:E36"/>
    <mergeCell ref="C37:E37"/>
    <mergeCell ref="C38:E38"/>
    <mergeCell ref="C34:E34"/>
    <mergeCell ref="C23:E23"/>
    <mergeCell ref="C24:E24"/>
  </mergeCells>
  <conditionalFormatting sqref="B63 B51">
    <cfRule type="cellIs" dxfId="0" priority="2" stopIfTrue="1" operator="equal">
      <formula>#REF!</formula>
    </cfRule>
  </conditionalFormatting>
  <dataValidations count="3">
    <dataValidation type="list" allowBlank="1" showInputMessage="1" showErrorMessage="1" sqref="C23:E29">
      <formula1>Equip_Tableau</formula1>
    </dataValidation>
    <dataValidation type="list" allowBlank="1" showInputMessage="1" showErrorMessage="1" sqref="C30:E39">
      <formula1>Equip_Maison</formula1>
    </dataValidation>
    <dataValidation type="list" allowBlank="1" showInputMessage="1" showErrorMessage="1" sqref="D8:E8">
      <formula1>client</formula1>
    </dataValidation>
  </dataValidations>
  <pageMargins left="0.53" right="0.4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E15" sqref="E15"/>
    </sheetView>
  </sheetViews>
  <sheetFormatPr baseColWidth="10" defaultRowHeight="14.5"/>
  <cols>
    <col min="4" max="4" width="24" customWidth="1"/>
    <col min="5" max="5" width="52.1796875" customWidth="1"/>
    <col min="6" max="6" width="14.81640625" customWidth="1"/>
    <col min="7" max="7" width="15.453125" customWidth="1"/>
    <col min="8" max="8" width="15.81640625" customWidth="1"/>
  </cols>
  <sheetData>
    <row r="1" spans="1:9" ht="46">
      <c r="E1" s="26" t="s">
        <v>19</v>
      </c>
      <c r="G1" s="22"/>
      <c r="H1" s="23"/>
      <c r="I1" s="23"/>
    </row>
    <row r="3" spans="1:9" ht="15" thickBot="1"/>
    <row r="4" spans="1:9" ht="18.5">
      <c r="A4" s="24" t="s">
        <v>20</v>
      </c>
      <c r="B4" s="25"/>
      <c r="D4" s="31" t="s">
        <v>21</v>
      </c>
      <c r="E4" s="31" t="s">
        <v>10</v>
      </c>
      <c r="F4" s="32" t="s">
        <v>16</v>
      </c>
      <c r="G4" s="32" t="s">
        <v>23</v>
      </c>
      <c r="H4" s="33" t="s">
        <v>22</v>
      </c>
    </row>
    <row r="5" spans="1:9">
      <c r="D5" s="30" t="s">
        <v>24</v>
      </c>
      <c r="E5" s="30" t="s">
        <v>25</v>
      </c>
      <c r="F5" s="30">
        <v>48.12</v>
      </c>
      <c r="G5" s="30">
        <v>0.2</v>
      </c>
      <c r="H5" s="34">
        <f>F5*G5+F5</f>
        <v>57.744</v>
      </c>
    </row>
    <row r="6" spans="1:9">
      <c r="D6" s="30" t="s">
        <v>27</v>
      </c>
      <c r="E6" s="30" t="s">
        <v>26</v>
      </c>
      <c r="F6" s="30">
        <v>53.88</v>
      </c>
      <c r="G6" s="30">
        <v>0.2</v>
      </c>
      <c r="H6" s="34">
        <f>F6*G6+F6</f>
        <v>64.656000000000006</v>
      </c>
    </row>
    <row r="7" spans="1:9">
      <c r="D7" s="30" t="s">
        <v>28</v>
      </c>
      <c r="E7" s="30" t="s">
        <v>29</v>
      </c>
      <c r="F7" s="30">
        <v>35.729999999999997</v>
      </c>
      <c r="G7" s="30">
        <v>0.2</v>
      </c>
      <c r="H7" s="34">
        <f t="shared" ref="H7:H12" si="0">F7*G7+F7</f>
        <v>42.875999999999998</v>
      </c>
    </row>
    <row r="8" spans="1:9">
      <c r="D8" s="30" t="s">
        <v>30</v>
      </c>
      <c r="E8" s="30" t="s">
        <v>31</v>
      </c>
      <c r="F8" s="30">
        <v>7.33</v>
      </c>
      <c r="G8" s="30">
        <v>0.2</v>
      </c>
      <c r="H8" s="34">
        <f t="shared" si="0"/>
        <v>8.7959999999999994</v>
      </c>
    </row>
    <row r="9" spans="1:9">
      <c r="D9" s="30" t="s">
        <v>32</v>
      </c>
      <c r="E9" s="30" t="s">
        <v>33</v>
      </c>
      <c r="F9" s="30">
        <v>7.33</v>
      </c>
      <c r="G9" s="30">
        <v>0.2</v>
      </c>
      <c r="H9" s="34">
        <f t="shared" si="0"/>
        <v>8.7959999999999994</v>
      </c>
    </row>
    <row r="10" spans="1:9">
      <c r="D10" s="30" t="s">
        <v>34</v>
      </c>
      <c r="E10" s="30" t="s">
        <v>35</v>
      </c>
      <c r="F10" s="30">
        <v>7.33</v>
      </c>
      <c r="G10" s="30">
        <v>0.2</v>
      </c>
      <c r="H10" s="34">
        <f t="shared" si="0"/>
        <v>8.7959999999999994</v>
      </c>
    </row>
    <row r="11" spans="1:9">
      <c r="D11" s="30" t="s">
        <v>36</v>
      </c>
      <c r="E11" s="30" t="s">
        <v>37</v>
      </c>
      <c r="F11" s="30">
        <v>7.7</v>
      </c>
      <c r="G11" s="30">
        <v>0.2</v>
      </c>
      <c r="H11" s="34">
        <f t="shared" si="0"/>
        <v>9.24</v>
      </c>
    </row>
    <row r="12" spans="1:9">
      <c r="D12" s="30" t="s">
        <v>38</v>
      </c>
      <c r="E12" s="30" t="s">
        <v>39</v>
      </c>
      <c r="F12" s="30">
        <v>51.72</v>
      </c>
      <c r="G12" s="30">
        <v>0.2</v>
      </c>
      <c r="H12" s="34">
        <f t="shared" si="0"/>
        <v>62.064</v>
      </c>
    </row>
    <row r="13" spans="1:9">
      <c r="D13" s="30"/>
      <c r="E13" s="30"/>
      <c r="F13" s="30"/>
      <c r="G13" s="30"/>
      <c r="H13" s="34"/>
    </row>
    <row r="14" spans="1:9">
      <c r="D14" s="30"/>
      <c r="E14" s="30"/>
      <c r="F14" s="30"/>
      <c r="G14" s="30"/>
      <c r="H14" s="34"/>
    </row>
    <row r="15" spans="1:9">
      <c r="D15" s="30"/>
      <c r="E15" s="30"/>
      <c r="F15" s="30"/>
      <c r="G15" s="30"/>
      <c r="H15" s="34"/>
    </row>
    <row r="16" spans="1:9">
      <c r="D16" s="30"/>
      <c r="E16" s="30"/>
      <c r="F16" s="30"/>
      <c r="G16" s="30"/>
      <c r="H16" s="34"/>
    </row>
    <row r="17" spans="1:8">
      <c r="D17" s="30"/>
      <c r="E17" s="30"/>
      <c r="F17" s="30"/>
      <c r="G17" s="30"/>
      <c r="H17" s="34"/>
    </row>
    <row r="18" spans="1:8" ht="18.5">
      <c r="A18" s="24" t="s">
        <v>40</v>
      </c>
      <c r="B18" s="25"/>
      <c r="D18" s="30" t="s">
        <v>41</v>
      </c>
      <c r="E18" s="30" t="s">
        <v>42</v>
      </c>
      <c r="F18" s="30">
        <v>2.97</v>
      </c>
      <c r="G18" s="30">
        <v>0.23</v>
      </c>
      <c r="H18" s="34">
        <f t="shared" ref="H18:H25" si="1">F18*G18+F18</f>
        <v>3.6531000000000002</v>
      </c>
    </row>
    <row r="19" spans="1:8">
      <c r="D19" s="30" t="s">
        <v>43</v>
      </c>
      <c r="E19" s="30" t="s">
        <v>44</v>
      </c>
      <c r="F19" s="30">
        <v>2.88</v>
      </c>
      <c r="G19" s="30">
        <v>0.23</v>
      </c>
      <c r="H19" s="34">
        <f t="shared" si="1"/>
        <v>3.5423999999999998</v>
      </c>
    </row>
    <row r="20" spans="1:8">
      <c r="D20" s="30" t="s">
        <v>45</v>
      </c>
      <c r="E20" s="30" t="s">
        <v>46</v>
      </c>
      <c r="F20" s="30">
        <v>7.32</v>
      </c>
      <c r="G20" s="30">
        <v>0.23</v>
      </c>
      <c r="H20" s="34">
        <f t="shared" si="1"/>
        <v>9.0036000000000005</v>
      </c>
    </row>
    <row r="21" spans="1:8">
      <c r="D21" s="30" t="s">
        <v>47</v>
      </c>
      <c r="E21" s="30" t="s">
        <v>48</v>
      </c>
      <c r="F21" s="30">
        <v>5.05</v>
      </c>
      <c r="G21" s="30">
        <v>0.23</v>
      </c>
      <c r="H21" s="34">
        <f t="shared" si="1"/>
        <v>6.2115</v>
      </c>
    </row>
    <row r="22" spans="1:8">
      <c r="D22" s="30" t="s">
        <v>49</v>
      </c>
      <c r="E22" s="30" t="s">
        <v>50</v>
      </c>
      <c r="F22" s="30">
        <v>5.82</v>
      </c>
      <c r="G22" s="30">
        <v>0.23</v>
      </c>
      <c r="H22" s="34">
        <f t="shared" si="1"/>
        <v>7.1586000000000007</v>
      </c>
    </row>
    <row r="23" spans="1:8">
      <c r="D23" s="30" t="s">
        <v>51</v>
      </c>
      <c r="E23" s="30" t="s">
        <v>52</v>
      </c>
      <c r="F23" s="30">
        <v>7.79</v>
      </c>
      <c r="G23" s="30">
        <v>0.23</v>
      </c>
      <c r="H23" s="34">
        <f t="shared" si="1"/>
        <v>9.5816999999999997</v>
      </c>
    </row>
    <row r="24" spans="1:8">
      <c r="D24" s="30" t="s">
        <v>53</v>
      </c>
      <c r="E24" s="30" t="s">
        <v>54</v>
      </c>
      <c r="F24" s="30">
        <v>0.91</v>
      </c>
      <c r="G24" s="30">
        <v>0.23</v>
      </c>
      <c r="H24" s="34">
        <f t="shared" si="1"/>
        <v>1.1193</v>
      </c>
    </row>
    <row r="25" spans="1:8" ht="15" thickBot="1">
      <c r="D25" s="35" t="s">
        <v>56</v>
      </c>
      <c r="E25" s="35" t="s">
        <v>55</v>
      </c>
      <c r="F25" s="35">
        <v>1.93</v>
      </c>
      <c r="G25" s="35">
        <v>0.23</v>
      </c>
      <c r="H25" s="36">
        <f t="shared" si="1"/>
        <v>2.3738999999999999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D11" sqref="D11"/>
    </sheetView>
  </sheetViews>
  <sheetFormatPr baseColWidth="10" defaultRowHeight="14.5"/>
  <cols>
    <col min="1" max="1" width="19.26953125" customWidth="1"/>
    <col min="2" max="2" width="45.08984375" customWidth="1"/>
    <col min="5" max="5" width="23.26953125" customWidth="1"/>
    <col min="6" max="6" width="15.08984375" style="38" customWidth="1"/>
  </cols>
  <sheetData>
    <row r="1" spans="1:6">
      <c r="A1" t="s">
        <v>60</v>
      </c>
      <c r="B1" t="s">
        <v>61</v>
      </c>
      <c r="C1" t="s">
        <v>62</v>
      </c>
      <c r="D1" t="s">
        <v>63</v>
      </c>
      <c r="E1" t="s">
        <v>64</v>
      </c>
      <c r="F1" s="38" t="s">
        <v>65</v>
      </c>
    </row>
    <row r="2" spans="1:6">
      <c r="A2" t="s">
        <v>66</v>
      </c>
      <c r="B2" t="s">
        <v>67</v>
      </c>
      <c r="C2">
        <v>56000</v>
      </c>
      <c r="D2" t="s">
        <v>68</v>
      </c>
      <c r="E2" s="37" t="s">
        <v>69</v>
      </c>
      <c r="F2" s="38">
        <v>297000000</v>
      </c>
    </row>
    <row r="3" spans="1:6">
      <c r="A3" t="s">
        <v>70</v>
      </c>
      <c r="B3" t="s">
        <v>71</v>
      </c>
      <c r="C3">
        <v>56000</v>
      </c>
      <c r="D3" t="s">
        <v>68</v>
      </c>
      <c r="E3" s="37" t="s">
        <v>72</v>
      </c>
      <c r="F3" s="38">
        <v>297010101</v>
      </c>
    </row>
  </sheetData>
  <hyperlinks>
    <hyperlink ref="E2" r:id="rId1"/>
    <hyperlink ref="E3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Base de données</vt:lpstr>
      <vt:lpstr>Fichier_client</vt:lpstr>
      <vt:lpstr>client</vt:lpstr>
      <vt:lpstr>Equip_Maison</vt:lpstr>
      <vt:lpstr>Equip_Tableau</vt:lpstr>
      <vt:lpstr>Devis!Zone_d_impression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AFEH</cp:lastModifiedBy>
  <cp:lastPrinted>2013-09-13T16:12:59Z</cp:lastPrinted>
  <dcterms:created xsi:type="dcterms:W3CDTF">2013-02-21T12:37:54Z</dcterms:created>
  <dcterms:modified xsi:type="dcterms:W3CDTF">2013-09-13T16:23:31Z</dcterms:modified>
</cp:coreProperties>
</file>