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5630" yWindow="1710" windowWidth="19420" windowHeight="9890"/>
  </bookViews>
  <sheets>
    <sheet name="TABLEAU" sheetId="1" r:id="rId1"/>
    <sheet name="Récap" sheetId="3" r:id="rId2"/>
    <sheet name="Impression" sheetId="4" r:id="rId3"/>
    <sheet name="Commande" sheetId="6" r:id="rId4"/>
    <sheet name="Tailles" sheetId="7" r:id="rId5"/>
  </sheets>
  <definedNames>
    <definedName name="_xlnm._FilterDatabase" localSheetId="0" hidden="1">TABLEAU!$I$9:$J$41</definedName>
    <definedName name="_xlnm.Print_Titles" localSheetId="0">TABLEAU!$A:$B,TABLEAU!$7:$9</definedName>
    <definedName name="N_P">OFFSET(TABLEAU!$A$10,,,COUNTA(TABLEAU!$A:$A)-3)</definedName>
    <definedName name="Réf_Prod">OFFSET(Commande!$A$5,,,COUNTA(Commande!$A:$A)-2)</definedName>
    <definedName name="Tableau1">TABLEAU!$A$10:$FE$41</definedName>
    <definedName name="Taille">OFFSET(Tailles!$A$2,,,COUNTA(Tailles!$A:$A)-1)</definedName>
    <definedName name="_xlnm.Print_Area" localSheetId="3">Commande!$A$1:$D$57</definedName>
  </definedNames>
  <calcPr calcId="124519"/>
</workbook>
</file>

<file path=xl/calcChain.xml><?xml version="1.0" encoding="utf-8"?>
<calcChain xmlns="http://schemas.openxmlformats.org/spreadsheetml/2006/main">
  <c r="L31" i="3"/>
  <c r="M31"/>
  <c r="N31"/>
  <c r="L21"/>
  <c r="B23"/>
  <c r="A1" i="6"/>
  <c r="B57"/>
  <c r="C5"/>
  <c r="C6"/>
  <c r="C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C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13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C3" l="1"/>
  <c r="D6"/>
  <c r="D7"/>
  <c r="D8"/>
  <c r="D9"/>
  <c r="D10"/>
  <c r="D11"/>
  <c r="D12"/>
  <c r="C9"/>
  <c r="C10"/>
  <c r="C11"/>
  <c r="C12"/>
  <c r="D5"/>
  <c r="C89" i="3"/>
  <c r="D89"/>
  <c r="E89"/>
  <c r="F89"/>
  <c r="G89"/>
  <c r="H89"/>
  <c r="I89"/>
  <c r="J89"/>
  <c r="K89"/>
  <c r="B89"/>
  <c r="C43"/>
  <c r="D43"/>
  <c r="E43"/>
  <c r="F43"/>
  <c r="G43"/>
  <c r="H43"/>
  <c r="I43"/>
  <c r="J43"/>
  <c r="K43"/>
  <c r="C107"/>
  <c r="D107"/>
  <c r="E107"/>
  <c r="F107"/>
  <c r="G107"/>
  <c r="H107"/>
  <c r="I107"/>
  <c r="J107"/>
  <c r="K107"/>
  <c r="B107"/>
  <c r="C105"/>
  <c r="D105"/>
  <c r="E105"/>
  <c r="F105"/>
  <c r="G105"/>
  <c r="H105"/>
  <c r="I105"/>
  <c r="J105"/>
  <c r="K105"/>
  <c r="B105"/>
  <c r="C103"/>
  <c r="D103"/>
  <c r="E103"/>
  <c r="F103"/>
  <c r="G103"/>
  <c r="H103"/>
  <c r="I103"/>
  <c r="J103"/>
  <c r="K103"/>
  <c r="B103"/>
  <c r="C101"/>
  <c r="D101"/>
  <c r="E101"/>
  <c r="F101"/>
  <c r="G101"/>
  <c r="H101"/>
  <c r="I101"/>
  <c r="J101"/>
  <c r="K101"/>
  <c r="B101"/>
  <c r="C99"/>
  <c r="D99"/>
  <c r="E99"/>
  <c r="F99"/>
  <c r="G99"/>
  <c r="H99"/>
  <c r="I99"/>
  <c r="J99"/>
  <c r="K99"/>
  <c r="B99"/>
  <c r="C97"/>
  <c r="D97"/>
  <c r="E97"/>
  <c r="F97"/>
  <c r="G97"/>
  <c r="H97"/>
  <c r="I97"/>
  <c r="J97"/>
  <c r="K97"/>
  <c r="B97"/>
  <c r="C95"/>
  <c r="D95"/>
  <c r="E95"/>
  <c r="F95"/>
  <c r="G95"/>
  <c r="H95"/>
  <c r="I95"/>
  <c r="J95"/>
  <c r="K95"/>
  <c r="B95"/>
  <c r="C93"/>
  <c r="D93"/>
  <c r="E93"/>
  <c r="F93"/>
  <c r="G93"/>
  <c r="H93"/>
  <c r="I93"/>
  <c r="J93"/>
  <c r="K93"/>
  <c r="B93"/>
  <c r="C91"/>
  <c r="D91"/>
  <c r="E91"/>
  <c r="F91"/>
  <c r="G91"/>
  <c r="H91"/>
  <c r="I91"/>
  <c r="J91"/>
  <c r="K91"/>
  <c r="B91"/>
  <c r="C87"/>
  <c r="D87"/>
  <c r="E87"/>
  <c r="F87"/>
  <c r="G87"/>
  <c r="H87"/>
  <c r="I87"/>
  <c r="J87"/>
  <c r="K87"/>
  <c r="B87"/>
  <c r="C85"/>
  <c r="D85"/>
  <c r="E85"/>
  <c r="F85"/>
  <c r="G85"/>
  <c r="H85"/>
  <c r="I85"/>
  <c r="J85"/>
  <c r="K85"/>
  <c r="B85"/>
  <c r="C83"/>
  <c r="D83"/>
  <c r="E83"/>
  <c r="F83"/>
  <c r="G83"/>
  <c r="H83"/>
  <c r="I83"/>
  <c r="J83"/>
  <c r="K83"/>
  <c r="B83"/>
  <c r="C81"/>
  <c r="D81"/>
  <c r="E81"/>
  <c r="F81"/>
  <c r="G81"/>
  <c r="H81"/>
  <c r="I81"/>
  <c r="J81"/>
  <c r="K81"/>
  <c r="B81"/>
  <c r="C79"/>
  <c r="D79"/>
  <c r="E79"/>
  <c r="F79"/>
  <c r="G79"/>
  <c r="H79"/>
  <c r="I79"/>
  <c r="J79"/>
  <c r="K79"/>
  <c r="B79"/>
  <c r="C77"/>
  <c r="D77"/>
  <c r="E77"/>
  <c r="F77"/>
  <c r="G77"/>
  <c r="H77"/>
  <c r="I77"/>
  <c r="J77"/>
  <c r="K77"/>
  <c r="B77"/>
  <c r="C75"/>
  <c r="D75"/>
  <c r="E75"/>
  <c r="F75"/>
  <c r="G75"/>
  <c r="H75"/>
  <c r="I75"/>
  <c r="J75"/>
  <c r="K75"/>
  <c r="B75"/>
  <c r="C73"/>
  <c r="D73"/>
  <c r="E73"/>
  <c r="F73"/>
  <c r="G73"/>
  <c r="H73"/>
  <c r="I73"/>
  <c r="J73"/>
  <c r="K73"/>
  <c r="B73"/>
  <c r="C71"/>
  <c r="D71"/>
  <c r="E71"/>
  <c r="F71"/>
  <c r="G71"/>
  <c r="H71"/>
  <c r="I71"/>
  <c r="J71"/>
  <c r="K71"/>
  <c r="B71"/>
  <c r="C69"/>
  <c r="D69"/>
  <c r="E69"/>
  <c r="F69"/>
  <c r="G69"/>
  <c r="H69"/>
  <c r="I69"/>
  <c r="J69"/>
  <c r="K69"/>
  <c r="B69"/>
  <c r="C67"/>
  <c r="D67"/>
  <c r="E67"/>
  <c r="F67"/>
  <c r="G67"/>
  <c r="H67"/>
  <c r="I67"/>
  <c r="J67"/>
  <c r="K67"/>
  <c r="B67"/>
  <c r="C65"/>
  <c r="D65"/>
  <c r="E65"/>
  <c r="F65"/>
  <c r="G65"/>
  <c r="H65"/>
  <c r="I65"/>
  <c r="J65"/>
  <c r="K65"/>
  <c r="B65"/>
  <c r="C63"/>
  <c r="D63"/>
  <c r="E63"/>
  <c r="F63"/>
  <c r="G63"/>
  <c r="H63"/>
  <c r="I63"/>
  <c r="J63"/>
  <c r="K63"/>
  <c r="B63"/>
  <c r="C61"/>
  <c r="D61"/>
  <c r="E61"/>
  <c r="F61"/>
  <c r="G61"/>
  <c r="H61"/>
  <c r="I61"/>
  <c r="J61"/>
  <c r="K61"/>
  <c r="B61"/>
  <c r="C59"/>
  <c r="D59"/>
  <c r="E59"/>
  <c r="F59"/>
  <c r="G59"/>
  <c r="H59"/>
  <c r="I59"/>
  <c r="J59"/>
  <c r="K59"/>
  <c r="B59"/>
  <c r="C57"/>
  <c r="D57"/>
  <c r="E57"/>
  <c r="F57"/>
  <c r="G57"/>
  <c r="H57"/>
  <c r="I57"/>
  <c r="J57"/>
  <c r="K57"/>
  <c r="B57"/>
  <c r="C55"/>
  <c r="D55"/>
  <c r="E55"/>
  <c r="F55"/>
  <c r="G55"/>
  <c r="H55"/>
  <c r="I55"/>
  <c r="J55"/>
  <c r="K55"/>
  <c r="B55"/>
  <c r="C53"/>
  <c r="D53"/>
  <c r="E53"/>
  <c r="F53"/>
  <c r="G53"/>
  <c r="H53"/>
  <c r="I53"/>
  <c r="J53"/>
  <c r="K53"/>
  <c r="B53"/>
  <c r="C51"/>
  <c r="D51"/>
  <c r="E51"/>
  <c r="F51"/>
  <c r="G51"/>
  <c r="H51"/>
  <c r="I51"/>
  <c r="J51"/>
  <c r="K51"/>
  <c r="B51"/>
  <c r="C49"/>
  <c r="D49"/>
  <c r="E49"/>
  <c r="F49"/>
  <c r="G49"/>
  <c r="H49"/>
  <c r="I49"/>
  <c r="J49"/>
  <c r="K49"/>
  <c r="B49"/>
  <c r="C47"/>
  <c r="D47"/>
  <c r="E47"/>
  <c r="F47"/>
  <c r="G47"/>
  <c r="H47"/>
  <c r="I47"/>
  <c r="J47"/>
  <c r="K47"/>
  <c r="B47"/>
  <c r="C45"/>
  <c r="D45"/>
  <c r="E45"/>
  <c r="F45"/>
  <c r="G45"/>
  <c r="H45"/>
  <c r="I45"/>
  <c r="J45"/>
  <c r="K45"/>
  <c r="B45"/>
  <c r="B43"/>
  <c r="A47"/>
  <c r="A45"/>
  <c r="A107"/>
  <c r="A105"/>
  <c r="A103"/>
  <c r="A101"/>
  <c r="A99"/>
  <c r="A97"/>
  <c r="A95"/>
  <c r="A93"/>
  <c r="A91"/>
  <c r="A89"/>
  <c r="A87"/>
  <c r="A85"/>
  <c r="A83"/>
  <c r="A81"/>
  <c r="A79"/>
  <c r="A77"/>
  <c r="A75"/>
  <c r="A73"/>
  <c r="A71"/>
  <c r="A69"/>
  <c r="A67"/>
  <c r="A65"/>
  <c r="A63"/>
  <c r="A61"/>
  <c r="A59"/>
  <c r="A57"/>
  <c r="A55"/>
  <c r="A53"/>
  <c r="A51"/>
  <c r="A49"/>
  <c r="B109"/>
  <c r="FD42" i="1"/>
  <c r="FA42"/>
  <c r="EX42"/>
  <c r="EU42"/>
  <c r="ER42"/>
  <c r="EO42"/>
  <c r="EL42"/>
  <c r="EI42"/>
  <c r="EF42"/>
  <c r="EC42"/>
  <c r="DZ42"/>
  <c r="DW42"/>
  <c r="DT42"/>
  <c r="DQ42"/>
  <c r="DN42"/>
  <c r="DK42"/>
  <c r="DH42"/>
  <c r="DE42"/>
  <c r="DB42"/>
  <c r="CY42"/>
  <c r="CV42"/>
  <c r="CS42"/>
  <c r="CP42"/>
  <c r="CM42"/>
  <c r="CJ42"/>
  <c r="CG42"/>
  <c r="CD42"/>
  <c r="CA42"/>
  <c r="BX42"/>
  <c r="BU42"/>
  <c r="BR42"/>
  <c r="BO42"/>
  <c r="C41" i="3"/>
  <c r="D41"/>
  <c r="E41"/>
  <c r="F41"/>
  <c r="G41"/>
  <c r="H41"/>
  <c r="I41"/>
  <c r="J41"/>
  <c r="K41"/>
  <c r="B41"/>
  <c r="C39"/>
  <c r="D39"/>
  <c r="E39"/>
  <c r="F39"/>
  <c r="G39"/>
  <c r="H39"/>
  <c r="I39"/>
  <c r="J39"/>
  <c r="K39"/>
  <c r="B39"/>
  <c r="C37"/>
  <c r="D37"/>
  <c r="E37"/>
  <c r="F37"/>
  <c r="G37"/>
  <c r="H37"/>
  <c r="I37"/>
  <c r="J37"/>
  <c r="K37"/>
  <c r="B37"/>
  <c r="C35"/>
  <c r="D35"/>
  <c r="E35"/>
  <c r="F35"/>
  <c r="G35"/>
  <c r="H35"/>
  <c r="I35"/>
  <c r="J35"/>
  <c r="K35"/>
  <c r="B35"/>
  <c r="B33"/>
  <c r="C33"/>
  <c r="D33"/>
  <c r="E33"/>
  <c r="F33"/>
  <c r="G33"/>
  <c r="H33"/>
  <c r="B31"/>
  <c r="A43"/>
  <c r="A41"/>
  <c r="A39"/>
  <c r="A37"/>
  <c r="A35"/>
  <c r="A33"/>
  <c r="BL42" i="1"/>
  <c r="BI42"/>
  <c r="BF42"/>
  <c r="BC42"/>
  <c r="AZ42"/>
  <c r="AW42"/>
  <c r="V42"/>
  <c r="T107" i="3" l="1"/>
  <c r="V107" s="1"/>
  <c r="T59"/>
  <c r="V59" s="1"/>
  <c r="T103"/>
  <c r="V103" s="1"/>
  <c r="T51"/>
  <c r="V51" s="1"/>
  <c r="T95"/>
  <c r="V95" s="1"/>
  <c r="T87"/>
  <c r="V87" s="1"/>
  <c r="T79"/>
  <c r="V79" s="1"/>
  <c r="T81"/>
  <c r="V81" s="1"/>
  <c r="T89"/>
  <c r="V89" s="1"/>
  <c r="T97"/>
  <c r="V97" s="1"/>
  <c r="T105"/>
  <c r="V105" s="1"/>
  <c r="T77"/>
  <c r="V77" s="1"/>
  <c r="T85"/>
  <c r="V85" s="1"/>
  <c r="T93"/>
  <c r="V93" s="1"/>
  <c r="T101"/>
  <c r="V101" s="1"/>
  <c r="T65"/>
  <c r="V65" s="1"/>
  <c r="T73"/>
  <c r="V73" s="1"/>
  <c r="T83"/>
  <c r="V83" s="1"/>
  <c r="T91"/>
  <c r="V91" s="1"/>
  <c r="T99"/>
  <c r="V99" s="1"/>
  <c r="T71"/>
  <c r="V71" s="1"/>
  <c r="T75"/>
  <c r="V75" s="1"/>
  <c r="T69"/>
  <c r="V69" s="1"/>
  <c r="T67"/>
  <c r="V67" s="1"/>
  <c r="T63"/>
  <c r="V63" s="1"/>
  <c r="T61"/>
  <c r="V61" s="1"/>
  <c r="T57"/>
  <c r="V57" s="1"/>
  <c r="T55"/>
  <c r="V55" s="1"/>
  <c r="T53"/>
  <c r="V53" s="1"/>
  <c r="T49"/>
  <c r="V49" s="1"/>
  <c r="T47"/>
  <c r="V47" s="1"/>
  <c r="T45"/>
  <c r="V45" s="1"/>
  <c r="T37"/>
  <c r="V37" s="1"/>
  <c r="T43"/>
  <c r="V43" s="1"/>
  <c r="T39"/>
  <c r="V39" s="1"/>
  <c r="T41"/>
  <c r="V41" s="1"/>
  <c r="T35"/>
  <c r="V35" s="1"/>
  <c r="T33"/>
  <c r="V33" s="1"/>
  <c r="J9"/>
  <c r="K9"/>
  <c r="H11"/>
  <c r="I11"/>
  <c r="J11"/>
  <c r="K11"/>
  <c r="I13"/>
  <c r="J13"/>
  <c r="K13"/>
  <c r="K15"/>
  <c r="I19"/>
  <c r="J19"/>
  <c r="K19"/>
  <c r="G27"/>
  <c r="H27"/>
  <c r="I27"/>
  <c r="J27"/>
  <c r="K27"/>
  <c r="H29"/>
  <c r="I29"/>
  <c r="J29"/>
  <c r="K29"/>
  <c r="AT42" i="1"/>
  <c r="AQ42"/>
  <c r="AN42"/>
  <c r="AK42"/>
  <c r="AH42"/>
  <c r="AE42"/>
  <c r="AB42"/>
  <c r="Y42"/>
  <c r="S42"/>
  <c r="P42"/>
  <c r="M42"/>
  <c r="J42"/>
  <c r="G42"/>
  <c r="D42"/>
  <c r="A31" i="3"/>
  <c r="A29"/>
  <c r="A27"/>
  <c r="A25"/>
  <c r="A23"/>
  <c r="A21"/>
  <c r="A19"/>
  <c r="A17"/>
  <c r="A15"/>
  <c r="A13"/>
  <c r="A11"/>
  <c r="A9"/>
  <c r="A7"/>
  <c r="A5"/>
  <c r="A3"/>
  <c r="B3"/>
  <c r="C31"/>
  <c r="D31"/>
  <c r="E31"/>
  <c r="F31"/>
  <c r="G31"/>
  <c r="H31"/>
  <c r="I31"/>
  <c r="J31"/>
  <c r="K31"/>
  <c r="C29"/>
  <c r="D29"/>
  <c r="E29"/>
  <c r="F29"/>
  <c r="G29"/>
  <c r="B29"/>
  <c r="C27"/>
  <c r="D27"/>
  <c r="E27"/>
  <c r="F27"/>
  <c r="B27"/>
  <c r="C25"/>
  <c r="D25"/>
  <c r="E25"/>
  <c r="F25"/>
  <c r="G25"/>
  <c r="H25"/>
  <c r="I25"/>
  <c r="J25"/>
  <c r="K25"/>
  <c r="B25"/>
  <c r="C21"/>
  <c r="D21"/>
  <c r="E21"/>
  <c r="F21"/>
  <c r="G21"/>
  <c r="H21"/>
  <c r="I21"/>
  <c r="J21"/>
  <c r="K21"/>
  <c r="B21"/>
  <c r="C19"/>
  <c r="D19"/>
  <c r="E19"/>
  <c r="F19"/>
  <c r="G19"/>
  <c r="H19"/>
  <c r="B19"/>
  <c r="C17"/>
  <c r="D17"/>
  <c r="B17"/>
  <c r="C15"/>
  <c r="D15"/>
  <c r="E15"/>
  <c r="F15"/>
  <c r="G15"/>
  <c r="H15"/>
  <c r="I15"/>
  <c r="J15"/>
  <c r="B15"/>
  <c r="C13"/>
  <c r="D13"/>
  <c r="E13"/>
  <c r="F13"/>
  <c r="G13"/>
  <c r="H13"/>
  <c r="B13"/>
  <c r="C11"/>
  <c r="D11"/>
  <c r="E11"/>
  <c r="F11"/>
  <c r="G11"/>
  <c r="B11"/>
  <c r="C9"/>
  <c r="D9"/>
  <c r="E9"/>
  <c r="F9"/>
  <c r="G9"/>
  <c r="H9"/>
  <c r="I9"/>
  <c r="B9"/>
  <c r="C7"/>
  <c r="D7"/>
  <c r="E7"/>
  <c r="F7"/>
  <c r="G7"/>
  <c r="H7"/>
  <c r="I7"/>
  <c r="J7"/>
  <c r="K7"/>
  <c r="L7"/>
  <c r="M7"/>
  <c r="N7"/>
  <c r="O7"/>
  <c r="P7"/>
  <c r="B7"/>
  <c r="C5"/>
  <c r="D5"/>
  <c r="E5"/>
  <c r="F5"/>
  <c r="G5"/>
  <c r="H5"/>
  <c r="C3"/>
  <c r="D3"/>
  <c r="E3"/>
  <c r="F3"/>
  <c r="G3"/>
  <c r="H3"/>
  <c r="T31" l="1"/>
  <c r="V31" s="1"/>
  <c r="T9"/>
  <c r="V9" s="1"/>
  <c r="T11"/>
  <c r="V11" s="1"/>
  <c r="T19"/>
  <c r="V19" s="1"/>
  <c r="T25"/>
  <c r="V25" s="1"/>
  <c r="T15"/>
  <c r="V15" s="1"/>
  <c r="T21"/>
  <c r="V21" s="1"/>
  <c r="T29"/>
  <c r="V29" s="1"/>
  <c r="T7"/>
  <c r="V7" s="1"/>
  <c r="T17"/>
  <c r="V17" s="1"/>
  <c r="T27"/>
  <c r="V27" s="1"/>
  <c r="T23"/>
  <c r="V23" s="1"/>
  <c r="T13"/>
  <c r="V13" s="1"/>
  <c r="B5"/>
  <c r="T5" s="1"/>
  <c r="V5" s="1"/>
  <c r="T3"/>
  <c r="T109" l="1"/>
  <c r="V3"/>
  <c r="V109" s="1"/>
</calcChain>
</file>

<file path=xl/sharedStrings.xml><?xml version="1.0" encoding="utf-8"?>
<sst xmlns="http://schemas.openxmlformats.org/spreadsheetml/2006/main" count="783" uniqueCount="121">
  <si>
    <t>S</t>
  </si>
  <si>
    <t>XL</t>
  </si>
  <si>
    <t>L</t>
  </si>
  <si>
    <t>Tailles</t>
  </si>
  <si>
    <t>XS</t>
  </si>
  <si>
    <t>M</t>
  </si>
  <si>
    <t>NOM - Prénom</t>
  </si>
  <si>
    <t>Taille</t>
  </si>
  <si>
    <t>Qté</t>
  </si>
  <si>
    <t>REF PRODUIT</t>
  </si>
  <si>
    <t>CHAUSSURE (36 AU 48)</t>
  </si>
  <si>
    <t>CODE CLIENT</t>
  </si>
  <si>
    <t>REF COMMANDE</t>
  </si>
  <si>
    <t>X</t>
  </si>
  <si>
    <t>4XL</t>
  </si>
  <si>
    <t>5XL</t>
  </si>
  <si>
    <t>MISE EN SACHET</t>
  </si>
  <si>
    <t>ESSAI66</t>
  </si>
  <si>
    <t>ESSAI67</t>
  </si>
  <si>
    <t>ESSAI68</t>
  </si>
  <si>
    <t>ESSAI69</t>
  </si>
  <si>
    <t>ESSAI70</t>
  </si>
  <si>
    <t>ESSAI71</t>
  </si>
  <si>
    <t>ESSAI72</t>
  </si>
  <si>
    <t>obs</t>
  </si>
  <si>
    <t>NOM CLIENT</t>
  </si>
  <si>
    <t>6XL</t>
  </si>
  <si>
    <t>TOTAL</t>
  </si>
  <si>
    <t>PU HT</t>
  </si>
  <si>
    <t>TOTAL PUHT</t>
  </si>
  <si>
    <t>BLOUSON (0 AU 6)</t>
  </si>
  <si>
    <t>PANTALON (0 au 6)</t>
  </si>
  <si>
    <t>PULL (S AU 3XL)</t>
  </si>
  <si>
    <t>T-SHIRT (S AU XXL)</t>
  </si>
  <si>
    <t>PULL COL V GRIS (S AU 3XL)</t>
  </si>
  <si>
    <t>CHAUSSETTE (39-41 AU 45-47)</t>
  </si>
  <si>
    <t>SOFTSHELL (S AU XXL)</t>
  </si>
  <si>
    <t>CHAUSSURE (38 AU 48)</t>
  </si>
  <si>
    <t>SEMELLE(TAILLE UNIQUE)</t>
  </si>
  <si>
    <t>POLO (S AU XXXL)</t>
  </si>
  <si>
    <t>XXL</t>
  </si>
  <si>
    <t>XXXL</t>
  </si>
  <si>
    <t>GANT(07 au 11)</t>
  </si>
  <si>
    <t>BOTTE (39 AU 48)</t>
  </si>
  <si>
    <t>GILET (0 AU 6)</t>
  </si>
  <si>
    <t>SWEAT NOIR (S AU XXL)</t>
  </si>
  <si>
    <t>POLO NOIR (S AU XXXL)</t>
  </si>
  <si>
    <t>POLO ANTHRA  (S AU XXXL)</t>
  </si>
  <si>
    <t>CHAUSSURE 34-48</t>
  </si>
  <si>
    <r>
      <t xml:space="preserve">Service             </t>
    </r>
    <r>
      <rPr>
        <b/>
        <sz val="10"/>
        <rFont val="Calibri"/>
        <family val="2"/>
        <scheme val="minor"/>
      </rPr>
      <t>(2EME LIGNE ETIQUETTE)</t>
    </r>
  </si>
  <si>
    <t xml:space="preserve">PANTALON </t>
  </si>
  <si>
    <t>CHAUSSURE</t>
  </si>
  <si>
    <t xml:space="preserve">T-SHIRT </t>
  </si>
  <si>
    <t>T-SHIRT 2</t>
  </si>
  <si>
    <t>CHAUSSETTE</t>
  </si>
  <si>
    <t>SERVICE</t>
  </si>
  <si>
    <t>39-41</t>
  </si>
  <si>
    <t>Essai</t>
  </si>
  <si>
    <t>VESTE</t>
  </si>
  <si>
    <t>PULL</t>
  </si>
  <si>
    <t>PULL COL V</t>
  </si>
  <si>
    <t>Produits</t>
  </si>
  <si>
    <t>XXXXXXX</t>
  </si>
  <si>
    <t>&lt;----La cellule C2 est une liste déroulante</t>
  </si>
  <si>
    <t>42-44</t>
  </si>
  <si>
    <t>45-47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</si>
  <si>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</si>
  <si>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</si>
  <si>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</si>
  <si>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</si>
  <si>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</si>
  <si>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</si>
  <si>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</si>
  <si>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</si>
  <si>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</si>
  <si>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</si>
  <si>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</si>
  <si>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</si>
  <si>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</si>
  <si>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</si>
  <si>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</si>
  <si>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</si>
  <si>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</si>
  <si>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</si>
  <si>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</si>
  <si>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</si>
  <si>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</si>
  <si>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</si>
  <si>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</si>
  <si>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</si>
  <si>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</si>
  <si>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</si>
  <si>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</si>
  <si>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</si>
  <si>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</si>
  <si>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</si>
  <si>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</si>
  <si>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</si>
  <si>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</si>
  <si>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</si>
  <si>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</si>
  <si>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</si>
  <si>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</si>
  <si>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</si>
  <si>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</si>
  <si>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</si>
  <si>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</si>
  <si>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</si>
  <si>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</si>
  <si>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</si>
  <si>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Dussard</t>
  </si>
  <si>
    <t>text</t>
  </si>
  <si>
    <t>53</t>
  </si>
  <si>
    <t>test</t>
  </si>
  <si>
    <t>T. UNIQUE</t>
  </si>
  <si>
    <t/>
  </si>
  <si>
    <t>ESSAI2</t>
  </si>
  <si>
    <t>Restaurant</t>
  </si>
  <si>
    <t>Espace Vert</t>
  </si>
  <si>
    <t>MAGALI</t>
  </si>
  <si>
    <t>ESSAI1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</si>
</sst>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4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9C0006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5"/>
      <name val="Calibri"/>
      <family val="2"/>
    </font>
    <font>
      <sz val="14"/>
      <color rgb="FF000000"/>
      <name val="Arial"/>
      <family val="2"/>
    </font>
    <font>
      <u/>
      <sz val="7"/>
      <color theme="10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u/>
      <sz val="14"/>
      <color theme="10"/>
      <name val="Arial"/>
      <family val="2"/>
    </font>
    <font>
      <sz val="14"/>
      <name val="Arial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91">
    <xf numFmtId="0" fontId="0" fillId="0" borderId="0" xfId="0" applyFont="1" applyAlignment="1"/>
    <xf numFmtId="0" fontId="0" fillId="0" borderId="1" xfId="0" applyFont="1" applyBorder="1" applyAlignment="1"/>
    <xf numFmtId="0" fontId="5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wrapText="1"/>
    </xf>
    <xf numFmtId="0" fontId="0" fillId="4" borderId="1" xfId="0" applyFont="1" applyFill="1" applyBorder="1" applyAlignment="1"/>
    <xf numFmtId="0" fontId="0" fillId="0" borderId="1" xfId="0" applyFont="1" applyBorder="1" applyAlignment="1"/>
    <xf numFmtId="0" fontId="6" fillId="7" borderId="1" xfId="0" applyFont="1" applyFill="1" applyBorder="1" applyAlignment="1">
      <alignment horizontal="left" vertical="center" wrapText="1"/>
    </xf>
    <xf numFmtId="0" fontId="8" fillId="7" borderId="3" xfId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/>
    </xf>
    <xf numFmtId="0" fontId="10" fillId="4" borderId="1" xfId="0" applyNumberFormat="1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0" fillId="6" borderId="1" xfId="0" applyFont="1" applyFill="1" applyBorder="1" applyAlignment="1"/>
    <xf numFmtId="0" fontId="0" fillId="9" borderId="1" xfId="0" applyFont="1" applyFill="1" applyBorder="1" applyAlignment="1"/>
    <xf numFmtId="0" fontId="9" fillId="6" borderId="1" xfId="0" applyFont="1" applyFill="1" applyBorder="1" applyAlignment="1"/>
    <xf numFmtId="0" fontId="11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0" xfId="6" applyFont="1" applyAlignment="1" applyProtection="1">
      <alignment horizontal="center"/>
    </xf>
    <xf numFmtId="0" fontId="11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/>
    </xf>
    <xf numFmtId="0" fontId="18" fillId="2" borderId="1" xfId="1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horizontal="center" vertical="center" wrapText="1"/>
    </xf>
    <xf numFmtId="0" fontId="11" fillId="3" borderId="1" xfId="0" applyFont="1" applyFill="1" applyBorder="1" applyAlignment="1"/>
    <xf numFmtId="0" fontId="19" fillId="3" borderId="1" xfId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/>
    </xf>
    <xf numFmtId="0" fontId="17" fillId="4" borderId="5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7" fillId="4" borderId="4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5" fillId="7" borderId="3" xfId="0" applyFont="1" applyFill="1" applyBorder="1" applyAlignment="1">
      <alignment horizontal="center" vertical="center"/>
    </xf>
    <xf numFmtId="0" fontId="20" fillId="2" borderId="6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/>
    <xf numFmtId="0" fontId="6" fillId="7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5" xfId="0" applyFont="1" applyBorder="1" applyAlignment="1"/>
    <xf numFmtId="0" fontId="0" fillId="0" borderId="19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3" fillId="7" borderId="17" xfId="0" applyFont="1" applyFill="1" applyBorder="1" applyAlignment="1"/>
    <xf numFmtId="0" fontId="22" fillId="6" borderId="20" xfId="0" applyFont="1" applyFill="1" applyBorder="1" applyAlignment="1">
      <alignment horizontal="center"/>
    </xf>
    <xf numFmtId="0" fontId="22" fillId="6" borderId="21" xfId="0" applyFont="1" applyFill="1" applyBorder="1" applyAlignment="1">
      <alignment horizontal="center"/>
    </xf>
    <xf numFmtId="0" fontId="22" fillId="11" borderId="18" xfId="0" applyFont="1" applyFill="1" applyBorder="1" applyAlignment="1">
      <alignment horizontal="center" vertical="center"/>
    </xf>
    <xf numFmtId="0" fontId="22" fillId="11" borderId="8" xfId="0" applyFont="1" applyFill="1" applyBorder="1" applyAlignment="1">
      <alignment horizontal="center" vertical="center"/>
    </xf>
    <xf numFmtId="0" fontId="22" fillId="11" borderId="1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2" fillId="6" borderId="22" xfId="0" applyFont="1" applyFill="1" applyBorder="1" applyAlignment="1">
      <alignment horizontal="center" vertical="center"/>
    </xf>
    <xf numFmtId="0" fontId="22" fillId="6" borderId="2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2" borderId="0" xfId="0" applyFont="1" applyFill="1" applyAlignment="1"/>
    <xf numFmtId="0" fontId="0" fillId="2" borderId="0" xfId="0" applyFont="1" applyFill="1" applyAlignment="1"/>
    <xf numFmtId="0" fontId="0" fillId="0" borderId="0" xfId="0" applyAlignment="1"/>
    <xf numFmtId="0" fontId="7" fillId="6" borderId="25" xfId="0" applyFont="1" applyFill="1" applyBorder="1" applyAlignment="1">
      <alignment horizontal="center" vertical="top" wrapText="1"/>
    </xf>
    <xf numFmtId="0" fontId="15" fillId="10" borderId="13" xfId="0" applyFont="1" applyFill="1" applyBorder="1" applyAlignment="1" applyProtection="1">
      <protection locked="0"/>
    </xf>
    <xf numFmtId="0" fontId="20" fillId="2" borderId="1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0" fillId="2" borderId="6" xfId="1" applyFont="1" applyFill="1" applyBorder="1" applyAlignment="1">
      <alignment horizontal="center" vertical="center" wrapText="1"/>
    </xf>
    <xf numFmtId="0" fontId="20" fillId="2" borderId="2" xfId="1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5" fillId="7" borderId="3" xfId="0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7">
    <cellStyle name="Lien hypertexte" xfId="6" builtinId="8"/>
    <cellStyle name="Milliers 2" xfId="2"/>
    <cellStyle name="Monétaire 2" xfId="3"/>
    <cellStyle name="Normal" xfId="0" builtinId="0"/>
    <cellStyle name="Normal 2" xfId="1"/>
    <cellStyle name="Normal 3" xfId="4"/>
    <cellStyle name="Normal 4" xfId="5"/>
  </cellStyles>
  <dxfs count="3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501649</xdr:colOff>
      <xdr:row>0</xdr:row>
      <xdr:rowOff>66188</xdr:rowOff>
    </xdr:from>
    <xdr:ext cx="1673679" cy="1178446"/>
    <xdr:sp macro="[0]!Controle" textlink="">
      <xdr:nvSpPr>
        <xdr:cNvPr id="2" name="Flèche droite 1"/>
        <xdr:cNvSpPr/>
      </xdr:nvSpPr>
      <xdr:spPr>
        <a:xfrm>
          <a:off x="3479799" y="66188"/>
          <a:ext cx="1673679" cy="1178446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>
          <a:spAutoFit/>
        </a:bodyPr>
        <a:lstStyle/>
        <a:p>
          <a:pPr algn="ctr"/>
          <a:r>
            <a:rPr lang="fr-FR" sz="1600"/>
            <a:t>IMPRESSION ETIQUETTES</a:t>
          </a:r>
        </a:p>
      </xdr:txBody>
    </xdr:sp>
    <xdr:clientData/>
  </xdr:oneCellAnchor>
  <xdr:twoCellAnchor>
    <xdr:from>
      <xdr:col>8</xdr:col>
      <xdr:colOff>133350</xdr:colOff>
      <xdr:row>0</xdr:row>
      <xdr:rowOff>63500</xdr:rowOff>
    </xdr:from>
    <xdr:to>
      <xdr:col>9</xdr:col>
      <xdr:colOff>336550</xdr:colOff>
      <xdr:row>3</xdr:row>
      <xdr:rowOff>215900</xdr:rowOff>
    </xdr:to>
    <xdr:sp macro="[0]!Controle_bis" textlink="">
      <xdr:nvSpPr>
        <xdr:cNvPr id="4" name="Flèche droite 3"/>
        <xdr:cNvSpPr/>
      </xdr:nvSpPr>
      <xdr:spPr>
        <a:xfrm>
          <a:off x="7962900" y="63500"/>
          <a:ext cx="1479550" cy="1041400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IMPRESSION</a:t>
          </a:r>
        </a:p>
        <a:p>
          <a:pPr algn="ctr"/>
          <a:r>
            <a:rPr lang="fr-FR" sz="1100"/>
            <a:t>COMMANDES</a:t>
          </a:r>
        </a:p>
      </xdr:txBody>
    </xdr:sp>
    <xdr:clientData/>
  </xdr:twoCellAnchor>
  <xdr:twoCellAnchor>
    <xdr:from>
      <xdr:col>4</xdr:col>
      <xdr:colOff>304800</xdr:colOff>
      <xdr:row>0</xdr:row>
      <xdr:rowOff>114300</xdr:rowOff>
    </xdr:from>
    <xdr:to>
      <xdr:col>7</xdr:col>
      <xdr:colOff>374650</xdr:colOff>
      <xdr:row>3</xdr:row>
      <xdr:rowOff>139700</xdr:rowOff>
    </xdr:to>
    <xdr:sp macro="[0]!Essai" textlink="">
      <xdr:nvSpPr>
        <xdr:cNvPr id="6" name="Rectangle à coins arrondis 5"/>
        <xdr:cNvSpPr/>
      </xdr:nvSpPr>
      <xdr:spPr>
        <a:xfrm>
          <a:off x="5340350" y="114300"/>
          <a:ext cx="2305050" cy="9144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endParaRPr lang="fr-FR" sz="1100"/>
        </a:p>
        <a:p>
          <a:pPr algn="ctr"/>
          <a:r>
            <a:rPr lang="fr-FR" sz="1100"/>
            <a:t>GESTION</a:t>
          </a:r>
          <a:r>
            <a:rPr lang="fr-FR" sz="1100" baseline="0"/>
            <a:t> des COMMANDES</a:t>
          </a:r>
          <a:endParaRPr lang="fr-FR" sz="1100"/>
        </a:p>
      </xdr:txBody>
    </xdr:sp>
    <xdr:clientData/>
  </xdr:twoCellAnchor>
  <xdr:twoCellAnchor editAs="oneCell">
    <xdr:from>
      <xdr:col>10</xdr:col>
      <xdr:colOff>234950</xdr:colOff>
      <xdr:row>0</xdr:row>
      <xdr:rowOff>165099</xdr:rowOff>
    </xdr:from>
    <xdr:to>
      <xdr:col>11</xdr:col>
      <xdr:colOff>546100</xdr:colOff>
      <xdr:row>4</xdr:row>
      <xdr:rowOff>175418</xdr:rowOff>
    </xdr:to>
    <xdr:pic macro="[0]!supp_colonnes">
      <xdr:nvPicPr>
        <xdr:cNvPr id="5" name="Image 4" descr="poubell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99650" y="165099"/>
          <a:ext cx="850900" cy="12231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508000</xdr:colOff>
      <xdr:row>5</xdr:row>
      <xdr:rowOff>69850</xdr:rowOff>
    </xdr:from>
    <xdr:to>
      <xdr:col>7</xdr:col>
      <xdr:colOff>51308</xdr:colOff>
      <xdr:row>8</xdr:row>
      <xdr:rowOff>78232</xdr:rowOff>
    </xdr:to>
    <xdr:sp macro="[0]!Va_Tableau" textlink="">
      <xdr:nvSpPr>
        <xdr:cNvPr id="2" name="Flèche gauche 1"/>
        <xdr:cNvSpPr/>
      </xdr:nvSpPr>
      <xdr:spPr>
        <a:xfrm>
          <a:off x="7912100" y="1041400"/>
          <a:ext cx="1829308" cy="484632"/>
        </a:xfrm>
        <a:prstGeom prst="lef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feuille</a:t>
          </a:r>
          <a:r>
            <a:rPr lang="fr-FR" sz="1100" baseline="0"/>
            <a:t> TABLEAU</a:t>
          </a:r>
          <a:endParaRPr lang="fr-FR" sz="1100"/>
        </a:p>
      </xdr:txBody>
    </xdr:sp>
    <xdr:clientData/>
  </xdr:twoCellAnchor>
  <xdr:twoCellAnchor>
    <xdr:from>
      <xdr:col>4</xdr:col>
      <xdr:colOff>660400</xdr:colOff>
      <xdr:row>2</xdr:row>
      <xdr:rowOff>25400</xdr:rowOff>
    </xdr:from>
    <xdr:to>
      <xdr:col>7</xdr:col>
      <xdr:colOff>228600</xdr:colOff>
      <xdr:row>3</xdr:row>
      <xdr:rowOff>196850</xdr:rowOff>
    </xdr:to>
    <xdr:sp macro="" textlink="">
      <xdr:nvSpPr>
        <xdr:cNvPr id="3" name="ZoneTexte 2"/>
        <xdr:cNvSpPr txBox="1"/>
      </xdr:nvSpPr>
      <xdr:spPr>
        <a:xfrm>
          <a:off x="8064500" y="425450"/>
          <a:ext cx="1854200" cy="3746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Cette feuille est protégée</a:t>
          </a:r>
          <a:r>
            <a:rPr lang="fr-FR" sz="1100" baseline="0"/>
            <a:t> sans mot de passe.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E331"/>
  <sheetViews>
    <sheetView tabSelected="1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I5" sqref="I5"/>
    </sheetView>
  </sheetViews>
  <sheetFormatPr baseColWidth="10" defaultColWidth="14.453125" defaultRowHeight="15.75" customHeight="1"/>
  <cols>
    <col min="1" max="1" width="22.81640625" style="27" customWidth="1"/>
    <col min="2" max="2" width="19.81640625" style="27" customWidth="1"/>
    <col min="3" max="3" width="23.7265625" style="27" customWidth="1"/>
    <col min="4" max="5" width="5.7265625" style="27" customWidth="1"/>
    <col min="6" max="6" width="20.54296875" style="27" customWidth="1"/>
    <col min="7" max="7" width="5.7265625" style="27" customWidth="1"/>
    <col min="8" max="8" width="8" style="27" customWidth="1"/>
    <col min="9" max="9" width="18.26953125" style="27" customWidth="1"/>
    <col min="10" max="10" width="8" style="27" customWidth="1"/>
    <col min="11" max="11" width="7.7265625" style="27" customWidth="1"/>
    <col min="12" max="12" width="20.81640625" style="27" customWidth="1"/>
    <col min="13" max="14" width="5.7265625" style="27" customWidth="1"/>
    <col min="15" max="15" width="22" style="27" customWidth="1"/>
    <col min="16" max="17" width="5.7265625" style="27" customWidth="1"/>
    <col min="18" max="18" width="20" style="27" customWidth="1"/>
    <col min="19" max="20" width="5.7265625" style="27" customWidth="1"/>
    <col min="21" max="21" width="19.1796875" style="27" customWidth="1"/>
    <col min="22" max="23" width="5.7265625" style="27" customWidth="1"/>
    <col min="24" max="24" width="17" style="27" customWidth="1"/>
    <col min="25" max="26" width="5.7265625" style="27" customWidth="1"/>
    <col min="27" max="27" width="15.26953125" style="27" customWidth="1"/>
    <col min="28" max="29" width="5.7265625" style="27" customWidth="1"/>
    <col min="30" max="30" width="14.453125" style="27"/>
    <col min="31" max="32" width="5.7265625" style="27" customWidth="1"/>
    <col min="33" max="33" width="15.1796875" style="27" customWidth="1"/>
    <col min="34" max="35" width="5.7265625" style="27" customWidth="1"/>
    <col min="36" max="36" width="14.453125" style="27"/>
    <col min="37" max="38" width="5.7265625" style="27" customWidth="1"/>
    <col min="39" max="39" width="18.26953125" style="27" customWidth="1"/>
    <col min="40" max="41" width="5.7265625" style="27" customWidth="1"/>
    <col min="42" max="42" width="14.453125" style="27"/>
    <col min="43" max="44" width="5.7265625" style="27" customWidth="1"/>
    <col min="45" max="45" width="14.453125" style="27"/>
    <col min="46" max="47" width="5.7265625" style="27" customWidth="1"/>
    <col min="48" max="48" width="18.7265625" style="27" customWidth="1"/>
    <col min="49" max="49" width="12.7265625" style="27" customWidth="1"/>
    <col min="50" max="50" width="5.7265625" style="27" customWidth="1"/>
    <col min="51" max="51" width="15.1796875" style="27" customWidth="1"/>
    <col min="52" max="53" width="5.7265625" style="27" customWidth="1"/>
    <col min="54" max="54" width="14.453125" style="27"/>
    <col min="55" max="56" width="5.7265625" style="27" customWidth="1"/>
    <col min="57" max="57" width="18.26953125" style="27" customWidth="1"/>
    <col min="58" max="59" width="5.7265625" style="27" customWidth="1"/>
    <col min="60" max="60" width="14.453125" style="27"/>
    <col min="61" max="62" width="5.7265625" style="27" customWidth="1"/>
    <col min="63" max="63" width="14.453125" style="27"/>
    <col min="64" max="65" width="5.7265625" style="27" customWidth="1"/>
    <col min="66" max="66" width="14.453125" style="27"/>
    <col min="67" max="68" width="5.7265625" style="27" customWidth="1"/>
    <col min="69" max="69" width="14.453125" style="27"/>
    <col min="70" max="71" width="5.7265625" style="27" customWidth="1"/>
    <col min="72" max="72" width="14.453125" style="27"/>
    <col min="73" max="74" width="5.7265625" style="27" customWidth="1"/>
    <col min="75" max="75" width="14.453125" style="27"/>
    <col min="76" max="77" width="5.7265625" style="27" customWidth="1"/>
    <col min="78" max="78" width="14.453125" style="27"/>
    <col min="79" max="80" width="5.7265625" style="27" customWidth="1"/>
    <col min="81" max="81" width="14.453125" style="27"/>
    <col min="82" max="83" width="5.7265625" style="27" customWidth="1"/>
    <col min="84" max="84" width="14.453125" style="27"/>
    <col min="85" max="86" width="5.7265625" style="27" customWidth="1"/>
    <col min="87" max="87" width="14.453125" style="27"/>
    <col min="88" max="89" width="5.7265625" style="27" customWidth="1"/>
    <col min="90" max="90" width="14.453125" style="27"/>
    <col min="91" max="92" width="5.7265625" style="27" customWidth="1"/>
    <col min="93" max="93" width="14.453125" style="27"/>
    <col min="94" max="95" width="5.7265625" style="27" customWidth="1"/>
    <col min="96" max="96" width="14.453125" style="27"/>
    <col min="97" max="98" width="5.7265625" style="27" customWidth="1"/>
    <col min="99" max="99" width="14.453125" style="27"/>
    <col min="100" max="101" width="5.7265625" style="27" customWidth="1"/>
    <col min="102" max="102" width="14.453125" style="27"/>
    <col min="103" max="104" width="5.7265625" style="27" customWidth="1"/>
    <col min="105" max="105" width="14.453125" style="27"/>
    <col min="106" max="107" width="5.7265625" style="27" customWidth="1"/>
    <col min="108" max="108" width="14.453125" style="27"/>
    <col min="109" max="110" width="5.7265625" style="27" customWidth="1"/>
    <col min="111" max="111" width="14.453125" style="27"/>
    <col min="112" max="113" width="5.7265625" style="27" customWidth="1"/>
    <col min="114" max="114" width="14.453125" style="27"/>
    <col min="115" max="116" width="5.7265625" style="27" customWidth="1"/>
    <col min="117" max="117" width="14.453125" style="27"/>
    <col min="118" max="119" width="5.7265625" style="27" customWidth="1"/>
    <col min="120" max="120" width="14.453125" style="27"/>
    <col min="121" max="122" width="5.7265625" style="27" customWidth="1"/>
    <col min="123" max="123" width="14.453125" style="27"/>
    <col min="124" max="125" width="5.7265625" style="27" customWidth="1"/>
    <col min="126" max="126" width="14.453125" style="27"/>
    <col min="127" max="128" width="5.7265625" style="27" customWidth="1"/>
    <col min="129" max="129" width="14.453125" style="27"/>
    <col min="130" max="131" width="5.7265625" style="27" customWidth="1"/>
    <col min="132" max="132" width="14.453125" style="27"/>
    <col min="133" max="134" width="5.7265625" style="27" customWidth="1"/>
    <col min="135" max="135" width="14.453125" style="27"/>
    <col min="136" max="137" width="5.7265625" style="27" customWidth="1"/>
    <col min="138" max="138" width="14.453125" style="27"/>
    <col min="139" max="140" width="5.7265625" style="27" customWidth="1"/>
    <col min="141" max="141" width="14.453125" style="27"/>
    <col min="142" max="143" width="5.7265625" style="27" customWidth="1"/>
    <col min="144" max="144" width="14.453125" style="27"/>
    <col min="145" max="146" width="5.7265625" style="27" customWidth="1"/>
    <col min="147" max="147" width="14.453125" style="27"/>
    <col min="148" max="149" width="5.7265625" style="27" customWidth="1"/>
    <col min="150" max="150" width="14.453125" style="27"/>
    <col min="151" max="152" width="5.7265625" style="27" customWidth="1"/>
    <col min="153" max="153" width="14.453125" style="27"/>
    <col min="154" max="155" width="5.7265625" style="27" customWidth="1"/>
    <col min="156" max="156" width="14.453125" style="27"/>
    <col min="157" max="158" width="5.7265625" style="27" customWidth="1"/>
    <col min="159" max="159" width="14.453125" style="27"/>
    <col min="160" max="161" width="5.7265625" style="27" customWidth="1"/>
    <col min="162" max="16384" width="14.453125" style="27"/>
  </cols>
  <sheetData>
    <row r="1" spans="1:161" ht="15.75" customHeight="1">
      <c r="A1" s="25" t="s">
        <v>11</v>
      </c>
      <c r="B1" s="25" t="s">
        <v>25</v>
      </c>
      <c r="C1" s="20"/>
      <c r="D1" s="26"/>
      <c r="E1" s="26"/>
      <c r="P1" s="27">
        <v>1</v>
      </c>
      <c r="R1" s="28"/>
      <c r="U1" s="29"/>
      <c r="V1" s="30"/>
      <c r="W1" s="30"/>
      <c r="X1" s="29"/>
    </row>
    <row r="2" spans="1:161" ht="39" customHeight="1">
      <c r="A2" s="31"/>
      <c r="B2" s="31" t="s">
        <v>62</v>
      </c>
      <c r="C2" s="49"/>
      <c r="D2" s="26"/>
      <c r="E2" s="26"/>
      <c r="U2" s="29"/>
      <c r="V2" s="29"/>
      <c r="W2" s="29"/>
      <c r="X2" s="29"/>
    </row>
    <row r="3" spans="1:161" ht="15.75" customHeight="1">
      <c r="A3" s="25" t="s">
        <v>12</v>
      </c>
      <c r="B3" s="26"/>
      <c r="C3" s="49"/>
      <c r="D3" s="26"/>
      <c r="E3" s="26"/>
    </row>
    <row r="4" spans="1:161" ht="25.5" customHeight="1">
      <c r="A4" s="32"/>
      <c r="B4" s="26"/>
      <c r="C4" s="26"/>
      <c r="D4" s="26"/>
      <c r="E4" s="26"/>
    </row>
    <row r="5" spans="1:161" ht="15.75" customHeight="1">
      <c r="A5" s="26"/>
      <c r="B5" s="26"/>
      <c r="C5" s="26"/>
      <c r="D5" s="26"/>
      <c r="E5" s="26"/>
    </row>
    <row r="6" spans="1:161" ht="15.75" customHeight="1">
      <c r="A6" s="26"/>
      <c r="B6" s="26"/>
      <c r="C6" s="26"/>
      <c r="D6" s="26"/>
      <c r="E6" s="26"/>
    </row>
    <row r="7" spans="1:161" s="30" customFormat="1" ht="36" customHeight="1">
      <c r="A7" s="33"/>
      <c r="B7" s="47" t="s">
        <v>9</v>
      </c>
      <c r="C7" s="86" t="s">
        <v>58</v>
      </c>
      <c r="D7" s="87"/>
      <c r="E7" s="88"/>
      <c r="F7" s="86" t="s">
        <v>50</v>
      </c>
      <c r="G7" s="87"/>
      <c r="H7" s="88"/>
      <c r="I7" s="86" t="s">
        <v>51</v>
      </c>
      <c r="J7" s="87"/>
      <c r="K7" s="88"/>
      <c r="L7" s="86" t="s">
        <v>59</v>
      </c>
      <c r="M7" s="87"/>
      <c r="N7" s="88"/>
      <c r="O7" s="86" t="s">
        <v>60</v>
      </c>
      <c r="P7" s="87"/>
      <c r="Q7" s="88"/>
      <c r="R7" s="86" t="s">
        <v>52</v>
      </c>
      <c r="S7" s="87"/>
      <c r="T7" s="88"/>
      <c r="U7" s="86" t="s">
        <v>53</v>
      </c>
      <c r="V7" s="87"/>
      <c r="W7" s="88"/>
      <c r="X7" s="86" t="s">
        <v>54</v>
      </c>
      <c r="Y7" s="87"/>
      <c r="Z7" s="88"/>
      <c r="AA7" s="89" t="s">
        <v>66</v>
      </c>
      <c r="AB7" s="87"/>
      <c r="AC7" s="88"/>
      <c r="AD7" s="89" t="s">
        <v>67</v>
      </c>
      <c r="AE7" s="87"/>
      <c r="AF7" s="88"/>
      <c r="AG7" s="89" t="s">
        <v>68</v>
      </c>
      <c r="AH7" s="87"/>
      <c r="AI7" s="88"/>
      <c r="AJ7" s="89" t="s">
        <v>69</v>
      </c>
      <c r="AK7" s="87"/>
      <c r="AL7" s="88"/>
      <c r="AM7" s="89" t="s">
        <v>70</v>
      </c>
      <c r="AN7" s="87"/>
      <c r="AO7" s="88"/>
      <c r="AP7" s="89" t="s">
        <v>71</v>
      </c>
      <c r="AQ7" s="87"/>
      <c r="AR7" s="88"/>
      <c r="AS7" s="89" t="s">
        <v>72</v>
      </c>
      <c r="AT7" s="87"/>
      <c r="AU7" s="88"/>
      <c r="AV7" s="89" t="s">
        <v>73</v>
      </c>
      <c r="AW7" s="87"/>
      <c r="AX7" s="88"/>
      <c r="AY7" s="89" t="s">
        <v>74</v>
      </c>
      <c r="AZ7" s="87"/>
      <c r="BA7" s="88"/>
      <c r="BB7" s="89" t="s">
        <v>75</v>
      </c>
      <c r="BC7" s="87"/>
      <c r="BD7" s="88"/>
      <c r="BE7" s="89" t="s">
        <v>76</v>
      </c>
      <c r="BF7" s="87"/>
      <c r="BG7" s="88"/>
      <c r="BH7" s="89" t="s">
        <v>77</v>
      </c>
      <c r="BI7" s="87"/>
      <c r="BJ7" s="88"/>
      <c r="BK7" s="89" t="s">
        <v>78</v>
      </c>
      <c r="BL7" s="87"/>
      <c r="BM7" s="88"/>
      <c r="BN7" s="89" t="s">
        <v>79</v>
      </c>
      <c r="BO7" s="87"/>
      <c r="BP7" s="88"/>
      <c r="BQ7" s="89" t="s">
        <v>80</v>
      </c>
      <c r="BR7" s="87"/>
      <c r="BS7" s="88"/>
      <c r="BT7" s="89" t="s">
        <v>81</v>
      </c>
      <c r="BU7" s="87"/>
      <c r="BV7" s="88"/>
      <c r="BW7" s="89" t="s">
        <v>82</v>
      </c>
      <c r="BX7" s="87"/>
      <c r="BY7" s="88"/>
      <c r="BZ7" s="89" t="s">
        <v>83</v>
      </c>
      <c r="CA7" s="87"/>
      <c r="CB7" s="88"/>
      <c r="CC7" s="89" t="s">
        <v>84</v>
      </c>
      <c r="CD7" s="87"/>
      <c r="CE7" s="88"/>
      <c r="CF7" s="89" t="s">
        <v>85</v>
      </c>
      <c r="CG7" s="87"/>
      <c r="CH7" s="88"/>
      <c r="CI7" s="89" t="s">
        <v>86</v>
      </c>
      <c r="CJ7" s="87"/>
      <c r="CK7" s="88"/>
      <c r="CL7" s="89" t="s">
        <v>87</v>
      </c>
      <c r="CM7" s="87"/>
      <c r="CN7" s="88"/>
      <c r="CO7" s="89" t="s">
        <v>88</v>
      </c>
      <c r="CP7" s="87"/>
      <c r="CQ7" s="88"/>
      <c r="CR7" s="89" t="s">
        <v>89</v>
      </c>
      <c r="CS7" s="87"/>
      <c r="CT7" s="88"/>
      <c r="CU7" s="89" t="s">
        <v>90</v>
      </c>
      <c r="CV7" s="87"/>
      <c r="CW7" s="88"/>
      <c r="CX7" s="89" t="s">
        <v>91</v>
      </c>
      <c r="CY7" s="87"/>
      <c r="CZ7" s="88"/>
      <c r="DA7" s="89" t="s">
        <v>92</v>
      </c>
      <c r="DB7" s="87"/>
      <c r="DC7" s="88"/>
      <c r="DD7" s="89" t="s">
        <v>93</v>
      </c>
      <c r="DE7" s="87"/>
      <c r="DF7" s="88"/>
      <c r="DG7" s="89" t="s">
        <v>94</v>
      </c>
      <c r="DH7" s="87"/>
      <c r="DI7" s="88"/>
      <c r="DJ7" s="89" t="s">
        <v>95</v>
      </c>
      <c r="DK7" s="87"/>
      <c r="DL7" s="88"/>
      <c r="DM7" s="89" t="s">
        <v>96</v>
      </c>
      <c r="DN7" s="87"/>
      <c r="DO7" s="88"/>
      <c r="DP7" s="89" t="s">
        <v>97</v>
      </c>
      <c r="DQ7" s="87"/>
      <c r="DR7" s="88"/>
      <c r="DS7" s="89" t="s">
        <v>98</v>
      </c>
      <c r="DT7" s="87"/>
      <c r="DU7" s="88"/>
      <c r="DV7" s="89" t="s">
        <v>99</v>
      </c>
      <c r="DW7" s="87"/>
      <c r="DX7" s="88"/>
      <c r="DY7" s="89" t="s">
        <v>100</v>
      </c>
      <c r="DZ7" s="87"/>
      <c r="EA7" s="88"/>
      <c r="EB7" s="89" t="s">
        <v>101</v>
      </c>
      <c r="EC7" s="87"/>
      <c r="ED7" s="88"/>
      <c r="EE7" s="89" t="s">
        <v>102</v>
      </c>
      <c r="EF7" s="87"/>
      <c r="EG7" s="88"/>
      <c r="EH7" s="89" t="s">
        <v>103</v>
      </c>
      <c r="EI7" s="87"/>
      <c r="EJ7" s="88"/>
      <c r="EK7" s="89" t="s">
        <v>104</v>
      </c>
      <c r="EL7" s="87"/>
      <c r="EM7" s="88"/>
      <c r="EN7" s="89" t="s">
        <v>105</v>
      </c>
      <c r="EO7" s="87"/>
      <c r="EP7" s="88"/>
      <c r="EQ7" s="89" t="s">
        <v>106</v>
      </c>
      <c r="ER7" s="87"/>
      <c r="ES7" s="88"/>
      <c r="ET7" s="89" t="s">
        <v>107</v>
      </c>
      <c r="EU7" s="87"/>
      <c r="EV7" s="88"/>
      <c r="EW7" s="89" t="s">
        <v>108</v>
      </c>
      <c r="EX7" s="87"/>
      <c r="EY7" s="88"/>
      <c r="EZ7" s="89" t="s">
        <v>109</v>
      </c>
      <c r="FA7" s="87"/>
      <c r="FB7" s="88"/>
      <c r="FC7" s="89" t="s">
        <v>112</v>
      </c>
      <c r="FD7" s="87"/>
      <c r="FE7" s="88"/>
    </row>
    <row r="8" spans="1:161" ht="46.5" customHeight="1">
      <c r="A8" s="34" t="s">
        <v>6</v>
      </c>
      <c r="B8" s="35" t="s">
        <v>49</v>
      </c>
      <c r="C8" s="83" t="s">
        <v>30</v>
      </c>
      <c r="D8" s="84"/>
      <c r="E8" s="85"/>
      <c r="F8" s="83" t="s">
        <v>31</v>
      </c>
      <c r="G8" s="84"/>
      <c r="H8" s="85"/>
      <c r="I8" s="83" t="s">
        <v>48</v>
      </c>
      <c r="J8" s="84"/>
      <c r="K8" s="85"/>
      <c r="L8" s="83" t="s">
        <v>32</v>
      </c>
      <c r="M8" s="84"/>
      <c r="N8" s="48"/>
      <c r="O8" s="83" t="s">
        <v>34</v>
      </c>
      <c r="P8" s="84"/>
      <c r="Q8" s="85"/>
      <c r="R8" s="83" t="s">
        <v>33</v>
      </c>
      <c r="S8" s="84"/>
      <c r="T8" s="85"/>
      <c r="U8" s="83" t="s">
        <v>33</v>
      </c>
      <c r="V8" s="84"/>
      <c r="W8" s="85"/>
      <c r="X8" s="83" t="s">
        <v>35</v>
      </c>
      <c r="Y8" s="84"/>
      <c r="Z8" s="85"/>
      <c r="AA8" s="83" t="s">
        <v>36</v>
      </c>
      <c r="AB8" s="84"/>
      <c r="AC8" s="85"/>
      <c r="AD8" s="83" t="s">
        <v>37</v>
      </c>
      <c r="AE8" s="84"/>
      <c r="AF8" s="85"/>
      <c r="AG8" s="83" t="s">
        <v>38</v>
      </c>
      <c r="AH8" s="84"/>
      <c r="AI8" s="85"/>
      <c r="AJ8" s="83" t="s">
        <v>39</v>
      </c>
      <c r="AK8" s="84"/>
      <c r="AL8" s="85"/>
      <c r="AM8" s="83" t="s">
        <v>42</v>
      </c>
      <c r="AN8" s="84"/>
      <c r="AO8" s="85"/>
      <c r="AP8" s="83" t="s">
        <v>43</v>
      </c>
      <c r="AQ8" s="84"/>
      <c r="AR8" s="85"/>
      <c r="AS8" s="82" t="s">
        <v>10</v>
      </c>
      <c r="AT8" s="82"/>
      <c r="AU8" s="82"/>
      <c r="AV8" s="83" t="s">
        <v>44</v>
      </c>
      <c r="AW8" s="84"/>
      <c r="AX8" s="85"/>
      <c r="AY8" s="83" t="s">
        <v>45</v>
      </c>
      <c r="AZ8" s="84"/>
      <c r="BA8" s="85"/>
      <c r="BB8" s="83" t="s">
        <v>46</v>
      </c>
      <c r="BC8" s="84"/>
      <c r="BD8" s="85"/>
      <c r="BE8" s="83" t="s">
        <v>47</v>
      </c>
      <c r="BF8" s="84"/>
      <c r="BG8" s="85"/>
      <c r="BH8" s="83"/>
      <c r="BI8" s="84"/>
      <c r="BJ8" s="85"/>
      <c r="BK8" s="82"/>
      <c r="BL8" s="82"/>
      <c r="BM8" s="82"/>
      <c r="BN8" s="83"/>
      <c r="BO8" s="84"/>
      <c r="BP8" s="85"/>
      <c r="BQ8" s="82"/>
      <c r="BR8" s="82"/>
      <c r="BS8" s="82"/>
      <c r="BT8" s="83"/>
      <c r="BU8" s="84"/>
      <c r="BV8" s="85"/>
      <c r="BW8" s="82"/>
      <c r="BX8" s="82"/>
      <c r="BY8" s="82"/>
      <c r="BZ8" s="83"/>
      <c r="CA8" s="84"/>
      <c r="CB8" s="85"/>
      <c r="CC8" s="82"/>
      <c r="CD8" s="82"/>
      <c r="CE8" s="82"/>
      <c r="CF8" s="83"/>
      <c r="CG8" s="84"/>
      <c r="CH8" s="85"/>
      <c r="CI8" s="82"/>
      <c r="CJ8" s="82"/>
      <c r="CK8" s="82"/>
      <c r="CL8" s="83"/>
      <c r="CM8" s="84"/>
      <c r="CN8" s="85"/>
      <c r="CO8" s="82"/>
      <c r="CP8" s="82"/>
      <c r="CQ8" s="82"/>
      <c r="CR8" s="83"/>
      <c r="CS8" s="84"/>
      <c r="CT8" s="85"/>
      <c r="CU8" s="82"/>
      <c r="CV8" s="82"/>
      <c r="CW8" s="82"/>
      <c r="CX8" s="83"/>
      <c r="CY8" s="84"/>
      <c r="CZ8" s="85"/>
      <c r="DA8" s="82"/>
      <c r="DB8" s="82"/>
      <c r="DC8" s="82"/>
      <c r="DD8" s="83"/>
      <c r="DE8" s="84"/>
      <c r="DF8" s="85"/>
      <c r="DG8" s="82"/>
      <c r="DH8" s="82"/>
      <c r="DI8" s="82"/>
      <c r="DJ8" s="83"/>
      <c r="DK8" s="84"/>
      <c r="DL8" s="85"/>
      <c r="DM8" s="82"/>
      <c r="DN8" s="82"/>
      <c r="DO8" s="82"/>
      <c r="DP8" s="83"/>
      <c r="DQ8" s="84"/>
      <c r="DR8" s="85"/>
      <c r="DS8" s="82"/>
      <c r="DT8" s="82"/>
      <c r="DU8" s="82"/>
      <c r="DV8" s="83"/>
      <c r="DW8" s="84"/>
      <c r="DX8" s="85"/>
      <c r="DY8" s="82"/>
      <c r="DZ8" s="82"/>
      <c r="EA8" s="82"/>
      <c r="EB8" s="83"/>
      <c r="EC8" s="84"/>
      <c r="ED8" s="85"/>
      <c r="EE8" s="82"/>
      <c r="EF8" s="82"/>
      <c r="EG8" s="82"/>
      <c r="EH8" s="83"/>
      <c r="EI8" s="84"/>
      <c r="EJ8" s="85"/>
      <c r="EK8" s="82"/>
      <c r="EL8" s="82"/>
      <c r="EM8" s="82"/>
      <c r="EN8" s="83"/>
      <c r="EO8" s="84"/>
      <c r="EP8" s="85"/>
      <c r="EQ8" s="82"/>
      <c r="ER8" s="82"/>
      <c r="ES8" s="82"/>
      <c r="ET8" s="83"/>
      <c r="EU8" s="84"/>
      <c r="EV8" s="85"/>
      <c r="EW8" s="82"/>
      <c r="EX8" s="82"/>
      <c r="EY8" s="82"/>
      <c r="EZ8" s="83"/>
      <c r="FA8" s="84"/>
      <c r="FB8" s="85"/>
      <c r="FC8" s="82"/>
      <c r="FD8" s="82"/>
      <c r="FE8" s="82"/>
    </row>
    <row r="9" spans="1:161" ht="15.75" customHeight="1">
      <c r="A9" s="36"/>
      <c r="B9" s="36"/>
      <c r="C9" s="37" t="s">
        <v>7</v>
      </c>
      <c r="D9" s="37" t="s">
        <v>8</v>
      </c>
      <c r="E9" s="37" t="s">
        <v>24</v>
      </c>
      <c r="F9" s="37" t="s">
        <v>7</v>
      </c>
      <c r="G9" s="37" t="s">
        <v>8</v>
      </c>
      <c r="H9" s="37" t="s">
        <v>24</v>
      </c>
      <c r="I9" s="37" t="s">
        <v>7</v>
      </c>
      <c r="J9" s="37" t="s">
        <v>8</v>
      </c>
      <c r="K9" s="37" t="s">
        <v>24</v>
      </c>
      <c r="L9" s="37" t="s">
        <v>7</v>
      </c>
      <c r="M9" s="37" t="s">
        <v>8</v>
      </c>
      <c r="N9" s="37" t="s">
        <v>24</v>
      </c>
      <c r="O9" s="37" t="s">
        <v>7</v>
      </c>
      <c r="P9" s="37" t="s">
        <v>8</v>
      </c>
      <c r="Q9" s="37" t="s">
        <v>24</v>
      </c>
      <c r="R9" s="37" t="s">
        <v>7</v>
      </c>
      <c r="S9" s="37" t="s">
        <v>8</v>
      </c>
      <c r="T9" s="37" t="s">
        <v>24</v>
      </c>
      <c r="U9" s="37" t="s">
        <v>7</v>
      </c>
      <c r="V9" s="37" t="s">
        <v>8</v>
      </c>
      <c r="W9" s="37" t="s">
        <v>24</v>
      </c>
      <c r="X9" s="37" t="s">
        <v>7</v>
      </c>
      <c r="Y9" s="37" t="s">
        <v>8</v>
      </c>
      <c r="Z9" s="37" t="s">
        <v>24</v>
      </c>
      <c r="AA9" s="37" t="s">
        <v>7</v>
      </c>
      <c r="AB9" s="37" t="s">
        <v>8</v>
      </c>
      <c r="AC9" s="37" t="s">
        <v>24</v>
      </c>
      <c r="AD9" s="37" t="s">
        <v>7</v>
      </c>
      <c r="AE9" s="37" t="s">
        <v>8</v>
      </c>
      <c r="AF9" s="37" t="s">
        <v>24</v>
      </c>
      <c r="AG9" s="37" t="s">
        <v>7</v>
      </c>
      <c r="AH9" s="37" t="s">
        <v>8</v>
      </c>
      <c r="AI9" s="37" t="s">
        <v>24</v>
      </c>
      <c r="AJ9" s="37" t="s">
        <v>7</v>
      </c>
      <c r="AK9" s="37" t="s">
        <v>8</v>
      </c>
      <c r="AL9" s="37" t="s">
        <v>24</v>
      </c>
      <c r="AM9" s="37" t="s">
        <v>7</v>
      </c>
      <c r="AN9" s="37" t="s">
        <v>8</v>
      </c>
      <c r="AO9" s="37" t="s">
        <v>24</v>
      </c>
      <c r="AP9" s="37" t="s">
        <v>7</v>
      </c>
      <c r="AQ9" s="37" t="s">
        <v>8</v>
      </c>
      <c r="AR9" s="37" t="s">
        <v>24</v>
      </c>
      <c r="AS9" s="37" t="s">
        <v>7</v>
      </c>
      <c r="AT9" s="37" t="s">
        <v>8</v>
      </c>
      <c r="AU9" s="37" t="s">
        <v>24</v>
      </c>
      <c r="AV9" s="37" t="s">
        <v>7</v>
      </c>
      <c r="AW9" s="37" t="s">
        <v>8</v>
      </c>
      <c r="AX9" s="37" t="s">
        <v>24</v>
      </c>
      <c r="AY9" s="37" t="s">
        <v>7</v>
      </c>
      <c r="AZ9" s="37" t="s">
        <v>8</v>
      </c>
      <c r="BA9" s="37" t="s">
        <v>24</v>
      </c>
      <c r="BB9" s="37" t="s">
        <v>7</v>
      </c>
      <c r="BC9" s="37" t="s">
        <v>8</v>
      </c>
      <c r="BD9" s="37" t="s">
        <v>24</v>
      </c>
      <c r="BE9" s="37" t="s">
        <v>7</v>
      </c>
      <c r="BF9" s="37" t="s">
        <v>8</v>
      </c>
      <c r="BG9" s="37" t="s">
        <v>24</v>
      </c>
      <c r="BH9" s="37" t="s">
        <v>7</v>
      </c>
      <c r="BI9" s="37" t="s">
        <v>8</v>
      </c>
      <c r="BJ9" s="37" t="s">
        <v>24</v>
      </c>
      <c r="BK9" s="37" t="s">
        <v>7</v>
      </c>
      <c r="BL9" s="37" t="s">
        <v>8</v>
      </c>
      <c r="BM9" s="37" t="s">
        <v>24</v>
      </c>
      <c r="BN9" s="37" t="s">
        <v>7</v>
      </c>
      <c r="BO9" s="37" t="s">
        <v>8</v>
      </c>
      <c r="BP9" s="37" t="s">
        <v>24</v>
      </c>
      <c r="BQ9" s="37" t="s">
        <v>7</v>
      </c>
      <c r="BR9" s="37" t="s">
        <v>8</v>
      </c>
      <c r="BS9" s="37" t="s">
        <v>24</v>
      </c>
      <c r="BT9" s="37" t="s">
        <v>7</v>
      </c>
      <c r="BU9" s="37" t="s">
        <v>8</v>
      </c>
      <c r="BV9" s="37" t="s">
        <v>24</v>
      </c>
      <c r="BW9" s="37" t="s">
        <v>7</v>
      </c>
      <c r="BX9" s="37" t="s">
        <v>8</v>
      </c>
      <c r="BY9" s="37" t="s">
        <v>24</v>
      </c>
      <c r="BZ9" s="37" t="s">
        <v>7</v>
      </c>
      <c r="CA9" s="37" t="s">
        <v>8</v>
      </c>
      <c r="CB9" s="37" t="s">
        <v>24</v>
      </c>
      <c r="CC9" s="37" t="s">
        <v>7</v>
      </c>
      <c r="CD9" s="37" t="s">
        <v>8</v>
      </c>
      <c r="CE9" s="37" t="s">
        <v>24</v>
      </c>
      <c r="CF9" s="37" t="s">
        <v>7</v>
      </c>
      <c r="CG9" s="37" t="s">
        <v>8</v>
      </c>
      <c r="CH9" s="37" t="s">
        <v>24</v>
      </c>
      <c r="CI9" s="37" t="s">
        <v>7</v>
      </c>
      <c r="CJ9" s="37" t="s">
        <v>8</v>
      </c>
      <c r="CK9" s="37" t="s">
        <v>24</v>
      </c>
      <c r="CL9" s="37" t="s">
        <v>7</v>
      </c>
      <c r="CM9" s="37" t="s">
        <v>8</v>
      </c>
      <c r="CN9" s="37" t="s">
        <v>24</v>
      </c>
      <c r="CO9" s="37" t="s">
        <v>7</v>
      </c>
      <c r="CP9" s="37" t="s">
        <v>8</v>
      </c>
      <c r="CQ9" s="37" t="s">
        <v>24</v>
      </c>
      <c r="CR9" s="37" t="s">
        <v>7</v>
      </c>
      <c r="CS9" s="37" t="s">
        <v>8</v>
      </c>
      <c r="CT9" s="37" t="s">
        <v>24</v>
      </c>
      <c r="CU9" s="37" t="s">
        <v>7</v>
      </c>
      <c r="CV9" s="37" t="s">
        <v>8</v>
      </c>
      <c r="CW9" s="37" t="s">
        <v>24</v>
      </c>
      <c r="CX9" s="37" t="s">
        <v>7</v>
      </c>
      <c r="CY9" s="37" t="s">
        <v>8</v>
      </c>
      <c r="CZ9" s="37" t="s">
        <v>24</v>
      </c>
      <c r="DA9" s="37" t="s">
        <v>7</v>
      </c>
      <c r="DB9" s="37" t="s">
        <v>8</v>
      </c>
      <c r="DC9" s="37" t="s">
        <v>24</v>
      </c>
      <c r="DD9" s="37" t="s">
        <v>7</v>
      </c>
      <c r="DE9" s="37" t="s">
        <v>8</v>
      </c>
      <c r="DF9" s="37" t="s">
        <v>24</v>
      </c>
      <c r="DG9" s="37" t="s">
        <v>7</v>
      </c>
      <c r="DH9" s="37" t="s">
        <v>8</v>
      </c>
      <c r="DI9" s="37" t="s">
        <v>24</v>
      </c>
      <c r="DJ9" s="37" t="s">
        <v>7</v>
      </c>
      <c r="DK9" s="37" t="s">
        <v>8</v>
      </c>
      <c r="DL9" s="37" t="s">
        <v>24</v>
      </c>
      <c r="DM9" s="37" t="s">
        <v>7</v>
      </c>
      <c r="DN9" s="37" t="s">
        <v>8</v>
      </c>
      <c r="DO9" s="37" t="s">
        <v>24</v>
      </c>
      <c r="DP9" s="37" t="s">
        <v>7</v>
      </c>
      <c r="DQ9" s="37" t="s">
        <v>8</v>
      </c>
      <c r="DR9" s="37" t="s">
        <v>24</v>
      </c>
      <c r="DS9" s="37" t="s">
        <v>7</v>
      </c>
      <c r="DT9" s="37" t="s">
        <v>8</v>
      </c>
      <c r="DU9" s="37" t="s">
        <v>24</v>
      </c>
      <c r="DV9" s="37" t="s">
        <v>7</v>
      </c>
      <c r="DW9" s="37" t="s">
        <v>8</v>
      </c>
      <c r="DX9" s="37" t="s">
        <v>24</v>
      </c>
      <c r="DY9" s="37" t="s">
        <v>7</v>
      </c>
      <c r="DZ9" s="37" t="s">
        <v>8</v>
      </c>
      <c r="EA9" s="37" t="s">
        <v>24</v>
      </c>
      <c r="EB9" s="37" t="s">
        <v>7</v>
      </c>
      <c r="EC9" s="37" t="s">
        <v>8</v>
      </c>
      <c r="ED9" s="37" t="s">
        <v>24</v>
      </c>
      <c r="EE9" s="37" t="s">
        <v>7</v>
      </c>
      <c r="EF9" s="37" t="s">
        <v>8</v>
      </c>
      <c r="EG9" s="37" t="s">
        <v>24</v>
      </c>
      <c r="EH9" s="37" t="s">
        <v>7</v>
      </c>
      <c r="EI9" s="37" t="s">
        <v>8</v>
      </c>
      <c r="EJ9" s="37" t="s">
        <v>24</v>
      </c>
      <c r="EK9" s="37" t="s">
        <v>7</v>
      </c>
      <c r="EL9" s="37" t="s">
        <v>8</v>
      </c>
      <c r="EM9" s="37" t="s">
        <v>24</v>
      </c>
      <c r="EN9" s="37" t="s">
        <v>7</v>
      </c>
      <c r="EO9" s="37" t="s">
        <v>8</v>
      </c>
      <c r="EP9" s="37" t="s">
        <v>24</v>
      </c>
      <c r="EQ9" s="37" t="s">
        <v>7</v>
      </c>
      <c r="ER9" s="37" t="s">
        <v>8</v>
      </c>
      <c r="ES9" s="37" t="s">
        <v>24</v>
      </c>
      <c r="ET9" s="37" t="s">
        <v>7</v>
      </c>
      <c r="EU9" s="37" t="s">
        <v>8</v>
      </c>
      <c r="EV9" s="37" t="s">
        <v>24</v>
      </c>
      <c r="EW9" s="37" t="s">
        <v>7</v>
      </c>
      <c r="EX9" s="37" t="s">
        <v>8</v>
      </c>
      <c r="EY9" s="37" t="s">
        <v>24</v>
      </c>
      <c r="EZ9" s="37" t="s">
        <v>7</v>
      </c>
      <c r="FA9" s="37" t="s">
        <v>8</v>
      </c>
      <c r="FB9" s="37" t="s">
        <v>24</v>
      </c>
      <c r="FC9" s="37" t="s">
        <v>7</v>
      </c>
      <c r="FD9" s="37" t="s">
        <v>8</v>
      </c>
      <c r="FE9" s="37" t="s">
        <v>24</v>
      </c>
    </row>
    <row r="10" spans="1:161" ht="16" customHeight="1">
      <c r="A10" s="38" t="s">
        <v>119</v>
      </c>
      <c r="B10" s="39" t="s">
        <v>110</v>
      </c>
      <c r="C10" s="39">
        <v>0</v>
      </c>
      <c r="D10" s="40">
        <v>1</v>
      </c>
      <c r="E10" s="41"/>
      <c r="F10" s="38">
        <v>2</v>
      </c>
      <c r="G10" s="40">
        <v>2</v>
      </c>
      <c r="H10" s="41"/>
      <c r="I10" s="38">
        <v>35</v>
      </c>
      <c r="J10" s="40">
        <v>1</v>
      </c>
      <c r="K10" s="41"/>
      <c r="L10" s="38" t="s">
        <v>0</v>
      </c>
      <c r="M10" s="40">
        <v>1</v>
      </c>
      <c r="N10" s="41"/>
      <c r="O10" s="38" t="s">
        <v>1</v>
      </c>
      <c r="P10" s="40">
        <v>1</v>
      </c>
      <c r="Q10" s="41"/>
      <c r="R10" s="38" t="s">
        <v>2</v>
      </c>
      <c r="S10" s="40">
        <v>2</v>
      </c>
      <c r="T10" s="41"/>
      <c r="U10" s="38" t="s">
        <v>1</v>
      </c>
      <c r="V10" s="40">
        <v>1</v>
      </c>
      <c r="W10" s="41"/>
      <c r="X10" s="38" t="s">
        <v>56</v>
      </c>
      <c r="Y10" s="40">
        <v>2</v>
      </c>
      <c r="Z10" s="41"/>
      <c r="AA10" s="38" t="s">
        <v>1</v>
      </c>
      <c r="AB10" s="40">
        <v>1</v>
      </c>
      <c r="AC10" s="41"/>
      <c r="AD10" s="38">
        <v>40</v>
      </c>
      <c r="AE10" s="40">
        <v>1</v>
      </c>
      <c r="AF10" s="41"/>
      <c r="AG10" s="38" t="s">
        <v>114</v>
      </c>
      <c r="AH10" s="40">
        <v>1</v>
      </c>
      <c r="AI10" s="41" t="s">
        <v>115</v>
      </c>
      <c r="AJ10" s="38" t="s">
        <v>1</v>
      </c>
      <c r="AK10" s="40">
        <v>1</v>
      </c>
      <c r="AL10" s="41"/>
      <c r="AM10" s="38">
        <v>10</v>
      </c>
      <c r="AN10" s="40">
        <v>1</v>
      </c>
      <c r="AO10" s="41"/>
      <c r="AP10" s="38">
        <v>40</v>
      </c>
      <c r="AQ10" s="40">
        <v>1</v>
      </c>
      <c r="AR10" s="41"/>
      <c r="AS10" s="38">
        <v>40</v>
      </c>
      <c r="AT10" s="40">
        <v>1</v>
      </c>
      <c r="AU10" s="41"/>
      <c r="AV10" s="38">
        <v>5</v>
      </c>
      <c r="AW10" s="40">
        <v>1</v>
      </c>
      <c r="AX10" s="41"/>
      <c r="AY10" s="38" t="s">
        <v>1</v>
      </c>
      <c r="AZ10" s="40">
        <v>1</v>
      </c>
      <c r="BA10" s="41"/>
      <c r="BB10" s="38" t="s">
        <v>1</v>
      </c>
      <c r="BC10" s="40">
        <v>1</v>
      </c>
      <c r="BD10" s="41"/>
      <c r="BE10" s="38" t="s">
        <v>1</v>
      </c>
      <c r="BF10" s="40">
        <v>1</v>
      </c>
      <c r="BG10" s="41"/>
      <c r="BH10" s="38">
        <v>1</v>
      </c>
      <c r="BI10" s="40">
        <v>1</v>
      </c>
      <c r="BJ10" s="41"/>
      <c r="BK10" s="38">
        <v>2</v>
      </c>
      <c r="BL10" s="40">
        <v>1</v>
      </c>
      <c r="BM10" s="41"/>
      <c r="BN10" s="38">
        <v>3</v>
      </c>
      <c r="BO10" s="40">
        <v>1</v>
      </c>
      <c r="BP10" s="41"/>
      <c r="BQ10" s="38">
        <v>4</v>
      </c>
      <c r="BR10" s="40">
        <v>1</v>
      </c>
      <c r="BS10" s="41"/>
      <c r="BT10" s="38">
        <v>5</v>
      </c>
      <c r="BU10" s="40">
        <v>1</v>
      </c>
      <c r="BV10" s="41"/>
      <c r="BW10" s="38">
        <v>6</v>
      </c>
      <c r="BX10" s="40">
        <v>1</v>
      </c>
      <c r="BY10" s="41"/>
      <c r="BZ10" s="38">
        <v>6</v>
      </c>
      <c r="CA10" s="40">
        <v>1</v>
      </c>
      <c r="CB10" s="41"/>
      <c r="CC10" s="38">
        <v>8</v>
      </c>
      <c r="CD10" s="40">
        <v>1</v>
      </c>
      <c r="CE10" s="41"/>
      <c r="CF10" s="38">
        <v>9</v>
      </c>
      <c r="CG10" s="40">
        <v>1</v>
      </c>
      <c r="CH10" s="41"/>
      <c r="CI10" s="38">
        <v>10</v>
      </c>
      <c r="CJ10" s="40">
        <v>1</v>
      </c>
      <c r="CK10" s="41"/>
      <c r="CL10" s="38">
        <v>11</v>
      </c>
      <c r="CM10" s="40">
        <v>1</v>
      </c>
      <c r="CN10" s="41"/>
      <c r="CO10" s="38">
        <v>12</v>
      </c>
      <c r="CP10" s="40">
        <v>1</v>
      </c>
      <c r="CQ10" s="41"/>
      <c r="CR10" s="38">
        <v>13</v>
      </c>
      <c r="CS10" s="40">
        <v>1</v>
      </c>
      <c r="CT10" s="41"/>
      <c r="CU10" s="38">
        <v>14</v>
      </c>
      <c r="CV10" s="40">
        <v>1</v>
      </c>
      <c r="CW10" s="41"/>
      <c r="CX10" s="38">
        <v>15</v>
      </c>
      <c r="CY10" s="40">
        <v>1</v>
      </c>
      <c r="CZ10" s="41"/>
      <c r="DA10" s="38">
        <v>16</v>
      </c>
      <c r="DB10" s="40">
        <v>1</v>
      </c>
      <c r="DC10" s="41"/>
      <c r="DD10" s="38">
        <v>17</v>
      </c>
      <c r="DE10" s="40">
        <v>1</v>
      </c>
      <c r="DF10" s="41"/>
      <c r="DG10" s="38">
        <v>18</v>
      </c>
      <c r="DH10" s="40">
        <v>1</v>
      </c>
      <c r="DI10" s="41"/>
      <c r="DJ10" s="38">
        <v>19</v>
      </c>
      <c r="DK10" s="40">
        <v>1</v>
      </c>
      <c r="DL10" s="41"/>
      <c r="DM10" s="38">
        <v>20</v>
      </c>
      <c r="DN10" s="40">
        <v>1</v>
      </c>
      <c r="DO10" s="41"/>
      <c r="DP10" s="38">
        <v>21</v>
      </c>
      <c r="DQ10" s="40">
        <v>1</v>
      </c>
      <c r="DR10" s="41"/>
      <c r="DS10" s="38">
        <v>22</v>
      </c>
      <c r="DT10" s="40">
        <v>1</v>
      </c>
      <c r="DU10" s="41"/>
      <c r="DV10" s="38">
        <v>23</v>
      </c>
      <c r="DW10" s="40">
        <v>1</v>
      </c>
      <c r="DX10" s="41"/>
      <c r="DY10" s="38">
        <v>24</v>
      </c>
      <c r="DZ10" s="40">
        <v>1</v>
      </c>
      <c r="EA10" s="41"/>
      <c r="EB10" s="38">
        <v>25</v>
      </c>
      <c r="EC10" s="40">
        <v>1</v>
      </c>
      <c r="ED10" s="41"/>
      <c r="EE10" s="38">
        <v>26</v>
      </c>
      <c r="EF10" s="40">
        <v>1</v>
      </c>
      <c r="EG10" s="41"/>
      <c r="EH10" s="38">
        <v>27</v>
      </c>
      <c r="EI10" s="40">
        <v>1</v>
      </c>
      <c r="EJ10" s="41"/>
      <c r="EK10" s="38">
        <v>28</v>
      </c>
      <c r="EL10" s="40">
        <v>1</v>
      </c>
      <c r="EM10" s="41"/>
      <c r="EN10" s="38">
        <v>29</v>
      </c>
      <c r="EO10" s="40">
        <v>1</v>
      </c>
      <c r="EP10" s="41"/>
      <c r="EQ10" s="38">
        <v>30</v>
      </c>
      <c r="ER10" s="40">
        <v>1</v>
      </c>
      <c r="ES10" s="41"/>
      <c r="ET10" s="38">
        <v>31</v>
      </c>
      <c r="EU10" s="40">
        <v>1</v>
      </c>
      <c r="EV10" s="41"/>
      <c r="EW10" s="38">
        <v>32</v>
      </c>
      <c r="EX10" s="40">
        <v>1</v>
      </c>
      <c r="EY10" s="41"/>
      <c r="EZ10" s="38">
        <v>33</v>
      </c>
      <c r="FA10" s="40">
        <v>1</v>
      </c>
      <c r="FB10" s="41" t="s">
        <v>111</v>
      </c>
      <c r="FC10" s="38">
        <v>34</v>
      </c>
      <c r="FD10" s="40">
        <v>1</v>
      </c>
      <c r="FE10" s="41" t="s">
        <v>113</v>
      </c>
    </row>
    <row r="11" spans="1:161" ht="16" customHeight="1">
      <c r="A11" s="38" t="s">
        <v>120</v>
      </c>
      <c r="B11" s="39" t="s">
        <v>118</v>
      </c>
      <c r="C11" s="42">
        <v>5</v>
      </c>
      <c r="D11" s="40">
        <v>1</v>
      </c>
      <c r="E11" s="41"/>
      <c r="F11" s="38">
        <v>3</v>
      </c>
      <c r="G11" s="40">
        <v>2</v>
      </c>
      <c r="H11" s="41"/>
      <c r="I11" s="38">
        <v>40</v>
      </c>
      <c r="J11" s="40">
        <v>1</v>
      </c>
      <c r="K11" s="41"/>
      <c r="L11" s="38"/>
      <c r="M11" s="40"/>
      <c r="N11" s="41"/>
      <c r="O11" s="38"/>
      <c r="P11" s="40"/>
      <c r="Q11" s="41"/>
      <c r="R11" s="38"/>
      <c r="S11" s="40"/>
      <c r="T11" s="41"/>
      <c r="U11" s="38"/>
      <c r="V11" s="40"/>
      <c r="W11" s="41"/>
      <c r="X11" s="38"/>
      <c r="Y11" s="40"/>
      <c r="Z11" s="41"/>
      <c r="AA11" s="38"/>
      <c r="AB11" s="40"/>
      <c r="AC11" s="41"/>
      <c r="AD11" s="38"/>
      <c r="AE11" s="40"/>
      <c r="AF11" s="41"/>
      <c r="AG11" s="38"/>
      <c r="AH11" s="40"/>
      <c r="AI11" s="41"/>
      <c r="AJ11" s="38"/>
      <c r="AK11" s="40"/>
      <c r="AL11" s="41"/>
      <c r="AM11" s="38"/>
      <c r="AN11" s="40"/>
      <c r="AO11" s="41"/>
      <c r="AP11" s="38"/>
      <c r="AQ11" s="40"/>
      <c r="AR11" s="41"/>
      <c r="AS11" s="38"/>
      <c r="AT11" s="40"/>
      <c r="AU11" s="41"/>
      <c r="AV11" s="38"/>
      <c r="AW11" s="40"/>
      <c r="AX11" s="41"/>
      <c r="AY11" s="38"/>
      <c r="AZ11" s="40"/>
      <c r="BA11" s="41"/>
      <c r="BB11" s="38"/>
      <c r="BC11" s="40"/>
      <c r="BD11" s="41"/>
      <c r="BE11" s="38"/>
      <c r="BF11" s="40"/>
      <c r="BG11" s="41"/>
      <c r="BH11" s="38"/>
      <c r="BI11" s="40"/>
      <c r="BJ11" s="41"/>
      <c r="BK11" s="38"/>
      <c r="BL11" s="40"/>
      <c r="BM11" s="41"/>
      <c r="BN11" s="38"/>
      <c r="BO11" s="40"/>
      <c r="BP11" s="41"/>
      <c r="BQ11" s="38"/>
      <c r="BR11" s="40"/>
      <c r="BS11" s="41"/>
      <c r="BT11" s="38"/>
      <c r="BU11" s="40"/>
      <c r="BV11" s="41"/>
      <c r="BW11" s="38"/>
      <c r="BX11" s="40"/>
      <c r="BY11" s="41"/>
      <c r="BZ11" s="38"/>
      <c r="CA11" s="40"/>
      <c r="CB11" s="41"/>
      <c r="CC11" s="38"/>
      <c r="CD11" s="40"/>
      <c r="CE11" s="41"/>
      <c r="CF11" s="38"/>
      <c r="CG11" s="40"/>
      <c r="CH11" s="41"/>
      <c r="CI11" s="38"/>
      <c r="CJ11" s="40"/>
      <c r="CK11" s="41"/>
      <c r="CL11" s="38"/>
      <c r="CM11" s="40"/>
      <c r="CN11" s="41"/>
      <c r="CO11" s="38"/>
      <c r="CP11" s="40"/>
      <c r="CQ11" s="41"/>
      <c r="CR11" s="38"/>
      <c r="CS11" s="40"/>
      <c r="CT11" s="41"/>
      <c r="CU11" s="38"/>
      <c r="CV11" s="40"/>
      <c r="CW11" s="41"/>
      <c r="CX11" s="38"/>
      <c r="CY11" s="40"/>
      <c r="CZ11" s="41"/>
      <c r="DA11" s="38"/>
      <c r="DB11" s="40"/>
      <c r="DC11" s="41"/>
      <c r="DD11" s="38"/>
      <c r="DE11" s="40"/>
      <c r="DF11" s="41"/>
      <c r="DG11" s="38"/>
      <c r="DH11" s="40"/>
      <c r="DI11" s="41"/>
      <c r="DJ11" s="38"/>
      <c r="DK11" s="40"/>
      <c r="DL11" s="41"/>
      <c r="DM11" s="38"/>
      <c r="DN11" s="40"/>
      <c r="DO11" s="41"/>
      <c r="DP11" s="38"/>
      <c r="DQ11" s="40"/>
      <c r="DR11" s="41"/>
      <c r="DS11" s="38"/>
      <c r="DT11" s="40"/>
      <c r="DU11" s="41"/>
      <c r="DV11" s="38"/>
      <c r="DW11" s="40"/>
      <c r="DX11" s="41"/>
      <c r="DY11" s="38"/>
      <c r="DZ11" s="40"/>
      <c r="EA11" s="41"/>
      <c r="EB11" s="38"/>
      <c r="EC11" s="40"/>
      <c r="ED11" s="41"/>
      <c r="EE11" s="38"/>
      <c r="EF11" s="40"/>
      <c r="EG11" s="41"/>
      <c r="EH11" s="38"/>
      <c r="EI11" s="40"/>
      <c r="EJ11" s="41"/>
      <c r="EK11" s="38"/>
      <c r="EL11" s="40"/>
      <c r="EM11" s="41"/>
      <c r="EN11" s="38"/>
      <c r="EO11" s="40"/>
      <c r="EP11" s="41"/>
      <c r="EQ11" s="38"/>
      <c r="ER11" s="40"/>
      <c r="ES11" s="41"/>
      <c r="ET11" s="38"/>
      <c r="EU11" s="40"/>
      <c r="EV11" s="41"/>
      <c r="EW11" s="38"/>
      <c r="EX11" s="40"/>
      <c r="EY11" s="41"/>
      <c r="EZ11" s="38"/>
      <c r="FA11" s="40"/>
      <c r="FB11" s="41"/>
      <c r="FC11" s="38"/>
      <c r="FD11" s="40"/>
      <c r="FE11" s="41"/>
    </row>
    <row r="12" spans="1:161" ht="16" customHeight="1">
      <c r="A12" s="38" t="s">
        <v>116</v>
      </c>
      <c r="B12" s="39" t="s">
        <v>117</v>
      </c>
      <c r="C12" s="42"/>
      <c r="D12" s="40"/>
      <c r="E12" s="41"/>
      <c r="F12" s="38"/>
      <c r="G12" s="40"/>
      <c r="H12" s="41"/>
      <c r="I12" s="38"/>
      <c r="J12" s="40"/>
      <c r="K12" s="41"/>
      <c r="L12" s="38"/>
      <c r="M12" s="40"/>
      <c r="N12" s="41"/>
      <c r="O12" s="38"/>
      <c r="P12" s="40"/>
      <c r="Q12" s="41"/>
      <c r="R12" s="38"/>
      <c r="S12" s="40"/>
      <c r="T12" s="41"/>
      <c r="U12" s="38"/>
      <c r="V12" s="40"/>
      <c r="W12" s="41"/>
      <c r="X12" s="38" t="s">
        <v>64</v>
      </c>
      <c r="Y12" s="40">
        <v>2</v>
      </c>
      <c r="Z12" s="41" t="s">
        <v>113</v>
      </c>
      <c r="AA12" s="38"/>
      <c r="AB12" s="40"/>
      <c r="AC12" s="41"/>
      <c r="AD12" s="38"/>
      <c r="AE12" s="40"/>
      <c r="AF12" s="41"/>
      <c r="AG12" s="38"/>
      <c r="AH12" s="40"/>
      <c r="AI12" s="41"/>
      <c r="AJ12" s="38"/>
      <c r="AK12" s="40"/>
      <c r="AL12" s="41"/>
      <c r="AM12" s="38"/>
      <c r="AN12" s="40"/>
      <c r="AO12" s="41"/>
      <c r="AP12" s="38"/>
      <c r="AQ12" s="40"/>
      <c r="AR12" s="41"/>
      <c r="AS12" s="38"/>
      <c r="AT12" s="40"/>
      <c r="AU12" s="41"/>
      <c r="AV12" s="38"/>
      <c r="AW12" s="40"/>
      <c r="AX12" s="41"/>
      <c r="AY12" s="38"/>
      <c r="AZ12" s="40"/>
      <c r="BA12" s="41"/>
      <c r="BB12" s="38"/>
      <c r="BC12" s="40"/>
      <c r="BD12" s="41"/>
      <c r="BE12" s="38" t="s">
        <v>1</v>
      </c>
      <c r="BF12" s="40">
        <v>2</v>
      </c>
      <c r="BG12" s="41" t="s">
        <v>113</v>
      </c>
      <c r="BH12" s="38"/>
      <c r="BI12" s="40"/>
      <c r="BJ12" s="41"/>
      <c r="BK12" s="38"/>
      <c r="BL12" s="40"/>
      <c r="BM12" s="41"/>
      <c r="BN12" s="38"/>
      <c r="BO12" s="40"/>
      <c r="BP12" s="41"/>
      <c r="BQ12" s="38"/>
      <c r="BR12" s="40"/>
      <c r="BS12" s="41"/>
      <c r="BT12" s="38"/>
      <c r="BU12" s="40"/>
      <c r="BV12" s="41"/>
      <c r="BW12" s="38"/>
      <c r="BX12" s="40"/>
      <c r="BY12" s="41"/>
      <c r="BZ12" s="38"/>
      <c r="CA12" s="40"/>
      <c r="CB12" s="41"/>
      <c r="CC12" s="38"/>
      <c r="CD12" s="40"/>
      <c r="CE12" s="41"/>
      <c r="CF12" s="38"/>
      <c r="CG12" s="40"/>
      <c r="CH12" s="41"/>
      <c r="CI12" s="38"/>
      <c r="CJ12" s="40"/>
      <c r="CK12" s="41"/>
      <c r="CL12" s="38"/>
      <c r="CM12" s="40"/>
      <c r="CN12" s="41"/>
      <c r="CO12" s="38"/>
      <c r="CP12" s="40"/>
      <c r="CQ12" s="41"/>
      <c r="CR12" s="38"/>
      <c r="CS12" s="40"/>
      <c r="CT12" s="41"/>
      <c r="CU12" s="38"/>
      <c r="CV12" s="40"/>
      <c r="CW12" s="41"/>
      <c r="CX12" s="38"/>
      <c r="CY12" s="40"/>
      <c r="CZ12" s="41"/>
      <c r="DA12" s="38"/>
      <c r="DB12" s="40"/>
      <c r="DC12" s="41"/>
      <c r="DD12" s="38"/>
      <c r="DE12" s="40"/>
      <c r="DF12" s="41"/>
      <c r="DG12" s="38"/>
      <c r="DH12" s="40"/>
      <c r="DI12" s="41"/>
      <c r="DJ12" s="38"/>
      <c r="DK12" s="40"/>
      <c r="DL12" s="41"/>
      <c r="DM12" s="38"/>
      <c r="DN12" s="40"/>
      <c r="DO12" s="41"/>
      <c r="DP12" s="38"/>
      <c r="DQ12" s="40"/>
      <c r="DR12" s="41"/>
      <c r="DS12" s="38"/>
      <c r="DT12" s="40"/>
      <c r="DU12" s="41"/>
      <c r="DV12" s="38"/>
      <c r="DW12" s="40"/>
      <c r="DX12" s="41"/>
      <c r="DY12" s="38"/>
      <c r="DZ12" s="40"/>
      <c r="EA12" s="41"/>
      <c r="EB12" s="38"/>
      <c r="EC12" s="40"/>
      <c r="ED12" s="41"/>
      <c r="EE12" s="38"/>
      <c r="EF12" s="40"/>
      <c r="EG12" s="41"/>
      <c r="EH12" s="38"/>
      <c r="EI12" s="40"/>
      <c r="EJ12" s="41"/>
      <c r="EK12" s="38"/>
      <c r="EL12" s="40"/>
      <c r="EM12" s="41"/>
      <c r="EN12" s="38"/>
      <c r="EO12" s="40"/>
      <c r="EP12" s="41"/>
      <c r="EQ12" s="38"/>
      <c r="ER12" s="40"/>
      <c r="ES12" s="41"/>
      <c r="ET12" s="38"/>
      <c r="EU12" s="40"/>
      <c r="EV12" s="41"/>
      <c r="EW12" s="38"/>
      <c r="EX12" s="40"/>
      <c r="EY12" s="41"/>
      <c r="EZ12" s="38"/>
      <c r="FA12" s="40"/>
      <c r="FB12" s="41"/>
      <c r="FC12" s="38"/>
      <c r="FD12" s="40"/>
      <c r="FE12" s="41"/>
    </row>
    <row r="13" spans="1:161" ht="16" customHeight="1">
      <c r="A13" s="38"/>
      <c r="B13" s="39"/>
      <c r="C13" s="42"/>
      <c r="D13" s="40"/>
      <c r="E13" s="41"/>
      <c r="F13" s="38"/>
      <c r="G13" s="40"/>
      <c r="H13" s="41"/>
      <c r="I13" s="38"/>
      <c r="J13" s="40"/>
      <c r="K13" s="41"/>
      <c r="L13" s="38"/>
      <c r="M13" s="40"/>
      <c r="N13" s="41"/>
      <c r="O13" s="38"/>
      <c r="P13" s="40"/>
      <c r="Q13" s="41"/>
      <c r="R13" s="38"/>
      <c r="S13" s="40"/>
      <c r="T13" s="41"/>
      <c r="U13" s="38"/>
      <c r="V13" s="40"/>
      <c r="W13" s="41"/>
      <c r="X13" s="38"/>
      <c r="Y13" s="40"/>
      <c r="Z13" s="41"/>
      <c r="AA13" s="38"/>
      <c r="AB13" s="40"/>
      <c r="AC13" s="41"/>
      <c r="AD13" s="38"/>
      <c r="AE13" s="40"/>
      <c r="AF13" s="41"/>
      <c r="AG13" s="38"/>
      <c r="AH13" s="40"/>
      <c r="AI13" s="41"/>
      <c r="AJ13" s="38"/>
      <c r="AK13" s="40"/>
      <c r="AL13" s="41"/>
      <c r="AM13" s="38"/>
      <c r="AN13" s="40"/>
      <c r="AO13" s="41"/>
      <c r="AP13" s="38"/>
      <c r="AQ13" s="40"/>
      <c r="AR13" s="41"/>
      <c r="AS13" s="38"/>
      <c r="AT13" s="40"/>
      <c r="AU13" s="41"/>
      <c r="AV13" s="38"/>
      <c r="AW13" s="40"/>
      <c r="AX13" s="41"/>
      <c r="AY13" s="38"/>
      <c r="AZ13" s="40"/>
      <c r="BA13" s="41"/>
      <c r="BB13" s="38"/>
      <c r="BC13" s="40"/>
      <c r="BD13" s="41"/>
      <c r="BE13" s="38"/>
      <c r="BF13" s="40"/>
      <c r="BG13" s="41"/>
      <c r="BH13" s="38"/>
      <c r="BI13" s="40"/>
      <c r="BJ13" s="41"/>
      <c r="BK13" s="38"/>
      <c r="BL13" s="40"/>
      <c r="BM13" s="41"/>
      <c r="BN13" s="38"/>
      <c r="BO13" s="40"/>
      <c r="BP13" s="41"/>
      <c r="BQ13" s="38"/>
      <c r="BR13" s="40"/>
      <c r="BS13" s="41"/>
      <c r="BT13" s="38"/>
      <c r="BU13" s="40"/>
      <c r="BV13" s="41"/>
      <c r="BW13" s="38"/>
      <c r="BX13" s="40"/>
      <c r="BY13" s="41"/>
      <c r="BZ13" s="38"/>
      <c r="CA13" s="40"/>
      <c r="CB13" s="41"/>
      <c r="CC13" s="38"/>
      <c r="CD13" s="40"/>
      <c r="CE13" s="41"/>
      <c r="CF13" s="38"/>
      <c r="CG13" s="40"/>
      <c r="CH13" s="41"/>
      <c r="CI13" s="38"/>
      <c r="CJ13" s="40"/>
      <c r="CK13" s="41"/>
      <c r="CL13" s="38"/>
      <c r="CM13" s="40"/>
      <c r="CN13" s="41"/>
      <c r="CO13" s="38"/>
      <c r="CP13" s="40"/>
      <c r="CQ13" s="41"/>
      <c r="CR13" s="38"/>
      <c r="CS13" s="40"/>
      <c r="CT13" s="41"/>
      <c r="CU13" s="38"/>
      <c r="CV13" s="40"/>
      <c r="CW13" s="41"/>
      <c r="CX13" s="38"/>
      <c r="CY13" s="40"/>
      <c r="CZ13" s="41"/>
      <c r="DA13" s="38"/>
      <c r="DB13" s="40"/>
      <c r="DC13" s="41"/>
      <c r="DD13" s="38"/>
      <c r="DE13" s="40"/>
      <c r="DF13" s="41"/>
      <c r="DG13" s="38"/>
      <c r="DH13" s="40"/>
      <c r="DI13" s="41"/>
      <c r="DJ13" s="38"/>
      <c r="DK13" s="40"/>
      <c r="DL13" s="41"/>
      <c r="DM13" s="38"/>
      <c r="DN13" s="40"/>
      <c r="DO13" s="41"/>
      <c r="DP13" s="38"/>
      <c r="DQ13" s="40"/>
      <c r="DR13" s="41"/>
      <c r="DS13" s="38"/>
      <c r="DT13" s="40"/>
      <c r="DU13" s="41"/>
      <c r="DV13" s="38"/>
      <c r="DW13" s="40"/>
      <c r="DX13" s="41"/>
      <c r="DY13" s="38"/>
      <c r="DZ13" s="40"/>
      <c r="EA13" s="41"/>
      <c r="EB13" s="38"/>
      <c r="EC13" s="40"/>
      <c r="ED13" s="41"/>
      <c r="EE13" s="38"/>
      <c r="EF13" s="40"/>
      <c r="EG13" s="41"/>
      <c r="EH13" s="38"/>
      <c r="EI13" s="40"/>
      <c r="EJ13" s="41"/>
      <c r="EK13" s="38"/>
      <c r="EL13" s="40"/>
      <c r="EM13" s="41"/>
      <c r="EN13" s="38"/>
      <c r="EO13" s="40"/>
      <c r="EP13" s="41"/>
      <c r="EQ13" s="38"/>
      <c r="ER13" s="40"/>
      <c r="ES13" s="41"/>
      <c r="ET13" s="38"/>
      <c r="EU13" s="40"/>
      <c r="EV13" s="41"/>
      <c r="EW13" s="38"/>
      <c r="EX13" s="40"/>
      <c r="EY13" s="41"/>
      <c r="EZ13" s="38"/>
      <c r="FA13" s="40"/>
      <c r="FB13" s="41"/>
      <c r="FC13" s="38"/>
      <c r="FD13" s="40"/>
      <c r="FE13" s="41"/>
    </row>
    <row r="14" spans="1:161" ht="16" customHeight="1">
      <c r="A14" s="38"/>
      <c r="B14" s="39"/>
      <c r="C14" s="42"/>
      <c r="D14" s="40"/>
      <c r="E14" s="41"/>
      <c r="F14" s="38"/>
      <c r="G14" s="40"/>
      <c r="H14" s="41"/>
      <c r="I14" s="38"/>
      <c r="J14" s="40"/>
      <c r="K14" s="41"/>
      <c r="L14" s="38"/>
      <c r="M14" s="40"/>
      <c r="N14" s="41"/>
      <c r="O14" s="38"/>
      <c r="P14" s="40"/>
      <c r="Q14" s="41"/>
      <c r="R14" s="38"/>
      <c r="S14" s="40"/>
      <c r="T14" s="41"/>
      <c r="U14" s="38"/>
      <c r="V14" s="40"/>
      <c r="W14" s="41"/>
      <c r="X14" s="38"/>
      <c r="Y14" s="40"/>
      <c r="Z14" s="41"/>
      <c r="AA14" s="38"/>
      <c r="AB14" s="40"/>
      <c r="AC14" s="41"/>
      <c r="AD14" s="38"/>
      <c r="AE14" s="40"/>
      <c r="AF14" s="41"/>
      <c r="AG14" s="38"/>
      <c r="AH14" s="40"/>
      <c r="AI14" s="41"/>
      <c r="AJ14" s="38"/>
      <c r="AK14" s="40"/>
      <c r="AL14" s="41"/>
      <c r="AM14" s="38"/>
      <c r="AN14" s="40"/>
      <c r="AO14" s="41"/>
      <c r="AP14" s="38"/>
      <c r="AQ14" s="40"/>
      <c r="AR14" s="41"/>
      <c r="AS14" s="38"/>
      <c r="AT14" s="40"/>
      <c r="AU14" s="41"/>
      <c r="AV14" s="38"/>
      <c r="AW14" s="40"/>
      <c r="AX14" s="41"/>
      <c r="AY14" s="38"/>
      <c r="AZ14" s="40"/>
      <c r="BA14" s="41"/>
      <c r="BB14" s="38"/>
      <c r="BC14" s="40"/>
      <c r="BD14" s="41"/>
      <c r="BE14" s="38"/>
      <c r="BF14" s="40"/>
      <c r="BG14" s="41"/>
      <c r="BH14" s="38"/>
      <c r="BI14" s="40"/>
      <c r="BJ14" s="41"/>
      <c r="BK14" s="38"/>
      <c r="BL14" s="40"/>
      <c r="BM14" s="41"/>
      <c r="BN14" s="38"/>
      <c r="BO14" s="40"/>
      <c r="BP14" s="41"/>
      <c r="BQ14" s="38"/>
      <c r="BR14" s="40"/>
      <c r="BS14" s="41"/>
      <c r="BT14" s="38"/>
      <c r="BU14" s="40"/>
      <c r="BV14" s="41"/>
      <c r="BW14" s="38"/>
      <c r="BX14" s="40"/>
      <c r="BY14" s="41"/>
      <c r="BZ14" s="38"/>
      <c r="CA14" s="40"/>
      <c r="CB14" s="41"/>
      <c r="CC14" s="38"/>
      <c r="CD14" s="40"/>
      <c r="CE14" s="41"/>
      <c r="CF14" s="38"/>
      <c r="CG14" s="40"/>
      <c r="CH14" s="41"/>
      <c r="CI14" s="38"/>
      <c r="CJ14" s="40"/>
      <c r="CK14" s="41"/>
      <c r="CL14" s="38"/>
      <c r="CM14" s="40"/>
      <c r="CN14" s="41"/>
      <c r="CO14" s="38"/>
      <c r="CP14" s="40"/>
      <c r="CQ14" s="41"/>
      <c r="CR14" s="38"/>
      <c r="CS14" s="40"/>
      <c r="CT14" s="41"/>
      <c r="CU14" s="38"/>
      <c r="CV14" s="40"/>
      <c r="CW14" s="41"/>
      <c r="CX14" s="38"/>
      <c r="CY14" s="40"/>
      <c r="CZ14" s="41"/>
      <c r="DA14" s="38"/>
      <c r="DB14" s="40"/>
      <c r="DC14" s="41"/>
      <c r="DD14" s="38"/>
      <c r="DE14" s="40"/>
      <c r="DF14" s="41"/>
      <c r="DG14" s="38"/>
      <c r="DH14" s="40"/>
      <c r="DI14" s="41"/>
      <c r="DJ14" s="38"/>
      <c r="DK14" s="40"/>
      <c r="DL14" s="41"/>
      <c r="DM14" s="38"/>
      <c r="DN14" s="40"/>
      <c r="DO14" s="41"/>
      <c r="DP14" s="38"/>
      <c r="DQ14" s="40"/>
      <c r="DR14" s="41"/>
      <c r="DS14" s="38"/>
      <c r="DT14" s="40"/>
      <c r="DU14" s="41"/>
      <c r="DV14" s="38"/>
      <c r="DW14" s="40"/>
      <c r="DX14" s="41"/>
      <c r="DY14" s="38"/>
      <c r="DZ14" s="40"/>
      <c r="EA14" s="41"/>
      <c r="EB14" s="38"/>
      <c r="EC14" s="40"/>
      <c r="ED14" s="41"/>
      <c r="EE14" s="38"/>
      <c r="EF14" s="40"/>
      <c r="EG14" s="41"/>
      <c r="EH14" s="38"/>
      <c r="EI14" s="40"/>
      <c r="EJ14" s="41"/>
      <c r="EK14" s="38"/>
      <c r="EL14" s="40"/>
      <c r="EM14" s="41"/>
      <c r="EN14" s="38"/>
      <c r="EO14" s="40"/>
      <c r="EP14" s="41"/>
      <c r="EQ14" s="38"/>
      <c r="ER14" s="40"/>
      <c r="ES14" s="41"/>
      <c r="ET14" s="38"/>
      <c r="EU14" s="40"/>
      <c r="EV14" s="41"/>
      <c r="EW14" s="38"/>
      <c r="EX14" s="40"/>
      <c r="EY14" s="41"/>
      <c r="EZ14" s="38"/>
      <c r="FA14" s="40"/>
      <c r="FB14" s="41"/>
      <c r="FC14" s="38"/>
      <c r="FD14" s="40"/>
      <c r="FE14" s="41"/>
    </row>
    <row r="15" spans="1:161" ht="16" customHeight="1">
      <c r="A15" s="38"/>
      <c r="B15" s="39"/>
      <c r="C15" s="42"/>
      <c r="D15" s="40"/>
      <c r="E15" s="41"/>
      <c r="F15" s="38"/>
      <c r="G15" s="40"/>
      <c r="H15" s="41"/>
      <c r="I15" s="38"/>
      <c r="J15" s="40"/>
      <c r="K15" s="41"/>
      <c r="L15" s="38"/>
      <c r="M15" s="40"/>
      <c r="N15" s="41"/>
      <c r="O15" s="38"/>
      <c r="P15" s="40"/>
      <c r="Q15" s="41"/>
      <c r="R15" s="38"/>
      <c r="S15" s="40"/>
      <c r="T15" s="41"/>
      <c r="U15" s="38"/>
      <c r="V15" s="40"/>
      <c r="W15" s="41"/>
      <c r="X15" s="38"/>
      <c r="Y15" s="40"/>
      <c r="Z15" s="41"/>
      <c r="AA15" s="38"/>
      <c r="AB15" s="40"/>
      <c r="AC15" s="41"/>
      <c r="AD15" s="38"/>
      <c r="AE15" s="40"/>
      <c r="AF15" s="41"/>
      <c r="AG15" s="38"/>
      <c r="AH15" s="40"/>
      <c r="AI15" s="41"/>
      <c r="AJ15" s="38"/>
      <c r="AK15" s="40"/>
      <c r="AL15" s="41"/>
      <c r="AM15" s="38"/>
      <c r="AN15" s="40"/>
      <c r="AO15" s="41"/>
      <c r="AP15" s="38"/>
      <c r="AQ15" s="40"/>
      <c r="AR15" s="41"/>
      <c r="AS15" s="38"/>
      <c r="AT15" s="40"/>
      <c r="AU15" s="41"/>
      <c r="AV15" s="38"/>
      <c r="AW15" s="40"/>
      <c r="AX15" s="41"/>
      <c r="AY15" s="38"/>
      <c r="AZ15" s="40"/>
      <c r="BA15" s="41"/>
      <c r="BB15" s="38"/>
      <c r="BC15" s="40"/>
      <c r="BD15" s="41"/>
      <c r="BE15" s="38"/>
      <c r="BF15" s="40"/>
      <c r="BG15" s="41"/>
      <c r="BH15" s="38"/>
      <c r="BI15" s="40"/>
      <c r="BJ15" s="41"/>
      <c r="BK15" s="38"/>
      <c r="BL15" s="40"/>
      <c r="BM15" s="41"/>
      <c r="BN15" s="38"/>
      <c r="BO15" s="40"/>
      <c r="BP15" s="41"/>
      <c r="BQ15" s="38"/>
      <c r="BR15" s="40"/>
      <c r="BS15" s="41"/>
      <c r="BT15" s="38"/>
      <c r="BU15" s="40"/>
      <c r="BV15" s="41"/>
      <c r="BW15" s="38"/>
      <c r="BX15" s="40"/>
      <c r="BY15" s="41"/>
      <c r="BZ15" s="38"/>
      <c r="CA15" s="40"/>
      <c r="CB15" s="41"/>
      <c r="CC15" s="38"/>
      <c r="CD15" s="40"/>
      <c r="CE15" s="41"/>
      <c r="CF15" s="38"/>
      <c r="CG15" s="40"/>
      <c r="CH15" s="41"/>
      <c r="CI15" s="38"/>
      <c r="CJ15" s="40"/>
      <c r="CK15" s="41"/>
      <c r="CL15" s="38"/>
      <c r="CM15" s="40"/>
      <c r="CN15" s="41"/>
      <c r="CO15" s="38"/>
      <c r="CP15" s="40"/>
      <c r="CQ15" s="41"/>
      <c r="CR15" s="38"/>
      <c r="CS15" s="40"/>
      <c r="CT15" s="41"/>
      <c r="CU15" s="38"/>
      <c r="CV15" s="40"/>
      <c r="CW15" s="41"/>
      <c r="CX15" s="38"/>
      <c r="CY15" s="40"/>
      <c r="CZ15" s="41"/>
      <c r="DA15" s="38"/>
      <c r="DB15" s="40"/>
      <c r="DC15" s="41"/>
      <c r="DD15" s="38"/>
      <c r="DE15" s="40"/>
      <c r="DF15" s="41"/>
      <c r="DG15" s="38"/>
      <c r="DH15" s="40"/>
      <c r="DI15" s="41"/>
      <c r="DJ15" s="38"/>
      <c r="DK15" s="40"/>
      <c r="DL15" s="41"/>
      <c r="DM15" s="38"/>
      <c r="DN15" s="40"/>
      <c r="DO15" s="41"/>
      <c r="DP15" s="38"/>
      <c r="DQ15" s="40"/>
      <c r="DR15" s="41"/>
      <c r="DS15" s="38"/>
      <c r="DT15" s="40"/>
      <c r="DU15" s="41"/>
      <c r="DV15" s="38"/>
      <c r="DW15" s="40"/>
      <c r="DX15" s="41"/>
      <c r="DY15" s="38"/>
      <c r="DZ15" s="40"/>
      <c r="EA15" s="41"/>
      <c r="EB15" s="38"/>
      <c r="EC15" s="40"/>
      <c r="ED15" s="41"/>
      <c r="EE15" s="38"/>
      <c r="EF15" s="40"/>
      <c r="EG15" s="41"/>
      <c r="EH15" s="38"/>
      <c r="EI15" s="40"/>
      <c r="EJ15" s="41"/>
      <c r="EK15" s="38"/>
      <c r="EL15" s="40"/>
      <c r="EM15" s="41"/>
      <c r="EN15" s="38"/>
      <c r="EO15" s="40"/>
      <c r="EP15" s="41"/>
      <c r="EQ15" s="38"/>
      <c r="ER15" s="40"/>
      <c r="ES15" s="41"/>
      <c r="ET15" s="38"/>
      <c r="EU15" s="40"/>
      <c r="EV15" s="41"/>
      <c r="EW15" s="38"/>
      <c r="EX15" s="40"/>
      <c r="EY15" s="41"/>
      <c r="EZ15" s="38"/>
      <c r="FA15" s="40"/>
      <c r="FB15" s="41"/>
      <c r="FC15" s="38"/>
      <c r="FD15" s="40"/>
      <c r="FE15" s="41"/>
    </row>
    <row r="16" spans="1:161" ht="16" customHeight="1">
      <c r="A16" s="38"/>
      <c r="B16" s="39"/>
      <c r="C16" s="42"/>
      <c r="D16" s="40"/>
      <c r="E16" s="41"/>
      <c r="F16" s="38"/>
      <c r="G16" s="40"/>
      <c r="H16" s="41"/>
      <c r="I16" s="38"/>
      <c r="J16" s="40"/>
      <c r="K16" s="41"/>
      <c r="L16" s="38"/>
      <c r="M16" s="40"/>
      <c r="N16" s="41"/>
      <c r="O16" s="38"/>
      <c r="P16" s="40"/>
      <c r="Q16" s="41"/>
      <c r="R16" s="38"/>
      <c r="S16" s="40"/>
      <c r="T16" s="41"/>
      <c r="U16" s="38"/>
      <c r="V16" s="40"/>
      <c r="W16" s="41"/>
      <c r="X16" s="38"/>
      <c r="Y16" s="40"/>
      <c r="Z16" s="41"/>
      <c r="AA16" s="38"/>
      <c r="AB16" s="40"/>
      <c r="AC16" s="41"/>
      <c r="AD16" s="38"/>
      <c r="AE16" s="40"/>
      <c r="AF16" s="41"/>
      <c r="AG16" s="38"/>
      <c r="AH16" s="40"/>
      <c r="AI16" s="41"/>
      <c r="AJ16" s="38"/>
      <c r="AK16" s="40"/>
      <c r="AL16" s="41"/>
      <c r="AM16" s="38"/>
      <c r="AN16" s="40"/>
      <c r="AO16" s="41"/>
      <c r="AP16" s="38"/>
      <c r="AQ16" s="40"/>
      <c r="AR16" s="41"/>
      <c r="AS16" s="38"/>
      <c r="AT16" s="40"/>
      <c r="AU16" s="41"/>
      <c r="AV16" s="38"/>
      <c r="AW16" s="40"/>
      <c r="AX16" s="41"/>
      <c r="AY16" s="38"/>
      <c r="AZ16" s="40"/>
      <c r="BA16" s="41"/>
      <c r="BB16" s="38"/>
      <c r="BC16" s="40"/>
      <c r="BD16" s="41"/>
      <c r="BE16" s="38"/>
      <c r="BF16" s="40"/>
      <c r="BG16" s="41"/>
      <c r="BH16" s="38"/>
      <c r="BI16" s="40"/>
      <c r="BJ16" s="41"/>
      <c r="BK16" s="38"/>
      <c r="BL16" s="40"/>
      <c r="BM16" s="41"/>
      <c r="BN16" s="38"/>
      <c r="BO16" s="40"/>
      <c r="BP16" s="41"/>
      <c r="BQ16" s="38"/>
      <c r="BR16" s="40"/>
      <c r="BS16" s="41"/>
      <c r="BT16" s="38"/>
      <c r="BU16" s="40"/>
      <c r="BV16" s="41"/>
      <c r="BW16" s="38"/>
      <c r="BX16" s="40"/>
      <c r="BY16" s="41"/>
      <c r="BZ16" s="38"/>
      <c r="CA16" s="40"/>
      <c r="CB16" s="41"/>
      <c r="CC16" s="38"/>
      <c r="CD16" s="40"/>
      <c r="CE16" s="41"/>
      <c r="CF16" s="38"/>
      <c r="CG16" s="40"/>
      <c r="CH16" s="41"/>
      <c r="CI16" s="38"/>
      <c r="CJ16" s="40"/>
      <c r="CK16" s="41"/>
      <c r="CL16" s="38"/>
      <c r="CM16" s="40"/>
      <c r="CN16" s="41"/>
      <c r="CO16" s="38"/>
      <c r="CP16" s="40"/>
      <c r="CQ16" s="41"/>
      <c r="CR16" s="38"/>
      <c r="CS16" s="40"/>
      <c r="CT16" s="41"/>
      <c r="CU16" s="38"/>
      <c r="CV16" s="40"/>
      <c r="CW16" s="41"/>
      <c r="CX16" s="38"/>
      <c r="CY16" s="40"/>
      <c r="CZ16" s="41"/>
      <c r="DA16" s="38"/>
      <c r="DB16" s="40"/>
      <c r="DC16" s="41"/>
      <c r="DD16" s="38"/>
      <c r="DE16" s="40"/>
      <c r="DF16" s="41"/>
      <c r="DG16" s="38"/>
      <c r="DH16" s="40"/>
      <c r="DI16" s="41"/>
      <c r="DJ16" s="38"/>
      <c r="DK16" s="40"/>
      <c r="DL16" s="41"/>
      <c r="DM16" s="38"/>
      <c r="DN16" s="40"/>
      <c r="DO16" s="41"/>
      <c r="DP16" s="38"/>
      <c r="DQ16" s="40"/>
      <c r="DR16" s="41"/>
      <c r="DS16" s="38"/>
      <c r="DT16" s="40"/>
      <c r="DU16" s="41"/>
      <c r="DV16" s="38"/>
      <c r="DW16" s="40"/>
      <c r="DX16" s="41"/>
      <c r="DY16" s="38"/>
      <c r="DZ16" s="40"/>
      <c r="EA16" s="41"/>
      <c r="EB16" s="38"/>
      <c r="EC16" s="40"/>
      <c r="ED16" s="41"/>
      <c r="EE16" s="38"/>
      <c r="EF16" s="40"/>
      <c r="EG16" s="41"/>
      <c r="EH16" s="38"/>
      <c r="EI16" s="40"/>
      <c r="EJ16" s="41"/>
      <c r="EK16" s="38"/>
      <c r="EL16" s="40"/>
      <c r="EM16" s="41"/>
      <c r="EN16" s="38"/>
      <c r="EO16" s="40"/>
      <c r="EP16" s="41"/>
      <c r="EQ16" s="38"/>
      <c r="ER16" s="40"/>
      <c r="ES16" s="41"/>
      <c r="ET16" s="38"/>
      <c r="EU16" s="40"/>
      <c r="EV16" s="41"/>
      <c r="EW16" s="38"/>
      <c r="EX16" s="40"/>
      <c r="EY16" s="41"/>
      <c r="EZ16" s="38"/>
      <c r="FA16" s="40"/>
      <c r="FB16" s="41"/>
      <c r="FC16" s="38"/>
      <c r="FD16" s="40"/>
      <c r="FE16" s="41"/>
    </row>
    <row r="17" spans="1:161" ht="16" customHeight="1">
      <c r="A17" s="38"/>
      <c r="B17" s="39"/>
      <c r="C17" s="42"/>
      <c r="D17" s="40"/>
      <c r="E17" s="41"/>
      <c r="F17" s="38"/>
      <c r="G17" s="40"/>
      <c r="H17" s="41"/>
      <c r="I17" s="38"/>
      <c r="J17" s="40"/>
      <c r="K17" s="41"/>
      <c r="L17" s="38"/>
      <c r="M17" s="40"/>
      <c r="N17" s="41"/>
      <c r="O17" s="38"/>
      <c r="P17" s="40"/>
      <c r="Q17" s="41"/>
      <c r="R17" s="38"/>
      <c r="S17" s="40"/>
      <c r="T17" s="41"/>
      <c r="U17" s="38"/>
      <c r="V17" s="40"/>
      <c r="W17" s="41"/>
      <c r="X17" s="38"/>
      <c r="Y17" s="40"/>
      <c r="Z17" s="41"/>
      <c r="AA17" s="38"/>
      <c r="AB17" s="40"/>
      <c r="AC17" s="41"/>
      <c r="AD17" s="38"/>
      <c r="AE17" s="40"/>
      <c r="AF17" s="41"/>
      <c r="AG17" s="38"/>
      <c r="AH17" s="40"/>
      <c r="AI17" s="41"/>
      <c r="AJ17" s="38"/>
      <c r="AK17" s="40"/>
      <c r="AL17" s="41"/>
      <c r="AM17" s="38"/>
      <c r="AN17" s="40"/>
      <c r="AO17" s="41"/>
      <c r="AP17" s="38"/>
      <c r="AQ17" s="40"/>
      <c r="AR17" s="41"/>
      <c r="AS17" s="38"/>
      <c r="AT17" s="40"/>
      <c r="AU17" s="41"/>
      <c r="AV17" s="38"/>
      <c r="AW17" s="40"/>
      <c r="AX17" s="41"/>
      <c r="AY17" s="38"/>
      <c r="AZ17" s="40"/>
      <c r="BA17" s="41"/>
      <c r="BB17" s="38"/>
      <c r="BC17" s="40"/>
      <c r="BD17" s="41"/>
      <c r="BE17" s="38"/>
      <c r="BF17" s="40"/>
      <c r="BG17" s="41"/>
      <c r="BH17" s="38"/>
      <c r="BI17" s="40"/>
      <c r="BJ17" s="41"/>
      <c r="BK17" s="38"/>
      <c r="BL17" s="40"/>
      <c r="BM17" s="41"/>
      <c r="BN17" s="38"/>
      <c r="BO17" s="40"/>
      <c r="BP17" s="41"/>
      <c r="BQ17" s="38"/>
      <c r="BR17" s="40"/>
      <c r="BS17" s="41"/>
      <c r="BT17" s="38"/>
      <c r="BU17" s="40"/>
      <c r="BV17" s="41"/>
      <c r="BW17" s="38"/>
      <c r="BX17" s="40"/>
      <c r="BY17" s="41"/>
      <c r="BZ17" s="38"/>
      <c r="CA17" s="40"/>
      <c r="CB17" s="41"/>
      <c r="CC17" s="38"/>
      <c r="CD17" s="40"/>
      <c r="CE17" s="41"/>
      <c r="CF17" s="38"/>
      <c r="CG17" s="40"/>
      <c r="CH17" s="41"/>
      <c r="CI17" s="38"/>
      <c r="CJ17" s="40"/>
      <c r="CK17" s="41"/>
      <c r="CL17" s="38"/>
      <c r="CM17" s="40"/>
      <c r="CN17" s="41"/>
      <c r="CO17" s="38"/>
      <c r="CP17" s="40"/>
      <c r="CQ17" s="41"/>
      <c r="CR17" s="38"/>
      <c r="CS17" s="40"/>
      <c r="CT17" s="41"/>
      <c r="CU17" s="38"/>
      <c r="CV17" s="40"/>
      <c r="CW17" s="41"/>
      <c r="CX17" s="38"/>
      <c r="CY17" s="40"/>
      <c r="CZ17" s="41"/>
      <c r="DA17" s="38"/>
      <c r="DB17" s="40"/>
      <c r="DC17" s="41"/>
      <c r="DD17" s="38"/>
      <c r="DE17" s="40"/>
      <c r="DF17" s="41"/>
      <c r="DG17" s="38"/>
      <c r="DH17" s="40"/>
      <c r="DI17" s="41"/>
      <c r="DJ17" s="38"/>
      <c r="DK17" s="40"/>
      <c r="DL17" s="41"/>
      <c r="DM17" s="38"/>
      <c r="DN17" s="40"/>
      <c r="DO17" s="41"/>
      <c r="DP17" s="38"/>
      <c r="DQ17" s="40"/>
      <c r="DR17" s="41"/>
      <c r="DS17" s="38"/>
      <c r="DT17" s="40"/>
      <c r="DU17" s="41"/>
      <c r="DV17" s="38"/>
      <c r="DW17" s="40"/>
      <c r="DX17" s="41"/>
      <c r="DY17" s="38"/>
      <c r="DZ17" s="40"/>
      <c r="EA17" s="41"/>
      <c r="EB17" s="38"/>
      <c r="EC17" s="40"/>
      <c r="ED17" s="41"/>
      <c r="EE17" s="38"/>
      <c r="EF17" s="40"/>
      <c r="EG17" s="41"/>
      <c r="EH17" s="38"/>
      <c r="EI17" s="40"/>
      <c r="EJ17" s="41"/>
      <c r="EK17" s="38"/>
      <c r="EL17" s="40"/>
      <c r="EM17" s="41"/>
      <c r="EN17" s="38"/>
      <c r="EO17" s="40"/>
      <c r="EP17" s="41"/>
      <c r="EQ17" s="38"/>
      <c r="ER17" s="40"/>
      <c r="ES17" s="41"/>
      <c r="ET17" s="38"/>
      <c r="EU17" s="40"/>
      <c r="EV17" s="41"/>
      <c r="EW17" s="38"/>
      <c r="EX17" s="40"/>
      <c r="EY17" s="41"/>
      <c r="EZ17" s="38"/>
      <c r="FA17" s="40"/>
      <c r="FB17" s="41"/>
      <c r="FC17" s="38"/>
      <c r="FD17" s="40"/>
      <c r="FE17" s="41"/>
    </row>
    <row r="18" spans="1:161" ht="16" customHeight="1">
      <c r="A18" s="38"/>
      <c r="B18" s="39"/>
      <c r="C18" s="42"/>
      <c r="D18" s="40"/>
      <c r="E18" s="41"/>
      <c r="F18" s="38"/>
      <c r="G18" s="40"/>
      <c r="H18" s="41"/>
      <c r="I18" s="38"/>
      <c r="J18" s="40"/>
      <c r="K18" s="41"/>
      <c r="L18" s="38"/>
      <c r="M18" s="40"/>
      <c r="N18" s="41"/>
      <c r="O18" s="38"/>
      <c r="P18" s="40"/>
      <c r="Q18" s="41"/>
      <c r="R18" s="38"/>
      <c r="S18" s="40"/>
      <c r="T18" s="41"/>
      <c r="U18" s="38"/>
      <c r="V18" s="40"/>
      <c r="W18" s="41"/>
      <c r="X18" s="38"/>
      <c r="Y18" s="40"/>
      <c r="Z18" s="41"/>
      <c r="AA18" s="38"/>
      <c r="AB18" s="40"/>
      <c r="AC18" s="41"/>
      <c r="AD18" s="38"/>
      <c r="AE18" s="40"/>
      <c r="AF18" s="41"/>
      <c r="AG18" s="38"/>
      <c r="AH18" s="40"/>
      <c r="AI18" s="41"/>
      <c r="AJ18" s="38"/>
      <c r="AK18" s="40"/>
      <c r="AL18" s="41"/>
      <c r="AM18" s="38"/>
      <c r="AN18" s="40"/>
      <c r="AO18" s="41"/>
      <c r="AP18" s="38"/>
      <c r="AQ18" s="40"/>
      <c r="AR18" s="41"/>
      <c r="AS18" s="38"/>
      <c r="AT18" s="40"/>
      <c r="AU18" s="41"/>
      <c r="AV18" s="38"/>
      <c r="AW18" s="40"/>
      <c r="AX18" s="41"/>
      <c r="AY18" s="38"/>
      <c r="AZ18" s="40"/>
      <c r="BA18" s="41"/>
      <c r="BB18" s="38"/>
      <c r="BC18" s="40"/>
      <c r="BD18" s="41"/>
      <c r="BE18" s="38"/>
      <c r="BF18" s="40"/>
      <c r="BG18" s="41"/>
      <c r="BH18" s="38"/>
      <c r="BI18" s="40"/>
      <c r="BJ18" s="41"/>
      <c r="BK18" s="38"/>
      <c r="BL18" s="40"/>
      <c r="BM18" s="41"/>
      <c r="BN18" s="38"/>
      <c r="BO18" s="40"/>
      <c r="BP18" s="41"/>
      <c r="BQ18" s="38"/>
      <c r="BR18" s="40"/>
      <c r="BS18" s="41"/>
      <c r="BT18" s="38"/>
      <c r="BU18" s="40"/>
      <c r="BV18" s="41"/>
      <c r="BW18" s="38"/>
      <c r="BX18" s="40"/>
      <c r="BY18" s="41"/>
      <c r="BZ18" s="38"/>
      <c r="CA18" s="40"/>
      <c r="CB18" s="41"/>
      <c r="CC18" s="38"/>
      <c r="CD18" s="40"/>
      <c r="CE18" s="41"/>
      <c r="CF18" s="38"/>
      <c r="CG18" s="40"/>
      <c r="CH18" s="41"/>
      <c r="CI18" s="38"/>
      <c r="CJ18" s="40"/>
      <c r="CK18" s="41"/>
      <c r="CL18" s="38"/>
      <c r="CM18" s="40"/>
      <c r="CN18" s="41"/>
      <c r="CO18" s="38"/>
      <c r="CP18" s="40"/>
      <c r="CQ18" s="41"/>
      <c r="CR18" s="38"/>
      <c r="CS18" s="40"/>
      <c r="CT18" s="41"/>
      <c r="CU18" s="38"/>
      <c r="CV18" s="40"/>
      <c r="CW18" s="41"/>
      <c r="CX18" s="38"/>
      <c r="CY18" s="40"/>
      <c r="CZ18" s="41"/>
      <c r="DA18" s="38"/>
      <c r="DB18" s="40"/>
      <c r="DC18" s="41"/>
      <c r="DD18" s="38"/>
      <c r="DE18" s="40"/>
      <c r="DF18" s="41"/>
      <c r="DG18" s="38"/>
      <c r="DH18" s="40"/>
      <c r="DI18" s="41"/>
      <c r="DJ18" s="38"/>
      <c r="DK18" s="40"/>
      <c r="DL18" s="41"/>
      <c r="DM18" s="38"/>
      <c r="DN18" s="40"/>
      <c r="DO18" s="41"/>
      <c r="DP18" s="38"/>
      <c r="DQ18" s="40"/>
      <c r="DR18" s="41"/>
      <c r="DS18" s="38"/>
      <c r="DT18" s="40"/>
      <c r="DU18" s="41"/>
      <c r="DV18" s="38"/>
      <c r="DW18" s="40"/>
      <c r="DX18" s="41"/>
      <c r="DY18" s="38"/>
      <c r="DZ18" s="40"/>
      <c r="EA18" s="41"/>
      <c r="EB18" s="38"/>
      <c r="EC18" s="40"/>
      <c r="ED18" s="41"/>
      <c r="EE18" s="38"/>
      <c r="EF18" s="40"/>
      <c r="EG18" s="41"/>
      <c r="EH18" s="38"/>
      <c r="EI18" s="40"/>
      <c r="EJ18" s="41"/>
      <c r="EK18" s="38"/>
      <c r="EL18" s="40"/>
      <c r="EM18" s="41"/>
      <c r="EN18" s="38"/>
      <c r="EO18" s="40"/>
      <c r="EP18" s="41"/>
      <c r="EQ18" s="38"/>
      <c r="ER18" s="40"/>
      <c r="ES18" s="41"/>
      <c r="ET18" s="38"/>
      <c r="EU18" s="40"/>
      <c r="EV18" s="41"/>
      <c r="EW18" s="38"/>
      <c r="EX18" s="40"/>
      <c r="EY18" s="41"/>
      <c r="EZ18" s="38"/>
      <c r="FA18" s="40"/>
      <c r="FB18" s="41"/>
      <c r="FC18" s="38"/>
      <c r="FD18" s="40"/>
      <c r="FE18" s="41"/>
    </row>
    <row r="19" spans="1:161" ht="16" customHeight="1">
      <c r="A19" s="38"/>
      <c r="B19" s="39"/>
      <c r="C19" s="42"/>
      <c r="D19" s="40"/>
      <c r="E19" s="41"/>
      <c r="F19" s="38"/>
      <c r="G19" s="40"/>
      <c r="H19" s="41"/>
      <c r="I19" s="38"/>
      <c r="J19" s="40"/>
      <c r="K19" s="41"/>
      <c r="L19" s="38"/>
      <c r="M19" s="40"/>
      <c r="N19" s="41"/>
      <c r="O19" s="38"/>
      <c r="P19" s="40"/>
      <c r="Q19" s="41"/>
      <c r="R19" s="38"/>
      <c r="S19" s="40"/>
      <c r="T19" s="41"/>
      <c r="U19" s="38"/>
      <c r="V19" s="40"/>
      <c r="W19" s="41"/>
      <c r="X19" s="38"/>
      <c r="Y19" s="40"/>
      <c r="Z19" s="41"/>
      <c r="AA19" s="38"/>
      <c r="AB19" s="40"/>
      <c r="AC19" s="41"/>
      <c r="AD19" s="38"/>
      <c r="AE19" s="40"/>
      <c r="AF19" s="41"/>
      <c r="AG19" s="38"/>
      <c r="AH19" s="40"/>
      <c r="AI19" s="41"/>
      <c r="AJ19" s="38"/>
      <c r="AK19" s="40"/>
      <c r="AL19" s="41"/>
      <c r="AM19" s="38"/>
      <c r="AN19" s="40"/>
      <c r="AO19" s="41"/>
      <c r="AP19" s="38"/>
      <c r="AQ19" s="40"/>
      <c r="AR19" s="41"/>
      <c r="AS19" s="38"/>
      <c r="AT19" s="40"/>
      <c r="AU19" s="41"/>
      <c r="AV19" s="38"/>
      <c r="AW19" s="40"/>
      <c r="AX19" s="41"/>
      <c r="AY19" s="38"/>
      <c r="AZ19" s="40"/>
      <c r="BA19" s="41"/>
      <c r="BB19" s="38"/>
      <c r="BC19" s="40"/>
      <c r="BD19" s="41"/>
      <c r="BE19" s="38"/>
      <c r="BF19" s="40"/>
      <c r="BG19" s="41"/>
      <c r="BH19" s="38"/>
      <c r="BI19" s="40"/>
      <c r="BJ19" s="41"/>
      <c r="BK19" s="38"/>
      <c r="BL19" s="40"/>
      <c r="BM19" s="41"/>
      <c r="BN19" s="38"/>
      <c r="BO19" s="40"/>
      <c r="BP19" s="41"/>
      <c r="BQ19" s="38"/>
      <c r="BR19" s="40"/>
      <c r="BS19" s="41"/>
      <c r="BT19" s="38"/>
      <c r="BU19" s="40"/>
      <c r="BV19" s="41"/>
      <c r="BW19" s="38"/>
      <c r="BX19" s="40"/>
      <c r="BY19" s="41"/>
      <c r="BZ19" s="38"/>
      <c r="CA19" s="40"/>
      <c r="CB19" s="41"/>
      <c r="CC19" s="38"/>
      <c r="CD19" s="40"/>
      <c r="CE19" s="41"/>
      <c r="CF19" s="38"/>
      <c r="CG19" s="40"/>
      <c r="CH19" s="41"/>
      <c r="CI19" s="38"/>
      <c r="CJ19" s="40"/>
      <c r="CK19" s="41"/>
      <c r="CL19" s="38"/>
      <c r="CM19" s="40"/>
      <c r="CN19" s="41"/>
      <c r="CO19" s="38"/>
      <c r="CP19" s="40"/>
      <c r="CQ19" s="41"/>
      <c r="CR19" s="38"/>
      <c r="CS19" s="40"/>
      <c r="CT19" s="41"/>
      <c r="CU19" s="38"/>
      <c r="CV19" s="40"/>
      <c r="CW19" s="41"/>
      <c r="CX19" s="38"/>
      <c r="CY19" s="40"/>
      <c r="CZ19" s="41"/>
      <c r="DA19" s="38"/>
      <c r="DB19" s="40"/>
      <c r="DC19" s="41"/>
      <c r="DD19" s="38"/>
      <c r="DE19" s="40"/>
      <c r="DF19" s="41"/>
      <c r="DG19" s="38"/>
      <c r="DH19" s="40"/>
      <c r="DI19" s="41"/>
      <c r="DJ19" s="38"/>
      <c r="DK19" s="40"/>
      <c r="DL19" s="41"/>
      <c r="DM19" s="38"/>
      <c r="DN19" s="40"/>
      <c r="DO19" s="41"/>
      <c r="DP19" s="38"/>
      <c r="DQ19" s="40"/>
      <c r="DR19" s="41"/>
      <c r="DS19" s="38"/>
      <c r="DT19" s="40"/>
      <c r="DU19" s="41"/>
      <c r="DV19" s="38"/>
      <c r="DW19" s="40"/>
      <c r="DX19" s="41"/>
      <c r="DY19" s="38"/>
      <c r="DZ19" s="40"/>
      <c r="EA19" s="41"/>
      <c r="EB19" s="38"/>
      <c r="EC19" s="40"/>
      <c r="ED19" s="41"/>
      <c r="EE19" s="38"/>
      <c r="EF19" s="40"/>
      <c r="EG19" s="41"/>
      <c r="EH19" s="38"/>
      <c r="EI19" s="40"/>
      <c r="EJ19" s="41"/>
      <c r="EK19" s="38"/>
      <c r="EL19" s="40"/>
      <c r="EM19" s="41"/>
      <c r="EN19" s="38"/>
      <c r="EO19" s="40"/>
      <c r="EP19" s="41"/>
      <c r="EQ19" s="38"/>
      <c r="ER19" s="40"/>
      <c r="ES19" s="41"/>
      <c r="ET19" s="38"/>
      <c r="EU19" s="40"/>
      <c r="EV19" s="41"/>
      <c r="EW19" s="38"/>
      <c r="EX19" s="40"/>
      <c r="EY19" s="41"/>
      <c r="EZ19" s="38"/>
      <c r="FA19" s="40"/>
      <c r="FB19" s="41"/>
      <c r="FC19" s="38"/>
      <c r="FD19" s="40"/>
      <c r="FE19" s="41"/>
    </row>
    <row r="20" spans="1:161" ht="16" customHeight="1">
      <c r="A20" s="38"/>
      <c r="B20" s="39"/>
      <c r="C20" s="42"/>
      <c r="D20" s="40"/>
      <c r="E20" s="41"/>
      <c r="F20" s="38"/>
      <c r="G20" s="40"/>
      <c r="H20" s="41"/>
      <c r="I20" s="38"/>
      <c r="J20" s="40"/>
      <c r="K20" s="41"/>
      <c r="L20" s="38"/>
      <c r="M20" s="40"/>
      <c r="N20" s="41"/>
      <c r="O20" s="38"/>
      <c r="P20" s="40"/>
      <c r="Q20" s="41"/>
      <c r="R20" s="38"/>
      <c r="S20" s="40"/>
      <c r="T20" s="41"/>
      <c r="U20" s="38"/>
      <c r="V20" s="40"/>
      <c r="W20" s="41"/>
      <c r="X20" s="38"/>
      <c r="Y20" s="40"/>
      <c r="Z20" s="41"/>
      <c r="AA20" s="38"/>
      <c r="AB20" s="40"/>
      <c r="AC20" s="41"/>
      <c r="AD20" s="38"/>
      <c r="AE20" s="40"/>
      <c r="AF20" s="41"/>
      <c r="AG20" s="38"/>
      <c r="AH20" s="40"/>
      <c r="AI20" s="41"/>
      <c r="AJ20" s="38"/>
      <c r="AK20" s="40"/>
      <c r="AL20" s="41"/>
      <c r="AM20" s="38"/>
      <c r="AN20" s="40"/>
      <c r="AO20" s="41"/>
      <c r="AP20" s="38"/>
      <c r="AQ20" s="40"/>
      <c r="AR20" s="41"/>
      <c r="AS20" s="38"/>
      <c r="AT20" s="40"/>
      <c r="AU20" s="41"/>
      <c r="AV20" s="38"/>
      <c r="AW20" s="40"/>
      <c r="AX20" s="41"/>
      <c r="AY20" s="38"/>
      <c r="AZ20" s="40"/>
      <c r="BA20" s="41"/>
      <c r="BB20" s="38"/>
      <c r="BC20" s="40"/>
      <c r="BD20" s="41"/>
      <c r="BE20" s="38"/>
      <c r="BF20" s="40"/>
      <c r="BG20" s="41"/>
      <c r="BH20" s="38"/>
      <c r="BI20" s="40"/>
      <c r="BJ20" s="41"/>
      <c r="BK20" s="38"/>
      <c r="BL20" s="40"/>
      <c r="BM20" s="41"/>
      <c r="BN20" s="38"/>
      <c r="BO20" s="40"/>
      <c r="BP20" s="41"/>
      <c r="BQ20" s="38"/>
      <c r="BR20" s="40"/>
      <c r="BS20" s="41"/>
      <c r="BT20" s="38"/>
      <c r="BU20" s="40"/>
      <c r="BV20" s="41"/>
      <c r="BW20" s="38"/>
      <c r="BX20" s="40"/>
      <c r="BY20" s="41"/>
      <c r="BZ20" s="38"/>
      <c r="CA20" s="40"/>
      <c r="CB20" s="41"/>
      <c r="CC20" s="38"/>
      <c r="CD20" s="40"/>
      <c r="CE20" s="41"/>
      <c r="CF20" s="38"/>
      <c r="CG20" s="40"/>
      <c r="CH20" s="41"/>
      <c r="CI20" s="38"/>
      <c r="CJ20" s="40"/>
      <c r="CK20" s="41"/>
      <c r="CL20" s="38"/>
      <c r="CM20" s="40"/>
      <c r="CN20" s="41"/>
      <c r="CO20" s="38"/>
      <c r="CP20" s="40"/>
      <c r="CQ20" s="41"/>
      <c r="CR20" s="38"/>
      <c r="CS20" s="40"/>
      <c r="CT20" s="41"/>
      <c r="CU20" s="38"/>
      <c r="CV20" s="40"/>
      <c r="CW20" s="41"/>
      <c r="CX20" s="38"/>
      <c r="CY20" s="40"/>
      <c r="CZ20" s="41"/>
      <c r="DA20" s="38"/>
      <c r="DB20" s="40"/>
      <c r="DC20" s="41"/>
      <c r="DD20" s="38"/>
      <c r="DE20" s="40"/>
      <c r="DF20" s="41"/>
      <c r="DG20" s="38"/>
      <c r="DH20" s="40"/>
      <c r="DI20" s="41"/>
      <c r="DJ20" s="38"/>
      <c r="DK20" s="40"/>
      <c r="DL20" s="41"/>
      <c r="DM20" s="38"/>
      <c r="DN20" s="40"/>
      <c r="DO20" s="41"/>
      <c r="DP20" s="38"/>
      <c r="DQ20" s="40"/>
      <c r="DR20" s="41"/>
      <c r="DS20" s="38"/>
      <c r="DT20" s="40"/>
      <c r="DU20" s="41"/>
      <c r="DV20" s="38"/>
      <c r="DW20" s="40"/>
      <c r="DX20" s="41"/>
      <c r="DY20" s="38"/>
      <c r="DZ20" s="40"/>
      <c r="EA20" s="41"/>
      <c r="EB20" s="38"/>
      <c r="EC20" s="40"/>
      <c r="ED20" s="41"/>
      <c r="EE20" s="38"/>
      <c r="EF20" s="40"/>
      <c r="EG20" s="41"/>
      <c r="EH20" s="38"/>
      <c r="EI20" s="40"/>
      <c r="EJ20" s="41"/>
      <c r="EK20" s="38"/>
      <c r="EL20" s="40"/>
      <c r="EM20" s="41"/>
      <c r="EN20" s="38"/>
      <c r="EO20" s="40"/>
      <c r="EP20" s="41"/>
      <c r="EQ20" s="38"/>
      <c r="ER20" s="40"/>
      <c r="ES20" s="41"/>
      <c r="ET20" s="38"/>
      <c r="EU20" s="40"/>
      <c r="EV20" s="41"/>
      <c r="EW20" s="38"/>
      <c r="EX20" s="40"/>
      <c r="EY20" s="41"/>
      <c r="EZ20" s="38"/>
      <c r="FA20" s="40"/>
      <c r="FB20" s="41"/>
      <c r="FC20" s="38"/>
      <c r="FD20" s="40"/>
      <c r="FE20" s="41"/>
    </row>
    <row r="21" spans="1:161" ht="16" customHeight="1">
      <c r="A21" s="38"/>
      <c r="B21" s="39"/>
      <c r="C21" s="42"/>
      <c r="D21" s="40"/>
      <c r="E21" s="41"/>
      <c r="F21" s="38"/>
      <c r="G21" s="40"/>
      <c r="H21" s="41"/>
      <c r="I21" s="38"/>
      <c r="J21" s="40"/>
      <c r="K21" s="41"/>
      <c r="L21" s="38"/>
      <c r="M21" s="40"/>
      <c r="N21" s="41"/>
      <c r="O21" s="38"/>
      <c r="P21" s="40"/>
      <c r="Q21" s="41"/>
      <c r="R21" s="38"/>
      <c r="S21" s="40"/>
      <c r="T21" s="41"/>
      <c r="U21" s="38"/>
      <c r="V21" s="40"/>
      <c r="W21" s="41"/>
      <c r="X21" s="38"/>
      <c r="Y21" s="40"/>
      <c r="Z21" s="41"/>
      <c r="AA21" s="38"/>
      <c r="AB21" s="40"/>
      <c r="AC21" s="41"/>
      <c r="AD21" s="38"/>
      <c r="AE21" s="40"/>
      <c r="AF21" s="41"/>
      <c r="AG21" s="38"/>
      <c r="AH21" s="40"/>
      <c r="AI21" s="41"/>
      <c r="AJ21" s="38"/>
      <c r="AK21" s="40"/>
      <c r="AL21" s="41"/>
      <c r="AM21" s="38"/>
      <c r="AN21" s="40"/>
      <c r="AO21" s="41"/>
      <c r="AP21" s="38"/>
      <c r="AQ21" s="40"/>
      <c r="AR21" s="41"/>
      <c r="AS21" s="38"/>
      <c r="AT21" s="40"/>
      <c r="AU21" s="41"/>
      <c r="AV21" s="38"/>
      <c r="AW21" s="40"/>
      <c r="AX21" s="41"/>
      <c r="AY21" s="38"/>
      <c r="AZ21" s="40"/>
      <c r="BA21" s="41"/>
      <c r="BB21" s="38"/>
      <c r="BC21" s="40"/>
      <c r="BD21" s="41"/>
      <c r="BE21" s="38"/>
      <c r="BF21" s="40"/>
      <c r="BG21" s="41"/>
      <c r="BH21" s="38"/>
      <c r="BI21" s="40"/>
      <c r="BJ21" s="41"/>
      <c r="BK21" s="38"/>
      <c r="BL21" s="40"/>
      <c r="BM21" s="41"/>
      <c r="BN21" s="38"/>
      <c r="BO21" s="40"/>
      <c r="BP21" s="41"/>
      <c r="BQ21" s="38"/>
      <c r="BR21" s="40"/>
      <c r="BS21" s="41"/>
      <c r="BT21" s="38"/>
      <c r="BU21" s="40"/>
      <c r="BV21" s="41"/>
      <c r="BW21" s="38"/>
      <c r="BX21" s="40"/>
      <c r="BY21" s="41"/>
      <c r="BZ21" s="38"/>
      <c r="CA21" s="40"/>
      <c r="CB21" s="41"/>
      <c r="CC21" s="38"/>
      <c r="CD21" s="40"/>
      <c r="CE21" s="41"/>
      <c r="CF21" s="38"/>
      <c r="CG21" s="40"/>
      <c r="CH21" s="41"/>
      <c r="CI21" s="38"/>
      <c r="CJ21" s="40"/>
      <c r="CK21" s="41"/>
      <c r="CL21" s="38"/>
      <c r="CM21" s="40"/>
      <c r="CN21" s="41"/>
      <c r="CO21" s="38"/>
      <c r="CP21" s="40"/>
      <c r="CQ21" s="41"/>
      <c r="CR21" s="38"/>
      <c r="CS21" s="40"/>
      <c r="CT21" s="41"/>
      <c r="CU21" s="38"/>
      <c r="CV21" s="40"/>
      <c r="CW21" s="41"/>
      <c r="CX21" s="38"/>
      <c r="CY21" s="40"/>
      <c r="CZ21" s="41"/>
      <c r="DA21" s="38"/>
      <c r="DB21" s="40"/>
      <c r="DC21" s="41"/>
      <c r="DD21" s="38"/>
      <c r="DE21" s="40"/>
      <c r="DF21" s="41"/>
      <c r="DG21" s="38"/>
      <c r="DH21" s="40"/>
      <c r="DI21" s="41"/>
      <c r="DJ21" s="38"/>
      <c r="DK21" s="40"/>
      <c r="DL21" s="41"/>
      <c r="DM21" s="38"/>
      <c r="DN21" s="40"/>
      <c r="DO21" s="41"/>
      <c r="DP21" s="38"/>
      <c r="DQ21" s="40"/>
      <c r="DR21" s="41"/>
      <c r="DS21" s="38"/>
      <c r="DT21" s="40"/>
      <c r="DU21" s="41"/>
      <c r="DV21" s="38"/>
      <c r="DW21" s="40"/>
      <c r="DX21" s="41"/>
      <c r="DY21" s="38"/>
      <c r="DZ21" s="40"/>
      <c r="EA21" s="41"/>
      <c r="EB21" s="38"/>
      <c r="EC21" s="40"/>
      <c r="ED21" s="41"/>
      <c r="EE21" s="38"/>
      <c r="EF21" s="40"/>
      <c r="EG21" s="41"/>
      <c r="EH21" s="38"/>
      <c r="EI21" s="40"/>
      <c r="EJ21" s="41"/>
      <c r="EK21" s="38"/>
      <c r="EL21" s="40"/>
      <c r="EM21" s="41"/>
      <c r="EN21" s="38"/>
      <c r="EO21" s="40"/>
      <c r="EP21" s="41"/>
      <c r="EQ21" s="38"/>
      <c r="ER21" s="40"/>
      <c r="ES21" s="41"/>
      <c r="ET21" s="38"/>
      <c r="EU21" s="40"/>
      <c r="EV21" s="41"/>
      <c r="EW21" s="38"/>
      <c r="EX21" s="40"/>
      <c r="EY21" s="41"/>
      <c r="EZ21" s="38"/>
      <c r="FA21" s="40"/>
      <c r="FB21" s="41"/>
      <c r="FC21" s="38"/>
      <c r="FD21" s="40"/>
      <c r="FE21" s="41"/>
    </row>
    <row r="22" spans="1:161" ht="16" customHeight="1">
      <c r="A22" s="38"/>
      <c r="B22" s="39"/>
      <c r="C22" s="42"/>
      <c r="D22" s="40"/>
      <c r="E22" s="41"/>
      <c r="F22" s="38"/>
      <c r="G22" s="40"/>
      <c r="H22" s="41"/>
      <c r="I22" s="38"/>
      <c r="J22" s="40"/>
      <c r="K22" s="41"/>
      <c r="L22" s="38"/>
      <c r="M22" s="40"/>
      <c r="N22" s="41"/>
      <c r="O22" s="38"/>
      <c r="P22" s="40"/>
      <c r="Q22" s="41"/>
      <c r="R22" s="38"/>
      <c r="S22" s="40"/>
      <c r="T22" s="41"/>
      <c r="U22" s="38"/>
      <c r="V22" s="40"/>
      <c r="W22" s="41"/>
      <c r="X22" s="38"/>
      <c r="Y22" s="40"/>
      <c r="Z22" s="41"/>
      <c r="AA22" s="38"/>
      <c r="AB22" s="40"/>
      <c r="AC22" s="41"/>
      <c r="AD22" s="38"/>
      <c r="AE22" s="40"/>
      <c r="AF22" s="41"/>
      <c r="AG22" s="38"/>
      <c r="AH22" s="40"/>
      <c r="AI22" s="41"/>
      <c r="AJ22" s="38"/>
      <c r="AK22" s="40"/>
      <c r="AL22" s="41"/>
      <c r="AM22" s="38"/>
      <c r="AN22" s="40"/>
      <c r="AO22" s="41"/>
      <c r="AP22" s="38"/>
      <c r="AQ22" s="40"/>
      <c r="AR22" s="41"/>
      <c r="AS22" s="38"/>
      <c r="AT22" s="40"/>
      <c r="AU22" s="41"/>
      <c r="AV22" s="38"/>
      <c r="AW22" s="40"/>
      <c r="AX22" s="41"/>
      <c r="AY22" s="38"/>
      <c r="AZ22" s="40"/>
      <c r="BA22" s="41"/>
      <c r="BB22" s="38"/>
      <c r="BC22" s="40"/>
      <c r="BD22" s="41"/>
      <c r="BE22" s="38"/>
      <c r="BF22" s="40"/>
      <c r="BG22" s="41"/>
      <c r="BH22" s="38"/>
      <c r="BI22" s="40"/>
      <c r="BJ22" s="41"/>
      <c r="BK22" s="38"/>
      <c r="BL22" s="40"/>
      <c r="BM22" s="41"/>
      <c r="BN22" s="38"/>
      <c r="BO22" s="40"/>
      <c r="BP22" s="41"/>
      <c r="BQ22" s="38"/>
      <c r="BR22" s="40"/>
      <c r="BS22" s="41"/>
      <c r="BT22" s="38"/>
      <c r="BU22" s="40"/>
      <c r="BV22" s="41"/>
      <c r="BW22" s="38"/>
      <c r="BX22" s="40"/>
      <c r="BY22" s="41"/>
      <c r="BZ22" s="38"/>
      <c r="CA22" s="40"/>
      <c r="CB22" s="41"/>
      <c r="CC22" s="38"/>
      <c r="CD22" s="40"/>
      <c r="CE22" s="41"/>
      <c r="CF22" s="38"/>
      <c r="CG22" s="40"/>
      <c r="CH22" s="41"/>
      <c r="CI22" s="38"/>
      <c r="CJ22" s="40"/>
      <c r="CK22" s="41"/>
      <c r="CL22" s="38"/>
      <c r="CM22" s="40"/>
      <c r="CN22" s="41"/>
      <c r="CO22" s="38"/>
      <c r="CP22" s="40"/>
      <c r="CQ22" s="41"/>
      <c r="CR22" s="38"/>
      <c r="CS22" s="40"/>
      <c r="CT22" s="41"/>
      <c r="CU22" s="38"/>
      <c r="CV22" s="40"/>
      <c r="CW22" s="41"/>
      <c r="CX22" s="38"/>
      <c r="CY22" s="40"/>
      <c r="CZ22" s="41"/>
      <c r="DA22" s="38"/>
      <c r="DB22" s="40"/>
      <c r="DC22" s="41"/>
      <c r="DD22" s="38"/>
      <c r="DE22" s="40"/>
      <c r="DF22" s="41"/>
      <c r="DG22" s="38"/>
      <c r="DH22" s="40"/>
      <c r="DI22" s="41"/>
      <c r="DJ22" s="38"/>
      <c r="DK22" s="40"/>
      <c r="DL22" s="41"/>
      <c r="DM22" s="38"/>
      <c r="DN22" s="40"/>
      <c r="DO22" s="41"/>
      <c r="DP22" s="38"/>
      <c r="DQ22" s="40"/>
      <c r="DR22" s="41"/>
      <c r="DS22" s="38"/>
      <c r="DT22" s="40"/>
      <c r="DU22" s="41"/>
      <c r="DV22" s="38"/>
      <c r="DW22" s="40"/>
      <c r="DX22" s="41"/>
      <c r="DY22" s="38"/>
      <c r="DZ22" s="40"/>
      <c r="EA22" s="41"/>
      <c r="EB22" s="38"/>
      <c r="EC22" s="40"/>
      <c r="ED22" s="41"/>
      <c r="EE22" s="38"/>
      <c r="EF22" s="40"/>
      <c r="EG22" s="41"/>
      <c r="EH22" s="38"/>
      <c r="EI22" s="40"/>
      <c r="EJ22" s="41"/>
      <c r="EK22" s="38"/>
      <c r="EL22" s="40"/>
      <c r="EM22" s="41"/>
      <c r="EN22" s="38"/>
      <c r="EO22" s="40"/>
      <c r="EP22" s="41"/>
      <c r="EQ22" s="38"/>
      <c r="ER22" s="40"/>
      <c r="ES22" s="41"/>
      <c r="ET22" s="38"/>
      <c r="EU22" s="40"/>
      <c r="EV22" s="41"/>
      <c r="EW22" s="38"/>
      <c r="EX22" s="40"/>
      <c r="EY22" s="41"/>
      <c r="EZ22" s="38"/>
      <c r="FA22" s="40"/>
      <c r="FB22" s="41"/>
      <c r="FC22" s="38"/>
      <c r="FD22" s="40"/>
      <c r="FE22" s="41"/>
    </row>
    <row r="23" spans="1:161" ht="16" customHeight="1">
      <c r="A23" s="38"/>
      <c r="B23" s="39"/>
      <c r="C23" s="42"/>
      <c r="D23" s="40"/>
      <c r="E23" s="41"/>
      <c r="F23" s="38"/>
      <c r="G23" s="40"/>
      <c r="H23" s="41"/>
      <c r="I23" s="38"/>
      <c r="J23" s="40"/>
      <c r="K23" s="41"/>
      <c r="L23" s="38"/>
      <c r="M23" s="40"/>
      <c r="N23" s="41"/>
      <c r="O23" s="38"/>
      <c r="P23" s="40"/>
      <c r="Q23" s="41"/>
      <c r="R23" s="38"/>
      <c r="S23" s="40"/>
      <c r="T23" s="41"/>
      <c r="U23" s="38"/>
      <c r="V23" s="40"/>
      <c r="W23" s="41"/>
      <c r="X23" s="38"/>
      <c r="Y23" s="40"/>
      <c r="Z23" s="41"/>
      <c r="AA23" s="38"/>
      <c r="AB23" s="40"/>
      <c r="AC23" s="41"/>
      <c r="AD23" s="38"/>
      <c r="AE23" s="40"/>
      <c r="AF23" s="41"/>
      <c r="AG23" s="38"/>
      <c r="AH23" s="40"/>
      <c r="AI23" s="41"/>
      <c r="AJ23" s="38"/>
      <c r="AK23" s="40"/>
      <c r="AL23" s="41"/>
      <c r="AM23" s="38"/>
      <c r="AN23" s="40"/>
      <c r="AO23" s="41"/>
      <c r="AP23" s="38"/>
      <c r="AQ23" s="40"/>
      <c r="AR23" s="41"/>
      <c r="AS23" s="38"/>
      <c r="AT23" s="40"/>
      <c r="AU23" s="41"/>
      <c r="AV23" s="38"/>
      <c r="AW23" s="40"/>
      <c r="AX23" s="41"/>
      <c r="AY23" s="38"/>
      <c r="AZ23" s="40"/>
      <c r="BA23" s="41"/>
      <c r="BB23" s="38"/>
      <c r="BC23" s="40"/>
      <c r="BD23" s="41"/>
      <c r="BE23" s="38"/>
      <c r="BF23" s="40"/>
      <c r="BG23" s="41"/>
      <c r="BH23" s="38"/>
      <c r="BI23" s="40"/>
      <c r="BJ23" s="41"/>
      <c r="BK23" s="38"/>
      <c r="BL23" s="40"/>
      <c r="BM23" s="41"/>
      <c r="BN23" s="38"/>
      <c r="BO23" s="40"/>
      <c r="BP23" s="41"/>
      <c r="BQ23" s="38"/>
      <c r="BR23" s="40"/>
      <c r="BS23" s="41"/>
      <c r="BT23" s="38"/>
      <c r="BU23" s="40"/>
      <c r="BV23" s="41"/>
      <c r="BW23" s="38"/>
      <c r="BX23" s="40"/>
      <c r="BY23" s="41"/>
      <c r="BZ23" s="38"/>
      <c r="CA23" s="40"/>
      <c r="CB23" s="41"/>
      <c r="CC23" s="38"/>
      <c r="CD23" s="40"/>
      <c r="CE23" s="41"/>
      <c r="CF23" s="38"/>
      <c r="CG23" s="40"/>
      <c r="CH23" s="41"/>
      <c r="CI23" s="38"/>
      <c r="CJ23" s="40"/>
      <c r="CK23" s="41"/>
      <c r="CL23" s="38"/>
      <c r="CM23" s="40"/>
      <c r="CN23" s="41"/>
      <c r="CO23" s="38"/>
      <c r="CP23" s="40"/>
      <c r="CQ23" s="41"/>
      <c r="CR23" s="38"/>
      <c r="CS23" s="40"/>
      <c r="CT23" s="41"/>
      <c r="CU23" s="38"/>
      <c r="CV23" s="40"/>
      <c r="CW23" s="41"/>
      <c r="CX23" s="38"/>
      <c r="CY23" s="40"/>
      <c r="CZ23" s="41"/>
      <c r="DA23" s="38"/>
      <c r="DB23" s="40"/>
      <c r="DC23" s="41"/>
      <c r="DD23" s="38"/>
      <c r="DE23" s="40"/>
      <c r="DF23" s="41"/>
      <c r="DG23" s="38"/>
      <c r="DH23" s="40"/>
      <c r="DI23" s="41"/>
      <c r="DJ23" s="38"/>
      <c r="DK23" s="40"/>
      <c r="DL23" s="41"/>
      <c r="DM23" s="38"/>
      <c r="DN23" s="40"/>
      <c r="DO23" s="41"/>
      <c r="DP23" s="38"/>
      <c r="DQ23" s="40"/>
      <c r="DR23" s="41"/>
      <c r="DS23" s="38"/>
      <c r="DT23" s="40"/>
      <c r="DU23" s="41"/>
      <c r="DV23" s="38"/>
      <c r="DW23" s="40"/>
      <c r="DX23" s="41"/>
      <c r="DY23" s="38"/>
      <c r="DZ23" s="40"/>
      <c r="EA23" s="41"/>
      <c r="EB23" s="38"/>
      <c r="EC23" s="40"/>
      <c r="ED23" s="41"/>
      <c r="EE23" s="38"/>
      <c r="EF23" s="40"/>
      <c r="EG23" s="41"/>
      <c r="EH23" s="38"/>
      <c r="EI23" s="40"/>
      <c r="EJ23" s="41"/>
      <c r="EK23" s="38"/>
      <c r="EL23" s="40"/>
      <c r="EM23" s="41"/>
      <c r="EN23" s="38"/>
      <c r="EO23" s="40"/>
      <c r="EP23" s="41"/>
      <c r="EQ23" s="38"/>
      <c r="ER23" s="40"/>
      <c r="ES23" s="41"/>
      <c r="ET23" s="38"/>
      <c r="EU23" s="40"/>
      <c r="EV23" s="41"/>
      <c r="EW23" s="38"/>
      <c r="EX23" s="40"/>
      <c r="EY23" s="41"/>
      <c r="EZ23" s="38"/>
      <c r="FA23" s="40"/>
      <c r="FB23" s="41"/>
      <c r="FC23" s="38"/>
      <c r="FD23" s="40"/>
      <c r="FE23" s="41"/>
    </row>
    <row r="24" spans="1:161" ht="16" customHeight="1">
      <c r="A24" s="38"/>
      <c r="B24" s="39"/>
      <c r="C24" s="42"/>
      <c r="D24" s="40"/>
      <c r="E24" s="41"/>
      <c r="F24" s="38"/>
      <c r="G24" s="40"/>
      <c r="H24" s="41"/>
      <c r="I24" s="38"/>
      <c r="J24" s="40"/>
      <c r="K24" s="41"/>
      <c r="L24" s="38"/>
      <c r="M24" s="40"/>
      <c r="N24" s="41"/>
      <c r="O24" s="38"/>
      <c r="P24" s="40"/>
      <c r="Q24" s="41"/>
      <c r="R24" s="38"/>
      <c r="S24" s="40"/>
      <c r="T24" s="41"/>
      <c r="U24" s="38"/>
      <c r="V24" s="40"/>
      <c r="W24" s="41"/>
      <c r="X24" s="38"/>
      <c r="Y24" s="40"/>
      <c r="Z24" s="41"/>
      <c r="AA24" s="38"/>
      <c r="AB24" s="40"/>
      <c r="AC24" s="41"/>
      <c r="AD24" s="38"/>
      <c r="AE24" s="40"/>
      <c r="AF24" s="41"/>
      <c r="AG24" s="38"/>
      <c r="AH24" s="40"/>
      <c r="AI24" s="41"/>
      <c r="AJ24" s="38"/>
      <c r="AK24" s="40"/>
      <c r="AL24" s="41"/>
      <c r="AM24" s="38"/>
      <c r="AN24" s="40"/>
      <c r="AO24" s="41"/>
      <c r="AP24" s="38"/>
      <c r="AQ24" s="40"/>
      <c r="AR24" s="41"/>
      <c r="AS24" s="38"/>
      <c r="AT24" s="40"/>
      <c r="AU24" s="41"/>
      <c r="AV24" s="38"/>
      <c r="AW24" s="40"/>
      <c r="AX24" s="41"/>
      <c r="AY24" s="38"/>
      <c r="AZ24" s="40"/>
      <c r="BA24" s="41"/>
      <c r="BB24" s="38"/>
      <c r="BC24" s="40"/>
      <c r="BD24" s="41"/>
      <c r="BE24" s="38"/>
      <c r="BF24" s="40"/>
      <c r="BG24" s="41"/>
      <c r="BH24" s="38"/>
      <c r="BI24" s="40"/>
      <c r="BJ24" s="41"/>
      <c r="BK24" s="38"/>
      <c r="BL24" s="40"/>
      <c r="BM24" s="41"/>
      <c r="BN24" s="38"/>
      <c r="BO24" s="40"/>
      <c r="BP24" s="41"/>
      <c r="BQ24" s="38"/>
      <c r="BR24" s="40"/>
      <c r="BS24" s="41"/>
      <c r="BT24" s="38"/>
      <c r="BU24" s="40"/>
      <c r="BV24" s="41"/>
      <c r="BW24" s="38"/>
      <c r="BX24" s="40"/>
      <c r="BY24" s="41"/>
      <c r="BZ24" s="38"/>
      <c r="CA24" s="40"/>
      <c r="CB24" s="41"/>
      <c r="CC24" s="38"/>
      <c r="CD24" s="40"/>
      <c r="CE24" s="41"/>
      <c r="CF24" s="38"/>
      <c r="CG24" s="40"/>
      <c r="CH24" s="41"/>
      <c r="CI24" s="38"/>
      <c r="CJ24" s="40"/>
      <c r="CK24" s="41"/>
      <c r="CL24" s="38"/>
      <c r="CM24" s="40"/>
      <c r="CN24" s="41"/>
      <c r="CO24" s="38"/>
      <c r="CP24" s="40"/>
      <c r="CQ24" s="41"/>
      <c r="CR24" s="38"/>
      <c r="CS24" s="40"/>
      <c r="CT24" s="41"/>
      <c r="CU24" s="38"/>
      <c r="CV24" s="40"/>
      <c r="CW24" s="41"/>
      <c r="CX24" s="38"/>
      <c r="CY24" s="40"/>
      <c r="CZ24" s="41"/>
      <c r="DA24" s="38"/>
      <c r="DB24" s="40"/>
      <c r="DC24" s="41"/>
      <c r="DD24" s="38"/>
      <c r="DE24" s="40"/>
      <c r="DF24" s="41"/>
      <c r="DG24" s="38"/>
      <c r="DH24" s="40"/>
      <c r="DI24" s="41"/>
      <c r="DJ24" s="38"/>
      <c r="DK24" s="40"/>
      <c r="DL24" s="41"/>
      <c r="DM24" s="38"/>
      <c r="DN24" s="40"/>
      <c r="DO24" s="41"/>
      <c r="DP24" s="38"/>
      <c r="DQ24" s="40"/>
      <c r="DR24" s="41"/>
      <c r="DS24" s="38"/>
      <c r="DT24" s="40"/>
      <c r="DU24" s="41"/>
      <c r="DV24" s="38"/>
      <c r="DW24" s="40"/>
      <c r="DX24" s="41"/>
      <c r="DY24" s="38"/>
      <c r="DZ24" s="40"/>
      <c r="EA24" s="41"/>
      <c r="EB24" s="38"/>
      <c r="EC24" s="40"/>
      <c r="ED24" s="41"/>
      <c r="EE24" s="38"/>
      <c r="EF24" s="40"/>
      <c r="EG24" s="41"/>
      <c r="EH24" s="38"/>
      <c r="EI24" s="40"/>
      <c r="EJ24" s="41"/>
      <c r="EK24" s="38"/>
      <c r="EL24" s="40"/>
      <c r="EM24" s="41"/>
      <c r="EN24" s="38"/>
      <c r="EO24" s="40"/>
      <c r="EP24" s="41"/>
      <c r="EQ24" s="38"/>
      <c r="ER24" s="40"/>
      <c r="ES24" s="41"/>
      <c r="ET24" s="38"/>
      <c r="EU24" s="40"/>
      <c r="EV24" s="41"/>
      <c r="EW24" s="38"/>
      <c r="EX24" s="40"/>
      <c r="EY24" s="41"/>
      <c r="EZ24" s="38"/>
      <c r="FA24" s="40"/>
      <c r="FB24" s="41"/>
      <c r="FC24" s="38"/>
      <c r="FD24" s="40"/>
      <c r="FE24" s="41"/>
    </row>
    <row r="25" spans="1:161" ht="16" customHeight="1">
      <c r="A25" s="38"/>
      <c r="B25" s="39"/>
      <c r="C25" s="42"/>
      <c r="D25" s="40"/>
      <c r="E25" s="41"/>
      <c r="F25" s="38"/>
      <c r="G25" s="40"/>
      <c r="H25" s="41"/>
      <c r="I25" s="38"/>
      <c r="J25" s="40"/>
      <c r="K25" s="41"/>
      <c r="L25" s="38"/>
      <c r="M25" s="40"/>
      <c r="N25" s="41"/>
      <c r="O25" s="38"/>
      <c r="P25" s="40"/>
      <c r="Q25" s="41"/>
      <c r="R25" s="38"/>
      <c r="S25" s="40"/>
      <c r="T25" s="41"/>
      <c r="U25" s="38"/>
      <c r="V25" s="40"/>
      <c r="W25" s="41"/>
      <c r="X25" s="38"/>
      <c r="Y25" s="40"/>
      <c r="Z25" s="41"/>
      <c r="AA25" s="38"/>
      <c r="AB25" s="40"/>
      <c r="AC25" s="41"/>
      <c r="AD25" s="38"/>
      <c r="AE25" s="40"/>
      <c r="AF25" s="41"/>
      <c r="AG25" s="38"/>
      <c r="AH25" s="40"/>
      <c r="AI25" s="41"/>
      <c r="AJ25" s="38"/>
      <c r="AK25" s="40"/>
      <c r="AL25" s="41"/>
      <c r="AM25" s="38"/>
      <c r="AN25" s="40"/>
      <c r="AO25" s="41"/>
      <c r="AP25" s="38"/>
      <c r="AQ25" s="40"/>
      <c r="AR25" s="41"/>
      <c r="AS25" s="38"/>
      <c r="AT25" s="40"/>
      <c r="AU25" s="41"/>
      <c r="AV25" s="38"/>
      <c r="AW25" s="40"/>
      <c r="AX25" s="41"/>
      <c r="AY25" s="38"/>
      <c r="AZ25" s="40"/>
      <c r="BA25" s="41"/>
      <c r="BB25" s="38"/>
      <c r="BC25" s="40"/>
      <c r="BD25" s="41"/>
      <c r="BE25" s="38"/>
      <c r="BF25" s="40"/>
      <c r="BG25" s="41"/>
      <c r="BH25" s="38"/>
      <c r="BI25" s="40"/>
      <c r="BJ25" s="41"/>
      <c r="BK25" s="38"/>
      <c r="BL25" s="40"/>
      <c r="BM25" s="41"/>
      <c r="BN25" s="38"/>
      <c r="BO25" s="40"/>
      <c r="BP25" s="41"/>
      <c r="BQ25" s="38"/>
      <c r="BR25" s="40"/>
      <c r="BS25" s="41"/>
      <c r="BT25" s="38"/>
      <c r="BU25" s="40"/>
      <c r="BV25" s="41"/>
      <c r="BW25" s="38"/>
      <c r="BX25" s="40"/>
      <c r="BY25" s="41"/>
      <c r="BZ25" s="38"/>
      <c r="CA25" s="40"/>
      <c r="CB25" s="41"/>
      <c r="CC25" s="38"/>
      <c r="CD25" s="40"/>
      <c r="CE25" s="41"/>
      <c r="CF25" s="38"/>
      <c r="CG25" s="40"/>
      <c r="CH25" s="41"/>
      <c r="CI25" s="38"/>
      <c r="CJ25" s="40"/>
      <c r="CK25" s="41"/>
      <c r="CL25" s="38"/>
      <c r="CM25" s="40"/>
      <c r="CN25" s="41"/>
      <c r="CO25" s="38"/>
      <c r="CP25" s="40"/>
      <c r="CQ25" s="41"/>
      <c r="CR25" s="38"/>
      <c r="CS25" s="40"/>
      <c r="CT25" s="41"/>
      <c r="CU25" s="38"/>
      <c r="CV25" s="40"/>
      <c r="CW25" s="41"/>
      <c r="CX25" s="38"/>
      <c r="CY25" s="40"/>
      <c r="CZ25" s="41"/>
      <c r="DA25" s="38"/>
      <c r="DB25" s="40"/>
      <c r="DC25" s="41"/>
      <c r="DD25" s="38"/>
      <c r="DE25" s="40"/>
      <c r="DF25" s="41"/>
      <c r="DG25" s="38"/>
      <c r="DH25" s="40"/>
      <c r="DI25" s="41"/>
      <c r="DJ25" s="38"/>
      <c r="DK25" s="40"/>
      <c r="DL25" s="41"/>
      <c r="DM25" s="38"/>
      <c r="DN25" s="40"/>
      <c r="DO25" s="41"/>
      <c r="DP25" s="38"/>
      <c r="DQ25" s="40"/>
      <c r="DR25" s="41"/>
      <c r="DS25" s="38"/>
      <c r="DT25" s="40"/>
      <c r="DU25" s="41"/>
      <c r="DV25" s="38"/>
      <c r="DW25" s="40"/>
      <c r="DX25" s="41"/>
      <c r="DY25" s="38"/>
      <c r="DZ25" s="40"/>
      <c r="EA25" s="41"/>
      <c r="EB25" s="38"/>
      <c r="EC25" s="40"/>
      <c r="ED25" s="41"/>
      <c r="EE25" s="38"/>
      <c r="EF25" s="40"/>
      <c r="EG25" s="41"/>
      <c r="EH25" s="38"/>
      <c r="EI25" s="40"/>
      <c r="EJ25" s="41"/>
      <c r="EK25" s="38"/>
      <c r="EL25" s="40"/>
      <c r="EM25" s="41"/>
      <c r="EN25" s="38"/>
      <c r="EO25" s="40"/>
      <c r="EP25" s="41"/>
      <c r="EQ25" s="38"/>
      <c r="ER25" s="40"/>
      <c r="ES25" s="41"/>
      <c r="ET25" s="38"/>
      <c r="EU25" s="40"/>
      <c r="EV25" s="41"/>
      <c r="EW25" s="38"/>
      <c r="EX25" s="40"/>
      <c r="EY25" s="41"/>
      <c r="EZ25" s="38"/>
      <c r="FA25" s="40"/>
      <c r="FB25" s="41"/>
      <c r="FC25" s="38"/>
      <c r="FD25" s="40"/>
      <c r="FE25" s="41"/>
    </row>
    <row r="26" spans="1:161" ht="16" customHeight="1">
      <c r="A26" s="38"/>
      <c r="B26" s="39"/>
      <c r="C26" s="42"/>
      <c r="D26" s="40"/>
      <c r="E26" s="41"/>
      <c r="F26" s="38"/>
      <c r="G26" s="40"/>
      <c r="H26" s="41"/>
      <c r="I26" s="38"/>
      <c r="J26" s="40"/>
      <c r="K26" s="41"/>
      <c r="L26" s="38"/>
      <c r="M26" s="40"/>
      <c r="N26" s="41"/>
      <c r="O26" s="38"/>
      <c r="P26" s="40"/>
      <c r="Q26" s="41"/>
      <c r="R26" s="38"/>
      <c r="S26" s="40"/>
      <c r="T26" s="41"/>
      <c r="U26" s="38"/>
      <c r="V26" s="40"/>
      <c r="W26" s="41"/>
      <c r="X26" s="38"/>
      <c r="Y26" s="40"/>
      <c r="Z26" s="41"/>
      <c r="AA26" s="38"/>
      <c r="AB26" s="40"/>
      <c r="AC26" s="41"/>
      <c r="AD26" s="38"/>
      <c r="AE26" s="40"/>
      <c r="AF26" s="41"/>
      <c r="AG26" s="38"/>
      <c r="AH26" s="40"/>
      <c r="AI26" s="41"/>
      <c r="AJ26" s="38"/>
      <c r="AK26" s="40"/>
      <c r="AL26" s="41"/>
      <c r="AM26" s="38"/>
      <c r="AN26" s="40"/>
      <c r="AO26" s="41"/>
      <c r="AP26" s="38"/>
      <c r="AQ26" s="40"/>
      <c r="AR26" s="41"/>
      <c r="AS26" s="38"/>
      <c r="AT26" s="40"/>
      <c r="AU26" s="41"/>
      <c r="AV26" s="38"/>
      <c r="AW26" s="40"/>
      <c r="AX26" s="41"/>
      <c r="AY26" s="38"/>
      <c r="AZ26" s="40"/>
      <c r="BA26" s="41"/>
      <c r="BB26" s="38"/>
      <c r="BC26" s="40"/>
      <c r="BD26" s="41"/>
      <c r="BE26" s="38"/>
      <c r="BF26" s="40"/>
      <c r="BG26" s="41"/>
      <c r="BH26" s="38"/>
      <c r="BI26" s="40"/>
      <c r="BJ26" s="41"/>
      <c r="BK26" s="38"/>
      <c r="BL26" s="40"/>
      <c r="BM26" s="41"/>
      <c r="BN26" s="38"/>
      <c r="BO26" s="40"/>
      <c r="BP26" s="41"/>
      <c r="BQ26" s="38"/>
      <c r="BR26" s="40"/>
      <c r="BS26" s="41"/>
      <c r="BT26" s="38"/>
      <c r="BU26" s="40"/>
      <c r="BV26" s="41"/>
      <c r="BW26" s="38"/>
      <c r="BX26" s="40"/>
      <c r="BY26" s="41"/>
      <c r="BZ26" s="38"/>
      <c r="CA26" s="40"/>
      <c r="CB26" s="41"/>
      <c r="CC26" s="38"/>
      <c r="CD26" s="40"/>
      <c r="CE26" s="41"/>
      <c r="CF26" s="38"/>
      <c r="CG26" s="40"/>
      <c r="CH26" s="41"/>
      <c r="CI26" s="38"/>
      <c r="CJ26" s="40"/>
      <c r="CK26" s="41"/>
      <c r="CL26" s="38"/>
      <c r="CM26" s="40"/>
      <c r="CN26" s="41"/>
      <c r="CO26" s="38"/>
      <c r="CP26" s="40"/>
      <c r="CQ26" s="41"/>
      <c r="CR26" s="38"/>
      <c r="CS26" s="40"/>
      <c r="CT26" s="41"/>
      <c r="CU26" s="38"/>
      <c r="CV26" s="40"/>
      <c r="CW26" s="41"/>
      <c r="CX26" s="38"/>
      <c r="CY26" s="40"/>
      <c r="CZ26" s="41"/>
      <c r="DA26" s="38"/>
      <c r="DB26" s="40"/>
      <c r="DC26" s="41"/>
      <c r="DD26" s="38"/>
      <c r="DE26" s="40"/>
      <c r="DF26" s="41"/>
      <c r="DG26" s="38"/>
      <c r="DH26" s="40"/>
      <c r="DI26" s="41"/>
      <c r="DJ26" s="38"/>
      <c r="DK26" s="40"/>
      <c r="DL26" s="41"/>
      <c r="DM26" s="38"/>
      <c r="DN26" s="40"/>
      <c r="DO26" s="41"/>
      <c r="DP26" s="38"/>
      <c r="DQ26" s="40"/>
      <c r="DR26" s="41"/>
      <c r="DS26" s="38"/>
      <c r="DT26" s="40"/>
      <c r="DU26" s="41"/>
      <c r="DV26" s="38"/>
      <c r="DW26" s="40"/>
      <c r="DX26" s="41"/>
      <c r="DY26" s="38"/>
      <c r="DZ26" s="40"/>
      <c r="EA26" s="41"/>
      <c r="EB26" s="38"/>
      <c r="EC26" s="40"/>
      <c r="ED26" s="41"/>
      <c r="EE26" s="38"/>
      <c r="EF26" s="40"/>
      <c r="EG26" s="41"/>
      <c r="EH26" s="38"/>
      <c r="EI26" s="40"/>
      <c r="EJ26" s="41"/>
      <c r="EK26" s="38"/>
      <c r="EL26" s="40"/>
      <c r="EM26" s="41"/>
      <c r="EN26" s="38"/>
      <c r="EO26" s="40"/>
      <c r="EP26" s="41"/>
      <c r="EQ26" s="38"/>
      <c r="ER26" s="40"/>
      <c r="ES26" s="41"/>
      <c r="ET26" s="38"/>
      <c r="EU26" s="40"/>
      <c r="EV26" s="41"/>
      <c r="EW26" s="38"/>
      <c r="EX26" s="40"/>
      <c r="EY26" s="41"/>
      <c r="EZ26" s="38"/>
      <c r="FA26" s="40"/>
      <c r="FB26" s="41"/>
      <c r="FC26" s="38"/>
      <c r="FD26" s="40"/>
      <c r="FE26" s="41"/>
    </row>
    <row r="27" spans="1:161" ht="16" customHeight="1">
      <c r="A27" s="38"/>
      <c r="B27" s="39"/>
      <c r="C27" s="42"/>
      <c r="D27" s="40"/>
      <c r="E27" s="41"/>
      <c r="F27" s="38"/>
      <c r="G27" s="40"/>
      <c r="H27" s="41"/>
      <c r="I27" s="38"/>
      <c r="J27" s="40"/>
      <c r="K27" s="41"/>
      <c r="L27" s="38"/>
      <c r="M27" s="40"/>
      <c r="N27" s="41"/>
      <c r="O27" s="38"/>
      <c r="P27" s="40"/>
      <c r="Q27" s="41"/>
      <c r="R27" s="38"/>
      <c r="S27" s="40"/>
      <c r="T27" s="41"/>
      <c r="U27" s="38"/>
      <c r="V27" s="40"/>
      <c r="W27" s="41"/>
      <c r="X27" s="38"/>
      <c r="Y27" s="40"/>
      <c r="Z27" s="41"/>
      <c r="AA27" s="38"/>
      <c r="AB27" s="40"/>
      <c r="AC27" s="41"/>
      <c r="AD27" s="38"/>
      <c r="AE27" s="40"/>
      <c r="AF27" s="41"/>
      <c r="AG27" s="38"/>
      <c r="AH27" s="40"/>
      <c r="AI27" s="41"/>
      <c r="AJ27" s="38"/>
      <c r="AK27" s="40"/>
      <c r="AL27" s="41"/>
      <c r="AM27" s="38"/>
      <c r="AN27" s="40"/>
      <c r="AO27" s="41"/>
      <c r="AP27" s="38"/>
      <c r="AQ27" s="40"/>
      <c r="AR27" s="41"/>
      <c r="AS27" s="38"/>
      <c r="AT27" s="40"/>
      <c r="AU27" s="41"/>
      <c r="AV27" s="38"/>
      <c r="AW27" s="40"/>
      <c r="AX27" s="41"/>
      <c r="AY27" s="38"/>
      <c r="AZ27" s="40"/>
      <c r="BA27" s="41"/>
      <c r="BB27" s="38"/>
      <c r="BC27" s="40"/>
      <c r="BD27" s="41"/>
      <c r="BE27" s="38"/>
      <c r="BF27" s="40"/>
      <c r="BG27" s="41"/>
      <c r="BH27" s="38"/>
      <c r="BI27" s="40"/>
      <c r="BJ27" s="41"/>
      <c r="BK27" s="38"/>
      <c r="BL27" s="40"/>
      <c r="BM27" s="41"/>
      <c r="BN27" s="38"/>
      <c r="BO27" s="40"/>
      <c r="BP27" s="41"/>
      <c r="BQ27" s="38"/>
      <c r="BR27" s="40"/>
      <c r="BS27" s="41"/>
      <c r="BT27" s="38"/>
      <c r="BU27" s="40"/>
      <c r="BV27" s="41"/>
      <c r="BW27" s="38"/>
      <c r="BX27" s="40"/>
      <c r="BY27" s="41"/>
      <c r="BZ27" s="38"/>
      <c r="CA27" s="40"/>
      <c r="CB27" s="41"/>
      <c r="CC27" s="38"/>
      <c r="CD27" s="40"/>
      <c r="CE27" s="41"/>
      <c r="CF27" s="38"/>
      <c r="CG27" s="40"/>
      <c r="CH27" s="41"/>
      <c r="CI27" s="38"/>
      <c r="CJ27" s="40"/>
      <c r="CK27" s="41"/>
      <c r="CL27" s="38"/>
      <c r="CM27" s="40"/>
      <c r="CN27" s="41"/>
      <c r="CO27" s="38"/>
      <c r="CP27" s="40"/>
      <c r="CQ27" s="41"/>
      <c r="CR27" s="38"/>
      <c r="CS27" s="40"/>
      <c r="CT27" s="41"/>
      <c r="CU27" s="38"/>
      <c r="CV27" s="40"/>
      <c r="CW27" s="41"/>
      <c r="CX27" s="38"/>
      <c r="CY27" s="40"/>
      <c r="CZ27" s="41"/>
      <c r="DA27" s="38"/>
      <c r="DB27" s="40"/>
      <c r="DC27" s="41"/>
      <c r="DD27" s="38"/>
      <c r="DE27" s="40"/>
      <c r="DF27" s="41"/>
      <c r="DG27" s="38"/>
      <c r="DH27" s="40"/>
      <c r="DI27" s="41"/>
      <c r="DJ27" s="38"/>
      <c r="DK27" s="40"/>
      <c r="DL27" s="41"/>
      <c r="DM27" s="38"/>
      <c r="DN27" s="40"/>
      <c r="DO27" s="41"/>
      <c r="DP27" s="38"/>
      <c r="DQ27" s="40"/>
      <c r="DR27" s="41"/>
      <c r="DS27" s="38"/>
      <c r="DT27" s="40"/>
      <c r="DU27" s="41"/>
      <c r="DV27" s="38"/>
      <c r="DW27" s="40"/>
      <c r="DX27" s="41"/>
      <c r="DY27" s="38"/>
      <c r="DZ27" s="40"/>
      <c r="EA27" s="41"/>
      <c r="EB27" s="38"/>
      <c r="EC27" s="40"/>
      <c r="ED27" s="41"/>
      <c r="EE27" s="38"/>
      <c r="EF27" s="40"/>
      <c r="EG27" s="41"/>
      <c r="EH27" s="38"/>
      <c r="EI27" s="40"/>
      <c r="EJ27" s="41"/>
      <c r="EK27" s="38"/>
      <c r="EL27" s="40"/>
      <c r="EM27" s="41"/>
      <c r="EN27" s="38"/>
      <c r="EO27" s="40"/>
      <c r="EP27" s="41"/>
      <c r="EQ27" s="38"/>
      <c r="ER27" s="40"/>
      <c r="ES27" s="41"/>
      <c r="ET27" s="38"/>
      <c r="EU27" s="40"/>
      <c r="EV27" s="41"/>
      <c r="EW27" s="38"/>
      <c r="EX27" s="40"/>
      <c r="EY27" s="41"/>
      <c r="EZ27" s="38"/>
      <c r="FA27" s="40"/>
      <c r="FB27" s="41"/>
      <c r="FC27" s="38"/>
      <c r="FD27" s="40"/>
      <c r="FE27" s="41"/>
    </row>
    <row r="28" spans="1:161" ht="16" customHeight="1">
      <c r="A28" s="38"/>
      <c r="B28" s="39"/>
      <c r="C28" s="42"/>
      <c r="D28" s="40"/>
      <c r="E28" s="41"/>
      <c r="F28" s="38"/>
      <c r="G28" s="40"/>
      <c r="H28" s="41"/>
      <c r="I28" s="38"/>
      <c r="J28" s="40"/>
      <c r="K28" s="41"/>
      <c r="L28" s="38"/>
      <c r="M28" s="40"/>
      <c r="N28" s="41"/>
      <c r="O28" s="38"/>
      <c r="P28" s="40"/>
      <c r="Q28" s="41"/>
      <c r="R28" s="38"/>
      <c r="S28" s="40"/>
      <c r="T28" s="41"/>
      <c r="U28" s="38"/>
      <c r="V28" s="40"/>
      <c r="W28" s="41"/>
      <c r="X28" s="38"/>
      <c r="Y28" s="40"/>
      <c r="Z28" s="41"/>
      <c r="AA28" s="38"/>
      <c r="AB28" s="40"/>
      <c r="AC28" s="41"/>
      <c r="AD28" s="38"/>
      <c r="AE28" s="40"/>
      <c r="AF28" s="41"/>
      <c r="AG28" s="38"/>
      <c r="AH28" s="40"/>
      <c r="AI28" s="41"/>
      <c r="AJ28" s="38"/>
      <c r="AK28" s="40"/>
      <c r="AL28" s="41"/>
      <c r="AM28" s="38"/>
      <c r="AN28" s="40"/>
      <c r="AO28" s="41"/>
      <c r="AP28" s="38"/>
      <c r="AQ28" s="40"/>
      <c r="AR28" s="41"/>
      <c r="AS28" s="38"/>
      <c r="AT28" s="40"/>
      <c r="AU28" s="41"/>
      <c r="AV28" s="38"/>
      <c r="AW28" s="40"/>
      <c r="AX28" s="41"/>
      <c r="AY28" s="38"/>
      <c r="AZ28" s="40"/>
      <c r="BA28" s="41"/>
      <c r="BB28" s="38"/>
      <c r="BC28" s="40"/>
      <c r="BD28" s="41"/>
      <c r="BE28" s="38"/>
      <c r="BF28" s="40"/>
      <c r="BG28" s="41"/>
      <c r="BH28" s="38"/>
      <c r="BI28" s="40"/>
      <c r="BJ28" s="41"/>
      <c r="BK28" s="38"/>
      <c r="BL28" s="40"/>
      <c r="BM28" s="41"/>
      <c r="BN28" s="38"/>
      <c r="BO28" s="40"/>
      <c r="BP28" s="41"/>
      <c r="BQ28" s="38"/>
      <c r="BR28" s="40"/>
      <c r="BS28" s="41"/>
      <c r="BT28" s="38"/>
      <c r="BU28" s="40"/>
      <c r="BV28" s="41"/>
      <c r="BW28" s="38"/>
      <c r="BX28" s="40"/>
      <c r="BY28" s="41"/>
      <c r="BZ28" s="38"/>
      <c r="CA28" s="40"/>
      <c r="CB28" s="41"/>
      <c r="CC28" s="38"/>
      <c r="CD28" s="40"/>
      <c r="CE28" s="41"/>
      <c r="CF28" s="38"/>
      <c r="CG28" s="40"/>
      <c r="CH28" s="41"/>
      <c r="CI28" s="38"/>
      <c r="CJ28" s="40"/>
      <c r="CK28" s="41"/>
      <c r="CL28" s="38"/>
      <c r="CM28" s="40"/>
      <c r="CN28" s="41"/>
      <c r="CO28" s="38"/>
      <c r="CP28" s="40"/>
      <c r="CQ28" s="41"/>
      <c r="CR28" s="38"/>
      <c r="CS28" s="40"/>
      <c r="CT28" s="41"/>
      <c r="CU28" s="38"/>
      <c r="CV28" s="40"/>
      <c r="CW28" s="41"/>
      <c r="CX28" s="38"/>
      <c r="CY28" s="40"/>
      <c r="CZ28" s="41"/>
      <c r="DA28" s="38"/>
      <c r="DB28" s="40"/>
      <c r="DC28" s="41"/>
      <c r="DD28" s="38"/>
      <c r="DE28" s="40"/>
      <c r="DF28" s="41"/>
      <c r="DG28" s="38"/>
      <c r="DH28" s="40"/>
      <c r="DI28" s="41"/>
      <c r="DJ28" s="38"/>
      <c r="DK28" s="40"/>
      <c r="DL28" s="41"/>
      <c r="DM28" s="38"/>
      <c r="DN28" s="40"/>
      <c r="DO28" s="41"/>
      <c r="DP28" s="38"/>
      <c r="DQ28" s="40"/>
      <c r="DR28" s="41"/>
      <c r="DS28" s="38"/>
      <c r="DT28" s="40"/>
      <c r="DU28" s="41"/>
      <c r="DV28" s="38"/>
      <c r="DW28" s="40"/>
      <c r="DX28" s="41"/>
      <c r="DY28" s="38"/>
      <c r="DZ28" s="40"/>
      <c r="EA28" s="41"/>
      <c r="EB28" s="38"/>
      <c r="EC28" s="40"/>
      <c r="ED28" s="41"/>
      <c r="EE28" s="38"/>
      <c r="EF28" s="40"/>
      <c r="EG28" s="41"/>
      <c r="EH28" s="38"/>
      <c r="EI28" s="40"/>
      <c r="EJ28" s="41"/>
      <c r="EK28" s="38"/>
      <c r="EL28" s="40"/>
      <c r="EM28" s="41"/>
      <c r="EN28" s="38"/>
      <c r="EO28" s="40"/>
      <c r="EP28" s="41"/>
      <c r="EQ28" s="38"/>
      <c r="ER28" s="40"/>
      <c r="ES28" s="41"/>
      <c r="ET28" s="38"/>
      <c r="EU28" s="40"/>
      <c r="EV28" s="41"/>
      <c r="EW28" s="38"/>
      <c r="EX28" s="40"/>
      <c r="EY28" s="41"/>
      <c r="EZ28" s="38"/>
      <c r="FA28" s="40"/>
      <c r="FB28" s="41"/>
      <c r="FC28" s="38"/>
      <c r="FD28" s="40"/>
      <c r="FE28" s="41"/>
    </row>
    <row r="29" spans="1:161" ht="16" customHeight="1">
      <c r="A29" s="38"/>
      <c r="B29" s="39"/>
      <c r="C29" s="42"/>
      <c r="D29" s="40"/>
      <c r="E29" s="41"/>
      <c r="F29" s="38"/>
      <c r="G29" s="40"/>
      <c r="H29" s="41"/>
      <c r="I29" s="38"/>
      <c r="J29" s="40"/>
      <c r="K29" s="41"/>
      <c r="L29" s="38"/>
      <c r="M29" s="40"/>
      <c r="N29" s="41"/>
      <c r="O29" s="38"/>
      <c r="P29" s="40"/>
      <c r="Q29" s="41"/>
      <c r="R29" s="38"/>
      <c r="S29" s="40"/>
      <c r="T29" s="41"/>
      <c r="U29" s="38"/>
      <c r="V29" s="40"/>
      <c r="W29" s="41"/>
      <c r="X29" s="38"/>
      <c r="Y29" s="40"/>
      <c r="Z29" s="41"/>
      <c r="AA29" s="38"/>
      <c r="AB29" s="40"/>
      <c r="AC29" s="41"/>
      <c r="AD29" s="38"/>
      <c r="AE29" s="40"/>
      <c r="AF29" s="41"/>
      <c r="AG29" s="38"/>
      <c r="AH29" s="40"/>
      <c r="AI29" s="41"/>
      <c r="AJ29" s="38"/>
      <c r="AK29" s="40"/>
      <c r="AL29" s="41"/>
      <c r="AM29" s="38"/>
      <c r="AN29" s="40"/>
      <c r="AO29" s="41"/>
      <c r="AP29" s="38"/>
      <c r="AQ29" s="40"/>
      <c r="AR29" s="41"/>
      <c r="AS29" s="38"/>
      <c r="AT29" s="40"/>
      <c r="AU29" s="41"/>
      <c r="AV29" s="38"/>
      <c r="AW29" s="40"/>
      <c r="AX29" s="41"/>
      <c r="AY29" s="38"/>
      <c r="AZ29" s="40"/>
      <c r="BA29" s="41"/>
      <c r="BB29" s="38"/>
      <c r="BC29" s="40"/>
      <c r="BD29" s="41"/>
      <c r="BE29" s="38"/>
      <c r="BF29" s="40"/>
      <c r="BG29" s="41"/>
      <c r="BH29" s="38"/>
      <c r="BI29" s="40"/>
      <c r="BJ29" s="41"/>
      <c r="BK29" s="38"/>
      <c r="BL29" s="40"/>
      <c r="BM29" s="41"/>
      <c r="BN29" s="38"/>
      <c r="BO29" s="40"/>
      <c r="BP29" s="41"/>
      <c r="BQ29" s="38"/>
      <c r="BR29" s="40"/>
      <c r="BS29" s="41"/>
      <c r="BT29" s="38"/>
      <c r="BU29" s="40"/>
      <c r="BV29" s="41"/>
      <c r="BW29" s="38"/>
      <c r="BX29" s="40"/>
      <c r="BY29" s="41"/>
      <c r="BZ29" s="38"/>
      <c r="CA29" s="40"/>
      <c r="CB29" s="41"/>
      <c r="CC29" s="38"/>
      <c r="CD29" s="40"/>
      <c r="CE29" s="41"/>
      <c r="CF29" s="38"/>
      <c r="CG29" s="40"/>
      <c r="CH29" s="41"/>
      <c r="CI29" s="38"/>
      <c r="CJ29" s="40"/>
      <c r="CK29" s="41"/>
      <c r="CL29" s="38"/>
      <c r="CM29" s="40"/>
      <c r="CN29" s="41"/>
      <c r="CO29" s="38"/>
      <c r="CP29" s="40"/>
      <c r="CQ29" s="41"/>
      <c r="CR29" s="38"/>
      <c r="CS29" s="40"/>
      <c r="CT29" s="41"/>
      <c r="CU29" s="38"/>
      <c r="CV29" s="40"/>
      <c r="CW29" s="41"/>
      <c r="CX29" s="38"/>
      <c r="CY29" s="40"/>
      <c r="CZ29" s="41"/>
      <c r="DA29" s="38"/>
      <c r="DB29" s="40"/>
      <c r="DC29" s="41"/>
      <c r="DD29" s="38"/>
      <c r="DE29" s="40"/>
      <c r="DF29" s="41"/>
      <c r="DG29" s="38"/>
      <c r="DH29" s="40"/>
      <c r="DI29" s="41"/>
      <c r="DJ29" s="38"/>
      <c r="DK29" s="40"/>
      <c r="DL29" s="41"/>
      <c r="DM29" s="38"/>
      <c r="DN29" s="40"/>
      <c r="DO29" s="41"/>
      <c r="DP29" s="38"/>
      <c r="DQ29" s="40"/>
      <c r="DR29" s="41"/>
      <c r="DS29" s="38"/>
      <c r="DT29" s="40"/>
      <c r="DU29" s="41"/>
      <c r="DV29" s="38"/>
      <c r="DW29" s="40"/>
      <c r="DX29" s="41"/>
      <c r="DY29" s="38"/>
      <c r="DZ29" s="40"/>
      <c r="EA29" s="41"/>
      <c r="EB29" s="38"/>
      <c r="EC29" s="40"/>
      <c r="ED29" s="41"/>
      <c r="EE29" s="38"/>
      <c r="EF29" s="40"/>
      <c r="EG29" s="41"/>
      <c r="EH29" s="38"/>
      <c r="EI29" s="40"/>
      <c r="EJ29" s="41"/>
      <c r="EK29" s="38"/>
      <c r="EL29" s="40"/>
      <c r="EM29" s="41"/>
      <c r="EN29" s="38"/>
      <c r="EO29" s="40"/>
      <c r="EP29" s="41"/>
      <c r="EQ29" s="38"/>
      <c r="ER29" s="40"/>
      <c r="ES29" s="41"/>
      <c r="ET29" s="38"/>
      <c r="EU29" s="40"/>
      <c r="EV29" s="41"/>
      <c r="EW29" s="38"/>
      <c r="EX29" s="40"/>
      <c r="EY29" s="41"/>
      <c r="EZ29" s="38"/>
      <c r="FA29" s="40"/>
      <c r="FB29" s="41"/>
      <c r="FC29" s="38"/>
      <c r="FD29" s="40"/>
      <c r="FE29" s="41"/>
    </row>
    <row r="30" spans="1:161" ht="16" customHeight="1">
      <c r="A30" s="38"/>
      <c r="B30" s="39"/>
      <c r="C30" s="42"/>
      <c r="D30" s="40"/>
      <c r="E30" s="41"/>
      <c r="F30" s="38"/>
      <c r="G30" s="40"/>
      <c r="H30" s="41"/>
      <c r="I30" s="38"/>
      <c r="J30" s="40"/>
      <c r="K30" s="41"/>
      <c r="L30" s="38"/>
      <c r="M30" s="40"/>
      <c r="N30" s="41"/>
      <c r="O30" s="38"/>
      <c r="P30" s="40"/>
      <c r="Q30" s="41"/>
      <c r="R30" s="38"/>
      <c r="S30" s="40"/>
      <c r="T30" s="41"/>
      <c r="U30" s="38"/>
      <c r="V30" s="40"/>
      <c r="W30" s="41"/>
      <c r="X30" s="38"/>
      <c r="Y30" s="40"/>
      <c r="Z30" s="41"/>
      <c r="AA30" s="38"/>
      <c r="AB30" s="40"/>
      <c r="AC30" s="41"/>
      <c r="AD30" s="38"/>
      <c r="AE30" s="40"/>
      <c r="AF30" s="41"/>
      <c r="AG30" s="38"/>
      <c r="AH30" s="40"/>
      <c r="AI30" s="41"/>
      <c r="AJ30" s="38"/>
      <c r="AK30" s="40"/>
      <c r="AL30" s="41"/>
      <c r="AM30" s="38"/>
      <c r="AN30" s="40"/>
      <c r="AO30" s="41"/>
      <c r="AP30" s="38"/>
      <c r="AQ30" s="40"/>
      <c r="AR30" s="41"/>
      <c r="AS30" s="38"/>
      <c r="AT30" s="40"/>
      <c r="AU30" s="41"/>
      <c r="AV30" s="38"/>
      <c r="AW30" s="40"/>
      <c r="AX30" s="41"/>
      <c r="AY30" s="38"/>
      <c r="AZ30" s="40"/>
      <c r="BA30" s="41"/>
      <c r="BB30" s="38"/>
      <c r="BC30" s="40"/>
      <c r="BD30" s="41"/>
      <c r="BE30" s="38"/>
      <c r="BF30" s="40"/>
      <c r="BG30" s="41"/>
      <c r="BH30" s="38"/>
      <c r="BI30" s="40"/>
      <c r="BJ30" s="41"/>
      <c r="BK30" s="38"/>
      <c r="BL30" s="40"/>
      <c r="BM30" s="41"/>
      <c r="BN30" s="38"/>
      <c r="BO30" s="40"/>
      <c r="BP30" s="41"/>
      <c r="BQ30" s="38"/>
      <c r="BR30" s="40"/>
      <c r="BS30" s="41"/>
      <c r="BT30" s="38"/>
      <c r="BU30" s="40"/>
      <c r="BV30" s="41"/>
      <c r="BW30" s="38"/>
      <c r="BX30" s="40"/>
      <c r="BY30" s="41"/>
      <c r="BZ30" s="38"/>
      <c r="CA30" s="40"/>
      <c r="CB30" s="41"/>
      <c r="CC30" s="38"/>
      <c r="CD30" s="40"/>
      <c r="CE30" s="41"/>
      <c r="CF30" s="38"/>
      <c r="CG30" s="40"/>
      <c r="CH30" s="41"/>
      <c r="CI30" s="38"/>
      <c r="CJ30" s="40"/>
      <c r="CK30" s="41"/>
      <c r="CL30" s="38"/>
      <c r="CM30" s="40"/>
      <c r="CN30" s="41"/>
      <c r="CO30" s="38"/>
      <c r="CP30" s="40"/>
      <c r="CQ30" s="41"/>
      <c r="CR30" s="38"/>
      <c r="CS30" s="40"/>
      <c r="CT30" s="41"/>
      <c r="CU30" s="38"/>
      <c r="CV30" s="40"/>
      <c r="CW30" s="41"/>
      <c r="CX30" s="38"/>
      <c r="CY30" s="40"/>
      <c r="CZ30" s="41"/>
      <c r="DA30" s="38"/>
      <c r="DB30" s="40"/>
      <c r="DC30" s="41"/>
      <c r="DD30" s="38"/>
      <c r="DE30" s="40"/>
      <c r="DF30" s="41"/>
      <c r="DG30" s="38"/>
      <c r="DH30" s="40"/>
      <c r="DI30" s="41"/>
      <c r="DJ30" s="38"/>
      <c r="DK30" s="40"/>
      <c r="DL30" s="41"/>
      <c r="DM30" s="38"/>
      <c r="DN30" s="40"/>
      <c r="DO30" s="41"/>
      <c r="DP30" s="38"/>
      <c r="DQ30" s="40"/>
      <c r="DR30" s="41"/>
      <c r="DS30" s="38"/>
      <c r="DT30" s="40"/>
      <c r="DU30" s="41"/>
      <c r="DV30" s="38"/>
      <c r="DW30" s="40"/>
      <c r="DX30" s="41"/>
      <c r="DY30" s="38"/>
      <c r="DZ30" s="40"/>
      <c r="EA30" s="41"/>
      <c r="EB30" s="38"/>
      <c r="EC30" s="40"/>
      <c r="ED30" s="41"/>
      <c r="EE30" s="38"/>
      <c r="EF30" s="40"/>
      <c r="EG30" s="41"/>
      <c r="EH30" s="38"/>
      <c r="EI30" s="40"/>
      <c r="EJ30" s="41"/>
      <c r="EK30" s="38"/>
      <c r="EL30" s="40"/>
      <c r="EM30" s="41"/>
      <c r="EN30" s="38"/>
      <c r="EO30" s="40"/>
      <c r="EP30" s="41"/>
      <c r="EQ30" s="38"/>
      <c r="ER30" s="40"/>
      <c r="ES30" s="41"/>
      <c r="ET30" s="38"/>
      <c r="EU30" s="40"/>
      <c r="EV30" s="41"/>
      <c r="EW30" s="38"/>
      <c r="EX30" s="40"/>
      <c r="EY30" s="41"/>
      <c r="EZ30" s="38"/>
      <c r="FA30" s="40"/>
      <c r="FB30" s="41"/>
      <c r="FC30" s="38"/>
      <c r="FD30" s="40"/>
      <c r="FE30" s="41"/>
    </row>
    <row r="31" spans="1:161" ht="16" customHeight="1">
      <c r="A31" s="38"/>
      <c r="B31" s="39"/>
      <c r="C31" s="42"/>
      <c r="D31" s="40"/>
      <c r="E31" s="41"/>
      <c r="F31" s="38"/>
      <c r="G31" s="40"/>
      <c r="H31" s="41"/>
      <c r="I31" s="38"/>
      <c r="J31" s="40"/>
      <c r="K31" s="41"/>
      <c r="L31" s="38"/>
      <c r="M31" s="40"/>
      <c r="N31" s="41"/>
      <c r="O31" s="38"/>
      <c r="P31" s="40"/>
      <c r="Q31" s="41"/>
      <c r="R31" s="38"/>
      <c r="S31" s="40"/>
      <c r="T31" s="41"/>
      <c r="U31" s="38"/>
      <c r="V31" s="40"/>
      <c r="W31" s="41"/>
      <c r="X31" s="38"/>
      <c r="Y31" s="40"/>
      <c r="Z31" s="41"/>
      <c r="AA31" s="38"/>
      <c r="AB31" s="40"/>
      <c r="AC31" s="41"/>
      <c r="AD31" s="38"/>
      <c r="AE31" s="40"/>
      <c r="AF31" s="41"/>
      <c r="AG31" s="38"/>
      <c r="AH31" s="40"/>
      <c r="AI31" s="41"/>
      <c r="AJ31" s="38"/>
      <c r="AK31" s="40"/>
      <c r="AL31" s="41"/>
      <c r="AM31" s="38"/>
      <c r="AN31" s="40"/>
      <c r="AO31" s="41"/>
      <c r="AP31" s="38"/>
      <c r="AQ31" s="40"/>
      <c r="AR31" s="41"/>
      <c r="AS31" s="38"/>
      <c r="AT31" s="40"/>
      <c r="AU31" s="41"/>
      <c r="AV31" s="38"/>
      <c r="AW31" s="40"/>
      <c r="AX31" s="41"/>
      <c r="AY31" s="38"/>
      <c r="AZ31" s="40"/>
      <c r="BA31" s="41"/>
      <c r="BB31" s="38"/>
      <c r="BC31" s="40"/>
      <c r="BD31" s="41"/>
      <c r="BE31" s="38"/>
      <c r="BF31" s="40"/>
      <c r="BG31" s="41"/>
      <c r="BH31" s="38"/>
      <c r="BI31" s="40"/>
      <c r="BJ31" s="41"/>
      <c r="BK31" s="38"/>
      <c r="BL31" s="40"/>
      <c r="BM31" s="41"/>
      <c r="BN31" s="38"/>
      <c r="BO31" s="40"/>
      <c r="BP31" s="41"/>
      <c r="BQ31" s="38"/>
      <c r="BR31" s="40"/>
      <c r="BS31" s="41"/>
      <c r="BT31" s="38"/>
      <c r="BU31" s="40"/>
      <c r="BV31" s="41"/>
      <c r="BW31" s="38"/>
      <c r="BX31" s="40"/>
      <c r="BY31" s="41"/>
      <c r="BZ31" s="38"/>
      <c r="CA31" s="40"/>
      <c r="CB31" s="41"/>
      <c r="CC31" s="38"/>
      <c r="CD31" s="40"/>
      <c r="CE31" s="41"/>
      <c r="CF31" s="38"/>
      <c r="CG31" s="40"/>
      <c r="CH31" s="41"/>
      <c r="CI31" s="38"/>
      <c r="CJ31" s="40"/>
      <c r="CK31" s="41"/>
      <c r="CL31" s="38"/>
      <c r="CM31" s="40"/>
      <c r="CN31" s="41"/>
      <c r="CO31" s="38"/>
      <c r="CP31" s="40"/>
      <c r="CQ31" s="41"/>
      <c r="CR31" s="38"/>
      <c r="CS31" s="40"/>
      <c r="CT31" s="41"/>
      <c r="CU31" s="38"/>
      <c r="CV31" s="40"/>
      <c r="CW31" s="41"/>
      <c r="CX31" s="38"/>
      <c r="CY31" s="40"/>
      <c r="CZ31" s="41"/>
      <c r="DA31" s="38"/>
      <c r="DB31" s="40"/>
      <c r="DC31" s="41"/>
      <c r="DD31" s="38"/>
      <c r="DE31" s="40"/>
      <c r="DF31" s="41"/>
      <c r="DG31" s="38"/>
      <c r="DH31" s="40"/>
      <c r="DI31" s="41"/>
      <c r="DJ31" s="38"/>
      <c r="DK31" s="40"/>
      <c r="DL31" s="41"/>
      <c r="DM31" s="38"/>
      <c r="DN31" s="40"/>
      <c r="DO31" s="41"/>
      <c r="DP31" s="38"/>
      <c r="DQ31" s="40"/>
      <c r="DR31" s="41"/>
      <c r="DS31" s="38"/>
      <c r="DT31" s="40"/>
      <c r="DU31" s="41"/>
      <c r="DV31" s="38"/>
      <c r="DW31" s="40"/>
      <c r="DX31" s="41"/>
      <c r="DY31" s="38"/>
      <c r="DZ31" s="40"/>
      <c r="EA31" s="41"/>
      <c r="EB31" s="38"/>
      <c r="EC31" s="40"/>
      <c r="ED31" s="41"/>
      <c r="EE31" s="38"/>
      <c r="EF31" s="40"/>
      <c r="EG31" s="41"/>
      <c r="EH31" s="38"/>
      <c r="EI31" s="40"/>
      <c r="EJ31" s="41"/>
      <c r="EK31" s="38"/>
      <c r="EL31" s="40"/>
      <c r="EM31" s="41"/>
      <c r="EN31" s="38"/>
      <c r="EO31" s="40"/>
      <c r="EP31" s="41"/>
      <c r="EQ31" s="38"/>
      <c r="ER31" s="40"/>
      <c r="ES31" s="41"/>
      <c r="ET31" s="38"/>
      <c r="EU31" s="40"/>
      <c r="EV31" s="41"/>
      <c r="EW31" s="38"/>
      <c r="EX31" s="40"/>
      <c r="EY31" s="41"/>
      <c r="EZ31" s="38"/>
      <c r="FA31" s="40"/>
      <c r="FB31" s="41"/>
      <c r="FC31" s="38"/>
      <c r="FD31" s="40"/>
      <c r="FE31" s="41"/>
    </row>
    <row r="32" spans="1:161" ht="16" customHeight="1">
      <c r="A32" s="38"/>
      <c r="B32" s="39"/>
      <c r="C32" s="43"/>
      <c r="D32" s="40"/>
      <c r="E32" s="41"/>
      <c r="F32" s="38"/>
      <c r="G32" s="40"/>
      <c r="H32" s="41"/>
      <c r="I32" s="38"/>
      <c r="J32" s="40"/>
      <c r="K32" s="41"/>
      <c r="L32" s="38"/>
      <c r="M32" s="40"/>
      <c r="N32" s="41"/>
      <c r="O32" s="38"/>
      <c r="P32" s="40"/>
      <c r="Q32" s="41"/>
      <c r="R32" s="38"/>
      <c r="S32" s="40"/>
      <c r="T32" s="41"/>
      <c r="U32" s="38"/>
      <c r="V32" s="40"/>
      <c r="W32" s="41"/>
      <c r="X32" s="38"/>
      <c r="Y32" s="40"/>
      <c r="Z32" s="41"/>
      <c r="AA32" s="38"/>
      <c r="AB32" s="40"/>
      <c r="AC32" s="41"/>
      <c r="AD32" s="38"/>
      <c r="AE32" s="40"/>
      <c r="AF32" s="41"/>
      <c r="AG32" s="38"/>
      <c r="AH32" s="40"/>
      <c r="AI32" s="41"/>
      <c r="AJ32" s="38"/>
      <c r="AK32" s="40"/>
      <c r="AL32" s="41"/>
      <c r="AM32" s="38"/>
      <c r="AN32" s="40"/>
      <c r="AO32" s="41"/>
      <c r="AP32" s="38"/>
      <c r="AQ32" s="40"/>
      <c r="AR32" s="41"/>
      <c r="AS32" s="38"/>
      <c r="AT32" s="40"/>
      <c r="AU32" s="41"/>
      <c r="AV32" s="38"/>
      <c r="AW32" s="40"/>
      <c r="AX32" s="41"/>
      <c r="AY32" s="38"/>
      <c r="AZ32" s="40"/>
      <c r="BA32" s="41"/>
      <c r="BB32" s="38"/>
      <c r="BC32" s="40"/>
      <c r="BD32" s="41"/>
      <c r="BE32" s="38"/>
      <c r="BF32" s="40"/>
      <c r="BG32" s="41"/>
      <c r="BH32" s="38"/>
      <c r="BI32" s="40"/>
      <c r="BJ32" s="41"/>
      <c r="BK32" s="38"/>
      <c r="BL32" s="40"/>
      <c r="BM32" s="41"/>
      <c r="BN32" s="38"/>
      <c r="BO32" s="40"/>
      <c r="BP32" s="41"/>
      <c r="BQ32" s="38"/>
      <c r="BR32" s="40"/>
      <c r="BS32" s="41"/>
      <c r="BT32" s="38"/>
      <c r="BU32" s="40"/>
      <c r="BV32" s="41"/>
      <c r="BW32" s="38"/>
      <c r="BX32" s="40"/>
      <c r="BY32" s="41"/>
      <c r="BZ32" s="38"/>
      <c r="CA32" s="40"/>
      <c r="CB32" s="41"/>
      <c r="CC32" s="38"/>
      <c r="CD32" s="40"/>
      <c r="CE32" s="41"/>
      <c r="CF32" s="38"/>
      <c r="CG32" s="40"/>
      <c r="CH32" s="41"/>
      <c r="CI32" s="38"/>
      <c r="CJ32" s="40"/>
      <c r="CK32" s="41"/>
      <c r="CL32" s="38"/>
      <c r="CM32" s="40"/>
      <c r="CN32" s="41"/>
      <c r="CO32" s="38"/>
      <c r="CP32" s="40"/>
      <c r="CQ32" s="41"/>
      <c r="CR32" s="38"/>
      <c r="CS32" s="40"/>
      <c r="CT32" s="41"/>
      <c r="CU32" s="38"/>
      <c r="CV32" s="40"/>
      <c r="CW32" s="41"/>
      <c r="CX32" s="38"/>
      <c r="CY32" s="40"/>
      <c r="CZ32" s="41"/>
      <c r="DA32" s="38"/>
      <c r="DB32" s="40"/>
      <c r="DC32" s="41"/>
      <c r="DD32" s="38"/>
      <c r="DE32" s="40"/>
      <c r="DF32" s="41"/>
      <c r="DG32" s="38"/>
      <c r="DH32" s="40"/>
      <c r="DI32" s="41"/>
      <c r="DJ32" s="38"/>
      <c r="DK32" s="40"/>
      <c r="DL32" s="41"/>
      <c r="DM32" s="38"/>
      <c r="DN32" s="40"/>
      <c r="DO32" s="41"/>
      <c r="DP32" s="38"/>
      <c r="DQ32" s="40"/>
      <c r="DR32" s="41"/>
      <c r="DS32" s="38"/>
      <c r="DT32" s="40"/>
      <c r="DU32" s="41"/>
      <c r="DV32" s="38"/>
      <c r="DW32" s="40"/>
      <c r="DX32" s="41"/>
      <c r="DY32" s="38"/>
      <c r="DZ32" s="40"/>
      <c r="EA32" s="41"/>
      <c r="EB32" s="38"/>
      <c r="EC32" s="40"/>
      <c r="ED32" s="41"/>
      <c r="EE32" s="38"/>
      <c r="EF32" s="40"/>
      <c r="EG32" s="41"/>
      <c r="EH32" s="38"/>
      <c r="EI32" s="40"/>
      <c r="EJ32" s="41"/>
      <c r="EK32" s="38"/>
      <c r="EL32" s="40"/>
      <c r="EM32" s="41"/>
      <c r="EN32" s="38"/>
      <c r="EO32" s="40"/>
      <c r="EP32" s="41"/>
      <c r="EQ32" s="38"/>
      <c r="ER32" s="40"/>
      <c r="ES32" s="41"/>
      <c r="ET32" s="38"/>
      <c r="EU32" s="40"/>
      <c r="EV32" s="41"/>
      <c r="EW32" s="38"/>
      <c r="EX32" s="40"/>
      <c r="EY32" s="41"/>
      <c r="EZ32" s="38"/>
      <c r="FA32" s="40"/>
      <c r="FB32" s="41"/>
      <c r="FC32" s="38"/>
      <c r="FD32" s="40"/>
      <c r="FE32" s="41"/>
    </row>
    <row r="33" spans="1:161" ht="16" customHeight="1">
      <c r="A33" s="38"/>
      <c r="B33" s="39"/>
      <c r="C33" s="38"/>
      <c r="D33" s="40"/>
      <c r="E33" s="41"/>
      <c r="F33" s="38"/>
      <c r="G33" s="40"/>
      <c r="H33" s="41"/>
      <c r="I33" s="38"/>
      <c r="J33" s="40"/>
      <c r="K33" s="41"/>
      <c r="L33" s="38"/>
      <c r="M33" s="40"/>
      <c r="N33" s="41"/>
      <c r="O33" s="38"/>
      <c r="P33" s="40"/>
      <c r="Q33" s="41"/>
      <c r="R33" s="38"/>
      <c r="S33" s="40"/>
      <c r="T33" s="41"/>
      <c r="U33" s="38"/>
      <c r="V33" s="40"/>
      <c r="W33" s="41"/>
      <c r="X33" s="38"/>
      <c r="Y33" s="40"/>
      <c r="Z33" s="41"/>
      <c r="AA33" s="38"/>
      <c r="AB33" s="40"/>
      <c r="AC33" s="41"/>
      <c r="AD33" s="38"/>
      <c r="AE33" s="40"/>
      <c r="AF33" s="41"/>
      <c r="AG33" s="38"/>
      <c r="AH33" s="40"/>
      <c r="AI33" s="41"/>
      <c r="AJ33" s="38"/>
      <c r="AK33" s="40"/>
      <c r="AL33" s="41"/>
      <c r="AM33" s="38"/>
      <c r="AN33" s="40"/>
      <c r="AO33" s="41"/>
      <c r="AP33" s="38"/>
      <c r="AQ33" s="40"/>
      <c r="AR33" s="41"/>
      <c r="AS33" s="38"/>
      <c r="AT33" s="40"/>
      <c r="AU33" s="41"/>
      <c r="AV33" s="38"/>
      <c r="AW33" s="40"/>
      <c r="AX33" s="41"/>
      <c r="AY33" s="38"/>
      <c r="AZ33" s="40"/>
      <c r="BA33" s="41"/>
      <c r="BB33" s="38"/>
      <c r="BC33" s="40"/>
      <c r="BD33" s="41"/>
      <c r="BE33" s="38"/>
      <c r="BF33" s="40"/>
      <c r="BG33" s="41"/>
      <c r="BH33" s="38"/>
      <c r="BI33" s="40"/>
      <c r="BJ33" s="41"/>
      <c r="BK33" s="38"/>
      <c r="BL33" s="40"/>
      <c r="BM33" s="41"/>
      <c r="BN33" s="38"/>
      <c r="BO33" s="40"/>
      <c r="BP33" s="41"/>
      <c r="BQ33" s="38"/>
      <c r="BR33" s="40"/>
      <c r="BS33" s="41"/>
      <c r="BT33" s="38"/>
      <c r="BU33" s="40"/>
      <c r="BV33" s="41"/>
      <c r="BW33" s="38"/>
      <c r="BX33" s="40"/>
      <c r="BY33" s="41"/>
      <c r="BZ33" s="38"/>
      <c r="CA33" s="40"/>
      <c r="CB33" s="41"/>
      <c r="CC33" s="38"/>
      <c r="CD33" s="40"/>
      <c r="CE33" s="41"/>
      <c r="CF33" s="38"/>
      <c r="CG33" s="40"/>
      <c r="CH33" s="41"/>
      <c r="CI33" s="38"/>
      <c r="CJ33" s="40"/>
      <c r="CK33" s="41"/>
      <c r="CL33" s="38"/>
      <c r="CM33" s="40"/>
      <c r="CN33" s="41"/>
      <c r="CO33" s="38"/>
      <c r="CP33" s="40"/>
      <c r="CQ33" s="41"/>
      <c r="CR33" s="38"/>
      <c r="CS33" s="40"/>
      <c r="CT33" s="41"/>
      <c r="CU33" s="38"/>
      <c r="CV33" s="40"/>
      <c r="CW33" s="41"/>
      <c r="CX33" s="38"/>
      <c r="CY33" s="40"/>
      <c r="CZ33" s="41"/>
      <c r="DA33" s="38"/>
      <c r="DB33" s="40"/>
      <c r="DC33" s="41"/>
      <c r="DD33" s="38"/>
      <c r="DE33" s="40"/>
      <c r="DF33" s="41"/>
      <c r="DG33" s="38"/>
      <c r="DH33" s="40"/>
      <c r="DI33" s="41"/>
      <c r="DJ33" s="38"/>
      <c r="DK33" s="40"/>
      <c r="DL33" s="41"/>
      <c r="DM33" s="38"/>
      <c r="DN33" s="40"/>
      <c r="DO33" s="41"/>
      <c r="DP33" s="38"/>
      <c r="DQ33" s="40"/>
      <c r="DR33" s="41"/>
      <c r="DS33" s="38"/>
      <c r="DT33" s="40"/>
      <c r="DU33" s="41"/>
      <c r="DV33" s="38"/>
      <c r="DW33" s="40"/>
      <c r="DX33" s="41"/>
      <c r="DY33" s="38"/>
      <c r="DZ33" s="40"/>
      <c r="EA33" s="41"/>
      <c r="EB33" s="38"/>
      <c r="EC33" s="40"/>
      <c r="ED33" s="41"/>
      <c r="EE33" s="38"/>
      <c r="EF33" s="40"/>
      <c r="EG33" s="41"/>
      <c r="EH33" s="38"/>
      <c r="EI33" s="40"/>
      <c r="EJ33" s="41"/>
      <c r="EK33" s="38"/>
      <c r="EL33" s="40"/>
      <c r="EM33" s="41"/>
      <c r="EN33" s="38"/>
      <c r="EO33" s="40"/>
      <c r="EP33" s="41"/>
      <c r="EQ33" s="38"/>
      <c r="ER33" s="40"/>
      <c r="ES33" s="41"/>
      <c r="ET33" s="38"/>
      <c r="EU33" s="40"/>
      <c r="EV33" s="41"/>
      <c r="EW33" s="38"/>
      <c r="EX33" s="40"/>
      <c r="EY33" s="41"/>
      <c r="EZ33" s="38"/>
      <c r="FA33" s="40"/>
      <c r="FB33" s="41"/>
      <c r="FC33" s="38"/>
      <c r="FD33" s="40"/>
      <c r="FE33" s="41"/>
    </row>
    <row r="34" spans="1:161" ht="16" customHeight="1">
      <c r="A34" s="38"/>
      <c r="B34" s="39"/>
      <c r="C34" s="38"/>
      <c r="D34" s="40"/>
      <c r="E34" s="41"/>
      <c r="F34" s="38"/>
      <c r="G34" s="40"/>
      <c r="H34" s="41"/>
      <c r="I34" s="38"/>
      <c r="J34" s="40"/>
      <c r="K34" s="41"/>
      <c r="L34" s="38"/>
      <c r="M34" s="40"/>
      <c r="N34" s="41"/>
      <c r="O34" s="38"/>
      <c r="P34" s="40"/>
      <c r="Q34" s="41"/>
      <c r="R34" s="38"/>
      <c r="S34" s="40"/>
      <c r="T34" s="41"/>
      <c r="U34" s="38"/>
      <c r="V34" s="40"/>
      <c r="W34" s="41"/>
      <c r="X34" s="38"/>
      <c r="Y34" s="40"/>
      <c r="Z34" s="41"/>
      <c r="AA34" s="38"/>
      <c r="AB34" s="40"/>
      <c r="AC34" s="41"/>
      <c r="AD34" s="38"/>
      <c r="AE34" s="40"/>
      <c r="AF34" s="41"/>
      <c r="AG34" s="38"/>
      <c r="AH34" s="40"/>
      <c r="AI34" s="41"/>
      <c r="AJ34" s="38"/>
      <c r="AK34" s="40"/>
      <c r="AL34" s="41"/>
      <c r="AM34" s="38"/>
      <c r="AN34" s="40"/>
      <c r="AO34" s="41"/>
      <c r="AP34" s="38"/>
      <c r="AQ34" s="40"/>
      <c r="AR34" s="41"/>
      <c r="AS34" s="38"/>
      <c r="AT34" s="40"/>
      <c r="AU34" s="41"/>
      <c r="AV34" s="38"/>
      <c r="AW34" s="40"/>
      <c r="AX34" s="41"/>
      <c r="AY34" s="38"/>
      <c r="AZ34" s="40"/>
      <c r="BA34" s="41"/>
      <c r="BB34" s="38"/>
      <c r="BC34" s="40"/>
      <c r="BD34" s="41"/>
      <c r="BE34" s="38"/>
      <c r="BF34" s="40"/>
      <c r="BG34" s="41"/>
      <c r="BH34" s="38"/>
      <c r="BI34" s="40"/>
      <c r="BJ34" s="41"/>
      <c r="BK34" s="38"/>
      <c r="BL34" s="40"/>
      <c r="BM34" s="41"/>
      <c r="BN34" s="38"/>
      <c r="BO34" s="40"/>
      <c r="BP34" s="41"/>
      <c r="BQ34" s="38"/>
      <c r="BR34" s="40"/>
      <c r="BS34" s="41"/>
      <c r="BT34" s="38"/>
      <c r="BU34" s="40"/>
      <c r="BV34" s="41"/>
      <c r="BW34" s="38"/>
      <c r="BX34" s="40"/>
      <c r="BY34" s="41"/>
      <c r="BZ34" s="38"/>
      <c r="CA34" s="40"/>
      <c r="CB34" s="41"/>
      <c r="CC34" s="38"/>
      <c r="CD34" s="40"/>
      <c r="CE34" s="41"/>
      <c r="CF34" s="38"/>
      <c r="CG34" s="40"/>
      <c r="CH34" s="41"/>
      <c r="CI34" s="38"/>
      <c r="CJ34" s="40"/>
      <c r="CK34" s="41"/>
      <c r="CL34" s="38"/>
      <c r="CM34" s="40"/>
      <c r="CN34" s="41"/>
      <c r="CO34" s="38"/>
      <c r="CP34" s="40"/>
      <c r="CQ34" s="41"/>
      <c r="CR34" s="38"/>
      <c r="CS34" s="40"/>
      <c r="CT34" s="41"/>
      <c r="CU34" s="38"/>
      <c r="CV34" s="40"/>
      <c r="CW34" s="41"/>
      <c r="CX34" s="38"/>
      <c r="CY34" s="40"/>
      <c r="CZ34" s="41"/>
      <c r="DA34" s="38"/>
      <c r="DB34" s="40"/>
      <c r="DC34" s="41"/>
      <c r="DD34" s="38"/>
      <c r="DE34" s="40"/>
      <c r="DF34" s="41"/>
      <c r="DG34" s="38"/>
      <c r="DH34" s="40"/>
      <c r="DI34" s="41"/>
      <c r="DJ34" s="38"/>
      <c r="DK34" s="40"/>
      <c r="DL34" s="41"/>
      <c r="DM34" s="38"/>
      <c r="DN34" s="40"/>
      <c r="DO34" s="41"/>
      <c r="DP34" s="38"/>
      <c r="DQ34" s="40"/>
      <c r="DR34" s="41"/>
      <c r="DS34" s="38"/>
      <c r="DT34" s="40"/>
      <c r="DU34" s="41"/>
      <c r="DV34" s="38"/>
      <c r="DW34" s="40"/>
      <c r="DX34" s="41"/>
      <c r="DY34" s="38"/>
      <c r="DZ34" s="40"/>
      <c r="EA34" s="41"/>
      <c r="EB34" s="38"/>
      <c r="EC34" s="40"/>
      <c r="ED34" s="41"/>
      <c r="EE34" s="38"/>
      <c r="EF34" s="40"/>
      <c r="EG34" s="41"/>
      <c r="EH34" s="38"/>
      <c r="EI34" s="40"/>
      <c r="EJ34" s="41"/>
      <c r="EK34" s="38"/>
      <c r="EL34" s="40"/>
      <c r="EM34" s="41"/>
      <c r="EN34" s="38"/>
      <c r="EO34" s="40"/>
      <c r="EP34" s="41"/>
      <c r="EQ34" s="38"/>
      <c r="ER34" s="40"/>
      <c r="ES34" s="41"/>
      <c r="ET34" s="38"/>
      <c r="EU34" s="40"/>
      <c r="EV34" s="41"/>
      <c r="EW34" s="38"/>
      <c r="EX34" s="40"/>
      <c r="EY34" s="41"/>
      <c r="EZ34" s="38"/>
      <c r="FA34" s="40"/>
      <c r="FB34" s="41"/>
      <c r="FC34" s="38"/>
      <c r="FD34" s="40"/>
      <c r="FE34" s="41"/>
    </row>
    <row r="35" spans="1:161" ht="16" customHeight="1">
      <c r="A35" s="38"/>
      <c r="B35" s="39"/>
      <c r="C35" s="38"/>
      <c r="D35" s="40"/>
      <c r="E35" s="41"/>
      <c r="F35" s="38"/>
      <c r="G35" s="40"/>
      <c r="H35" s="41"/>
      <c r="I35" s="38"/>
      <c r="J35" s="40"/>
      <c r="K35" s="41"/>
      <c r="L35" s="38"/>
      <c r="M35" s="40"/>
      <c r="N35" s="41"/>
      <c r="O35" s="38"/>
      <c r="P35" s="40"/>
      <c r="Q35" s="41"/>
      <c r="R35" s="38"/>
      <c r="S35" s="40"/>
      <c r="T35" s="41"/>
      <c r="U35" s="38"/>
      <c r="V35" s="40"/>
      <c r="W35" s="41"/>
      <c r="X35" s="38"/>
      <c r="Y35" s="40"/>
      <c r="Z35" s="41"/>
      <c r="AA35" s="38"/>
      <c r="AB35" s="40"/>
      <c r="AC35" s="41"/>
      <c r="AD35" s="38"/>
      <c r="AE35" s="40"/>
      <c r="AF35" s="41"/>
      <c r="AG35" s="38"/>
      <c r="AH35" s="40"/>
      <c r="AI35" s="41"/>
      <c r="AJ35" s="38"/>
      <c r="AK35" s="40"/>
      <c r="AL35" s="41"/>
      <c r="AM35" s="38"/>
      <c r="AN35" s="40"/>
      <c r="AO35" s="41"/>
      <c r="AP35" s="38"/>
      <c r="AQ35" s="40"/>
      <c r="AR35" s="41"/>
      <c r="AS35" s="38"/>
      <c r="AT35" s="40"/>
      <c r="AU35" s="41"/>
      <c r="AV35" s="38"/>
      <c r="AW35" s="40"/>
      <c r="AX35" s="41"/>
      <c r="AY35" s="38"/>
      <c r="AZ35" s="40"/>
      <c r="BA35" s="41"/>
      <c r="BB35" s="38"/>
      <c r="BC35" s="40"/>
      <c r="BD35" s="41"/>
      <c r="BE35" s="38"/>
      <c r="BF35" s="40"/>
      <c r="BG35" s="41"/>
      <c r="BH35" s="38"/>
      <c r="BI35" s="40"/>
      <c r="BJ35" s="41"/>
      <c r="BK35" s="38"/>
      <c r="BL35" s="40"/>
      <c r="BM35" s="41"/>
      <c r="BN35" s="38"/>
      <c r="BO35" s="40"/>
      <c r="BP35" s="41"/>
      <c r="BQ35" s="38"/>
      <c r="BR35" s="40"/>
      <c r="BS35" s="41"/>
      <c r="BT35" s="38"/>
      <c r="BU35" s="40"/>
      <c r="BV35" s="41"/>
      <c r="BW35" s="38"/>
      <c r="BX35" s="40"/>
      <c r="BY35" s="41"/>
      <c r="BZ35" s="38"/>
      <c r="CA35" s="40"/>
      <c r="CB35" s="41"/>
      <c r="CC35" s="38"/>
      <c r="CD35" s="40"/>
      <c r="CE35" s="41"/>
      <c r="CF35" s="38"/>
      <c r="CG35" s="40"/>
      <c r="CH35" s="41"/>
      <c r="CI35" s="38"/>
      <c r="CJ35" s="40"/>
      <c r="CK35" s="41"/>
      <c r="CL35" s="38"/>
      <c r="CM35" s="40"/>
      <c r="CN35" s="41"/>
      <c r="CO35" s="38"/>
      <c r="CP35" s="40"/>
      <c r="CQ35" s="41"/>
      <c r="CR35" s="38"/>
      <c r="CS35" s="40"/>
      <c r="CT35" s="41"/>
      <c r="CU35" s="38"/>
      <c r="CV35" s="40"/>
      <c r="CW35" s="41"/>
      <c r="CX35" s="38"/>
      <c r="CY35" s="40"/>
      <c r="CZ35" s="41"/>
      <c r="DA35" s="38"/>
      <c r="DB35" s="40"/>
      <c r="DC35" s="41"/>
      <c r="DD35" s="38"/>
      <c r="DE35" s="40"/>
      <c r="DF35" s="41"/>
      <c r="DG35" s="38"/>
      <c r="DH35" s="40"/>
      <c r="DI35" s="41"/>
      <c r="DJ35" s="38"/>
      <c r="DK35" s="40"/>
      <c r="DL35" s="41"/>
      <c r="DM35" s="38"/>
      <c r="DN35" s="40"/>
      <c r="DO35" s="41"/>
      <c r="DP35" s="38"/>
      <c r="DQ35" s="40"/>
      <c r="DR35" s="41"/>
      <c r="DS35" s="38"/>
      <c r="DT35" s="40"/>
      <c r="DU35" s="41"/>
      <c r="DV35" s="38"/>
      <c r="DW35" s="40"/>
      <c r="DX35" s="41"/>
      <c r="DY35" s="38"/>
      <c r="DZ35" s="40"/>
      <c r="EA35" s="41"/>
      <c r="EB35" s="38"/>
      <c r="EC35" s="40"/>
      <c r="ED35" s="41"/>
      <c r="EE35" s="38"/>
      <c r="EF35" s="40"/>
      <c r="EG35" s="41"/>
      <c r="EH35" s="38"/>
      <c r="EI35" s="40"/>
      <c r="EJ35" s="41"/>
      <c r="EK35" s="38"/>
      <c r="EL35" s="40"/>
      <c r="EM35" s="41"/>
      <c r="EN35" s="38"/>
      <c r="EO35" s="40"/>
      <c r="EP35" s="41"/>
      <c r="EQ35" s="38"/>
      <c r="ER35" s="40"/>
      <c r="ES35" s="41"/>
      <c r="ET35" s="38"/>
      <c r="EU35" s="40"/>
      <c r="EV35" s="41"/>
      <c r="EW35" s="38"/>
      <c r="EX35" s="40"/>
      <c r="EY35" s="41"/>
      <c r="EZ35" s="38"/>
      <c r="FA35" s="40"/>
      <c r="FB35" s="41"/>
      <c r="FC35" s="38"/>
      <c r="FD35" s="40"/>
      <c r="FE35" s="41"/>
    </row>
    <row r="36" spans="1:161" ht="16" customHeight="1">
      <c r="A36" s="38"/>
      <c r="B36" s="39"/>
      <c r="C36" s="38"/>
      <c r="D36" s="40"/>
      <c r="E36" s="41"/>
      <c r="F36" s="38"/>
      <c r="G36" s="40"/>
      <c r="H36" s="41"/>
      <c r="I36" s="38"/>
      <c r="J36" s="40"/>
      <c r="K36" s="41"/>
      <c r="L36" s="38"/>
      <c r="M36" s="40"/>
      <c r="N36" s="41"/>
      <c r="O36" s="38"/>
      <c r="P36" s="40"/>
      <c r="Q36" s="41"/>
      <c r="R36" s="38"/>
      <c r="S36" s="40"/>
      <c r="T36" s="41"/>
      <c r="U36" s="38"/>
      <c r="V36" s="40"/>
      <c r="W36" s="41"/>
      <c r="X36" s="38"/>
      <c r="Y36" s="40"/>
      <c r="Z36" s="41"/>
      <c r="AA36" s="38"/>
      <c r="AB36" s="40"/>
      <c r="AC36" s="41"/>
      <c r="AD36" s="38"/>
      <c r="AE36" s="40"/>
      <c r="AF36" s="41"/>
      <c r="AG36" s="38"/>
      <c r="AH36" s="40"/>
      <c r="AI36" s="41"/>
      <c r="AJ36" s="38"/>
      <c r="AK36" s="40"/>
      <c r="AL36" s="41"/>
      <c r="AM36" s="38"/>
      <c r="AN36" s="40"/>
      <c r="AO36" s="41"/>
      <c r="AP36" s="38"/>
      <c r="AQ36" s="40"/>
      <c r="AR36" s="41"/>
      <c r="AS36" s="38"/>
      <c r="AT36" s="40"/>
      <c r="AU36" s="41"/>
      <c r="AV36" s="38"/>
      <c r="AW36" s="40"/>
      <c r="AX36" s="41"/>
      <c r="AY36" s="38"/>
      <c r="AZ36" s="40"/>
      <c r="BA36" s="41"/>
      <c r="BB36" s="38"/>
      <c r="BC36" s="40"/>
      <c r="BD36" s="41"/>
      <c r="BE36" s="38"/>
      <c r="BF36" s="40"/>
      <c r="BG36" s="41"/>
      <c r="BH36" s="38"/>
      <c r="BI36" s="40"/>
      <c r="BJ36" s="41"/>
      <c r="BK36" s="38"/>
      <c r="BL36" s="40"/>
      <c r="BM36" s="41"/>
      <c r="BN36" s="38"/>
      <c r="BO36" s="40"/>
      <c r="BP36" s="41"/>
      <c r="BQ36" s="38"/>
      <c r="BR36" s="40"/>
      <c r="BS36" s="41"/>
      <c r="BT36" s="38"/>
      <c r="BU36" s="40"/>
      <c r="BV36" s="41"/>
      <c r="BW36" s="38"/>
      <c r="BX36" s="40"/>
      <c r="BY36" s="41"/>
      <c r="BZ36" s="38"/>
      <c r="CA36" s="40"/>
      <c r="CB36" s="41"/>
      <c r="CC36" s="38"/>
      <c r="CD36" s="40"/>
      <c r="CE36" s="41"/>
      <c r="CF36" s="38"/>
      <c r="CG36" s="40"/>
      <c r="CH36" s="41"/>
      <c r="CI36" s="38"/>
      <c r="CJ36" s="40"/>
      <c r="CK36" s="41"/>
      <c r="CL36" s="38"/>
      <c r="CM36" s="40"/>
      <c r="CN36" s="41"/>
      <c r="CO36" s="38"/>
      <c r="CP36" s="40"/>
      <c r="CQ36" s="41"/>
      <c r="CR36" s="38"/>
      <c r="CS36" s="40"/>
      <c r="CT36" s="41"/>
      <c r="CU36" s="38"/>
      <c r="CV36" s="40"/>
      <c r="CW36" s="41"/>
      <c r="CX36" s="38"/>
      <c r="CY36" s="40"/>
      <c r="CZ36" s="41"/>
      <c r="DA36" s="38"/>
      <c r="DB36" s="40"/>
      <c r="DC36" s="41"/>
      <c r="DD36" s="38"/>
      <c r="DE36" s="40"/>
      <c r="DF36" s="41"/>
      <c r="DG36" s="38"/>
      <c r="DH36" s="40"/>
      <c r="DI36" s="41"/>
      <c r="DJ36" s="38"/>
      <c r="DK36" s="40"/>
      <c r="DL36" s="41"/>
      <c r="DM36" s="38"/>
      <c r="DN36" s="40"/>
      <c r="DO36" s="41"/>
      <c r="DP36" s="38"/>
      <c r="DQ36" s="40"/>
      <c r="DR36" s="41"/>
      <c r="DS36" s="38"/>
      <c r="DT36" s="40"/>
      <c r="DU36" s="41"/>
      <c r="DV36" s="38"/>
      <c r="DW36" s="40"/>
      <c r="DX36" s="41"/>
      <c r="DY36" s="38"/>
      <c r="DZ36" s="40"/>
      <c r="EA36" s="41"/>
      <c r="EB36" s="38"/>
      <c r="EC36" s="40"/>
      <c r="ED36" s="41"/>
      <c r="EE36" s="38"/>
      <c r="EF36" s="40"/>
      <c r="EG36" s="41"/>
      <c r="EH36" s="38"/>
      <c r="EI36" s="40"/>
      <c r="EJ36" s="41"/>
      <c r="EK36" s="38"/>
      <c r="EL36" s="40"/>
      <c r="EM36" s="41"/>
      <c r="EN36" s="38"/>
      <c r="EO36" s="40"/>
      <c r="EP36" s="41"/>
      <c r="EQ36" s="38"/>
      <c r="ER36" s="40"/>
      <c r="ES36" s="41"/>
      <c r="ET36" s="38"/>
      <c r="EU36" s="40"/>
      <c r="EV36" s="41"/>
      <c r="EW36" s="38"/>
      <c r="EX36" s="40"/>
      <c r="EY36" s="41"/>
      <c r="EZ36" s="38"/>
      <c r="FA36" s="40"/>
      <c r="FB36" s="41"/>
      <c r="FC36" s="38"/>
      <c r="FD36" s="40"/>
      <c r="FE36" s="41"/>
    </row>
    <row r="37" spans="1:161" ht="16" customHeight="1">
      <c r="A37" s="38"/>
      <c r="B37" s="39"/>
      <c r="C37" s="38"/>
      <c r="D37" s="40"/>
      <c r="E37" s="41"/>
      <c r="F37" s="38"/>
      <c r="G37" s="40"/>
      <c r="H37" s="41"/>
      <c r="I37" s="38"/>
      <c r="J37" s="40"/>
      <c r="K37" s="41"/>
      <c r="L37" s="38"/>
      <c r="M37" s="40"/>
      <c r="N37" s="41"/>
      <c r="O37" s="38"/>
      <c r="P37" s="40"/>
      <c r="Q37" s="41"/>
      <c r="R37" s="38"/>
      <c r="S37" s="40"/>
      <c r="T37" s="41"/>
      <c r="U37" s="38"/>
      <c r="V37" s="40"/>
      <c r="W37" s="41"/>
      <c r="X37" s="38"/>
      <c r="Y37" s="40"/>
      <c r="Z37" s="41"/>
      <c r="AA37" s="38"/>
      <c r="AB37" s="40"/>
      <c r="AC37" s="41"/>
      <c r="AD37" s="38"/>
      <c r="AE37" s="40"/>
      <c r="AF37" s="41"/>
      <c r="AG37" s="38"/>
      <c r="AH37" s="40"/>
      <c r="AI37" s="41"/>
      <c r="AJ37" s="38"/>
      <c r="AK37" s="40"/>
      <c r="AL37" s="41"/>
      <c r="AM37" s="38"/>
      <c r="AN37" s="40"/>
      <c r="AO37" s="41"/>
      <c r="AP37" s="38"/>
      <c r="AQ37" s="40"/>
      <c r="AR37" s="41"/>
      <c r="AS37" s="38"/>
      <c r="AT37" s="40"/>
      <c r="AU37" s="41"/>
      <c r="AV37" s="38"/>
      <c r="AW37" s="40"/>
      <c r="AX37" s="41"/>
      <c r="AY37" s="38"/>
      <c r="AZ37" s="40"/>
      <c r="BA37" s="41"/>
      <c r="BB37" s="38"/>
      <c r="BC37" s="40"/>
      <c r="BD37" s="41"/>
      <c r="BE37" s="38"/>
      <c r="BF37" s="40"/>
      <c r="BG37" s="41"/>
      <c r="BH37" s="38"/>
      <c r="BI37" s="40"/>
      <c r="BJ37" s="41"/>
      <c r="BK37" s="38"/>
      <c r="BL37" s="40"/>
      <c r="BM37" s="41"/>
      <c r="BN37" s="38"/>
      <c r="BO37" s="40"/>
      <c r="BP37" s="41"/>
      <c r="BQ37" s="38"/>
      <c r="BR37" s="40"/>
      <c r="BS37" s="41"/>
      <c r="BT37" s="38"/>
      <c r="BU37" s="40"/>
      <c r="BV37" s="41"/>
      <c r="BW37" s="38"/>
      <c r="BX37" s="40"/>
      <c r="BY37" s="41"/>
      <c r="BZ37" s="38"/>
      <c r="CA37" s="40"/>
      <c r="CB37" s="41"/>
      <c r="CC37" s="38"/>
      <c r="CD37" s="40"/>
      <c r="CE37" s="41"/>
      <c r="CF37" s="38"/>
      <c r="CG37" s="40"/>
      <c r="CH37" s="41"/>
      <c r="CI37" s="38"/>
      <c r="CJ37" s="40"/>
      <c r="CK37" s="41"/>
      <c r="CL37" s="38"/>
      <c r="CM37" s="40"/>
      <c r="CN37" s="41"/>
      <c r="CO37" s="38"/>
      <c r="CP37" s="40"/>
      <c r="CQ37" s="41"/>
      <c r="CR37" s="38"/>
      <c r="CS37" s="40"/>
      <c r="CT37" s="41"/>
      <c r="CU37" s="38"/>
      <c r="CV37" s="40"/>
      <c r="CW37" s="41"/>
      <c r="CX37" s="38"/>
      <c r="CY37" s="40"/>
      <c r="CZ37" s="41"/>
      <c r="DA37" s="38"/>
      <c r="DB37" s="40"/>
      <c r="DC37" s="41"/>
      <c r="DD37" s="38"/>
      <c r="DE37" s="40"/>
      <c r="DF37" s="41"/>
      <c r="DG37" s="38"/>
      <c r="DH37" s="40"/>
      <c r="DI37" s="41"/>
      <c r="DJ37" s="38"/>
      <c r="DK37" s="40"/>
      <c r="DL37" s="41"/>
      <c r="DM37" s="38"/>
      <c r="DN37" s="40"/>
      <c r="DO37" s="41"/>
      <c r="DP37" s="38"/>
      <c r="DQ37" s="40"/>
      <c r="DR37" s="41"/>
      <c r="DS37" s="38"/>
      <c r="DT37" s="40"/>
      <c r="DU37" s="41"/>
      <c r="DV37" s="38"/>
      <c r="DW37" s="40"/>
      <c r="DX37" s="41"/>
      <c r="DY37" s="38"/>
      <c r="DZ37" s="40"/>
      <c r="EA37" s="41"/>
      <c r="EB37" s="38"/>
      <c r="EC37" s="40"/>
      <c r="ED37" s="41"/>
      <c r="EE37" s="38"/>
      <c r="EF37" s="40"/>
      <c r="EG37" s="41"/>
      <c r="EH37" s="38"/>
      <c r="EI37" s="40"/>
      <c r="EJ37" s="41"/>
      <c r="EK37" s="38"/>
      <c r="EL37" s="40"/>
      <c r="EM37" s="41"/>
      <c r="EN37" s="38"/>
      <c r="EO37" s="40"/>
      <c r="EP37" s="41"/>
      <c r="EQ37" s="38"/>
      <c r="ER37" s="40"/>
      <c r="ES37" s="41"/>
      <c r="ET37" s="38"/>
      <c r="EU37" s="40"/>
      <c r="EV37" s="41"/>
      <c r="EW37" s="38"/>
      <c r="EX37" s="40"/>
      <c r="EY37" s="41"/>
      <c r="EZ37" s="38"/>
      <c r="FA37" s="40"/>
      <c r="FB37" s="41"/>
      <c r="FC37" s="38"/>
      <c r="FD37" s="40"/>
      <c r="FE37" s="41"/>
    </row>
    <row r="38" spans="1:161" ht="16" customHeight="1">
      <c r="A38" s="38"/>
      <c r="B38" s="39"/>
      <c r="C38" s="38"/>
      <c r="D38" s="40"/>
      <c r="E38" s="41"/>
      <c r="F38" s="38"/>
      <c r="G38" s="40"/>
      <c r="H38" s="41"/>
      <c r="I38" s="38"/>
      <c r="J38" s="40"/>
      <c r="K38" s="41"/>
      <c r="L38" s="38"/>
      <c r="M38" s="40"/>
      <c r="N38" s="41"/>
      <c r="O38" s="38"/>
      <c r="P38" s="40"/>
      <c r="Q38" s="41"/>
      <c r="R38" s="38"/>
      <c r="S38" s="40"/>
      <c r="T38" s="41"/>
      <c r="U38" s="38"/>
      <c r="V38" s="40"/>
      <c r="W38" s="41"/>
      <c r="X38" s="38"/>
      <c r="Y38" s="40"/>
      <c r="Z38" s="41"/>
      <c r="AA38" s="38"/>
      <c r="AB38" s="40"/>
      <c r="AC38" s="41"/>
      <c r="AD38" s="38"/>
      <c r="AE38" s="40"/>
      <c r="AF38" s="41"/>
      <c r="AG38" s="38"/>
      <c r="AH38" s="40"/>
      <c r="AI38" s="41"/>
      <c r="AJ38" s="38"/>
      <c r="AK38" s="40"/>
      <c r="AL38" s="41"/>
      <c r="AM38" s="38"/>
      <c r="AN38" s="40"/>
      <c r="AO38" s="41"/>
      <c r="AP38" s="38"/>
      <c r="AQ38" s="40"/>
      <c r="AR38" s="41"/>
      <c r="AS38" s="38"/>
      <c r="AT38" s="40"/>
      <c r="AU38" s="41"/>
      <c r="AV38" s="38"/>
      <c r="AW38" s="40"/>
      <c r="AX38" s="41"/>
      <c r="AY38" s="38"/>
      <c r="AZ38" s="40"/>
      <c r="BA38" s="41"/>
      <c r="BB38" s="38"/>
      <c r="BC38" s="40"/>
      <c r="BD38" s="41"/>
      <c r="BE38" s="38"/>
      <c r="BF38" s="40"/>
      <c r="BG38" s="41"/>
      <c r="BH38" s="38"/>
      <c r="BI38" s="40"/>
      <c r="BJ38" s="41"/>
      <c r="BK38" s="38"/>
      <c r="BL38" s="40"/>
      <c r="BM38" s="41"/>
      <c r="BN38" s="38"/>
      <c r="BO38" s="40"/>
      <c r="BP38" s="41"/>
      <c r="BQ38" s="38"/>
      <c r="BR38" s="40"/>
      <c r="BS38" s="41"/>
      <c r="BT38" s="38"/>
      <c r="BU38" s="40"/>
      <c r="BV38" s="41"/>
      <c r="BW38" s="38"/>
      <c r="BX38" s="40"/>
      <c r="BY38" s="41"/>
      <c r="BZ38" s="38"/>
      <c r="CA38" s="40"/>
      <c r="CB38" s="41"/>
      <c r="CC38" s="38"/>
      <c r="CD38" s="40"/>
      <c r="CE38" s="41"/>
      <c r="CF38" s="38"/>
      <c r="CG38" s="40"/>
      <c r="CH38" s="41"/>
      <c r="CI38" s="38"/>
      <c r="CJ38" s="40"/>
      <c r="CK38" s="41"/>
      <c r="CL38" s="38"/>
      <c r="CM38" s="40"/>
      <c r="CN38" s="41"/>
      <c r="CO38" s="38"/>
      <c r="CP38" s="40"/>
      <c r="CQ38" s="41"/>
      <c r="CR38" s="38"/>
      <c r="CS38" s="40"/>
      <c r="CT38" s="41"/>
      <c r="CU38" s="38"/>
      <c r="CV38" s="40"/>
      <c r="CW38" s="41"/>
      <c r="CX38" s="38"/>
      <c r="CY38" s="40"/>
      <c r="CZ38" s="41"/>
      <c r="DA38" s="38"/>
      <c r="DB38" s="40"/>
      <c r="DC38" s="41"/>
      <c r="DD38" s="38"/>
      <c r="DE38" s="40"/>
      <c r="DF38" s="41"/>
      <c r="DG38" s="38"/>
      <c r="DH38" s="40"/>
      <c r="DI38" s="41"/>
      <c r="DJ38" s="38"/>
      <c r="DK38" s="40"/>
      <c r="DL38" s="41"/>
      <c r="DM38" s="38"/>
      <c r="DN38" s="40"/>
      <c r="DO38" s="41"/>
      <c r="DP38" s="38"/>
      <c r="DQ38" s="40"/>
      <c r="DR38" s="41"/>
      <c r="DS38" s="38"/>
      <c r="DT38" s="40"/>
      <c r="DU38" s="41"/>
      <c r="DV38" s="38"/>
      <c r="DW38" s="40"/>
      <c r="DX38" s="41"/>
      <c r="DY38" s="38"/>
      <c r="DZ38" s="40"/>
      <c r="EA38" s="41"/>
      <c r="EB38" s="38"/>
      <c r="EC38" s="40"/>
      <c r="ED38" s="41"/>
      <c r="EE38" s="38"/>
      <c r="EF38" s="40"/>
      <c r="EG38" s="41"/>
      <c r="EH38" s="38"/>
      <c r="EI38" s="40"/>
      <c r="EJ38" s="41"/>
      <c r="EK38" s="38"/>
      <c r="EL38" s="40"/>
      <c r="EM38" s="41"/>
      <c r="EN38" s="38"/>
      <c r="EO38" s="40"/>
      <c r="EP38" s="41"/>
      <c r="EQ38" s="38"/>
      <c r="ER38" s="40"/>
      <c r="ES38" s="41"/>
      <c r="ET38" s="38"/>
      <c r="EU38" s="40"/>
      <c r="EV38" s="41"/>
      <c r="EW38" s="38"/>
      <c r="EX38" s="40"/>
      <c r="EY38" s="41"/>
      <c r="EZ38" s="38"/>
      <c r="FA38" s="40"/>
      <c r="FB38" s="41"/>
      <c r="FC38" s="38"/>
      <c r="FD38" s="40"/>
      <c r="FE38" s="41"/>
    </row>
    <row r="39" spans="1:161" ht="16" customHeight="1">
      <c r="A39" s="38"/>
      <c r="B39" s="42"/>
      <c r="C39" s="38"/>
      <c r="D39" s="40"/>
      <c r="E39" s="41"/>
      <c r="F39" s="38"/>
      <c r="G39" s="40"/>
      <c r="H39" s="41"/>
      <c r="I39" s="38"/>
      <c r="J39" s="40"/>
      <c r="K39" s="41"/>
      <c r="L39" s="38"/>
      <c r="M39" s="40"/>
      <c r="N39" s="41"/>
      <c r="O39" s="38"/>
      <c r="P39" s="40"/>
      <c r="Q39" s="41"/>
      <c r="R39" s="38"/>
      <c r="S39" s="40"/>
      <c r="T39" s="41"/>
      <c r="U39" s="38"/>
      <c r="V39" s="40"/>
      <c r="W39" s="41"/>
      <c r="X39" s="38"/>
      <c r="Y39" s="40"/>
      <c r="Z39" s="41"/>
      <c r="AA39" s="38"/>
      <c r="AB39" s="40"/>
      <c r="AC39" s="41"/>
      <c r="AD39" s="38"/>
      <c r="AE39" s="40"/>
      <c r="AF39" s="41"/>
      <c r="AG39" s="38"/>
      <c r="AH39" s="40"/>
      <c r="AI39" s="41"/>
      <c r="AJ39" s="38"/>
      <c r="AK39" s="40"/>
      <c r="AL39" s="41"/>
      <c r="AM39" s="38"/>
      <c r="AN39" s="40"/>
      <c r="AO39" s="41"/>
      <c r="AP39" s="38"/>
      <c r="AQ39" s="40"/>
      <c r="AR39" s="41"/>
      <c r="AS39" s="38"/>
      <c r="AT39" s="40"/>
      <c r="AU39" s="41"/>
      <c r="AV39" s="38"/>
      <c r="AW39" s="40"/>
      <c r="AX39" s="41"/>
      <c r="AY39" s="38"/>
      <c r="AZ39" s="40"/>
      <c r="BA39" s="41"/>
      <c r="BB39" s="38"/>
      <c r="BC39" s="40"/>
      <c r="BD39" s="41"/>
      <c r="BE39" s="38"/>
      <c r="BF39" s="40"/>
      <c r="BG39" s="41"/>
      <c r="BH39" s="38"/>
      <c r="BI39" s="40"/>
      <c r="BJ39" s="41"/>
      <c r="BK39" s="38"/>
      <c r="BL39" s="40"/>
      <c r="BM39" s="41"/>
      <c r="BN39" s="38"/>
      <c r="BO39" s="40"/>
      <c r="BP39" s="41"/>
      <c r="BQ39" s="38"/>
      <c r="BR39" s="40"/>
      <c r="BS39" s="41"/>
      <c r="BT39" s="38"/>
      <c r="BU39" s="40"/>
      <c r="BV39" s="41"/>
      <c r="BW39" s="38"/>
      <c r="BX39" s="40"/>
      <c r="BY39" s="41"/>
      <c r="BZ39" s="38"/>
      <c r="CA39" s="40"/>
      <c r="CB39" s="41"/>
      <c r="CC39" s="38"/>
      <c r="CD39" s="40"/>
      <c r="CE39" s="41"/>
      <c r="CF39" s="38"/>
      <c r="CG39" s="40"/>
      <c r="CH39" s="41"/>
      <c r="CI39" s="38"/>
      <c r="CJ39" s="40"/>
      <c r="CK39" s="41"/>
      <c r="CL39" s="38"/>
      <c r="CM39" s="40"/>
      <c r="CN39" s="41"/>
      <c r="CO39" s="38"/>
      <c r="CP39" s="40"/>
      <c r="CQ39" s="41"/>
      <c r="CR39" s="38"/>
      <c r="CS39" s="40"/>
      <c r="CT39" s="41"/>
      <c r="CU39" s="38"/>
      <c r="CV39" s="40"/>
      <c r="CW39" s="41"/>
      <c r="CX39" s="38"/>
      <c r="CY39" s="40"/>
      <c r="CZ39" s="41"/>
      <c r="DA39" s="38"/>
      <c r="DB39" s="40"/>
      <c r="DC39" s="41"/>
      <c r="DD39" s="38"/>
      <c r="DE39" s="40"/>
      <c r="DF39" s="41"/>
      <c r="DG39" s="38"/>
      <c r="DH39" s="40"/>
      <c r="DI39" s="41"/>
      <c r="DJ39" s="38"/>
      <c r="DK39" s="40"/>
      <c r="DL39" s="41"/>
      <c r="DM39" s="38"/>
      <c r="DN39" s="40"/>
      <c r="DO39" s="41"/>
      <c r="DP39" s="38"/>
      <c r="DQ39" s="40"/>
      <c r="DR39" s="41"/>
      <c r="DS39" s="38"/>
      <c r="DT39" s="40"/>
      <c r="DU39" s="41"/>
      <c r="DV39" s="38"/>
      <c r="DW39" s="40"/>
      <c r="DX39" s="41"/>
      <c r="DY39" s="38"/>
      <c r="DZ39" s="40"/>
      <c r="EA39" s="41"/>
      <c r="EB39" s="38"/>
      <c r="EC39" s="40"/>
      <c r="ED39" s="41"/>
      <c r="EE39" s="38"/>
      <c r="EF39" s="40"/>
      <c r="EG39" s="41"/>
      <c r="EH39" s="38"/>
      <c r="EI39" s="40"/>
      <c r="EJ39" s="41"/>
      <c r="EK39" s="38"/>
      <c r="EL39" s="40"/>
      <c r="EM39" s="41"/>
      <c r="EN39" s="38"/>
      <c r="EO39" s="40"/>
      <c r="EP39" s="41"/>
      <c r="EQ39" s="38"/>
      <c r="ER39" s="40"/>
      <c r="ES39" s="41"/>
      <c r="ET39" s="38"/>
      <c r="EU39" s="40"/>
      <c r="EV39" s="41"/>
      <c r="EW39" s="38"/>
      <c r="EX39" s="40"/>
      <c r="EY39" s="41"/>
      <c r="EZ39" s="38"/>
      <c r="FA39" s="40"/>
      <c r="FB39" s="41"/>
      <c r="FC39" s="38"/>
      <c r="FD39" s="40"/>
      <c r="FE39" s="41"/>
    </row>
    <row r="40" spans="1:161" ht="16" customHeight="1">
      <c r="A40" s="38"/>
      <c r="B40" s="42"/>
      <c r="C40" s="38"/>
      <c r="D40" s="40"/>
      <c r="E40" s="41"/>
      <c r="F40" s="38"/>
      <c r="G40" s="40"/>
      <c r="H40" s="41"/>
      <c r="I40" s="38"/>
      <c r="J40" s="40"/>
      <c r="K40" s="41"/>
      <c r="L40" s="38"/>
      <c r="M40" s="40"/>
      <c r="N40" s="41"/>
      <c r="O40" s="38"/>
      <c r="P40" s="40"/>
      <c r="Q40" s="41"/>
      <c r="R40" s="38"/>
      <c r="S40" s="40"/>
      <c r="T40" s="41"/>
      <c r="U40" s="38"/>
      <c r="V40" s="40"/>
      <c r="W40" s="41"/>
      <c r="X40" s="38"/>
      <c r="Y40" s="40"/>
      <c r="Z40" s="41"/>
      <c r="AA40" s="38"/>
      <c r="AB40" s="40"/>
      <c r="AC40" s="41"/>
      <c r="AD40" s="38"/>
      <c r="AE40" s="40"/>
      <c r="AF40" s="41"/>
      <c r="AG40" s="38"/>
      <c r="AH40" s="40"/>
      <c r="AI40" s="41"/>
      <c r="AJ40" s="38"/>
      <c r="AK40" s="40"/>
      <c r="AL40" s="41"/>
      <c r="AM40" s="38"/>
      <c r="AN40" s="40"/>
      <c r="AO40" s="41"/>
      <c r="AP40" s="38"/>
      <c r="AQ40" s="40"/>
      <c r="AR40" s="41"/>
      <c r="AS40" s="38"/>
      <c r="AT40" s="40"/>
      <c r="AU40" s="41"/>
      <c r="AV40" s="38"/>
      <c r="AW40" s="40"/>
      <c r="AX40" s="41"/>
      <c r="AY40" s="38"/>
      <c r="AZ40" s="40"/>
      <c r="BA40" s="41"/>
      <c r="BB40" s="38"/>
      <c r="BC40" s="40"/>
      <c r="BD40" s="41"/>
      <c r="BE40" s="38"/>
      <c r="BF40" s="40"/>
      <c r="BG40" s="41"/>
      <c r="BH40" s="38"/>
      <c r="BI40" s="40"/>
      <c r="BJ40" s="41"/>
      <c r="BK40" s="38"/>
      <c r="BL40" s="40"/>
      <c r="BM40" s="41"/>
      <c r="BN40" s="38"/>
      <c r="BO40" s="40"/>
      <c r="BP40" s="41"/>
      <c r="BQ40" s="38"/>
      <c r="BR40" s="40"/>
      <c r="BS40" s="41"/>
      <c r="BT40" s="38"/>
      <c r="BU40" s="40"/>
      <c r="BV40" s="41"/>
      <c r="BW40" s="38"/>
      <c r="BX40" s="40"/>
      <c r="BY40" s="41"/>
      <c r="BZ40" s="38"/>
      <c r="CA40" s="40"/>
      <c r="CB40" s="41"/>
      <c r="CC40" s="38"/>
      <c r="CD40" s="40"/>
      <c r="CE40" s="41"/>
      <c r="CF40" s="38"/>
      <c r="CG40" s="40"/>
      <c r="CH40" s="41"/>
      <c r="CI40" s="38"/>
      <c r="CJ40" s="40"/>
      <c r="CK40" s="41"/>
      <c r="CL40" s="38"/>
      <c r="CM40" s="40"/>
      <c r="CN40" s="41"/>
      <c r="CO40" s="38"/>
      <c r="CP40" s="40"/>
      <c r="CQ40" s="41"/>
      <c r="CR40" s="38"/>
      <c r="CS40" s="40"/>
      <c r="CT40" s="41"/>
      <c r="CU40" s="38"/>
      <c r="CV40" s="40"/>
      <c r="CW40" s="41"/>
      <c r="CX40" s="38"/>
      <c r="CY40" s="40"/>
      <c r="CZ40" s="41"/>
      <c r="DA40" s="38"/>
      <c r="DB40" s="40"/>
      <c r="DC40" s="41"/>
      <c r="DD40" s="38"/>
      <c r="DE40" s="40"/>
      <c r="DF40" s="41"/>
      <c r="DG40" s="38"/>
      <c r="DH40" s="40"/>
      <c r="DI40" s="41"/>
      <c r="DJ40" s="38"/>
      <c r="DK40" s="40"/>
      <c r="DL40" s="41"/>
      <c r="DM40" s="38"/>
      <c r="DN40" s="40"/>
      <c r="DO40" s="41"/>
      <c r="DP40" s="38"/>
      <c r="DQ40" s="40"/>
      <c r="DR40" s="41"/>
      <c r="DS40" s="38"/>
      <c r="DT40" s="40"/>
      <c r="DU40" s="41"/>
      <c r="DV40" s="38"/>
      <c r="DW40" s="40"/>
      <c r="DX40" s="41"/>
      <c r="DY40" s="38"/>
      <c r="DZ40" s="40"/>
      <c r="EA40" s="41"/>
      <c r="EB40" s="38"/>
      <c r="EC40" s="40"/>
      <c r="ED40" s="41"/>
      <c r="EE40" s="38"/>
      <c r="EF40" s="40"/>
      <c r="EG40" s="41"/>
      <c r="EH40" s="38"/>
      <c r="EI40" s="40"/>
      <c r="EJ40" s="41"/>
      <c r="EK40" s="38"/>
      <c r="EL40" s="40"/>
      <c r="EM40" s="41"/>
      <c r="EN40" s="38"/>
      <c r="EO40" s="40"/>
      <c r="EP40" s="41"/>
      <c r="EQ40" s="38"/>
      <c r="ER40" s="40"/>
      <c r="ES40" s="41"/>
      <c r="ET40" s="38"/>
      <c r="EU40" s="40"/>
      <c r="EV40" s="41"/>
      <c r="EW40" s="38"/>
      <c r="EX40" s="40"/>
      <c r="EY40" s="41"/>
      <c r="EZ40" s="38"/>
      <c r="FA40" s="40"/>
      <c r="FB40" s="41"/>
      <c r="FC40" s="38"/>
      <c r="FD40" s="40"/>
      <c r="FE40" s="41"/>
    </row>
    <row r="41" spans="1:161" ht="16" customHeight="1">
      <c r="A41" s="38"/>
      <c r="B41" s="42"/>
      <c r="C41" s="38"/>
      <c r="D41" s="40"/>
      <c r="E41" s="41"/>
      <c r="F41" s="38"/>
      <c r="G41" s="40"/>
      <c r="H41" s="41"/>
      <c r="I41" s="38"/>
      <c r="J41" s="40"/>
      <c r="K41" s="41"/>
      <c r="L41" s="38"/>
      <c r="M41" s="40"/>
      <c r="N41" s="41"/>
      <c r="O41" s="38"/>
      <c r="P41" s="40"/>
      <c r="Q41" s="41"/>
      <c r="R41" s="38"/>
      <c r="S41" s="40"/>
      <c r="T41" s="41"/>
      <c r="U41" s="38"/>
      <c r="V41" s="40"/>
      <c r="W41" s="41"/>
      <c r="X41" s="38"/>
      <c r="Y41" s="40"/>
      <c r="Z41" s="41"/>
      <c r="AA41" s="38"/>
      <c r="AB41" s="40"/>
      <c r="AC41" s="41"/>
      <c r="AD41" s="38"/>
      <c r="AE41" s="40"/>
      <c r="AF41" s="41"/>
      <c r="AG41" s="38"/>
      <c r="AH41" s="40"/>
      <c r="AI41" s="41"/>
      <c r="AJ41" s="38"/>
      <c r="AK41" s="40"/>
      <c r="AL41" s="41"/>
      <c r="AM41" s="38"/>
      <c r="AN41" s="40"/>
      <c r="AO41" s="41"/>
      <c r="AP41" s="38"/>
      <c r="AQ41" s="40"/>
      <c r="AR41" s="41"/>
      <c r="AS41" s="38"/>
      <c r="AT41" s="40"/>
      <c r="AU41" s="41"/>
      <c r="AV41" s="38"/>
      <c r="AW41" s="40"/>
      <c r="AX41" s="41"/>
      <c r="AY41" s="38"/>
      <c r="AZ41" s="40"/>
      <c r="BA41" s="41"/>
      <c r="BB41" s="38"/>
      <c r="BC41" s="40"/>
      <c r="BD41" s="41"/>
      <c r="BE41" s="38"/>
      <c r="BF41" s="40"/>
      <c r="BG41" s="41"/>
      <c r="BH41" s="38"/>
      <c r="BI41" s="40"/>
      <c r="BJ41" s="41"/>
      <c r="BK41" s="38"/>
      <c r="BL41" s="40"/>
      <c r="BM41" s="41"/>
      <c r="BN41" s="38"/>
      <c r="BO41" s="40"/>
      <c r="BP41" s="41"/>
      <c r="BQ41" s="38"/>
      <c r="BR41" s="40"/>
      <c r="BS41" s="41"/>
      <c r="BT41" s="38"/>
      <c r="BU41" s="40"/>
      <c r="BV41" s="41"/>
      <c r="BW41" s="38"/>
      <c r="BX41" s="40"/>
      <c r="BY41" s="41"/>
      <c r="BZ41" s="38"/>
      <c r="CA41" s="40"/>
      <c r="CB41" s="41"/>
      <c r="CC41" s="38"/>
      <c r="CD41" s="40"/>
      <c r="CE41" s="41"/>
      <c r="CF41" s="38"/>
      <c r="CG41" s="40"/>
      <c r="CH41" s="41"/>
      <c r="CI41" s="38"/>
      <c r="CJ41" s="40"/>
      <c r="CK41" s="41"/>
      <c r="CL41" s="38"/>
      <c r="CM41" s="40"/>
      <c r="CN41" s="41"/>
      <c r="CO41" s="38"/>
      <c r="CP41" s="40"/>
      <c r="CQ41" s="41"/>
      <c r="CR41" s="38"/>
      <c r="CS41" s="40"/>
      <c r="CT41" s="41"/>
      <c r="CU41" s="38"/>
      <c r="CV41" s="40"/>
      <c r="CW41" s="41"/>
      <c r="CX41" s="38"/>
      <c r="CY41" s="40"/>
      <c r="CZ41" s="41"/>
      <c r="DA41" s="38"/>
      <c r="DB41" s="40"/>
      <c r="DC41" s="41"/>
      <c r="DD41" s="38"/>
      <c r="DE41" s="40"/>
      <c r="DF41" s="41"/>
      <c r="DG41" s="38"/>
      <c r="DH41" s="40"/>
      <c r="DI41" s="41"/>
      <c r="DJ41" s="38"/>
      <c r="DK41" s="40"/>
      <c r="DL41" s="41"/>
      <c r="DM41" s="38"/>
      <c r="DN41" s="40"/>
      <c r="DO41" s="41"/>
      <c r="DP41" s="38"/>
      <c r="DQ41" s="40"/>
      <c r="DR41" s="41"/>
      <c r="DS41" s="38"/>
      <c r="DT41" s="40"/>
      <c r="DU41" s="41"/>
      <c r="DV41" s="38"/>
      <c r="DW41" s="40"/>
      <c r="DX41" s="41"/>
      <c r="DY41" s="38"/>
      <c r="DZ41" s="40"/>
      <c r="EA41" s="41"/>
      <c r="EB41" s="38"/>
      <c r="EC41" s="40"/>
      <c r="ED41" s="41"/>
      <c r="EE41" s="38"/>
      <c r="EF41" s="40"/>
      <c r="EG41" s="41"/>
      <c r="EH41" s="38"/>
      <c r="EI41" s="40"/>
      <c r="EJ41" s="41"/>
      <c r="EK41" s="38"/>
      <c r="EL41" s="40"/>
      <c r="EM41" s="41"/>
      <c r="EN41" s="38"/>
      <c r="EO41" s="40"/>
      <c r="EP41" s="41"/>
      <c r="EQ41" s="38"/>
      <c r="ER41" s="40"/>
      <c r="ES41" s="41"/>
      <c r="ET41" s="38"/>
      <c r="EU41" s="40"/>
      <c r="EV41" s="41"/>
      <c r="EW41" s="38"/>
      <c r="EX41" s="40"/>
      <c r="EY41" s="41"/>
      <c r="EZ41" s="38"/>
      <c r="FA41" s="40"/>
      <c r="FB41" s="41"/>
      <c r="FC41" s="38"/>
      <c r="FD41" s="40"/>
      <c r="FE41" s="41"/>
    </row>
    <row r="42" spans="1:161" ht="17.5">
      <c r="A42" s="38"/>
      <c r="B42" s="40"/>
      <c r="C42" s="44"/>
      <c r="D42" s="44">
        <f>SUM(D10:D41)</f>
        <v>2</v>
      </c>
      <c r="E42" s="44"/>
      <c r="F42" s="44"/>
      <c r="G42" s="44">
        <f>SUM(G10:G41)</f>
        <v>4</v>
      </c>
      <c r="H42" s="44"/>
      <c r="I42" s="44"/>
      <c r="J42" s="44">
        <f>SUM(J10:J41)</f>
        <v>2</v>
      </c>
      <c r="K42" s="44"/>
      <c r="L42" s="44"/>
      <c r="M42" s="44">
        <f>SUM(M10:M41)</f>
        <v>1</v>
      </c>
      <c r="N42" s="44"/>
      <c r="O42" s="44"/>
      <c r="P42" s="44">
        <f>SUM(P10:P41)</f>
        <v>1</v>
      </c>
      <c r="Q42" s="44"/>
      <c r="R42" s="44"/>
      <c r="S42" s="44">
        <f>SUM(S10:S41)</f>
        <v>2</v>
      </c>
      <c r="T42" s="44"/>
      <c r="U42" s="44"/>
      <c r="V42" s="44">
        <f>SUM(V10:V41)</f>
        <v>1</v>
      </c>
      <c r="W42" s="44"/>
      <c r="X42" s="44"/>
      <c r="Y42" s="44">
        <f>SUM(Y10:Y41)</f>
        <v>4</v>
      </c>
      <c r="Z42" s="44"/>
      <c r="AA42" s="44"/>
      <c r="AB42" s="44">
        <f>SUM(AB10:AB41)</f>
        <v>1</v>
      </c>
      <c r="AC42" s="44"/>
      <c r="AD42" s="44"/>
      <c r="AE42" s="44">
        <f>SUM(AE10:AE41)</f>
        <v>1</v>
      </c>
      <c r="AF42" s="44"/>
      <c r="AG42" s="44"/>
      <c r="AH42" s="44">
        <f>SUM(AH10:AH41)</f>
        <v>1</v>
      </c>
      <c r="AI42" s="44"/>
      <c r="AJ42" s="44"/>
      <c r="AK42" s="44">
        <f>SUM(AK10:AK41)</f>
        <v>1</v>
      </c>
      <c r="AL42" s="44"/>
      <c r="AM42" s="44"/>
      <c r="AN42" s="44">
        <f>SUM(AN10:AN41)</f>
        <v>1</v>
      </c>
      <c r="AO42" s="44"/>
      <c r="AP42" s="44"/>
      <c r="AQ42" s="44">
        <f>SUM(AQ10:AQ41)</f>
        <v>1</v>
      </c>
      <c r="AR42" s="44"/>
      <c r="AS42" s="44"/>
      <c r="AT42" s="44">
        <f>SUM(AT10:AT41)</f>
        <v>1</v>
      </c>
      <c r="AU42" s="44"/>
      <c r="AV42" s="44"/>
      <c r="AW42" s="44">
        <f>SUM(AW10:AW41)</f>
        <v>1</v>
      </c>
      <c r="AX42" s="44"/>
      <c r="AY42" s="44"/>
      <c r="AZ42" s="44">
        <f>SUM(AZ10:AZ41)</f>
        <v>1</v>
      </c>
      <c r="BA42" s="44"/>
      <c r="BB42" s="44"/>
      <c r="BC42" s="44">
        <f>SUM(BC10:BC41)</f>
        <v>1</v>
      </c>
      <c r="BD42" s="44"/>
      <c r="BE42" s="44"/>
      <c r="BF42" s="44">
        <f>SUM(BF10:BF41)</f>
        <v>3</v>
      </c>
      <c r="BG42" s="44"/>
      <c r="BH42" s="44"/>
      <c r="BI42" s="44">
        <f>SUM(BI10:BI41)</f>
        <v>1</v>
      </c>
      <c r="BJ42" s="44"/>
      <c r="BK42" s="44"/>
      <c r="BL42" s="44">
        <f>SUM(BL10:BL41)</f>
        <v>1</v>
      </c>
      <c r="BM42" s="44"/>
      <c r="BN42" s="44"/>
      <c r="BO42" s="44">
        <f>SUM(BO10:BO41)</f>
        <v>1</v>
      </c>
      <c r="BP42" s="44"/>
      <c r="BQ42" s="44"/>
      <c r="BR42" s="44">
        <f>SUM(BR10:BR41)</f>
        <v>1</v>
      </c>
      <c r="BS42" s="44"/>
      <c r="BT42" s="44"/>
      <c r="BU42" s="44">
        <f>SUM(BU10:BU41)</f>
        <v>1</v>
      </c>
      <c r="BV42" s="44"/>
      <c r="BW42" s="44"/>
      <c r="BX42" s="44">
        <f>SUM(BX10:BX41)</f>
        <v>1</v>
      </c>
      <c r="BY42" s="44"/>
      <c r="BZ42" s="44"/>
      <c r="CA42" s="44">
        <f>SUM(CA10:CA41)</f>
        <v>1</v>
      </c>
      <c r="CB42" s="44"/>
      <c r="CC42" s="44"/>
      <c r="CD42" s="44">
        <f>SUM(CD10:CD41)</f>
        <v>1</v>
      </c>
      <c r="CE42" s="44"/>
      <c r="CF42" s="44"/>
      <c r="CG42" s="44">
        <f>SUM(CG10:CG41)</f>
        <v>1</v>
      </c>
      <c r="CH42" s="44"/>
      <c r="CI42" s="44"/>
      <c r="CJ42" s="44">
        <f>SUM(CJ10:CJ41)</f>
        <v>1</v>
      </c>
      <c r="CK42" s="44"/>
      <c r="CL42" s="44"/>
      <c r="CM42" s="44">
        <f>SUM(CM10:CM41)</f>
        <v>1</v>
      </c>
      <c r="CN42" s="44"/>
      <c r="CO42" s="44"/>
      <c r="CP42" s="44">
        <f>SUM(CP10:CP41)</f>
        <v>1</v>
      </c>
      <c r="CQ42" s="44"/>
      <c r="CR42" s="44"/>
      <c r="CS42" s="44">
        <f>SUM(CS10:CS41)</f>
        <v>1</v>
      </c>
      <c r="CT42" s="44"/>
      <c r="CU42" s="44"/>
      <c r="CV42" s="44">
        <f>SUM(CV10:CV41)</f>
        <v>1</v>
      </c>
      <c r="CW42" s="44"/>
      <c r="CX42" s="44"/>
      <c r="CY42" s="44">
        <f>SUM(CY10:CY41)</f>
        <v>1</v>
      </c>
      <c r="CZ42" s="44"/>
      <c r="DA42" s="44"/>
      <c r="DB42" s="44">
        <f>SUM(DB10:DB41)</f>
        <v>1</v>
      </c>
      <c r="DC42" s="44"/>
      <c r="DD42" s="44"/>
      <c r="DE42" s="44">
        <f>SUM(DE10:DE41)</f>
        <v>1</v>
      </c>
      <c r="DF42" s="44"/>
      <c r="DG42" s="44"/>
      <c r="DH42" s="44">
        <f>SUM(DH10:DH41)</f>
        <v>1</v>
      </c>
      <c r="DI42" s="44"/>
      <c r="DJ42" s="44"/>
      <c r="DK42" s="44">
        <f>SUM(DK10:DK41)</f>
        <v>1</v>
      </c>
      <c r="DL42" s="44"/>
      <c r="DM42" s="44"/>
      <c r="DN42" s="44">
        <f>SUM(DN10:DN41)</f>
        <v>1</v>
      </c>
      <c r="DO42" s="44"/>
      <c r="DP42" s="44"/>
      <c r="DQ42" s="44">
        <f>SUM(DQ10:DQ41)</f>
        <v>1</v>
      </c>
      <c r="DR42" s="44"/>
      <c r="DS42" s="44"/>
      <c r="DT42" s="44">
        <f>SUM(DT10:DT41)</f>
        <v>1</v>
      </c>
      <c r="DU42" s="44"/>
      <c r="DV42" s="44"/>
      <c r="DW42" s="44">
        <f>SUM(DW10:DW41)</f>
        <v>1</v>
      </c>
      <c r="DX42" s="44"/>
      <c r="DY42" s="44"/>
      <c r="DZ42" s="44">
        <f>SUM(DZ10:DZ41)</f>
        <v>1</v>
      </c>
      <c r="EA42" s="44"/>
      <c r="EB42" s="44"/>
      <c r="EC42" s="44">
        <f>SUM(EC10:EC41)</f>
        <v>1</v>
      </c>
      <c r="ED42" s="44"/>
      <c r="EE42" s="44"/>
      <c r="EF42" s="44">
        <f>SUM(EF10:EF41)</f>
        <v>1</v>
      </c>
      <c r="EG42" s="44"/>
      <c r="EH42" s="44"/>
      <c r="EI42" s="44">
        <f>SUM(EI10:EI41)</f>
        <v>1</v>
      </c>
      <c r="EJ42" s="44"/>
      <c r="EK42" s="44"/>
      <c r="EL42" s="44">
        <f>SUM(EL10:EL41)</f>
        <v>1</v>
      </c>
      <c r="EM42" s="44"/>
      <c r="EN42" s="44"/>
      <c r="EO42" s="44">
        <f>SUM(EO10:EO41)</f>
        <v>1</v>
      </c>
      <c r="EP42" s="44"/>
      <c r="EQ42" s="44"/>
      <c r="ER42" s="44">
        <f>SUM(ER10:ER41)</f>
        <v>1</v>
      </c>
      <c r="ES42" s="44"/>
      <c r="ET42" s="44"/>
      <c r="EU42" s="44">
        <f>SUM(EU10:EU41)</f>
        <v>1</v>
      </c>
      <c r="EV42" s="44"/>
      <c r="EW42" s="44"/>
      <c r="EX42" s="44">
        <f>SUM(EX10:EX41)</f>
        <v>1</v>
      </c>
      <c r="EY42" s="44"/>
      <c r="EZ42" s="44"/>
      <c r="FA42" s="44">
        <f>SUM(FA10:FA41)</f>
        <v>1</v>
      </c>
      <c r="FB42" s="44"/>
      <c r="FC42" s="44"/>
      <c r="FD42" s="44">
        <f>SUM(FD10:FD41)</f>
        <v>1</v>
      </c>
      <c r="FE42" s="44"/>
    </row>
    <row r="43" spans="1:161" ht="17.5">
      <c r="A43" s="45"/>
      <c r="B43" s="45"/>
      <c r="H43" s="29"/>
      <c r="AL43" s="29"/>
      <c r="BD43" s="29"/>
    </row>
    <row r="44" spans="1:161" ht="17.5">
      <c r="A44" s="45"/>
      <c r="B44" s="45"/>
    </row>
    <row r="45" spans="1:161" ht="17.5">
      <c r="A45" s="45"/>
      <c r="B45" s="45"/>
    </row>
    <row r="46" spans="1:161" ht="17.5">
      <c r="A46" s="45"/>
      <c r="B46" s="45"/>
    </row>
    <row r="47" spans="1:161" ht="15.75" customHeight="1">
      <c r="A47" s="45"/>
      <c r="B47" s="45"/>
    </row>
    <row r="48" spans="1:161" ht="15.75" customHeight="1">
      <c r="A48" s="45"/>
      <c r="B48" s="45"/>
    </row>
    <row r="49" spans="1:2" ht="15.75" customHeight="1">
      <c r="A49" s="45"/>
      <c r="B49" s="45"/>
    </row>
    <row r="50" spans="1:2" ht="15.75" customHeight="1">
      <c r="A50" s="45"/>
      <c r="B50" s="45"/>
    </row>
    <row r="51" spans="1:2" ht="15.75" customHeight="1">
      <c r="A51" s="45"/>
      <c r="B51" s="45"/>
    </row>
    <row r="52" spans="1:2" ht="15.75" customHeight="1">
      <c r="A52" s="45"/>
      <c r="B52" s="45"/>
    </row>
    <row r="53" spans="1:2" ht="15.75" customHeight="1">
      <c r="A53" s="45"/>
      <c r="B53" s="45"/>
    </row>
    <row r="54" spans="1:2" ht="15.75" customHeight="1">
      <c r="A54" s="45"/>
      <c r="B54" s="45"/>
    </row>
    <row r="55" spans="1:2" ht="15.75" customHeight="1">
      <c r="A55" s="45"/>
      <c r="B55" s="45"/>
    </row>
    <row r="56" spans="1:2" ht="15.75" customHeight="1">
      <c r="A56" s="45"/>
      <c r="B56" s="45"/>
    </row>
    <row r="57" spans="1:2" ht="15.75" customHeight="1">
      <c r="A57" s="45"/>
      <c r="B57" s="45"/>
    </row>
    <row r="58" spans="1:2" ht="15.75" customHeight="1">
      <c r="A58" s="45"/>
      <c r="B58" s="45"/>
    </row>
    <row r="59" spans="1:2" ht="15.75" customHeight="1">
      <c r="A59" s="45"/>
      <c r="B59" s="45"/>
    </row>
    <row r="60" spans="1:2" ht="15.75" customHeight="1">
      <c r="A60" s="45"/>
      <c r="B60" s="45"/>
    </row>
    <row r="61" spans="1:2" ht="15.75" customHeight="1">
      <c r="A61" s="45"/>
      <c r="B61" s="45"/>
    </row>
    <row r="62" spans="1:2" ht="15.75" customHeight="1">
      <c r="A62" s="45"/>
      <c r="B62" s="45"/>
    </row>
    <row r="63" spans="1:2" ht="15.75" customHeight="1">
      <c r="A63" s="45"/>
      <c r="B63" s="45"/>
    </row>
    <row r="64" spans="1:2" ht="15.75" customHeight="1">
      <c r="A64" s="45"/>
      <c r="B64" s="45"/>
    </row>
    <row r="65" spans="1:2" ht="15.75" customHeight="1">
      <c r="A65" s="45"/>
      <c r="B65" s="45"/>
    </row>
    <row r="66" spans="1:2" ht="15.75" customHeight="1">
      <c r="A66" s="45"/>
      <c r="B66" s="45"/>
    </row>
    <row r="67" spans="1:2" ht="15.75" customHeight="1">
      <c r="A67" s="45"/>
      <c r="B67" s="45"/>
    </row>
    <row r="68" spans="1:2" ht="15.75" customHeight="1">
      <c r="A68" s="45"/>
      <c r="B68" s="45"/>
    </row>
    <row r="69" spans="1:2" ht="15.75" customHeight="1">
      <c r="A69" s="45"/>
      <c r="B69" s="45"/>
    </row>
    <row r="70" spans="1:2" ht="15.75" customHeight="1">
      <c r="A70" s="45"/>
      <c r="B70" s="45"/>
    </row>
    <row r="71" spans="1:2" ht="15.75" customHeight="1">
      <c r="A71" s="45"/>
      <c r="B71" s="45"/>
    </row>
    <row r="72" spans="1:2" ht="15.75" customHeight="1">
      <c r="A72" s="45"/>
      <c r="B72" s="45"/>
    </row>
    <row r="73" spans="1:2" ht="15.75" customHeight="1">
      <c r="A73" s="45"/>
      <c r="B73" s="45"/>
    </row>
    <row r="74" spans="1:2" ht="15.75" customHeight="1">
      <c r="A74" s="45"/>
      <c r="B74" s="45"/>
    </row>
    <row r="75" spans="1:2" ht="15.75" customHeight="1">
      <c r="A75" s="45"/>
      <c r="B75" s="45"/>
    </row>
    <row r="76" spans="1:2" ht="15.75" customHeight="1">
      <c r="A76" s="45"/>
      <c r="B76" s="45"/>
    </row>
    <row r="77" spans="1:2" ht="15.75" customHeight="1">
      <c r="A77" s="45"/>
      <c r="B77" s="45"/>
    </row>
    <row r="78" spans="1:2" ht="15.75" customHeight="1">
      <c r="A78" s="45"/>
      <c r="B78" s="45"/>
    </row>
    <row r="79" spans="1:2" ht="15.75" customHeight="1">
      <c r="A79" s="45"/>
      <c r="B79" s="45"/>
    </row>
    <row r="80" spans="1:2" ht="15.75" customHeight="1">
      <c r="A80" s="45"/>
      <c r="B80" s="45"/>
    </row>
    <row r="81" spans="1:2" ht="15.75" customHeight="1">
      <c r="A81" s="45"/>
      <c r="B81" s="45"/>
    </row>
    <row r="82" spans="1:2" ht="15.75" customHeight="1">
      <c r="A82" s="45"/>
      <c r="B82" s="45"/>
    </row>
    <row r="83" spans="1:2" ht="15.75" customHeight="1">
      <c r="A83" s="45"/>
      <c r="B83" s="45"/>
    </row>
    <row r="84" spans="1:2" ht="15.75" customHeight="1">
      <c r="A84" s="45"/>
      <c r="B84" s="45"/>
    </row>
    <row r="85" spans="1:2" ht="15.75" customHeight="1">
      <c r="A85" s="45"/>
      <c r="B85" s="45"/>
    </row>
    <row r="86" spans="1:2" ht="15.75" customHeight="1">
      <c r="A86" s="45"/>
      <c r="B86" s="45"/>
    </row>
    <row r="87" spans="1:2" ht="15.75" customHeight="1">
      <c r="A87" s="45"/>
      <c r="B87" s="45"/>
    </row>
    <row r="88" spans="1:2" ht="15.75" customHeight="1">
      <c r="A88" s="45"/>
      <c r="B88" s="45"/>
    </row>
    <row r="89" spans="1:2" ht="15.75" customHeight="1">
      <c r="A89" s="45"/>
      <c r="B89" s="45"/>
    </row>
    <row r="90" spans="1:2" ht="15.75" customHeight="1">
      <c r="A90" s="45"/>
      <c r="B90" s="45"/>
    </row>
    <row r="91" spans="1:2" ht="15.75" customHeight="1">
      <c r="A91" s="45"/>
      <c r="B91" s="45"/>
    </row>
    <row r="92" spans="1:2" ht="15.75" customHeight="1">
      <c r="A92" s="45"/>
      <c r="B92" s="45"/>
    </row>
    <row r="93" spans="1:2" ht="15.75" customHeight="1">
      <c r="A93" s="45"/>
      <c r="B93" s="45"/>
    </row>
    <row r="94" spans="1:2" ht="15.75" customHeight="1">
      <c r="A94" s="45"/>
      <c r="B94" s="45"/>
    </row>
    <row r="95" spans="1:2" ht="15.75" customHeight="1">
      <c r="A95" s="45"/>
      <c r="B95" s="45"/>
    </row>
    <row r="96" spans="1:2" ht="15.75" customHeight="1">
      <c r="A96" s="45"/>
      <c r="B96" s="45"/>
    </row>
    <row r="97" spans="1:2" ht="15.75" customHeight="1">
      <c r="A97" s="45"/>
      <c r="B97" s="45"/>
    </row>
    <row r="98" spans="1:2" ht="15.75" customHeight="1">
      <c r="A98" s="45"/>
      <c r="B98" s="45"/>
    </row>
    <row r="99" spans="1:2" ht="15.75" customHeight="1">
      <c r="A99" s="45"/>
      <c r="B99" s="45"/>
    </row>
    <row r="100" spans="1:2" ht="15.75" customHeight="1">
      <c r="A100" s="45"/>
      <c r="B100" s="45"/>
    </row>
    <row r="101" spans="1:2" ht="15.75" customHeight="1">
      <c r="A101" s="45"/>
      <c r="B101" s="45"/>
    </row>
    <row r="102" spans="1:2" ht="15.75" customHeight="1">
      <c r="A102" s="45"/>
      <c r="B102" s="45"/>
    </row>
    <row r="103" spans="1:2" ht="15.75" customHeight="1">
      <c r="A103" s="45"/>
      <c r="B103" s="45"/>
    </row>
    <row r="104" spans="1:2" ht="15.75" customHeight="1">
      <c r="A104" s="45"/>
      <c r="B104" s="45"/>
    </row>
    <row r="105" spans="1:2" ht="15.75" customHeight="1">
      <c r="A105" s="45"/>
      <c r="B105" s="45"/>
    </row>
    <row r="106" spans="1:2" ht="15.75" customHeight="1">
      <c r="A106" s="45"/>
      <c r="B106" s="45"/>
    </row>
    <row r="107" spans="1:2" ht="15.75" customHeight="1">
      <c r="A107" s="45"/>
      <c r="B107" s="45"/>
    </row>
    <row r="108" spans="1:2" ht="15.75" customHeight="1">
      <c r="A108" s="45"/>
      <c r="B108" s="45"/>
    </row>
    <row r="109" spans="1:2" ht="15.75" customHeight="1">
      <c r="A109" s="45"/>
      <c r="B109" s="45"/>
    </row>
    <row r="110" spans="1:2" ht="15.75" customHeight="1">
      <c r="A110" s="45"/>
      <c r="B110" s="45"/>
    </row>
    <row r="111" spans="1:2" ht="15.75" customHeight="1">
      <c r="A111" s="45"/>
      <c r="B111" s="45"/>
    </row>
    <row r="112" spans="1:2" ht="15.75" customHeight="1">
      <c r="A112" s="45"/>
      <c r="B112" s="45"/>
    </row>
    <row r="113" spans="1:2" ht="15.75" customHeight="1">
      <c r="A113" s="45"/>
      <c r="B113" s="45"/>
    </row>
    <row r="114" spans="1:2" ht="15.75" customHeight="1">
      <c r="A114" s="45"/>
      <c r="B114" s="45"/>
    </row>
    <row r="115" spans="1:2" ht="15.75" customHeight="1">
      <c r="A115" s="45"/>
      <c r="B115" s="45"/>
    </row>
    <row r="116" spans="1:2" ht="15.75" customHeight="1">
      <c r="A116" s="45"/>
      <c r="B116" s="45"/>
    </row>
    <row r="117" spans="1:2" ht="15.75" customHeight="1">
      <c r="A117" s="45"/>
      <c r="B117" s="45"/>
    </row>
    <row r="118" spans="1:2" ht="15.75" customHeight="1">
      <c r="A118" s="45"/>
      <c r="B118" s="45"/>
    </row>
    <row r="119" spans="1:2" ht="15.75" customHeight="1">
      <c r="A119" s="45"/>
      <c r="B119" s="45"/>
    </row>
    <row r="120" spans="1:2" ht="15.75" customHeight="1">
      <c r="A120" s="45"/>
      <c r="B120" s="45"/>
    </row>
    <row r="121" spans="1:2" ht="15.75" customHeight="1">
      <c r="A121" s="45"/>
      <c r="B121" s="45"/>
    </row>
    <row r="122" spans="1:2" ht="15.75" customHeight="1">
      <c r="A122" s="45"/>
      <c r="B122" s="45"/>
    </row>
    <row r="123" spans="1:2" ht="15.75" customHeight="1">
      <c r="A123" s="45"/>
      <c r="B123" s="45"/>
    </row>
    <row r="124" spans="1:2" ht="15.75" customHeight="1">
      <c r="A124" s="45"/>
      <c r="B124" s="45"/>
    </row>
    <row r="125" spans="1:2" ht="15.75" customHeight="1">
      <c r="A125" s="45"/>
      <c r="B125" s="45"/>
    </row>
    <row r="126" spans="1:2" ht="15.75" customHeight="1">
      <c r="A126" s="45"/>
      <c r="B126" s="45"/>
    </row>
    <row r="127" spans="1:2" ht="15.75" customHeight="1">
      <c r="A127" s="45"/>
      <c r="B127" s="45"/>
    </row>
    <row r="128" spans="1:2" ht="15.75" customHeight="1">
      <c r="A128" s="45"/>
      <c r="B128" s="45"/>
    </row>
    <row r="129" spans="1:2" ht="15.75" customHeight="1">
      <c r="A129" s="45"/>
      <c r="B129" s="45"/>
    </row>
    <row r="130" spans="1:2" ht="15.75" customHeight="1">
      <c r="A130" s="45"/>
      <c r="B130" s="45"/>
    </row>
    <row r="131" spans="1:2" ht="15.75" customHeight="1">
      <c r="A131" s="45"/>
      <c r="B131" s="45"/>
    </row>
    <row r="132" spans="1:2" ht="15.75" customHeight="1">
      <c r="A132" s="45"/>
      <c r="B132" s="45"/>
    </row>
    <row r="133" spans="1:2" ht="15.75" customHeight="1">
      <c r="A133" s="45"/>
      <c r="B133" s="45"/>
    </row>
    <row r="134" spans="1:2" ht="15.75" customHeight="1">
      <c r="A134" s="45"/>
      <c r="B134" s="45"/>
    </row>
    <row r="135" spans="1:2" ht="15.75" customHeight="1">
      <c r="A135" s="45"/>
      <c r="B135" s="45"/>
    </row>
    <row r="136" spans="1:2" ht="15.75" customHeight="1">
      <c r="A136" s="45"/>
      <c r="B136" s="45"/>
    </row>
    <row r="137" spans="1:2" ht="15.75" customHeight="1">
      <c r="A137" s="45"/>
      <c r="B137" s="45"/>
    </row>
    <row r="138" spans="1:2" ht="15.75" customHeight="1">
      <c r="A138" s="45"/>
      <c r="B138" s="45"/>
    </row>
    <row r="139" spans="1:2" ht="15.75" customHeight="1">
      <c r="A139" s="45"/>
      <c r="B139" s="45"/>
    </row>
    <row r="140" spans="1:2" ht="15.75" customHeight="1">
      <c r="A140" s="45"/>
      <c r="B140" s="45"/>
    </row>
    <row r="141" spans="1:2" ht="15.75" customHeight="1">
      <c r="A141" s="45"/>
      <c r="B141" s="45"/>
    </row>
    <row r="142" spans="1:2" ht="15.75" customHeight="1">
      <c r="A142" s="45"/>
      <c r="B142" s="45"/>
    </row>
    <row r="143" spans="1:2" ht="15.75" customHeight="1">
      <c r="A143" s="45"/>
      <c r="B143" s="45"/>
    </row>
    <row r="144" spans="1:2" ht="15.75" customHeight="1">
      <c r="A144" s="45"/>
      <c r="B144" s="45"/>
    </row>
    <row r="145" spans="1:2" ht="15.75" customHeight="1">
      <c r="A145" s="45"/>
      <c r="B145" s="45"/>
    </row>
    <row r="146" spans="1:2" ht="15.75" customHeight="1">
      <c r="A146" s="45"/>
      <c r="B146" s="45"/>
    </row>
    <row r="147" spans="1:2" ht="15.75" customHeight="1">
      <c r="A147" s="45"/>
      <c r="B147" s="45"/>
    </row>
    <row r="148" spans="1:2" ht="15.75" customHeight="1">
      <c r="A148" s="45"/>
      <c r="B148" s="45"/>
    </row>
    <row r="149" spans="1:2" ht="15.75" customHeight="1">
      <c r="A149" s="45"/>
      <c r="B149" s="45"/>
    </row>
    <row r="150" spans="1:2" ht="15.75" customHeight="1">
      <c r="A150" s="45"/>
      <c r="B150" s="45"/>
    </row>
    <row r="151" spans="1:2" ht="15.75" customHeight="1">
      <c r="A151" s="45"/>
      <c r="B151" s="45"/>
    </row>
    <row r="152" spans="1:2" ht="15.75" customHeight="1">
      <c r="A152" s="45"/>
      <c r="B152" s="45"/>
    </row>
    <row r="153" spans="1:2" ht="15.75" customHeight="1">
      <c r="A153" s="45"/>
      <c r="B153" s="45"/>
    </row>
    <row r="154" spans="1:2" ht="15.75" customHeight="1">
      <c r="A154" s="45"/>
      <c r="B154" s="45"/>
    </row>
    <row r="155" spans="1:2" ht="15.75" customHeight="1">
      <c r="A155" s="45"/>
      <c r="B155" s="45"/>
    </row>
    <row r="156" spans="1:2" ht="15.75" customHeight="1">
      <c r="A156" s="45"/>
      <c r="B156" s="45"/>
    </row>
    <row r="157" spans="1:2" ht="15.75" customHeight="1">
      <c r="A157" s="45"/>
      <c r="B157" s="45"/>
    </row>
    <row r="158" spans="1:2" ht="15.75" customHeight="1">
      <c r="A158" s="45"/>
      <c r="B158" s="45"/>
    </row>
    <row r="159" spans="1:2" ht="15.75" customHeight="1">
      <c r="A159" s="45"/>
      <c r="B159" s="45"/>
    </row>
    <row r="160" spans="1:2" ht="15.75" customHeight="1">
      <c r="A160" s="45"/>
      <c r="B160" s="45"/>
    </row>
    <row r="161" spans="1:2" ht="15.75" customHeight="1">
      <c r="A161" s="45"/>
      <c r="B161" s="45"/>
    </row>
    <row r="162" spans="1:2" ht="15.75" customHeight="1">
      <c r="A162" s="45"/>
      <c r="B162" s="45"/>
    </row>
    <row r="163" spans="1:2" ht="15.75" customHeight="1">
      <c r="A163" s="45"/>
      <c r="B163" s="45"/>
    </row>
    <row r="164" spans="1:2" ht="15.75" customHeight="1">
      <c r="A164" s="45"/>
      <c r="B164" s="45"/>
    </row>
    <row r="165" spans="1:2" ht="15.75" customHeight="1">
      <c r="A165" s="45"/>
      <c r="B165" s="45"/>
    </row>
    <row r="166" spans="1:2" ht="15.75" customHeight="1">
      <c r="A166" s="45"/>
      <c r="B166" s="45"/>
    </row>
    <row r="167" spans="1:2" ht="15.75" customHeight="1">
      <c r="A167" s="45"/>
      <c r="B167" s="45"/>
    </row>
    <row r="168" spans="1:2" ht="15.75" customHeight="1">
      <c r="A168" s="45"/>
      <c r="B168" s="45"/>
    </row>
    <row r="169" spans="1:2" ht="15.75" customHeight="1">
      <c r="A169" s="45"/>
      <c r="B169" s="45"/>
    </row>
    <row r="170" spans="1:2" ht="15.75" customHeight="1">
      <c r="A170" s="45"/>
      <c r="B170" s="45"/>
    </row>
    <row r="171" spans="1:2" ht="15.75" customHeight="1">
      <c r="A171" s="45"/>
      <c r="B171" s="45"/>
    </row>
    <row r="172" spans="1:2" ht="15.75" customHeight="1">
      <c r="A172" s="45"/>
      <c r="B172" s="45"/>
    </row>
    <row r="173" spans="1:2" ht="15.75" customHeight="1">
      <c r="A173" s="45"/>
      <c r="B173" s="45"/>
    </row>
    <row r="174" spans="1:2" ht="15.75" customHeight="1">
      <c r="A174" s="45"/>
      <c r="B174" s="45"/>
    </row>
    <row r="175" spans="1:2" ht="15.75" customHeight="1">
      <c r="A175" s="45"/>
      <c r="B175" s="45"/>
    </row>
    <row r="176" spans="1:2" ht="15.75" customHeight="1">
      <c r="A176" s="45"/>
      <c r="B176" s="45"/>
    </row>
    <row r="177" spans="1:2" ht="15.75" customHeight="1">
      <c r="A177" s="45"/>
      <c r="B177" s="45"/>
    </row>
    <row r="178" spans="1:2" ht="15.75" customHeight="1">
      <c r="A178" s="45"/>
      <c r="B178" s="45"/>
    </row>
    <row r="179" spans="1:2" ht="15.75" customHeight="1">
      <c r="A179" s="45"/>
      <c r="B179" s="45"/>
    </row>
    <row r="180" spans="1:2" ht="15.75" customHeight="1">
      <c r="A180" s="45"/>
      <c r="B180" s="45"/>
    </row>
    <row r="181" spans="1:2" ht="15.75" customHeight="1">
      <c r="A181" s="45"/>
      <c r="B181" s="45"/>
    </row>
    <row r="182" spans="1:2" ht="15.75" customHeight="1">
      <c r="A182" s="45"/>
      <c r="B182" s="45"/>
    </row>
    <row r="183" spans="1:2" ht="15.75" customHeight="1">
      <c r="A183" s="45"/>
      <c r="B183" s="45"/>
    </row>
    <row r="184" spans="1:2" ht="15.75" customHeight="1">
      <c r="A184" s="45"/>
      <c r="B184" s="45"/>
    </row>
    <row r="185" spans="1:2" ht="15.75" customHeight="1">
      <c r="A185" s="45"/>
      <c r="B185" s="45"/>
    </row>
    <row r="186" spans="1:2" ht="15.75" customHeight="1">
      <c r="A186" s="45"/>
      <c r="B186" s="45"/>
    </row>
    <row r="187" spans="1:2" ht="15.75" customHeight="1">
      <c r="A187" s="45"/>
      <c r="B187" s="45"/>
    </row>
    <row r="188" spans="1:2" ht="15.75" customHeight="1">
      <c r="A188" s="45"/>
      <c r="B188" s="45"/>
    </row>
    <row r="189" spans="1:2" ht="15.75" customHeight="1">
      <c r="A189" s="45"/>
      <c r="B189" s="45"/>
    </row>
    <row r="190" spans="1:2" ht="15.75" customHeight="1">
      <c r="A190" s="45"/>
      <c r="B190" s="45"/>
    </row>
    <row r="191" spans="1:2" ht="15.75" customHeight="1">
      <c r="A191" s="45"/>
      <c r="B191" s="45"/>
    </row>
    <row r="192" spans="1:2" ht="15.75" customHeight="1">
      <c r="A192" s="45"/>
      <c r="B192" s="45"/>
    </row>
    <row r="193" spans="1:2" ht="15.75" customHeight="1">
      <c r="A193" s="45"/>
      <c r="B193" s="45"/>
    </row>
    <row r="194" spans="1:2" ht="15.75" customHeight="1">
      <c r="A194" s="45"/>
      <c r="B194" s="45"/>
    </row>
    <row r="195" spans="1:2" ht="15.75" customHeight="1">
      <c r="A195" s="45"/>
      <c r="B195" s="45"/>
    </row>
    <row r="196" spans="1:2" ht="15.75" customHeight="1">
      <c r="A196" s="45"/>
      <c r="B196" s="45"/>
    </row>
    <row r="197" spans="1:2" ht="15.75" customHeight="1">
      <c r="A197" s="45"/>
      <c r="B197" s="45"/>
    </row>
    <row r="198" spans="1:2" ht="15.75" customHeight="1">
      <c r="A198" s="45"/>
      <c r="B198" s="45"/>
    </row>
    <row r="199" spans="1:2" ht="15.75" customHeight="1">
      <c r="A199" s="45"/>
      <c r="B199" s="45"/>
    </row>
    <row r="200" spans="1:2" ht="15.75" customHeight="1">
      <c r="A200" s="45"/>
      <c r="B200" s="45"/>
    </row>
    <row r="201" spans="1:2" ht="15.75" customHeight="1">
      <c r="A201" s="45"/>
      <c r="B201" s="45"/>
    </row>
    <row r="202" spans="1:2" ht="15.75" customHeight="1">
      <c r="A202" s="45"/>
      <c r="B202" s="45"/>
    </row>
    <row r="203" spans="1:2" ht="15.75" customHeight="1">
      <c r="A203" s="45"/>
      <c r="B203" s="45"/>
    </row>
    <row r="204" spans="1:2" ht="15.75" customHeight="1">
      <c r="A204" s="45"/>
      <c r="B204" s="45"/>
    </row>
    <row r="205" spans="1:2" ht="15.75" customHeight="1">
      <c r="A205" s="45"/>
      <c r="B205" s="45"/>
    </row>
    <row r="206" spans="1:2" ht="15.75" customHeight="1">
      <c r="A206" s="45"/>
      <c r="B206" s="45"/>
    </row>
    <row r="207" spans="1:2" ht="15.75" customHeight="1">
      <c r="A207" s="45"/>
      <c r="B207" s="45"/>
    </row>
    <row r="208" spans="1:2" ht="15.75" customHeight="1">
      <c r="A208" s="45"/>
      <c r="B208" s="45"/>
    </row>
    <row r="209" spans="1:2" ht="15.75" customHeight="1">
      <c r="A209" s="45"/>
      <c r="B209" s="45"/>
    </row>
    <row r="210" spans="1:2" ht="15.75" customHeight="1">
      <c r="A210" s="45"/>
      <c r="B210" s="45"/>
    </row>
    <row r="211" spans="1:2" ht="15.75" customHeight="1">
      <c r="A211" s="45"/>
      <c r="B211" s="45"/>
    </row>
    <row r="212" spans="1:2" ht="15.75" customHeight="1">
      <c r="A212" s="45"/>
      <c r="B212" s="45"/>
    </row>
    <row r="213" spans="1:2" ht="15.75" customHeight="1">
      <c r="A213" s="45"/>
      <c r="B213" s="45"/>
    </row>
    <row r="214" spans="1:2" ht="15.75" customHeight="1">
      <c r="A214" s="45"/>
      <c r="B214" s="45"/>
    </row>
    <row r="215" spans="1:2" ht="15.75" customHeight="1">
      <c r="A215" s="45"/>
      <c r="B215" s="45"/>
    </row>
    <row r="216" spans="1:2" ht="15.75" customHeight="1">
      <c r="A216" s="45"/>
      <c r="B216" s="45"/>
    </row>
    <row r="217" spans="1:2" ht="15.75" customHeight="1">
      <c r="A217" s="45"/>
      <c r="B217" s="45"/>
    </row>
    <row r="218" spans="1:2" ht="15.75" customHeight="1">
      <c r="A218" s="45"/>
      <c r="B218" s="45"/>
    </row>
    <row r="219" spans="1:2" ht="15.75" customHeight="1">
      <c r="A219" s="45"/>
      <c r="B219" s="45"/>
    </row>
    <row r="220" spans="1:2" ht="15.75" customHeight="1">
      <c r="A220" s="45"/>
      <c r="B220" s="45"/>
    </row>
    <row r="221" spans="1:2" ht="15.75" customHeight="1">
      <c r="A221" s="45"/>
      <c r="B221" s="45"/>
    </row>
    <row r="222" spans="1:2" ht="15.75" customHeight="1">
      <c r="A222" s="45"/>
      <c r="B222" s="45"/>
    </row>
    <row r="223" spans="1:2" ht="15.75" customHeight="1">
      <c r="A223" s="45"/>
      <c r="B223" s="45"/>
    </row>
    <row r="224" spans="1:2" ht="15.75" customHeight="1">
      <c r="A224" s="45"/>
      <c r="B224" s="45"/>
    </row>
    <row r="225" spans="1:2" ht="15.75" customHeight="1">
      <c r="A225" s="45"/>
      <c r="B225" s="45"/>
    </row>
    <row r="226" spans="1:2" ht="15.75" customHeight="1">
      <c r="A226" s="45"/>
      <c r="B226" s="45"/>
    </row>
    <row r="227" spans="1:2" ht="15.75" customHeight="1">
      <c r="A227" s="45"/>
      <c r="B227" s="45"/>
    </row>
    <row r="228" spans="1:2" ht="15.75" customHeight="1">
      <c r="A228" s="45"/>
      <c r="B228" s="45"/>
    </row>
    <row r="229" spans="1:2" ht="15.75" customHeight="1">
      <c r="A229" s="45"/>
      <c r="B229" s="45"/>
    </row>
    <row r="230" spans="1:2" ht="15.75" customHeight="1">
      <c r="A230" s="45"/>
      <c r="B230" s="45"/>
    </row>
    <row r="231" spans="1:2" ht="15.75" customHeight="1">
      <c r="A231" s="45"/>
      <c r="B231" s="45"/>
    </row>
    <row r="232" spans="1:2" ht="15.75" customHeight="1">
      <c r="A232" s="45"/>
      <c r="B232" s="45"/>
    </row>
    <row r="233" spans="1:2" ht="15.75" customHeight="1">
      <c r="A233" s="45"/>
      <c r="B233" s="45"/>
    </row>
    <row r="234" spans="1:2" ht="15.75" customHeight="1">
      <c r="A234" s="45"/>
      <c r="B234" s="45"/>
    </row>
    <row r="235" spans="1:2" ht="15.75" customHeight="1">
      <c r="A235" s="45"/>
      <c r="B235" s="45"/>
    </row>
    <row r="236" spans="1:2" ht="15.75" customHeight="1">
      <c r="A236" s="45"/>
      <c r="B236" s="45"/>
    </row>
    <row r="237" spans="1:2" ht="15.75" customHeight="1">
      <c r="A237" s="45"/>
      <c r="B237" s="45"/>
    </row>
    <row r="238" spans="1:2" ht="15.75" customHeight="1">
      <c r="A238" s="45"/>
      <c r="B238" s="45"/>
    </row>
    <row r="239" spans="1:2" ht="15.75" customHeight="1">
      <c r="A239" s="45"/>
      <c r="B239" s="45"/>
    </row>
    <row r="240" spans="1:2" ht="15.75" customHeight="1">
      <c r="A240" s="45"/>
      <c r="B240" s="45"/>
    </row>
    <row r="241" spans="1:2" ht="15.75" customHeight="1">
      <c r="A241" s="45"/>
      <c r="B241" s="45"/>
    </row>
    <row r="242" spans="1:2" ht="15.75" customHeight="1">
      <c r="A242" s="45"/>
      <c r="B242" s="45"/>
    </row>
    <row r="243" spans="1:2" ht="15.75" customHeight="1">
      <c r="A243" s="45"/>
      <c r="B243" s="45"/>
    </row>
    <row r="244" spans="1:2" ht="15.75" customHeight="1">
      <c r="A244" s="45"/>
      <c r="B244" s="45"/>
    </row>
    <row r="245" spans="1:2" ht="15.75" customHeight="1">
      <c r="A245" s="45"/>
      <c r="B245" s="45"/>
    </row>
    <row r="246" spans="1:2" ht="15.75" customHeight="1">
      <c r="A246" s="45"/>
      <c r="B246" s="45"/>
    </row>
    <row r="247" spans="1:2" ht="15.75" customHeight="1">
      <c r="A247" s="45"/>
      <c r="B247" s="45"/>
    </row>
    <row r="248" spans="1:2" ht="15.75" customHeight="1">
      <c r="A248" s="45"/>
      <c r="B248" s="45"/>
    </row>
    <row r="249" spans="1:2" ht="15.75" customHeight="1">
      <c r="A249" s="45"/>
      <c r="B249" s="45"/>
    </row>
    <row r="250" spans="1:2" ht="15.75" customHeight="1">
      <c r="A250" s="45"/>
      <c r="B250" s="45"/>
    </row>
    <row r="251" spans="1:2" ht="15.75" customHeight="1">
      <c r="A251" s="45"/>
      <c r="B251" s="45"/>
    </row>
    <row r="252" spans="1:2" ht="15.75" customHeight="1">
      <c r="A252" s="45"/>
      <c r="B252" s="45"/>
    </row>
    <row r="253" spans="1:2" ht="15.75" customHeight="1">
      <c r="A253" s="45"/>
      <c r="B253" s="45"/>
    </row>
    <row r="254" spans="1:2" ht="15.75" customHeight="1">
      <c r="A254" s="45"/>
      <c r="B254" s="45"/>
    </row>
    <row r="255" spans="1:2" ht="15.75" customHeight="1">
      <c r="A255" s="45"/>
      <c r="B255" s="45"/>
    </row>
    <row r="256" spans="1:2" ht="15.75" customHeight="1">
      <c r="A256" s="45"/>
      <c r="B256" s="45"/>
    </row>
    <row r="257" spans="1:2" ht="15.75" customHeight="1">
      <c r="A257" s="45"/>
      <c r="B257" s="45"/>
    </row>
    <row r="258" spans="1:2" ht="15.75" customHeight="1">
      <c r="A258" s="45"/>
      <c r="B258" s="45"/>
    </row>
    <row r="259" spans="1:2" ht="15.75" customHeight="1">
      <c r="A259" s="45"/>
      <c r="B259" s="45"/>
    </row>
    <row r="260" spans="1:2" ht="15.75" customHeight="1">
      <c r="A260" s="45"/>
      <c r="B260" s="45"/>
    </row>
    <row r="261" spans="1:2" ht="15.75" customHeight="1">
      <c r="A261" s="45"/>
      <c r="B261" s="45"/>
    </row>
    <row r="262" spans="1:2" ht="15.75" customHeight="1">
      <c r="A262" s="45"/>
      <c r="B262" s="45"/>
    </row>
    <row r="263" spans="1:2" ht="15.75" customHeight="1">
      <c r="A263" s="45"/>
      <c r="B263" s="45"/>
    </row>
    <row r="264" spans="1:2" ht="15.75" customHeight="1">
      <c r="A264" s="45"/>
      <c r="B264" s="45"/>
    </row>
    <row r="265" spans="1:2" ht="15.75" customHeight="1">
      <c r="A265" s="45"/>
      <c r="B265" s="45"/>
    </row>
    <row r="266" spans="1:2" ht="15.75" customHeight="1">
      <c r="A266" s="45"/>
      <c r="B266" s="45"/>
    </row>
    <row r="267" spans="1:2" ht="15.75" customHeight="1">
      <c r="A267" s="45"/>
      <c r="B267" s="45"/>
    </row>
    <row r="268" spans="1:2" ht="15.75" customHeight="1">
      <c r="A268" s="45"/>
      <c r="B268" s="45"/>
    </row>
    <row r="269" spans="1:2" ht="15.75" customHeight="1">
      <c r="A269" s="45"/>
      <c r="B269" s="45"/>
    </row>
    <row r="270" spans="1:2" ht="15.75" customHeight="1">
      <c r="A270" s="45"/>
      <c r="B270" s="45"/>
    </row>
    <row r="271" spans="1:2" ht="15.75" customHeight="1">
      <c r="A271" s="45"/>
      <c r="B271" s="45"/>
    </row>
    <row r="272" spans="1:2" ht="15.75" customHeight="1">
      <c r="A272" s="45"/>
      <c r="B272" s="45"/>
    </row>
    <row r="273" spans="1:2" ht="15.75" customHeight="1">
      <c r="A273" s="45"/>
      <c r="B273" s="45"/>
    </row>
    <row r="274" spans="1:2" ht="15.75" customHeight="1">
      <c r="A274" s="45"/>
      <c r="B274" s="45"/>
    </row>
    <row r="275" spans="1:2" ht="15.75" customHeight="1">
      <c r="A275" s="45"/>
      <c r="B275" s="45"/>
    </row>
    <row r="276" spans="1:2" ht="15.75" customHeight="1">
      <c r="A276" s="45"/>
      <c r="B276" s="45"/>
    </row>
    <row r="277" spans="1:2" ht="15.75" customHeight="1">
      <c r="A277" s="45"/>
      <c r="B277" s="45"/>
    </row>
    <row r="278" spans="1:2" ht="15.75" customHeight="1">
      <c r="A278" s="45"/>
      <c r="B278" s="45"/>
    </row>
    <row r="279" spans="1:2" ht="15.75" customHeight="1">
      <c r="A279" s="45"/>
      <c r="B279" s="45"/>
    </row>
    <row r="280" spans="1:2" ht="15.75" customHeight="1">
      <c r="A280" s="45"/>
      <c r="B280" s="45"/>
    </row>
    <row r="281" spans="1:2" ht="15.75" customHeight="1">
      <c r="A281" s="45"/>
      <c r="B281" s="45"/>
    </row>
    <row r="282" spans="1:2" ht="15.75" customHeight="1">
      <c r="A282" s="45"/>
      <c r="B282" s="45"/>
    </row>
    <row r="283" spans="1:2" ht="15.75" customHeight="1">
      <c r="A283" s="45"/>
      <c r="B283" s="45"/>
    </row>
    <row r="284" spans="1:2" ht="15.75" customHeight="1">
      <c r="A284" s="45"/>
      <c r="B284" s="45"/>
    </row>
    <row r="285" spans="1:2" ht="15.75" customHeight="1">
      <c r="A285" s="45"/>
      <c r="B285" s="45"/>
    </row>
    <row r="286" spans="1:2" ht="15.75" customHeight="1">
      <c r="A286" s="45"/>
      <c r="B286" s="45"/>
    </row>
    <row r="287" spans="1:2" ht="15.75" customHeight="1">
      <c r="A287" s="45"/>
      <c r="B287" s="45"/>
    </row>
    <row r="288" spans="1:2" ht="15.75" customHeight="1">
      <c r="A288" s="45"/>
      <c r="B288" s="45"/>
    </row>
    <row r="289" spans="1:2" ht="15.75" customHeight="1">
      <c r="A289" s="45"/>
      <c r="B289" s="45"/>
    </row>
    <row r="290" spans="1:2" ht="15.75" customHeight="1">
      <c r="A290" s="45"/>
      <c r="B290" s="45"/>
    </row>
    <row r="291" spans="1:2" ht="15.75" customHeight="1">
      <c r="A291" s="45"/>
      <c r="B291" s="45"/>
    </row>
    <row r="292" spans="1:2" ht="15.75" customHeight="1">
      <c r="A292" s="45"/>
      <c r="B292" s="45"/>
    </row>
    <row r="293" spans="1:2" ht="15.75" customHeight="1">
      <c r="A293" s="45"/>
      <c r="B293" s="45"/>
    </row>
    <row r="294" spans="1:2" ht="15.75" customHeight="1">
      <c r="A294" s="45"/>
      <c r="B294" s="45"/>
    </row>
    <row r="295" spans="1:2" ht="15.75" customHeight="1">
      <c r="A295" s="45"/>
      <c r="B295" s="45"/>
    </row>
    <row r="296" spans="1:2" ht="15.75" customHeight="1">
      <c r="A296" s="45"/>
      <c r="B296" s="45"/>
    </row>
    <row r="297" spans="1:2" ht="15.75" customHeight="1">
      <c r="A297" s="45"/>
      <c r="B297" s="45"/>
    </row>
    <row r="298" spans="1:2" ht="15.75" customHeight="1">
      <c r="A298" s="45"/>
      <c r="B298" s="45"/>
    </row>
    <row r="299" spans="1:2" ht="15.75" customHeight="1">
      <c r="A299" s="45"/>
      <c r="B299" s="45"/>
    </row>
    <row r="300" spans="1:2" ht="15.75" customHeight="1">
      <c r="A300" s="45"/>
      <c r="B300" s="45"/>
    </row>
    <row r="301" spans="1:2" ht="15.75" customHeight="1">
      <c r="A301" s="45"/>
      <c r="B301" s="45"/>
    </row>
    <row r="302" spans="1:2" ht="15.75" customHeight="1">
      <c r="A302" s="45"/>
      <c r="B302" s="45"/>
    </row>
    <row r="303" spans="1:2" ht="15.75" customHeight="1">
      <c r="A303" s="45"/>
      <c r="B303" s="45"/>
    </row>
    <row r="304" spans="1:2" ht="15.75" customHeight="1">
      <c r="A304" s="45"/>
      <c r="B304" s="45"/>
    </row>
    <row r="305" spans="1:2" ht="15.75" customHeight="1">
      <c r="A305" s="45"/>
      <c r="B305" s="45"/>
    </row>
    <row r="306" spans="1:2" ht="15.75" customHeight="1">
      <c r="A306" s="45"/>
      <c r="B306" s="45"/>
    </row>
    <row r="307" spans="1:2" ht="15.75" customHeight="1">
      <c r="A307" s="45"/>
      <c r="B307" s="45"/>
    </row>
    <row r="308" spans="1:2" ht="15.75" customHeight="1">
      <c r="A308" s="45"/>
      <c r="B308" s="45"/>
    </row>
    <row r="309" spans="1:2" ht="15.75" customHeight="1">
      <c r="A309" s="45"/>
      <c r="B309" s="45"/>
    </row>
    <row r="310" spans="1:2" ht="15.75" customHeight="1">
      <c r="A310" s="45"/>
      <c r="B310" s="45"/>
    </row>
    <row r="311" spans="1:2" ht="15.75" customHeight="1">
      <c r="A311" s="45"/>
      <c r="B311" s="45"/>
    </row>
    <row r="312" spans="1:2" ht="15.75" customHeight="1">
      <c r="A312" s="45"/>
      <c r="B312" s="45"/>
    </row>
    <row r="313" spans="1:2" ht="15.75" customHeight="1">
      <c r="A313" s="45"/>
      <c r="B313" s="45"/>
    </row>
    <row r="314" spans="1:2" ht="15.75" customHeight="1">
      <c r="A314" s="45"/>
      <c r="B314" s="45"/>
    </row>
    <row r="315" spans="1:2" ht="15.75" customHeight="1">
      <c r="A315" s="45"/>
      <c r="B315" s="45"/>
    </row>
    <row r="316" spans="1:2" ht="15.75" customHeight="1">
      <c r="A316" s="45"/>
      <c r="B316" s="45"/>
    </row>
    <row r="317" spans="1:2" ht="15.75" customHeight="1">
      <c r="A317" s="45"/>
      <c r="B317" s="45"/>
    </row>
    <row r="318" spans="1:2" ht="15.75" customHeight="1">
      <c r="A318" s="45"/>
      <c r="B318" s="45"/>
    </row>
    <row r="319" spans="1:2" ht="15.75" customHeight="1">
      <c r="A319" s="45"/>
      <c r="B319" s="45"/>
    </row>
    <row r="320" spans="1:2" ht="15.75" customHeight="1">
      <c r="A320" s="45"/>
      <c r="B320" s="45"/>
    </row>
    <row r="321" spans="1:2" ht="15.75" customHeight="1">
      <c r="A321" s="45"/>
      <c r="B321" s="45"/>
    </row>
    <row r="322" spans="1:2" ht="15.75" customHeight="1">
      <c r="A322" s="45"/>
      <c r="B322" s="45"/>
    </row>
    <row r="323" spans="1:2" ht="15.75" customHeight="1">
      <c r="A323" s="45"/>
      <c r="B323" s="45"/>
    </row>
    <row r="324" spans="1:2" ht="15.75" customHeight="1">
      <c r="A324" s="45"/>
      <c r="B324" s="45"/>
    </row>
    <row r="325" spans="1:2" ht="15.75" customHeight="1">
      <c r="A325" s="45"/>
      <c r="B325" s="45"/>
    </row>
    <row r="326" spans="1:2" ht="15.75" customHeight="1">
      <c r="A326" s="45"/>
      <c r="B326" s="45"/>
    </row>
    <row r="327" spans="1:2" ht="15.75" customHeight="1">
      <c r="A327" s="45"/>
      <c r="B327" s="45"/>
    </row>
    <row r="328" spans="1:2" ht="15.75" customHeight="1">
      <c r="A328" s="45"/>
      <c r="B328" s="45"/>
    </row>
    <row r="329" spans="1:2" ht="15.75" customHeight="1">
      <c r="A329" s="45"/>
      <c r="B329" s="45"/>
    </row>
    <row r="330" spans="1:2" ht="15.75" customHeight="1">
      <c r="A330" s="45"/>
      <c r="B330" s="45"/>
    </row>
    <row r="331" spans="1:2" ht="15.75" customHeight="1">
      <c r="A331" s="46"/>
      <c r="B331" s="46"/>
    </row>
  </sheetData>
  <mergeCells count="106">
    <mergeCell ref="EW8:EY8"/>
    <mergeCell ref="EZ7:FB7"/>
    <mergeCell ref="FC7:FE7"/>
    <mergeCell ref="EZ8:FB8"/>
    <mergeCell ref="FC8:FE8"/>
    <mergeCell ref="EW7:EY7"/>
    <mergeCell ref="DD8:DF8"/>
    <mergeCell ref="DG8:DI8"/>
    <mergeCell ref="DJ8:DL8"/>
    <mergeCell ref="DM8:DO8"/>
    <mergeCell ref="DP8:DR8"/>
    <mergeCell ref="DS8:DU8"/>
    <mergeCell ref="DV8:DX8"/>
    <mergeCell ref="DY8:EA8"/>
    <mergeCell ref="EB8:ED8"/>
    <mergeCell ref="EE8:EG8"/>
    <mergeCell ref="EH8:EJ8"/>
    <mergeCell ref="EK8:EM8"/>
    <mergeCell ref="EN8:EP8"/>
    <mergeCell ref="EQ8:ES8"/>
    <mergeCell ref="ET8:EV8"/>
    <mergeCell ref="EH7:EJ7"/>
    <mergeCell ref="EK7:EM7"/>
    <mergeCell ref="EN7:EP7"/>
    <mergeCell ref="EQ7:ES7"/>
    <mergeCell ref="ET7:EV7"/>
    <mergeCell ref="DS7:DU7"/>
    <mergeCell ref="DV7:DX7"/>
    <mergeCell ref="DY7:EA7"/>
    <mergeCell ref="EB7:ED7"/>
    <mergeCell ref="EE7:EG7"/>
    <mergeCell ref="DD7:DF7"/>
    <mergeCell ref="DG7:DI7"/>
    <mergeCell ref="DJ7:DL7"/>
    <mergeCell ref="DM7:DO7"/>
    <mergeCell ref="DP7:DR7"/>
    <mergeCell ref="CU7:CW7"/>
    <mergeCell ref="CX7:CZ7"/>
    <mergeCell ref="DA7:DC7"/>
    <mergeCell ref="CF8:CH8"/>
    <mergeCell ref="CI8:CK8"/>
    <mergeCell ref="CL8:CN8"/>
    <mergeCell ref="CO8:CQ8"/>
    <mergeCell ref="CR8:CT8"/>
    <mergeCell ref="CU8:CW8"/>
    <mergeCell ref="CX8:CZ8"/>
    <mergeCell ref="DA8:DC8"/>
    <mergeCell ref="CF7:CH7"/>
    <mergeCell ref="CI7:CK7"/>
    <mergeCell ref="CL7:CN7"/>
    <mergeCell ref="CO7:CQ7"/>
    <mergeCell ref="CR7:CT7"/>
    <mergeCell ref="BW7:BY7"/>
    <mergeCell ref="BZ7:CB7"/>
    <mergeCell ref="CC7:CE7"/>
    <mergeCell ref="BT8:BV8"/>
    <mergeCell ref="BW8:BY8"/>
    <mergeCell ref="BZ8:CB8"/>
    <mergeCell ref="CC8:CE8"/>
    <mergeCell ref="BN7:BP7"/>
    <mergeCell ref="BQ7:BS7"/>
    <mergeCell ref="BN8:BP8"/>
    <mergeCell ref="BQ8:BS8"/>
    <mergeCell ref="BT7:BV7"/>
    <mergeCell ref="BK7:BM7"/>
    <mergeCell ref="AV8:AX8"/>
    <mergeCell ref="AY8:BA8"/>
    <mergeCell ref="BB8:BD8"/>
    <mergeCell ref="BE8:BG8"/>
    <mergeCell ref="BH8:BJ8"/>
    <mergeCell ref="BK8:BM8"/>
    <mergeCell ref="AV7:AX7"/>
    <mergeCell ref="AY7:BA7"/>
    <mergeCell ref="BB7:BD7"/>
    <mergeCell ref="BE7:BG7"/>
    <mergeCell ref="BH7:BJ7"/>
    <mergeCell ref="C8:E8"/>
    <mergeCell ref="AD8:AF8"/>
    <mergeCell ref="AA8:AC8"/>
    <mergeCell ref="X8:Z8"/>
    <mergeCell ref="U8:W8"/>
    <mergeCell ref="R8:T8"/>
    <mergeCell ref="C7:E7"/>
    <mergeCell ref="AD7:AF7"/>
    <mergeCell ref="AA7:AC7"/>
    <mergeCell ref="X7:Z7"/>
    <mergeCell ref="U7:W7"/>
    <mergeCell ref="R7:T7"/>
    <mergeCell ref="L8:M8"/>
    <mergeCell ref="AS8:AU8"/>
    <mergeCell ref="AP8:AR8"/>
    <mergeCell ref="AM8:AO8"/>
    <mergeCell ref="AJ8:AL8"/>
    <mergeCell ref="AG8:AI8"/>
    <mergeCell ref="O8:Q8"/>
    <mergeCell ref="I8:K8"/>
    <mergeCell ref="F8:H8"/>
    <mergeCell ref="O7:Q7"/>
    <mergeCell ref="L7:N7"/>
    <mergeCell ref="I7:K7"/>
    <mergeCell ref="F7:H7"/>
    <mergeCell ref="AS7:AU7"/>
    <mergeCell ref="AP7:AR7"/>
    <mergeCell ref="AM7:AO7"/>
    <mergeCell ref="AJ7:AL7"/>
    <mergeCell ref="AG7:AI7"/>
  </mergeCells>
  <conditionalFormatting sqref="AT42 AQ42 AN42 AK42 AH42 AE42 AB42 Y42 V42 S42 P42 M42 J42 G42 D42">
    <cfRule type="cellIs" dxfId="36" priority="18" operator="greaterThan">
      <formula>0</formula>
    </cfRule>
  </conditionalFormatting>
  <conditionalFormatting sqref="BL42 BI42 BF42 BC42 AZ42 AW42">
    <cfRule type="cellIs" dxfId="35" priority="17" operator="greaterThan">
      <formula>0</formula>
    </cfRule>
  </conditionalFormatting>
  <conditionalFormatting sqref="BR42 BO42">
    <cfRule type="cellIs" dxfId="34" priority="16" operator="greaterThan">
      <formula>0</formula>
    </cfRule>
  </conditionalFormatting>
  <conditionalFormatting sqref="BX42 BU42">
    <cfRule type="cellIs" dxfId="33" priority="15" operator="greaterThan">
      <formula>0</formula>
    </cfRule>
  </conditionalFormatting>
  <conditionalFormatting sqref="CD42 CA42">
    <cfRule type="cellIs" dxfId="32" priority="14" operator="greaterThan">
      <formula>0</formula>
    </cfRule>
  </conditionalFormatting>
  <conditionalFormatting sqref="CJ42 CG42">
    <cfRule type="cellIs" dxfId="31" priority="13" operator="greaterThan">
      <formula>0</formula>
    </cfRule>
  </conditionalFormatting>
  <conditionalFormatting sqref="CP42 CM42">
    <cfRule type="cellIs" dxfId="30" priority="12" operator="greaterThan">
      <formula>0</formula>
    </cfRule>
  </conditionalFormatting>
  <conditionalFormatting sqref="CV42 CS42">
    <cfRule type="cellIs" dxfId="29" priority="11" operator="greaterThan">
      <formula>0</formula>
    </cfRule>
  </conditionalFormatting>
  <conditionalFormatting sqref="DB42 CY42">
    <cfRule type="cellIs" dxfId="28" priority="10" operator="greaterThan">
      <formula>0</formula>
    </cfRule>
  </conditionalFormatting>
  <conditionalFormatting sqref="DH42 DE42">
    <cfRule type="cellIs" dxfId="27" priority="9" operator="greaterThan">
      <formula>0</formula>
    </cfRule>
  </conditionalFormatting>
  <conditionalFormatting sqref="DN42 DK42">
    <cfRule type="cellIs" dxfId="26" priority="8" operator="greaterThan">
      <formula>0</formula>
    </cfRule>
  </conditionalFormatting>
  <conditionalFormatting sqref="DT42 DQ42">
    <cfRule type="cellIs" dxfId="25" priority="7" operator="greaterThan">
      <formula>0</formula>
    </cfRule>
  </conditionalFormatting>
  <conditionalFormatting sqref="DZ42 DW42">
    <cfRule type="cellIs" dxfId="24" priority="6" operator="greaterThan">
      <formula>0</formula>
    </cfRule>
  </conditionalFormatting>
  <conditionalFormatting sqref="EF42 EC42">
    <cfRule type="cellIs" dxfId="23" priority="5" operator="greaterThan">
      <formula>0</formula>
    </cfRule>
  </conditionalFormatting>
  <conditionalFormatting sqref="EL42 EI42">
    <cfRule type="cellIs" dxfId="22" priority="4" operator="greaterThan">
      <formula>0</formula>
    </cfRule>
  </conditionalFormatting>
  <conditionalFormatting sqref="ER42 EO42">
    <cfRule type="cellIs" dxfId="21" priority="3" operator="greaterThan">
      <formula>0</formula>
    </cfRule>
  </conditionalFormatting>
  <conditionalFormatting sqref="EX42 EU42">
    <cfRule type="cellIs" dxfId="20" priority="2" operator="greaterThan">
      <formula>0</formula>
    </cfRule>
  </conditionalFormatting>
  <conditionalFormatting sqref="FD42 FA42">
    <cfRule type="cellIs" dxfId="19" priority="1" operator="greaterThan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8" scale="82" orientation="landscape" r:id="rId1"/>
  <colBreaks count="3" manualBreakCount="3">
    <brk id="17" max="1048575" man="1"/>
    <brk id="35" max="37" man="1"/>
    <brk id="14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V116"/>
  <sheetViews>
    <sheetView workbookViewId="0">
      <selection activeCell="B2" sqref="B2"/>
    </sheetView>
  </sheetViews>
  <sheetFormatPr baseColWidth="10" defaultColWidth="11.453125" defaultRowHeight="12.5"/>
  <cols>
    <col min="1" max="1" width="41.7265625" style="1" customWidth="1"/>
    <col min="2" max="12" width="11.453125" style="1"/>
    <col min="13" max="18" width="11.453125" style="1" customWidth="1"/>
    <col min="19" max="19" width="11.453125" style="5"/>
    <col min="20" max="21" width="11.453125" style="1"/>
    <col min="22" max="22" width="13.7265625" style="1" customWidth="1"/>
    <col min="23" max="16384" width="11.453125" style="1"/>
  </cols>
  <sheetData>
    <row r="1" spans="1:22" s="5" customFormat="1">
      <c r="S1" s="4"/>
      <c r="T1" s="21" t="s">
        <v>27</v>
      </c>
      <c r="U1" s="21" t="s">
        <v>28</v>
      </c>
      <c r="V1" s="21" t="s">
        <v>29</v>
      </c>
    </row>
    <row r="2" spans="1:22" ht="14.5">
      <c r="A2" s="12" t="s">
        <v>3</v>
      </c>
      <c r="B2" s="13">
        <v>0</v>
      </c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4"/>
      <c r="J2" s="14"/>
      <c r="K2" s="14"/>
      <c r="L2" s="13"/>
      <c r="M2" s="13"/>
      <c r="N2" s="13"/>
      <c r="O2" s="13"/>
      <c r="P2" s="13"/>
      <c r="Q2" s="13"/>
      <c r="R2" s="13"/>
      <c r="S2" s="14"/>
      <c r="T2" s="23"/>
      <c r="U2" s="23"/>
      <c r="V2" s="23"/>
    </row>
    <row r="3" spans="1:22" ht="18" customHeight="1">
      <c r="A3" s="7" t="str">
        <f>TABLEAU!C7</f>
        <v>VESTE</v>
      </c>
      <c r="B3" s="9">
        <f>SUMIF(TABLEAU!$C$10:$C$522,Récap!B$2,TABLEAU!$D$10:$D$522)</f>
        <v>1</v>
      </c>
      <c r="C3" s="9">
        <f>SUMIF(TABLEAU!$C$10:$C$522,Récap!C$2,TABLEAU!$D$10:$D$522)</f>
        <v>0</v>
      </c>
      <c r="D3" s="9">
        <f>SUMIF(TABLEAU!$C$10:$C$522,Récap!D$2,TABLEAU!$D$10:$D$522)</f>
        <v>0</v>
      </c>
      <c r="E3" s="9">
        <f>SUMIF(TABLEAU!$C$10:$C$522,Récap!E$2,TABLEAU!$D$10:$D$522)</f>
        <v>0</v>
      </c>
      <c r="F3" s="9">
        <f>SUMIF(TABLEAU!$C$10:$C$522,Récap!F$2,TABLEAU!$D$10:$D$522)</f>
        <v>0</v>
      </c>
      <c r="G3" s="9">
        <f>SUMIF(TABLEAU!$C$10:$C$522,Récap!G$2,TABLEAU!$D$10:$D$522)</f>
        <v>1</v>
      </c>
      <c r="H3" s="9">
        <f>SUMIF(TABLEAU!$C$10:$C$522,Récap!H$2,TABLEAU!$D$10:$D$522)</f>
        <v>0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23">
        <f>SUM(B3:R3)</f>
        <v>2</v>
      </c>
      <c r="U3" s="23"/>
      <c r="V3" s="23">
        <f>T3*U3</f>
        <v>0</v>
      </c>
    </row>
    <row r="4" spans="1:22" ht="14.5">
      <c r="A4" s="12" t="s">
        <v>3</v>
      </c>
      <c r="B4" s="13">
        <v>0</v>
      </c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4"/>
      <c r="J4" s="14"/>
      <c r="K4" s="14"/>
      <c r="L4" s="13"/>
      <c r="M4" s="13"/>
      <c r="N4" s="13"/>
      <c r="O4" s="13"/>
      <c r="P4" s="13"/>
      <c r="Q4" s="13"/>
      <c r="R4" s="13"/>
      <c r="S4" s="14"/>
      <c r="T4" s="23"/>
      <c r="U4" s="23"/>
      <c r="V4" s="23"/>
    </row>
    <row r="5" spans="1:22" ht="14.5">
      <c r="A5" s="7" t="str">
        <f>TABLEAU!F7</f>
        <v xml:space="preserve">PANTALON </v>
      </c>
      <c r="B5" s="10">
        <f>SUMIF(TABLEAU!$F$10:$F$522,Récap!B$4,TABLEAU!$G$10:$G$522)</f>
        <v>0</v>
      </c>
      <c r="C5" s="10">
        <f>SUMIF(TABLEAU!$F$10:$F$522,Récap!C$4,TABLEAU!$G$10:$G$522)</f>
        <v>0</v>
      </c>
      <c r="D5" s="10">
        <f>SUMIF(TABLEAU!$F$10:$F$522,Récap!D$4,TABLEAU!$G$10:$G$522)</f>
        <v>2</v>
      </c>
      <c r="E5" s="10">
        <f>SUMIF(TABLEAU!$F$10:$F$522,Récap!E$4,TABLEAU!$G$10:$G$522)</f>
        <v>2</v>
      </c>
      <c r="F5" s="10">
        <f>SUMIF(TABLEAU!$F$10:$F$522,Récap!F$4,TABLEAU!$G$10:$G$522)</f>
        <v>0</v>
      </c>
      <c r="G5" s="10">
        <f>SUMIF(TABLEAU!$F$10:$F$522,Récap!G$4,TABLEAU!$G$10:$G$522)</f>
        <v>0</v>
      </c>
      <c r="H5" s="10">
        <f>SUMIF(TABLEAU!$F$10:$F$522,Récap!H$4,TABLEAU!$G$10:$G$522)</f>
        <v>0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23">
        <f>SUM(B5:R5)</f>
        <v>4</v>
      </c>
      <c r="U5" s="23"/>
      <c r="V5" s="23">
        <f t="shared" ref="V5:V69" si="0">T5*U5</f>
        <v>0</v>
      </c>
    </row>
    <row r="6" spans="1:22" ht="14.5">
      <c r="A6" s="12" t="s">
        <v>3</v>
      </c>
      <c r="B6" s="13">
        <v>34</v>
      </c>
      <c r="C6" s="13">
        <v>35</v>
      </c>
      <c r="D6" s="13">
        <v>36</v>
      </c>
      <c r="E6" s="13">
        <v>37</v>
      </c>
      <c r="F6" s="13">
        <v>38</v>
      </c>
      <c r="G6" s="13">
        <v>39</v>
      </c>
      <c r="H6" s="13">
        <v>40</v>
      </c>
      <c r="I6" s="13">
        <v>41</v>
      </c>
      <c r="J6" s="13">
        <v>42</v>
      </c>
      <c r="K6" s="13">
        <v>43</v>
      </c>
      <c r="L6" s="13">
        <v>44</v>
      </c>
      <c r="M6" s="13">
        <v>45</v>
      </c>
      <c r="N6" s="13">
        <v>46</v>
      </c>
      <c r="O6" s="13">
        <v>47</v>
      </c>
      <c r="P6" s="13">
        <v>48</v>
      </c>
      <c r="Q6" s="13"/>
      <c r="R6" s="13"/>
      <c r="S6" s="14"/>
      <c r="T6" s="23"/>
      <c r="U6" s="23"/>
      <c r="V6" s="23"/>
    </row>
    <row r="7" spans="1:22" ht="14.5">
      <c r="A7" s="6" t="str">
        <f>TABLEAU!I7</f>
        <v>CHAUSSURE</v>
      </c>
      <c r="B7" s="10">
        <f>SUMIF(TABLEAU!$I$10:$I$522,Récap!B$6,TABLEAU!$J$10:$J$522)</f>
        <v>0</v>
      </c>
      <c r="C7" s="10">
        <f>SUMIF(TABLEAU!$I$10:$I$522,Récap!C$6,TABLEAU!$J$10:$J$522)</f>
        <v>1</v>
      </c>
      <c r="D7" s="10">
        <f>SUMIF(TABLEAU!$I$10:$I$522,Récap!D$6,TABLEAU!$J$10:$J$522)</f>
        <v>0</v>
      </c>
      <c r="E7" s="10">
        <f>SUMIF(TABLEAU!$I$10:$I$522,Récap!E$6,TABLEAU!$J$10:$J$522)</f>
        <v>0</v>
      </c>
      <c r="F7" s="10">
        <f>SUMIF(TABLEAU!$I$10:$I$522,Récap!F$6,TABLEAU!$J$10:$J$522)</f>
        <v>0</v>
      </c>
      <c r="G7" s="10">
        <f>SUMIF(TABLEAU!$I$10:$I$522,Récap!G$6,TABLEAU!$J$10:$J$522)</f>
        <v>0</v>
      </c>
      <c r="H7" s="10">
        <f>SUMIF(TABLEAU!$I$10:$I$522,Récap!H$6,TABLEAU!$J$10:$J$522)</f>
        <v>1</v>
      </c>
      <c r="I7" s="10">
        <f>SUMIF(TABLEAU!$I$10:$I$522,Récap!I$6,TABLEAU!$J$10:$J$522)</f>
        <v>0</v>
      </c>
      <c r="J7" s="10">
        <f>SUMIF(TABLEAU!$I$10:$I$522,Récap!J$6,TABLEAU!$J$10:$J$522)</f>
        <v>0</v>
      </c>
      <c r="K7" s="10">
        <f>SUMIF(TABLEAU!$I$10:$I$522,Récap!K$6,TABLEAU!$J$10:$J$522)</f>
        <v>0</v>
      </c>
      <c r="L7" s="10">
        <f>SUMIF(TABLEAU!$I$10:$I$522,Récap!L$6,TABLEAU!$J$10:$J$522)</f>
        <v>0</v>
      </c>
      <c r="M7" s="10">
        <f>SUMIF(TABLEAU!$I$10:$I$522,Récap!M$6,TABLEAU!$J$10:$J$522)</f>
        <v>0</v>
      </c>
      <c r="N7" s="10">
        <f>SUMIF(TABLEAU!$I$10:$I$522,Récap!N$6,TABLEAU!$J$10:$J$522)</f>
        <v>0</v>
      </c>
      <c r="O7" s="10">
        <f>SUMIF(TABLEAU!$I$10:$I$522,Récap!O$6,TABLEAU!$J$10:$J$522)</f>
        <v>0</v>
      </c>
      <c r="P7" s="10">
        <f>SUMIF(TABLEAU!$I$10:$I$522,Récap!P$6,TABLEAU!$J$10:$J$522)</f>
        <v>0</v>
      </c>
      <c r="Q7" s="10"/>
      <c r="R7" s="10"/>
      <c r="S7" s="10"/>
      <c r="T7" s="23">
        <f>SUM(B7:R7)</f>
        <v>2</v>
      </c>
      <c r="U7" s="23"/>
      <c r="V7" s="23">
        <f t="shared" si="0"/>
        <v>0</v>
      </c>
    </row>
    <row r="8" spans="1:22" ht="14.5">
      <c r="A8" s="12" t="s">
        <v>3</v>
      </c>
      <c r="B8" s="13" t="s">
        <v>4</v>
      </c>
      <c r="C8" s="13" t="s">
        <v>0</v>
      </c>
      <c r="D8" s="13" t="s">
        <v>5</v>
      </c>
      <c r="E8" s="13" t="s">
        <v>2</v>
      </c>
      <c r="F8" s="14" t="s">
        <v>1</v>
      </c>
      <c r="G8" s="14" t="s">
        <v>40</v>
      </c>
      <c r="H8" s="14" t="s">
        <v>41</v>
      </c>
      <c r="I8" s="14" t="s">
        <v>14</v>
      </c>
      <c r="J8" s="14" t="s">
        <v>15</v>
      </c>
      <c r="K8" s="14" t="s">
        <v>26</v>
      </c>
      <c r="L8" s="24"/>
      <c r="M8" s="24"/>
      <c r="N8" s="24"/>
      <c r="O8" s="24"/>
      <c r="P8" s="24"/>
      <c r="Q8" s="24"/>
      <c r="R8" s="22"/>
      <c r="S8" s="22"/>
      <c r="T8" s="23"/>
      <c r="U8" s="23"/>
      <c r="V8" s="23"/>
    </row>
    <row r="9" spans="1:22" ht="20.25" customHeight="1">
      <c r="A9" s="7" t="str">
        <f>TABLEAU!L7</f>
        <v>PULL</v>
      </c>
      <c r="B9" s="10">
        <f>SUMIF(TABLEAU!$L$10:$L$522,Récap!B$8,TABLEAU!$M$10:$M$522)</f>
        <v>0</v>
      </c>
      <c r="C9" s="10">
        <f>SUMIF(TABLEAU!$L$10:$L$522,Récap!C$8,TABLEAU!$M$10:$M$522)</f>
        <v>1</v>
      </c>
      <c r="D9" s="10">
        <f>SUMIF(TABLEAU!$L$10:$L$522,Récap!D$8,TABLEAU!$M$10:$M$522)</f>
        <v>0</v>
      </c>
      <c r="E9" s="10">
        <f>SUMIF(TABLEAU!$L$10:$L$522,Récap!E$8,TABLEAU!$M$10:$M$522)</f>
        <v>0</v>
      </c>
      <c r="F9" s="10">
        <f>SUMIF(TABLEAU!$L$10:$L$522,Récap!F$8,TABLEAU!$M$10:$M$522)</f>
        <v>0</v>
      </c>
      <c r="G9" s="10">
        <f>SUMIF(TABLEAU!$L$10:$L$522,Récap!G$8,TABLEAU!$M$10:$M$522)</f>
        <v>0</v>
      </c>
      <c r="H9" s="10">
        <f>SUMIF(TABLEAU!$L$10:$L$522,Récap!H$8,TABLEAU!$M$10:$M$522)</f>
        <v>0</v>
      </c>
      <c r="I9" s="10">
        <f>SUMIF(TABLEAU!$L$10:$L$522,Récap!I$8,TABLEAU!$M$10:$M$522)</f>
        <v>0</v>
      </c>
      <c r="J9" s="10">
        <f>SUMIF(TABLEAU!$L$10:$L$522,Récap!J$8,TABLEAU!$M$10:$M$522)</f>
        <v>0</v>
      </c>
      <c r="K9" s="10">
        <f>SUMIF(TABLEAU!$L$10:$L$522,Récap!K$8,TABLEAU!$M$10:$M$522)</f>
        <v>0</v>
      </c>
      <c r="L9" s="10"/>
      <c r="M9" s="10"/>
      <c r="N9" s="10"/>
      <c r="O9" s="10"/>
      <c r="P9" s="10"/>
      <c r="Q9" s="10"/>
      <c r="R9" s="10"/>
      <c r="S9" s="10"/>
      <c r="T9" s="23">
        <f>SUM(B9:R9)</f>
        <v>1</v>
      </c>
      <c r="U9" s="23"/>
      <c r="V9" s="23">
        <f t="shared" si="0"/>
        <v>0</v>
      </c>
    </row>
    <row r="10" spans="1:22" ht="14.5">
      <c r="A10" s="12" t="s">
        <v>3</v>
      </c>
      <c r="B10" s="13" t="s">
        <v>4</v>
      </c>
      <c r="C10" s="13" t="s">
        <v>0</v>
      </c>
      <c r="D10" s="13" t="s">
        <v>5</v>
      </c>
      <c r="E10" s="13" t="s">
        <v>2</v>
      </c>
      <c r="F10" s="14" t="s">
        <v>1</v>
      </c>
      <c r="G10" s="14" t="s">
        <v>40</v>
      </c>
      <c r="H10" s="14" t="s">
        <v>41</v>
      </c>
      <c r="I10" s="14" t="s">
        <v>14</v>
      </c>
      <c r="J10" s="14" t="s">
        <v>15</v>
      </c>
      <c r="K10" s="14" t="s">
        <v>26</v>
      </c>
      <c r="L10" s="24"/>
      <c r="M10" s="24"/>
      <c r="N10" s="24"/>
      <c r="O10" s="24"/>
      <c r="P10" s="24"/>
      <c r="Q10" s="24"/>
      <c r="R10" s="22"/>
      <c r="S10" s="22"/>
      <c r="T10" s="23"/>
      <c r="U10" s="23"/>
      <c r="V10" s="23"/>
    </row>
    <row r="11" spans="1:22" ht="14.5">
      <c r="A11" s="6" t="str">
        <f>TABLEAU!O7</f>
        <v>PULL COL V</v>
      </c>
      <c r="B11" s="10">
        <f>SUMIF(TABLEAU!$O$10:$O$522,Récap!B$10,TABLEAU!$P$10:$P$522)</f>
        <v>0</v>
      </c>
      <c r="C11" s="10">
        <f>SUMIF(TABLEAU!$O$10:$O$522,Récap!C$10,TABLEAU!$P$10:$P$522)</f>
        <v>0</v>
      </c>
      <c r="D11" s="10">
        <f>SUMIF(TABLEAU!$O$10:$O$522,Récap!D$10,TABLEAU!$P$10:$P$522)</f>
        <v>0</v>
      </c>
      <c r="E11" s="10">
        <f>SUMIF(TABLEAU!$O$10:$O$522,Récap!E$10,TABLEAU!$P$10:$P$522)</f>
        <v>0</v>
      </c>
      <c r="F11" s="10">
        <f>SUMIF(TABLEAU!$O$10:$O$522,Récap!F$10,TABLEAU!$P$10:$P$522)</f>
        <v>1</v>
      </c>
      <c r="G11" s="10">
        <f>SUMIF(TABLEAU!$O$10:$O$522,Récap!G$10,TABLEAU!$P$10:$P$522)</f>
        <v>0</v>
      </c>
      <c r="H11" s="10">
        <f>SUMIF(TABLEAU!$O$10:$O$522,Récap!H$10,TABLEAU!$P$10:$P$522)</f>
        <v>0</v>
      </c>
      <c r="I11" s="10">
        <f>SUMIF(TABLEAU!$O$10:$O$522,Récap!I$10,TABLEAU!$P$10:$P$522)</f>
        <v>0</v>
      </c>
      <c r="J11" s="10">
        <f>SUMIF(TABLEAU!$O$10:$O$522,Récap!J$10,TABLEAU!$P$10:$P$522)</f>
        <v>0</v>
      </c>
      <c r="K11" s="10">
        <f>SUMIF(TABLEAU!$O$10:$O$522,Récap!K$10,TABLEAU!$P$10:$P$522)</f>
        <v>0</v>
      </c>
      <c r="L11" s="10"/>
      <c r="M11" s="10"/>
      <c r="N11" s="10"/>
      <c r="O11" s="10"/>
      <c r="P11" s="10"/>
      <c r="Q11" s="10"/>
      <c r="R11" s="10"/>
      <c r="S11" s="10"/>
      <c r="T11" s="23">
        <f>SUM(B11:R11)</f>
        <v>1</v>
      </c>
      <c r="U11" s="23"/>
      <c r="V11" s="23">
        <f t="shared" si="0"/>
        <v>0</v>
      </c>
    </row>
    <row r="12" spans="1:22" ht="14.5">
      <c r="A12" s="12" t="s">
        <v>3</v>
      </c>
      <c r="B12" s="13" t="s">
        <v>4</v>
      </c>
      <c r="C12" s="13" t="s">
        <v>0</v>
      </c>
      <c r="D12" s="13" t="s">
        <v>5</v>
      </c>
      <c r="E12" s="13" t="s">
        <v>2</v>
      </c>
      <c r="F12" s="14" t="s">
        <v>1</v>
      </c>
      <c r="G12" s="14" t="s">
        <v>40</v>
      </c>
      <c r="H12" s="14" t="s">
        <v>41</v>
      </c>
      <c r="I12" s="14" t="s">
        <v>14</v>
      </c>
      <c r="J12" s="14" t="s">
        <v>15</v>
      </c>
      <c r="K12" s="14" t="s">
        <v>26</v>
      </c>
      <c r="L12" s="24"/>
      <c r="M12" s="24"/>
      <c r="N12" s="24"/>
      <c r="O12" s="24"/>
      <c r="P12" s="24"/>
      <c r="Q12" s="24"/>
      <c r="R12" s="22"/>
      <c r="S12" s="22"/>
      <c r="T12" s="23"/>
      <c r="U12" s="23"/>
      <c r="V12" s="23"/>
    </row>
    <row r="13" spans="1:22" ht="17.25" customHeight="1">
      <c r="A13" s="7" t="str">
        <f>TABLEAU!R7</f>
        <v xml:space="preserve">T-SHIRT </v>
      </c>
      <c r="B13" s="10">
        <f>SUMIF(TABLEAU!$R$10:$R$522,Récap!B$12,TABLEAU!$S$10:$S$522)</f>
        <v>0</v>
      </c>
      <c r="C13" s="10">
        <f>SUMIF(TABLEAU!$R$10:$R$522,Récap!C$12,TABLEAU!$S$10:$S$522)</f>
        <v>0</v>
      </c>
      <c r="D13" s="10">
        <f>SUMIF(TABLEAU!$R$10:$R$522,Récap!D$12,TABLEAU!$S$10:$S$522)</f>
        <v>0</v>
      </c>
      <c r="E13" s="10">
        <f>SUMIF(TABLEAU!$R$10:$R$522,Récap!E$12,TABLEAU!$S$10:$S$522)</f>
        <v>2</v>
      </c>
      <c r="F13" s="10">
        <f>SUMIF(TABLEAU!$R$10:$R$522,Récap!F$12,TABLEAU!$S$10:$S$522)</f>
        <v>0</v>
      </c>
      <c r="G13" s="10">
        <f>SUMIF(TABLEAU!$R$10:$R$522,Récap!G$12,TABLEAU!$S$10:$S$522)</f>
        <v>0</v>
      </c>
      <c r="H13" s="10">
        <f>SUMIF(TABLEAU!$R$10:$R$522,Récap!H$12,TABLEAU!$S$10:$S$522)</f>
        <v>0</v>
      </c>
      <c r="I13" s="10">
        <f>SUMIF(TABLEAU!$R$10:$R$522,Récap!I$12,TABLEAU!$S$10:$S$522)</f>
        <v>0</v>
      </c>
      <c r="J13" s="10">
        <f>SUMIF(TABLEAU!$R$10:$R$522,Récap!J$12,TABLEAU!$S$10:$S$522)</f>
        <v>0</v>
      </c>
      <c r="K13" s="10">
        <f>SUMIF(TABLEAU!$R$10:$R$522,Récap!K$12,TABLEAU!$S$10:$S$522)</f>
        <v>0</v>
      </c>
      <c r="L13" s="10"/>
      <c r="M13" s="10"/>
      <c r="N13" s="10"/>
      <c r="O13" s="10"/>
      <c r="P13" s="10"/>
      <c r="Q13" s="10"/>
      <c r="R13" s="10"/>
      <c r="S13" s="10"/>
      <c r="T13" s="23">
        <f>SUM(B13:R13)</f>
        <v>2</v>
      </c>
      <c r="U13" s="23"/>
      <c r="V13" s="23">
        <f t="shared" si="0"/>
        <v>0</v>
      </c>
    </row>
    <row r="14" spans="1:22" ht="14.5">
      <c r="A14" s="12" t="s">
        <v>3</v>
      </c>
      <c r="B14" s="13" t="s">
        <v>4</v>
      </c>
      <c r="C14" s="13" t="s">
        <v>0</v>
      </c>
      <c r="D14" s="13" t="s">
        <v>5</v>
      </c>
      <c r="E14" s="13" t="s">
        <v>2</v>
      </c>
      <c r="F14" s="14" t="s">
        <v>1</v>
      </c>
      <c r="G14" s="14" t="s">
        <v>40</v>
      </c>
      <c r="H14" s="14" t="s">
        <v>41</v>
      </c>
      <c r="I14" s="14" t="s">
        <v>14</v>
      </c>
      <c r="J14" s="14" t="s">
        <v>15</v>
      </c>
      <c r="K14" s="14" t="s">
        <v>26</v>
      </c>
      <c r="L14" s="24"/>
      <c r="M14" s="24"/>
      <c r="N14" s="24"/>
      <c r="O14" s="24"/>
      <c r="P14" s="24"/>
      <c r="Q14" s="24"/>
      <c r="R14" s="22"/>
      <c r="S14" s="22"/>
      <c r="T14" s="23"/>
      <c r="U14" s="23"/>
      <c r="V14" s="23"/>
    </row>
    <row r="15" spans="1:22" ht="14.5">
      <c r="A15" s="6" t="str">
        <f>TABLEAU!U7</f>
        <v>T-SHIRT 2</v>
      </c>
      <c r="B15" s="10">
        <f>SUMIF(TABLEAU!$U$10:$U$522,Récap!B$14,TABLEAU!$V$10:$V$522)</f>
        <v>0</v>
      </c>
      <c r="C15" s="10">
        <f>SUMIF(TABLEAU!$U$10:$U$522,Récap!C$14,TABLEAU!$V$10:$V$522)</f>
        <v>0</v>
      </c>
      <c r="D15" s="10">
        <f>SUMIF(TABLEAU!$U$10:$U$522,Récap!D$14,TABLEAU!$V$10:$V$522)</f>
        <v>0</v>
      </c>
      <c r="E15" s="10">
        <f>SUMIF(TABLEAU!$U$10:$U$522,Récap!E$14,TABLEAU!$V$10:$V$522)</f>
        <v>0</v>
      </c>
      <c r="F15" s="10">
        <f>SUMIF(TABLEAU!$U$10:$U$522,Récap!F$14,TABLEAU!$V$10:$V$522)</f>
        <v>1</v>
      </c>
      <c r="G15" s="10">
        <f>SUMIF(TABLEAU!$U$10:$U$522,Récap!G$14,TABLEAU!$V$10:$V$522)</f>
        <v>0</v>
      </c>
      <c r="H15" s="10">
        <f>SUMIF(TABLEAU!$U$10:$U$522,Récap!H$14,TABLEAU!$V$10:$V$522)</f>
        <v>0</v>
      </c>
      <c r="I15" s="10">
        <f>SUMIF(TABLEAU!$U$10:$U$522,Récap!I$14,TABLEAU!$V$10:$V$522)</f>
        <v>0</v>
      </c>
      <c r="J15" s="10">
        <f>SUMIF(TABLEAU!$U$10:$U$522,Récap!J$14,TABLEAU!$V$10:$V$522)</f>
        <v>0</v>
      </c>
      <c r="K15" s="10">
        <f>SUMIF(TABLEAU!$U$10:$U$522,Récap!K$14,TABLEAU!$V$10:$V$522)</f>
        <v>0</v>
      </c>
      <c r="L15" s="10"/>
      <c r="M15" s="10"/>
      <c r="N15" s="10"/>
      <c r="O15" s="10"/>
      <c r="P15" s="10"/>
      <c r="Q15" s="10"/>
      <c r="R15" s="10"/>
      <c r="S15" s="10"/>
      <c r="T15" s="23">
        <f>SUM(B15:R15)</f>
        <v>1</v>
      </c>
      <c r="U15" s="23"/>
      <c r="V15" s="23">
        <f t="shared" si="0"/>
        <v>0</v>
      </c>
    </row>
    <row r="16" spans="1:22" ht="14.5">
      <c r="A16" s="12" t="s">
        <v>3</v>
      </c>
      <c r="B16" s="13" t="s">
        <v>56</v>
      </c>
      <c r="C16" s="13" t="s">
        <v>64</v>
      </c>
      <c r="D16" s="13" t="s">
        <v>65</v>
      </c>
      <c r="E16" s="13"/>
      <c r="F16" s="14"/>
      <c r="G16" s="14"/>
      <c r="H16" s="14"/>
      <c r="I16" s="14"/>
      <c r="J16" s="14"/>
      <c r="K16" s="14"/>
      <c r="L16" s="24"/>
      <c r="M16" s="24"/>
      <c r="N16" s="24"/>
      <c r="O16" s="24"/>
      <c r="P16" s="24"/>
      <c r="Q16" s="24"/>
      <c r="R16" s="22"/>
      <c r="S16" s="22"/>
      <c r="T16" s="23"/>
      <c r="U16" s="23"/>
      <c r="V16" s="23"/>
    </row>
    <row r="17" spans="1:22" ht="14.5">
      <c r="A17" s="7" t="str">
        <f>TABLEAU!X7</f>
        <v>CHAUSSETTE</v>
      </c>
      <c r="B17" s="10">
        <f>SUMIF(TABLEAU!$X$10:$X$522,Récap!B$16,TABLEAU!$Y$10:$Y$522)</f>
        <v>2</v>
      </c>
      <c r="C17" s="10">
        <f>SUMIF(TABLEAU!$X$10:$X$522,Récap!C$16,TABLEAU!$Y$10:$Y$522)</f>
        <v>2</v>
      </c>
      <c r="D17" s="10">
        <f>SUMIF(TABLEAU!$X$10:$X$522,Récap!D$16,TABLEAU!$Y$10:$Y$522)</f>
        <v>0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23">
        <f>SUM(B17:R17)</f>
        <v>4</v>
      </c>
      <c r="U17" s="23"/>
      <c r="V17" s="23">
        <f t="shared" si="0"/>
        <v>0</v>
      </c>
    </row>
    <row r="18" spans="1:22" ht="14.5">
      <c r="A18" s="12" t="s">
        <v>3</v>
      </c>
      <c r="B18" s="13" t="s">
        <v>4</v>
      </c>
      <c r="C18" s="13" t="s">
        <v>0</v>
      </c>
      <c r="D18" s="13" t="s">
        <v>5</v>
      </c>
      <c r="E18" s="13" t="s">
        <v>2</v>
      </c>
      <c r="F18" s="14" t="s">
        <v>1</v>
      </c>
      <c r="G18" s="14" t="s">
        <v>40</v>
      </c>
      <c r="H18" s="14" t="s">
        <v>41</v>
      </c>
      <c r="I18" s="14" t="s">
        <v>14</v>
      </c>
      <c r="J18" s="14" t="s">
        <v>15</v>
      </c>
      <c r="K18" s="14" t="s">
        <v>26</v>
      </c>
      <c r="L18" s="24"/>
      <c r="M18" s="24"/>
      <c r="N18" s="24"/>
      <c r="O18" s="24"/>
      <c r="P18" s="24"/>
      <c r="Q18" s="24"/>
      <c r="R18" s="22"/>
      <c r="S18" s="22"/>
      <c r="T18" s="23"/>
      <c r="U18" s="23"/>
      <c r="V18" s="23"/>
    </row>
    <row r="19" spans="1:22" ht="14.5">
      <c r="A19" s="6" t="str">
        <f>TABLEAU!AA7</f>
        <v>9</v>
      </c>
      <c r="B19" s="10">
        <f>SUMIF(TABLEAU!$AA$10:$AA$522,Récap!B$18,TABLEAU!$AB$10:$AB$522)</f>
        <v>0</v>
      </c>
      <c r="C19" s="10">
        <f>SUMIF(TABLEAU!$AA$10:$AA$522,Récap!C$18,TABLEAU!$AB$10:$AB$522)</f>
        <v>0</v>
      </c>
      <c r="D19" s="10">
        <f>SUMIF(TABLEAU!$AA$10:$AA$522,Récap!D$18,TABLEAU!$AB$10:$AB$522)</f>
        <v>0</v>
      </c>
      <c r="E19" s="10">
        <f>SUMIF(TABLEAU!$AA$10:$AA$522,Récap!E$18,TABLEAU!$AB$10:$AB$522)</f>
        <v>0</v>
      </c>
      <c r="F19" s="10">
        <f>SUMIF(TABLEAU!$AA$10:$AA$522,Récap!F$18,TABLEAU!$AB$10:$AB$522)</f>
        <v>1</v>
      </c>
      <c r="G19" s="10">
        <f>SUMIF(TABLEAU!$AA$10:$AA$522,Récap!G$18,TABLEAU!$AB$10:$AB$522)</f>
        <v>0</v>
      </c>
      <c r="H19" s="10">
        <f>SUMIF(TABLEAU!$AA$10:$AA$522,Récap!H$18,TABLEAU!$AB$10:$AB$522)</f>
        <v>0</v>
      </c>
      <c r="I19" s="10">
        <f>SUMIF(TABLEAU!$AA$10:$AA$522,Récap!I$18,TABLEAU!$AB$10:$AB$522)</f>
        <v>0</v>
      </c>
      <c r="J19" s="10">
        <f>SUMIF(TABLEAU!$AA$10:$AA$522,Récap!J$18,TABLEAU!$AB$10:$AB$522)</f>
        <v>0</v>
      </c>
      <c r="K19" s="10">
        <f>SUMIF(TABLEAU!$AA$10:$AA$522,Récap!K$18,TABLEAU!$AB$10:$AB$522)</f>
        <v>0</v>
      </c>
      <c r="L19" s="10"/>
      <c r="M19" s="10"/>
      <c r="N19" s="10"/>
      <c r="O19" s="10"/>
      <c r="P19" s="10"/>
      <c r="Q19" s="10"/>
      <c r="R19" s="10"/>
      <c r="S19" s="10"/>
      <c r="T19" s="23">
        <f>SUM(B19:R19)</f>
        <v>1</v>
      </c>
      <c r="U19" s="23"/>
      <c r="V19" s="23">
        <f t="shared" si="0"/>
        <v>0</v>
      </c>
    </row>
    <row r="20" spans="1:22" ht="14.5">
      <c r="A20" s="12" t="s">
        <v>3</v>
      </c>
      <c r="B20" s="13">
        <v>38</v>
      </c>
      <c r="C20" s="13">
        <v>39</v>
      </c>
      <c r="D20" s="13">
        <v>40</v>
      </c>
      <c r="E20" s="13">
        <v>41</v>
      </c>
      <c r="F20" s="14">
        <v>42</v>
      </c>
      <c r="G20" s="14">
        <v>43</v>
      </c>
      <c r="H20" s="14">
        <v>44</v>
      </c>
      <c r="I20" s="14">
        <v>45</v>
      </c>
      <c r="J20" s="14">
        <v>46</v>
      </c>
      <c r="K20" s="14">
        <v>47</v>
      </c>
      <c r="L20" s="13">
        <v>48</v>
      </c>
      <c r="M20" s="13"/>
      <c r="N20" s="13"/>
      <c r="O20" s="13"/>
      <c r="P20" s="24"/>
      <c r="Q20" s="24"/>
      <c r="R20" s="22"/>
      <c r="S20" s="22"/>
      <c r="T20" s="23"/>
      <c r="U20" s="23"/>
      <c r="V20" s="23"/>
    </row>
    <row r="21" spans="1:22" ht="14.5">
      <c r="A21" s="7" t="str">
        <f>TABLEAU!AD7</f>
        <v>10</v>
      </c>
      <c r="B21" s="10">
        <f>SUMIF(TABLEAU!$AD$10:$AD$522,Récap!B$20,TABLEAU!$AE$10:$AE$522)</f>
        <v>0</v>
      </c>
      <c r="C21" s="10">
        <f>SUMIF(TABLEAU!$AD$10:$AD$522,Récap!C$20,TABLEAU!$AE$10:$AE$522)</f>
        <v>0</v>
      </c>
      <c r="D21" s="10">
        <f>SUMIF(TABLEAU!$AD$10:$AD$522,Récap!D$20,TABLEAU!$AE$10:$AE$522)</f>
        <v>1</v>
      </c>
      <c r="E21" s="10">
        <f>SUMIF(TABLEAU!$AD$10:$AD$522,Récap!E$20,TABLEAU!$AE$10:$AE$522)</f>
        <v>0</v>
      </c>
      <c r="F21" s="10">
        <f>SUMIF(TABLEAU!$AD$10:$AD$522,Récap!F$20,TABLEAU!$AE$10:$AE$522)</f>
        <v>0</v>
      </c>
      <c r="G21" s="10">
        <f>SUMIF(TABLEAU!$AD$10:$AD$522,Récap!G$20,TABLEAU!$AE$10:$AE$522)</f>
        <v>0</v>
      </c>
      <c r="H21" s="10">
        <f>SUMIF(TABLEAU!$AD$10:$AD$522,Récap!H$20,TABLEAU!$AE$10:$AE$522)</f>
        <v>0</v>
      </c>
      <c r="I21" s="10">
        <f>SUMIF(TABLEAU!$AD$10:$AD$522,Récap!I$20,TABLEAU!$AE$10:$AE$522)</f>
        <v>0</v>
      </c>
      <c r="J21" s="10">
        <f>SUMIF(TABLEAU!$AD$10:$AD$522,Récap!J$20,TABLEAU!$AE$10:$AE$522)</f>
        <v>0</v>
      </c>
      <c r="K21" s="10">
        <f>SUMIF(TABLEAU!$AD$10:$AD$522,Récap!K$20,TABLEAU!$AE$10:$AE$522)</f>
        <v>0</v>
      </c>
      <c r="L21" s="10">
        <f>SUMIF(TABLEAU!$AD$10:$AD$522,Récap!L$20,TABLEAU!$AE$10:$AE$522)</f>
        <v>0</v>
      </c>
      <c r="M21" s="10"/>
      <c r="N21" s="10"/>
      <c r="O21" s="10"/>
      <c r="P21" s="10"/>
      <c r="Q21" s="10"/>
      <c r="R21" s="10"/>
      <c r="S21" s="10"/>
      <c r="T21" s="23">
        <f>SUM(B21:R21)</f>
        <v>1</v>
      </c>
      <c r="U21" s="23"/>
      <c r="V21" s="23">
        <f t="shared" si="0"/>
        <v>0</v>
      </c>
    </row>
    <row r="22" spans="1:22" ht="14.5">
      <c r="A22" s="12" t="s">
        <v>3</v>
      </c>
      <c r="B22" s="13" t="s">
        <v>114</v>
      </c>
      <c r="C22" s="13"/>
      <c r="D22" s="13"/>
      <c r="E22" s="13"/>
      <c r="F22" s="14"/>
      <c r="G22" s="14"/>
      <c r="H22" s="14"/>
      <c r="I22" s="14"/>
      <c r="J22" s="14"/>
      <c r="K22" s="14"/>
      <c r="L22" s="13"/>
      <c r="M22" s="13"/>
      <c r="N22" s="13"/>
      <c r="O22" s="13"/>
      <c r="P22" s="24"/>
      <c r="Q22" s="24"/>
      <c r="R22" s="22"/>
      <c r="S22" s="22"/>
      <c r="T22" s="23"/>
      <c r="U22" s="23"/>
      <c r="V22" s="23"/>
    </row>
    <row r="23" spans="1:22" ht="14.5">
      <c r="A23" s="6" t="str">
        <f>TABLEAU!AG7</f>
        <v>11</v>
      </c>
      <c r="B23" s="10">
        <f>SUMIF(TABLEAU!$AG$10:$AG$522,Récap!B$22,TABLEAU!$AH$10:$AH$522)</f>
        <v>1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23">
        <f>SUM(B23:R23)</f>
        <v>1</v>
      </c>
      <c r="U23" s="23"/>
      <c r="V23" s="23">
        <f t="shared" si="0"/>
        <v>0</v>
      </c>
    </row>
    <row r="24" spans="1:22" ht="14.5">
      <c r="A24" s="12" t="s">
        <v>3</v>
      </c>
      <c r="B24" s="13" t="s">
        <v>4</v>
      </c>
      <c r="C24" s="13" t="s">
        <v>0</v>
      </c>
      <c r="D24" s="13" t="s">
        <v>5</v>
      </c>
      <c r="E24" s="13" t="s">
        <v>2</v>
      </c>
      <c r="F24" s="14" t="s">
        <v>1</v>
      </c>
      <c r="G24" s="14" t="s">
        <v>40</v>
      </c>
      <c r="H24" s="14" t="s">
        <v>41</v>
      </c>
      <c r="I24" s="14" t="s">
        <v>14</v>
      </c>
      <c r="J24" s="14" t="s">
        <v>15</v>
      </c>
      <c r="K24" s="14" t="s">
        <v>26</v>
      </c>
      <c r="L24" s="13"/>
      <c r="M24" s="13"/>
      <c r="N24" s="13"/>
      <c r="O24" s="13"/>
      <c r="P24" s="24"/>
      <c r="Q24" s="24"/>
      <c r="R24" s="22"/>
      <c r="S24" s="22"/>
      <c r="T24" s="23"/>
      <c r="U24" s="23"/>
      <c r="V24" s="23"/>
    </row>
    <row r="25" spans="1:22" ht="14.5">
      <c r="A25" s="8" t="str">
        <f>TABLEAU!AJ7</f>
        <v>12</v>
      </c>
      <c r="B25" s="10">
        <f>SUMIF(TABLEAU!$AJ$10:$AJ$522,Récap!B$24,TABLEAU!$AK$10:$AK$522)</f>
        <v>0</v>
      </c>
      <c r="C25" s="10">
        <f>SUMIF(TABLEAU!$AJ$10:$AJ$522,Récap!C$24,TABLEAU!$AK$10:$AK$522)</f>
        <v>0</v>
      </c>
      <c r="D25" s="10">
        <f>SUMIF(TABLEAU!$AJ$10:$AJ$522,Récap!D$24,TABLEAU!$AK$10:$AK$522)</f>
        <v>0</v>
      </c>
      <c r="E25" s="10">
        <f>SUMIF(TABLEAU!$AJ$10:$AJ$522,Récap!E$24,TABLEAU!$AK$10:$AK$522)</f>
        <v>0</v>
      </c>
      <c r="F25" s="10">
        <f>SUMIF(TABLEAU!$AJ$10:$AJ$522,Récap!F$24,TABLEAU!$AK$10:$AK$522)</f>
        <v>1</v>
      </c>
      <c r="G25" s="10">
        <f>SUMIF(TABLEAU!$AJ$10:$AJ$522,Récap!G$24,TABLEAU!$AK$10:$AK$522)</f>
        <v>0</v>
      </c>
      <c r="H25" s="10">
        <f>SUMIF(TABLEAU!$AJ$10:$AJ$522,Récap!H$24,TABLEAU!$AK$10:$AK$522)</f>
        <v>0</v>
      </c>
      <c r="I25" s="10">
        <f>SUMIF(TABLEAU!$AJ$10:$AJ$522,Récap!I$24,TABLEAU!$AK$10:$AK$522)</f>
        <v>0</v>
      </c>
      <c r="J25" s="10">
        <f>SUMIF(TABLEAU!$AJ$10:$AJ$522,Récap!J$24,TABLEAU!$AK$10:$AK$522)</f>
        <v>0</v>
      </c>
      <c r="K25" s="10">
        <f>SUMIF(TABLEAU!$AJ$10:$AJ$522,Récap!K$24,TABLEAU!$AK$10:$AK$522)</f>
        <v>0</v>
      </c>
      <c r="L25" s="10"/>
      <c r="M25" s="10"/>
      <c r="N25" s="10"/>
      <c r="O25" s="10"/>
      <c r="P25" s="10"/>
      <c r="Q25" s="10"/>
      <c r="R25" s="10"/>
      <c r="S25" s="10"/>
      <c r="T25" s="23">
        <f>SUM(B25:R25)</f>
        <v>1</v>
      </c>
      <c r="U25" s="23"/>
      <c r="V25" s="23">
        <f t="shared" si="0"/>
        <v>0</v>
      </c>
    </row>
    <row r="26" spans="1:22" ht="14.5">
      <c r="A26" s="12" t="s">
        <v>3</v>
      </c>
      <c r="B26" s="13">
        <v>7</v>
      </c>
      <c r="C26" s="13">
        <v>8</v>
      </c>
      <c r="D26" s="13">
        <v>9</v>
      </c>
      <c r="E26" s="13">
        <v>10</v>
      </c>
      <c r="F26" s="14">
        <v>11</v>
      </c>
      <c r="G26" s="14"/>
      <c r="H26" s="14"/>
      <c r="I26" s="14"/>
      <c r="J26" s="14"/>
      <c r="K26" s="14"/>
      <c r="L26" s="24"/>
      <c r="M26" s="24"/>
      <c r="N26" s="24"/>
      <c r="O26" s="24"/>
      <c r="P26" s="24"/>
      <c r="Q26" s="24"/>
      <c r="R26" s="22"/>
      <c r="S26" s="22"/>
      <c r="T26" s="23"/>
      <c r="U26" s="23"/>
      <c r="V26" s="23"/>
    </row>
    <row r="27" spans="1:22" ht="14.5">
      <c r="A27" s="6" t="str">
        <f>TABLEAU!AM7</f>
        <v>13</v>
      </c>
      <c r="B27" s="15">
        <f>SUMIF(TABLEAU!$AM$10:$AM$522,Récap!B$26,TABLEAU!$AN$10:$AN$522)</f>
        <v>0</v>
      </c>
      <c r="C27" s="15">
        <f>SUMIF(TABLEAU!$AM$10:$AM$522,Récap!C$26,TABLEAU!$AN$10:$AN$522)</f>
        <v>0</v>
      </c>
      <c r="D27" s="15">
        <f>SUMIF(TABLEAU!$AM$10:$AM$522,Récap!D$26,TABLEAU!$AN$10:$AN$522)</f>
        <v>0</v>
      </c>
      <c r="E27" s="15">
        <f>SUMIF(TABLEAU!$AM$10:$AM$522,Récap!E$26,TABLEAU!$AN$10:$AN$522)</f>
        <v>1</v>
      </c>
      <c r="F27" s="15">
        <f>SUMIF(TABLEAU!$AM$10:$AM$522,Récap!F$26,TABLEAU!$AN$10:$AN$522)</f>
        <v>0</v>
      </c>
      <c r="G27" s="15">
        <f>SUMIF(TABLEAU!$AM$10:$AM$522,Récap!G$26,TABLEAU!$AN$10:$AN$522)</f>
        <v>0</v>
      </c>
      <c r="H27" s="15">
        <f>SUMIF(TABLEAU!$AM$10:$AM$522,Récap!H$26,TABLEAU!$AN$10:$AN$522)</f>
        <v>0</v>
      </c>
      <c r="I27" s="15">
        <f>SUMIF(TABLEAU!$AM$10:$AM$522,Récap!I$26,TABLEAU!$AN$10:$AN$522)</f>
        <v>0</v>
      </c>
      <c r="J27" s="15">
        <f>SUMIF(TABLEAU!$AM$10:$AM$522,Récap!J$26,TABLEAU!$AN$10:$AN$522)</f>
        <v>0</v>
      </c>
      <c r="K27" s="15">
        <f>SUMIF(TABLEAU!$AM$10:$AM$522,Récap!K$26,TABLEAU!$AN$10:$AN$522)</f>
        <v>0</v>
      </c>
      <c r="L27" s="15"/>
      <c r="M27" s="15"/>
      <c r="N27" s="15"/>
      <c r="O27" s="15"/>
      <c r="P27" s="15"/>
      <c r="Q27" s="15"/>
      <c r="R27" s="15"/>
      <c r="S27" s="15"/>
      <c r="T27" s="23">
        <f>SUM(B27:R27)</f>
        <v>1</v>
      </c>
      <c r="U27" s="23"/>
      <c r="V27" s="23">
        <f t="shared" si="0"/>
        <v>0</v>
      </c>
    </row>
    <row r="28" spans="1:22" ht="14.5">
      <c r="A28" s="12" t="s">
        <v>3</v>
      </c>
      <c r="B28" s="13">
        <v>39</v>
      </c>
      <c r="C28" s="13">
        <v>40</v>
      </c>
      <c r="D28" s="13">
        <v>41</v>
      </c>
      <c r="E28" s="13">
        <v>42</v>
      </c>
      <c r="F28" s="14">
        <v>43</v>
      </c>
      <c r="G28" s="14">
        <v>44</v>
      </c>
      <c r="H28" s="14">
        <v>45</v>
      </c>
      <c r="I28" s="14">
        <v>46</v>
      </c>
      <c r="J28" s="14">
        <v>47</v>
      </c>
      <c r="K28" s="14">
        <v>48</v>
      </c>
      <c r="L28" s="24"/>
      <c r="M28" s="24"/>
      <c r="N28" s="24"/>
      <c r="O28" s="24"/>
      <c r="P28" s="24"/>
      <c r="Q28" s="24"/>
      <c r="R28" s="22"/>
      <c r="S28" s="22"/>
      <c r="T28" s="23"/>
      <c r="U28" s="23"/>
      <c r="V28" s="23"/>
    </row>
    <row r="29" spans="1:22" ht="14.5">
      <c r="A29" s="6" t="str">
        <f>TABLEAU!AP7</f>
        <v>14</v>
      </c>
      <c r="B29" s="11">
        <f>SUMIF(TABLEAU!$AP$10:$AP$522,Récap!B$28,TABLEAU!$AQ$10:$AQ$522)</f>
        <v>0</v>
      </c>
      <c r="C29" s="11">
        <f>SUMIF(TABLEAU!$AP$10:$AP$522,Récap!C$28,TABLEAU!$AQ$10:$AQ$522)</f>
        <v>1</v>
      </c>
      <c r="D29" s="11">
        <f>SUMIF(TABLEAU!$AP$10:$AP$522,Récap!D$28,TABLEAU!$AQ$10:$AQ$522)</f>
        <v>0</v>
      </c>
      <c r="E29" s="11">
        <f>SUMIF(TABLEAU!$AP$10:$AP$522,Récap!E$28,TABLEAU!$AQ$10:$AQ$522)</f>
        <v>0</v>
      </c>
      <c r="F29" s="11">
        <f>SUMIF(TABLEAU!$AP$10:$AP$522,Récap!F$28,TABLEAU!$AQ$10:$AQ$522)</f>
        <v>0</v>
      </c>
      <c r="G29" s="11">
        <f>SUMIF(TABLEAU!$AP$10:$AP$522,Récap!G$28,TABLEAU!$AQ$10:$AQ$522)</f>
        <v>0</v>
      </c>
      <c r="H29" s="11">
        <f>SUMIF(TABLEAU!$AP$10:$AP$522,Récap!H$28,TABLEAU!$AQ$10:$AQ$522)</f>
        <v>0</v>
      </c>
      <c r="I29" s="11">
        <f>SUMIF(TABLEAU!$AP$10:$AP$522,Récap!I$28,TABLEAU!$AQ$10:$AQ$522)</f>
        <v>0</v>
      </c>
      <c r="J29" s="11">
        <f>SUMIF(TABLEAU!$AP$10:$AP$522,Récap!J$28,TABLEAU!$AQ$10:$AQ$522)</f>
        <v>0</v>
      </c>
      <c r="K29" s="11">
        <f>SUMIF(TABLEAU!$AP$10:$AP$522,Récap!K$28,TABLEAU!$AQ$10:$AQ$522)</f>
        <v>0</v>
      </c>
      <c r="L29" s="11"/>
      <c r="M29" s="11"/>
      <c r="N29" s="11"/>
      <c r="O29" s="11"/>
      <c r="P29" s="11"/>
      <c r="Q29" s="11"/>
      <c r="R29" s="11"/>
      <c r="S29" s="11"/>
      <c r="T29" s="23">
        <f>SUM(B29:R29)</f>
        <v>1</v>
      </c>
      <c r="U29" s="23"/>
      <c r="V29" s="23">
        <f t="shared" si="0"/>
        <v>0</v>
      </c>
    </row>
    <row r="30" spans="1:22" ht="14.5">
      <c r="A30" s="12" t="s">
        <v>3</v>
      </c>
      <c r="B30" s="13">
        <v>36</v>
      </c>
      <c r="C30" s="13">
        <v>37</v>
      </c>
      <c r="D30" s="13">
        <v>38</v>
      </c>
      <c r="E30" s="13">
        <v>39</v>
      </c>
      <c r="F30" s="14">
        <v>40</v>
      </c>
      <c r="G30" s="14">
        <v>41</v>
      </c>
      <c r="H30" s="14">
        <v>42</v>
      </c>
      <c r="I30" s="14">
        <v>43</v>
      </c>
      <c r="J30" s="14">
        <v>44</v>
      </c>
      <c r="K30" s="14">
        <v>45</v>
      </c>
      <c r="L30" s="13">
        <v>46</v>
      </c>
      <c r="M30" s="13">
        <v>47</v>
      </c>
      <c r="N30" s="13">
        <v>48</v>
      </c>
      <c r="O30" s="13"/>
      <c r="P30" s="24"/>
      <c r="Q30" s="24"/>
      <c r="R30" s="22"/>
      <c r="S30" s="22"/>
      <c r="T30" s="23"/>
      <c r="U30" s="23"/>
      <c r="V30" s="23"/>
    </row>
    <row r="31" spans="1:22" ht="14.5">
      <c r="A31" s="6" t="str">
        <f>TABLEAU!AS7</f>
        <v>15</v>
      </c>
      <c r="B31" s="15">
        <f>SUMIF(TABLEAU!$AS$10:$AS$522,Récap!B$30,TABLEAU!$AT$10:$AT$522)</f>
        <v>0</v>
      </c>
      <c r="C31" s="15">
        <f>SUMIF(TABLEAU!$AS$10:$AS$522,Récap!C$30,TABLEAU!$AT$10:$AT$522)</f>
        <v>0</v>
      </c>
      <c r="D31" s="15">
        <f>SUMIF(TABLEAU!$AS$10:$AS$522,Récap!D$30,TABLEAU!$AT$10:$AT$522)</f>
        <v>0</v>
      </c>
      <c r="E31" s="15">
        <f>SUMIF(TABLEAU!$AS$10:$AS$522,Récap!E$30,TABLEAU!$AT$10:$AT$522)</f>
        <v>0</v>
      </c>
      <c r="F31" s="15">
        <f>SUMIF(TABLEAU!$AS$10:$AS$522,Récap!F$30,TABLEAU!$AT$10:$AT$522)</f>
        <v>1</v>
      </c>
      <c r="G31" s="15">
        <f>SUMIF(TABLEAU!$AS$10:$AS$522,Récap!G$30,TABLEAU!$AT$10:$AT$522)</f>
        <v>0</v>
      </c>
      <c r="H31" s="15">
        <f>SUMIF(TABLEAU!$AS$10:$AS$522,Récap!H$30,TABLEAU!$AT$10:$AT$522)</f>
        <v>0</v>
      </c>
      <c r="I31" s="15">
        <f>SUMIF(TABLEAU!$AS$10:$AS$522,Récap!I$30,TABLEAU!$AT$10:$AT$522)</f>
        <v>0</v>
      </c>
      <c r="J31" s="15">
        <f>SUMIF(TABLEAU!$AS$10:$AS$522,Récap!J$30,TABLEAU!$AT$10:$AT$522)</f>
        <v>0</v>
      </c>
      <c r="K31" s="15">
        <f>SUMIF(TABLEAU!$AS$10:$AS$522,Récap!K$30,TABLEAU!$AT$10:$AT$522)</f>
        <v>0</v>
      </c>
      <c r="L31" s="15">
        <f>SUMIF(TABLEAU!$AS$10:$AS$522,Récap!L$30,TABLEAU!$AT$10:$AT$522)</f>
        <v>0</v>
      </c>
      <c r="M31" s="15">
        <f>SUMIF(TABLEAU!$AS$10:$AS$522,Récap!M$30,TABLEAU!$AT$10:$AT$522)</f>
        <v>0</v>
      </c>
      <c r="N31" s="15">
        <f>SUMIF(TABLEAU!$AS$10:$AS$522,Récap!N$30,TABLEAU!$AT$10:$AT$522)</f>
        <v>0</v>
      </c>
      <c r="O31" s="15"/>
      <c r="P31" s="15"/>
      <c r="Q31" s="15"/>
      <c r="R31" s="15"/>
      <c r="S31" s="15"/>
      <c r="T31" s="23">
        <f>SUM(B31:R31)</f>
        <v>1</v>
      </c>
      <c r="U31" s="23"/>
      <c r="V31" s="23">
        <f t="shared" si="0"/>
        <v>0</v>
      </c>
    </row>
    <row r="32" spans="1:22" s="5" customFormat="1" ht="14.5">
      <c r="A32" s="12" t="s">
        <v>3</v>
      </c>
      <c r="B32" s="13">
        <v>0</v>
      </c>
      <c r="C32" s="13">
        <v>1</v>
      </c>
      <c r="D32" s="13">
        <v>2</v>
      </c>
      <c r="E32" s="13">
        <v>3</v>
      </c>
      <c r="F32" s="14">
        <v>4</v>
      </c>
      <c r="G32" s="14">
        <v>5</v>
      </c>
      <c r="H32" s="14">
        <v>6</v>
      </c>
      <c r="I32" s="14"/>
      <c r="J32" s="14"/>
      <c r="K32" s="14"/>
      <c r="L32" s="13"/>
      <c r="M32" s="13"/>
      <c r="N32" s="13"/>
      <c r="O32" s="13"/>
      <c r="P32" s="24"/>
      <c r="Q32" s="24"/>
      <c r="R32" s="22"/>
      <c r="S32" s="22"/>
      <c r="T32" s="23"/>
      <c r="U32" s="23"/>
      <c r="V32" s="23"/>
    </row>
    <row r="33" spans="1:22" s="5" customFormat="1" ht="14.5">
      <c r="A33" s="6" t="str">
        <f>TABLEAU!AV7</f>
        <v>16</v>
      </c>
      <c r="B33" s="15">
        <f>SUMIF(TABLEAU!$AV$10:$AV$522,Récap!B$32,TABLEAU!$AW$10:$AW$522)</f>
        <v>0</v>
      </c>
      <c r="C33" s="15">
        <f>SUMIF(TABLEAU!$AV$10:$AV$522,Récap!C$32,TABLEAU!$AW$10:$AW$522)</f>
        <v>0</v>
      </c>
      <c r="D33" s="15">
        <f>SUMIF(TABLEAU!$AV$10:$AV$522,Récap!D$32,TABLEAU!$AW$10:$AW$522)</f>
        <v>0</v>
      </c>
      <c r="E33" s="15">
        <f>SUMIF(TABLEAU!$AV$10:$AV$522,Récap!E$32,TABLEAU!$AW$10:$AW$522)</f>
        <v>0</v>
      </c>
      <c r="F33" s="15">
        <f>SUMIF(TABLEAU!$AV$10:$AV$522,Récap!F$32,TABLEAU!$AW$10:$AW$522)</f>
        <v>0</v>
      </c>
      <c r="G33" s="15">
        <f>SUMIF(TABLEAU!$AV$10:$AV$522,Récap!G$32,TABLEAU!$AW$10:$AW$522)</f>
        <v>1</v>
      </c>
      <c r="H33" s="15">
        <f>SUMIF(TABLEAU!$AV$10:$AV$522,Récap!H$32,TABLEAU!$AW$10:$AW$522)</f>
        <v>0</v>
      </c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23">
        <f t="shared" ref="T33:T97" si="1">SUM(B33:R33)</f>
        <v>1</v>
      </c>
      <c r="U33" s="23"/>
      <c r="V33" s="23">
        <f t="shared" si="0"/>
        <v>0</v>
      </c>
    </row>
    <row r="34" spans="1:22" s="5" customFormat="1" ht="14.5">
      <c r="A34" s="12" t="s">
        <v>3</v>
      </c>
      <c r="B34" s="13" t="s">
        <v>4</v>
      </c>
      <c r="C34" s="13" t="s">
        <v>0</v>
      </c>
      <c r="D34" s="13" t="s">
        <v>5</v>
      </c>
      <c r="E34" s="13" t="s">
        <v>2</v>
      </c>
      <c r="F34" s="14" t="s">
        <v>1</v>
      </c>
      <c r="G34" s="14" t="s">
        <v>40</v>
      </c>
      <c r="H34" s="14" t="s">
        <v>41</v>
      </c>
      <c r="I34" s="14" t="s">
        <v>14</v>
      </c>
      <c r="J34" s="14" t="s">
        <v>15</v>
      </c>
      <c r="K34" s="14" t="s">
        <v>26</v>
      </c>
      <c r="L34" s="13"/>
      <c r="M34" s="13"/>
      <c r="N34" s="13"/>
      <c r="O34" s="13"/>
      <c r="P34" s="24"/>
      <c r="Q34" s="24"/>
      <c r="R34" s="22"/>
      <c r="S34" s="22"/>
      <c r="T34" s="23"/>
      <c r="U34" s="23"/>
      <c r="V34" s="23"/>
    </row>
    <row r="35" spans="1:22" s="5" customFormat="1" ht="14.5">
      <c r="A35" s="6" t="str">
        <f>TABLEAU!AY7</f>
        <v>17</v>
      </c>
      <c r="B35" s="15">
        <f>SUMIF(TABLEAU!$AY$10:$AY$522,Récap!B$34,TABLEAU!$AZ$10:$AZ$522)</f>
        <v>0</v>
      </c>
      <c r="C35" s="15">
        <f>SUMIF(TABLEAU!$AY$10:$AY$522,Récap!C$34,TABLEAU!$AZ$10:$AZ$522)</f>
        <v>0</v>
      </c>
      <c r="D35" s="15">
        <f>SUMIF(TABLEAU!$AY$10:$AY$522,Récap!D$34,TABLEAU!$AZ$10:$AZ$522)</f>
        <v>0</v>
      </c>
      <c r="E35" s="15">
        <f>SUMIF(TABLEAU!$AY$10:$AY$522,Récap!E$34,TABLEAU!$AZ$10:$AZ$522)</f>
        <v>0</v>
      </c>
      <c r="F35" s="15">
        <f>SUMIF(TABLEAU!$AY$10:$AY$522,Récap!F$34,TABLEAU!$AZ$10:$AZ$522)</f>
        <v>1</v>
      </c>
      <c r="G35" s="15">
        <f>SUMIF(TABLEAU!$AY$10:$AY$522,Récap!G$34,TABLEAU!$AZ$10:$AZ$522)</f>
        <v>0</v>
      </c>
      <c r="H35" s="15">
        <f>SUMIF(TABLEAU!$AY$10:$AY$522,Récap!H$34,TABLEAU!$AZ$10:$AZ$522)</f>
        <v>0</v>
      </c>
      <c r="I35" s="15">
        <f>SUMIF(TABLEAU!$AY$10:$AY$522,Récap!I$34,TABLEAU!$AZ$10:$AZ$522)</f>
        <v>0</v>
      </c>
      <c r="J35" s="15">
        <f>SUMIF(TABLEAU!$AY$10:$AY$522,Récap!J$34,TABLEAU!$AZ$10:$AZ$522)</f>
        <v>0</v>
      </c>
      <c r="K35" s="15">
        <f>SUMIF(TABLEAU!$AY$10:$AY$522,Récap!K$34,TABLEAU!$AZ$10:$AZ$522)</f>
        <v>0</v>
      </c>
      <c r="L35" s="15"/>
      <c r="M35" s="15"/>
      <c r="N35" s="15"/>
      <c r="O35" s="15"/>
      <c r="P35" s="15"/>
      <c r="Q35" s="15"/>
      <c r="R35" s="15"/>
      <c r="S35" s="15"/>
      <c r="T35" s="23">
        <f t="shared" si="1"/>
        <v>1</v>
      </c>
      <c r="U35" s="23"/>
      <c r="V35" s="23">
        <f t="shared" si="0"/>
        <v>0</v>
      </c>
    </row>
    <row r="36" spans="1:22" s="5" customFormat="1" ht="14.5">
      <c r="A36" s="12" t="s">
        <v>3</v>
      </c>
      <c r="B36" s="13" t="s">
        <v>4</v>
      </c>
      <c r="C36" s="13" t="s">
        <v>0</v>
      </c>
      <c r="D36" s="13" t="s">
        <v>5</v>
      </c>
      <c r="E36" s="13" t="s">
        <v>2</v>
      </c>
      <c r="F36" s="14" t="s">
        <v>1</v>
      </c>
      <c r="G36" s="14" t="s">
        <v>40</v>
      </c>
      <c r="H36" s="14" t="s">
        <v>41</v>
      </c>
      <c r="I36" s="14" t="s">
        <v>14</v>
      </c>
      <c r="J36" s="14" t="s">
        <v>15</v>
      </c>
      <c r="K36" s="14" t="s">
        <v>26</v>
      </c>
      <c r="L36" s="13"/>
      <c r="M36" s="13"/>
      <c r="N36" s="13"/>
      <c r="O36" s="13"/>
      <c r="P36" s="24"/>
      <c r="Q36" s="24"/>
      <c r="R36" s="22"/>
      <c r="S36" s="22"/>
      <c r="T36" s="23"/>
      <c r="U36" s="23"/>
      <c r="V36" s="23"/>
    </row>
    <row r="37" spans="1:22" s="5" customFormat="1" ht="14.5">
      <c r="A37" s="6" t="str">
        <f>TABLEAU!BB7</f>
        <v>18</v>
      </c>
      <c r="B37" s="15">
        <f>SUMIF(TABLEAU!$BB$10:$BB$522,Récap!B$36,TABLEAU!$BC$10:$BC$522)</f>
        <v>0</v>
      </c>
      <c r="C37" s="15">
        <f>SUMIF(TABLEAU!$BB$10:$BB$522,Récap!C$36,TABLEAU!$BC$10:$BC$522)</f>
        <v>0</v>
      </c>
      <c r="D37" s="15">
        <f>SUMIF(TABLEAU!$BB$10:$BB$522,Récap!D$36,TABLEAU!$BC$10:$BC$522)</f>
        <v>0</v>
      </c>
      <c r="E37" s="15">
        <f>SUMIF(TABLEAU!$BB$10:$BB$522,Récap!E$36,TABLEAU!$BC$10:$BC$522)</f>
        <v>0</v>
      </c>
      <c r="F37" s="15">
        <f>SUMIF(TABLEAU!$BB$10:$BB$522,Récap!F$36,TABLEAU!$BC$10:$BC$522)</f>
        <v>1</v>
      </c>
      <c r="G37" s="15">
        <f>SUMIF(TABLEAU!$BB$10:$BB$522,Récap!G$36,TABLEAU!$BC$10:$BC$522)</f>
        <v>0</v>
      </c>
      <c r="H37" s="15">
        <f>SUMIF(TABLEAU!$BB$10:$BB$522,Récap!H$36,TABLEAU!$BC$10:$BC$522)</f>
        <v>0</v>
      </c>
      <c r="I37" s="15">
        <f>SUMIF(TABLEAU!$BB$10:$BB$522,Récap!I$36,TABLEAU!$BC$10:$BC$522)</f>
        <v>0</v>
      </c>
      <c r="J37" s="15">
        <f>SUMIF(TABLEAU!$BB$10:$BB$522,Récap!J$36,TABLEAU!$BC$10:$BC$522)</f>
        <v>0</v>
      </c>
      <c r="K37" s="15">
        <f>SUMIF(TABLEAU!$BB$10:$BB$522,Récap!K$36,TABLEAU!$BC$10:$BC$522)</f>
        <v>0</v>
      </c>
      <c r="L37" s="15"/>
      <c r="M37" s="15"/>
      <c r="N37" s="15"/>
      <c r="O37" s="15"/>
      <c r="P37" s="15"/>
      <c r="Q37" s="15"/>
      <c r="R37" s="15"/>
      <c r="S37" s="15"/>
      <c r="T37" s="23">
        <f t="shared" si="1"/>
        <v>1</v>
      </c>
      <c r="U37" s="23"/>
      <c r="V37" s="23">
        <f t="shared" si="0"/>
        <v>0</v>
      </c>
    </row>
    <row r="38" spans="1:22" s="5" customFormat="1" ht="14.5">
      <c r="A38" s="12" t="s">
        <v>3</v>
      </c>
      <c r="B38" s="13" t="s">
        <v>4</v>
      </c>
      <c r="C38" s="13" t="s">
        <v>0</v>
      </c>
      <c r="D38" s="13" t="s">
        <v>5</v>
      </c>
      <c r="E38" s="13" t="s">
        <v>2</v>
      </c>
      <c r="F38" s="14" t="s">
        <v>1</v>
      </c>
      <c r="G38" s="14" t="s">
        <v>40</v>
      </c>
      <c r="H38" s="14" t="s">
        <v>41</v>
      </c>
      <c r="I38" s="14" t="s">
        <v>14</v>
      </c>
      <c r="J38" s="14" t="s">
        <v>15</v>
      </c>
      <c r="K38" s="14" t="s">
        <v>26</v>
      </c>
      <c r="L38" s="13"/>
      <c r="M38" s="13"/>
      <c r="N38" s="13"/>
      <c r="O38" s="13"/>
      <c r="P38" s="24"/>
      <c r="Q38" s="24"/>
      <c r="R38" s="22"/>
      <c r="S38" s="22"/>
      <c r="T38" s="23"/>
      <c r="U38" s="23"/>
      <c r="V38" s="23"/>
    </row>
    <row r="39" spans="1:22" s="5" customFormat="1" ht="14.5">
      <c r="A39" s="51" t="str">
        <f>TABLEAU!BE7</f>
        <v>19</v>
      </c>
      <c r="B39" s="52">
        <f>SUMIF(TABLEAU!$BE$10:$BE$522,Récap!B$38,TABLEAU!$BF$10:$BF$522)</f>
        <v>0</v>
      </c>
      <c r="C39" s="52">
        <f>SUMIF(TABLEAU!$BE$10:$BE$522,Récap!C$38,TABLEAU!$BF$10:$BF$522)</f>
        <v>0</v>
      </c>
      <c r="D39" s="52">
        <f>SUMIF(TABLEAU!$BE$10:$BE$522,Récap!D$38,TABLEAU!$BF$10:$BF$522)</f>
        <v>0</v>
      </c>
      <c r="E39" s="52">
        <f>SUMIF(TABLEAU!$BE$10:$BE$522,Récap!E$38,TABLEAU!$BF$10:$BF$522)</f>
        <v>0</v>
      </c>
      <c r="F39" s="52">
        <f>SUMIF(TABLEAU!$BE$10:$BE$522,Récap!F$38,TABLEAU!$BF$10:$BF$522)</f>
        <v>3</v>
      </c>
      <c r="G39" s="52">
        <f>SUMIF(TABLEAU!$BE$10:$BE$522,Récap!G$38,TABLEAU!$BF$10:$BF$522)</f>
        <v>0</v>
      </c>
      <c r="H39" s="52">
        <f>SUMIF(TABLEAU!$BE$10:$BE$522,Récap!H$38,TABLEAU!$BF$10:$BF$522)</f>
        <v>0</v>
      </c>
      <c r="I39" s="52">
        <f>SUMIF(TABLEAU!$BE$10:$BE$522,Récap!I$38,TABLEAU!$BF$10:$BF$522)</f>
        <v>0</v>
      </c>
      <c r="J39" s="52">
        <f>SUMIF(TABLEAU!$BE$10:$BE$522,Récap!J$38,TABLEAU!$BF$10:$BF$522)</f>
        <v>0</v>
      </c>
      <c r="K39" s="52">
        <f>SUMIF(TABLEAU!$BE$10:$BE$522,Récap!K$38,TABLEAU!$BF$10:$BF$522)</f>
        <v>0</v>
      </c>
      <c r="L39" s="52"/>
      <c r="M39" s="52"/>
      <c r="N39" s="52"/>
      <c r="O39" s="52"/>
      <c r="P39" s="52"/>
      <c r="Q39" s="52"/>
      <c r="R39" s="52"/>
      <c r="S39" s="50"/>
      <c r="T39" s="23">
        <f t="shared" si="1"/>
        <v>3</v>
      </c>
      <c r="U39" s="23"/>
      <c r="V39" s="23">
        <f t="shared" si="0"/>
        <v>0</v>
      </c>
    </row>
    <row r="40" spans="1:22" s="5" customFormat="1" ht="14.5">
      <c r="A40" s="12" t="s">
        <v>3</v>
      </c>
      <c r="B40" s="13" t="s">
        <v>4</v>
      </c>
      <c r="C40" s="13" t="s">
        <v>0</v>
      </c>
      <c r="D40" s="13" t="s">
        <v>5</v>
      </c>
      <c r="E40" s="13" t="s">
        <v>2</v>
      </c>
      <c r="F40" s="14" t="s">
        <v>1</v>
      </c>
      <c r="G40" s="14" t="s">
        <v>40</v>
      </c>
      <c r="H40" s="14" t="s">
        <v>41</v>
      </c>
      <c r="I40" s="14" t="s">
        <v>14</v>
      </c>
      <c r="J40" s="14" t="s">
        <v>15</v>
      </c>
      <c r="K40" s="14" t="s">
        <v>26</v>
      </c>
      <c r="L40" s="13"/>
      <c r="M40" s="13"/>
      <c r="N40" s="13"/>
      <c r="O40" s="13"/>
      <c r="P40" s="24"/>
      <c r="Q40" s="24"/>
      <c r="R40" s="22"/>
      <c r="S40" s="22"/>
      <c r="T40" s="23"/>
      <c r="U40" s="23"/>
      <c r="V40" s="23"/>
    </row>
    <row r="41" spans="1:22" s="5" customFormat="1" ht="14.5">
      <c r="A41" s="51" t="str">
        <f>TABLEAU!BH7</f>
        <v>20</v>
      </c>
      <c r="B41" s="52">
        <f>SUMIF(TABLEAU!$BH$10:$BH$522,Récap!B$40,TABLEAU!$BI$10:$BI$522)</f>
        <v>0</v>
      </c>
      <c r="C41" s="52">
        <f>SUMIF(TABLEAU!$BH$10:$BH$522,Récap!C$40,TABLEAU!$BI$10:$BI$522)</f>
        <v>0</v>
      </c>
      <c r="D41" s="52">
        <f>SUMIF(TABLEAU!$BH$10:$BH$522,Récap!D$40,TABLEAU!$BI$10:$BI$522)</f>
        <v>0</v>
      </c>
      <c r="E41" s="52">
        <f>SUMIF(TABLEAU!$BH$10:$BH$522,Récap!E$40,TABLEAU!$BI$10:$BI$522)</f>
        <v>0</v>
      </c>
      <c r="F41" s="52">
        <f>SUMIF(TABLEAU!$BH$10:$BH$522,Récap!F$40,TABLEAU!$BI$10:$BI$522)</f>
        <v>0</v>
      </c>
      <c r="G41" s="52">
        <f>SUMIF(TABLEAU!$BH$10:$BH$522,Récap!G$40,TABLEAU!$BI$10:$BI$522)</f>
        <v>0</v>
      </c>
      <c r="H41" s="52">
        <f>SUMIF(TABLEAU!$BH$10:$BH$522,Récap!H$40,TABLEAU!$BI$10:$BI$522)</f>
        <v>0</v>
      </c>
      <c r="I41" s="52">
        <f>SUMIF(TABLEAU!$BH$10:$BH$522,Récap!I$40,TABLEAU!$BI$10:$BI$522)</f>
        <v>0</v>
      </c>
      <c r="J41" s="52">
        <f>SUMIF(TABLEAU!$BH$10:$BH$522,Récap!J$40,TABLEAU!$BI$10:$BI$522)</f>
        <v>0</v>
      </c>
      <c r="K41" s="52">
        <f>SUMIF(TABLEAU!$BH$10:$BH$522,Récap!K$40,TABLEAU!$BI$10:$BI$522)</f>
        <v>0</v>
      </c>
      <c r="L41" s="52"/>
      <c r="M41" s="52"/>
      <c r="N41" s="52"/>
      <c r="O41" s="52"/>
      <c r="P41" s="52"/>
      <c r="Q41" s="52"/>
      <c r="R41" s="52"/>
      <c r="S41" s="50"/>
      <c r="T41" s="23">
        <f t="shared" si="1"/>
        <v>0</v>
      </c>
      <c r="U41" s="23"/>
      <c r="V41" s="23">
        <f t="shared" si="0"/>
        <v>0</v>
      </c>
    </row>
    <row r="42" spans="1:22" s="5" customFormat="1" ht="14.5">
      <c r="A42" s="12" t="s">
        <v>3</v>
      </c>
      <c r="B42" s="13" t="s">
        <v>4</v>
      </c>
      <c r="C42" s="13" t="s">
        <v>0</v>
      </c>
      <c r="D42" s="13" t="s">
        <v>5</v>
      </c>
      <c r="E42" s="13" t="s">
        <v>2</v>
      </c>
      <c r="F42" s="14" t="s">
        <v>1</v>
      </c>
      <c r="G42" s="14" t="s">
        <v>40</v>
      </c>
      <c r="H42" s="14" t="s">
        <v>41</v>
      </c>
      <c r="I42" s="14" t="s">
        <v>14</v>
      </c>
      <c r="J42" s="14" t="s">
        <v>15</v>
      </c>
      <c r="K42" s="14" t="s">
        <v>26</v>
      </c>
      <c r="L42" s="13"/>
      <c r="M42" s="13"/>
      <c r="N42" s="13"/>
      <c r="O42" s="13"/>
      <c r="P42" s="24"/>
      <c r="Q42" s="24"/>
      <c r="R42" s="22"/>
      <c r="S42" s="22"/>
      <c r="T42" s="23"/>
      <c r="U42" s="23"/>
      <c r="V42" s="23"/>
    </row>
    <row r="43" spans="1:22" s="5" customFormat="1" ht="14.5">
      <c r="A43" s="51" t="str">
        <f>TABLEAU!BK7</f>
        <v>21</v>
      </c>
      <c r="B43" s="52">
        <f>SUMIF(TABLEAU!$BK$10:$BK$522,Récap!B$42,TABLEAU!$BL$10:$BL$522)</f>
        <v>0</v>
      </c>
      <c r="C43" s="52">
        <f>SUMIF(TABLEAU!$BK$10:$BK$522,Récap!C$42,TABLEAU!$BL$10:$BL$522)</f>
        <v>0</v>
      </c>
      <c r="D43" s="52">
        <f>SUMIF(TABLEAU!$BK$10:$BK$522,Récap!D$42,TABLEAU!$BL$10:$BL$522)</f>
        <v>0</v>
      </c>
      <c r="E43" s="52">
        <f>SUMIF(TABLEAU!$BK$10:$BK$522,Récap!E$42,TABLEAU!$BL$10:$BL$522)</f>
        <v>0</v>
      </c>
      <c r="F43" s="52">
        <f>SUMIF(TABLEAU!$BK$10:$BK$522,Récap!F$42,TABLEAU!$BL$10:$BL$522)</f>
        <v>0</v>
      </c>
      <c r="G43" s="52">
        <f>SUMIF(TABLEAU!$BK$10:$BK$522,Récap!G$42,TABLEAU!$BL$10:$BL$522)</f>
        <v>0</v>
      </c>
      <c r="H43" s="52">
        <f>SUMIF(TABLEAU!$BK$10:$BK$522,Récap!H$42,TABLEAU!$BL$10:$BL$522)</f>
        <v>0</v>
      </c>
      <c r="I43" s="52">
        <f>SUMIF(TABLEAU!$BK$10:$BK$522,Récap!I$42,TABLEAU!$BL$10:$BL$522)</f>
        <v>0</v>
      </c>
      <c r="J43" s="52">
        <f>SUMIF(TABLEAU!$BK$10:$BK$522,Récap!J$42,TABLEAU!$BL$10:$BL$522)</f>
        <v>0</v>
      </c>
      <c r="K43" s="52">
        <f>SUMIF(TABLEAU!$BK$10:$BK$522,Récap!K$42,TABLEAU!$BL$10:$BL$522)</f>
        <v>0</v>
      </c>
      <c r="L43" s="52"/>
      <c r="M43" s="52"/>
      <c r="N43" s="52"/>
      <c r="O43" s="52"/>
      <c r="P43" s="52"/>
      <c r="Q43" s="52"/>
      <c r="R43" s="52"/>
      <c r="S43" s="50"/>
      <c r="T43" s="23">
        <f t="shared" si="1"/>
        <v>0</v>
      </c>
      <c r="U43" s="23"/>
      <c r="V43" s="23">
        <f t="shared" si="0"/>
        <v>0</v>
      </c>
    </row>
    <row r="44" spans="1:22" s="5" customFormat="1" ht="14.5">
      <c r="A44" s="12" t="s">
        <v>3</v>
      </c>
      <c r="B44" s="13" t="s">
        <v>4</v>
      </c>
      <c r="C44" s="13" t="s">
        <v>0</v>
      </c>
      <c r="D44" s="13" t="s">
        <v>5</v>
      </c>
      <c r="E44" s="13" t="s">
        <v>2</v>
      </c>
      <c r="F44" s="14" t="s">
        <v>1</v>
      </c>
      <c r="G44" s="14" t="s">
        <v>40</v>
      </c>
      <c r="H44" s="14" t="s">
        <v>41</v>
      </c>
      <c r="I44" s="14" t="s">
        <v>14</v>
      </c>
      <c r="J44" s="14" t="s">
        <v>15</v>
      </c>
      <c r="K44" s="14" t="s">
        <v>26</v>
      </c>
      <c r="L44" s="13"/>
      <c r="M44" s="13"/>
      <c r="N44" s="13"/>
      <c r="O44" s="13"/>
      <c r="P44" s="24"/>
      <c r="Q44" s="24"/>
      <c r="R44" s="22"/>
      <c r="S44" s="22"/>
      <c r="T44" s="23"/>
      <c r="U44" s="23"/>
      <c r="V44" s="23"/>
    </row>
    <row r="45" spans="1:22" s="5" customFormat="1" ht="14.5">
      <c r="A45" s="51" t="str">
        <f>TABLEAU!BN7</f>
        <v>22</v>
      </c>
      <c r="B45" s="52">
        <f>SUMIF(TABLEAU!$BN$10:$BN$522,Récap!B$44,TABLEAU!$BO$10:$BO$522)</f>
        <v>0</v>
      </c>
      <c r="C45" s="52">
        <f>SUMIF(TABLEAU!$BN$10:$BN$522,Récap!C$44,TABLEAU!$BO$10:$BO$522)</f>
        <v>0</v>
      </c>
      <c r="D45" s="52">
        <f>SUMIF(TABLEAU!$BN$10:$BN$522,Récap!D$44,TABLEAU!$BO$10:$BO$522)</f>
        <v>0</v>
      </c>
      <c r="E45" s="52">
        <f>SUMIF(TABLEAU!$BN$10:$BN$522,Récap!E$44,TABLEAU!$BO$10:$BO$522)</f>
        <v>0</v>
      </c>
      <c r="F45" s="52">
        <f>SUMIF(TABLEAU!$BN$10:$BN$522,Récap!F$44,TABLEAU!$BO$10:$BO$522)</f>
        <v>0</v>
      </c>
      <c r="G45" s="52">
        <f>SUMIF(TABLEAU!$BN$10:$BN$522,Récap!G$44,TABLEAU!$BO$10:$BO$522)</f>
        <v>0</v>
      </c>
      <c r="H45" s="52">
        <f>SUMIF(TABLEAU!$BN$10:$BN$522,Récap!H$44,TABLEAU!$BO$10:$BO$522)</f>
        <v>0</v>
      </c>
      <c r="I45" s="52">
        <f>SUMIF(TABLEAU!$BN$10:$BN$522,Récap!I$44,TABLEAU!$BO$10:$BO$522)</f>
        <v>0</v>
      </c>
      <c r="J45" s="52">
        <f>SUMIF(TABLEAU!$BN$10:$BN$522,Récap!J$44,TABLEAU!$BO$10:$BO$522)</f>
        <v>0</v>
      </c>
      <c r="K45" s="52">
        <f>SUMIF(TABLEAU!$BN$10:$BN$522,Récap!K$44,TABLEAU!$BO$10:$BO$522)</f>
        <v>0</v>
      </c>
      <c r="L45" s="52"/>
      <c r="M45" s="52"/>
      <c r="N45" s="52"/>
      <c r="O45" s="52"/>
      <c r="P45" s="52"/>
      <c r="Q45" s="52"/>
      <c r="R45" s="52"/>
      <c r="S45" s="50"/>
      <c r="T45" s="23">
        <f t="shared" si="1"/>
        <v>0</v>
      </c>
      <c r="U45" s="23"/>
      <c r="V45" s="23">
        <f t="shared" si="0"/>
        <v>0</v>
      </c>
    </row>
    <row r="46" spans="1:22" s="5" customFormat="1" ht="14.5">
      <c r="A46" s="12" t="s">
        <v>3</v>
      </c>
      <c r="B46" s="13" t="s">
        <v>4</v>
      </c>
      <c r="C46" s="13" t="s">
        <v>0</v>
      </c>
      <c r="D46" s="13" t="s">
        <v>5</v>
      </c>
      <c r="E46" s="13" t="s">
        <v>2</v>
      </c>
      <c r="F46" s="14" t="s">
        <v>1</v>
      </c>
      <c r="G46" s="14" t="s">
        <v>40</v>
      </c>
      <c r="H46" s="14" t="s">
        <v>41</v>
      </c>
      <c r="I46" s="14" t="s">
        <v>14</v>
      </c>
      <c r="J46" s="14" t="s">
        <v>15</v>
      </c>
      <c r="K46" s="14" t="s">
        <v>26</v>
      </c>
      <c r="L46" s="13"/>
      <c r="M46" s="13"/>
      <c r="N46" s="13"/>
      <c r="O46" s="13"/>
      <c r="P46" s="24"/>
      <c r="Q46" s="24"/>
      <c r="R46" s="22"/>
      <c r="S46" s="22"/>
      <c r="T46" s="23"/>
      <c r="U46" s="23"/>
      <c r="V46" s="23"/>
    </row>
    <row r="47" spans="1:22" s="5" customFormat="1" ht="14.5">
      <c r="A47" s="51" t="str">
        <f>TABLEAU!BQ7</f>
        <v>23</v>
      </c>
      <c r="B47" s="52">
        <f>SUMIF(TABLEAU!$BQ$10:$BQ$522,Récap!B$46,TABLEAU!$BR$10:$BR$522)</f>
        <v>0</v>
      </c>
      <c r="C47" s="52">
        <f>SUMIF(TABLEAU!$BQ$10:$BQ$522,Récap!C$46,TABLEAU!$BR$10:$BR$522)</f>
        <v>0</v>
      </c>
      <c r="D47" s="52">
        <f>SUMIF(TABLEAU!$BQ$10:$BQ$522,Récap!D$46,TABLEAU!$BR$10:$BR$522)</f>
        <v>0</v>
      </c>
      <c r="E47" s="52">
        <f>SUMIF(TABLEAU!$BQ$10:$BQ$522,Récap!E$46,TABLEAU!$BR$10:$BR$522)</f>
        <v>0</v>
      </c>
      <c r="F47" s="52">
        <f>SUMIF(TABLEAU!$BQ$10:$BQ$522,Récap!F$46,TABLEAU!$BR$10:$BR$522)</f>
        <v>0</v>
      </c>
      <c r="G47" s="52">
        <f>SUMIF(TABLEAU!$BQ$10:$BQ$522,Récap!G$46,TABLEAU!$BR$10:$BR$522)</f>
        <v>0</v>
      </c>
      <c r="H47" s="52">
        <f>SUMIF(TABLEAU!$BQ$10:$BQ$522,Récap!H$46,TABLEAU!$BR$10:$BR$522)</f>
        <v>0</v>
      </c>
      <c r="I47" s="52">
        <f>SUMIF(TABLEAU!$BQ$10:$BQ$522,Récap!I$46,TABLEAU!$BR$10:$BR$522)</f>
        <v>0</v>
      </c>
      <c r="J47" s="52">
        <f>SUMIF(TABLEAU!$BQ$10:$BQ$522,Récap!J$46,TABLEAU!$BR$10:$BR$522)</f>
        <v>0</v>
      </c>
      <c r="K47" s="52">
        <f>SUMIF(TABLEAU!$BQ$10:$BQ$522,Récap!K$46,TABLEAU!$BR$10:$BR$522)</f>
        <v>0</v>
      </c>
      <c r="L47" s="52"/>
      <c r="M47" s="52"/>
      <c r="N47" s="52"/>
      <c r="O47" s="52"/>
      <c r="P47" s="52"/>
      <c r="Q47" s="52"/>
      <c r="R47" s="52"/>
      <c r="S47" s="50"/>
      <c r="T47" s="23">
        <f t="shared" si="1"/>
        <v>0</v>
      </c>
      <c r="U47" s="23"/>
      <c r="V47" s="23">
        <f t="shared" si="0"/>
        <v>0</v>
      </c>
    </row>
    <row r="48" spans="1:22" s="5" customFormat="1" ht="14.5">
      <c r="A48" s="12" t="s">
        <v>3</v>
      </c>
      <c r="B48" s="13" t="s">
        <v>4</v>
      </c>
      <c r="C48" s="13" t="s">
        <v>0</v>
      </c>
      <c r="D48" s="13" t="s">
        <v>5</v>
      </c>
      <c r="E48" s="13" t="s">
        <v>2</v>
      </c>
      <c r="F48" s="14" t="s">
        <v>1</v>
      </c>
      <c r="G48" s="14" t="s">
        <v>40</v>
      </c>
      <c r="H48" s="14" t="s">
        <v>41</v>
      </c>
      <c r="I48" s="14" t="s">
        <v>14</v>
      </c>
      <c r="J48" s="14" t="s">
        <v>15</v>
      </c>
      <c r="K48" s="14" t="s">
        <v>26</v>
      </c>
      <c r="L48" s="13"/>
      <c r="M48" s="13"/>
      <c r="N48" s="13"/>
      <c r="O48" s="13"/>
      <c r="P48" s="24"/>
      <c r="Q48" s="24"/>
      <c r="R48" s="22"/>
      <c r="S48" s="22"/>
      <c r="T48" s="23"/>
      <c r="U48" s="23"/>
      <c r="V48" s="23"/>
    </row>
    <row r="49" spans="1:22" s="5" customFormat="1" ht="14.5">
      <c r="A49" s="51" t="str">
        <f>TABLEAU!BT7</f>
        <v>24</v>
      </c>
      <c r="B49" s="52">
        <f>SUMIF(TABLEAU!$BT$10:$BT$522,Récap!B$48,TABLEAU!$BU$10:$BU$522)</f>
        <v>0</v>
      </c>
      <c r="C49" s="52">
        <f>SUMIF(TABLEAU!$BT$10:$BT$522,Récap!C$48,TABLEAU!$BU$10:$BU$522)</f>
        <v>0</v>
      </c>
      <c r="D49" s="52">
        <f>SUMIF(TABLEAU!$BT$10:$BT$522,Récap!D$48,TABLEAU!$BU$10:$BU$522)</f>
        <v>0</v>
      </c>
      <c r="E49" s="52">
        <f>SUMIF(TABLEAU!$BT$10:$BT$522,Récap!E$48,TABLEAU!$BU$10:$BU$522)</f>
        <v>0</v>
      </c>
      <c r="F49" s="52">
        <f>SUMIF(TABLEAU!$BT$10:$BT$522,Récap!F$48,TABLEAU!$BU$10:$BU$522)</f>
        <v>0</v>
      </c>
      <c r="G49" s="52">
        <f>SUMIF(TABLEAU!$BT$10:$BT$522,Récap!G$48,TABLEAU!$BU$10:$BU$522)</f>
        <v>0</v>
      </c>
      <c r="H49" s="52">
        <f>SUMIF(TABLEAU!$BT$10:$BT$522,Récap!H$48,TABLEAU!$BU$10:$BU$522)</f>
        <v>0</v>
      </c>
      <c r="I49" s="52">
        <f>SUMIF(TABLEAU!$BT$10:$BT$522,Récap!I$48,TABLEAU!$BU$10:$BU$522)</f>
        <v>0</v>
      </c>
      <c r="J49" s="52">
        <f>SUMIF(TABLEAU!$BT$10:$BT$522,Récap!J$48,TABLEAU!$BU$10:$BU$522)</f>
        <v>0</v>
      </c>
      <c r="K49" s="52">
        <f>SUMIF(TABLEAU!$BT$10:$BT$522,Récap!K$48,TABLEAU!$BU$10:$BU$522)</f>
        <v>0</v>
      </c>
      <c r="L49" s="52"/>
      <c r="M49" s="52"/>
      <c r="N49" s="52"/>
      <c r="O49" s="52"/>
      <c r="P49" s="52"/>
      <c r="Q49" s="52"/>
      <c r="R49" s="52"/>
      <c r="S49" s="50"/>
      <c r="T49" s="23">
        <f t="shared" si="1"/>
        <v>0</v>
      </c>
      <c r="U49" s="23"/>
      <c r="V49" s="23">
        <f t="shared" si="0"/>
        <v>0</v>
      </c>
    </row>
    <row r="50" spans="1:22" s="5" customFormat="1" ht="18.75" customHeight="1">
      <c r="A50" s="12" t="s">
        <v>3</v>
      </c>
      <c r="B50" s="13" t="s">
        <v>4</v>
      </c>
      <c r="C50" s="13" t="s">
        <v>0</v>
      </c>
      <c r="D50" s="13" t="s">
        <v>5</v>
      </c>
      <c r="E50" s="13" t="s">
        <v>2</v>
      </c>
      <c r="F50" s="14" t="s">
        <v>1</v>
      </c>
      <c r="G50" s="14" t="s">
        <v>40</v>
      </c>
      <c r="H50" s="14" t="s">
        <v>41</v>
      </c>
      <c r="I50" s="14" t="s">
        <v>14</v>
      </c>
      <c r="J50" s="14" t="s">
        <v>15</v>
      </c>
      <c r="K50" s="14" t="s">
        <v>26</v>
      </c>
      <c r="L50" s="13"/>
      <c r="M50" s="13"/>
      <c r="N50" s="13"/>
      <c r="O50" s="13"/>
      <c r="P50" s="24"/>
      <c r="Q50" s="24"/>
      <c r="R50" s="22"/>
      <c r="S50" s="22"/>
      <c r="T50" s="23"/>
      <c r="U50" s="23"/>
      <c r="V50" s="23"/>
    </row>
    <row r="51" spans="1:22" s="5" customFormat="1" ht="18.75" customHeight="1">
      <c r="A51" s="51" t="str">
        <f>TABLEAU!BW7</f>
        <v>25</v>
      </c>
      <c r="B51" s="52">
        <f>SUMIF(TABLEAU!$BW$10:$BW$522,Récap!B$50,TABLEAU!$BX$10:$BX$522)</f>
        <v>0</v>
      </c>
      <c r="C51" s="52">
        <f>SUMIF(TABLEAU!$BW$10:$BW$522,Récap!C$50,TABLEAU!$BX$10:$BX$522)</f>
        <v>0</v>
      </c>
      <c r="D51" s="52">
        <f>SUMIF(TABLEAU!$BW$10:$BW$522,Récap!D$50,TABLEAU!$BX$10:$BX$522)</f>
        <v>0</v>
      </c>
      <c r="E51" s="52">
        <f>SUMIF(TABLEAU!$BW$10:$BW$522,Récap!E$50,TABLEAU!$BX$10:$BX$522)</f>
        <v>0</v>
      </c>
      <c r="F51" s="52">
        <f>SUMIF(TABLEAU!$BW$10:$BW$522,Récap!F$50,TABLEAU!$BX$10:$BX$522)</f>
        <v>0</v>
      </c>
      <c r="G51" s="52">
        <f>SUMIF(TABLEAU!$BW$10:$BW$522,Récap!G$50,TABLEAU!$BX$10:$BX$522)</f>
        <v>0</v>
      </c>
      <c r="H51" s="52">
        <f>SUMIF(TABLEAU!$BW$10:$BW$522,Récap!H$50,TABLEAU!$BX$10:$BX$522)</f>
        <v>0</v>
      </c>
      <c r="I51" s="52">
        <f>SUMIF(TABLEAU!$BW$10:$BW$522,Récap!I$50,TABLEAU!$BX$10:$BX$522)</f>
        <v>0</v>
      </c>
      <c r="J51" s="52">
        <f>SUMIF(TABLEAU!$BW$10:$BW$522,Récap!J$50,TABLEAU!$BX$10:$BX$522)</f>
        <v>0</v>
      </c>
      <c r="K51" s="52">
        <f>SUMIF(TABLEAU!$BW$10:$BW$522,Récap!K$50,TABLEAU!$BX$10:$BX$522)</f>
        <v>0</v>
      </c>
      <c r="L51" s="52"/>
      <c r="M51" s="52"/>
      <c r="N51" s="52"/>
      <c r="O51" s="52"/>
      <c r="P51" s="52"/>
      <c r="Q51" s="52"/>
      <c r="R51" s="52"/>
      <c r="S51" s="50"/>
      <c r="T51" s="23">
        <f t="shared" si="1"/>
        <v>0</v>
      </c>
      <c r="U51" s="23"/>
      <c r="V51" s="23">
        <f t="shared" si="0"/>
        <v>0</v>
      </c>
    </row>
    <row r="52" spans="1:22" s="5" customFormat="1" ht="18.75" customHeight="1">
      <c r="A52" s="12" t="s">
        <v>3</v>
      </c>
      <c r="B52" s="13" t="s">
        <v>4</v>
      </c>
      <c r="C52" s="13" t="s">
        <v>0</v>
      </c>
      <c r="D52" s="13" t="s">
        <v>5</v>
      </c>
      <c r="E52" s="13" t="s">
        <v>2</v>
      </c>
      <c r="F52" s="14" t="s">
        <v>1</v>
      </c>
      <c r="G52" s="14" t="s">
        <v>40</v>
      </c>
      <c r="H52" s="14" t="s">
        <v>41</v>
      </c>
      <c r="I52" s="14" t="s">
        <v>14</v>
      </c>
      <c r="J52" s="14" t="s">
        <v>15</v>
      </c>
      <c r="K52" s="14" t="s">
        <v>26</v>
      </c>
      <c r="L52" s="13"/>
      <c r="M52" s="13"/>
      <c r="N52" s="13"/>
      <c r="O52" s="13"/>
      <c r="P52" s="24"/>
      <c r="Q52" s="24"/>
      <c r="R52" s="22"/>
      <c r="S52" s="22"/>
      <c r="T52" s="23"/>
      <c r="U52" s="23"/>
      <c r="V52" s="23"/>
    </row>
    <row r="53" spans="1:22" s="5" customFormat="1" ht="18.75" customHeight="1">
      <c r="A53" s="51" t="str">
        <f>TABLEAU!BZ7</f>
        <v>26</v>
      </c>
      <c r="B53" s="52">
        <f>SUMIF(TABLEAU!$BZ$10:$BZ$522,Récap!B$52,TABLEAU!$CA$10:$CA$522)</f>
        <v>0</v>
      </c>
      <c r="C53" s="52">
        <f>SUMIF(TABLEAU!$BZ$10:$BZ$522,Récap!C$52,TABLEAU!$CA$10:$CA$522)</f>
        <v>0</v>
      </c>
      <c r="D53" s="52">
        <f>SUMIF(TABLEAU!$BZ$10:$BZ$522,Récap!D$52,TABLEAU!$CA$10:$CA$522)</f>
        <v>0</v>
      </c>
      <c r="E53" s="52">
        <f>SUMIF(TABLEAU!$BZ$10:$BZ$522,Récap!E$52,TABLEAU!$CA$10:$CA$522)</f>
        <v>0</v>
      </c>
      <c r="F53" s="52">
        <f>SUMIF(TABLEAU!$BZ$10:$BZ$522,Récap!F$52,TABLEAU!$CA$10:$CA$522)</f>
        <v>0</v>
      </c>
      <c r="G53" s="52">
        <f>SUMIF(TABLEAU!$BZ$10:$BZ$522,Récap!G$52,TABLEAU!$CA$10:$CA$522)</f>
        <v>0</v>
      </c>
      <c r="H53" s="52">
        <f>SUMIF(TABLEAU!$BZ$10:$BZ$522,Récap!H$52,TABLEAU!$CA$10:$CA$522)</f>
        <v>0</v>
      </c>
      <c r="I53" s="52">
        <f>SUMIF(TABLEAU!$BZ$10:$BZ$522,Récap!I$52,TABLEAU!$CA$10:$CA$522)</f>
        <v>0</v>
      </c>
      <c r="J53" s="52">
        <f>SUMIF(TABLEAU!$BZ$10:$BZ$522,Récap!J$52,TABLEAU!$CA$10:$CA$522)</f>
        <v>0</v>
      </c>
      <c r="K53" s="52">
        <f>SUMIF(TABLEAU!$BZ$10:$BZ$522,Récap!K$52,TABLEAU!$CA$10:$CA$522)</f>
        <v>0</v>
      </c>
      <c r="L53" s="52"/>
      <c r="M53" s="52"/>
      <c r="N53" s="52"/>
      <c r="O53" s="52"/>
      <c r="P53" s="52"/>
      <c r="Q53" s="52"/>
      <c r="R53" s="52"/>
      <c r="S53" s="50"/>
      <c r="T53" s="23">
        <f t="shared" si="1"/>
        <v>0</v>
      </c>
      <c r="U53" s="23"/>
      <c r="V53" s="23">
        <f t="shared" si="0"/>
        <v>0</v>
      </c>
    </row>
    <row r="54" spans="1:22" s="5" customFormat="1" ht="18.75" customHeight="1">
      <c r="A54" s="12" t="s">
        <v>3</v>
      </c>
      <c r="B54" s="13" t="s">
        <v>4</v>
      </c>
      <c r="C54" s="13" t="s">
        <v>0</v>
      </c>
      <c r="D54" s="13" t="s">
        <v>5</v>
      </c>
      <c r="E54" s="13" t="s">
        <v>2</v>
      </c>
      <c r="F54" s="14" t="s">
        <v>1</v>
      </c>
      <c r="G54" s="14" t="s">
        <v>40</v>
      </c>
      <c r="H54" s="14" t="s">
        <v>41</v>
      </c>
      <c r="I54" s="14" t="s">
        <v>14</v>
      </c>
      <c r="J54" s="14" t="s">
        <v>15</v>
      </c>
      <c r="K54" s="14" t="s">
        <v>26</v>
      </c>
      <c r="L54" s="13"/>
      <c r="M54" s="13"/>
      <c r="N54" s="13"/>
      <c r="O54" s="13"/>
      <c r="P54" s="24"/>
      <c r="Q54" s="24"/>
      <c r="R54" s="22"/>
      <c r="S54" s="22"/>
      <c r="T54" s="23"/>
      <c r="U54" s="23"/>
      <c r="V54" s="23"/>
    </row>
    <row r="55" spans="1:22" s="5" customFormat="1" ht="18.75" customHeight="1">
      <c r="A55" s="51" t="str">
        <f>TABLEAU!CC7</f>
        <v>27</v>
      </c>
      <c r="B55" s="52">
        <f>SUMIF(TABLEAU!$CC$10:$CC$522,Récap!B$54,TABLEAU!$CD$10:$CD$522)</f>
        <v>0</v>
      </c>
      <c r="C55" s="52">
        <f>SUMIF(TABLEAU!$CC$10:$CC$522,Récap!C$54,TABLEAU!$CD$10:$CD$522)</f>
        <v>0</v>
      </c>
      <c r="D55" s="52">
        <f>SUMIF(TABLEAU!$CC$10:$CC$522,Récap!D$54,TABLEAU!$CD$10:$CD$522)</f>
        <v>0</v>
      </c>
      <c r="E55" s="52">
        <f>SUMIF(TABLEAU!$CC$10:$CC$522,Récap!E$54,TABLEAU!$CD$10:$CD$522)</f>
        <v>0</v>
      </c>
      <c r="F55" s="52">
        <f>SUMIF(TABLEAU!$CC$10:$CC$522,Récap!F$54,TABLEAU!$CD$10:$CD$522)</f>
        <v>0</v>
      </c>
      <c r="G55" s="52">
        <f>SUMIF(TABLEAU!$CC$10:$CC$522,Récap!G$54,TABLEAU!$CD$10:$CD$522)</f>
        <v>0</v>
      </c>
      <c r="H55" s="52">
        <f>SUMIF(TABLEAU!$CC$10:$CC$522,Récap!H$54,TABLEAU!$CD$10:$CD$522)</f>
        <v>0</v>
      </c>
      <c r="I55" s="52">
        <f>SUMIF(TABLEAU!$CC$10:$CC$522,Récap!I$54,TABLEAU!$CD$10:$CD$522)</f>
        <v>0</v>
      </c>
      <c r="J55" s="52">
        <f>SUMIF(TABLEAU!$CC$10:$CC$522,Récap!J$54,TABLEAU!$CD$10:$CD$522)</f>
        <v>0</v>
      </c>
      <c r="K55" s="52">
        <f>SUMIF(TABLEAU!$CC$10:$CC$522,Récap!K$54,TABLEAU!$CD$10:$CD$522)</f>
        <v>0</v>
      </c>
      <c r="L55" s="52"/>
      <c r="M55" s="52"/>
      <c r="N55" s="52"/>
      <c r="O55" s="52"/>
      <c r="P55" s="52"/>
      <c r="Q55" s="52"/>
      <c r="R55" s="52"/>
      <c r="S55" s="50"/>
      <c r="T55" s="23">
        <f t="shared" si="1"/>
        <v>0</v>
      </c>
      <c r="U55" s="23"/>
      <c r="V55" s="23">
        <f t="shared" si="0"/>
        <v>0</v>
      </c>
    </row>
    <row r="56" spans="1:22" s="5" customFormat="1" ht="18.75" customHeight="1">
      <c r="A56" s="12" t="s">
        <v>3</v>
      </c>
      <c r="B56" s="13" t="s">
        <v>4</v>
      </c>
      <c r="C56" s="13" t="s">
        <v>0</v>
      </c>
      <c r="D56" s="13" t="s">
        <v>5</v>
      </c>
      <c r="E56" s="13" t="s">
        <v>2</v>
      </c>
      <c r="F56" s="14" t="s">
        <v>1</v>
      </c>
      <c r="G56" s="14" t="s">
        <v>40</v>
      </c>
      <c r="H56" s="14" t="s">
        <v>41</v>
      </c>
      <c r="I56" s="14" t="s">
        <v>14</v>
      </c>
      <c r="J56" s="14" t="s">
        <v>15</v>
      </c>
      <c r="K56" s="14" t="s">
        <v>26</v>
      </c>
      <c r="L56" s="13"/>
      <c r="M56" s="13"/>
      <c r="N56" s="13"/>
      <c r="O56" s="13"/>
      <c r="P56" s="24"/>
      <c r="Q56" s="24"/>
      <c r="R56" s="22"/>
      <c r="S56" s="22"/>
      <c r="T56" s="23"/>
      <c r="U56" s="23"/>
      <c r="V56" s="23"/>
    </row>
    <row r="57" spans="1:22" s="5" customFormat="1" ht="18.75" customHeight="1">
      <c r="A57" s="51" t="str">
        <f>TABLEAU!CF7</f>
        <v>28</v>
      </c>
      <c r="B57" s="52">
        <f>SUMIF(TABLEAU!$CF$10:$CF$522,Récap!B$56,TABLEAU!$CG$10:$CG$522)</f>
        <v>0</v>
      </c>
      <c r="C57" s="52">
        <f>SUMIF(TABLEAU!$CF$10:$CF$522,Récap!C$56,TABLEAU!$CG$10:$CG$522)</f>
        <v>0</v>
      </c>
      <c r="D57" s="52">
        <f>SUMIF(TABLEAU!$CF$10:$CF$522,Récap!D$56,TABLEAU!$CG$10:$CG$522)</f>
        <v>0</v>
      </c>
      <c r="E57" s="52">
        <f>SUMIF(TABLEAU!$CF$10:$CF$522,Récap!E$56,TABLEAU!$CG$10:$CG$522)</f>
        <v>0</v>
      </c>
      <c r="F57" s="52">
        <f>SUMIF(TABLEAU!$CF$10:$CF$522,Récap!F$56,TABLEAU!$CG$10:$CG$522)</f>
        <v>0</v>
      </c>
      <c r="G57" s="52">
        <f>SUMIF(TABLEAU!$CF$10:$CF$522,Récap!G$56,TABLEAU!$CG$10:$CG$522)</f>
        <v>0</v>
      </c>
      <c r="H57" s="52">
        <f>SUMIF(TABLEAU!$CF$10:$CF$522,Récap!H$56,TABLEAU!$CG$10:$CG$522)</f>
        <v>0</v>
      </c>
      <c r="I57" s="52">
        <f>SUMIF(TABLEAU!$CF$10:$CF$522,Récap!I$56,TABLEAU!$CG$10:$CG$522)</f>
        <v>0</v>
      </c>
      <c r="J57" s="52">
        <f>SUMIF(TABLEAU!$CF$10:$CF$522,Récap!J$56,TABLEAU!$CG$10:$CG$522)</f>
        <v>0</v>
      </c>
      <c r="K57" s="52">
        <f>SUMIF(TABLEAU!$CF$10:$CF$522,Récap!K$56,TABLEAU!$CG$10:$CG$522)</f>
        <v>0</v>
      </c>
      <c r="L57" s="52"/>
      <c r="M57" s="52"/>
      <c r="N57" s="52"/>
      <c r="O57" s="52"/>
      <c r="P57" s="52"/>
      <c r="Q57" s="52"/>
      <c r="R57" s="52"/>
      <c r="S57" s="50"/>
      <c r="T57" s="23">
        <f t="shared" si="1"/>
        <v>0</v>
      </c>
      <c r="U57" s="23"/>
      <c r="V57" s="23">
        <f t="shared" si="0"/>
        <v>0</v>
      </c>
    </row>
    <row r="58" spans="1:22" s="5" customFormat="1" ht="18.75" customHeight="1">
      <c r="A58" s="12" t="s">
        <v>3</v>
      </c>
      <c r="B58" s="13" t="s">
        <v>4</v>
      </c>
      <c r="C58" s="13" t="s">
        <v>0</v>
      </c>
      <c r="D58" s="13" t="s">
        <v>5</v>
      </c>
      <c r="E58" s="13" t="s">
        <v>2</v>
      </c>
      <c r="F58" s="14" t="s">
        <v>1</v>
      </c>
      <c r="G58" s="14" t="s">
        <v>40</v>
      </c>
      <c r="H58" s="14" t="s">
        <v>41</v>
      </c>
      <c r="I58" s="14" t="s">
        <v>14</v>
      </c>
      <c r="J58" s="14" t="s">
        <v>15</v>
      </c>
      <c r="K58" s="14" t="s">
        <v>26</v>
      </c>
      <c r="L58" s="13"/>
      <c r="M58" s="13"/>
      <c r="N58" s="13"/>
      <c r="O58" s="13"/>
      <c r="P58" s="24"/>
      <c r="Q58" s="24"/>
      <c r="R58" s="22"/>
      <c r="S58" s="22"/>
      <c r="T58" s="23"/>
      <c r="U58" s="23"/>
      <c r="V58" s="23"/>
    </row>
    <row r="59" spans="1:22" s="5" customFormat="1" ht="18.75" customHeight="1">
      <c r="A59" s="51" t="str">
        <f>TABLEAU!CI7</f>
        <v>29</v>
      </c>
      <c r="B59" s="52">
        <f>SUMIF(TABLEAU!$CI$10:$CI$522,Récap!B$58,TABLEAU!$CJ$10:$CJ$522)</f>
        <v>0</v>
      </c>
      <c r="C59" s="52">
        <f>SUMIF(TABLEAU!$CI$10:$CI$522,Récap!C$58,TABLEAU!$CJ$10:$CJ$522)</f>
        <v>0</v>
      </c>
      <c r="D59" s="52">
        <f>SUMIF(TABLEAU!$CI$10:$CI$522,Récap!D$58,TABLEAU!$CJ$10:$CJ$522)</f>
        <v>0</v>
      </c>
      <c r="E59" s="52">
        <f>SUMIF(TABLEAU!$CI$10:$CI$522,Récap!E$58,TABLEAU!$CJ$10:$CJ$522)</f>
        <v>0</v>
      </c>
      <c r="F59" s="52">
        <f>SUMIF(TABLEAU!$CI$10:$CI$522,Récap!F$58,TABLEAU!$CJ$10:$CJ$522)</f>
        <v>0</v>
      </c>
      <c r="G59" s="52">
        <f>SUMIF(TABLEAU!$CI$10:$CI$522,Récap!G$58,TABLEAU!$CJ$10:$CJ$522)</f>
        <v>0</v>
      </c>
      <c r="H59" s="52">
        <f>SUMIF(TABLEAU!$CI$10:$CI$522,Récap!H$58,TABLEAU!$CJ$10:$CJ$522)</f>
        <v>0</v>
      </c>
      <c r="I59" s="52">
        <f>SUMIF(TABLEAU!$CI$10:$CI$522,Récap!I$58,TABLEAU!$CJ$10:$CJ$522)</f>
        <v>0</v>
      </c>
      <c r="J59" s="52">
        <f>SUMIF(TABLEAU!$CI$10:$CI$522,Récap!J$58,TABLEAU!$CJ$10:$CJ$522)</f>
        <v>0</v>
      </c>
      <c r="K59" s="52">
        <f>SUMIF(TABLEAU!$CI$10:$CI$522,Récap!K$58,TABLEAU!$CJ$10:$CJ$522)</f>
        <v>0</v>
      </c>
      <c r="L59" s="52"/>
      <c r="M59" s="52"/>
      <c r="N59" s="52"/>
      <c r="O59" s="52"/>
      <c r="P59" s="52"/>
      <c r="Q59" s="52"/>
      <c r="R59" s="52"/>
      <c r="S59" s="50"/>
      <c r="T59" s="23">
        <f t="shared" si="1"/>
        <v>0</v>
      </c>
      <c r="U59" s="23"/>
      <c r="V59" s="23">
        <f t="shared" si="0"/>
        <v>0</v>
      </c>
    </row>
    <row r="60" spans="1:22" s="5" customFormat="1" ht="18.75" customHeight="1">
      <c r="A60" s="12" t="s">
        <v>3</v>
      </c>
      <c r="B60" s="13" t="s">
        <v>4</v>
      </c>
      <c r="C60" s="13" t="s">
        <v>0</v>
      </c>
      <c r="D60" s="13" t="s">
        <v>5</v>
      </c>
      <c r="E60" s="13" t="s">
        <v>2</v>
      </c>
      <c r="F60" s="14" t="s">
        <v>1</v>
      </c>
      <c r="G60" s="14" t="s">
        <v>40</v>
      </c>
      <c r="H60" s="14" t="s">
        <v>41</v>
      </c>
      <c r="I60" s="14" t="s">
        <v>14</v>
      </c>
      <c r="J60" s="14" t="s">
        <v>15</v>
      </c>
      <c r="K60" s="14" t="s">
        <v>26</v>
      </c>
      <c r="L60" s="13"/>
      <c r="M60" s="13"/>
      <c r="N60" s="13"/>
      <c r="O60" s="13"/>
      <c r="P60" s="24"/>
      <c r="Q60" s="24"/>
      <c r="R60" s="22"/>
      <c r="S60" s="22"/>
      <c r="T60" s="23"/>
      <c r="U60" s="23"/>
      <c r="V60" s="23"/>
    </row>
    <row r="61" spans="1:22" s="5" customFormat="1" ht="18.75" customHeight="1">
      <c r="A61" s="51" t="str">
        <f>TABLEAU!CL7</f>
        <v>30</v>
      </c>
      <c r="B61" s="52">
        <f>SUMIF(TABLEAU!$CL$10:$CL$522,Récap!B$60,TABLEAU!$CM$10:$CM$522)</f>
        <v>0</v>
      </c>
      <c r="C61" s="52">
        <f>SUMIF(TABLEAU!$CL$10:$CL$522,Récap!C$60,TABLEAU!$CM$10:$CM$522)</f>
        <v>0</v>
      </c>
      <c r="D61" s="52">
        <f>SUMIF(TABLEAU!$CL$10:$CL$522,Récap!D$60,TABLEAU!$CM$10:$CM$522)</f>
        <v>0</v>
      </c>
      <c r="E61" s="52">
        <f>SUMIF(TABLEAU!$CL$10:$CL$522,Récap!E$60,TABLEAU!$CM$10:$CM$522)</f>
        <v>0</v>
      </c>
      <c r="F61" s="52">
        <f>SUMIF(TABLEAU!$CL$10:$CL$522,Récap!F$60,TABLEAU!$CM$10:$CM$522)</f>
        <v>0</v>
      </c>
      <c r="G61" s="52">
        <f>SUMIF(TABLEAU!$CL$10:$CL$522,Récap!G$60,TABLEAU!$CM$10:$CM$522)</f>
        <v>0</v>
      </c>
      <c r="H61" s="52">
        <f>SUMIF(TABLEAU!$CL$10:$CL$522,Récap!H$60,TABLEAU!$CM$10:$CM$522)</f>
        <v>0</v>
      </c>
      <c r="I61" s="52">
        <f>SUMIF(TABLEAU!$CL$10:$CL$522,Récap!I$60,TABLEAU!$CM$10:$CM$522)</f>
        <v>0</v>
      </c>
      <c r="J61" s="52">
        <f>SUMIF(TABLEAU!$CL$10:$CL$522,Récap!J$60,TABLEAU!$CM$10:$CM$522)</f>
        <v>0</v>
      </c>
      <c r="K61" s="52">
        <f>SUMIF(TABLEAU!$CL$10:$CL$522,Récap!K$60,TABLEAU!$CM$10:$CM$522)</f>
        <v>0</v>
      </c>
      <c r="L61" s="52"/>
      <c r="M61" s="52"/>
      <c r="N61" s="52"/>
      <c r="O61" s="52"/>
      <c r="P61" s="52"/>
      <c r="Q61" s="52"/>
      <c r="R61" s="52"/>
      <c r="S61" s="50"/>
      <c r="T61" s="23">
        <f t="shared" si="1"/>
        <v>0</v>
      </c>
      <c r="U61" s="23"/>
      <c r="V61" s="23">
        <f t="shared" si="0"/>
        <v>0</v>
      </c>
    </row>
    <row r="62" spans="1:22" s="5" customFormat="1" ht="18.75" customHeight="1">
      <c r="A62" s="12" t="s">
        <v>3</v>
      </c>
      <c r="B62" s="13" t="s">
        <v>4</v>
      </c>
      <c r="C62" s="13" t="s">
        <v>0</v>
      </c>
      <c r="D62" s="13" t="s">
        <v>5</v>
      </c>
      <c r="E62" s="13" t="s">
        <v>2</v>
      </c>
      <c r="F62" s="14" t="s">
        <v>1</v>
      </c>
      <c r="G62" s="14" t="s">
        <v>40</v>
      </c>
      <c r="H62" s="14" t="s">
        <v>41</v>
      </c>
      <c r="I62" s="14" t="s">
        <v>14</v>
      </c>
      <c r="J62" s="14" t="s">
        <v>15</v>
      </c>
      <c r="K62" s="14" t="s">
        <v>26</v>
      </c>
      <c r="L62" s="13"/>
      <c r="M62" s="13"/>
      <c r="N62" s="13"/>
      <c r="O62" s="13"/>
      <c r="P62" s="24"/>
      <c r="Q62" s="24"/>
      <c r="R62" s="22"/>
      <c r="S62" s="22"/>
      <c r="T62" s="23"/>
      <c r="U62" s="23"/>
      <c r="V62" s="23"/>
    </row>
    <row r="63" spans="1:22" s="5" customFormat="1" ht="18.75" customHeight="1">
      <c r="A63" s="51" t="str">
        <f>TABLEAU!CO7</f>
        <v>31</v>
      </c>
      <c r="B63" s="52">
        <f>SUMIF(TABLEAU!$CO$10:$CO$522,Récap!B$62,TABLEAU!$CP$10:$CP$522)</f>
        <v>0</v>
      </c>
      <c r="C63" s="52">
        <f>SUMIF(TABLEAU!$CO$10:$CO$522,Récap!C$62,TABLEAU!$CP$10:$CP$522)</f>
        <v>0</v>
      </c>
      <c r="D63" s="52">
        <f>SUMIF(TABLEAU!$CO$10:$CO$522,Récap!D$62,TABLEAU!$CP$10:$CP$522)</f>
        <v>0</v>
      </c>
      <c r="E63" s="52">
        <f>SUMIF(TABLEAU!$CO$10:$CO$522,Récap!E$62,TABLEAU!$CP$10:$CP$522)</f>
        <v>0</v>
      </c>
      <c r="F63" s="52">
        <f>SUMIF(TABLEAU!$CO$10:$CO$522,Récap!F$62,TABLEAU!$CP$10:$CP$522)</f>
        <v>0</v>
      </c>
      <c r="G63" s="52">
        <f>SUMIF(TABLEAU!$CO$10:$CO$522,Récap!G$62,TABLEAU!$CP$10:$CP$522)</f>
        <v>0</v>
      </c>
      <c r="H63" s="52">
        <f>SUMIF(TABLEAU!$CO$10:$CO$522,Récap!H$62,TABLEAU!$CP$10:$CP$522)</f>
        <v>0</v>
      </c>
      <c r="I63" s="52">
        <f>SUMIF(TABLEAU!$CO$10:$CO$522,Récap!I$62,TABLEAU!$CP$10:$CP$522)</f>
        <v>0</v>
      </c>
      <c r="J63" s="52">
        <f>SUMIF(TABLEAU!$CO$10:$CO$522,Récap!J$62,TABLEAU!$CP$10:$CP$522)</f>
        <v>0</v>
      </c>
      <c r="K63" s="52">
        <f>SUMIF(TABLEAU!$CO$10:$CO$522,Récap!K$62,TABLEAU!$CP$10:$CP$522)</f>
        <v>0</v>
      </c>
      <c r="L63" s="52"/>
      <c r="M63" s="52"/>
      <c r="N63" s="52"/>
      <c r="O63" s="52"/>
      <c r="P63" s="52"/>
      <c r="Q63" s="52"/>
      <c r="R63" s="52"/>
      <c r="S63" s="50"/>
      <c r="T63" s="23">
        <f t="shared" si="1"/>
        <v>0</v>
      </c>
      <c r="U63" s="23"/>
      <c r="V63" s="23">
        <f t="shared" si="0"/>
        <v>0</v>
      </c>
    </row>
    <row r="64" spans="1:22" s="5" customFormat="1" ht="18.75" customHeight="1">
      <c r="A64" s="12" t="s">
        <v>3</v>
      </c>
      <c r="B64" s="13" t="s">
        <v>4</v>
      </c>
      <c r="C64" s="13" t="s">
        <v>0</v>
      </c>
      <c r="D64" s="13" t="s">
        <v>5</v>
      </c>
      <c r="E64" s="13" t="s">
        <v>2</v>
      </c>
      <c r="F64" s="14" t="s">
        <v>1</v>
      </c>
      <c r="G64" s="14" t="s">
        <v>40</v>
      </c>
      <c r="H64" s="14" t="s">
        <v>41</v>
      </c>
      <c r="I64" s="14" t="s">
        <v>14</v>
      </c>
      <c r="J64" s="14" t="s">
        <v>15</v>
      </c>
      <c r="K64" s="14" t="s">
        <v>26</v>
      </c>
      <c r="L64" s="13"/>
      <c r="M64" s="13"/>
      <c r="N64" s="13"/>
      <c r="O64" s="13"/>
      <c r="P64" s="24"/>
      <c r="Q64" s="24"/>
      <c r="R64" s="22"/>
      <c r="S64" s="22"/>
      <c r="T64" s="23"/>
      <c r="U64" s="23"/>
      <c r="V64" s="23"/>
    </row>
    <row r="65" spans="1:22" s="5" customFormat="1" ht="18.75" customHeight="1">
      <c r="A65" s="51" t="str">
        <f>TABLEAU!CR7</f>
        <v>32</v>
      </c>
      <c r="B65" s="52">
        <f>SUMIF(TABLEAU!$CR$10:$CR$522,Récap!B$64,TABLEAU!$CS$10:$CS$522)</f>
        <v>0</v>
      </c>
      <c r="C65" s="52">
        <f>SUMIF(TABLEAU!$CR$10:$CR$522,Récap!C$64,TABLEAU!$CS$10:$CS$522)</f>
        <v>0</v>
      </c>
      <c r="D65" s="52">
        <f>SUMIF(TABLEAU!$CR$10:$CR$522,Récap!D$64,TABLEAU!$CS$10:$CS$522)</f>
        <v>0</v>
      </c>
      <c r="E65" s="52">
        <f>SUMIF(TABLEAU!$CR$10:$CR$522,Récap!E$64,TABLEAU!$CS$10:$CS$522)</f>
        <v>0</v>
      </c>
      <c r="F65" s="52">
        <f>SUMIF(TABLEAU!$CR$10:$CR$522,Récap!F$64,TABLEAU!$CS$10:$CS$522)</f>
        <v>0</v>
      </c>
      <c r="G65" s="52">
        <f>SUMIF(TABLEAU!$CR$10:$CR$522,Récap!G$64,TABLEAU!$CS$10:$CS$522)</f>
        <v>0</v>
      </c>
      <c r="H65" s="52">
        <f>SUMIF(TABLEAU!$CR$10:$CR$522,Récap!H$64,TABLEAU!$CS$10:$CS$522)</f>
        <v>0</v>
      </c>
      <c r="I65" s="52">
        <f>SUMIF(TABLEAU!$CR$10:$CR$522,Récap!I$64,TABLEAU!$CS$10:$CS$522)</f>
        <v>0</v>
      </c>
      <c r="J65" s="52">
        <f>SUMIF(TABLEAU!$CR$10:$CR$522,Récap!J$64,TABLEAU!$CS$10:$CS$522)</f>
        <v>0</v>
      </c>
      <c r="K65" s="52">
        <f>SUMIF(TABLEAU!$CR$10:$CR$522,Récap!K$64,TABLEAU!$CS$10:$CS$522)</f>
        <v>0</v>
      </c>
      <c r="L65" s="52"/>
      <c r="M65" s="52"/>
      <c r="N65" s="52"/>
      <c r="O65" s="52"/>
      <c r="P65" s="52"/>
      <c r="Q65" s="52"/>
      <c r="R65" s="52"/>
      <c r="S65" s="50"/>
      <c r="T65" s="23">
        <f t="shared" si="1"/>
        <v>0</v>
      </c>
      <c r="U65" s="23"/>
      <c r="V65" s="23">
        <f t="shared" si="0"/>
        <v>0</v>
      </c>
    </row>
    <row r="66" spans="1:22" s="5" customFormat="1" ht="18.75" customHeight="1">
      <c r="A66" s="12" t="s">
        <v>3</v>
      </c>
      <c r="B66" s="13" t="s">
        <v>4</v>
      </c>
      <c r="C66" s="13" t="s">
        <v>0</v>
      </c>
      <c r="D66" s="13" t="s">
        <v>5</v>
      </c>
      <c r="E66" s="13" t="s">
        <v>2</v>
      </c>
      <c r="F66" s="14" t="s">
        <v>1</v>
      </c>
      <c r="G66" s="14" t="s">
        <v>40</v>
      </c>
      <c r="H66" s="14" t="s">
        <v>41</v>
      </c>
      <c r="I66" s="14" t="s">
        <v>14</v>
      </c>
      <c r="J66" s="14" t="s">
        <v>15</v>
      </c>
      <c r="K66" s="14" t="s">
        <v>26</v>
      </c>
      <c r="L66" s="13"/>
      <c r="M66" s="13"/>
      <c r="N66" s="13"/>
      <c r="O66" s="13"/>
      <c r="P66" s="24"/>
      <c r="Q66" s="24"/>
      <c r="R66" s="22"/>
      <c r="S66" s="22"/>
      <c r="T66" s="23"/>
      <c r="U66" s="23"/>
      <c r="V66" s="23"/>
    </row>
    <row r="67" spans="1:22" s="5" customFormat="1" ht="18.75" customHeight="1">
      <c r="A67" s="51" t="str">
        <f>TABLEAU!CU7</f>
        <v>33</v>
      </c>
      <c r="B67" s="52">
        <f>SUMIF(TABLEAU!$CU$10:$CU$522,Récap!B$66,TABLEAU!$CV$10:$CV$522)</f>
        <v>0</v>
      </c>
      <c r="C67" s="52">
        <f>SUMIF(TABLEAU!$CU$10:$CU$522,Récap!C$66,TABLEAU!$CV$10:$CV$522)</f>
        <v>0</v>
      </c>
      <c r="D67" s="52">
        <f>SUMIF(TABLEAU!$CU$10:$CU$522,Récap!D$66,TABLEAU!$CV$10:$CV$522)</f>
        <v>0</v>
      </c>
      <c r="E67" s="52">
        <f>SUMIF(TABLEAU!$CU$10:$CU$522,Récap!E$66,TABLEAU!$CV$10:$CV$522)</f>
        <v>0</v>
      </c>
      <c r="F67" s="52">
        <f>SUMIF(TABLEAU!$CU$10:$CU$522,Récap!F$66,TABLEAU!$CV$10:$CV$522)</f>
        <v>0</v>
      </c>
      <c r="G67" s="52">
        <f>SUMIF(TABLEAU!$CU$10:$CU$522,Récap!G$66,TABLEAU!$CV$10:$CV$522)</f>
        <v>0</v>
      </c>
      <c r="H67" s="52">
        <f>SUMIF(TABLEAU!$CU$10:$CU$522,Récap!H$66,TABLEAU!$CV$10:$CV$522)</f>
        <v>0</v>
      </c>
      <c r="I67" s="52">
        <f>SUMIF(TABLEAU!$CU$10:$CU$522,Récap!I$66,TABLEAU!$CV$10:$CV$522)</f>
        <v>0</v>
      </c>
      <c r="J67" s="52">
        <f>SUMIF(TABLEAU!$CU$10:$CU$522,Récap!J$66,TABLEAU!$CV$10:$CV$522)</f>
        <v>0</v>
      </c>
      <c r="K67" s="52">
        <f>SUMIF(TABLEAU!$CU$10:$CU$522,Récap!K$66,TABLEAU!$CV$10:$CV$522)</f>
        <v>0</v>
      </c>
      <c r="L67" s="52"/>
      <c r="M67" s="52"/>
      <c r="N67" s="52"/>
      <c r="O67" s="52"/>
      <c r="P67" s="52"/>
      <c r="Q67" s="52"/>
      <c r="R67" s="52"/>
      <c r="S67" s="50"/>
      <c r="T67" s="23">
        <f t="shared" si="1"/>
        <v>0</v>
      </c>
      <c r="U67" s="23"/>
      <c r="V67" s="23">
        <f t="shared" si="0"/>
        <v>0</v>
      </c>
    </row>
    <row r="68" spans="1:22" s="5" customFormat="1" ht="18.75" customHeight="1">
      <c r="A68" s="12" t="s">
        <v>3</v>
      </c>
      <c r="B68" s="13" t="s">
        <v>4</v>
      </c>
      <c r="C68" s="13" t="s">
        <v>0</v>
      </c>
      <c r="D68" s="13" t="s">
        <v>5</v>
      </c>
      <c r="E68" s="13" t="s">
        <v>2</v>
      </c>
      <c r="F68" s="14" t="s">
        <v>1</v>
      </c>
      <c r="G68" s="14" t="s">
        <v>40</v>
      </c>
      <c r="H68" s="14" t="s">
        <v>41</v>
      </c>
      <c r="I68" s="14" t="s">
        <v>14</v>
      </c>
      <c r="J68" s="14" t="s">
        <v>15</v>
      </c>
      <c r="K68" s="14" t="s">
        <v>26</v>
      </c>
      <c r="L68" s="13"/>
      <c r="M68" s="13"/>
      <c r="N68" s="13"/>
      <c r="O68" s="13"/>
      <c r="P68" s="24"/>
      <c r="Q68" s="24"/>
      <c r="R68" s="22"/>
      <c r="S68" s="22"/>
      <c r="T68" s="23"/>
      <c r="U68" s="23"/>
      <c r="V68" s="23"/>
    </row>
    <row r="69" spans="1:22" s="5" customFormat="1" ht="18.75" customHeight="1">
      <c r="A69" s="51" t="str">
        <f>TABLEAU!CX7</f>
        <v>34</v>
      </c>
      <c r="B69" s="52">
        <f>SUMIF(TABLEAU!$CX$10:$CX$522,Récap!B$68,TABLEAU!$CY$10:$CY$522)</f>
        <v>0</v>
      </c>
      <c r="C69" s="52">
        <f>SUMIF(TABLEAU!$CX$10:$CX$522,Récap!C$68,TABLEAU!$CY$10:$CY$522)</f>
        <v>0</v>
      </c>
      <c r="D69" s="52">
        <f>SUMIF(TABLEAU!$CX$10:$CX$522,Récap!D$68,TABLEAU!$CY$10:$CY$522)</f>
        <v>0</v>
      </c>
      <c r="E69" s="52">
        <f>SUMIF(TABLEAU!$CX$10:$CX$522,Récap!E$68,TABLEAU!$CY$10:$CY$522)</f>
        <v>0</v>
      </c>
      <c r="F69" s="52">
        <f>SUMIF(TABLEAU!$CX$10:$CX$522,Récap!F$68,TABLEAU!$CY$10:$CY$522)</f>
        <v>0</v>
      </c>
      <c r="G69" s="52">
        <f>SUMIF(TABLEAU!$CX$10:$CX$522,Récap!G$68,TABLEAU!$CY$10:$CY$522)</f>
        <v>0</v>
      </c>
      <c r="H69" s="52">
        <f>SUMIF(TABLEAU!$CX$10:$CX$522,Récap!H$68,TABLEAU!$CY$10:$CY$522)</f>
        <v>0</v>
      </c>
      <c r="I69" s="52">
        <f>SUMIF(TABLEAU!$CX$10:$CX$522,Récap!I$68,TABLEAU!$CY$10:$CY$522)</f>
        <v>0</v>
      </c>
      <c r="J69" s="52">
        <f>SUMIF(TABLEAU!$CX$10:$CX$522,Récap!J$68,TABLEAU!$CY$10:$CY$522)</f>
        <v>0</v>
      </c>
      <c r="K69" s="52">
        <f>SUMIF(TABLEAU!$CX$10:$CX$522,Récap!K$68,TABLEAU!$CY$10:$CY$522)</f>
        <v>0</v>
      </c>
      <c r="L69" s="52"/>
      <c r="M69" s="52"/>
      <c r="N69" s="52"/>
      <c r="O69" s="52"/>
      <c r="P69" s="52"/>
      <c r="Q69" s="52"/>
      <c r="R69" s="52"/>
      <c r="S69" s="50"/>
      <c r="T69" s="23">
        <f t="shared" si="1"/>
        <v>0</v>
      </c>
      <c r="U69" s="23"/>
      <c r="V69" s="23">
        <f t="shared" si="0"/>
        <v>0</v>
      </c>
    </row>
    <row r="70" spans="1:22" s="5" customFormat="1" ht="18.75" customHeight="1">
      <c r="A70" s="12" t="s">
        <v>3</v>
      </c>
      <c r="B70" s="13" t="s">
        <v>4</v>
      </c>
      <c r="C70" s="13" t="s">
        <v>0</v>
      </c>
      <c r="D70" s="13" t="s">
        <v>5</v>
      </c>
      <c r="E70" s="13" t="s">
        <v>2</v>
      </c>
      <c r="F70" s="14" t="s">
        <v>1</v>
      </c>
      <c r="G70" s="14" t="s">
        <v>40</v>
      </c>
      <c r="H70" s="14" t="s">
        <v>41</v>
      </c>
      <c r="I70" s="14" t="s">
        <v>14</v>
      </c>
      <c r="J70" s="14" t="s">
        <v>15</v>
      </c>
      <c r="K70" s="14" t="s">
        <v>26</v>
      </c>
      <c r="L70" s="13"/>
      <c r="M70" s="13"/>
      <c r="N70" s="13"/>
      <c r="O70" s="13"/>
      <c r="P70" s="24"/>
      <c r="Q70" s="24"/>
      <c r="R70" s="22"/>
      <c r="S70" s="22"/>
      <c r="T70" s="23"/>
      <c r="U70" s="23"/>
      <c r="V70" s="23"/>
    </row>
    <row r="71" spans="1:22" s="5" customFormat="1" ht="18.75" customHeight="1">
      <c r="A71" s="51" t="str">
        <f>TABLEAU!DA7</f>
        <v>35</v>
      </c>
      <c r="B71" s="52">
        <f>SUMIF(TABLEAU!$DA$10:$DA$522,Récap!B$70,TABLEAU!$DB$10:$DB$522)</f>
        <v>0</v>
      </c>
      <c r="C71" s="52">
        <f>SUMIF(TABLEAU!$DA$10:$DA$522,Récap!C$70,TABLEAU!$DB$10:$DB$522)</f>
        <v>0</v>
      </c>
      <c r="D71" s="52">
        <f>SUMIF(TABLEAU!$DA$10:$DA$522,Récap!D$70,TABLEAU!$DB$10:$DB$522)</f>
        <v>0</v>
      </c>
      <c r="E71" s="52">
        <f>SUMIF(TABLEAU!$DA$10:$DA$522,Récap!E$70,TABLEAU!$DB$10:$DB$522)</f>
        <v>0</v>
      </c>
      <c r="F71" s="52">
        <f>SUMIF(TABLEAU!$DA$10:$DA$522,Récap!F$70,TABLEAU!$DB$10:$DB$522)</f>
        <v>0</v>
      </c>
      <c r="G71" s="52">
        <f>SUMIF(TABLEAU!$DA$10:$DA$522,Récap!G$70,TABLEAU!$DB$10:$DB$522)</f>
        <v>0</v>
      </c>
      <c r="H71" s="52">
        <f>SUMIF(TABLEAU!$DA$10:$DA$522,Récap!H$70,TABLEAU!$DB$10:$DB$522)</f>
        <v>0</v>
      </c>
      <c r="I71" s="52">
        <f>SUMIF(TABLEAU!$DA$10:$DA$522,Récap!I$70,TABLEAU!$DB$10:$DB$522)</f>
        <v>0</v>
      </c>
      <c r="J71" s="52">
        <f>SUMIF(TABLEAU!$DA$10:$DA$522,Récap!J$70,TABLEAU!$DB$10:$DB$522)</f>
        <v>0</v>
      </c>
      <c r="K71" s="52">
        <f>SUMIF(TABLEAU!$DA$10:$DA$522,Récap!K$70,TABLEAU!$DB$10:$DB$522)</f>
        <v>0</v>
      </c>
      <c r="L71" s="52"/>
      <c r="M71" s="52"/>
      <c r="N71" s="52"/>
      <c r="O71" s="52"/>
      <c r="P71" s="52"/>
      <c r="Q71" s="52"/>
      <c r="R71" s="52"/>
      <c r="S71" s="50"/>
      <c r="T71" s="23">
        <f t="shared" si="1"/>
        <v>0</v>
      </c>
      <c r="U71" s="23"/>
      <c r="V71" s="23">
        <f t="shared" ref="V71:V107" si="2">T71*U71</f>
        <v>0</v>
      </c>
    </row>
    <row r="72" spans="1:22" s="5" customFormat="1" ht="18.75" customHeight="1">
      <c r="A72" s="12" t="s">
        <v>3</v>
      </c>
      <c r="B72" s="13" t="s">
        <v>4</v>
      </c>
      <c r="C72" s="13" t="s">
        <v>0</v>
      </c>
      <c r="D72" s="13" t="s">
        <v>5</v>
      </c>
      <c r="E72" s="13" t="s">
        <v>2</v>
      </c>
      <c r="F72" s="14" t="s">
        <v>1</v>
      </c>
      <c r="G72" s="14" t="s">
        <v>40</v>
      </c>
      <c r="H72" s="14" t="s">
        <v>41</v>
      </c>
      <c r="I72" s="14" t="s">
        <v>14</v>
      </c>
      <c r="J72" s="14" t="s">
        <v>15</v>
      </c>
      <c r="K72" s="14" t="s">
        <v>26</v>
      </c>
      <c r="L72" s="13"/>
      <c r="M72" s="13"/>
      <c r="N72" s="13"/>
      <c r="O72" s="13"/>
      <c r="P72" s="24"/>
      <c r="Q72" s="24"/>
      <c r="R72" s="22"/>
      <c r="S72" s="22"/>
      <c r="T72" s="23"/>
      <c r="U72" s="23"/>
      <c r="V72" s="23"/>
    </row>
    <row r="73" spans="1:22" s="5" customFormat="1" ht="18.75" customHeight="1">
      <c r="A73" s="51" t="str">
        <f>TABLEAU!DD7</f>
        <v>36</v>
      </c>
      <c r="B73" s="52">
        <f>SUMIF(TABLEAU!$DD$10:$DD$522,Récap!B$72,TABLEAU!$DE$10:$DE$522)</f>
        <v>0</v>
      </c>
      <c r="C73" s="52">
        <f>SUMIF(TABLEAU!$DD$10:$DD$522,Récap!C$72,TABLEAU!$DE$10:$DE$522)</f>
        <v>0</v>
      </c>
      <c r="D73" s="52">
        <f>SUMIF(TABLEAU!$DD$10:$DD$522,Récap!D$72,TABLEAU!$DE$10:$DE$522)</f>
        <v>0</v>
      </c>
      <c r="E73" s="52">
        <f>SUMIF(TABLEAU!$DD$10:$DD$522,Récap!E$72,TABLEAU!$DE$10:$DE$522)</f>
        <v>0</v>
      </c>
      <c r="F73" s="52">
        <f>SUMIF(TABLEAU!$DD$10:$DD$522,Récap!F$72,TABLEAU!$DE$10:$DE$522)</f>
        <v>0</v>
      </c>
      <c r="G73" s="52">
        <f>SUMIF(TABLEAU!$DD$10:$DD$522,Récap!G$72,TABLEAU!$DE$10:$DE$522)</f>
        <v>0</v>
      </c>
      <c r="H73" s="52">
        <f>SUMIF(TABLEAU!$DD$10:$DD$522,Récap!H$72,TABLEAU!$DE$10:$DE$522)</f>
        <v>0</v>
      </c>
      <c r="I73" s="52">
        <f>SUMIF(TABLEAU!$DD$10:$DD$522,Récap!I$72,TABLEAU!$DE$10:$DE$522)</f>
        <v>0</v>
      </c>
      <c r="J73" s="52">
        <f>SUMIF(TABLEAU!$DD$10:$DD$522,Récap!J$72,TABLEAU!$DE$10:$DE$522)</f>
        <v>0</v>
      </c>
      <c r="K73" s="52">
        <f>SUMIF(TABLEAU!$DD$10:$DD$522,Récap!K$72,TABLEAU!$DE$10:$DE$522)</f>
        <v>0</v>
      </c>
      <c r="L73" s="52"/>
      <c r="M73" s="52"/>
      <c r="N73" s="52"/>
      <c r="O73" s="52"/>
      <c r="P73" s="52"/>
      <c r="Q73" s="52"/>
      <c r="R73" s="52"/>
      <c r="S73" s="50"/>
      <c r="T73" s="23">
        <f t="shared" si="1"/>
        <v>0</v>
      </c>
      <c r="U73" s="23"/>
      <c r="V73" s="23">
        <f t="shared" si="2"/>
        <v>0</v>
      </c>
    </row>
    <row r="74" spans="1:22" s="5" customFormat="1" ht="18.75" customHeight="1">
      <c r="A74" s="12" t="s">
        <v>3</v>
      </c>
      <c r="B74" s="13" t="s">
        <v>4</v>
      </c>
      <c r="C74" s="13" t="s">
        <v>0</v>
      </c>
      <c r="D74" s="13" t="s">
        <v>5</v>
      </c>
      <c r="E74" s="13" t="s">
        <v>2</v>
      </c>
      <c r="F74" s="14" t="s">
        <v>1</v>
      </c>
      <c r="G74" s="14" t="s">
        <v>40</v>
      </c>
      <c r="H74" s="14" t="s">
        <v>41</v>
      </c>
      <c r="I74" s="14" t="s">
        <v>14</v>
      </c>
      <c r="J74" s="14" t="s">
        <v>15</v>
      </c>
      <c r="K74" s="14" t="s">
        <v>26</v>
      </c>
      <c r="L74" s="13"/>
      <c r="M74" s="13"/>
      <c r="N74" s="13"/>
      <c r="O74" s="13"/>
      <c r="P74" s="24"/>
      <c r="Q74" s="24"/>
      <c r="R74" s="22"/>
      <c r="S74" s="22"/>
      <c r="T74" s="23"/>
      <c r="U74" s="23"/>
      <c r="V74" s="23"/>
    </row>
    <row r="75" spans="1:22" s="5" customFormat="1" ht="18.75" customHeight="1">
      <c r="A75" s="51" t="str">
        <f>TABLEAU!DG7</f>
        <v>37</v>
      </c>
      <c r="B75" s="52">
        <f>SUMIF(TABLEAU!$DG$10:$DG$522,Récap!B$74,TABLEAU!$DH$10:$DH$522)</f>
        <v>0</v>
      </c>
      <c r="C75" s="52">
        <f>SUMIF(TABLEAU!$DG$10:$DG$522,Récap!C$74,TABLEAU!$DH$10:$DH$522)</f>
        <v>0</v>
      </c>
      <c r="D75" s="52">
        <f>SUMIF(TABLEAU!$DG$10:$DG$522,Récap!D$74,TABLEAU!$DH$10:$DH$522)</f>
        <v>0</v>
      </c>
      <c r="E75" s="52">
        <f>SUMIF(TABLEAU!$DG$10:$DG$522,Récap!E$74,TABLEAU!$DH$10:$DH$522)</f>
        <v>0</v>
      </c>
      <c r="F75" s="52">
        <f>SUMIF(TABLEAU!$DG$10:$DG$522,Récap!F$74,TABLEAU!$DH$10:$DH$522)</f>
        <v>0</v>
      </c>
      <c r="G75" s="52">
        <f>SUMIF(TABLEAU!$DG$10:$DG$522,Récap!G$74,TABLEAU!$DH$10:$DH$522)</f>
        <v>0</v>
      </c>
      <c r="H75" s="52">
        <f>SUMIF(TABLEAU!$DG$10:$DG$522,Récap!H$74,TABLEAU!$DH$10:$DH$522)</f>
        <v>0</v>
      </c>
      <c r="I75" s="52">
        <f>SUMIF(TABLEAU!$DG$10:$DG$522,Récap!I$74,TABLEAU!$DH$10:$DH$522)</f>
        <v>0</v>
      </c>
      <c r="J75" s="52">
        <f>SUMIF(TABLEAU!$DG$10:$DG$522,Récap!J$74,TABLEAU!$DH$10:$DH$522)</f>
        <v>0</v>
      </c>
      <c r="K75" s="52">
        <f>SUMIF(TABLEAU!$DG$10:$DG$522,Récap!K$74,TABLEAU!$DH$10:$DH$522)</f>
        <v>0</v>
      </c>
      <c r="L75" s="52"/>
      <c r="M75" s="52"/>
      <c r="N75" s="52"/>
      <c r="O75" s="52"/>
      <c r="P75" s="52"/>
      <c r="Q75" s="52"/>
      <c r="R75" s="52"/>
      <c r="S75" s="50"/>
      <c r="T75" s="23">
        <f t="shared" si="1"/>
        <v>0</v>
      </c>
      <c r="U75" s="23"/>
      <c r="V75" s="23">
        <f t="shared" si="2"/>
        <v>0</v>
      </c>
    </row>
    <row r="76" spans="1:22" s="5" customFormat="1" ht="18.75" customHeight="1">
      <c r="A76" s="12" t="s">
        <v>3</v>
      </c>
      <c r="B76" s="13" t="s">
        <v>4</v>
      </c>
      <c r="C76" s="13" t="s">
        <v>0</v>
      </c>
      <c r="D76" s="13" t="s">
        <v>5</v>
      </c>
      <c r="E76" s="13" t="s">
        <v>2</v>
      </c>
      <c r="F76" s="14" t="s">
        <v>1</v>
      </c>
      <c r="G76" s="14" t="s">
        <v>40</v>
      </c>
      <c r="H76" s="14" t="s">
        <v>41</v>
      </c>
      <c r="I76" s="14" t="s">
        <v>14</v>
      </c>
      <c r="J76" s="14" t="s">
        <v>15</v>
      </c>
      <c r="K76" s="14" t="s">
        <v>26</v>
      </c>
      <c r="L76" s="13"/>
      <c r="M76" s="13"/>
      <c r="N76" s="13"/>
      <c r="O76" s="13"/>
      <c r="P76" s="24"/>
      <c r="Q76" s="24"/>
      <c r="R76" s="22"/>
      <c r="S76" s="22"/>
      <c r="T76" s="23"/>
      <c r="U76" s="23"/>
      <c r="V76" s="23"/>
    </row>
    <row r="77" spans="1:22" s="5" customFormat="1" ht="18.75" customHeight="1">
      <c r="A77" s="51" t="str">
        <f>TABLEAU!DJ7</f>
        <v>38</v>
      </c>
      <c r="B77" s="52">
        <f>SUMIF(TABLEAU!$DJ$10:$DJ$522,Récap!B$76,TABLEAU!$DK$10:$DK$522)</f>
        <v>0</v>
      </c>
      <c r="C77" s="52">
        <f>SUMIF(TABLEAU!$DJ$10:$DJ$522,Récap!C$76,TABLEAU!$DK$10:$DK$522)</f>
        <v>0</v>
      </c>
      <c r="D77" s="52">
        <f>SUMIF(TABLEAU!$DJ$10:$DJ$522,Récap!D$76,TABLEAU!$DK$10:$DK$522)</f>
        <v>0</v>
      </c>
      <c r="E77" s="52">
        <f>SUMIF(TABLEAU!$DJ$10:$DJ$522,Récap!E$76,TABLEAU!$DK$10:$DK$522)</f>
        <v>0</v>
      </c>
      <c r="F77" s="52">
        <f>SUMIF(TABLEAU!$DJ$10:$DJ$522,Récap!F$76,TABLEAU!$DK$10:$DK$522)</f>
        <v>0</v>
      </c>
      <c r="G77" s="52">
        <f>SUMIF(TABLEAU!$DJ$10:$DJ$522,Récap!G$76,TABLEAU!$DK$10:$DK$522)</f>
        <v>0</v>
      </c>
      <c r="H77" s="52">
        <f>SUMIF(TABLEAU!$DJ$10:$DJ$522,Récap!H$76,TABLEAU!$DK$10:$DK$522)</f>
        <v>0</v>
      </c>
      <c r="I77" s="52">
        <f>SUMIF(TABLEAU!$DJ$10:$DJ$522,Récap!I$76,TABLEAU!$DK$10:$DK$522)</f>
        <v>0</v>
      </c>
      <c r="J77" s="52">
        <f>SUMIF(TABLEAU!$DJ$10:$DJ$522,Récap!J$76,TABLEAU!$DK$10:$DK$522)</f>
        <v>0</v>
      </c>
      <c r="K77" s="52">
        <f>SUMIF(TABLEAU!$DJ$10:$DJ$522,Récap!K$76,TABLEAU!$DK$10:$DK$522)</f>
        <v>0</v>
      </c>
      <c r="L77" s="52"/>
      <c r="M77" s="52"/>
      <c r="N77" s="52"/>
      <c r="O77" s="52"/>
      <c r="P77" s="52"/>
      <c r="Q77" s="52"/>
      <c r="R77" s="52"/>
      <c r="S77" s="50"/>
      <c r="T77" s="23">
        <f t="shared" si="1"/>
        <v>0</v>
      </c>
      <c r="U77" s="23"/>
      <c r="V77" s="23">
        <f t="shared" si="2"/>
        <v>0</v>
      </c>
    </row>
    <row r="78" spans="1:22" s="5" customFormat="1" ht="18.75" customHeight="1">
      <c r="A78" s="12" t="s">
        <v>3</v>
      </c>
      <c r="B78" s="13" t="s">
        <v>4</v>
      </c>
      <c r="C78" s="13" t="s">
        <v>0</v>
      </c>
      <c r="D78" s="13" t="s">
        <v>5</v>
      </c>
      <c r="E78" s="13" t="s">
        <v>2</v>
      </c>
      <c r="F78" s="14" t="s">
        <v>1</v>
      </c>
      <c r="G78" s="14" t="s">
        <v>40</v>
      </c>
      <c r="H78" s="14" t="s">
        <v>41</v>
      </c>
      <c r="I78" s="14" t="s">
        <v>14</v>
      </c>
      <c r="J78" s="14" t="s">
        <v>15</v>
      </c>
      <c r="K78" s="14" t="s">
        <v>26</v>
      </c>
      <c r="L78" s="13"/>
      <c r="M78" s="13"/>
      <c r="N78" s="13"/>
      <c r="O78" s="13"/>
      <c r="P78" s="24"/>
      <c r="Q78" s="24"/>
      <c r="R78" s="22"/>
      <c r="S78" s="22"/>
      <c r="T78" s="23"/>
      <c r="U78" s="23"/>
      <c r="V78" s="23"/>
    </row>
    <row r="79" spans="1:22" s="5" customFormat="1" ht="18.75" customHeight="1">
      <c r="A79" s="51" t="str">
        <f>TABLEAU!DM7</f>
        <v>39</v>
      </c>
      <c r="B79" s="52">
        <f>SUMIF(TABLEAU!$DM$10:$DM$522,Récap!B$78,TABLEAU!$DN$10:$DN$522)</f>
        <v>0</v>
      </c>
      <c r="C79" s="52">
        <f>SUMIF(TABLEAU!$DM$10:$DM$522,Récap!C$78,TABLEAU!$DN$10:$DN$522)</f>
        <v>0</v>
      </c>
      <c r="D79" s="52">
        <f>SUMIF(TABLEAU!$DM$10:$DM$522,Récap!D$78,TABLEAU!$DN$10:$DN$522)</f>
        <v>0</v>
      </c>
      <c r="E79" s="52">
        <f>SUMIF(TABLEAU!$DM$10:$DM$522,Récap!E$78,TABLEAU!$DN$10:$DN$522)</f>
        <v>0</v>
      </c>
      <c r="F79" s="52">
        <f>SUMIF(TABLEAU!$DM$10:$DM$522,Récap!F$78,TABLEAU!$DN$10:$DN$522)</f>
        <v>0</v>
      </c>
      <c r="G79" s="52">
        <f>SUMIF(TABLEAU!$DM$10:$DM$522,Récap!G$78,TABLEAU!$DN$10:$DN$522)</f>
        <v>0</v>
      </c>
      <c r="H79" s="52">
        <f>SUMIF(TABLEAU!$DM$10:$DM$522,Récap!H$78,TABLEAU!$DN$10:$DN$522)</f>
        <v>0</v>
      </c>
      <c r="I79" s="52">
        <f>SUMIF(TABLEAU!$DM$10:$DM$522,Récap!I$78,TABLEAU!$DN$10:$DN$522)</f>
        <v>0</v>
      </c>
      <c r="J79" s="52">
        <f>SUMIF(TABLEAU!$DM$10:$DM$522,Récap!J$78,TABLEAU!$DN$10:$DN$522)</f>
        <v>0</v>
      </c>
      <c r="K79" s="52">
        <f>SUMIF(TABLEAU!$DM$10:$DM$522,Récap!K$78,TABLEAU!$DN$10:$DN$522)</f>
        <v>0</v>
      </c>
      <c r="L79" s="52"/>
      <c r="M79" s="52"/>
      <c r="N79" s="52"/>
      <c r="O79" s="52"/>
      <c r="P79" s="52"/>
      <c r="Q79" s="52"/>
      <c r="R79" s="52"/>
      <c r="S79" s="50"/>
      <c r="T79" s="23">
        <f t="shared" si="1"/>
        <v>0</v>
      </c>
      <c r="U79" s="23"/>
      <c r="V79" s="23">
        <f t="shared" si="2"/>
        <v>0</v>
      </c>
    </row>
    <row r="80" spans="1:22" s="5" customFormat="1" ht="18.75" customHeight="1">
      <c r="A80" s="12" t="s">
        <v>3</v>
      </c>
      <c r="B80" s="13" t="s">
        <v>4</v>
      </c>
      <c r="C80" s="13" t="s">
        <v>0</v>
      </c>
      <c r="D80" s="13" t="s">
        <v>5</v>
      </c>
      <c r="E80" s="13" t="s">
        <v>2</v>
      </c>
      <c r="F80" s="14" t="s">
        <v>1</v>
      </c>
      <c r="G80" s="14" t="s">
        <v>40</v>
      </c>
      <c r="H80" s="14" t="s">
        <v>41</v>
      </c>
      <c r="I80" s="14" t="s">
        <v>14</v>
      </c>
      <c r="J80" s="14" t="s">
        <v>15</v>
      </c>
      <c r="K80" s="14" t="s">
        <v>26</v>
      </c>
      <c r="L80" s="13"/>
      <c r="M80" s="13"/>
      <c r="N80" s="13"/>
      <c r="O80" s="13"/>
      <c r="P80" s="24"/>
      <c r="Q80" s="24"/>
      <c r="R80" s="22"/>
      <c r="S80" s="22"/>
      <c r="T80" s="23"/>
      <c r="U80" s="23"/>
      <c r="V80" s="23"/>
    </row>
    <row r="81" spans="1:22" s="5" customFormat="1" ht="18.75" customHeight="1">
      <c r="A81" s="51" t="str">
        <f>TABLEAU!DP7</f>
        <v>40</v>
      </c>
      <c r="B81" s="52">
        <f>SUMIF(TABLEAU!$DP$10:$DP$522,Récap!B$80,TABLEAU!$DQ$10:$DQ$522)</f>
        <v>0</v>
      </c>
      <c r="C81" s="52">
        <f>SUMIF(TABLEAU!$DP$10:$DP$522,Récap!C$80,TABLEAU!$DQ$10:$DQ$522)</f>
        <v>0</v>
      </c>
      <c r="D81" s="52">
        <f>SUMIF(TABLEAU!$DP$10:$DP$522,Récap!D$80,TABLEAU!$DQ$10:$DQ$522)</f>
        <v>0</v>
      </c>
      <c r="E81" s="52">
        <f>SUMIF(TABLEAU!$DP$10:$DP$522,Récap!E$80,TABLEAU!$DQ$10:$DQ$522)</f>
        <v>0</v>
      </c>
      <c r="F81" s="52">
        <f>SUMIF(TABLEAU!$DP$10:$DP$522,Récap!F$80,TABLEAU!$DQ$10:$DQ$522)</f>
        <v>0</v>
      </c>
      <c r="G81" s="52">
        <f>SUMIF(TABLEAU!$DP$10:$DP$522,Récap!G$80,TABLEAU!$DQ$10:$DQ$522)</f>
        <v>0</v>
      </c>
      <c r="H81" s="52">
        <f>SUMIF(TABLEAU!$DP$10:$DP$522,Récap!H$80,TABLEAU!$DQ$10:$DQ$522)</f>
        <v>0</v>
      </c>
      <c r="I81" s="52">
        <f>SUMIF(TABLEAU!$DP$10:$DP$522,Récap!I$80,TABLEAU!$DQ$10:$DQ$522)</f>
        <v>0</v>
      </c>
      <c r="J81" s="52">
        <f>SUMIF(TABLEAU!$DP$10:$DP$522,Récap!J$80,TABLEAU!$DQ$10:$DQ$522)</f>
        <v>0</v>
      </c>
      <c r="K81" s="52">
        <f>SUMIF(TABLEAU!$DP$10:$DP$522,Récap!K$80,TABLEAU!$DQ$10:$DQ$522)</f>
        <v>0</v>
      </c>
      <c r="L81" s="52"/>
      <c r="M81" s="52"/>
      <c r="N81" s="52"/>
      <c r="O81" s="52"/>
      <c r="P81" s="52"/>
      <c r="Q81" s="52"/>
      <c r="R81" s="52"/>
      <c r="S81" s="50"/>
      <c r="T81" s="23">
        <f t="shared" si="1"/>
        <v>0</v>
      </c>
      <c r="U81" s="23"/>
      <c r="V81" s="23">
        <f t="shared" si="2"/>
        <v>0</v>
      </c>
    </row>
    <row r="82" spans="1:22" s="5" customFormat="1" ht="18.75" customHeight="1">
      <c r="A82" s="12" t="s">
        <v>3</v>
      </c>
      <c r="B82" s="13" t="s">
        <v>4</v>
      </c>
      <c r="C82" s="13" t="s">
        <v>0</v>
      </c>
      <c r="D82" s="13" t="s">
        <v>5</v>
      </c>
      <c r="E82" s="13" t="s">
        <v>2</v>
      </c>
      <c r="F82" s="14" t="s">
        <v>1</v>
      </c>
      <c r="G82" s="14" t="s">
        <v>40</v>
      </c>
      <c r="H82" s="14" t="s">
        <v>41</v>
      </c>
      <c r="I82" s="14" t="s">
        <v>14</v>
      </c>
      <c r="J82" s="14" t="s">
        <v>15</v>
      </c>
      <c r="K82" s="14" t="s">
        <v>26</v>
      </c>
      <c r="L82" s="13"/>
      <c r="M82" s="13"/>
      <c r="N82" s="13"/>
      <c r="O82" s="13"/>
      <c r="P82" s="24"/>
      <c r="Q82" s="24"/>
      <c r="R82" s="22"/>
      <c r="S82" s="22"/>
      <c r="T82" s="23"/>
      <c r="U82" s="23"/>
      <c r="V82" s="23"/>
    </row>
    <row r="83" spans="1:22" s="5" customFormat="1" ht="18.75" customHeight="1">
      <c r="A83" s="51" t="str">
        <f>TABLEAU!DS7</f>
        <v>41</v>
      </c>
      <c r="B83" s="52">
        <f>SUMIF(TABLEAU!$DS$10:$DS$522,Récap!B$82,TABLEAU!$DT$10:$DT$522)</f>
        <v>0</v>
      </c>
      <c r="C83" s="52">
        <f>SUMIF(TABLEAU!$DS$10:$DS$522,Récap!C$82,TABLEAU!$DT$10:$DT$522)</f>
        <v>0</v>
      </c>
      <c r="D83" s="52">
        <f>SUMIF(TABLEAU!$DS$10:$DS$522,Récap!D$82,TABLEAU!$DT$10:$DT$522)</f>
        <v>0</v>
      </c>
      <c r="E83" s="52">
        <f>SUMIF(TABLEAU!$DS$10:$DS$522,Récap!E$82,TABLEAU!$DT$10:$DT$522)</f>
        <v>0</v>
      </c>
      <c r="F83" s="52">
        <f>SUMIF(TABLEAU!$DS$10:$DS$522,Récap!F$82,TABLEAU!$DT$10:$DT$522)</f>
        <v>0</v>
      </c>
      <c r="G83" s="52">
        <f>SUMIF(TABLEAU!$DS$10:$DS$522,Récap!G$82,TABLEAU!$DT$10:$DT$522)</f>
        <v>0</v>
      </c>
      <c r="H83" s="52">
        <f>SUMIF(TABLEAU!$DS$10:$DS$522,Récap!H$82,TABLEAU!$DT$10:$DT$522)</f>
        <v>0</v>
      </c>
      <c r="I83" s="52">
        <f>SUMIF(TABLEAU!$DS$10:$DS$522,Récap!I$82,TABLEAU!$DT$10:$DT$522)</f>
        <v>0</v>
      </c>
      <c r="J83" s="52">
        <f>SUMIF(TABLEAU!$DS$10:$DS$522,Récap!J$82,TABLEAU!$DT$10:$DT$522)</f>
        <v>0</v>
      </c>
      <c r="K83" s="52">
        <f>SUMIF(TABLEAU!$DS$10:$DS$522,Récap!K$82,TABLEAU!$DT$10:$DT$522)</f>
        <v>0</v>
      </c>
      <c r="L83" s="52"/>
      <c r="M83" s="52"/>
      <c r="N83" s="52"/>
      <c r="O83" s="52"/>
      <c r="P83" s="52"/>
      <c r="Q83" s="52"/>
      <c r="R83" s="52"/>
      <c r="S83" s="50"/>
      <c r="T83" s="23">
        <f t="shared" si="1"/>
        <v>0</v>
      </c>
      <c r="U83" s="23"/>
      <c r="V83" s="23">
        <f t="shared" si="2"/>
        <v>0</v>
      </c>
    </row>
    <row r="84" spans="1:22" s="5" customFormat="1" ht="18.75" customHeight="1">
      <c r="A84" s="12" t="s">
        <v>3</v>
      </c>
      <c r="B84" s="13" t="s">
        <v>4</v>
      </c>
      <c r="C84" s="13" t="s">
        <v>0</v>
      </c>
      <c r="D84" s="13" t="s">
        <v>5</v>
      </c>
      <c r="E84" s="13" t="s">
        <v>2</v>
      </c>
      <c r="F84" s="14" t="s">
        <v>1</v>
      </c>
      <c r="G84" s="14" t="s">
        <v>40</v>
      </c>
      <c r="H84" s="14" t="s">
        <v>41</v>
      </c>
      <c r="I84" s="14" t="s">
        <v>14</v>
      </c>
      <c r="J84" s="14" t="s">
        <v>15</v>
      </c>
      <c r="K84" s="14" t="s">
        <v>26</v>
      </c>
      <c r="L84" s="13"/>
      <c r="M84" s="13"/>
      <c r="N84" s="13"/>
      <c r="O84" s="13"/>
      <c r="P84" s="24"/>
      <c r="Q84" s="24"/>
      <c r="R84" s="22"/>
      <c r="S84" s="22"/>
      <c r="T84" s="23"/>
      <c r="U84" s="23"/>
      <c r="V84" s="23"/>
    </row>
    <row r="85" spans="1:22" s="5" customFormat="1" ht="18.75" customHeight="1">
      <c r="A85" s="51" t="str">
        <f>TABLEAU!DV7</f>
        <v>42</v>
      </c>
      <c r="B85" s="52">
        <f>SUMIF(TABLEAU!$DV$10:$DV$522,Récap!B$84,TABLEAU!$DW$10:$DW$522)</f>
        <v>0</v>
      </c>
      <c r="C85" s="52">
        <f>SUMIF(TABLEAU!$DV$10:$DV$522,Récap!C$84,TABLEAU!$DW$10:$DW$522)</f>
        <v>0</v>
      </c>
      <c r="D85" s="52">
        <f>SUMIF(TABLEAU!$DV$10:$DV$522,Récap!D$84,TABLEAU!$DW$10:$DW$522)</f>
        <v>0</v>
      </c>
      <c r="E85" s="52">
        <f>SUMIF(TABLEAU!$DV$10:$DV$522,Récap!E$84,TABLEAU!$DW$10:$DW$522)</f>
        <v>0</v>
      </c>
      <c r="F85" s="52">
        <f>SUMIF(TABLEAU!$DV$10:$DV$522,Récap!F$84,TABLEAU!$DW$10:$DW$522)</f>
        <v>0</v>
      </c>
      <c r="G85" s="52">
        <f>SUMIF(TABLEAU!$DV$10:$DV$522,Récap!G$84,TABLEAU!$DW$10:$DW$522)</f>
        <v>0</v>
      </c>
      <c r="H85" s="52">
        <f>SUMIF(TABLEAU!$DV$10:$DV$522,Récap!H$84,TABLEAU!$DW$10:$DW$522)</f>
        <v>0</v>
      </c>
      <c r="I85" s="52">
        <f>SUMIF(TABLEAU!$DV$10:$DV$522,Récap!I$84,TABLEAU!$DW$10:$DW$522)</f>
        <v>0</v>
      </c>
      <c r="J85" s="52">
        <f>SUMIF(TABLEAU!$DV$10:$DV$522,Récap!J$84,TABLEAU!$DW$10:$DW$522)</f>
        <v>0</v>
      </c>
      <c r="K85" s="52">
        <f>SUMIF(TABLEAU!$DV$10:$DV$522,Récap!K$84,TABLEAU!$DW$10:$DW$522)</f>
        <v>0</v>
      </c>
      <c r="L85" s="52"/>
      <c r="M85" s="52"/>
      <c r="N85" s="52"/>
      <c r="O85" s="52"/>
      <c r="P85" s="52"/>
      <c r="Q85" s="52"/>
      <c r="R85" s="52"/>
      <c r="S85" s="50"/>
      <c r="T85" s="23">
        <f t="shared" si="1"/>
        <v>0</v>
      </c>
      <c r="U85" s="23"/>
      <c r="V85" s="23">
        <f t="shared" si="2"/>
        <v>0</v>
      </c>
    </row>
    <row r="86" spans="1:22" s="5" customFormat="1" ht="18.75" customHeight="1">
      <c r="A86" s="12" t="s">
        <v>3</v>
      </c>
      <c r="B86" s="13" t="s">
        <v>4</v>
      </c>
      <c r="C86" s="13" t="s">
        <v>0</v>
      </c>
      <c r="D86" s="13" t="s">
        <v>5</v>
      </c>
      <c r="E86" s="13" t="s">
        <v>2</v>
      </c>
      <c r="F86" s="14" t="s">
        <v>1</v>
      </c>
      <c r="G86" s="14" t="s">
        <v>40</v>
      </c>
      <c r="H86" s="14" t="s">
        <v>41</v>
      </c>
      <c r="I86" s="14" t="s">
        <v>14</v>
      </c>
      <c r="J86" s="14" t="s">
        <v>15</v>
      </c>
      <c r="K86" s="14" t="s">
        <v>26</v>
      </c>
      <c r="L86" s="13"/>
      <c r="M86" s="13"/>
      <c r="N86" s="13"/>
      <c r="O86" s="13"/>
      <c r="P86" s="24"/>
      <c r="Q86" s="24"/>
      <c r="R86" s="22"/>
      <c r="S86" s="22"/>
      <c r="T86" s="23"/>
      <c r="U86" s="23"/>
      <c r="V86" s="23"/>
    </row>
    <row r="87" spans="1:22" s="5" customFormat="1" ht="18.75" customHeight="1">
      <c r="A87" s="51" t="str">
        <f>TABLEAU!DY7</f>
        <v>43</v>
      </c>
      <c r="B87" s="52">
        <f>SUMIF(TABLEAU!$DY$10:$DY$522,Récap!B$86,TABLEAU!$DZ$10:$DZ$522)</f>
        <v>0</v>
      </c>
      <c r="C87" s="52">
        <f>SUMIF(TABLEAU!$DY$10:$DY$522,Récap!C$86,TABLEAU!$DZ$10:$DZ$522)</f>
        <v>0</v>
      </c>
      <c r="D87" s="52">
        <f>SUMIF(TABLEAU!$DY$10:$DY$522,Récap!D$86,TABLEAU!$DZ$10:$DZ$522)</f>
        <v>0</v>
      </c>
      <c r="E87" s="52">
        <f>SUMIF(TABLEAU!$DY$10:$DY$522,Récap!E$86,TABLEAU!$DZ$10:$DZ$522)</f>
        <v>0</v>
      </c>
      <c r="F87" s="52">
        <f>SUMIF(TABLEAU!$DY$10:$DY$522,Récap!F$86,TABLEAU!$DZ$10:$DZ$522)</f>
        <v>0</v>
      </c>
      <c r="G87" s="52">
        <f>SUMIF(TABLEAU!$DY$10:$DY$522,Récap!G$86,TABLEAU!$DZ$10:$DZ$522)</f>
        <v>0</v>
      </c>
      <c r="H87" s="52">
        <f>SUMIF(TABLEAU!$DY$10:$DY$522,Récap!H$86,TABLEAU!$DZ$10:$DZ$522)</f>
        <v>0</v>
      </c>
      <c r="I87" s="52">
        <f>SUMIF(TABLEAU!$DY$10:$DY$522,Récap!I$86,TABLEAU!$DZ$10:$DZ$522)</f>
        <v>0</v>
      </c>
      <c r="J87" s="52">
        <f>SUMIF(TABLEAU!$DY$10:$DY$522,Récap!J$86,TABLEAU!$DZ$10:$DZ$522)</f>
        <v>0</v>
      </c>
      <c r="K87" s="52">
        <f>SUMIF(TABLEAU!$DY$10:$DY$522,Récap!K$86,TABLEAU!$DZ$10:$DZ$522)</f>
        <v>0</v>
      </c>
      <c r="L87" s="52"/>
      <c r="M87" s="52"/>
      <c r="N87" s="52"/>
      <c r="O87" s="52"/>
      <c r="P87" s="52"/>
      <c r="Q87" s="52"/>
      <c r="R87" s="52"/>
      <c r="S87" s="50"/>
      <c r="T87" s="23">
        <f t="shared" si="1"/>
        <v>0</v>
      </c>
      <c r="U87" s="23"/>
      <c r="V87" s="23">
        <f t="shared" si="2"/>
        <v>0</v>
      </c>
    </row>
    <row r="88" spans="1:22" s="5" customFormat="1" ht="18.75" customHeight="1">
      <c r="A88" s="12" t="s">
        <v>3</v>
      </c>
      <c r="B88" s="13" t="s">
        <v>4</v>
      </c>
      <c r="C88" s="13" t="s">
        <v>0</v>
      </c>
      <c r="D88" s="13" t="s">
        <v>5</v>
      </c>
      <c r="E88" s="13" t="s">
        <v>2</v>
      </c>
      <c r="F88" s="14" t="s">
        <v>1</v>
      </c>
      <c r="G88" s="14" t="s">
        <v>40</v>
      </c>
      <c r="H88" s="14" t="s">
        <v>41</v>
      </c>
      <c r="I88" s="14" t="s">
        <v>14</v>
      </c>
      <c r="J88" s="14" t="s">
        <v>15</v>
      </c>
      <c r="K88" s="14" t="s">
        <v>26</v>
      </c>
      <c r="L88" s="13"/>
      <c r="M88" s="13"/>
      <c r="N88" s="13"/>
      <c r="O88" s="13"/>
      <c r="P88" s="24"/>
      <c r="Q88" s="24"/>
      <c r="R88" s="22"/>
      <c r="S88" s="22"/>
      <c r="T88" s="23"/>
      <c r="U88" s="23"/>
      <c r="V88" s="23"/>
    </row>
    <row r="89" spans="1:22" s="5" customFormat="1" ht="18.75" customHeight="1">
      <c r="A89" s="51" t="str">
        <f>TABLEAU!EB7</f>
        <v>44</v>
      </c>
      <c r="B89" s="52">
        <f>SUMIF(TABLEAU!$EB$10:$EB$522,Récap!B$88,TABLEAU!$EC$10:$EC$522)</f>
        <v>0</v>
      </c>
      <c r="C89" s="52">
        <f>SUMIF(TABLEAU!$EB$10:$EB$522,Récap!C$88,TABLEAU!$EC$10:$EC$522)</f>
        <v>0</v>
      </c>
      <c r="D89" s="52">
        <f>SUMIF(TABLEAU!$EB$10:$EB$522,Récap!D$88,TABLEAU!$EC$10:$EC$522)</f>
        <v>0</v>
      </c>
      <c r="E89" s="52">
        <f>SUMIF(TABLEAU!$EB$10:$EB$522,Récap!E$88,TABLEAU!$EC$10:$EC$522)</f>
        <v>0</v>
      </c>
      <c r="F89" s="52">
        <f>SUMIF(TABLEAU!$EB$10:$EB$522,Récap!F$88,TABLEAU!$EC$10:$EC$522)</f>
        <v>0</v>
      </c>
      <c r="G89" s="52">
        <f>SUMIF(TABLEAU!$EB$10:$EB$522,Récap!G$88,TABLEAU!$EC$10:$EC$522)</f>
        <v>0</v>
      </c>
      <c r="H89" s="52">
        <f>SUMIF(TABLEAU!$EB$10:$EB$522,Récap!H$88,TABLEAU!$EC$10:$EC$522)</f>
        <v>0</v>
      </c>
      <c r="I89" s="52">
        <f>SUMIF(TABLEAU!$EB$10:$EB$522,Récap!I$88,TABLEAU!$EC$10:$EC$522)</f>
        <v>0</v>
      </c>
      <c r="J89" s="52">
        <f>SUMIF(TABLEAU!$EB$10:$EB$522,Récap!J$88,TABLEAU!$EC$10:$EC$522)</f>
        <v>0</v>
      </c>
      <c r="K89" s="52">
        <f>SUMIF(TABLEAU!$EB$10:$EB$522,Récap!K$88,TABLEAU!$EC$10:$EC$522)</f>
        <v>0</v>
      </c>
      <c r="L89" s="52"/>
      <c r="M89" s="52"/>
      <c r="N89" s="52"/>
      <c r="O89" s="52"/>
      <c r="P89" s="52"/>
      <c r="Q89" s="52"/>
      <c r="R89" s="52"/>
      <c r="S89" s="50"/>
      <c r="T89" s="23">
        <f t="shared" si="1"/>
        <v>0</v>
      </c>
      <c r="U89" s="23"/>
      <c r="V89" s="23">
        <f t="shared" si="2"/>
        <v>0</v>
      </c>
    </row>
    <row r="90" spans="1:22" s="5" customFormat="1" ht="18.75" customHeight="1">
      <c r="A90" s="12" t="s">
        <v>3</v>
      </c>
      <c r="B90" s="13" t="s">
        <v>4</v>
      </c>
      <c r="C90" s="13" t="s">
        <v>0</v>
      </c>
      <c r="D90" s="13" t="s">
        <v>5</v>
      </c>
      <c r="E90" s="13" t="s">
        <v>2</v>
      </c>
      <c r="F90" s="14" t="s">
        <v>1</v>
      </c>
      <c r="G90" s="14" t="s">
        <v>40</v>
      </c>
      <c r="H90" s="14" t="s">
        <v>41</v>
      </c>
      <c r="I90" s="14" t="s">
        <v>14</v>
      </c>
      <c r="J90" s="14" t="s">
        <v>15</v>
      </c>
      <c r="K90" s="14" t="s">
        <v>26</v>
      </c>
      <c r="L90" s="13"/>
      <c r="M90" s="13"/>
      <c r="N90" s="13"/>
      <c r="O90" s="13"/>
      <c r="P90" s="24"/>
      <c r="Q90" s="24"/>
      <c r="R90" s="22"/>
      <c r="S90" s="22"/>
      <c r="T90" s="23"/>
      <c r="U90" s="23"/>
      <c r="V90" s="23"/>
    </row>
    <row r="91" spans="1:22" s="5" customFormat="1" ht="18.75" customHeight="1">
      <c r="A91" s="51" t="str">
        <f>TABLEAU!EE7</f>
        <v>45</v>
      </c>
      <c r="B91" s="52">
        <f>SUMIF(TABLEAU!$EE$10:$EE$522,Récap!B$90,TABLEAU!$EF$10:$EF$522)</f>
        <v>0</v>
      </c>
      <c r="C91" s="52">
        <f>SUMIF(TABLEAU!$EE$10:$EE$522,Récap!C$90,TABLEAU!$EF$10:$EF$522)</f>
        <v>0</v>
      </c>
      <c r="D91" s="52">
        <f>SUMIF(TABLEAU!$EE$10:$EE$522,Récap!D$90,TABLEAU!$EF$10:$EF$522)</f>
        <v>0</v>
      </c>
      <c r="E91" s="52">
        <f>SUMIF(TABLEAU!$EE$10:$EE$522,Récap!E$90,TABLEAU!$EF$10:$EF$522)</f>
        <v>0</v>
      </c>
      <c r="F91" s="52">
        <f>SUMIF(TABLEAU!$EE$10:$EE$522,Récap!F$90,TABLEAU!$EF$10:$EF$522)</f>
        <v>0</v>
      </c>
      <c r="G91" s="52">
        <f>SUMIF(TABLEAU!$EE$10:$EE$522,Récap!G$90,TABLEAU!$EF$10:$EF$522)</f>
        <v>0</v>
      </c>
      <c r="H91" s="52">
        <f>SUMIF(TABLEAU!$EE$10:$EE$522,Récap!H$90,TABLEAU!$EF$10:$EF$522)</f>
        <v>0</v>
      </c>
      <c r="I91" s="52">
        <f>SUMIF(TABLEAU!$EE$10:$EE$522,Récap!I$90,TABLEAU!$EF$10:$EF$522)</f>
        <v>0</v>
      </c>
      <c r="J91" s="52">
        <f>SUMIF(TABLEAU!$EE$10:$EE$522,Récap!J$90,TABLEAU!$EF$10:$EF$522)</f>
        <v>0</v>
      </c>
      <c r="K91" s="52">
        <f>SUMIF(TABLEAU!$EE$10:$EE$522,Récap!K$90,TABLEAU!$EF$10:$EF$522)</f>
        <v>0</v>
      </c>
      <c r="L91" s="52"/>
      <c r="M91" s="52"/>
      <c r="N91" s="52"/>
      <c r="O91" s="52"/>
      <c r="P91" s="52"/>
      <c r="Q91" s="52"/>
      <c r="R91" s="52"/>
      <c r="S91" s="50"/>
      <c r="T91" s="23">
        <f t="shared" si="1"/>
        <v>0</v>
      </c>
      <c r="U91" s="23"/>
      <c r="V91" s="23">
        <f t="shared" si="2"/>
        <v>0</v>
      </c>
    </row>
    <row r="92" spans="1:22" s="5" customFormat="1" ht="18.75" customHeight="1">
      <c r="A92" s="12" t="s">
        <v>3</v>
      </c>
      <c r="B92" s="13" t="s">
        <v>4</v>
      </c>
      <c r="C92" s="13" t="s">
        <v>0</v>
      </c>
      <c r="D92" s="13" t="s">
        <v>5</v>
      </c>
      <c r="E92" s="13" t="s">
        <v>2</v>
      </c>
      <c r="F92" s="14" t="s">
        <v>1</v>
      </c>
      <c r="G92" s="14" t="s">
        <v>40</v>
      </c>
      <c r="H92" s="14" t="s">
        <v>41</v>
      </c>
      <c r="I92" s="14" t="s">
        <v>14</v>
      </c>
      <c r="J92" s="14" t="s">
        <v>15</v>
      </c>
      <c r="K92" s="14" t="s">
        <v>26</v>
      </c>
      <c r="L92" s="13"/>
      <c r="M92" s="13"/>
      <c r="N92" s="13"/>
      <c r="O92" s="13"/>
      <c r="P92" s="24"/>
      <c r="Q92" s="24"/>
      <c r="R92" s="22"/>
      <c r="S92" s="22"/>
      <c r="T92" s="23"/>
      <c r="U92" s="23"/>
      <c r="V92" s="23"/>
    </row>
    <row r="93" spans="1:22" s="5" customFormat="1" ht="18.75" customHeight="1">
      <c r="A93" s="51" t="str">
        <f>TABLEAU!EH7</f>
        <v>46</v>
      </c>
      <c r="B93" s="52">
        <f>SUMIF(TABLEAU!$EH$10:$EH$522,Récap!B$92,TABLEAU!$EI$10:$EI$522)</f>
        <v>0</v>
      </c>
      <c r="C93" s="52">
        <f>SUMIF(TABLEAU!$EH$10:$EH$522,Récap!C$92,TABLEAU!$EI$10:$EI$522)</f>
        <v>0</v>
      </c>
      <c r="D93" s="52">
        <f>SUMIF(TABLEAU!$EH$10:$EH$522,Récap!D$92,TABLEAU!$EI$10:$EI$522)</f>
        <v>0</v>
      </c>
      <c r="E93" s="52">
        <f>SUMIF(TABLEAU!$EH$10:$EH$522,Récap!E$92,TABLEAU!$EI$10:$EI$522)</f>
        <v>0</v>
      </c>
      <c r="F93" s="52">
        <f>SUMIF(TABLEAU!$EH$10:$EH$522,Récap!F$92,TABLEAU!$EI$10:$EI$522)</f>
        <v>0</v>
      </c>
      <c r="G93" s="52">
        <f>SUMIF(TABLEAU!$EH$10:$EH$522,Récap!G$92,TABLEAU!$EI$10:$EI$522)</f>
        <v>0</v>
      </c>
      <c r="H93" s="52">
        <f>SUMIF(TABLEAU!$EH$10:$EH$522,Récap!H$92,TABLEAU!$EI$10:$EI$522)</f>
        <v>0</v>
      </c>
      <c r="I93" s="52">
        <f>SUMIF(TABLEAU!$EH$10:$EH$522,Récap!I$92,TABLEAU!$EI$10:$EI$522)</f>
        <v>0</v>
      </c>
      <c r="J93" s="52">
        <f>SUMIF(TABLEAU!$EH$10:$EH$522,Récap!J$92,TABLEAU!$EI$10:$EI$522)</f>
        <v>0</v>
      </c>
      <c r="K93" s="52">
        <f>SUMIF(TABLEAU!$EH$10:$EH$522,Récap!K$92,TABLEAU!$EI$10:$EI$522)</f>
        <v>0</v>
      </c>
      <c r="L93" s="52"/>
      <c r="M93" s="52"/>
      <c r="N93" s="52"/>
      <c r="O93" s="52"/>
      <c r="P93" s="52"/>
      <c r="Q93" s="52"/>
      <c r="R93" s="52"/>
      <c r="S93" s="50"/>
      <c r="T93" s="23">
        <f t="shared" si="1"/>
        <v>0</v>
      </c>
      <c r="U93" s="23"/>
      <c r="V93" s="23">
        <f t="shared" si="2"/>
        <v>0</v>
      </c>
    </row>
    <row r="94" spans="1:22" s="5" customFormat="1" ht="18.75" customHeight="1">
      <c r="A94" s="12" t="s">
        <v>3</v>
      </c>
      <c r="B94" s="13" t="s">
        <v>4</v>
      </c>
      <c r="C94" s="13" t="s">
        <v>0</v>
      </c>
      <c r="D94" s="13" t="s">
        <v>5</v>
      </c>
      <c r="E94" s="13" t="s">
        <v>2</v>
      </c>
      <c r="F94" s="14" t="s">
        <v>1</v>
      </c>
      <c r="G94" s="14" t="s">
        <v>40</v>
      </c>
      <c r="H94" s="14" t="s">
        <v>41</v>
      </c>
      <c r="I94" s="14" t="s">
        <v>14</v>
      </c>
      <c r="J94" s="14" t="s">
        <v>15</v>
      </c>
      <c r="K94" s="14" t="s">
        <v>26</v>
      </c>
      <c r="L94" s="13"/>
      <c r="M94" s="13"/>
      <c r="N94" s="13"/>
      <c r="O94" s="13"/>
      <c r="P94" s="24"/>
      <c r="Q94" s="24"/>
      <c r="R94" s="22"/>
      <c r="S94" s="22"/>
      <c r="T94" s="23"/>
      <c r="U94" s="23"/>
      <c r="V94" s="23"/>
    </row>
    <row r="95" spans="1:22" s="5" customFormat="1" ht="18.75" customHeight="1">
      <c r="A95" s="51" t="str">
        <f>TABLEAU!EK7</f>
        <v>47</v>
      </c>
      <c r="B95" s="52">
        <f>SUMIF(TABLEAU!$EK$10:$EK$522,Récap!B$94,TABLEAU!$EL$10:$EL$522)</f>
        <v>0</v>
      </c>
      <c r="C95" s="52">
        <f>SUMIF(TABLEAU!$EK$10:$EK$522,Récap!C$94,TABLEAU!$EL$10:$EL$522)</f>
        <v>0</v>
      </c>
      <c r="D95" s="52">
        <f>SUMIF(TABLEAU!$EK$10:$EK$522,Récap!D$94,TABLEAU!$EL$10:$EL$522)</f>
        <v>0</v>
      </c>
      <c r="E95" s="52">
        <f>SUMIF(TABLEAU!$EK$10:$EK$522,Récap!E$94,TABLEAU!$EL$10:$EL$522)</f>
        <v>0</v>
      </c>
      <c r="F95" s="52">
        <f>SUMIF(TABLEAU!$EK$10:$EK$522,Récap!F$94,TABLEAU!$EL$10:$EL$522)</f>
        <v>0</v>
      </c>
      <c r="G95" s="52">
        <f>SUMIF(TABLEAU!$EK$10:$EK$522,Récap!G$94,TABLEAU!$EL$10:$EL$522)</f>
        <v>0</v>
      </c>
      <c r="H95" s="52">
        <f>SUMIF(TABLEAU!$EK$10:$EK$522,Récap!H$94,TABLEAU!$EL$10:$EL$522)</f>
        <v>0</v>
      </c>
      <c r="I95" s="52">
        <f>SUMIF(TABLEAU!$EK$10:$EK$522,Récap!I$94,TABLEAU!$EL$10:$EL$522)</f>
        <v>0</v>
      </c>
      <c r="J95" s="52">
        <f>SUMIF(TABLEAU!$EK$10:$EK$522,Récap!J$94,TABLEAU!$EL$10:$EL$522)</f>
        <v>0</v>
      </c>
      <c r="K95" s="52">
        <f>SUMIF(TABLEAU!$EK$10:$EK$522,Récap!K$94,TABLEAU!$EL$10:$EL$522)</f>
        <v>0</v>
      </c>
      <c r="L95" s="52"/>
      <c r="M95" s="52"/>
      <c r="N95" s="52"/>
      <c r="O95" s="52"/>
      <c r="P95" s="52"/>
      <c r="Q95" s="52"/>
      <c r="R95" s="52"/>
      <c r="S95" s="50"/>
      <c r="T95" s="23">
        <f t="shared" si="1"/>
        <v>0</v>
      </c>
      <c r="U95" s="23"/>
      <c r="V95" s="23">
        <f t="shared" si="2"/>
        <v>0</v>
      </c>
    </row>
    <row r="96" spans="1:22" s="5" customFormat="1" ht="18.75" customHeight="1">
      <c r="A96" s="12" t="s">
        <v>3</v>
      </c>
      <c r="B96" s="13" t="s">
        <v>4</v>
      </c>
      <c r="C96" s="13" t="s">
        <v>0</v>
      </c>
      <c r="D96" s="13" t="s">
        <v>5</v>
      </c>
      <c r="E96" s="13" t="s">
        <v>2</v>
      </c>
      <c r="F96" s="14" t="s">
        <v>1</v>
      </c>
      <c r="G96" s="14" t="s">
        <v>40</v>
      </c>
      <c r="H96" s="14" t="s">
        <v>41</v>
      </c>
      <c r="I96" s="14" t="s">
        <v>14</v>
      </c>
      <c r="J96" s="14" t="s">
        <v>15</v>
      </c>
      <c r="K96" s="14" t="s">
        <v>26</v>
      </c>
      <c r="L96" s="13"/>
      <c r="M96" s="13"/>
      <c r="N96" s="13"/>
      <c r="O96" s="13"/>
      <c r="P96" s="24"/>
      <c r="Q96" s="24"/>
      <c r="R96" s="22"/>
      <c r="S96" s="22"/>
      <c r="T96" s="23"/>
      <c r="U96" s="23"/>
      <c r="V96" s="23"/>
    </row>
    <row r="97" spans="1:22" s="5" customFormat="1" ht="18.75" customHeight="1">
      <c r="A97" s="51" t="str">
        <f>TABLEAU!EN7</f>
        <v>48</v>
      </c>
      <c r="B97" s="52">
        <f>SUMIF(TABLEAU!$EN$10:$EN$522,Récap!B$96,TABLEAU!$EO$10:$EO$522)</f>
        <v>0</v>
      </c>
      <c r="C97" s="52">
        <f>SUMIF(TABLEAU!$EN$10:$EN$522,Récap!C$96,TABLEAU!$EO$10:$EO$522)</f>
        <v>0</v>
      </c>
      <c r="D97" s="52">
        <f>SUMIF(TABLEAU!$EN$10:$EN$522,Récap!D$96,TABLEAU!$EO$10:$EO$522)</f>
        <v>0</v>
      </c>
      <c r="E97" s="52">
        <f>SUMIF(TABLEAU!$EN$10:$EN$522,Récap!E$96,TABLEAU!$EO$10:$EO$522)</f>
        <v>0</v>
      </c>
      <c r="F97" s="52">
        <f>SUMIF(TABLEAU!$EN$10:$EN$522,Récap!F$96,TABLEAU!$EO$10:$EO$522)</f>
        <v>0</v>
      </c>
      <c r="G97" s="52">
        <f>SUMIF(TABLEAU!$EN$10:$EN$522,Récap!G$96,TABLEAU!$EO$10:$EO$522)</f>
        <v>0</v>
      </c>
      <c r="H97" s="52">
        <f>SUMIF(TABLEAU!$EN$10:$EN$522,Récap!H$96,TABLEAU!$EO$10:$EO$522)</f>
        <v>0</v>
      </c>
      <c r="I97" s="52">
        <f>SUMIF(TABLEAU!$EN$10:$EN$522,Récap!I$96,TABLEAU!$EO$10:$EO$522)</f>
        <v>0</v>
      </c>
      <c r="J97" s="52">
        <f>SUMIF(TABLEAU!$EN$10:$EN$522,Récap!J$96,TABLEAU!$EO$10:$EO$522)</f>
        <v>0</v>
      </c>
      <c r="K97" s="52">
        <f>SUMIF(TABLEAU!$EN$10:$EN$522,Récap!K$96,TABLEAU!$EO$10:$EO$522)</f>
        <v>0</v>
      </c>
      <c r="L97" s="52"/>
      <c r="M97" s="52"/>
      <c r="N97" s="52"/>
      <c r="O97" s="52"/>
      <c r="P97" s="52"/>
      <c r="Q97" s="52"/>
      <c r="R97" s="52"/>
      <c r="S97" s="50"/>
      <c r="T97" s="23">
        <f t="shared" si="1"/>
        <v>0</v>
      </c>
      <c r="U97" s="23"/>
      <c r="V97" s="23">
        <f t="shared" si="2"/>
        <v>0</v>
      </c>
    </row>
    <row r="98" spans="1:22" s="5" customFormat="1" ht="18.75" customHeight="1">
      <c r="A98" s="12" t="s">
        <v>3</v>
      </c>
      <c r="B98" s="13" t="s">
        <v>4</v>
      </c>
      <c r="C98" s="13" t="s">
        <v>0</v>
      </c>
      <c r="D98" s="13" t="s">
        <v>5</v>
      </c>
      <c r="E98" s="13" t="s">
        <v>2</v>
      </c>
      <c r="F98" s="14" t="s">
        <v>1</v>
      </c>
      <c r="G98" s="14" t="s">
        <v>40</v>
      </c>
      <c r="H98" s="14" t="s">
        <v>41</v>
      </c>
      <c r="I98" s="14" t="s">
        <v>14</v>
      </c>
      <c r="J98" s="14" t="s">
        <v>15</v>
      </c>
      <c r="K98" s="14" t="s">
        <v>26</v>
      </c>
      <c r="L98" s="13"/>
      <c r="M98" s="13"/>
      <c r="N98" s="13"/>
      <c r="O98" s="13"/>
      <c r="P98" s="24"/>
      <c r="Q98" s="24"/>
      <c r="R98" s="22"/>
      <c r="S98" s="22"/>
      <c r="T98" s="23"/>
      <c r="U98" s="23"/>
      <c r="V98" s="23"/>
    </row>
    <row r="99" spans="1:22" s="5" customFormat="1" ht="18.75" customHeight="1">
      <c r="A99" s="51" t="str">
        <f>TABLEAU!EQ7</f>
        <v>49</v>
      </c>
      <c r="B99" s="52">
        <f>SUMIF(TABLEAU!$EQ$10:$EQ$522,Récap!B$98,TABLEAU!$ER$10:$ER$522)</f>
        <v>0</v>
      </c>
      <c r="C99" s="52">
        <f>SUMIF(TABLEAU!$EQ$10:$EQ$522,Récap!C$98,TABLEAU!$ER$10:$ER$522)</f>
        <v>0</v>
      </c>
      <c r="D99" s="52">
        <f>SUMIF(TABLEAU!$EQ$10:$EQ$522,Récap!D$98,TABLEAU!$ER$10:$ER$522)</f>
        <v>0</v>
      </c>
      <c r="E99" s="52">
        <f>SUMIF(TABLEAU!$EQ$10:$EQ$522,Récap!E$98,TABLEAU!$ER$10:$ER$522)</f>
        <v>0</v>
      </c>
      <c r="F99" s="52">
        <f>SUMIF(TABLEAU!$EQ$10:$EQ$522,Récap!F$98,TABLEAU!$ER$10:$ER$522)</f>
        <v>0</v>
      </c>
      <c r="G99" s="52">
        <f>SUMIF(TABLEAU!$EQ$10:$EQ$522,Récap!G$98,TABLEAU!$ER$10:$ER$522)</f>
        <v>0</v>
      </c>
      <c r="H99" s="52">
        <f>SUMIF(TABLEAU!$EQ$10:$EQ$522,Récap!H$98,TABLEAU!$ER$10:$ER$522)</f>
        <v>0</v>
      </c>
      <c r="I99" s="52">
        <f>SUMIF(TABLEAU!$EQ$10:$EQ$522,Récap!I$98,TABLEAU!$ER$10:$ER$522)</f>
        <v>0</v>
      </c>
      <c r="J99" s="52">
        <f>SUMIF(TABLEAU!$EQ$10:$EQ$522,Récap!J$98,TABLEAU!$ER$10:$ER$522)</f>
        <v>0</v>
      </c>
      <c r="K99" s="52">
        <f>SUMIF(TABLEAU!$EQ$10:$EQ$522,Récap!K$98,TABLEAU!$ER$10:$ER$522)</f>
        <v>0</v>
      </c>
      <c r="L99" s="52"/>
      <c r="M99" s="52"/>
      <c r="N99" s="52"/>
      <c r="O99" s="52"/>
      <c r="P99" s="52"/>
      <c r="Q99" s="52"/>
      <c r="R99" s="52"/>
      <c r="S99" s="50"/>
      <c r="T99" s="23">
        <f t="shared" ref="T99:T107" si="3">SUM(B99:R99)</f>
        <v>0</v>
      </c>
      <c r="U99" s="23"/>
      <c r="V99" s="23">
        <f t="shared" si="2"/>
        <v>0</v>
      </c>
    </row>
    <row r="100" spans="1:22" s="5" customFormat="1" ht="18.75" customHeight="1">
      <c r="A100" s="12" t="s">
        <v>3</v>
      </c>
      <c r="B100" s="13" t="s">
        <v>4</v>
      </c>
      <c r="C100" s="13" t="s">
        <v>0</v>
      </c>
      <c r="D100" s="13" t="s">
        <v>5</v>
      </c>
      <c r="E100" s="13" t="s">
        <v>2</v>
      </c>
      <c r="F100" s="14" t="s">
        <v>1</v>
      </c>
      <c r="G100" s="14" t="s">
        <v>40</v>
      </c>
      <c r="H100" s="14" t="s">
        <v>41</v>
      </c>
      <c r="I100" s="14" t="s">
        <v>14</v>
      </c>
      <c r="J100" s="14" t="s">
        <v>15</v>
      </c>
      <c r="K100" s="14" t="s">
        <v>26</v>
      </c>
      <c r="L100" s="13"/>
      <c r="M100" s="13"/>
      <c r="N100" s="13"/>
      <c r="O100" s="13"/>
      <c r="P100" s="24"/>
      <c r="Q100" s="24"/>
      <c r="R100" s="22"/>
      <c r="S100" s="22"/>
      <c r="T100" s="23"/>
      <c r="U100" s="23"/>
      <c r="V100" s="23"/>
    </row>
    <row r="101" spans="1:22" s="5" customFormat="1" ht="18.75" customHeight="1">
      <c r="A101" s="51" t="str">
        <f>TABLEAU!ET7</f>
        <v>50</v>
      </c>
      <c r="B101" s="52">
        <f>SUMIF(TABLEAU!$ET$10:$ET$522,Récap!B$100,TABLEAU!$EU$10:$EU$522)</f>
        <v>0</v>
      </c>
      <c r="C101" s="52">
        <f>SUMIF(TABLEAU!$ET$10:$ET$522,Récap!C$100,TABLEAU!$EU$10:$EU$522)</f>
        <v>0</v>
      </c>
      <c r="D101" s="52">
        <f>SUMIF(TABLEAU!$ET$10:$ET$522,Récap!D$100,TABLEAU!$EU$10:$EU$522)</f>
        <v>0</v>
      </c>
      <c r="E101" s="52">
        <f>SUMIF(TABLEAU!$ET$10:$ET$522,Récap!E$100,TABLEAU!$EU$10:$EU$522)</f>
        <v>0</v>
      </c>
      <c r="F101" s="52">
        <f>SUMIF(TABLEAU!$ET$10:$ET$522,Récap!F$100,TABLEAU!$EU$10:$EU$522)</f>
        <v>0</v>
      </c>
      <c r="G101" s="52">
        <f>SUMIF(TABLEAU!$ET$10:$ET$522,Récap!G$100,TABLEAU!$EU$10:$EU$522)</f>
        <v>0</v>
      </c>
      <c r="H101" s="52">
        <f>SUMIF(TABLEAU!$ET$10:$ET$522,Récap!H$100,TABLEAU!$EU$10:$EU$522)</f>
        <v>0</v>
      </c>
      <c r="I101" s="52">
        <f>SUMIF(TABLEAU!$ET$10:$ET$522,Récap!I$100,TABLEAU!$EU$10:$EU$522)</f>
        <v>0</v>
      </c>
      <c r="J101" s="52">
        <f>SUMIF(TABLEAU!$ET$10:$ET$522,Récap!J$100,TABLEAU!$EU$10:$EU$522)</f>
        <v>0</v>
      </c>
      <c r="K101" s="52">
        <f>SUMIF(TABLEAU!$ET$10:$ET$522,Récap!K$100,TABLEAU!$EU$10:$EU$522)</f>
        <v>0</v>
      </c>
      <c r="L101" s="52"/>
      <c r="M101" s="52"/>
      <c r="N101" s="52"/>
      <c r="O101" s="52"/>
      <c r="P101" s="52"/>
      <c r="Q101" s="52"/>
      <c r="R101" s="52"/>
      <c r="S101" s="50"/>
      <c r="T101" s="23">
        <f t="shared" si="3"/>
        <v>0</v>
      </c>
      <c r="U101" s="23"/>
      <c r="V101" s="23">
        <f t="shared" si="2"/>
        <v>0</v>
      </c>
    </row>
    <row r="102" spans="1:22" s="5" customFormat="1" ht="18.75" customHeight="1">
      <c r="A102" s="12" t="s">
        <v>3</v>
      </c>
      <c r="B102" s="13" t="s">
        <v>4</v>
      </c>
      <c r="C102" s="13" t="s">
        <v>0</v>
      </c>
      <c r="D102" s="13" t="s">
        <v>5</v>
      </c>
      <c r="E102" s="13" t="s">
        <v>2</v>
      </c>
      <c r="F102" s="14" t="s">
        <v>1</v>
      </c>
      <c r="G102" s="14" t="s">
        <v>40</v>
      </c>
      <c r="H102" s="14" t="s">
        <v>41</v>
      </c>
      <c r="I102" s="14" t="s">
        <v>14</v>
      </c>
      <c r="J102" s="14" t="s">
        <v>15</v>
      </c>
      <c r="K102" s="14" t="s">
        <v>26</v>
      </c>
      <c r="L102" s="13"/>
      <c r="M102" s="13"/>
      <c r="N102" s="13"/>
      <c r="O102" s="13"/>
      <c r="P102" s="24"/>
      <c r="Q102" s="24"/>
      <c r="R102" s="22"/>
      <c r="S102" s="22"/>
      <c r="T102" s="23"/>
      <c r="U102" s="23"/>
      <c r="V102" s="23"/>
    </row>
    <row r="103" spans="1:22" s="5" customFormat="1" ht="18.75" customHeight="1">
      <c r="A103" s="51" t="str">
        <f>TABLEAU!EW7</f>
        <v>51</v>
      </c>
      <c r="B103" s="52">
        <f>SUMIF(TABLEAU!$EW$10:$EW$522,Récap!B$102,TABLEAU!$EX$10:$EX$522)</f>
        <v>0</v>
      </c>
      <c r="C103" s="52">
        <f>SUMIF(TABLEAU!$EW$10:$EW$522,Récap!C$102,TABLEAU!$EX$10:$EX$522)</f>
        <v>0</v>
      </c>
      <c r="D103" s="52">
        <f>SUMIF(TABLEAU!$EW$10:$EW$522,Récap!D$102,TABLEAU!$EX$10:$EX$522)</f>
        <v>0</v>
      </c>
      <c r="E103" s="52">
        <f>SUMIF(TABLEAU!$EW$10:$EW$522,Récap!E$102,TABLEAU!$EX$10:$EX$522)</f>
        <v>0</v>
      </c>
      <c r="F103" s="52">
        <f>SUMIF(TABLEAU!$EW$10:$EW$522,Récap!F$102,TABLEAU!$EX$10:$EX$522)</f>
        <v>0</v>
      </c>
      <c r="G103" s="52">
        <f>SUMIF(TABLEAU!$EW$10:$EW$522,Récap!G$102,TABLEAU!$EX$10:$EX$522)</f>
        <v>0</v>
      </c>
      <c r="H103" s="52">
        <f>SUMIF(TABLEAU!$EW$10:$EW$522,Récap!H$102,TABLEAU!$EX$10:$EX$522)</f>
        <v>0</v>
      </c>
      <c r="I103" s="52">
        <f>SUMIF(TABLEAU!$EW$10:$EW$522,Récap!I$102,TABLEAU!$EX$10:$EX$522)</f>
        <v>0</v>
      </c>
      <c r="J103" s="52">
        <f>SUMIF(TABLEAU!$EW$10:$EW$522,Récap!J$102,TABLEAU!$EX$10:$EX$522)</f>
        <v>0</v>
      </c>
      <c r="K103" s="52">
        <f>SUMIF(TABLEAU!$EW$10:$EW$522,Récap!K$102,TABLEAU!$EX$10:$EX$522)</f>
        <v>0</v>
      </c>
      <c r="L103" s="52"/>
      <c r="M103" s="52"/>
      <c r="N103" s="52"/>
      <c r="O103" s="52"/>
      <c r="P103" s="52"/>
      <c r="Q103" s="52"/>
      <c r="R103" s="52"/>
      <c r="S103" s="50"/>
      <c r="T103" s="23">
        <f t="shared" si="3"/>
        <v>0</v>
      </c>
      <c r="U103" s="23"/>
      <c r="V103" s="23">
        <f t="shared" si="2"/>
        <v>0</v>
      </c>
    </row>
    <row r="104" spans="1:22" s="5" customFormat="1" ht="14.5">
      <c r="A104" s="12" t="s">
        <v>3</v>
      </c>
      <c r="B104" s="13" t="s">
        <v>4</v>
      </c>
      <c r="C104" s="13" t="s">
        <v>0</v>
      </c>
      <c r="D104" s="13" t="s">
        <v>5</v>
      </c>
      <c r="E104" s="13" t="s">
        <v>2</v>
      </c>
      <c r="F104" s="14" t="s">
        <v>1</v>
      </c>
      <c r="G104" s="14" t="s">
        <v>40</v>
      </c>
      <c r="H104" s="14" t="s">
        <v>41</v>
      </c>
      <c r="I104" s="14" t="s">
        <v>14</v>
      </c>
      <c r="J104" s="14" t="s">
        <v>15</v>
      </c>
      <c r="K104" s="14" t="s">
        <v>26</v>
      </c>
      <c r="L104" s="13"/>
      <c r="M104" s="13"/>
      <c r="N104" s="13"/>
      <c r="O104" s="13"/>
      <c r="P104" s="24"/>
      <c r="Q104" s="24"/>
      <c r="R104" s="22"/>
      <c r="S104" s="22"/>
      <c r="T104" s="23"/>
      <c r="U104" s="23"/>
      <c r="V104" s="23"/>
    </row>
    <row r="105" spans="1:22" s="5" customFormat="1" ht="14.5">
      <c r="A105" s="51" t="str">
        <f>TABLEAU!EZ7</f>
        <v>52</v>
      </c>
      <c r="B105" s="52">
        <f>SUMIF(TABLEAU!$EZ$10:$EZ$522,Récap!B$104,TABLEAU!$FA$10:$FA$522)</f>
        <v>0</v>
      </c>
      <c r="C105" s="52">
        <f>SUMIF(TABLEAU!$EZ$10:$EZ$522,Récap!C$104,TABLEAU!$FA$10:$FA$522)</f>
        <v>0</v>
      </c>
      <c r="D105" s="52">
        <f>SUMIF(TABLEAU!$EZ$10:$EZ$522,Récap!D$104,TABLEAU!$FA$10:$FA$522)</f>
        <v>0</v>
      </c>
      <c r="E105" s="52">
        <f>SUMIF(TABLEAU!$EZ$10:$EZ$522,Récap!E$104,TABLEAU!$FA$10:$FA$522)</f>
        <v>0</v>
      </c>
      <c r="F105" s="52">
        <f>SUMIF(TABLEAU!$EZ$10:$EZ$522,Récap!F$104,TABLEAU!$FA$10:$FA$522)</f>
        <v>0</v>
      </c>
      <c r="G105" s="52">
        <f>SUMIF(TABLEAU!$EZ$10:$EZ$522,Récap!G$104,TABLEAU!$FA$10:$FA$522)</f>
        <v>0</v>
      </c>
      <c r="H105" s="52">
        <f>SUMIF(TABLEAU!$EZ$10:$EZ$522,Récap!H$104,TABLEAU!$FA$10:$FA$522)</f>
        <v>0</v>
      </c>
      <c r="I105" s="52">
        <f>SUMIF(TABLEAU!$EZ$10:$EZ$522,Récap!I$104,TABLEAU!$FA$10:$FA$522)</f>
        <v>0</v>
      </c>
      <c r="J105" s="52">
        <f>SUMIF(TABLEAU!$EZ$10:$EZ$522,Récap!J$104,TABLEAU!$FA$10:$FA$522)</f>
        <v>0</v>
      </c>
      <c r="K105" s="52">
        <f>SUMIF(TABLEAU!$EZ$10:$EZ$522,Récap!K$104,TABLEAU!$FA$10:$FA$522)</f>
        <v>0</v>
      </c>
      <c r="L105" s="52"/>
      <c r="M105" s="52"/>
      <c r="N105" s="52"/>
      <c r="O105" s="52"/>
      <c r="P105" s="52"/>
      <c r="Q105" s="52"/>
      <c r="R105" s="52"/>
      <c r="S105" s="50"/>
      <c r="T105" s="23">
        <f t="shared" si="3"/>
        <v>0</v>
      </c>
      <c r="U105" s="23"/>
      <c r="V105" s="23">
        <f t="shared" si="2"/>
        <v>0</v>
      </c>
    </row>
    <row r="106" spans="1:22" s="5" customFormat="1" ht="14.5">
      <c r="A106" s="12" t="s">
        <v>3</v>
      </c>
      <c r="B106" s="13" t="s">
        <v>4</v>
      </c>
      <c r="C106" s="13" t="s">
        <v>0</v>
      </c>
      <c r="D106" s="13" t="s">
        <v>5</v>
      </c>
      <c r="E106" s="13" t="s">
        <v>2</v>
      </c>
      <c r="F106" s="14" t="s">
        <v>1</v>
      </c>
      <c r="G106" s="14" t="s">
        <v>40</v>
      </c>
      <c r="H106" s="14" t="s">
        <v>41</v>
      </c>
      <c r="I106" s="14" t="s">
        <v>14</v>
      </c>
      <c r="J106" s="14" t="s">
        <v>15</v>
      </c>
      <c r="K106" s="14" t="s">
        <v>26</v>
      </c>
      <c r="L106" s="13"/>
      <c r="M106" s="13"/>
      <c r="N106" s="13"/>
      <c r="O106" s="13"/>
      <c r="P106" s="24"/>
      <c r="Q106" s="24"/>
      <c r="R106" s="22"/>
      <c r="S106" s="22"/>
      <c r="T106" s="23"/>
      <c r="U106" s="23"/>
      <c r="V106" s="23"/>
    </row>
    <row r="107" spans="1:22" s="5" customFormat="1" ht="14.5">
      <c r="A107" s="51" t="str">
        <f>TABLEAU!FC7</f>
        <v>53</v>
      </c>
      <c r="B107" s="52">
        <f>SUMIF(TABLEAU!$FC$10:$FC$522,Récap!B$106,TABLEAU!$FD$10:$FD$522)</f>
        <v>0</v>
      </c>
      <c r="C107" s="52">
        <f>SUMIF(TABLEAU!$FC$10:$FC$522,Récap!C$106,TABLEAU!$FD$10:$FD$522)</f>
        <v>0</v>
      </c>
      <c r="D107" s="52">
        <f>SUMIF(TABLEAU!$FC$10:$FC$522,Récap!D$106,TABLEAU!$FD$10:$FD$522)</f>
        <v>0</v>
      </c>
      <c r="E107" s="52">
        <f>SUMIF(TABLEAU!$FC$10:$FC$522,Récap!E$106,TABLEAU!$FD$10:$FD$522)</f>
        <v>0</v>
      </c>
      <c r="F107" s="52">
        <f>SUMIF(TABLEAU!$FC$10:$FC$522,Récap!F$106,TABLEAU!$FD$10:$FD$522)</f>
        <v>0</v>
      </c>
      <c r="G107" s="52">
        <f>SUMIF(TABLEAU!$FC$10:$FC$522,Récap!G$106,TABLEAU!$FD$10:$FD$522)</f>
        <v>0</v>
      </c>
      <c r="H107" s="52">
        <f>SUMIF(TABLEAU!$FC$10:$FC$522,Récap!H$106,TABLEAU!$FD$10:$FD$522)</f>
        <v>0</v>
      </c>
      <c r="I107" s="52">
        <f>SUMIF(TABLEAU!$FC$10:$FC$522,Récap!I$106,TABLEAU!$FD$10:$FD$522)</f>
        <v>0</v>
      </c>
      <c r="J107" s="52">
        <f>SUMIF(TABLEAU!$FC$10:$FC$522,Récap!J$106,TABLEAU!$FD$10:$FD$522)</f>
        <v>0</v>
      </c>
      <c r="K107" s="52">
        <f>SUMIF(TABLEAU!$FC$10:$FC$522,Récap!K$106,TABLEAU!$FD$10:$FD$522)</f>
        <v>0</v>
      </c>
      <c r="L107" s="52"/>
      <c r="M107" s="52"/>
      <c r="N107" s="52"/>
      <c r="O107" s="52"/>
      <c r="P107" s="52"/>
      <c r="Q107" s="52"/>
      <c r="R107" s="52"/>
      <c r="S107" s="50"/>
      <c r="T107" s="23">
        <f t="shared" si="3"/>
        <v>0</v>
      </c>
      <c r="U107" s="23"/>
      <c r="V107" s="23">
        <f t="shared" si="2"/>
        <v>0</v>
      </c>
    </row>
    <row r="108" spans="1:22" ht="14.5">
      <c r="A108" s="16" t="s">
        <v>16</v>
      </c>
      <c r="B108" s="17" t="s">
        <v>13</v>
      </c>
      <c r="C108" s="3"/>
      <c r="D108" s="3"/>
      <c r="E108" s="3"/>
      <c r="F108" s="3"/>
      <c r="G108" s="3"/>
      <c r="H108" s="3"/>
      <c r="T108" s="23"/>
      <c r="U108" s="23"/>
      <c r="V108" s="23"/>
    </row>
    <row r="109" spans="1:22" ht="14.5">
      <c r="A109" s="6"/>
      <c r="B109" s="15">
        <f>SUMPRODUCT((ISTEXT(TABLEAU!A10:A516))*1)</f>
        <v>3</v>
      </c>
      <c r="C109" s="3"/>
      <c r="D109" s="3"/>
      <c r="E109" s="3"/>
      <c r="F109" s="3"/>
      <c r="G109" s="3"/>
      <c r="H109" s="3"/>
      <c r="T109" s="23">
        <f>SUM(T3:T108)</f>
        <v>30</v>
      </c>
      <c r="V109" s="23">
        <f>SUM(V2:V108)</f>
        <v>0</v>
      </c>
    </row>
    <row r="110" spans="1:22" s="5" customFormat="1" ht="14.5">
      <c r="A110" s="19"/>
      <c r="B110" s="18"/>
      <c r="C110" s="3"/>
      <c r="D110" s="3"/>
      <c r="E110" s="3"/>
      <c r="F110" s="3"/>
      <c r="G110" s="3"/>
      <c r="H110" s="3"/>
    </row>
    <row r="111" spans="1:22" ht="14.5">
      <c r="A111" s="19"/>
      <c r="B111" s="2"/>
      <c r="C111" s="3"/>
      <c r="D111" s="3"/>
      <c r="E111" s="3"/>
      <c r="F111" s="3"/>
      <c r="G111" s="3"/>
      <c r="H111" s="3"/>
    </row>
    <row r="112" spans="1:22">
      <c r="A112" s="4"/>
      <c r="B112" s="4"/>
      <c r="C112" s="4"/>
      <c r="D112" s="4"/>
      <c r="E112" s="4"/>
      <c r="F112" s="4"/>
      <c r="G112" s="4"/>
      <c r="H112" s="4"/>
    </row>
    <row r="113" spans="1:8">
      <c r="A113" s="4"/>
      <c r="B113" s="4"/>
      <c r="C113" s="4"/>
      <c r="D113" s="4"/>
      <c r="E113" s="4"/>
      <c r="F113" s="4"/>
      <c r="G113" s="4"/>
      <c r="H113" s="4"/>
    </row>
    <row r="114" spans="1:8">
      <c r="A114" s="4"/>
      <c r="B114" s="4"/>
      <c r="C114" s="4"/>
      <c r="D114" s="4"/>
      <c r="E114" s="4"/>
      <c r="F114" s="4"/>
      <c r="G114" s="4"/>
      <c r="H114" s="4"/>
    </row>
    <row r="115" spans="1:8">
      <c r="A115" s="4"/>
      <c r="B115" s="4"/>
      <c r="C115" s="4"/>
      <c r="D115" s="4"/>
      <c r="E115" s="4"/>
      <c r="F115" s="4"/>
      <c r="G115" s="4"/>
      <c r="H115" s="4"/>
    </row>
    <row r="116" spans="1:8">
      <c r="A116" s="4"/>
      <c r="B116" s="4"/>
      <c r="C116" s="4"/>
      <c r="D116" s="4"/>
      <c r="E116" s="4"/>
      <c r="F116" s="4"/>
      <c r="G116" s="4"/>
      <c r="H116" s="4"/>
    </row>
  </sheetData>
  <conditionalFormatting sqref="B109 V3 B7:T7 B9:T9 B11:T11 B13:T13 B15:T15 B17:T17 B19:T19 B23:T23 B25:T25 B27:T27 B29:T29 V5 V7 V9 V11 V13 V15 V17 V19 V21 V23 V25 V27 V29 B33:S33 B35:S35 B37:S37 L48:S107 B49:K49 B51:K51 B53:K53 B55:K55 B57:K57 B59:K59 B61:K61 B63:K63 B65:K65 B67:K67 B69:K69 B71:K71 B73:K73 B75:K75 B77:K77 B79:K79 B81:K81 B83:K83 B85:K85 B87:K87 B91:K91 B93:K93 B95:K95 B97:K97 B99:K99 B101:K101 B103:K103 B105:K105 B107:K107 T31:T109 V31:V109 B89:K89 B3:T3 B5:T5 B21:T21 B31:S31">
    <cfRule type="cellIs" dxfId="18" priority="21" operator="greaterThan">
      <formula>0</formula>
    </cfRule>
  </conditionalFormatting>
  <conditionalFormatting sqref="B39:S39 B41:S41 B45:S45 B47:S47 B49:S49 B43:S43">
    <cfRule type="cellIs" dxfId="17" priority="18" operator="greaterThan">
      <formula>0</formula>
    </cfRule>
  </conditionalFormatting>
  <conditionalFormatting sqref="B39:R39">
    <cfRule type="cellIs" dxfId="16" priority="17" operator="greaterThan">
      <formula>0</formula>
    </cfRule>
  </conditionalFormatting>
  <conditionalFormatting sqref="B35">
    <cfRule type="cellIs" dxfId="15" priority="16" operator="greaterThan">
      <formula>0</formula>
    </cfRule>
  </conditionalFormatting>
  <conditionalFormatting sqref="B51:S51 B53:S53">
    <cfRule type="cellIs" dxfId="14" priority="15" operator="greaterThan">
      <formula>0</formula>
    </cfRule>
  </conditionalFormatting>
  <conditionalFormatting sqref="B55:S55 B57:S57">
    <cfRule type="cellIs" dxfId="13" priority="14" operator="greaterThan">
      <formula>0</formula>
    </cfRule>
  </conditionalFormatting>
  <conditionalFormatting sqref="B59:S59 B61:S61">
    <cfRule type="cellIs" dxfId="12" priority="13" operator="greaterThan">
      <formula>0</formula>
    </cfRule>
  </conditionalFormatting>
  <conditionalFormatting sqref="B63:S63 B65:S65">
    <cfRule type="cellIs" dxfId="11" priority="12" operator="greaterThan">
      <formula>0</formula>
    </cfRule>
  </conditionalFormatting>
  <conditionalFormatting sqref="B67:S67 B69:S69">
    <cfRule type="cellIs" dxfId="10" priority="11" operator="greaterThan">
      <formula>0</formula>
    </cfRule>
  </conditionalFormatting>
  <conditionalFormatting sqref="B71:S71 B73:S73">
    <cfRule type="cellIs" dxfId="9" priority="10" operator="greaterThan">
      <formula>0</formula>
    </cfRule>
  </conditionalFormatting>
  <conditionalFormatting sqref="B75:S75 B77:S77">
    <cfRule type="cellIs" dxfId="8" priority="9" operator="greaterThan">
      <formula>0</formula>
    </cfRule>
  </conditionalFormatting>
  <conditionalFormatting sqref="B79:S79 B81:S81">
    <cfRule type="cellIs" dxfId="7" priority="8" operator="greaterThan">
      <formula>0</formula>
    </cfRule>
  </conditionalFormatting>
  <conditionalFormatting sqref="B83:S83 B85:S85">
    <cfRule type="cellIs" dxfId="6" priority="7" operator="greaterThan">
      <formula>0</formula>
    </cfRule>
  </conditionalFormatting>
  <conditionalFormatting sqref="B87:S87 B89:S89">
    <cfRule type="cellIs" dxfId="5" priority="6" operator="greaterThan">
      <formula>0</formula>
    </cfRule>
  </conditionalFormatting>
  <conditionalFormatting sqref="B91:S91 B93:S93">
    <cfRule type="cellIs" dxfId="4" priority="5" operator="greaterThan">
      <formula>0</formula>
    </cfRule>
  </conditionalFormatting>
  <conditionalFormatting sqref="B95:S95 B97:S97">
    <cfRule type="cellIs" dxfId="3" priority="4" operator="greaterThan">
      <formula>0</formula>
    </cfRule>
  </conditionalFormatting>
  <conditionalFormatting sqref="B99:S99 B101:S101">
    <cfRule type="cellIs" dxfId="2" priority="3" operator="greaterThan">
      <formula>0</formula>
    </cfRule>
  </conditionalFormatting>
  <conditionalFormatting sqref="B103:S103 B105:S105">
    <cfRule type="cellIs" dxfId="1" priority="2" operator="greaterThan">
      <formula>0</formula>
    </cfRule>
  </conditionalFormatting>
  <conditionalFormatting sqref="B107:S107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J77"/>
  <sheetViews>
    <sheetView zoomScale="55" zoomScaleNormal="55" workbookViewId="0">
      <selection sqref="A1:B7"/>
    </sheetView>
  </sheetViews>
  <sheetFormatPr baseColWidth="10" defaultColWidth="50.7265625" defaultRowHeight="115" customHeight="1"/>
  <cols>
    <col min="1" max="1" width="50.7265625" style="56" customWidth="1"/>
    <col min="2" max="16384" width="50.7265625" style="56"/>
  </cols>
  <sheetData>
    <row r="1" spans="1:10" ht="115" customHeight="1">
      <c r="A1" s="53"/>
      <c r="B1" s="53"/>
      <c r="C1" s="54"/>
      <c r="D1" s="54"/>
      <c r="E1" s="55"/>
      <c r="F1" s="55"/>
      <c r="G1" s="55"/>
      <c r="H1" s="55"/>
      <c r="I1" s="55"/>
      <c r="J1" s="55"/>
    </row>
    <row r="2" spans="1:10" ht="115" customHeight="1">
      <c r="A2" s="53"/>
      <c r="B2" s="53"/>
      <c r="C2" s="54"/>
      <c r="D2" s="54"/>
      <c r="E2" s="55"/>
      <c r="F2" s="55"/>
      <c r="G2" s="55"/>
      <c r="H2" s="55"/>
      <c r="I2" s="55"/>
      <c r="J2" s="55"/>
    </row>
    <row r="3" spans="1:10" ht="115" customHeight="1">
      <c r="A3" s="53"/>
      <c r="B3" s="53"/>
      <c r="C3" s="54"/>
      <c r="D3" s="54"/>
      <c r="E3" s="55"/>
      <c r="F3" s="55"/>
      <c r="G3" s="55"/>
      <c r="H3" s="55"/>
      <c r="I3" s="55"/>
      <c r="J3" s="55"/>
    </row>
    <row r="4" spans="1:10" ht="115" customHeight="1">
      <c r="A4" s="53"/>
      <c r="B4" s="53"/>
      <c r="C4" s="54"/>
      <c r="D4" s="54"/>
      <c r="E4" s="55"/>
      <c r="F4" s="55"/>
      <c r="G4" s="55"/>
      <c r="H4" s="55"/>
      <c r="I4" s="55"/>
      <c r="J4" s="55"/>
    </row>
    <row r="5" spans="1:10" ht="115" customHeight="1">
      <c r="A5" s="53"/>
      <c r="B5" s="53"/>
      <c r="C5" s="54"/>
      <c r="D5" s="54"/>
      <c r="E5" s="55"/>
      <c r="F5" s="55"/>
      <c r="G5" s="55"/>
      <c r="H5" s="55"/>
      <c r="I5" s="55"/>
      <c r="J5" s="55"/>
    </row>
    <row r="6" spans="1:10" ht="115" customHeight="1">
      <c r="A6" s="53"/>
      <c r="B6" s="53"/>
      <c r="C6" s="54"/>
      <c r="D6" s="54"/>
      <c r="E6" s="55"/>
      <c r="F6" s="55"/>
      <c r="G6" s="55"/>
      <c r="H6" s="55"/>
      <c r="I6" s="55"/>
      <c r="J6" s="55"/>
    </row>
    <row r="7" spans="1:10" ht="115" customHeight="1">
      <c r="A7" s="53"/>
      <c r="B7" s="53"/>
      <c r="C7" s="54"/>
      <c r="D7" s="54"/>
      <c r="E7" s="55"/>
      <c r="F7" s="55"/>
      <c r="G7" s="55"/>
      <c r="H7" s="55"/>
      <c r="I7" s="55"/>
      <c r="J7" s="55"/>
    </row>
    <row r="8" spans="1:10" ht="115" customHeight="1">
      <c r="A8" s="57"/>
      <c r="B8" s="57"/>
      <c r="C8" s="55"/>
      <c r="D8" s="55"/>
      <c r="E8" s="55"/>
      <c r="F8" s="55"/>
      <c r="G8" s="55"/>
      <c r="H8" s="55"/>
      <c r="I8" s="55"/>
      <c r="J8" s="55"/>
    </row>
    <row r="9" spans="1:10" ht="115" customHeight="1">
      <c r="A9" s="57"/>
      <c r="B9" s="57"/>
      <c r="C9" s="55"/>
      <c r="D9" s="55"/>
      <c r="E9" s="55"/>
      <c r="F9" s="55"/>
      <c r="G9" s="55"/>
      <c r="H9" s="55"/>
      <c r="I9" s="55"/>
      <c r="J9" s="55"/>
    </row>
    <row r="10" spans="1:10" ht="115" customHeight="1">
      <c r="A10" s="57"/>
      <c r="B10" s="57"/>
      <c r="C10" s="55"/>
      <c r="D10" s="55"/>
      <c r="E10" s="55"/>
      <c r="F10" s="55"/>
      <c r="G10" s="55"/>
      <c r="H10" s="55"/>
      <c r="I10" s="55"/>
      <c r="J10" s="55"/>
    </row>
    <row r="11" spans="1:10" ht="115" customHeight="1">
      <c r="A11" s="57"/>
      <c r="B11" s="57"/>
      <c r="C11" s="55"/>
      <c r="D11" s="55"/>
      <c r="E11" s="55"/>
      <c r="F11" s="55"/>
      <c r="G11" s="55"/>
      <c r="H11" s="55"/>
      <c r="I11" s="55"/>
      <c r="J11" s="55"/>
    </row>
    <row r="12" spans="1:10" ht="115" customHeight="1">
      <c r="A12" s="57"/>
      <c r="B12" s="57"/>
      <c r="C12" s="55"/>
      <c r="D12" s="55"/>
      <c r="E12" s="55"/>
      <c r="F12" s="55"/>
      <c r="G12" s="55"/>
      <c r="H12" s="55"/>
      <c r="I12" s="55"/>
      <c r="J12" s="55"/>
    </row>
    <row r="13" spans="1:10" ht="115" customHeight="1">
      <c r="A13" s="57"/>
      <c r="B13" s="57"/>
      <c r="C13" s="55"/>
      <c r="D13" s="55"/>
      <c r="E13" s="55"/>
      <c r="F13" s="55"/>
      <c r="G13" s="55"/>
      <c r="H13" s="55"/>
      <c r="I13" s="55"/>
      <c r="J13" s="55"/>
    </row>
    <row r="14" spans="1:10" ht="115" customHeight="1">
      <c r="A14" s="57"/>
      <c r="B14" s="57"/>
      <c r="C14" s="55"/>
      <c r="D14" s="55"/>
      <c r="E14" s="55"/>
      <c r="F14" s="55"/>
      <c r="G14" s="55"/>
      <c r="H14" s="55"/>
      <c r="I14" s="55"/>
      <c r="J14" s="55"/>
    </row>
    <row r="15" spans="1:10" ht="115" customHeight="1">
      <c r="D15" s="20"/>
    </row>
    <row r="16" spans="1:10" ht="115" customHeight="1">
      <c r="D16" s="20"/>
    </row>
    <row r="17" spans="4:4" ht="115" customHeight="1">
      <c r="D17" s="20"/>
    </row>
    <row r="18" spans="4:4" ht="115" customHeight="1">
      <c r="D18" s="20"/>
    </row>
    <row r="19" spans="4:4" ht="115" customHeight="1">
      <c r="D19" s="20"/>
    </row>
    <row r="20" spans="4:4" ht="115" customHeight="1">
      <c r="D20" s="20"/>
    </row>
    <row r="21" spans="4:4" ht="115" customHeight="1">
      <c r="D21" s="20"/>
    </row>
    <row r="22" spans="4:4" ht="115" customHeight="1">
      <c r="D22" s="20"/>
    </row>
    <row r="23" spans="4:4" ht="115" customHeight="1">
      <c r="D23" s="20"/>
    </row>
    <row r="71" spans="1:1" ht="115" customHeight="1">
      <c r="A71" s="56" t="s">
        <v>17</v>
      </c>
    </row>
    <row r="72" spans="1:1" ht="115" customHeight="1">
      <c r="A72" s="56" t="s">
        <v>18</v>
      </c>
    </row>
    <row r="73" spans="1:1" ht="115" customHeight="1">
      <c r="A73" s="56" t="s">
        <v>19</v>
      </c>
    </row>
    <row r="74" spans="1:1" ht="115" customHeight="1">
      <c r="A74" s="56" t="s">
        <v>20</v>
      </c>
    </row>
    <row r="75" spans="1:1" ht="115" customHeight="1">
      <c r="A75" s="56" t="s">
        <v>21</v>
      </c>
    </row>
    <row r="76" spans="1:1" ht="115" customHeight="1">
      <c r="A76" s="56" t="s">
        <v>22</v>
      </c>
    </row>
    <row r="77" spans="1:1" ht="115" customHeight="1">
      <c r="A77" s="56" t="s">
        <v>23</v>
      </c>
    </row>
  </sheetData>
  <pageMargins left="0" right="0" top="0.55118110236220474" bottom="0" header="0.51181102362204722" footer="0"/>
  <pageSetup paperSize="9" scale="1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G58"/>
  <sheetViews>
    <sheetView showZeros="0" workbookViewId="0">
      <pane ySplit="4" topLeftCell="A5" activePane="bottomLeft" state="frozen"/>
      <selection pane="bottomLeft" activeCell="C2" sqref="C2"/>
    </sheetView>
  </sheetViews>
  <sheetFormatPr baseColWidth="10" defaultRowHeight="12.5"/>
  <cols>
    <col min="1" max="2" width="36.453125" customWidth="1"/>
    <col min="3" max="3" width="22.1796875" customWidth="1"/>
  </cols>
  <sheetData>
    <row r="1" spans="1:7" ht="13" thickBot="1">
      <c r="A1" s="90" t="str">
        <f>"BON DE COMMANDE : " &amp;TABLEAU!B2</f>
        <v>BON DE COMMANDE : XXXXXXX</v>
      </c>
      <c r="B1" s="90"/>
      <c r="C1" s="90"/>
      <c r="D1" s="90"/>
    </row>
    <row r="2" spans="1:7" ht="18.5" thickTop="1">
      <c r="A2" s="75"/>
      <c r="B2" s="71" t="s">
        <v>57</v>
      </c>
      <c r="C2" s="81" t="s">
        <v>119</v>
      </c>
      <c r="D2" s="62"/>
      <c r="E2" s="77" t="s">
        <v>63</v>
      </c>
      <c r="F2" s="78"/>
      <c r="G2" s="78"/>
    </row>
    <row r="3" spans="1:7" ht="16" thickBot="1">
      <c r="A3" s="76"/>
      <c r="B3" s="72" t="s">
        <v>55</v>
      </c>
      <c r="C3" s="65" t="str">
        <f>VLOOKUP($C$2,TABLEAU!$A$10:$FE$41,2,FALSE)</f>
        <v>Dussard</v>
      </c>
      <c r="D3" s="62"/>
    </row>
    <row r="4" spans="1:7" ht="16.5" thickTop="1" thickBot="1">
      <c r="A4" s="74" t="str">
        <f>TABLEAU!B7</f>
        <v>REF PRODUIT</v>
      </c>
      <c r="B4" s="73" t="s">
        <v>61</v>
      </c>
      <c r="C4" s="66" t="s">
        <v>7</v>
      </c>
      <c r="D4" s="67" t="s">
        <v>8</v>
      </c>
    </row>
    <row r="5" spans="1:7" ht="12.5" customHeight="1" thickTop="1">
      <c r="A5" s="68" t="str">
        <f>TABLEAU!C7</f>
        <v>VESTE</v>
      </c>
      <c r="B5" s="68" t="str">
        <f>TABLEAU!C8</f>
        <v>BLOUSON (0 AU 6)</v>
      </c>
      <c r="C5" s="63">
        <f>VLOOKUP($C$2,TABLEAU!$A$10:$FE$41,3,FALSE)</f>
        <v>0</v>
      </c>
      <c r="D5" s="64">
        <f>VLOOKUP($C$2,TABLEAU!$A$10:$FE$41,4,FALSE)</f>
        <v>1</v>
      </c>
    </row>
    <row r="6" spans="1:7" ht="12.5" customHeight="1">
      <c r="A6" s="69" t="str">
        <f>TABLEAU!F7</f>
        <v xml:space="preserve">PANTALON </v>
      </c>
      <c r="B6" s="68" t="str">
        <f>TABLEAU!F8</f>
        <v>PANTALON (0 au 6)</v>
      </c>
      <c r="C6" s="58">
        <f>VLOOKUP($C$2,TABLEAU!$A$10:$FE$41,6,FALSE)</f>
        <v>2</v>
      </c>
      <c r="D6" s="59">
        <f>VLOOKUP($C$2,TABLEAU!$A$10:$FE$41,7,FALSE)</f>
        <v>2</v>
      </c>
    </row>
    <row r="7" spans="1:7" ht="12.5" customHeight="1">
      <c r="A7" s="69" t="str">
        <f>TABLEAU!I7</f>
        <v>CHAUSSURE</v>
      </c>
      <c r="B7" s="68" t="str">
        <f>TABLEAU!I8</f>
        <v>CHAUSSURE 34-48</v>
      </c>
      <c r="C7" s="58">
        <f>VLOOKUP($C$2,TABLEAU!$A$10:$FE$41,9,FALSE)</f>
        <v>35</v>
      </c>
      <c r="D7" s="59">
        <f>VLOOKUP($C$2,TABLEAU!$A$10:$FE$41,10,FALSE)</f>
        <v>1</v>
      </c>
    </row>
    <row r="8" spans="1:7" ht="12.5" customHeight="1">
      <c r="A8" s="69" t="str">
        <f>TABLEAU!L7</f>
        <v>PULL</v>
      </c>
      <c r="B8" s="68" t="str">
        <f>TABLEAU!L$8</f>
        <v>PULL (S AU 3XL)</v>
      </c>
      <c r="C8" s="58" t="str">
        <f>VLOOKUP($C$2,TABLEAU!$A$10:$FE$41,12,FALSE)</f>
        <v>S</v>
      </c>
      <c r="D8" s="59">
        <f>VLOOKUP($C$2,TABLEAU!$A$10:$FE$41,13,FALSE)</f>
        <v>1</v>
      </c>
    </row>
    <row r="9" spans="1:7" ht="12.5" customHeight="1">
      <c r="A9" s="69" t="str">
        <f>TABLEAU!O7</f>
        <v>PULL COL V</v>
      </c>
      <c r="B9" s="68" t="str">
        <f>TABLEAU!O$8</f>
        <v>PULL COL V GRIS (S AU 3XL)</v>
      </c>
      <c r="C9" s="58" t="str">
        <f>VLOOKUP($C$2,TABLEAU!$A$10:$FE$41,15,FALSE)</f>
        <v>XL</v>
      </c>
      <c r="D9" s="59">
        <f>VLOOKUP($C$2,TABLEAU!$A$10:$FE$41,16,FALSE)</f>
        <v>1</v>
      </c>
    </row>
    <row r="10" spans="1:7" ht="12.5" customHeight="1">
      <c r="A10" s="69" t="str">
        <f>TABLEAU!R7</f>
        <v xml:space="preserve">T-SHIRT </v>
      </c>
      <c r="B10" s="68" t="str">
        <f>TABLEAU!R$8</f>
        <v>T-SHIRT (S AU XXL)</v>
      </c>
      <c r="C10" s="58" t="str">
        <f>VLOOKUP($C$2,TABLEAU!$A$10:$FE$41,18,FALSE)</f>
        <v>L</v>
      </c>
      <c r="D10" s="59">
        <f>VLOOKUP($C$2,TABLEAU!$A$10:$FE$41,19,FALSE)</f>
        <v>2</v>
      </c>
    </row>
    <row r="11" spans="1:7" ht="12.5" customHeight="1">
      <c r="A11" s="69" t="str">
        <f>TABLEAU!U7</f>
        <v>T-SHIRT 2</v>
      </c>
      <c r="B11" s="68" t="str">
        <f>TABLEAU!U$8</f>
        <v>T-SHIRT (S AU XXL)</v>
      </c>
      <c r="C11" s="58" t="str">
        <f>VLOOKUP($C$2,TABLEAU!$A$10:$FE$41,21,FALSE)</f>
        <v>XL</v>
      </c>
      <c r="D11" s="59">
        <f>VLOOKUP($C$2,TABLEAU!$A$10:$FE$41,22,FALSE)</f>
        <v>1</v>
      </c>
    </row>
    <row r="12" spans="1:7" ht="12.5" customHeight="1">
      <c r="A12" s="69" t="str">
        <f>TABLEAU!X7</f>
        <v>CHAUSSETTE</v>
      </c>
      <c r="B12" s="68" t="str">
        <f>TABLEAU!X$8</f>
        <v>CHAUSSETTE (39-41 AU 45-47)</v>
      </c>
      <c r="C12" s="58" t="str">
        <f>VLOOKUP($C$2,TABLEAU!$A$10:$FE$41,24,FALSE)</f>
        <v>39-41</v>
      </c>
      <c r="D12" s="59">
        <f>VLOOKUP($C$2,TABLEAU!$A$10:$FE$41,25,FALSE)</f>
        <v>2</v>
      </c>
    </row>
    <row r="13" spans="1:7" ht="12.5" customHeight="1">
      <c r="A13" s="69" t="str">
        <f>TABLEAU!AA$7</f>
        <v>9</v>
      </c>
      <c r="B13" s="68" t="str">
        <f>TABLEAU!AA$8</f>
        <v>SOFTSHELL (S AU XXL)</v>
      </c>
      <c r="C13" s="58" t="str">
        <f>VLOOKUP($C$2,TABLEAU!$A$10:$FE$41,27,FALSE)</f>
        <v>XL</v>
      </c>
      <c r="D13" s="59">
        <f>VLOOKUP($C$2,TABLEAU!$A$10:$FE$41,28,FALSE)</f>
        <v>1</v>
      </c>
    </row>
    <row r="14" spans="1:7" ht="12.5" customHeight="1">
      <c r="A14" s="69" t="str">
        <f>TABLEAU!AD$7</f>
        <v>10</v>
      </c>
      <c r="B14" s="68" t="str">
        <f>TABLEAU!AD$8</f>
        <v>CHAUSSURE (38 AU 48)</v>
      </c>
      <c r="C14" s="58">
        <f>VLOOKUP($C$2,TABLEAU!$A$10:$FE$41,30,FALSE)</f>
        <v>40</v>
      </c>
      <c r="D14" s="59">
        <f>VLOOKUP($C$2,TABLEAU!$A$10:$FE$41,31,FALSE)</f>
        <v>1</v>
      </c>
    </row>
    <row r="15" spans="1:7" ht="12.5" customHeight="1">
      <c r="A15" s="69" t="str">
        <f>TABLEAU!AG$7</f>
        <v>11</v>
      </c>
      <c r="B15" s="68" t="str">
        <f>TABLEAU!AG$8</f>
        <v>SEMELLE(TAILLE UNIQUE)</v>
      </c>
      <c r="C15" s="58" t="str">
        <f>VLOOKUP($C$2,TABLEAU!$A$10:$FE$41,33,FALSE)</f>
        <v>T. UNIQUE</v>
      </c>
      <c r="D15" s="59">
        <f>VLOOKUP($C$2,TABLEAU!$A$10:$FE$41,34,FALSE)</f>
        <v>1</v>
      </c>
    </row>
    <row r="16" spans="1:7" ht="12.5" customHeight="1">
      <c r="A16" s="69" t="str">
        <f>TABLEAU!AJ$7</f>
        <v>12</v>
      </c>
      <c r="B16" s="68" t="str">
        <f>TABLEAU!AJ$8</f>
        <v>POLO (S AU XXXL)</v>
      </c>
      <c r="C16" s="58" t="str">
        <f>VLOOKUP($C$2,TABLEAU!$A$10:$FE$41,36,FALSE)</f>
        <v>XL</v>
      </c>
      <c r="D16" s="59">
        <f>VLOOKUP($C$2,TABLEAU!$A$10:$FE$41,37,FALSE)</f>
        <v>1</v>
      </c>
    </row>
    <row r="17" spans="1:4" ht="12.5" customHeight="1">
      <c r="A17" s="69" t="str">
        <f>TABLEAU!AM$7</f>
        <v>13</v>
      </c>
      <c r="B17" s="68" t="str">
        <f>TABLEAU!AM$8</f>
        <v>GANT(07 au 11)</v>
      </c>
      <c r="C17" s="58">
        <f>VLOOKUP($C$2,TABLEAU!$A$10:$FE$41,39,FALSE)</f>
        <v>10</v>
      </c>
      <c r="D17" s="59">
        <f>VLOOKUP($C$2,TABLEAU!$A$10:$FE$41,40,FALSE)</f>
        <v>1</v>
      </c>
    </row>
    <row r="18" spans="1:4" ht="12.5" customHeight="1">
      <c r="A18" s="69" t="str">
        <f>TABLEAU!AP$7</f>
        <v>14</v>
      </c>
      <c r="B18" s="68" t="str">
        <f>TABLEAU!AP$8</f>
        <v>BOTTE (39 AU 48)</v>
      </c>
      <c r="C18" s="58">
        <f>VLOOKUP($C$2,TABLEAU!$A$10:$FE$41,42,FALSE)</f>
        <v>40</v>
      </c>
      <c r="D18" s="59">
        <f>VLOOKUP($C$2,TABLEAU!$A$10:$FE$41,43,FALSE)</f>
        <v>1</v>
      </c>
    </row>
    <row r="19" spans="1:4" ht="12.5" customHeight="1">
      <c r="A19" s="69" t="str">
        <f>TABLEAU!AS$7</f>
        <v>15</v>
      </c>
      <c r="B19" s="68" t="str">
        <f>TABLEAU!AS$8</f>
        <v>CHAUSSURE (36 AU 48)</v>
      </c>
      <c r="C19" s="58">
        <f>VLOOKUP($C$2,TABLEAU!$A$10:$FE$41,45,FALSE)</f>
        <v>40</v>
      </c>
      <c r="D19" s="59">
        <f>VLOOKUP($C$2,TABLEAU!$A$10:$FE$41,46,FALSE)</f>
        <v>1</v>
      </c>
    </row>
    <row r="20" spans="1:4" ht="12.5" customHeight="1">
      <c r="A20" s="69" t="str">
        <f>TABLEAU!AV$7</f>
        <v>16</v>
      </c>
      <c r="B20" s="68" t="str">
        <f>TABLEAU!AV$8</f>
        <v>GILET (0 AU 6)</v>
      </c>
      <c r="C20" s="58">
        <f>VLOOKUP($C$2,TABLEAU!$A$10:$FE$41,48,FALSE)</f>
        <v>5</v>
      </c>
      <c r="D20" s="59">
        <f>VLOOKUP($C$2,TABLEAU!$A$10:$FE$41,49,FALSE)</f>
        <v>1</v>
      </c>
    </row>
    <row r="21" spans="1:4" ht="12.5" customHeight="1">
      <c r="A21" s="69" t="str">
        <f>TABLEAU!AY$7</f>
        <v>17</v>
      </c>
      <c r="B21" s="68" t="str">
        <f>TABLEAU!AY$8</f>
        <v>SWEAT NOIR (S AU XXL)</v>
      </c>
      <c r="C21" s="58" t="str">
        <f>VLOOKUP($C$2,TABLEAU!$A$10:$FE$41,51,FALSE)</f>
        <v>XL</v>
      </c>
      <c r="D21" s="59">
        <f>VLOOKUP($C$2,TABLEAU!$A$10:$FE$41,52,FALSE)</f>
        <v>1</v>
      </c>
    </row>
    <row r="22" spans="1:4" ht="12.5" customHeight="1">
      <c r="A22" s="69" t="str">
        <f>TABLEAU!BB$7</f>
        <v>18</v>
      </c>
      <c r="B22" s="68" t="str">
        <f>TABLEAU!BB$8</f>
        <v>POLO NOIR (S AU XXXL)</v>
      </c>
      <c r="C22" s="58" t="str">
        <f>VLOOKUP($C$2,TABLEAU!$A$10:$FE$41,54,FALSE)</f>
        <v>XL</v>
      </c>
      <c r="D22" s="59">
        <f>VLOOKUP($C$2,TABLEAU!$A$10:$FE$41,55,FALSE)</f>
        <v>1</v>
      </c>
    </row>
    <row r="23" spans="1:4" ht="12.5" customHeight="1">
      <c r="A23" s="69" t="str">
        <f>TABLEAU!BE$7</f>
        <v>19</v>
      </c>
      <c r="B23" s="68" t="str">
        <f>TABLEAU!BE$8</f>
        <v>POLO ANTHRA  (S AU XXXL)</v>
      </c>
      <c r="C23" s="58" t="str">
        <f>VLOOKUP($C$2,TABLEAU!$A$10:$FE$41,57,FALSE)</f>
        <v>XL</v>
      </c>
      <c r="D23" s="59">
        <f>VLOOKUP($C$2,TABLEAU!$A$10:$FE$41,58,FALSE)</f>
        <v>1</v>
      </c>
    </row>
    <row r="24" spans="1:4" ht="12.5" customHeight="1">
      <c r="A24" s="69" t="str">
        <f>TABLEAU!BH$7</f>
        <v>20</v>
      </c>
      <c r="B24" s="68">
        <f>TABLEAU!BH$8</f>
        <v>0</v>
      </c>
      <c r="C24" s="58">
        <f>VLOOKUP($C$2,TABLEAU!$A$10:$FE$41,60,FALSE)</f>
        <v>1</v>
      </c>
      <c r="D24" s="59">
        <f>VLOOKUP($C$2,TABLEAU!$A$10:$FE$41,61,FALSE)</f>
        <v>1</v>
      </c>
    </row>
    <row r="25" spans="1:4" ht="12.5" customHeight="1">
      <c r="A25" s="69" t="str">
        <f>TABLEAU!BK$7</f>
        <v>21</v>
      </c>
      <c r="B25" s="68">
        <f>TABLEAU!BK$8</f>
        <v>0</v>
      </c>
      <c r="C25" s="58">
        <f>VLOOKUP($C$2,TABLEAU!$A$10:$FE$41,63,FALSE)</f>
        <v>2</v>
      </c>
      <c r="D25" s="59">
        <f>VLOOKUP($C$2,TABLEAU!$A$10:$FE$41,64,FALSE)</f>
        <v>1</v>
      </c>
    </row>
    <row r="26" spans="1:4" ht="12.5" customHeight="1">
      <c r="A26" s="69" t="str">
        <f>TABLEAU!BN$7</f>
        <v>22</v>
      </c>
      <c r="B26" s="68">
        <f>TABLEAU!BN$8</f>
        <v>0</v>
      </c>
      <c r="C26" s="58">
        <f>VLOOKUP($C$2,TABLEAU!$A$10:$FE$41,66,FALSE)</f>
        <v>3</v>
      </c>
      <c r="D26" s="59">
        <f>VLOOKUP($C$2,TABLEAU!$A$10:$FE$41,67,FALSE)</f>
        <v>1</v>
      </c>
    </row>
    <row r="27" spans="1:4" ht="12.5" customHeight="1">
      <c r="A27" s="69" t="str">
        <f>TABLEAU!BQ$7</f>
        <v>23</v>
      </c>
      <c r="B27" s="68">
        <f>TABLEAU!BQ$8</f>
        <v>0</v>
      </c>
      <c r="C27" s="58">
        <f>VLOOKUP($C$2,TABLEAU!$A$10:$FE$41,69,FALSE)</f>
        <v>4</v>
      </c>
      <c r="D27" s="59">
        <f>VLOOKUP($C$2,TABLEAU!$A$10:$FE$41,70,FALSE)</f>
        <v>1</v>
      </c>
    </row>
    <row r="28" spans="1:4" ht="12.5" customHeight="1">
      <c r="A28" s="69" t="str">
        <f>TABLEAU!BT$7</f>
        <v>24</v>
      </c>
      <c r="B28" s="68">
        <f>TABLEAU!BT$8</f>
        <v>0</v>
      </c>
      <c r="C28" s="58">
        <f>VLOOKUP($C$2,TABLEAU!$A$10:$FE$41,72,FALSE)</f>
        <v>5</v>
      </c>
      <c r="D28" s="59">
        <f>VLOOKUP($C$2,TABLEAU!$A$10:$FE$41,73,FALSE)</f>
        <v>1</v>
      </c>
    </row>
    <row r="29" spans="1:4" ht="12.5" customHeight="1">
      <c r="A29" s="69" t="str">
        <f>TABLEAU!BW$7</f>
        <v>25</v>
      </c>
      <c r="B29" s="68">
        <f>TABLEAU!BW$8</f>
        <v>0</v>
      </c>
      <c r="C29" s="58">
        <f>VLOOKUP($C$2,TABLEAU!$A$10:$FE$41,75,FALSE)</f>
        <v>6</v>
      </c>
      <c r="D29" s="59">
        <f>VLOOKUP($C$2,TABLEAU!$A$10:$FE$41,76,FALSE)</f>
        <v>1</v>
      </c>
    </row>
    <row r="30" spans="1:4" ht="12.5" customHeight="1">
      <c r="A30" s="69" t="str">
        <f>TABLEAU!BZ$7</f>
        <v>26</v>
      </c>
      <c r="B30" s="68">
        <f>TABLEAU!BZ$8</f>
        <v>0</v>
      </c>
      <c r="C30" s="58">
        <f>VLOOKUP($C$2,TABLEAU!$A$10:$FE$41,78,FALSE)</f>
        <v>6</v>
      </c>
      <c r="D30" s="59">
        <f>VLOOKUP($C$2,TABLEAU!$A$10:$FE$41,79,FALSE)</f>
        <v>1</v>
      </c>
    </row>
    <row r="31" spans="1:4" ht="12.5" customHeight="1">
      <c r="A31" s="69" t="str">
        <f>TABLEAU!CC$7</f>
        <v>27</v>
      </c>
      <c r="B31" s="68">
        <f>TABLEAU!CC$8</f>
        <v>0</v>
      </c>
      <c r="C31" s="58">
        <f>VLOOKUP($C$2,TABLEAU!$A$10:$FE$41,81,FALSE)</f>
        <v>8</v>
      </c>
      <c r="D31" s="59">
        <f>VLOOKUP($C$2,TABLEAU!$A$10:$FE$41,82,FALSE)</f>
        <v>1</v>
      </c>
    </row>
    <row r="32" spans="1:4" ht="12.5" customHeight="1">
      <c r="A32" s="69" t="str">
        <f>TABLEAU!CF$7</f>
        <v>28</v>
      </c>
      <c r="B32" s="68">
        <f>TABLEAU!CF$8</f>
        <v>0</v>
      </c>
      <c r="C32" s="58">
        <f>VLOOKUP($C$2,TABLEAU!$A$10:$FE$41,84,FALSE)</f>
        <v>9</v>
      </c>
      <c r="D32" s="59">
        <f>VLOOKUP($C$2,TABLEAU!$A$10:$FE$41,85,FALSE)</f>
        <v>1</v>
      </c>
    </row>
    <row r="33" spans="1:4" ht="12.5" customHeight="1">
      <c r="A33" s="69" t="str">
        <f>TABLEAU!CI$7</f>
        <v>29</v>
      </c>
      <c r="B33" s="68">
        <f>TABLEAU!CI$8</f>
        <v>0</v>
      </c>
      <c r="C33" s="58">
        <f>VLOOKUP($C$2,TABLEAU!$A$10:$FE$41,87,FALSE)</f>
        <v>10</v>
      </c>
      <c r="D33" s="59">
        <f>VLOOKUP($C$2,TABLEAU!$A$10:$FE$41,88,FALSE)</f>
        <v>1</v>
      </c>
    </row>
    <row r="34" spans="1:4" ht="12.5" customHeight="1">
      <c r="A34" s="69" t="str">
        <f>TABLEAU!CL$7</f>
        <v>30</v>
      </c>
      <c r="B34" s="68">
        <f>TABLEAU!CL$8</f>
        <v>0</v>
      </c>
      <c r="C34" s="58">
        <f>VLOOKUP($C$2,TABLEAU!$A$10:$FE$41,90,FALSE)</f>
        <v>11</v>
      </c>
      <c r="D34" s="59">
        <f>VLOOKUP($C$2,TABLEAU!$A$10:$FE$41,91,FALSE)</f>
        <v>1</v>
      </c>
    </row>
    <row r="35" spans="1:4" ht="12.5" customHeight="1">
      <c r="A35" s="69" t="str">
        <f>TABLEAU!CO$7</f>
        <v>31</v>
      </c>
      <c r="B35" s="68">
        <f>TABLEAU!CO$8</f>
        <v>0</v>
      </c>
      <c r="C35" s="58">
        <f>VLOOKUP($C$2,TABLEAU!$A$10:$FE$41,93,FALSE)</f>
        <v>12</v>
      </c>
      <c r="D35" s="59">
        <f>VLOOKUP($C$2,TABLEAU!$A$10:$FE$41,94,FALSE)</f>
        <v>1</v>
      </c>
    </row>
    <row r="36" spans="1:4" ht="12.5" customHeight="1">
      <c r="A36" s="69" t="str">
        <f>TABLEAU!CR$7</f>
        <v>32</v>
      </c>
      <c r="B36" s="68">
        <f>TABLEAU!CR$8</f>
        <v>0</v>
      </c>
      <c r="C36" s="58">
        <f>VLOOKUP($C$2,TABLEAU!$A$10:$FE$41,96,FALSE)</f>
        <v>13</v>
      </c>
      <c r="D36" s="59">
        <f>VLOOKUP($C$2,TABLEAU!$A$10:$FE$41,97,FALSE)</f>
        <v>1</v>
      </c>
    </row>
    <row r="37" spans="1:4" ht="12.5" customHeight="1">
      <c r="A37" s="69" t="str">
        <f>TABLEAU!CU$7</f>
        <v>33</v>
      </c>
      <c r="B37" s="68">
        <f>TABLEAU!CU$8</f>
        <v>0</v>
      </c>
      <c r="C37" s="58">
        <f>VLOOKUP($C$2,TABLEAU!$A$10:$FE$41,99,FALSE)</f>
        <v>14</v>
      </c>
      <c r="D37" s="59">
        <f>VLOOKUP($C$2,TABLEAU!$A$10:$FE$41,100,FALSE)</f>
        <v>1</v>
      </c>
    </row>
    <row r="38" spans="1:4" ht="12.5" customHeight="1">
      <c r="A38" s="69" t="str">
        <f>TABLEAU!CX$7</f>
        <v>34</v>
      </c>
      <c r="B38" s="68">
        <f>TABLEAU!CX$8</f>
        <v>0</v>
      </c>
      <c r="C38" s="58">
        <f>VLOOKUP($C$2,TABLEAU!$A$10:$FE$41,102,FALSE)</f>
        <v>15</v>
      </c>
      <c r="D38" s="59">
        <f>VLOOKUP($C$2,TABLEAU!$A$10:$FE$41,103,FALSE)</f>
        <v>1</v>
      </c>
    </row>
    <row r="39" spans="1:4" ht="12.5" customHeight="1">
      <c r="A39" s="69" t="str">
        <f>TABLEAU!DA$7</f>
        <v>35</v>
      </c>
      <c r="B39" s="68">
        <f>TABLEAU!DA$8</f>
        <v>0</v>
      </c>
      <c r="C39" s="58">
        <f>VLOOKUP($C$2,TABLEAU!$A$10:$FE$41,105,FALSE)</f>
        <v>16</v>
      </c>
      <c r="D39" s="59">
        <f>VLOOKUP($C$2,TABLEAU!$A$10:$FE$41,106,FALSE)</f>
        <v>1</v>
      </c>
    </row>
    <row r="40" spans="1:4" ht="12.5" customHeight="1">
      <c r="A40" s="69" t="str">
        <f>TABLEAU!DD$7</f>
        <v>36</v>
      </c>
      <c r="B40" s="68">
        <f>TABLEAU!DD$8</f>
        <v>0</v>
      </c>
      <c r="C40" s="58">
        <f>VLOOKUP($C$2,TABLEAU!$A$10:$FE$41,108,FALSE)</f>
        <v>17</v>
      </c>
      <c r="D40" s="59">
        <f>VLOOKUP($C$2,TABLEAU!$A$10:$FE$41,109,FALSE)</f>
        <v>1</v>
      </c>
    </row>
    <row r="41" spans="1:4" ht="12.5" customHeight="1">
      <c r="A41" s="69" t="str">
        <f>TABLEAU!DG$7</f>
        <v>37</v>
      </c>
      <c r="B41" s="68">
        <f>TABLEAU!DG$8</f>
        <v>0</v>
      </c>
      <c r="C41" s="58">
        <f>VLOOKUP($C$2,TABLEAU!$A$10:$FE$41,111,FALSE)</f>
        <v>18</v>
      </c>
      <c r="D41" s="59">
        <f>VLOOKUP($C$2,TABLEAU!$A$10:$FE$41,112,FALSE)</f>
        <v>1</v>
      </c>
    </row>
    <row r="42" spans="1:4" ht="12.5" customHeight="1">
      <c r="A42" s="69" t="str">
        <f>TABLEAU!DJ$7</f>
        <v>38</v>
      </c>
      <c r="B42" s="68">
        <f>TABLEAU!DJ$8</f>
        <v>0</v>
      </c>
      <c r="C42" s="58">
        <f>VLOOKUP($C$2,TABLEAU!$A$10:$FE$41,114,FALSE)</f>
        <v>19</v>
      </c>
      <c r="D42" s="59">
        <f>VLOOKUP($C$2,TABLEAU!$A$10:$FE$41,115,FALSE)</f>
        <v>1</v>
      </c>
    </row>
    <row r="43" spans="1:4" ht="12.5" customHeight="1">
      <c r="A43" s="69" t="str">
        <f>TABLEAU!DM$7</f>
        <v>39</v>
      </c>
      <c r="B43" s="68">
        <f>TABLEAU!DM$8</f>
        <v>0</v>
      </c>
      <c r="C43" s="58">
        <f>VLOOKUP($C$2,TABLEAU!$A$10:$FE$41,117,FALSE)</f>
        <v>20</v>
      </c>
      <c r="D43" s="59">
        <f>VLOOKUP($C$2,TABLEAU!$A$10:$FE$41,118,FALSE)</f>
        <v>1</v>
      </c>
    </row>
    <row r="44" spans="1:4" ht="12.5" customHeight="1">
      <c r="A44" s="69" t="str">
        <f>TABLEAU!DP$7</f>
        <v>40</v>
      </c>
      <c r="B44" s="68">
        <f>TABLEAU!DP$8</f>
        <v>0</v>
      </c>
      <c r="C44" s="58">
        <f>VLOOKUP($C$2,TABLEAU!$A$10:$FE$41,120,FALSE)</f>
        <v>21</v>
      </c>
      <c r="D44" s="59">
        <f>VLOOKUP($C$2,TABLEAU!$A$10:$FE$41,121,FALSE)</f>
        <v>1</v>
      </c>
    </row>
    <row r="45" spans="1:4" ht="12.5" customHeight="1">
      <c r="A45" s="69" t="str">
        <f>TABLEAU!DS$7</f>
        <v>41</v>
      </c>
      <c r="B45" s="68">
        <f>TABLEAU!DS$8</f>
        <v>0</v>
      </c>
      <c r="C45" s="58">
        <f>VLOOKUP($C$2,TABLEAU!$A$10:$FE$41,123,FALSE)</f>
        <v>22</v>
      </c>
      <c r="D45" s="59">
        <f>VLOOKUP($C$2,TABLEAU!$A$10:$FE$41,124,FALSE)</f>
        <v>1</v>
      </c>
    </row>
    <row r="46" spans="1:4" ht="12.5" customHeight="1">
      <c r="A46" s="69" t="str">
        <f>TABLEAU!DV$7</f>
        <v>42</v>
      </c>
      <c r="B46" s="68">
        <f>TABLEAU!DV$8</f>
        <v>0</v>
      </c>
      <c r="C46" s="58">
        <f>VLOOKUP($C$2,TABLEAU!$A$10:$FE$41,126,FALSE)</f>
        <v>23</v>
      </c>
      <c r="D46" s="59">
        <f>VLOOKUP($C$2,TABLEAU!$A$10:$FE$41,127,FALSE)</f>
        <v>1</v>
      </c>
    </row>
    <row r="47" spans="1:4" ht="12.5" customHeight="1">
      <c r="A47" s="69" t="str">
        <f>TABLEAU!DY$7</f>
        <v>43</v>
      </c>
      <c r="B47" s="68">
        <f>TABLEAU!DY$8</f>
        <v>0</v>
      </c>
      <c r="C47" s="58">
        <f>VLOOKUP($C$2,TABLEAU!$A$10:$FE$41,129,FALSE)</f>
        <v>24</v>
      </c>
      <c r="D47" s="59">
        <f>VLOOKUP($C$2,TABLEAU!$A$10:$FE$41,130,FALSE)</f>
        <v>1</v>
      </c>
    </row>
    <row r="48" spans="1:4" ht="12.5" customHeight="1">
      <c r="A48" s="69" t="str">
        <f>TABLEAU!EB$7</f>
        <v>44</v>
      </c>
      <c r="B48" s="68">
        <f>TABLEAU!EB$8</f>
        <v>0</v>
      </c>
      <c r="C48" s="58">
        <f>VLOOKUP($C$2,TABLEAU!$A$10:$FE$41,132,FALSE)</f>
        <v>25</v>
      </c>
      <c r="D48" s="59">
        <f>VLOOKUP($C$2,TABLEAU!$A$10:$FE$41,133,FALSE)</f>
        <v>1</v>
      </c>
    </row>
    <row r="49" spans="1:4" ht="12.5" customHeight="1">
      <c r="A49" s="69" t="str">
        <f>TABLEAU!EE$7</f>
        <v>45</v>
      </c>
      <c r="B49" s="68">
        <f>TABLEAU!EE$8</f>
        <v>0</v>
      </c>
      <c r="C49" s="58">
        <f>VLOOKUP($C$2,TABLEAU!$A$10:$FE$41,135,FALSE)</f>
        <v>26</v>
      </c>
      <c r="D49" s="59">
        <f>VLOOKUP($C$2,TABLEAU!$A$10:$FE$41,136,FALSE)</f>
        <v>1</v>
      </c>
    </row>
    <row r="50" spans="1:4" ht="12.5" customHeight="1">
      <c r="A50" s="69" t="str">
        <f>TABLEAU!EH$7</f>
        <v>46</v>
      </c>
      <c r="B50" s="68">
        <f>TABLEAU!EH$8</f>
        <v>0</v>
      </c>
      <c r="C50" s="58">
        <f>VLOOKUP($C$2,TABLEAU!$A$10:$FE$41,138,FALSE)</f>
        <v>27</v>
      </c>
      <c r="D50" s="59">
        <f>VLOOKUP($C$2,TABLEAU!$A$10:$FE$41,139,FALSE)</f>
        <v>1</v>
      </c>
    </row>
    <row r="51" spans="1:4" ht="12.5" customHeight="1">
      <c r="A51" s="69" t="str">
        <f>TABLEAU!EK$7</f>
        <v>47</v>
      </c>
      <c r="B51" s="68">
        <f>TABLEAU!EK$8</f>
        <v>0</v>
      </c>
      <c r="C51" s="58">
        <f>VLOOKUP($C$2,TABLEAU!$A$10:$FE$41,141,FALSE)</f>
        <v>28</v>
      </c>
      <c r="D51" s="59">
        <f>VLOOKUP($C$2,TABLEAU!$A$10:$FE$41,142,FALSE)</f>
        <v>1</v>
      </c>
    </row>
    <row r="52" spans="1:4" ht="12.5" customHeight="1">
      <c r="A52" s="69" t="str">
        <f>TABLEAU!EN$7</f>
        <v>48</v>
      </c>
      <c r="B52" s="68">
        <f>TABLEAU!EN$8</f>
        <v>0</v>
      </c>
      <c r="C52" s="58">
        <f>VLOOKUP($C$2,TABLEAU!$A$10:$FE$41,144,FALSE)</f>
        <v>29</v>
      </c>
      <c r="D52" s="59">
        <f>VLOOKUP($C$2,TABLEAU!$A$10:$FE$41,145,FALSE)</f>
        <v>1</v>
      </c>
    </row>
    <row r="53" spans="1:4" ht="12.5" customHeight="1">
      <c r="A53" s="69" t="str">
        <f>TABLEAU!EQ$7</f>
        <v>49</v>
      </c>
      <c r="B53" s="68">
        <f>TABLEAU!EQ$8</f>
        <v>0</v>
      </c>
      <c r="C53" s="58">
        <f>VLOOKUP($C$2,TABLEAU!$A$10:$FE$41,147,FALSE)</f>
        <v>30</v>
      </c>
      <c r="D53" s="59">
        <f>VLOOKUP($C$2,TABLEAU!$A$10:$FE$41,148,FALSE)</f>
        <v>1</v>
      </c>
    </row>
    <row r="54" spans="1:4" ht="12.5" customHeight="1">
      <c r="A54" s="69" t="str">
        <f>TABLEAU!ET$7</f>
        <v>50</v>
      </c>
      <c r="B54" s="68">
        <f>TABLEAU!ET$8</f>
        <v>0</v>
      </c>
      <c r="C54" s="58">
        <f>VLOOKUP($C$2,TABLEAU!$A$10:$FE$41,150,FALSE)</f>
        <v>31</v>
      </c>
      <c r="D54" s="59">
        <f>VLOOKUP($C$2,TABLEAU!$A$10:$FE$41,151,FALSE)</f>
        <v>1</v>
      </c>
    </row>
    <row r="55" spans="1:4" ht="12.5" customHeight="1">
      <c r="A55" s="69" t="str">
        <f>TABLEAU!EW$7</f>
        <v>51</v>
      </c>
      <c r="B55" s="68">
        <f>TABLEAU!EW$8</f>
        <v>0</v>
      </c>
      <c r="C55" s="58">
        <f>VLOOKUP($C$2,TABLEAU!$A$10:$FE$41,153,FALSE)</f>
        <v>32</v>
      </c>
      <c r="D55" s="59">
        <f>VLOOKUP($C$2,TABLEAU!$A$10:$FE$41,154,FALSE)</f>
        <v>1</v>
      </c>
    </row>
    <row r="56" spans="1:4" ht="12.5" customHeight="1">
      <c r="A56" s="69" t="str">
        <f>TABLEAU!EZ$7</f>
        <v>52</v>
      </c>
      <c r="B56" s="68">
        <f>TABLEAU!EZ$8</f>
        <v>0</v>
      </c>
      <c r="C56" s="58">
        <f>VLOOKUP($C$2,TABLEAU!$A$10:$FE$41,156,FALSE)</f>
        <v>33</v>
      </c>
      <c r="D56" s="59">
        <f>VLOOKUP($C$2,TABLEAU!$A$10:$FE$41,157,FALSE)</f>
        <v>1</v>
      </c>
    </row>
    <row r="57" spans="1:4" ht="12.5" customHeight="1" thickBot="1">
      <c r="A57" s="70" t="str">
        <f>TABLEAU!FC$7</f>
        <v>53</v>
      </c>
      <c r="B57" s="68">
        <f>TABLEAU!FC$8</f>
        <v>0</v>
      </c>
      <c r="C57" s="60">
        <f>VLOOKUP($C$2,TABLEAU!$A$10:$FE$41,159,FALSE)</f>
        <v>34</v>
      </c>
      <c r="D57" s="61">
        <f>VLOOKUP($C$2,TABLEAU!$A$10:$FE$41,160,FALSE)</f>
        <v>1</v>
      </c>
    </row>
    <row r="58" spans="1:4" ht="13" thickTop="1"/>
  </sheetData>
  <sheetProtection sheet="1" objects="1" scenarios="1"/>
  <mergeCells count="1">
    <mergeCell ref="A1:D1"/>
  </mergeCells>
  <dataValidations count="1">
    <dataValidation type="list" allowBlank="1" showInputMessage="1" showErrorMessage="1" sqref="C2">
      <formula1>N_P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portrait" errors="blank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B42"/>
  <sheetViews>
    <sheetView workbookViewId="0">
      <selection activeCell="A42" sqref="A42"/>
    </sheetView>
  </sheetViews>
  <sheetFormatPr baseColWidth="10" defaultRowHeight="12.5"/>
  <sheetData>
    <row r="1" spans="1:1">
      <c r="A1" s="79" t="s">
        <v>3</v>
      </c>
    </row>
    <row r="2" spans="1:1" ht="14.5">
      <c r="A2" s="13">
        <v>0</v>
      </c>
    </row>
    <row r="3" spans="1:1" ht="14.5">
      <c r="A3" s="13">
        <v>1</v>
      </c>
    </row>
    <row r="4" spans="1:1" ht="14.5">
      <c r="A4" s="13">
        <v>2</v>
      </c>
    </row>
    <row r="5" spans="1:1" ht="14.5">
      <c r="A5" s="13">
        <v>3</v>
      </c>
    </row>
    <row r="6" spans="1:1" ht="14.5">
      <c r="A6" s="13">
        <v>4</v>
      </c>
    </row>
    <row r="7" spans="1:1" ht="14.5">
      <c r="A7" s="13">
        <v>5</v>
      </c>
    </row>
    <row r="8" spans="1:1" ht="14.5">
      <c r="A8" s="13">
        <v>6</v>
      </c>
    </row>
    <row r="9" spans="1:1" ht="14.5">
      <c r="A9" s="13">
        <v>7</v>
      </c>
    </row>
    <row r="10" spans="1:1" ht="14.5">
      <c r="A10" s="13">
        <v>8</v>
      </c>
    </row>
    <row r="11" spans="1:1" ht="14.5">
      <c r="A11" s="13">
        <v>9</v>
      </c>
    </row>
    <row r="12" spans="1:1" ht="14.5">
      <c r="A12" s="13">
        <v>10</v>
      </c>
    </row>
    <row r="13" spans="1:1" ht="14.5">
      <c r="A13" s="13">
        <v>11</v>
      </c>
    </row>
    <row r="14" spans="1:1" ht="14.5">
      <c r="A14" s="13">
        <v>34</v>
      </c>
    </row>
    <row r="15" spans="1:1" ht="14.5">
      <c r="A15" s="13">
        <v>35</v>
      </c>
    </row>
    <row r="16" spans="1:1" ht="14.5">
      <c r="A16" s="13">
        <v>36</v>
      </c>
    </row>
    <row r="17" spans="1:2" ht="14.5">
      <c r="A17" s="13">
        <v>37</v>
      </c>
    </row>
    <row r="18" spans="1:2" ht="14.5">
      <c r="A18" s="13">
        <v>38</v>
      </c>
    </row>
    <row r="19" spans="1:2" ht="14.5">
      <c r="A19" s="13">
        <v>39</v>
      </c>
    </row>
    <row r="20" spans="1:2" ht="14.5">
      <c r="A20" s="13">
        <v>40</v>
      </c>
    </row>
    <row r="21" spans="1:2" ht="14.5">
      <c r="A21" s="13">
        <v>41</v>
      </c>
    </row>
    <row r="22" spans="1:2" ht="14.5">
      <c r="A22" s="13">
        <v>42</v>
      </c>
    </row>
    <row r="23" spans="1:2" ht="14.5">
      <c r="A23" s="13">
        <v>43</v>
      </c>
    </row>
    <row r="24" spans="1:2" ht="14.5">
      <c r="A24" s="13">
        <v>44</v>
      </c>
    </row>
    <row r="25" spans="1:2" ht="14.5">
      <c r="A25" s="13">
        <v>45</v>
      </c>
    </row>
    <row r="26" spans="1:2" ht="14.5">
      <c r="A26" s="13">
        <v>46</v>
      </c>
    </row>
    <row r="27" spans="1:2" ht="14.5">
      <c r="A27" s="14">
        <v>47</v>
      </c>
      <c r="B27" s="79"/>
    </row>
    <row r="28" spans="1:2" ht="14.5">
      <c r="A28" s="14">
        <v>48</v>
      </c>
    </row>
    <row r="29" spans="1:2" ht="14.5">
      <c r="A29" s="14" t="s">
        <v>56</v>
      </c>
    </row>
    <row r="30" spans="1:2" ht="14.5">
      <c r="A30" s="14" t="s">
        <v>64</v>
      </c>
    </row>
    <row r="31" spans="1:2" ht="14.5">
      <c r="A31" s="14" t="s">
        <v>65</v>
      </c>
    </row>
    <row r="32" spans="1:2" ht="14.5">
      <c r="A32" s="80" t="s">
        <v>4</v>
      </c>
    </row>
    <row r="33" spans="1:1" ht="14.5">
      <c r="A33" s="80" t="s">
        <v>0</v>
      </c>
    </row>
    <row r="34" spans="1:1" ht="14.5">
      <c r="A34" s="80" t="s">
        <v>5</v>
      </c>
    </row>
    <row r="35" spans="1:1" ht="14.5">
      <c r="A35" s="80" t="s">
        <v>2</v>
      </c>
    </row>
    <row r="36" spans="1:1" ht="14.5">
      <c r="A36" s="80" t="s">
        <v>1</v>
      </c>
    </row>
    <row r="37" spans="1:1" ht="14.5">
      <c r="A37" s="80" t="s">
        <v>40</v>
      </c>
    </row>
    <row r="38" spans="1:1" ht="14.5">
      <c r="A38" s="80" t="s">
        <v>41</v>
      </c>
    </row>
    <row r="39" spans="1:1" ht="14.5">
      <c r="A39" s="80" t="s">
        <v>14</v>
      </c>
    </row>
    <row r="40" spans="1:1" ht="14.5">
      <c r="A40" s="80" t="s">
        <v>15</v>
      </c>
    </row>
    <row r="41" spans="1:1" ht="14.5">
      <c r="A41" s="80" t="s">
        <v>26</v>
      </c>
    </row>
    <row r="42" spans="1:1" ht="14.5">
      <c r="A42" s="80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TABLEAU</vt:lpstr>
      <vt:lpstr>Récap</vt:lpstr>
      <vt:lpstr>Impression</vt:lpstr>
      <vt:lpstr>Commande</vt:lpstr>
      <vt:lpstr>Tailles</vt:lpstr>
      <vt:lpstr>TABLEAU!Impression_des_titres</vt:lpstr>
      <vt:lpstr>Tableau1</vt:lpstr>
      <vt:lpstr>Commande!Zone_d_impression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AFEH56</cp:lastModifiedBy>
  <cp:lastPrinted>2018-06-05T13:40:31Z</cp:lastPrinted>
  <dcterms:created xsi:type="dcterms:W3CDTF">2018-01-18T17:10:21Z</dcterms:created>
  <dcterms:modified xsi:type="dcterms:W3CDTF">2018-06-08T21:16:08Z</dcterms:modified>
</cp:coreProperties>
</file>