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5630" yWindow="1710" windowWidth="19420" windowHeight="9890"/>
  </bookViews>
  <sheets>
    <sheet name="TABLEAU" sheetId="1" r:id="rId1"/>
    <sheet name="Récap" sheetId="3" r:id="rId2"/>
    <sheet name="Impression" sheetId="4" r:id="rId3"/>
    <sheet name="Commande" sheetId="6" r:id="rId4"/>
    <sheet name="Tailles" sheetId="7" r:id="rId5"/>
  </sheets>
  <definedNames>
    <definedName name="_xlnm._FilterDatabase" localSheetId="3" hidden="1">Commande!$A$5:$G$57</definedName>
    <definedName name="_xlnm._FilterDatabase" localSheetId="0" hidden="1">TABLEAU!$I$9:$J$99</definedName>
    <definedName name="_xlnm.Print_Titles" localSheetId="0">TABLEAU!$A:$B,TABLEAU!$7:$9</definedName>
    <definedName name="N_P">TABLEAU!$A$10:$A$12</definedName>
    <definedName name="Réf_Prod">OFFSET(Commande!$A$5,,,COUNTA(Commande!$A:$A)-2)</definedName>
    <definedName name="Tableau1">TABLEAU!$A$10:$FE$99</definedName>
    <definedName name="Taille">OFFSET(Tailles!$A$2,,,COUNTA(Tailles!$A:$A)-1)</definedName>
    <definedName name="_xlnm.Print_Area" localSheetId="3">Commande!$A$1:$D$65</definedName>
  </definedNames>
  <calcPr calcId="124519"/>
</workbook>
</file>

<file path=xl/calcChain.xml><?xml version="1.0" encoding="utf-8"?>
<calcChain xmlns="http://schemas.openxmlformats.org/spreadsheetml/2006/main">
  <c r="D60" i="6"/>
  <c r="C60"/>
  <c r="D59"/>
  <c r="C59"/>
  <c r="D58"/>
  <c r="C58"/>
  <c r="D57"/>
  <c r="C57"/>
  <c r="D56"/>
  <c r="C56"/>
  <c r="D55"/>
  <c r="C55"/>
  <c r="D54"/>
  <c r="C54"/>
  <c r="D53"/>
  <c r="C53"/>
  <c r="D52"/>
  <c r="C52"/>
  <c r="D51"/>
  <c r="C51"/>
  <c r="D50"/>
  <c r="C50"/>
  <c r="D49"/>
  <c r="C49"/>
  <c r="D48"/>
  <c r="C48"/>
  <c r="D47"/>
  <c r="C47"/>
  <c r="D46"/>
  <c r="C46"/>
  <c r="D45"/>
  <c r="C45"/>
  <c r="D44"/>
  <c r="C44"/>
  <c r="D43"/>
  <c r="C43"/>
  <c r="D42"/>
  <c r="C42"/>
  <c r="D41"/>
  <c r="C41"/>
  <c r="D40"/>
  <c r="C40"/>
  <c r="D39"/>
  <c r="C39"/>
  <c r="D38"/>
  <c r="C38"/>
  <c r="D37"/>
  <c r="C37"/>
  <c r="D36"/>
  <c r="C36"/>
  <c r="D35"/>
  <c r="C35"/>
  <c r="D34"/>
  <c r="C34"/>
  <c r="D33"/>
  <c r="C33"/>
  <c r="D32"/>
  <c r="C32"/>
  <c r="D31"/>
  <c r="C31"/>
  <c r="D30"/>
  <c r="C30"/>
  <c r="D29"/>
  <c r="C29"/>
  <c r="D28"/>
  <c r="C28"/>
  <c r="D27"/>
  <c r="C27"/>
  <c r="D26"/>
  <c r="C26"/>
  <c r="D25"/>
  <c r="C25"/>
  <c r="D24"/>
  <c r="C24"/>
  <c r="D23"/>
  <c r="C23"/>
  <c r="D22"/>
  <c r="C22"/>
  <c r="D21"/>
  <c r="C21"/>
  <c r="D20"/>
  <c r="C20"/>
  <c r="D19"/>
  <c r="C19"/>
  <c r="D18"/>
  <c r="C18"/>
  <c r="D17"/>
  <c r="C17"/>
  <c r="D16"/>
  <c r="C16"/>
  <c r="D15"/>
  <c r="C15"/>
  <c r="D14"/>
  <c r="C14"/>
  <c r="D13"/>
  <c r="C13"/>
  <c r="D12"/>
  <c r="C12"/>
  <c r="D11"/>
  <c r="C11"/>
  <c r="D10"/>
  <c r="C10"/>
  <c r="D9"/>
  <c r="C9"/>
  <c r="D8"/>
  <c r="C8"/>
  <c r="D7"/>
  <c r="C7"/>
  <c r="D6"/>
  <c r="C6"/>
  <c r="D5"/>
  <c r="C5"/>
  <c r="FM100" i="1"/>
  <c r="FJ100"/>
  <c r="D109" i="3"/>
  <c r="E109"/>
  <c r="F109"/>
  <c r="G109"/>
  <c r="H109"/>
  <c r="I109"/>
  <c r="J109"/>
  <c r="K109"/>
  <c r="L109"/>
  <c r="C109"/>
  <c r="B109"/>
  <c r="FG100" i="1"/>
  <c r="A107" i="3"/>
  <c r="L31" l="1"/>
  <c r="M31"/>
  <c r="N31"/>
  <c r="L21"/>
  <c r="B23"/>
  <c r="A1" i="6"/>
  <c r="B57"/>
  <c r="B56"/>
  <c r="B55"/>
  <c r="B54"/>
  <c r="B53"/>
  <c r="B52"/>
  <c r="B51"/>
  <c r="B50"/>
  <c r="B49"/>
  <c r="B48"/>
  <c r="B47"/>
  <c r="B46"/>
  <c r="B45"/>
  <c r="B44"/>
  <c r="B43"/>
  <c r="B42"/>
  <c r="B41"/>
  <c r="B40"/>
  <c r="B39"/>
  <c r="B38"/>
  <c r="B37"/>
  <c r="B36"/>
  <c r="B35"/>
  <c r="B34"/>
  <c r="B33"/>
  <c r="B32"/>
  <c r="B31"/>
  <c r="B30"/>
  <c r="B29"/>
  <c r="B28"/>
  <c r="B27"/>
  <c r="B26"/>
  <c r="B25"/>
  <c r="B24"/>
  <c r="B23"/>
  <c r="B22"/>
  <c r="B21"/>
  <c r="B20"/>
  <c r="B19"/>
  <c r="B18"/>
  <c r="B17"/>
  <c r="B16"/>
  <c r="B15"/>
  <c r="B14"/>
  <c r="B13"/>
  <c r="B12"/>
  <c r="B11"/>
  <c r="B10"/>
  <c r="B9"/>
  <c r="B8"/>
  <c r="B7"/>
  <c r="B6"/>
  <c r="B5"/>
  <c r="A57"/>
  <c r="A56"/>
  <c r="A55"/>
  <c r="A54"/>
  <c r="A53"/>
  <c r="A52"/>
  <c r="A51"/>
  <c r="A50"/>
  <c r="A49"/>
  <c r="A48"/>
  <c r="A47"/>
  <c r="A46"/>
  <c r="A45"/>
  <c r="A44"/>
  <c r="A43"/>
  <c r="A42"/>
  <c r="A41"/>
  <c r="A40"/>
  <c r="A39"/>
  <c r="A38"/>
  <c r="A37"/>
  <c r="A36"/>
  <c r="A35"/>
  <c r="A34"/>
  <c r="A33"/>
  <c r="A32"/>
  <c r="A31"/>
  <c r="A30"/>
  <c r="A29"/>
  <c r="A28"/>
  <c r="A27"/>
  <c r="A26"/>
  <c r="A25"/>
  <c r="A24"/>
  <c r="A23"/>
  <c r="A22"/>
  <c r="A21"/>
  <c r="A20"/>
  <c r="A19"/>
  <c r="A18"/>
  <c r="A17"/>
  <c r="A16"/>
  <c r="A15"/>
  <c r="A14"/>
  <c r="A13"/>
  <c r="A12"/>
  <c r="A11"/>
  <c r="A10"/>
  <c r="A9"/>
  <c r="A8"/>
  <c r="A7"/>
  <c r="A6"/>
  <c r="A5"/>
  <c r="A4"/>
  <c r="C3" l="1"/>
  <c r="C89" i="3"/>
  <c r="D89"/>
  <c r="E89"/>
  <c r="F89"/>
  <c r="G89"/>
  <c r="H89"/>
  <c r="I89"/>
  <c r="J89"/>
  <c r="K89"/>
  <c r="B89"/>
  <c r="C43"/>
  <c r="D43"/>
  <c r="E43"/>
  <c r="F43"/>
  <c r="G43"/>
  <c r="H43"/>
  <c r="I43"/>
  <c r="J43"/>
  <c r="K43"/>
  <c r="C107"/>
  <c r="D107"/>
  <c r="E107"/>
  <c r="F107"/>
  <c r="G107"/>
  <c r="H107"/>
  <c r="I107"/>
  <c r="J107"/>
  <c r="K107"/>
  <c r="B107"/>
  <c r="C105"/>
  <c r="D105"/>
  <c r="E105"/>
  <c r="F105"/>
  <c r="G105"/>
  <c r="H105"/>
  <c r="I105"/>
  <c r="J105"/>
  <c r="K105"/>
  <c r="B105"/>
  <c r="C103"/>
  <c r="D103"/>
  <c r="E103"/>
  <c r="F103"/>
  <c r="G103"/>
  <c r="H103"/>
  <c r="I103"/>
  <c r="J103"/>
  <c r="K103"/>
  <c r="B103"/>
  <c r="C101"/>
  <c r="D101"/>
  <c r="E101"/>
  <c r="F101"/>
  <c r="G101"/>
  <c r="H101"/>
  <c r="I101"/>
  <c r="J101"/>
  <c r="K101"/>
  <c r="B101"/>
  <c r="C99"/>
  <c r="D99"/>
  <c r="E99"/>
  <c r="F99"/>
  <c r="G99"/>
  <c r="H99"/>
  <c r="I99"/>
  <c r="J99"/>
  <c r="K99"/>
  <c r="B99"/>
  <c r="C97"/>
  <c r="D97"/>
  <c r="E97"/>
  <c r="F97"/>
  <c r="G97"/>
  <c r="H97"/>
  <c r="I97"/>
  <c r="J97"/>
  <c r="K97"/>
  <c r="B97"/>
  <c r="C95"/>
  <c r="D95"/>
  <c r="E95"/>
  <c r="F95"/>
  <c r="G95"/>
  <c r="H95"/>
  <c r="I95"/>
  <c r="J95"/>
  <c r="K95"/>
  <c r="B95"/>
  <c r="C93"/>
  <c r="D93"/>
  <c r="E93"/>
  <c r="F93"/>
  <c r="G93"/>
  <c r="H93"/>
  <c r="I93"/>
  <c r="J93"/>
  <c r="K93"/>
  <c r="B93"/>
  <c r="C91"/>
  <c r="D91"/>
  <c r="E91"/>
  <c r="F91"/>
  <c r="G91"/>
  <c r="H91"/>
  <c r="I91"/>
  <c r="J91"/>
  <c r="K91"/>
  <c r="B91"/>
  <c r="C87"/>
  <c r="D87"/>
  <c r="E87"/>
  <c r="F87"/>
  <c r="G87"/>
  <c r="H87"/>
  <c r="I87"/>
  <c r="J87"/>
  <c r="K87"/>
  <c r="B87"/>
  <c r="C85"/>
  <c r="D85"/>
  <c r="E85"/>
  <c r="F85"/>
  <c r="G85"/>
  <c r="H85"/>
  <c r="I85"/>
  <c r="J85"/>
  <c r="K85"/>
  <c r="B85"/>
  <c r="C83"/>
  <c r="D83"/>
  <c r="E83"/>
  <c r="F83"/>
  <c r="G83"/>
  <c r="H83"/>
  <c r="I83"/>
  <c r="J83"/>
  <c r="K83"/>
  <c r="B83"/>
  <c r="C81"/>
  <c r="D81"/>
  <c r="E81"/>
  <c r="F81"/>
  <c r="G81"/>
  <c r="H81"/>
  <c r="I81"/>
  <c r="J81"/>
  <c r="K81"/>
  <c r="B81"/>
  <c r="C79"/>
  <c r="D79"/>
  <c r="E79"/>
  <c r="F79"/>
  <c r="G79"/>
  <c r="H79"/>
  <c r="I79"/>
  <c r="J79"/>
  <c r="K79"/>
  <c r="B79"/>
  <c r="C77"/>
  <c r="D77"/>
  <c r="E77"/>
  <c r="F77"/>
  <c r="G77"/>
  <c r="H77"/>
  <c r="I77"/>
  <c r="J77"/>
  <c r="K77"/>
  <c r="B77"/>
  <c r="C75"/>
  <c r="D75"/>
  <c r="E75"/>
  <c r="F75"/>
  <c r="G75"/>
  <c r="H75"/>
  <c r="I75"/>
  <c r="J75"/>
  <c r="K75"/>
  <c r="B75"/>
  <c r="C73"/>
  <c r="D73"/>
  <c r="E73"/>
  <c r="F73"/>
  <c r="G73"/>
  <c r="H73"/>
  <c r="I73"/>
  <c r="J73"/>
  <c r="K73"/>
  <c r="B73"/>
  <c r="C71"/>
  <c r="D71"/>
  <c r="E71"/>
  <c r="F71"/>
  <c r="G71"/>
  <c r="H71"/>
  <c r="I71"/>
  <c r="J71"/>
  <c r="K71"/>
  <c r="B71"/>
  <c r="C69"/>
  <c r="D69"/>
  <c r="E69"/>
  <c r="F69"/>
  <c r="G69"/>
  <c r="H69"/>
  <c r="I69"/>
  <c r="J69"/>
  <c r="K69"/>
  <c r="B69"/>
  <c r="C67"/>
  <c r="D67"/>
  <c r="E67"/>
  <c r="F67"/>
  <c r="G67"/>
  <c r="H67"/>
  <c r="I67"/>
  <c r="J67"/>
  <c r="K67"/>
  <c r="B67"/>
  <c r="C65"/>
  <c r="D65"/>
  <c r="E65"/>
  <c r="F65"/>
  <c r="G65"/>
  <c r="H65"/>
  <c r="I65"/>
  <c r="J65"/>
  <c r="K65"/>
  <c r="B65"/>
  <c r="C63"/>
  <c r="D63"/>
  <c r="E63"/>
  <c r="F63"/>
  <c r="G63"/>
  <c r="H63"/>
  <c r="I63"/>
  <c r="J63"/>
  <c r="K63"/>
  <c r="B63"/>
  <c r="C61"/>
  <c r="D61"/>
  <c r="E61"/>
  <c r="F61"/>
  <c r="G61"/>
  <c r="H61"/>
  <c r="I61"/>
  <c r="J61"/>
  <c r="K61"/>
  <c r="B61"/>
  <c r="C59"/>
  <c r="D59"/>
  <c r="E59"/>
  <c r="F59"/>
  <c r="G59"/>
  <c r="H59"/>
  <c r="I59"/>
  <c r="J59"/>
  <c r="K59"/>
  <c r="B59"/>
  <c r="C57"/>
  <c r="D57"/>
  <c r="E57"/>
  <c r="F57"/>
  <c r="G57"/>
  <c r="H57"/>
  <c r="I57"/>
  <c r="J57"/>
  <c r="K57"/>
  <c r="B57"/>
  <c r="C55"/>
  <c r="D55"/>
  <c r="E55"/>
  <c r="F55"/>
  <c r="G55"/>
  <c r="H55"/>
  <c r="I55"/>
  <c r="J55"/>
  <c r="K55"/>
  <c r="B55"/>
  <c r="C53"/>
  <c r="D53"/>
  <c r="E53"/>
  <c r="F53"/>
  <c r="G53"/>
  <c r="H53"/>
  <c r="I53"/>
  <c r="J53"/>
  <c r="K53"/>
  <c r="B53"/>
  <c r="C51"/>
  <c r="D51"/>
  <c r="E51"/>
  <c r="F51"/>
  <c r="G51"/>
  <c r="H51"/>
  <c r="I51"/>
  <c r="J51"/>
  <c r="K51"/>
  <c r="B51"/>
  <c r="C49"/>
  <c r="D49"/>
  <c r="E49"/>
  <c r="F49"/>
  <c r="G49"/>
  <c r="H49"/>
  <c r="I49"/>
  <c r="J49"/>
  <c r="K49"/>
  <c r="B49"/>
  <c r="C47"/>
  <c r="D47"/>
  <c r="E47"/>
  <c r="F47"/>
  <c r="G47"/>
  <c r="H47"/>
  <c r="I47"/>
  <c r="J47"/>
  <c r="K47"/>
  <c r="B47"/>
  <c r="C45"/>
  <c r="D45"/>
  <c r="E45"/>
  <c r="F45"/>
  <c r="G45"/>
  <c r="H45"/>
  <c r="I45"/>
  <c r="J45"/>
  <c r="K45"/>
  <c r="B45"/>
  <c r="B43"/>
  <c r="A47"/>
  <c r="A45"/>
  <c r="A105"/>
  <c r="A103"/>
  <c r="A101"/>
  <c r="A99"/>
  <c r="A97"/>
  <c r="A95"/>
  <c r="A93"/>
  <c r="A91"/>
  <c r="A89"/>
  <c r="A87"/>
  <c r="A85"/>
  <c r="A83"/>
  <c r="A81"/>
  <c r="A79"/>
  <c r="A77"/>
  <c r="A75"/>
  <c r="A73"/>
  <c r="A71"/>
  <c r="A69"/>
  <c r="A67"/>
  <c r="A65"/>
  <c r="A63"/>
  <c r="A61"/>
  <c r="A59"/>
  <c r="A57"/>
  <c r="A55"/>
  <c r="A53"/>
  <c r="A51"/>
  <c r="A49"/>
  <c r="B115"/>
  <c r="FD100" i="1"/>
  <c r="FA100"/>
  <c r="EX100"/>
  <c r="EU100"/>
  <c r="ER100"/>
  <c r="EO100"/>
  <c r="EL100"/>
  <c r="EI100"/>
  <c r="EF100"/>
  <c r="EC100"/>
  <c r="DZ100"/>
  <c r="DW100"/>
  <c r="DT100"/>
  <c r="DQ100"/>
  <c r="DN100"/>
  <c r="DK100"/>
  <c r="DH100"/>
  <c r="DE100"/>
  <c r="DB100"/>
  <c r="CY100"/>
  <c r="CV100"/>
  <c r="CS100"/>
  <c r="CP100"/>
  <c r="CM100"/>
  <c r="CJ100"/>
  <c r="CG100"/>
  <c r="CD100"/>
  <c r="CA100"/>
  <c r="BX100"/>
  <c r="BU100"/>
  <c r="BR100"/>
  <c r="BO100"/>
  <c r="C41" i="3"/>
  <c r="D41"/>
  <c r="E41"/>
  <c r="F41"/>
  <c r="G41"/>
  <c r="H41"/>
  <c r="I41"/>
  <c r="J41"/>
  <c r="K41"/>
  <c r="B41"/>
  <c r="C39"/>
  <c r="D39"/>
  <c r="E39"/>
  <c r="F39"/>
  <c r="G39"/>
  <c r="H39"/>
  <c r="I39"/>
  <c r="J39"/>
  <c r="K39"/>
  <c r="B39"/>
  <c r="C37"/>
  <c r="D37"/>
  <c r="E37"/>
  <c r="F37"/>
  <c r="G37"/>
  <c r="H37"/>
  <c r="I37"/>
  <c r="J37"/>
  <c r="K37"/>
  <c r="B37"/>
  <c r="C35"/>
  <c r="D35"/>
  <c r="E35"/>
  <c r="F35"/>
  <c r="G35"/>
  <c r="H35"/>
  <c r="I35"/>
  <c r="J35"/>
  <c r="K35"/>
  <c r="B35"/>
  <c r="B33"/>
  <c r="C33"/>
  <c r="D33"/>
  <c r="E33"/>
  <c r="F33"/>
  <c r="G33"/>
  <c r="H33"/>
  <c r="B31"/>
  <c r="A43"/>
  <c r="A41"/>
  <c r="A39"/>
  <c r="A37"/>
  <c r="A35"/>
  <c r="A33"/>
  <c r="BL100" i="1"/>
  <c r="BI100"/>
  <c r="BF100"/>
  <c r="BC100"/>
  <c r="AZ100"/>
  <c r="AW100"/>
  <c r="V100"/>
  <c r="T107" i="3" l="1"/>
  <c r="V107" s="1"/>
  <c r="T59"/>
  <c r="V59" s="1"/>
  <c r="T103"/>
  <c r="V103" s="1"/>
  <c r="T51"/>
  <c r="V51" s="1"/>
  <c r="T95"/>
  <c r="V95" s="1"/>
  <c r="T87"/>
  <c r="V87" s="1"/>
  <c r="T79"/>
  <c r="V79" s="1"/>
  <c r="T81"/>
  <c r="V81" s="1"/>
  <c r="T89"/>
  <c r="V89" s="1"/>
  <c r="T97"/>
  <c r="V97" s="1"/>
  <c r="T105"/>
  <c r="V105" s="1"/>
  <c r="T77"/>
  <c r="V77" s="1"/>
  <c r="T85"/>
  <c r="V85" s="1"/>
  <c r="T93"/>
  <c r="V93" s="1"/>
  <c r="T101"/>
  <c r="V101" s="1"/>
  <c r="T65"/>
  <c r="V65" s="1"/>
  <c r="T73"/>
  <c r="V73" s="1"/>
  <c r="T83"/>
  <c r="V83" s="1"/>
  <c r="T91"/>
  <c r="V91" s="1"/>
  <c r="T99"/>
  <c r="V99" s="1"/>
  <c r="T71"/>
  <c r="V71" s="1"/>
  <c r="T75"/>
  <c r="V75" s="1"/>
  <c r="T69"/>
  <c r="V69" s="1"/>
  <c r="T67"/>
  <c r="V67" s="1"/>
  <c r="T63"/>
  <c r="V63" s="1"/>
  <c r="T61"/>
  <c r="V61" s="1"/>
  <c r="T57"/>
  <c r="V57" s="1"/>
  <c r="T55"/>
  <c r="V55" s="1"/>
  <c r="T53"/>
  <c r="V53" s="1"/>
  <c r="T49"/>
  <c r="V49" s="1"/>
  <c r="T47"/>
  <c r="V47" s="1"/>
  <c r="T45"/>
  <c r="V45" s="1"/>
  <c r="T37"/>
  <c r="V37" s="1"/>
  <c r="T43"/>
  <c r="V43" s="1"/>
  <c r="T39"/>
  <c r="V39" s="1"/>
  <c r="T41"/>
  <c r="V41" s="1"/>
  <c r="T35"/>
  <c r="V35" s="1"/>
  <c r="T33"/>
  <c r="V33" s="1"/>
  <c r="J9"/>
  <c r="K9"/>
  <c r="H11"/>
  <c r="I11"/>
  <c r="J11"/>
  <c r="K11"/>
  <c r="I13"/>
  <c r="J13"/>
  <c r="K13"/>
  <c r="K15"/>
  <c r="I19"/>
  <c r="J19"/>
  <c r="K19"/>
  <c r="G27"/>
  <c r="H27"/>
  <c r="I27"/>
  <c r="J27"/>
  <c r="K27"/>
  <c r="H29"/>
  <c r="I29"/>
  <c r="J29"/>
  <c r="K29"/>
  <c r="AT100" i="1"/>
  <c r="AQ100"/>
  <c r="AN100"/>
  <c r="AK100"/>
  <c r="AH100"/>
  <c r="AE100"/>
  <c r="AB100"/>
  <c r="Y100"/>
  <c r="S100"/>
  <c r="P100"/>
  <c r="M100"/>
  <c r="J100"/>
  <c r="G100"/>
  <c r="D100"/>
  <c r="A31" i="3"/>
  <c r="A29"/>
  <c r="A27"/>
  <c r="A25"/>
  <c r="A23"/>
  <c r="A21"/>
  <c r="A19"/>
  <c r="A17"/>
  <c r="A15"/>
  <c r="A13"/>
  <c r="A11"/>
  <c r="A9"/>
  <c r="A7"/>
  <c r="A5"/>
  <c r="A3"/>
  <c r="B3"/>
  <c r="C31"/>
  <c r="D31"/>
  <c r="E31"/>
  <c r="F31"/>
  <c r="G31"/>
  <c r="H31"/>
  <c r="I31"/>
  <c r="J31"/>
  <c r="K31"/>
  <c r="C29"/>
  <c r="D29"/>
  <c r="E29"/>
  <c r="F29"/>
  <c r="G29"/>
  <c r="B29"/>
  <c r="C27"/>
  <c r="D27"/>
  <c r="E27"/>
  <c r="F27"/>
  <c r="B27"/>
  <c r="C25"/>
  <c r="D25"/>
  <c r="E25"/>
  <c r="F25"/>
  <c r="G25"/>
  <c r="H25"/>
  <c r="I25"/>
  <c r="J25"/>
  <c r="K25"/>
  <c r="B25"/>
  <c r="C21"/>
  <c r="D21"/>
  <c r="E21"/>
  <c r="F21"/>
  <c r="G21"/>
  <c r="H21"/>
  <c r="I21"/>
  <c r="J21"/>
  <c r="K21"/>
  <c r="B21"/>
  <c r="C19"/>
  <c r="D19"/>
  <c r="E19"/>
  <c r="F19"/>
  <c r="G19"/>
  <c r="H19"/>
  <c r="B19"/>
  <c r="C17"/>
  <c r="D17"/>
  <c r="B17"/>
  <c r="C15"/>
  <c r="D15"/>
  <c r="E15"/>
  <c r="F15"/>
  <c r="G15"/>
  <c r="H15"/>
  <c r="I15"/>
  <c r="J15"/>
  <c r="B15"/>
  <c r="C13"/>
  <c r="D13"/>
  <c r="E13"/>
  <c r="F13"/>
  <c r="G13"/>
  <c r="H13"/>
  <c r="B13"/>
  <c r="C11"/>
  <c r="D11"/>
  <c r="E11"/>
  <c r="F11"/>
  <c r="G11"/>
  <c r="B11"/>
  <c r="C9"/>
  <c r="D9"/>
  <c r="E9"/>
  <c r="F9"/>
  <c r="G9"/>
  <c r="H9"/>
  <c r="I9"/>
  <c r="B9"/>
  <c r="C7"/>
  <c r="D7"/>
  <c r="E7"/>
  <c r="F7"/>
  <c r="G7"/>
  <c r="H7"/>
  <c r="I7"/>
  <c r="J7"/>
  <c r="K7"/>
  <c r="L7"/>
  <c r="M7"/>
  <c r="N7"/>
  <c r="O7"/>
  <c r="P7"/>
  <c r="B7"/>
  <c r="C5"/>
  <c r="D5"/>
  <c r="E5"/>
  <c r="F5"/>
  <c r="G5"/>
  <c r="H5"/>
  <c r="C3"/>
  <c r="D3"/>
  <c r="E3"/>
  <c r="F3"/>
  <c r="G3"/>
  <c r="H3"/>
  <c r="T31" l="1"/>
  <c r="V31" s="1"/>
  <c r="T9"/>
  <c r="V9" s="1"/>
  <c r="T11"/>
  <c r="V11" s="1"/>
  <c r="T19"/>
  <c r="V19" s="1"/>
  <c r="T25"/>
  <c r="V25" s="1"/>
  <c r="T15"/>
  <c r="V15" s="1"/>
  <c r="T21"/>
  <c r="V21" s="1"/>
  <c r="T29"/>
  <c r="V29" s="1"/>
  <c r="T7"/>
  <c r="V7" s="1"/>
  <c r="T17"/>
  <c r="V17" s="1"/>
  <c r="T27"/>
  <c r="V27" s="1"/>
  <c r="T23"/>
  <c r="V23" s="1"/>
  <c r="T13"/>
  <c r="V13" s="1"/>
  <c r="B5"/>
  <c r="T5" s="1"/>
  <c r="V5" s="1"/>
  <c r="T3"/>
  <c r="T115" l="1"/>
  <c r="V3"/>
  <c r="V115" s="1"/>
</calcChain>
</file>

<file path=xl/sharedStrings.xml><?xml version="1.0" encoding="utf-8"?>
<sst xmlns="http://schemas.openxmlformats.org/spreadsheetml/2006/main" count="815" uniqueCount="128">
  <si>
    <t>S</t>
  </si>
  <si>
    <t>XL</t>
  </si>
  <si>
    <t>L</t>
  </si>
  <si>
    <t>Tailles</t>
  </si>
  <si>
    <t>XS</t>
  </si>
  <si>
    <t>M</t>
  </si>
  <si>
    <t>NOM - Prénom</t>
  </si>
  <si>
    <t>Taille</t>
  </si>
  <si>
    <t>Qté</t>
  </si>
  <si>
    <t>REF PRODUIT</t>
  </si>
  <si>
    <t>CHAUSSURE (36 AU 48)</t>
  </si>
  <si>
    <t>CODE CLIENT</t>
  </si>
  <si>
    <t>REF COMMANDE</t>
  </si>
  <si>
    <t>X</t>
  </si>
  <si>
    <t>4XL</t>
  </si>
  <si>
    <t>5XL</t>
  </si>
  <si>
    <t>MISE EN SACHET</t>
  </si>
  <si>
    <t>ESSAI66</t>
  </si>
  <si>
    <t>ESSAI67</t>
  </si>
  <si>
    <t>ESSAI68</t>
  </si>
  <si>
    <t>ESSAI69</t>
  </si>
  <si>
    <t>ESSAI70</t>
  </si>
  <si>
    <t>ESSAI71</t>
  </si>
  <si>
    <t>ESSAI72</t>
  </si>
  <si>
    <t>obs</t>
  </si>
  <si>
    <t>NOM CLIENT</t>
  </si>
  <si>
    <t>6XL</t>
  </si>
  <si>
    <t>TOTAL</t>
  </si>
  <si>
    <t>PU HT</t>
  </si>
  <si>
    <t>TOTAL PUHT</t>
  </si>
  <si>
    <t>BLOUSON (0 AU 6)</t>
  </si>
  <si>
    <t>PANTALON (0 au 6)</t>
  </si>
  <si>
    <t>PULL (S AU 3XL)</t>
  </si>
  <si>
    <t>T-SHIRT (S AU XXL)</t>
  </si>
  <si>
    <t>PULL COL V GRIS (S AU 3XL)</t>
  </si>
  <si>
    <t>CHAUSSETTE (39-41 AU 45-47)</t>
  </si>
  <si>
    <t>SOFTSHELL (S AU XXL)</t>
  </si>
  <si>
    <t>CHAUSSURE (38 AU 48)</t>
  </si>
  <si>
    <t>SEMELLE(TAILLE UNIQUE)</t>
  </si>
  <si>
    <t>POLO (S AU XXXL)</t>
  </si>
  <si>
    <t>XXL</t>
  </si>
  <si>
    <t>XXXL</t>
  </si>
  <si>
    <t>GANT(07 au 11)</t>
  </si>
  <si>
    <t>BOTTE (39 AU 48)</t>
  </si>
  <si>
    <t>GILET (0 AU 6)</t>
  </si>
  <si>
    <t>SWEAT NOIR (S AU XXL)</t>
  </si>
  <si>
    <t>POLO NOIR (S AU XXXL)</t>
  </si>
  <si>
    <t>POLO ANTHRA  (S AU XXXL)</t>
  </si>
  <si>
    <t>CHAUSSURE 34-48</t>
  </si>
  <si>
    <r>
      <t xml:space="preserve">Service             </t>
    </r>
    <r>
      <rPr>
        <b/>
        <sz val="10"/>
        <rFont val="Calibri"/>
        <family val="2"/>
        <scheme val="minor"/>
      </rPr>
      <t>(2EME LIGNE ETIQUETTE)</t>
    </r>
  </si>
  <si>
    <t xml:space="preserve">PANTALON </t>
  </si>
  <si>
    <t>CHAUSSURE</t>
  </si>
  <si>
    <t xml:space="preserve">T-SHIRT </t>
  </si>
  <si>
    <t>T-SHIRT 2</t>
  </si>
  <si>
    <t>CHAUSSETTE</t>
  </si>
  <si>
    <t>SERVICE</t>
  </si>
  <si>
    <t>39-41</t>
  </si>
  <si>
    <t>VESTE</t>
  </si>
  <si>
    <t>PULL</t>
  </si>
  <si>
    <t>PULL COL V</t>
  </si>
  <si>
    <t>Produits</t>
  </si>
  <si>
    <t>XXXXXXX</t>
  </si>
  <si>
    <t>&lt;----La cellule C2 est une liste déroulante</t>
  </si>
  <si>
    <t>42-44</t>
  </si>
  <si>
    <t>45-47</t>
  </si>
  <si>
    <t>9</t>
  </si>
  <si>
    <t>10</t>
  </si>
  <si>
    <t>11</t>
  </si>
  <si>
    <t>12</t>
  </si>
  <si>
    <t>13</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</si>
  <si>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</si>
  <si>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</si>
  <si>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</si>
  <si>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</si>
  <si>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</si>
  <si>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</si>
  <si>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</si>
  <si>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</si>
  <si>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</si>
  <si>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</si>
  <si>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</si>
  <si>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</si>
  <si>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</si>
  <si>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</si>
  <si>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</si>
  <si>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</si>
  <si>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</si>
  <si>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</si>
  <si>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</si>
  <si>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</si>
  <si>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</si>
  <si>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</si>
  <si>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</si>
  <si>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</si>
  <si>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</si>
  <si>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</si>
  <si>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</si>
  <si>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</si>
  <si>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</si>
  <si>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</si>
  <si>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</si>
  <si>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</si>
  <si>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</si>
  <si>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</si>
  <si>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</si>
  <si>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</si>
  <si>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</si>
  <si>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51</t>
  </si>
  <si>
    <t>52</t>
  </si>
  <si>
    <t>53</t>
  </si>
  <si>
    <t>test</t>
  </si>
  <si>
    <t>T. UNIQUE</t>
  </si>
  <si>
    <t>ESSAI2</t>
  </si>
  <si>
    <t>Restaurant</t>
  </si>
  <si>
    <t>Espace Vert</t>
  </si>
  <si>
    <t>ESSAI1</t>
  </si>
  <si>
    <t>TEST</t>
  </si>
  <si>
    <t>ESSAI</t>
  </si>
  <si>
    <t>NOM et Prénom</t>
  </si>
  <si>
    <t>ESSAI3</t>
  </si>
  <si>
    <t>Nature</t>
  </si>
  <si>
    <t>ras</t>
  </si>
  <si>
    <t>CULOTTES</t>
  </si>
  <si>
    <t>SLIP (36 À 46)</t>
  </si>
  <si>
    <t>CHAUSSONS</t>
  </si>
  <si>
    <t>PANTOUFLES (36 AU 46)</t>
  </si>
  <si>
    <t>GANTS</t>
  </si>
  <si>
    <t>MITAINES (T. UNIQUE)</t>
  </si>
</sst>
</file>

<file path=xl/styles.xml><?xml version="1.0" encoding="utf-8"?>
<styleSheet xmlns="http://schemas.openxmlformats.org/spreadsheetml/2006/main">
  <numFmts count="2">
    <numFmt numFmtId="164" formatCode="_(&quot;€&quot;* #,##0.00_);_(&quot;€&quot;* \(#,##0.00\);_(&quot;€&quot;* &quot;-&quot;??_);_(@_)"/>
    <numFmt numFmtId="165" formatCode="_(* #,##0.00_);_(* \(#,##0.00\);_(* &quot;-&quot;??_);_(@_)"/>
  </numFmts>
  <fonts count="24">
    <font>
      <sz val="10"/>
      <color rgb="FF000000"/>
      <name val="Arial"/>
    </font>
    <font>
      <sz val="11"/>
      <color theme="1"/>
      <name val="Calibri"/>
      <family val="2"/>
      <scheme val="minor"/>
    </font>
    <font>
      <sz val="10"/>
      <color rgb="FF000000"/>
      <name val="Arial"/>
      <family val="2"/>
    </font>
    <font>
      <sz val="10"/>
      <name val="Arial"/>
      <family val="2"/>
    </font>
    <font>
      <sz val="11"/>
      <color rgb="FF000000"/>
      <name val="Calibri"/>
      <family val="2"/>
    </font>
    <font>
      <b/>
      <sz val="11"/>
      <color rgb="FF9C0006"/>
      <name val="Calibri"/>
      <family val="2"/>
    </font>
    <font>
      <b/>
      <sz val="11"/>
      <color rgb="FF000000"/>
      <name val="Calibri"/>
      <family val="2"/>
    </font>
    <font>
      <b/>
      <sz val="11"/>
      <name val="Calibri"/>
      <family val="2"/>
    </font>
    <font>
      <b/>
      <sz val="11"/>
      <name val="Calibri"/>
      <family val="2"/>
      <scheme val="minor"/>
    </font>
    <font>
      <b/>
      <sz val="10"/>
      <name val="Arial"/>
      <family val="2"/>
    </font>
    <font>
      <b/>
      <sz val="11"/>
      <color theme="5"/>
      <name val="Calibri"/>
      <family val="2"/>
    </font>
    <font>
      <sz val="14"/>
      <color rgb="FF000000"/>
      <name val="Arial"/>
      <family val="2"/>
    </font>
    <font>
      <u/>
      <sz val="7"/>
      <color theme="10"/>
      <name val="Arial"/>
      <family val="2"/>
    </font>
    <font>
      <b/>
      <sz val="16"/>
      <name val="Arial"/>
      <family val="2"/>
    </font>
    <font>
      <b/>
      <sz val="16"/>
      <color rgb="FF000000"/>
      <name val="Arial"/>
      <family val="2"/>
    </font>
    <font>
      <b/>
      <sz val="14"/>
      <color rgb="FF000000"/>
      <name val="Arial"/>
      <family val="2"/>
    </font>
    <font>
      <u/>
      <sz val="14"/>
      <color theme="10"/>
      <name val="Arial"/>
      <family val="2"/>
    </font>
    <font>
      <sz val="14"/>
      <name val="Arial"/>
      <family val="2"/>
    </font>
    <font>
      <b/>
      <sz val="14"/>
      <name val="Calibri"/>
      <family val="2"/>
      <scheme val="minor"/>
    </font>
    <font>
      <b/>
      <sz val="14"/>
      <color theme="0"/>
      <name val="Calibri"/>
      <family val="2"/>
      <scheme val="minor"/>
    </font>
    <font>
      <sz val="14"/>
      <name val="Calibri"/>
      <family val="2"/>
      <scheme val="minor"/>
    </font>
    <font>
      <b/>
      <sz val="10"/>
      <name val="Calibri"/>
      <family val="2"/>
      <scheme val="minor"/>
    </font>
    <font>
      <sz val="12"/>
      <color rgb="FF000000"/>
      <name val="Arial"/>
      <family val="2"/>
    </font>
    <font>
      <b/>
      <sz val="12"/>
      <color rgb="FF000000"/>
      <name val="Arial"/>
      <family val="2"/>
    </font>
  </fonts>
  <fills count="12">
    <fill>
      <patternFill patternType="none"/>
    </fill>
    <fill>
      <patternFill patternType="gray125"/>
    </fill>
    <fill>
      <patternFill patternType="solid">
        <fgColor rgb="FFFFFF00"/>
        <bgColor indexed="64"/>
      </patternFill>
    </fill>
    <fill>
      <patternFill patternType="solid">
        <fgColor theme="3" tint="0.39997558519241921"/>
        <bgColor indexed="64"/>
      </patternFill>
    </fill>
    <fill>
      <patternFill patternType="solid">
        <fgColor theme="0"/>
        <bgColor indexed="64"/>
      </patternFill>
    </fill>
    <fill>
      <patternFill patternType="solid">
        <fgColor rgb="FFD8D8D8"/>
        <bgColor indexed="64"/>
      </patternFill>
    </fill>
    <fill>
      <patternFill patternType="solid">
        <fgColor theme="0" tint="-0.14999847407452621"/>
        <bgColor indexed="64"/>
      </patternFill>
    </fill>
    <fill>
      <patternFill patternType="solid">
        <fgColor theme="6" tint="0.59999389629810485"/>
        <bgColor indexed="64"/>
      </patternFill>
    </fill>
    <fill>
      <patternFill patternType="solid">
        <fgColor theme="6" tint="0.59999389629810485"/>
        <bgColor theme="4"/>
      </patternFill>
    </fill>
    <fill>
      <patternFill patternType="solid">
        <fgColor theme="3" tint="0.79998168889431442"/>
        <bgColor indexed="64"/>
      </patternFill>
    </fill>
    <fill>
      <patternFill patternType="solid">
        <fgColor theme="4" tint="0.59999389629810485"/>
        <bgColor indexed="64"/>
      </patternFill>
    </fill>
    <fill>
      <patternFill patternType="solid">
        <fgColor theme="8" tint="0.79998168889431442"/>
        <bgColor indexed="64"/>
      </patternFill>
    </fill>
  </fills>
  <borders count="25">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style="thin">
        <color indexed="64"/>
      </bottom>
      <diagonal/>
    </border>
    <border>
      <left style="thick">
        <color auto="1"/>
      </left>
      <right style="thin">
        <color auto="1"/>
      </right>
      <top style="thick">
        <color auto="1"/>
      </top>
      <bottom style="thin">
        <color auto="1"/>
      </bottom>
      <diagonal/>
    </border>
    <border>
      <left style="thick">
        <color auto="1"/>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thin">
        <color auto="1"/>
      </left>
      <right/>
      <top style="thick">
        <color auto="1"/>
      </top>
      <bottom style="thin">
        <color auto="1"/>
      </bottom>
      <diagonal/>
    </border>
    <border>
      <left style="thin">
        <color auto="1"/>
      </left>
      <right style="thick">
        <color auto="1"/>
      </right>
      <top/>
      <bottom style="thin">
        <color auto="1"/>
      </bottom>
      <diagonal/>
    </border>
    <border>
      <left style="thick">
        <color auto="1"/>
      </left>
      <right/>
      <top/>
      <bottom/>
      <diagonal/>
    </border>
    <border>
      <left style="thick">
        <color auto="1"/>
      </left>
      <right style="thin">
        <color auto="1"/>
      </right>
      <top style="thin">
        <color auto="1"/>
      </top>
      <bottom/>
      <diagonal/>
    </border>
    <border>
      <left style="thin">
        <color indexed="64"/>
      </left>
      <right/>
      <top style="thin">
        <color indexed="64"/>
      </top>
      <bottom/>
      <diagonal/>
    </border>
    <border>
      <left style="thick">
        <color auto="1"/>
      </left>
      <right style="thin">
        <color auto="1"/>
      </right>
      <top/>
      <bottom style="thin">
        <color auto="1"/>
      </bottom>
      <diagonal/>
    </border>
    <border>
      <left style="thin">
        <color indexed="64"/>
      </left>
      <right style="thin">
        <color indexed="64"/>
      </right>
      <top/>
      <bottom style="thin">
        <color indexed="64"/>
      </bottom>
      <diagonal/>
    </border>
    <border>
      <left style="thin">
        <color auto="1"/>
      </left>
      <right style="thin">
        <color auto="1"/>
      </right>
      <top style="thick">
        <color auto="1"/>
      </top>
      <bottom style="thick">
        <color auto="1"/>
      </bottom>
      <diagonal/>
    </border>
    <border>
      <left style="thin">
        <color auto="1"/>
      </left>
      <right style="thick">
        <color auto="1"/>
      </right>
      <top style="thick">
        <color auto="1"/>
      </top>
      <bottom style="thick">
        <color auto="1"/>
      </bottom>
      <diagonal/>
    </border>
    <border>
      <left/>
      <right style="thin">
        <color auto="1"/>
      </right>
      <top style="thick">
        <color auto="1"/>
      </top>
      <bottom style="thick">
        <color auto="1"/>
      </bottom>
      <diagonal/>
    </border>
    <border>
      <left/>
      <right style="thick">
        <color auto="1"/>
      </right>
      <top/>
      <bottom/>
      <diagonal/>
    </border>
    <border>
      <left style="thick">
        <color auto="1"/>
      </left>
      <right style="thin">
        <color auto="1"/>
      </right>
      <top/>
      <bottom style="thick">
        <color auto="1"/>
      </bottom>
      <diagonal/>
    </border>
    <border>
      <left style="thin">
        <color indexed="64"/>
      </left>
      <right style="thin">
        <color indexed="64"/>
      </right>
      <top/>
      <bottom/>
      <diagonal/>
    </border>
    <border>
      <left style="thick">
        <color auto="1"/>
      </left>
      <right/>
      <top style="thin">
        <color auto="1"/>
      </top>
      <bottom style="thin">
        <color auto="1"/>
      </bottom>
      <diagonal/>
    </border>
    <border>
      <left style="thin">
        <color auto="1"/>
      </left>
      <right style="thin">
        <color auto="1"/>
      </right>
      <top style="thick">
        <color auto="1"/>
      </top>
      <bottom style="thin">
        <color auto="1"/>
      </bottom>
      <diagonal/>
    </border>
  </borders>
  <cellStyleXfs count="7">
    <xf numFmtId="0" fontId="0" fillId="0" borderId="0"/>
    <xf numFmtId="0" fontId="1" fillId="0" borderId="0"/>
    <xf numFmtId="165" fontId="1" fillId="0" borderId="0" applyFont="0" applyFill="0" applyBorder="0" applyAlignment="0" applyProtection="0"/>
    <xf numFmtId="164" fontId="1" fillId="0" borderId="0" applyFont="0" applyFill="0" applyBorder="0" applyAlignment="0" applyProtection="0"/>
    <xf numFmtId="0" fontId="3" fillId="0" borderId="0"/>
    <xf numFmtId="0" fontId="2" fillId="0" borderId="0"/>
    <xf numFmtId="0" fontId="12" fillId="0" borderId="0" applyNumberFormat="0" applyFill="0" applyBorder="0" applyAlignment="0" applyProtection="0">
      <alignment vertical="top"/>
      <protection locked="0"/>
    </xf>
  </cellStyleXfs>
  <cellXfs count="104">
    <xf numFmtId="0" fontId="0" fillId="0" borderId="0" xfId="0" applyFont="1" applyAlignment="1"/>
    <xf numFmtId="0" fontId="0" fillId="0" borderId="1" xfId="0" applyFont="1" applyBorder="1" applyAlignment="1"/>
    <xf numFmtId="0" fontId="5" fillId="4" borderId="1" xfId="0" applyFont="1" applyFill="1" applyBorder="1" applyAlignment="1">
      <alignment horizontal="center" wrapText="1"/>
    </xf>
    <xf numFmtId="0" fontId="4" fillId="4" borderId="1" xfId="0" applyFont="1" applyFill="1" applyBorder="1" applyAlignment="1">
      <alignment wrapText="1"/>
    </xf>
    <xf numFmtId="0" fontId="0" fillId="4" borderId="1" xfId="0" applyFont="1" applyFill="1" applyBorder="1" applyAlignment="1"/>
    <xf numFmtId="0" fontId="0" fillId="0" borderId="1" xfId="0" applyFont="1" applyBorder="1" applyAlignment="1"/>
    <xf numFmtId="0" fontId="6" fillId="7" borderId="1" xfId="0" applyFont="1" applyFill="1" applyBorder="1" applyAlignment="1">
      <alignment horizontal="left" vertical="center" wrapText="1"/>
    </xf>
    <xf numFmtId="0" fontId="8" fillId="7" borderId="3" xfId="1" applyFont="1" applyFill="1" applyBorder="1" applyAlignment="1">
      <alignment horizontal="left" vertical="center" wrapText="1"/>
    </xf>
    <xf numFmtId="0" fontId="9" fillId="8" borderId="1" xfId="0" applyFont="1" applyFill="1" applyBorder="1" applyAlignment="1">
      <alignment horizontal="left" vertical="center"/>
    </xf>
    <xf numFmtId="0" fontId="10" fillId="4" borderId="1" xfId="0" applyNumberFormat="1" applyFont="1" applyFill="1" applyBorder="1" applyAlignment="1">
      <alignment horizontal="center" vertical="top" wrapText="1"/>
    </xf>
    <xf numFmtId="0" fontId="10" fillId="4" borderId="1" xfId="0" applyFont="1" applyFill="1" applyBorder="1" applyAlignment="1">
      <alignment horizontal="center" vertical="top" wrapText="1"/>
    </xf>
    <xf numFmtId="0" fontId="10" fillId="4" borderId="1" xfId="0" applyFont="1" applyFill="1" applyBorder="1" applyAlignment="1">
      <alignment horizontal="center" wrapText="1"/>
    </xf>
    <xf numFmtId="0" fontId="6" fillId="5" borderId="1" xfId="0" applyFont="1" applyFill="1" applyBorder="1" applyAlignment="1">
      <alignment horizontal="center" vertical="top" wrapText="1"/>
    </xf>
    <xf numFmtId="0" fontId="7" fillId="5" borderId="1" xfId="0" applyFont="1" applyFill="1" applyBorder="1" applyAlignment="1">
      <alignment horizontal="center" vertical="top" wrapText="1"/>
    </xf>
    <xf numFmtId="0" fontId="7" fillId="6" borderId="1" xfId="0" applyFont="1" applyFill="1" applyBorder="1" applyAlignment="1">
      <alignment horizontal="center" vertical="top" wrapText="1"/>
    </xf>
    <xf numFmtId="0" fontId="10" fillId="4" borderId="1" xfId="0" applyFont="1" applyFill="1" applyBorder="1" applyAlignment="1">
      <alignment horizontal="center" vertical="center" wrapText="1"/>
    </xf>
    <xf numFmtId="0" fontId="6" fillId="6" borderId="1" xfId="0" applyFont="1" applyFill="1" applyBorder="1" applyAlignment="1">
      <alignment vertical="center" wrapText="1"/>
    </xf>
    <xf numFmtId="0" fontId="7" fillId="6" borderId="1" xfId="0" applyFont="1" applyFill="1" applyBorder="1" applyAlignment="1">
      <alignment horizontal="center" wrapText="1"/>
    </xf>
    <xf numFmtId="0" fontId="6" fillId="4" borderId="1" xfId="0" applyFont="1" applyFill="1" applyBorder="1" applyAlignment="1">
      <alignment horizontal="center" vertical="center" wrapText="1"/>
    </xf>
    <xf numFmtId="0" fontId="6" fillId="4" borderId="1" xfId="0" applyFont="1" applyFill="1" applyBorder="1" applyAlignment="1">
      <alignment horizontal="left" vertical="center" wrapText="1"/>
    </xf>
    <xf numFmtId="0" fontId="11" fillId="0" borderId="0" xfId="0" applyFont="1" applyFill="1" applyBorder="1" applyAlignment="1">
      <alignment horizontal="center" vertical="center"/>
    </xf>
    <xf numFmtId="0" fontId="2" fillId="6" borderId="1" xfId="0" applyFont="1" applyFill="1" applyBorder="1" applyAlignment="1">
      <alignment horizontal="center"/>
    </xf>
    <xf numFmtId="0" fontId="0" fillId="6" borderId="1" xfId="0" applyFont="1" applyFill="1" applyBorder="1" applyAlignment="1"/>
    <xf numFmtId="0" fontId="0" fillId="9" borderId="1" xfId="0" applyFont="1" applyFill="1" applyBorder="1" applyAlignment="1"/>
    <xf numFmtId="0" fontId="9" fillId="6" borderId="1" xfId="0" applyFont="1" applyFill="1" applyBorder="1" applyAlignment="1"/>
    <xf numFmtId="0" fontId="11" fillId="2" borderId="1" xfId="0" applyFont="1" applyFill="1" applyBorder="1" applyAlignment="1">
      <alignment horizontal="center" vertical="center"/>
    </xf>
    <xf numFmtId="0" fontId="15" fillId="0" borderId="0" xfId="0" applyFont="1" applyAlignment="1">
      <alignment horizontal="center" vertical="center"/>
    </xf>
    <xf numFmtId="0" fontId="11" fillId="0" borderId="0" xfId="0" applyFont="1" applyAlignment="1">
      <alignment horizontal="center"/>
    </xf>
    <xf numFmtId="0" fontId="16" fillId="0" borderId="0" xfId="6" applyFont="1" applyAlignment="1" applyProtection="1">
      <alignment horizontal="center"/>
    </xf>
    <xf numFmtId="0" fontId="11" fillId="0" borderId="0" xfId="0" applyFont="1" applyFill="1" applyAlignment="1">
      <alignment horizontal="center"/>
    </xf>
    <xf numFmtId="0" fontId="17" fillId="0" borderId="0" xfId="0" applyFont="1" applyFill="1" applyAlignment="1">
      <alignment horizontal="center"/>
    </xf>
    <xf numFmtId="0" fontId="15" fillId="0" borderId="1" xfId="0" applyFont="1" applyBorder="1" applyAlignment="1">
      <alignment horizontal="center" vertical="center" wrapText="1"/>
    </xf>
    <xf numFmtId="0" fontId="15" fillId="0" borderId="1" xfId="0" applyFont="1" applyBorder="1" applyAlignment="1">
      <alignment horizontal="center" vertical="center"/>
    </xf>
    <xf numFmtId="0" fontId="11" fillId="7" borderId="1" xfId="0" applyFont="1" applyFill="1" applyBorder="1" applyAlignment="1">
      <alignment horizontal="center"/>
    </xf>
    <xf numFmtId="0" fontId="18" fillId="2" borderId="1" xfId="1" applyFont="1" applyFill="1" applyBorder="1" applyAlignment="1">
      <alignment horizontal="center" vertical="center" wrapText="1"/>
    </xf>
    <xf numFmtId="0" fontId="18" fillId="2" borderId="3" xfId="1" applyFont="1" applyFill="1" applyBorder="1" applyAlignment="1">
      <alignment horizontal="center" vertical="center" wrapText="1"/>
    </xf>
    <xf numFmtId="0" fontId="11" fillId="3" borderId="1" xfId="0" applyFont="1" applyFill="1" applyBorder="1" applyAlignment="1"/>
    <xf numFmtId="0" fontId="19" fillId="3" borderId="1" xfId="1" applyFont="1" applyFill="1" applyBorder="1" applyAlignment="1">
      <alignment horizontal="center" vertical="center" wrapText="1"/>
    </xf>
    <xf numFmtId="0" fontId="17" fillId="4" borderId="1" xfId="0" applyFont="1" applyFill="1" applyBorder="1" applyAlignment="1">
      <alignment horizontal="center"/>
    </xf>
    <xf numFmtId="0" fontId="17" fillId="4" borderId="5" xfId="0" applyFont="1" applyFill="1" applyBorder="1" applyAlignment="1">
      <alignment horizontal="center"/>
    </xf>
    <xf numFmtId="0" fontId="17" fillId="6" borderId="1" xfId="0" applyFont="1" applyFill="1" applyBorder="1" applyAlignment="1">
      <alignment horizontal="center"/>
    </xf>
    <xf numFmtId="0" fontId="17" fillId="0" borderId="1" xfId="0" applyFont="1" applyFill="1" applyBorder="1" applyAlignment="1">
      <alignment horizontal="center"/>
    </xf>
    <xf numFmtId="0" fontId="17" fillId="4" borderId="2" xfId="0" applyFont="1" applyFill="1" applyBorder="1" applyAlignment="1">
      <alignment horizontal="center"/>
    </xf>
    <xf numFmtId="0" fontId="17" fillId="4" borderId="4" xfId="0" applyFont="1" applyFill="1" applyBorder="1" applyAlignment="1">
      <alignment horizontal="center"/>
    </xf>
    <xf numFmtId="0" fontId="11" fillId="6" borderId="1" xfId="0" applyFont="1" applyFill="1" applyBorder="1" applyAlignment="1">
      <alignment horizontal="center"/>
    </xf>
    <xf numFmtId="0" fontId="17" fillId="0" borderId="0" xfId="0" applyFont="1" applyFill="1" applyBorder="1" applyAlignment="1">
      <alignment horizontal="center"/>
    </xf>
    <xf numFmtId="0" fontId="11" fillId="0" borderId="0" xfId="0" applyFont="1" applyFill="1" applyBorder="1" applyAlignment="1">
      <alignment horizontal="center"/>
    </xf>
    <xf numFmtId="0" fontId="15" fillId="7" borderId="3" xfId="0" applyFont="1" applyFill="1" applyBorder="1" applyAlignment="1">
      <alignment horizontal="center" vertical="center"/>
    </xf>
    <xf numFmtId="0" fontId="20" fillId="2" borderId="6" xfId="1" applyFont="1" applyFill="1" applyBorder="1" applyAlignment="1">
      <alignment horizontal="center" vertical="center" wrapText="1"/>
    </xf>
    <xf numFmtId="0" fontId="15" fillId="0" borderId="0" xfId="0" applyFont="1" applyFill="1" applyBorder="1" applyAlignment="1">
      <alignment horizontal="center" vertical="center"/>
    </xf>
    <xf numFmtId="0" fontId="0" fillId="0" borderId="1" xfId="0" applyFont="1" applyFill="1" applyBorder="1" applyAlignment="1"/>
    <xf numFmtId="0" fontId="6" fillId="7" borderId="1" xfId="0" applyFont="1" applyFill="1" applyBorder="1" applyAlignment="1">
      <alignment horizontal="left" vertical="top" wrapText="1"/>
    </xf>
    <xf numFmtId="0" fontId="10" fillId="0" borderId="1" xfId="0" applyFont="1" applyFill="1" applyBorder="1" applyAlignment="1">
      <alignment horizontal="center" vertical="top" wrapText="1"/>
    </xf>
    <xf numFmtId="0" fontId="13" fillId="4" borderId="0" xfId="0" applyFont="1" applyFill="1" applyBorder="1" applyAlignment="1">
      <alignment horizontal="center" vertical="center" wrapText="1"/>
    </xf>
    <xf numFmtId="0" fontId="14" fillId="0" borderId="0" xfId="0" applyFont="1" applyBorder="1" applyAlignment="1">
      <alignment horizontal="center" vertical="center" wrapText="1"/>
    </xf>
    <xf numFmtId="0" fontId="14" fillId="0" borderId="0" xfId="0" applyFont="1" applyBorder="1" applyAlignment="1">
      <alignment horizontal="center" vertical="center"/>
    </xf>
    <xf numFmtId="0" fontId="11" fillId="0" borderId="0" xfId="0" applyFont="1" applyBorder="1" applyAlignment="1">
      <alignment horizontal="center" vertical="center"/>
    </xf>
    <xf numFmtId="0" fontId="13" fillId="4" borderId="0" xfId="0" applyFont="1" applyFill="1" applyBorder="1" applyAlignment="1">
      <alignment horizontal="center" vertical="center"/>
    </xf>
    <xf numFmtId="0" fontId="0" fillId="0" borderId="1" xfId="0" applyFont="1" applyBorder="1" applyAlignment="1">
      <alignment horizontal="center"/>
    </xf>
    <xf numFmtId="0" fontId="0" fillId="0" borderId="9" xfId="0" applyFont="1" applyBorder="1" applyAlignment="1">
      <alignment horizontal="center"/>
    </xf>
    <xf numFmtId="0" fontId="0" fillId="0" borderId="12" xfId="0" applyFont="1" applyBorder="1" applyAlignment="1"/>
    <xf numFmtId="0" fontId="0" fillId="0" borderId="16" xfId="0" applyFont="1" applyBorder="1" applyAlignment="1">
      <alignment horizontal="center"/>
    </xf>
    <xf numFmtId="0" fontId="0" fillId="0" borderId="11" xfId="0" applyFont="1" applyBorder="1" applyAlignment="1">
      <alignment horizontal="center"/>
    </xf>
    <xf numFmtId="0" fontId="23" fillId="7" borderId="14" xfId="0" applyFont="1" applyFill="1" applyBorder="1" applyAlignment="1"/>
    <xf numFmtId="0" fontId="22" fillId="6" borderId="17" xfId="0" applyFont="1" applyFill="1" applyBorder="1" applyAlignment="1">
      <alignment horizontal="center"/>
    </xf>
    <xf numFmtId="0" fontId="22" fillId="6" borderId="18" xfId="0" applyFont="1" applyFill="1" applyBorder="1" applyAlignment="1">
      <alignment horizontal="center"/>
    </xf>
    <xf numFmtId="0" fontId="22" fillId="11" borderId="15" xfId="0" applyFont="1" applyFill="1" applyBorder="1" applyAlignment="1">
      <alignment horizontal="center" vertical="center"/>
    </xf>
    <xf numFmtId="0" fontId="22" fillId="11" borderId="8" xfId="0" applyFont="1" applyFill="1" applyBorder="1" applyAlignment="1">
      <alignment horizontal="center" vertical="center"/>
    </xf>
    <xf numFmtId="0" fontId="0" fillId="0" borderId="7" xfId="0" applyBorder="1" applyAlignment="1">
      <alignment horizontal="center"/>
    </xf>
    <xf numFmtId="0" fontId="2" fillId="0" borderId="13" xfId="0" applyFont="1" applyBorder="1" applyAlignment="1">
      <alignment horizontal="center"/>
    </xf>
    <xf numFmtId="0" fontId="22" fillId="6" borderId="19" xfId="0" applyFont="1" applyFill="1" applyBorder="1" applyAlignment="1">
      <alignment horizontal="center" vertical="center"/>
    </xf>
    <xf numFmtId="0" fontId="22" fillId="6" borderId="21" xfId="0" applyFont="1" applyFill="1" applyBorder="1" applyAlignment="1">
      <alignment horizontal="center" vertical="center"/>
    </xf>
    <xf numFmtId="0" fontId="0" fillId="0" borderId="20" xfId="0" applyBorder="1" applyAlignment="1">
      <alignment horizontal="center"/>
    </xf>
    <xf numFmtId="0" fontId="2" fillId="0" borderId="20" xfId="0" applyFont="1" applyBorder="1" applyAlignment="1">
      <alignment horizontal="center"/>
    </xf>
    <xf numFmtId="0" fontId="2" fillId="2" borderId="0" xfId="0" applyFont="1" applyFill="1" applyAlignment="1"/>
    <xf numFmtId="0" fontId="0" fillId="2" borderId="0" xfId="0" applyFont="1" applyFill="1" applyAlignment="1"/>
    <xf numFmtId="0" fontId="0" fillId="0" borderId="0" xfId="0" applyAlignment="1"/>
    <xf numFmtId="0" fontId="7" fillId="6" borderId="22" xfId="0" applyFont="1" applyFill="1" applyBorder="1" applyAlignment="1">
      <alignment horizontal="center" vertical="top" wrapText="1"/>
    </xf>
    <xf numFmtId="0" fontId="15" fillId="10" borderId="10" xfId="0" applyFont="1" applyFill="1" applyBorder="1" applyAlignment="1" applyProtection="1">
      <protection locked="0"/>
    </xf>
    <xf numFmtId="0" fontId="22" fillId="11" borderId="16" xfId="0" applyFont="1" applyFill="1" applyBorder="1" applyAlignment="1">
      <alignment horizontal="center" vertical="center"/>
    </xf>
    <xf numFmtId="0" fontId="22" fillId="11" borderId="1" xfId="0" applyFont="1" applyFill="1" applyBorder="1" applyAlignment="1">
      <alignment horizontal="center" vertical="center"/>
    </xf>
    <xf numFmtId="0" fontId="22" fillId="11" borderId="7" xfId="0" applyFont="1" applyFill="1" applyBorder="1" applyAlignment="1">
      <alignment horizontal="center" vertical="center"/>
    </xf>
    <xf numFmtId="0" fontId="22" fillId="11" borderId="24" xfId="0" applyFont="1" applyFill="1" applyBorder="1" applyAlignment="1">
      <alignment horizontal="center" vertical="center"/>
    </xf>
    <xf numFmtId="0" fontId="22" fillId="11" borderId="23" xfId="0" applyFont="1" applyFill="1" applyBorder="1" applyAlignment="1">
      <alignment horizontal="center" vertical="center"/>
    </xf>
    <xf numFmtId="0" fontId="22" fillId="11" borderId="22" xfId="0" applyFont="1" applyFill="1" applyBorder="1" applyAlignment="1">
      <alignment horizontal="center" vertical="center"/>
    </xf>
    <xf numFmtId="0" fontId="0" fillId="0" borderId="6" xfId="0" applyFont="1" applyBorder="1" applyAlignment="1">
      <alignment horizontal="center"/>
    </xf>
    <xf numFmtId="0" fontId="6" fillId="7" borderId="1" xfId="0" applyFont="1" applyFill="1" applyBorder="1" applyAlignment="1">
      <alignment horizontal="center" vertical="top" wrapText="1"/>
    </xf>
    <xf numFmtId="0" fontId="0" fillId="0" borderId="1" xfId="0" applyFont="1" applyFill="1" applyBorder="1" applyAlignment="1">
      <alignment horizontal="center"/>
    </xf>
    <xf numFmtId="0" fontId="0" fillId="9" borderId="1" xfId="0" applyFont="1" applyFill="1" applyBorder="1" applyAlignment="1">
      <alignment horizontal="center"/>
    </xf>
    <xf numFmtId="0" fontId="10" fillId="0" borderId="1" xfId="0" applyFont="1" applyFill="1" applyBorder="1" applyAlignment="1">
      <alignment horizontal="left" vertical="top" wrapText="1"/>
    </xf>
    <xf numFmtId="0" fontId="0" fillId="0" borderId="1" xfId="0" applyFont="1" applyFill="1" applyBorder="1" applyAlignment="1">
      <alignment horizontal="left"/>
    </xf>
    <xf numFmtId="0" fontId="0" fillId="9" borderId="1" xfId="0" applyFont="1" applyFill="1" applyBorder="1" applyAlignment="1">
      <alignment horizontal="left"/>
    </xf>
    <xf numFmtId="0" fontId="0" fillId="0" borderId="1" xfId="0" applyFont="1" applyBorder="1" applyAlignment="1">
      <alignment horizontal="left"/>
    </xf>
    <xf numFmtId="0" fontId="22" fillId="11" borderId="1" xfId="0" applyFont="1" applyFill="1" applyBorder="1" applyAlignment="1">
      <alignment horizontal="center"/>
    </xf>
    <xf numFmtId="0" fontId="0" fillId="0" borderId="9" xfId="0" applyFont="1" applyBorder="1" applyAlignment="1"/>
    <xf numFmtId="0" fontId="20" fillId="2" borderId="1" xfId="1" applyFont="1" applyFill="1" applyBorder="1" applyAlignment="1">
      <alignment horizontal="center" vertical="center" wrapText="1"/>
    </xf>
    <xf numFmtId="0" fontId="20" fillId="2" borderId="3" xfId="1" applyFont="1" applyFill="1" applyBorder="1" applyAlignment="1">
      <alignment horizontal="center" vertical="center" wrapText="1"/>
    </xf>
    <xf numFmtId="0" fontId="20" fillId="2" borderId="6" xfId="1" applyFont="1" applyFill="1" applyBorder="1" applyAlignment="1">
      <alignment horizontal="center" vertical="center" wrapText="1"/>
    </xf>
    <xf numFmtId="0" fontId="20" fillId="2" borderId="2" xfId="1" applyFont="1" applyFill="1" applyBorder="1" applyAlignment="1">
      <alignment horizontal="center" vertical="center" wrapText="1"/>
    </xf>
    <xf numFmtId="0" fontId="15" fillId="7" borderId="3" xfId="0" applyFont="1" applyFill="1" applyBorder="1" applyAlignment="1">
      <alignment horizontal="center" vertical="center"/>
    </xf>
    <xf numFmtId="0" fontId="15" fillId="7" borderId="6" xfId="0" applyFont="1" applyFill="1" applyBorder="1" applyAlignment="1">
      <alignment horizontal="center" vertical="center"/>
    </xf>
    <xf numFmtId="0" fontId="15" fillId="7" borderId="2" xfId="0" applyFont="1" applyFill="1" applyBorder="1" applyAlignment="1">
      <alignment horizontal="center" vertical="center"/>
    </xf>
    <xf numFmtId="0" fontId="15" fillId="7" borderId="3" xfId="0" quotePrefix="1" applyFont="1" applyFill="1" applyBorder="1" applyAlignment="1">
      <alignment horizontal="center" vertical="center"/>
    </xf>
    <xf numFmtId="0" fontId="0" fillId="0" borderId="0" xfId="0" applyAlignment="1">
      <alignment horizontal="center"/>
    </xf>
  </cellXfs>
  <cellStyles count="7">
    <cellStyle name="Lien hypertexte" xfId="6" builtinId="8"/>
    <cellStyle name="Milliers 2" xfId="2"/>
    <cellStyle name="Monétaire 2" xfId="3"/>
    <cellStyle name="Normal" xfId="0" builtinId="0"/>
    <cellStyle name="Normal 2" xfId="1"/>
    <cellStyle name="Normal 3" xfId="4"/>
    <cellStyle name="Normal 4" xfId="5"/>
  </cellStyles>
  <dxfs count="3">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1" defaultTableStyle="TableStyleMedium2" defaultPivotStyle="PivotStyleLight16">
    <tableStyle name="Style de tableau 1" pivot="0" count="0"/>
  </tableStyles>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2</xdr:col>
      <xdr:colOff>501649</xdr:colOff>
      <xdr:row>0</xdr:row>
      <xdr:rowOff>66188</xdr:rowOff>
    </xdr:from>
    <xdr:ext cx="1673679" cy="1178446"/>
    <xdr:sp macro="[0]!Controle" textlink="">
      <xdr:nvSpPr>
        <xdr:cNvPr id="2" name="Flèche droite 1"/>
        <xdr:cNvSpPr/>
      </xdr:nvSpPr>
      <xdr:spPr>
        <a:xfrm>
          <a:off x="3479799" y="66188"/>
          <a:ext cx="1673679" cy="1178446"/>
        </a:xfrm>
        <a:prstGeom prst="rightArrow">
          <a:avLst/>
        </a:prstGeom>
      </xdr:spPr>
      <xdr:style>
        <a:lnRef idx="1">
          <a:schemeClr val="accent3"/>
        </a:lnRef>
        <a:fillRef idx="3">
          <a:schemeClr val="accent3"/>
        </a:fillRef>
        <a:effectRef idx="2">
          <a:schemeClr val="accent3"/>
        </a:effectRef>
        <a:fontRef idx="minor">
          <a:schemeClr val="lt1"/>
        </a:fontRef>
      </xdr:style>
      <xdr:txBody>
        <a:bodyPr rtlCol="0" anchor="ctr">
          <a:spAutoFit/>
        </a:bodyPr>
        <a:lstStyle/>
        <a:p>
          <a:pPr algn="ctr"/>
          <a:r>
            <a:rPr lang="fr-FR" sz="1600"/>
            <a:t>IMPRESSION ETIQUETTES</a:t>
          </a:r>
        </a:p>
      </xdr:txBody>
    </xdr:sp>
    <xdr:clientData/>
  </xdr:oneCellAnchor>
  <xdr:twoCellAnchor>
    <xdr:from>
      <xdr:col>8</xdr:col>
      <xdr:colOff>133350</xdr:colOff>
      <xdr:row>0</xdr:row>
      <xdr:rowOff>63500</xdr:rowOff>
    </xdr:from>
    <xdr:to>
      <xdr:col>9</xdr:col>
      <xdr:colOff>336550</xdr:colOff>
      <xdr:row>3</xdr:row>
      <xdr:rowOff>215900</xdr:rowOff>
    </xdr:to>
    <xdr:sp macro="[0]!Controle_bis" textlink="">
      <xdr:nvSpPr>
        <xdr:cNvPr id="4" name="Flèche droite 3"/>
        <xdr:cNvSpPr/>
      </xdr:nvSpPr>
      <xdr:spPr>
        <a:xfrm>
          <a:off x="7962900" y="63500"/>
          <a:ext cx="1479550" cy="1041400"/>
        </a:xfrm>
        <a:prstGeom prst="rightArrow">
          <a:avLst/>
        </a:prstGeom>
      </xdr:spPr>
      <xdr:style>
        <a:lnRef idx="2">
          <a:schemeClr val="accent4">
            <a:shade val="50000"/>
          </a:schemeClr>
        </a:lnRef>
        <a:fillRef idx="1">
          <a:schemeClr val="accent4"/>
        </a:fillRef>
        <a:effectRef idx="0">
          <a:schemeClr val="accent4"/>
        </a:effectRef>
        <a:fontRef idx="minor">
          <a:schemeClr val="lt1"/>
        </a:fontRef>
      </xdr:style>
      <xdr:txBody>
        <a:bodyPr rtlCol="0" anchor="ctr"/>
        <a:lstStyle/>
        <a:p>
          <a:pPr algn="ctr"/>
          <a:r>
            <a:rPr lang="fr-FR" sz="1100"/>
            <a:t>IMPRESSION</a:t>
          </a:r>
        </a:p>
        <a:p>
          <a:pPr algn="ctr"/>
          <a:r>
            <a:rPr lang="fr-FR" sz="1100"/>
            <a:t>COMMANDES</a:t>
          </a:r>
        </a:p>
      </xdr:txBody>
    </xdr:sp>
    <xdr:clientData/>
  </xdr:twoCellAnchor>
  <xdr:twoCellAnchor>
    <xdr:from>
      <xdr:col>4</xdr:col>
      <xdr:colOff>304800</xdr:colOff>
      <xdr:row>0</xdr:row>
      <xdr:rowOff>114300</xdr:rowOff>
    </xdr:from>
    <xdr:to>
      <xdr:col>7</xdr:col>
      <xdr:colOff>374650</xdr:colOff>
      <xdr:row>3</xdr:row>
      <xdr:rowOff>139700</xdr:rowOff>
    </xdr:to>
    <xdr:sp macro="[0]!Essai" textlink="">
      <xdr:nvSpPr>
        <xdr:cNvPr id="6" name="Rectangle à coins arrondis 5"/>
        <xdr:cNvSpPr/>
      </xdr:nvSpPr>
      <xdr:spPr>
        <a:xfrm>
          <a:off x="5340350" y="114300"/>
          <a:ext cx="2305050" cy="914400"/>
        </a:xfrm>
        <a:prstGeom prst="roundRect">
          <a:avLst/>
        </a:prstGeom>
      </xdr:spPr>
      <xdr:style>
        <a:lnRef idx="1">
          <a:schemeClr val="accent6"/>
        </a:lnRef>
        <a:fillRef idx="3">
          <a:schemeClr val="accent6"/>
        </a:fillRef>
        <a:effectRef idx="2">
          <a:schemeClr val="accent6"/>
        </a:effectRef>
        <a:fontRef idx="minor">
          <a:schemeClr val="lt1"/>
        </a:fontRef>
      </xdr:style>
      <xdr:txBody>
        <a:bodyPr rtlCol="0" anchor="ctr"/>
        <a:lstStyle/>
        <a:p>
          <a:pPr algn="ctr"/>
          <a:r>
            <a:rPr lang="fr-FR" sz="1100"/>
            <a:t>APPEL FORMULAIRE</a:t>
          </a:r>
        </a:p>
        <a:p>
          <a:pPr algn="ctr"/>
          <a:endParaRPr lang="fr-FR" sz="1100"/>
        </a:p>
        <a:p>
          <a:pPr algn="ctr"/>
          <a:r>
            <a:rPr lang="fr-FR" sz="1100"/>
            <a:t>GESTION</a:t>
          </a:r>
          <a:r>
            <a:rPr lang="fr-FR" sz="1100" baseline="0"/>
            <a:t> des COMMANDES</a:t>
          </a:r>
          <a:endParaRPr lang="fr-FR" sz="1100"/>
        </a:p>
      </xdr:txBody>
    </xdr:sp>
    <xdr:clientData/>
  </xdr:twoCellAnchor>
  <xdr:twoCellAnchor editAs="oneCell">
    <xdr:from>
      <xdr:col>10</xdr:col>
      <xdr:colOff>234950</xdr:colOff>
      <xdr:row>0</xdr:row>
      <xdr:rowOff>165099</xdr:rowOff>
    </xdr:from>
    <xdr:to>
      <xdr:col>11</xdr:col>
      <xdr:colOff>546100</xdr:colOff>
      <xdr:row>4</xdr:row>
      <xdr:rowOff>175418</xdr:rowOff>
    </xdr:to>
    <xdr:pic macro="[0]!supp_colonnes">
      <xdr:nvPicPr>
        <xdr:cNvPr id="5" name="Image 4" descr="poubelle.jpg"/>
        <xdr:cNvPicPr>
          <a:picLocks noChangeAspect="1"/>
        </xdr:cNvPicPr>
      </xdr:nvPicPr>
      <xdr:blipFill>
        <a:blip xmlns:r="http://schemas.openxmlformats.org/officeDocument/2006/relationships" r:embed="rId1"/>
        <a:stretch>
          <a:fillRect/>
        </a:stretch>
      </xdr:blipFill>
      <xdr:spPr>
        <a:xfrm>
          <a:off x="9899650" y="165099"/>
          <a:ext cx="850900" cy="1223169"/>
        </a:xfrm>
        <a:prstGeom prst="rect">
          <a:avLst/>
        </a:prstGeom>
      </xdr:spPr>
    </xdr:pic>
    <xdr:clientData/>
  </xdr:twoCellAnchor>
  <xdr:twoCellAnchor>
    <xdr:from>
      <xdr:col>5</xdr:col>
      <xdr:colOff>57150</xdr:colOff>
      <xdr:row>3</xdr:row>
      <xdr:rowOff>247650</xdr:rowOff>
    </xdr:from>
    <xdr:to>
      <xdr:col>7</xdr:col>
      <xdr:colOff>190499</xdr:colOff>
      <xdr:row>6</xdr:row>
      <xdr:rowOff>0</xdr:rowOff>
    </xdr:to>
    <xdr:sp macro="[0]!Ajout_Prod" textlink="">
      <xdr:nvSpPr>
        <xdr:cNvPr id="3" name="Parchemin horizontal 2"/>
        <xdr:cNvSpPr/>
      </xdr:nvSpPr>
      <xdr:spPr>
        <a:xfrm>
          <a:off x="5248275" y="1143000"/>
          <a:ext cx="1885949" cy="476250"/>
        </a:xfrm>
        <a:prstGeom prst="horizontalScrol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a:t>Ajouter un produit</a:t>
          </a:r>
        </a:p>
      </xdr:txBody>
    </xdr:sp>
    <xdr:clientData/>
  </xdr:twoCellAnchor>
  <xdr:twoCellAnchor>
    <xdr:from>
      <xdr:col>1</xdr:col>
      <xdr:colOff>95250</xdr:colOff>
      <xdr:row>1</xdr:row>
      <xdr:rowOff>482600</xdr:rowOff>
    </xdr:from>
    <xdr:to>
      <xdr:col>1</xdr:col>
      <xdr:colOff>1320800</xdr:colOff>
      <xdr:row>5</xdr:row>
      <xdr:rowOff>171450</xdr:rowOff>
    </xdr:to>
    <xdr:sp macro="[0]!sauve" textlink="">
      <xdr:nvSpPr>
        <xdr:cNvPr id="7" name="Organigramme : Disque magnétique 6"/>
        <xdr:cNvSpPr/>
      </xdr:nvSpPr>
      <xdr:spPr>
        <a:xfrm>
          <a:off x="1689100" y="679450"/>
          <a:ext cx="1225550" cy="901700"/>
        </a:xfrm>
        <a:prstGeom prst="flowChartMagneticDisk">
          <a:avLst/>
        </a:prstGeom>
      </xdr:spPr>
      <xdr:style>
        <a:lnRef idx="2">
          <a:schemeClr val="accent2">
            <a:shade val="50000"/>
          </a:schemeClr>
        </a:lnRef>
        <a:fillRef idx="1">
          <a:schemeClr val="accent2"/>
        </a:fillRef>
        <a:effectRef idx="0">
          <a:schemeClr val="accent2"/>
        </a:effectRef>
        <a:fontRef idx="minor">
          <a:schemeClr val="lt1"/>
        </a:fontRef>
      </xdr:style>
      <xdr:txBody>
        <a:bodyPr rtlCol="0" anchor="ctr"/>
        <a:lstStyle/>
        <a:p>
          <a:pPr algn="ctr"/>
          <a:r>
            <a:rPr lang="fr-FR" sz="1100"/>
            <a:t>SAUVEGARDE</a:t>
          </a:r>
        </a:p>
        <a:p>
          <a:pPr algn="ctr"/>
          <a:r>
            <a:rPr lang="fr-FR" sz="1100"/>
            <a:t>et</a:t>
          </a:r>
        </a:p>
        <a:p>
          <a:pPr algn="ctr"/>
          <a:r>
            <a:rPr lang="fr-FR" sz="1100"/>
            <a:t>FERMETURE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508000</xdr:colOff>
      <xdr:row>5</xdr:row>
      <xdr:rowOff>69850</xdr:rowOff>
    </xdr:from>
    <xdr:to>
      <xdr:col>7</xdr:col>
      <xdr:colOff>51308</xdr:colOff>
      <xdr:row>8</xdr:row>
      <xdr:rowOff>78232</xdr:rowOff>
    </xdr:to>
    <xdr:sp macro="[0]!Va_Tableau" textlink="">
      <xdr:nvSpPr>
        <xdr:cNvPr id="2" name="Flèche gauche 1"/>
        <xdr:cNvSpPr/>
      </xdr:nvSpPr>
      <xdr:spPr>
        <a:xfrm>
          <a:off x="7912100" y="1041400"/>
          <a:ext cx="1829308" cy="484632"/>
        </a:xfrm>
        <a:prstGeom prst="leftArrow">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100"/>
            <a:t>Retour feuille</a:t>
          </a:r>
          <a:r>
            <a:rPr lang="fr-FR" sz="1100" baseline="0"/>
            <a:t> TABLEAU</a:t>
          </a:r>
          <a:endParaRPr lang="fr-FR" sz="1100"/>
        </a:p>
      </xdr:txBody>
    </xdr:sp>
    <xdr:clientData/>
  </xdr:twoCellAnchor>
  <xdr:twoCellAnchor>
    <xdr:from>
      <xdr:col>4</xdr:col>
      <xdr:colOff>660400</xdr:colOff>
      <xdr:row>2</xdr:row>
      <xdr:rowOff>25400</xdr:rowOff>
    </xdr:from>
    <xdr:to>
      <xdr:col>7</xdr:col>
      <xdr:colOff>228600</xdr:colOff>
      <xdr:row>3</xdr:row>
      <xdr:rowOff>196850</xdr:rowOff>
    </xdr:to>
    <xdr:sp macro="" textlink="">
      <xdr:nvSpPr>
        <xdr:cNvPr id="3" name="ZoneTexte 2"/>
        <xdr:cNvSpPr txBox="1"/>
      </xdr:nvSpPr>
      <xdr:spPr>
        <a:xfrm>
          <a:off x="8064500" y="425450"/>
          <a:ext cx="1854200" cy="374650"/>
        </a:xfrm>
        <a:prstGeom prst="rect">
          <a:avLst/>
        </a:prstGeom>
        <a:solidFill>
          <a:schemeClr val="accent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Cette feuille est protégée</a:t>
          </a:r>
          <a:r>
            <a:rPr lang="fr-FR" sz="1100" baseline="0"/>
            <a:t> sans mot de passe.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
  <dimension ref="A1:KYZ389"/>
  <sheetViews>
    <sheetView tabSelected="1" workbookViewId="0">
      <pane xSplit="1" ySplit="9" topLeftCell="B88" activePane="bottomRight" state="frozen"/>
      <selection pane="topRight" activeCell="B1" sqref="B1"/>
      <selection pane="bottomLeft" activeCell="A10" sqref="A10"/>
      <selection pane="bottomRight" activeCell="FL7" sqref="FL7:FN100"/>
    </sheetView>
  </sheetViews>
  <sheetFormatPr baseColWidth="10" defaultColWidth="14.453125" defaultRowHeight="15.75" customHeight="1"/>
  <cols>
    <col min="1" max="1" width="22.81640625" style="27" customWidth="1"/>
    <col min="2" max="2" width="19.81640625" style="27" customWidth="1"/>
    <col min="3" max="3" width="23.7265625" style="27" customWidth="1"/>
    <col min="4" max="5" width="5.7265625" style="27" customWidth="1"/>
    <col min="6" max="6" width="20.54296875" style="27" customWidth="1"/>
    <col min="7" max="7" width="5.7265625" style="27" customWidth="1"/>
    <col min="8" max="8" width="8" style="27" customWidth="1"/>
    <col min="9" max="9" width="18.26953125" style="27" customWidth="1"/>
    <col min="10" max="10" width="8" style="27" customWidth="1"/>
    <col min="11" max="11" width="7.7265625" style="27" customWidth="1"/>
    <col min="12" max="12" width="20.81640625" style="27" customWidth="1"/>
    <col min="13" max="14" width="5.7265625" style="27" customWidth="1"/>
    <col min="15" max="15" width="22" style="27" customWidth="1"/>
    <col min="16" max="17" width="5.7265625" style="27" customWidth="1"/>
    <col min="18" max="18" width="20" style="27" customWidth="1"/>
    <col min="19" max="20" width="5.7265625" style="27" customWidth="1"/>
    <col min="21" max="21" width="19.1796875" style="27" customWidth="1"/>
    <col min="22" max="23" width="5.7265625" style="27" customWidth="1"/>
    <col min="24" max="24" width="17" style="27" customWidth="1"/>
    <col min="25" max="26" width="5.7265625" style="27" customWidth="1"/>
    <col min="27" max="27" width="15.26953125" style="27" customWidth="1"/>
    <col min="28" max="29" width="5.7265625" style="27" customWidth="1"/>
    <col min="30" max="30" width="14.453125" style="27"/>
    <col min="31" max="32" width="5.7265625" style="27" customWidth="1"/>
    <col min="33" max="33" width="15.1796875" style="27" customWidth="1"/>
    <col min="34" max="35" width="5.7265625" style="27" customWidth="1"/>
    <col min="36" max="36" width="14.453125" style="27"/>
    <col min="37" max="38" width="5.7265625" style="27" customWidth="1"/>
    <col min="39" max="39" width="18.26953125" style="27" customWidth="1"/>
    <col min="40" max="41" width="5.7265625" style="27" customWidth="1"/>
    <col min="42" max="42" width="14.453125" style="27"/>
    <col min="43" max="44" width="5.7265625" style="27" customWidth="1"/>
    <col min="45" max="45" width="14.453125" style="27"/>
    <col min="46" max="47" width="5.7265625" style="27" customWidth="1"/>
    <col min="48" max="48" width="18.7265625" style="27" customWidth="1"/>
    <col min="49" max="49" width="12.7265625" style="27" customWidth="1"/>
    <col min="50" max="50" width="5.7265625" style="27" customWidth="1"/>
    <col min="51" max="51" width="15.1796875" style="27" customWidth="1"/>
    <col min="52" max="53" width="5.7265625" style="27" customWidth="1"/>
    <col min="54" max="54" width="14.453125" style="27"/>
    <col min="55" max="56" width="5.7265625" style="27" customWidth="1"/>
    <col min="57" max="57" width="18.26953125" style="27" customWidth="1"/>
    <col min="58" max="59" width="5.7265625" style="27" customWidth="1"/>
    <col min="60" max="60" width="14.453125" style="27"/>
    <col min="61" max="62" width="5.7265625" style="27" customWidth="1"/>
    <col min="63" max="63" width="14.453125" style="27"/>
    <col min="64" max="65" width="5.7265625" style="27" customWidth="1"/>
    <col min="66" max="66" width="14.453125" style="27"/>
    <col min="67" max="68" width="5.7265625" style="27" customWidth="1"/>
    <col min="69" max="69" width="14.453125" style="27"/>
    <col min="70" max="71" width="5.7265625" style="27" customWidth="1"/>
    <col min="72" max="72" width="14.453125" style="27"/>
    <col min="73" max="74" width="5.7265625" style="27" customWidth="1"/>
    <col min="75" max="75" width="14.453125" style="27"/>
    <col min="76" max="77" width="5.7265625" style="27" customWidth="1"/>
    <col min="78" max="78" width="14.453125" style="27"/>
    <col min="79" max="80" width="5.7265625" style="27" customWidth="1"/>
    <col min="81" max="81" width="14.453125" style="27"/>
    <col min="82" max="83" width="5.7265625" style="27" customWidth="1"/>
    <col min="84" max="84" width="14.453125" style="27"/>
    <col min="85" max="86" width="5.7265625" style="27" customWidth="1"/>
    <col min="87" max="87" width="14.453125" style="27"/>
    <col min="88" max="89" width="5.7265625" style="27" customWidth="1"/>
    <col min="90" max="90" width="14.453125" style="27"/>
    <col min="91" max="92" width="5.7265625" style="27" customWidth="1"/>
    <col min="93" max="93" width="14.453125" style="27"/>
    <col min="94" max="95" width="5.7265625" style="27" customWidth="1"/>
    <col min="96" max="96" width="14.453125" style="27"/>
    <col min="97" max="98" width="5.7265625" style="27" customWidth="1"/>
    <col min="99" max="99" width="14.453125" style="27"/>
    <col min="100" max="101" width="5.7265625" style="27" customWidth="1"/>
    <col min="102" max="102" width="14.453125" style="27"/>
    <col min="103" max="104" width="5.7265625" style="27" customWidth="1"/>
    <col min="105" max="105" width="14.453125" style="27"/>
    <col min="106" max="107" width="5.7265625" style="27" customWidth="1"/>
    <col min="108" max="108" width="14.453125" style="27"/>
    <col min="109" max="110" width="5.7265625" style="27" customWidth="1"/>
    <col min="111" max="111" width="14.453125" style="27"/>
    <col min="112" max="113" width="5.7265625" style="27" customWidth="1"/>
    <col min="114" max="114" width="14.453125" style="27"/>
    <col min="115" max="116" width="5.7265625" style="27" customWidth="1"/>
    <col min="117" max="117" width="14.453125" style="27"/>
    <col min="118" max="119" width="5.7265625" style="27" customWidth="1"/>
    <col min="120" max="120" width="14.453125" style="27"/>
    <col min="121" max="122" width="5.7265625" style="27" customWidth="1"/>
    <col min="123" max="123" width="14.453125" style="27"/>
    <col min="124" max="125" width="5.7265625" style="27" customWidth="1"/>
    <col min="126" max="126" width="14.453125" style="27"/>
    <col min="127" max="128" width="5.7265625" style="27" customWidth="1"/>
    <col min="129" max="129" width="14.453125" style="27"/>
    <col min="130" max="131" width="5.7265625" style="27" customWidth="1"/>
    <col min="132" max="132" width="14.453125" style="27"/>
    <col min="133" max="134" width="5.7265625" style="27" customWidth="1"/>
    <col min="135" max="135" width="14.453125" style="27"/>
    <col min="136" max="137" width="5.7265625" style="27" customWidth="1"/>
    <col min="138" max="138" width="14.453125" style="27"/>
    <col min="139" max="140" width="5.7265625" style="27" customWidth="1"/>
    <col min="141" max="141" width="14.453125" style="27"/>
    <col min="142" max="143" width="5.7265625" style="27" customWidth="1"/>
    <col min="144" max="144" width="14.453125" style="27"/>
    <col min="145" max="146" width="5.7265625" style="27" customWidth="1"/>
    <col min="147" max="147" width="14.453125" style="27"/>
    <col min="148" max="149" width="5.7265625" style="27" customWidth="1"/>
    <col min="150" max="150" width="14.453125" style="27"/>
    <col min="151" max="152" width="5.7265625" style="27" customWidth="1"/>
    <col min="153" max="153" width="14.453125" style="27"/>
    <col min="154" max="155" width="5.7265625" style="27" customWidth="1"/>
    <col min="156" max="156" width="14.453125" style="27"/>
    <col min="157" max="158" width="5.7265625" style="27" customWidth="1"/>
    <col min="159" max="159" width="14.453125" style="27"/>
    <col min="160" max="161" width="5.7265625" style="27" customWidth="1"/>
    <col min="162" max="16384" width="14.453125" style="27"/>
  </cols>
  <sheetData>
    <row r="1" spans="1:170 7100:7115 8100:8112" ht="15.75" customHeight="1">
      <c r="A1" s="25" t="s">
        <v>11</v>
      </c>
      <c r="B1" s="25" t="s">
        <v>25</v>
      </c>
      <c r="C1" s="20"/>
      <c r="D1" s="26"/>
      <c r="E1" s="26"/>
      <c r="P1" s="27">
        <v>1</v>
      </c>
      <c r="R1" s="28"/>
      <c r="U1" s="29"/>
      <c r="V1" s="30"/>
      <c r="W1" s="30"/>
      <c r="X1" s="29"/>
      <c r="JMB1" s="27" t="s">
        <v>116</v>
      </c>
      <c r="JMD1" s="27" t="s">
        <v>116</v>
      </c>
      <c r="JMH1" s="27" t="s">
        <v>116</v>
      </c>
      <c r="JMM1" s="27" t="s">
        <v>116</v>
      </c>
      <c r="JMO1" s="27" t="s">
        <v>116</v>
      </c>
      <c r="JMQ1" s="27" t="s">
        <v>116</v>
      </c>
      <c r="KYN1" s="27" t="s">
        <v>117</v>
      </c>
      <c r="KYP1" s="27" t="s">
        <v>117</v>
      </c>
      <c r="KYT1" s="27" t="s">
        <v>117</v>
      </c>
      <c r="KYV1" s="27" t="s">
        <v>117</v>
      </c>
      <c r="KYX1" s="27" t="s">
        <v>117</v>
      </c>
      <c r="KYZ1" s="27" t="s">
        <v>117</v>
      </c>
    </row>
    <row r="2" spans="1:170 7100:7115 8100:8112" ht="39" customHeight="1">
      <c r="A2" s="31"/>
      <c r="B2" s="31" t="s">
        <v>61</v>
      </c>
      <c r="C2" s="49"/>
      <c r="D2" s="26"/>
      <c r="E2" s="26"/>
      <c r="U2" s="29"/>
      <c r="V2" s="29"/>
      <c r="W2" s="29"/>
      <c r="X2" s="29"/>
    </row>
    <row r="3" spans="1:170 7100:7115 8100:8112" ht="15.75" customHeight="1">
      <c r="A3" s="25" t="s">
        <v>12</v>
      </c>
      <c r="B3" s="26"/>
      <c r="C3" s="49"/>
      <c r="D3" s="26"/>
      <c r="E3" s="26"/>
    </row>
    <row r="4" spans="1:170 7100:7115 8100:8112" ht="25.5" customHeight="1">
      <c r="A4" s="32"/>
      <c r="B4" s="26"/>
      <c r="C4" s="26"/>
      <c r="D4" s="26"/>
      <c r="E4" s="26"/>
    </row>
    <row r="5" spans="1:170 7100:7115 8100:8112" ht="15.75" customHeight="1">
      <c r="A5" s="26"/>
      <c r="B5" s="26"/>
      <c r="C5" s="26"/>
      <c r="D5" s="26"/>
      <c r="E5" s="26"/>
    </row>
    <row r="6" spans="1:170 7100:7115 8100:8112" ht="15.75" customHeight="1">
      <c r="A6" s="26"/>
      <c r="B6" s="26"/>
      <c r="C6" s="26"/>
      <c r="D6" s="26"/>
      <c r="E6" s="26"/>
    </row>
    <row r="7" spans="1:170 7100:7115 8100:8112" s="30" customFormat="1" ht="36" customHeight="1">
      <c r="A7" s="33"/>
      <c r="B7" s="47" t="s">
        <v>9</v>
      </c>
      <c r="C7" s="99" t="s">
        <v>57</v>
      </c>
      <c r="D7" s="100"/>
      <c r="E7" s="101"/>
      <c r="F7" s="99" t="s">
        <v>50</v>
      </c>
      <c r="G7" s="100"/>
      <c r="H7" s="101"/>
      <c r="I7" s="99" t="s">
        <v>51</v>
      </c>
      <c r="J7" s="100"/>
      <c r="K7" s="101"/>
      <c r="L7" s="99" t="s">
        <v>58</v>
      </c>
      <c r="M7" s="100"/>
      <c r="N7" s="101"/>
      <c r="O7" s="99" t="s">
        <v>59</v>
      </c>
      <c r="P7" s="100"/>
      <c r="Q7" s="101"/>
      <c r="R7" s="99" t="s">
        <v>52</v>
      </c>
      <c r="S7" s="100"/>
      <c r="T7" s="101"/>
      <c r="U7" s="99" t="s">
        <v>53</v>
      </c>
      <c r="V7" s="100"/>
      <c r="W7" s="101"/>
      <c r="X7" s="99" t="s">
        <v>54</v>
      </c>
      <c r="Y7" s="100"/>
      <c r="Z7" s="101"/>
      <c r="AA7" s="102" t="s">
        <v>65</v>
      </c>
      <c r="AB7" s="100"/>
      <c r="AC7" s="101"/>
      <c r="AD7" s="102" t="s">
        <v>66</v>
      </c>
      <c r="AE7" s="100"/>
      <c r="AF7" s="101"/>
      <c r="AG7" s="102" t="s">
        <v>67</v>
      </c>
      <c r="AH7" s="100"/>
      <c r="AI7" s="101"/>
      <c r="AJ7" s="102" t="s">
        <v>68</v>
      </c>
      <c r="AK7" s="100"/>
      <c r="AL7" s="101"/>
      <c r="AM7" s="102" t="s">
        <v>69</v>
      </c>
      <c r="AN7" s="100"/>
      <c r="AO7" s="101"/>
      <c r="AP7" s="102" t="s">
        <v>70</v>
      </c>
      <c r="AQ7" s="100"/>
      <c r="AR7" s="101"/>
      <c r="AS7" s="102" t="s">
        <v>71</v>
      </c>
      <c r="AT7" s="100"/>
      <c r="AU7" s="101"/>
      <c r="AV7" s="102" t="s">
        <v>72</v>
      </c>
      <c r="AW7" s="100"/>
      <c r="AX7" s="101"/>
      <c r="AY7" s="102" t="s">
        <v>73</v>
      </c>
      <c r="AZ7" s="100"/>
      <c r="BA7" s="101"/>
      <c r="BB7" s="102" t="s">
        <v>74</v>
      </c>
      <c r="BC7" s="100"/>
      <c r="BD7" s="101"/>
      <c r="BE7" s="102" t="s">
        <v>75</v>
      </c>
      <c r="BF7" s="100"/>
      <c r="BG7" s="101"/>
      <c r="BH7" s="102" t="s">
        <v>76</v>
      </c>
      <c r="BI7" s="100"/>
      <c r="BJ7" s="101"/>
      <c r="BK7" s="102" t="s">
        <v>77</v>
      </c>
      <c r="BL7" s="100"/>
      <c r="BM7" s="101"/>
      <c r="BN7" s="102" t="s">
        <v>78</v>
      </c>
      <c r="BO7" s="100"/>
      <c r="BP7" s="101"/>
      <c r="BQ7" s="102" t="s">
        <v>79</v>
      </c>
      <c r="BR7" s="100"/>
      <c r="BS7" s="101"/>
      <c r="BT7" s="102" t="s">
        <v>80</v>
      </c>
      <c r="BU7" s="100"/>
      <c r="BV7" s="101"/>
      <c r="BW7" s="102" t="s">
        <v>81</v>
      </c>
      <c r="BX7" s="100"/>
      <c r="BY7" s="101"/>
      <c r="BZ7" s="102" t="s">
        <v>82</v>
      </c>
      <c r="CA7" s="100"/>
      <c r="CB7" s="101"/>
      <c r="CC7" s="102" t="s">
        <v>83</v>
      </c>
      <c r="CD7" s="100"/>
      <c r="CE7" s="101"/>
      <c r="CF7" s="102" t="s">
        <v>84</v>
      </c>
      <c r="CG7" s="100"/>
      <c r="CH7" s="101"/>
      <c r="CI7" s="102" t="s">
        <v>85</v>
      </c>
      <c r="CJ7" s="100"/>
      <c r="CK7" s="101"/>
      <c r="CL7" s="102" t="s">
        <v>86</v>
      </c>
      <c r="CM7" s="100"/>
      <c r="CN7" s="101"/>
      <c r="CO7" s="102" t="s">
        <v>87</v>
      </c>
      <c r="CP7" s="100"/>
      <c r="CQ7" s="101"/>
      <c r="CR7" s="102" t="s">
        <v>88</v>
      </c>
      <c r="CS7" s="100"/>
      <c r="CT7" s="101"/>
      <c r="CU7" s="102" t="s">
        <v>89</v>
      </c>
      <c r="CV7" s="100"/>
      <c r="CW7" s="101"/>
      <c r="CX7" s="102" t="s">
        <v>90</v>
      </c>
      <c r="CY7" s="100"/>
      <c r="CZ7" s="101"/>
      <c r="DA7" s="102" t="s">
        <v>91</v>
      </c>
      <c r="DB7" s="100"/>
      <c r="DC7" s="101"/>
      <c r="DD7" s="102" t="s">
        <v>92</v>
      </c>
      <c r="DE7" s="100"/>
      <c r="DF7" s="101"/>
      <c r="DG7" s="102" t="s">
        <v>93</v>
      </c>
      <c r="DH7" s="100"/>
      <c r="DI7" s="101"/>
      <c r="DJ7" s="102" t="s">
        <v>94</v>
      </c>
      <c r="DK7" s="100"/>
      <c r="DL7" s="101"/>
      <c r="DM7" s="102" t="s">
        <v>95</v>
      </c>
      <c r="DN7" s="100"/>
      <c r="DO7" s="101"/>
      <c r="DP7" s="102" t="s">
        <v>96</v>
      </c>
      <c r="DQ7" s="100"/>
      <c r="DR7" s="101"/>
      <c r="DS7" s="102" t="s">
        <v>97</v>
      </c>
      <c r="DT7" s="100"/>
      <c r="DU7" s="101"/>
      <c r="DV7" s="102" t="s">
        <v>98</v>
      </c>
      <c r="DW7" s="100"/>
      <c r="DX7" s="101"/>
      <c r="DY7" s="102" t="s">
        <v>99</v>
      </c>
      <c r="DZ7" s="100"/>
      <c r="EA7" s="101"/>
      <c r="EB7" s="102" t="s">
        <v>100</v>
      </c>
      <c r="EC7" s="100"/>
      <c r="ED7" s="101"/>
      <c r="EE7" s="102" t="s">
        <v>101</v>
      </c>
      <c r="EF7" s="100"/>
      <c r="EG7" s="101"/>
      <c r="EH7" s="102" t="s">
        <v>102</v>
      </c>
      <c r="EI7" s="100"/>
      <c r="EJ7" s="101"/>
      <c r="EK7" s="102" t="s">
        <v>103</v>
      </c>
      <c r="EL7" s="100"/>
      <c r="EM7" s="101"/>
      <c r="EN7" s="102" t="s">
        <v>104</v>
      </c>
      <c r="EO7" s="100"/>
      <c r="EP7" s="101"/>
      <c r="EQ7" s="102" t="s">
        <v>105</v>
      </c>
      <c r="ER7" s="100"/>
      <c r="ES7" s="101"/>
      <c r="ET7" s="102" t="s">
        <v>106</v>
      </c>
      <c r="EU7" s="100"/>
      <c r="EV7" s="101"/>
      <c r="EW7" s="102" t="s">
        <v>107</v>
      </c>
      <c r="EX7" s="100"/>
      <c r="EY7" s="101"/>
      <c r="EZ7" s="102" t="s">
        <v>108</v>
      </c>
      <c r="FA7" s="100"/>
      <c r="FB7" s="101"/>
      <c r="FC7" s="102" t="s">
        <v>109</v>
      </c>
      <c r="FD7" s="100"/>
      <c r="FE7" s="101"/>
      <c r="FF7" s="99" t="s">
        <v>122</v>
      </c>
      <c r="FG7" s="100"/>
      <c r="FH7" s="101"/>
      <c r="FI7" s="99" t="s">
        <v>124</v>
      </c>
      <c r="FJ7" s="100"/>
      <c r="FK7" s="101"/>
      <c r="FL7" s="99" t="s">
        <v>126</v>
      </c>
      <c r="FM7" s="100"/>
      <c r="FN7" s="101"/>
    </row>
    <row r="8" spans="1:170 7100:7115 8100:8112" ht="46.5" customHeight="1">
      <c r="A8" s="34" t="s">
        <v>6</v>
      </c>
      <c r="B8" s="35" t="s">
        <v>49</v>
      </c>
      <c r="C8" s="96" t="s">
        <v>30</v>
      </c>
      <c r="D8" s="97"/>
      <c r="E8" s="98"/>
      <c r="F8" s="96" t="s">
        <v>31</v>
      </c>
      <c r="G8" s="97"/>
      <c r="H8" s="98"/>
      <c r="I8" s="96" t="s">
        <v>48</v>
      </c>
      <c r="J8" s="97"/>
      <c r="K8" s="98"/>
      <c r="L8" s="96" t="s">
        <v>32</v>
      </c>
      <c r="M8" s="97"/>
      <c r="N8" s="48"/>
      <c r="O8" s="96" t="s">
        <v>34</v>
      </c>
      <c r="P8" s="97"/>
      <c r="Q8" s="98"/>
      <c r="R8" s="96" t="s">
        <v>33</v>
      </c>
      <c r="S8" s="97"/>
      <c r="T8" s="98"/>
      <c r="U8" s="96" t="s">
        <v>33</v>
      </c>
      <c r="V8" s="97"/>
      <c r="W8" s="98"/>
      <c r="X8" s="96" t="s">
        <v>35</v>
      </c>
      <c r="Y8" s="97"/>
      <c r="Z8" s="98"/>
      <c r="AA8" s="96" t="s">
        <v>36</v>
      </c>
      <c r="AB8" s="97"/>
      <c r="AC8" s="98"/>
      <c r="AD8" s="96" t="s">
        <v>37</v>
      </c>
      <c r="AE8" s="97"/>
      <c r="AF8" s="98"/>
      <c r="AG8" s="96" t="s">
        <v>38</v>
      </c>
      <c r="AH8" s="97"/>
      <c r="AI8" s="98"/>
      <c r="AJ8" s="96" t="s">
        <v>39</v>
      </c>
      <c r="AK8" s="97"/>
      <c r="AL8" s="98"/>
      <c r="AM8" s="96" t="s">
        <v>42</v>
      </c>
      <c r="AN8" s="97"/>
      <c r="AO8" s="98"/>
      <c r="AP8" s="96" t="s">
        <v>43</v>
      </c>
      <c r="AQ8" s="97"/>
      <c r="AR8" s="98"/>
      <c r="AS8" s="95" t="s">
        <v>10</v>
      </c>
      <c r="AT8" s="95"/>
      <c r="AU8" s="95"/>
      <c r="AV8" s="96" t="s">
        <v>44</v>
      </c>
      <c r="AW8" s="97"/>
      <c r="AX8" s="98"/>
      <c r="AY8" s="96" t="s">
        <v>45</v>
      </c>
      <c r="AZ8" s="97"/>
      <c r="BA8" s="98"/>
      <c r="BB8" s="96" t="s">
        <v>46</v>
      </c>
      <c r="BC8" s="97"/>
      <c r="BD8" s="98"/>
      <c r="BE8" s="96" t="s">
        <v>47</v>
      </c>
      <c r="BF8" s="97"/>
      <c r="BG8" s="98"/>
      <c r="BH8" s="96"/>
      <c r="BI8" s="97"/>
      <c r="BJ8" s="98"/>
      <c r="BK8" s="95"/>
      <c r="BL8" s="95"/>
      <c r="BM8" s="95"/>
      <c r="BN8" s="96"/>
      <c r="BO8" s="97"/>
      <c r="BP8" s="98"/>
      <c r="BQ8" s="95"/>
      <c r="BR8" s="95"/>
      <c r="BS8" s="95"/>
      <c r="BT8" s="96"/>
      <c r="BU8" s="97"/>
      <c r="BV8" s="98"/>
      <c r="BW8" s="95"/>
      <c r="BX8" s="95"/>
      <c r="BY8" s="95"/>
      <c r="BZ8" s="96"/>
      <c r="CA8" s="97"/>
      <c r="CB8" s="98"/>
      <c r="CC8" s="95"/>
      <c r="CD8" s="95"/>
      <c r="CE8" s="95"/>
      <c r="CF8" s="96"/>
      <c r="CG8" s="97"/>
      <c r="CH8" s="98"/>
      <c r="CI8" s="95"/>
      <c r="CJ8" s="95"/>
      <c r="CK8" s="95"/>
      <c r="CL8" s="96"/>
      <c r="CM8" s="97"/>
      <c r="CN8" s="98"/>
      <c r="CO8" s="95"/>
      <c r="CP8" s="95"/>
      <c r="CQ8" s="95"/>
      <c r="CR8" s="96"/>
      <c r="CS8" s="97"/>
      <c r="CT8" s="98"/>
      <c r="CU8" s="95"/>
      <c r="CV8" s="95"/>
      <c r="CW8" s="95"/>
      <c r="CX8" s="96"/>
      <c r="CY8" s="97"/>
      <c r="CZ8" s="98"/>
      <c r="DA8" s="95"/>
      <c r="DB8" s="95"/>
      <c r="DC8" s="95"/>
      <c r="DD8" s="96"/>
      <c r="DE8" s="97"/>
      <c r="DF8" s="98"/>
      <c r="DG8" s="95"/>
      <c r="DH8" s="95"/>
      <c r="DI8" s="95"/>
      <c r="DJ8" s="96"/>
      <c r="DK8" s="97"/>
      <c r="DL8" s="98"/>
      <c r="DM8" s="95"/>
      <c r="DN8" s="95"/>
      <c r="DO8" s="95"/>
      <c r="DP8" s="96"/>
      <c r="DQ8" s="97"/>
      <c r="DR8" s="98"/>
      <c r="DS8" s="95"/>
      <c r="DT8" s="95"/>
      <c r="DU8" s="95"/>
      <c r="DV8" s="96"/>
      <c r="DW8" s="97"/>
      <c r="DX8" s="98"/>
      <c r="DY8" s="95"/>
      <c r="DZ8" s="95"/>
      <c r="EA8" s="95"/>
      <c r="EB8" s="96"/>
      <c r="EC8" s="97"/>
      <c r="ED8" s="98"/>
      <c r="EE8" s="95"/>
      <c r="EF8" s="95"/>
      <c r="EG8" s="95"/>
      <c r="EH8" s="96"/>
      <c r="EI8" s="97"/>
      <c r="EJ8" s="98"/>
      <c r="EK8" s="95"/>
      <c r="EL8" s="95"/>
      <c r="EM8" s="95"/>
      <c r="EN8" s="96"/>
      <c r="EO8" s="97"/>
      <c r="EP8" s="98"/>
      <c r="EQ8" s="95"/>
      <c r="ER8" s="95"/>
      <c r="ES8" s="95"/>
      <c r="ET8" s="96"/>
      <c r="EU8" s="97"/>
      <c r="EV8" s="98"/>
      <c r="EW8" s="95"/>
      <c r="EX8" s="95"/>
      <c r="EY8" s="95"/>
      <c r="EZ8" s="96"/>
      <c r="FA8" s="97"/>
      <c r="FB8" s="98"/>
      <c r="FC8" s="95"/>
      <c r="FD8" s="95"/>
      <c r="FE8" s="95"/>
      <c r="FF8" s="95" t="s">
        <v>123</v>
      </c>
      <c r="FG8" s="95"/>
      <c r="FH8" s="95"/>
      <c r="FI8" s="95" t="s">
        <v>125</v>
      </c>
      <c r="FJ8" s="95"/>
      <c r="FK8" s="95"/>
      <c r="FL8" s="95" t="s">
        <v>127</v>
      </c>
      <c r="FM8" s="95"/>
      <c r="FN8" s="95"/>
    </row>
    <row r="9" spans="1:170 7100:7115 8100:8112" ht="15.75" customHeight="1">
      <c r="A9" s="36"/>
      <c r="B9" s="36"/>
      <c r="C9" s="37" t="s">
        <v>7</v>
      </c>
      <c r="D9" s="37" t="s">
        <v>8</v>
      </c>
      <c r="E9" s="37" t="s">
        <v>24</v>
      </c>
      <c r="F9" s="37" t="s">
        <v>7</v>
      </c>
      <c r="G9" s="37" t="s">
        <v>8</v>
      </c>
      <c r="H9" s="37" t="s">
        <v>24</v>
      </c>
      <c r="I9" s="37" t="s">
        <v>7</v>
      </c>
      <c r="J9" s="37" t="s">
        <v>8</v>
      </c>
      <c r="K9" s="37" t="s">
        <v>24</v>
      </c>
      <c r="L9" s="37" t="s">
        <v>7</v>
      </c>
      <c r="M9" s="37" t="s">
        <v>8</v>
      </c>
      <c r="N9" s="37" t="s">
        <v>24</v>
      </c>
      <c r="O9" s="37" t="s">
        <v>7</v>
      </c>
      <c r="P9" s="37" t="s">
        <v>8</v>
      </c>
      <c r="Q9" s="37" t="s">
        <v>24</v>
      </c>
      <c r="R9" s="37" t="s">
        <v>7</v>
      </c>
      <c r="S9" s="37" t="s">
        <v>8</v>
      </c>
      <c r="T9" s="37" t="s">
        <v>24</v>
      </c>
      <c r="U9" s="37" t="s">
        <v>7</v>
      </c>
      <c r="V9" s="37" t="s">
        <v>8</v>
      </c>
      <c r="W9" s="37" t="s">
        <v>24</v>
      </c>
      <c r="X9" s="37" t="s">
        <v>7</v>
      </c>
      <c r="Y9" s="37" t="s">
        <v>8</v>
      </c>
      <c r="Z9" s="37" t="s">
        <v>24</v>
      </c>
      <c r="AA9" s="37" t="s">
        <v>7</v>
      </c>
      <c r="AB9" s="37" t="s">
        <v>8</v>
      </c>
      <c r="AC9" s="37" t="s">
        <v>24</v>
      </c>
      <c r="AD9" s="37" t="s">
        <v>7</v>
      </c>
      <c r="AE9" s="37" t="s">
        <v>8</v>
      </c>
      <c r="AF9" s="37" t="s">
        <v>24</v>
      </c>
      <c r="AG9" s="37" t="s">
        <v>7</v>
      </c>
      <c r="AH9" s="37" t="s">
        <v>8</v>
      </c>
      <c r="AI9" s="37" t="s">
        <v>24</v>
      </c>
      <c r="AJ9" s="37" t="s">
        <v>7</v>
      </c>
      <c r="AK9" s="37" t="s">
        <v>8</v>
      </c>
      <c r="AL9" s="37" t="s">
        <v>24</v>
      </c>
      <c r="AM9" s="37" t="s">
        <v>7</v>
      </c>
      <c r="AN9" s="37" t="s">
        <v>8</v>
      </c>
      <c r="AO9" s="37" t="s">
        <v>24</v>
      </c>
      <c r="AP9" s="37" t="s">
        <v>7</v>
      </c>
      <c r="AQ9" s="37" t="s">
        <v>8</v>
      </c>
      <c r="AR9" s="37" t="s">
        <v>24</v>
      </c>
      <c r="AS9" s="37" t="s">
        <v>7</v>
      </c>
      <c r="AT9" s="37" t="s">
        <v>8</v>
      </c>
      <c r="AU9" s="37" t="s">
        <v>24</v>
      </c>
      <c r="AV9" s="37" t="s">
        <v>7</v>
      </c>
      <c r="AW9" s="37" t="s">
        <v>8</v>
      </c>
      <c r="AX9" s="37" t="s">
        <v>24</v>
      </c>
      <c r="AY9" s="37" t="s">
        <v>7</v>
      </c>
      <c r="AZ9" s="37" t="s">
        <v>8</v>
      </c>
      <c r="BA9" s="37" t="s">
        <v>24</v>
      </c>
      <c r="BB9" s="37" t="s">
        <v>7</v>
      </c>
      <c r="BC9" s="37" t="s">
        <v>8</v>
      </c>
      <c r="BD9" s="37" t="s">
        <v>24</v>
      </c>
      <c r="BE9" s="37" t="s">
        <v>7</v>
      </c>
      <c r="BF9" s="37" t="s">
        <v>8</v>
      </c>
      <c r="BG9" s="37" t="s">
        <v>24</v>
      </c>
      <c r="BH9" s="37" t="s">
        <v>7</v>
      </c>
      <c r="BI9" s="37" t="s">
        <v>8</v>
      </c>
      <c r="BJ9" s="37" t="s">
        <v>24</v>
      </c>
      <c r="BK9" s="37" t="s">
        <v>7</v>
      </c>
      <c r="BL9" s="37" t="s">
        <v>8</v>
      </c>
      <c r="BM9" s="37" t="s">
        <v>24</v>
      </c>
      <c r="BN9" s="37" t="s">
        <v>7</v>
      </c>
      <c r="BO9" s="37" t="s">
        <v>8</v>
      </c>
      <c r="BP9" s="37" t="s">
        <v>24</v>
      </c>
      <c r="BQ9" s="37" t="s">
        <v>7</v>
      </c>
      <c r="BR9" s="37" t="s">
        <v>8</v>
      </c>
      <c r="BS9" s="37" t="s">
        <v>24</v>
      </c>
      <c r="BT9" s="37" t="s">
        <v>7</v>
      </c>
      <c r="BU9" s="37" t="s">
        <v>8</v>
      </c>
      <c r="BV9" s="37" t="s">
        <v>24</v>
      </c>
      <c r="BW9" s="37" t="s">
        <v>7</v>
      </c>
      <c r="BX9" s="37" t="s">
        <v>8</v>
      </c>
      <c r="BY9" s="37" t="s">
        <v>24</v>
      </c>
      <c r="BZ9" s="37" t="s">
        <v>7</v>
      </c>
      <c r="CA9" s="37" t="s">
        <v>8</v>
      </c>
      <c r="CB9" s="37" t="s">
        <v>24</v>
      </c>
      <c r="CC9" s="37" t="s">
        <v>7</v>
      </c>
      <c r="CD9" s="37" t="s">
        <v>8</v>
      </c>
      <c r="CE9" s="37" t="s">
        <v>24</v>
      </c>
      <c r="CF9" s="37" t="s">
        <v>7</v>
      </c>
      <c r="CG9" s="37" t="s">
        <v>8</v>
      </c>
      <c r="CH9" s="37" t="s">
        <v>24</v>
      </c>
      <c r="CI9" s="37" t="s">
        <v>7</v>
      </c>
      <c r="CJ9" s="37" t="s">
        <v>8</v>
      </c>
      <c r="CK9" s="37" t="s">
        <v>24</v>
      </c>
      <c r="CL9" s="37" t="s">
        <v>7</v>
      </c>
      <c r="CM9" s="37" t="s">
        <v>8</v>
      </c>
      <c r="CN9" s="37" t="s">
        <v>24</v>
      </c>
      <c r="CO9" s="37" t="s">
        <v>7</v>
      </c>
      <c r="CP9" s="37" t="s">
        <v>8</v>
      </c>
      <c r="CQ9" s="37" t="s">
        <v>24</v>
      </c>
      <c r="CR9" s="37" t="s">
        <v>7</v>
      </c>
      <c r="CS9" s="37" t="s">
        <v>8</v>
      </c>
      <c r="CT9" s="37" t="s">
        <v>24</v>
      </c>
      <c r="CU9" s="37" t="s">
        <v>7</v>
      </c>
      <c r="CV9" s="37" t="s">
        <v>8</v>
      </c>
      <c r="CW9" s="37" t="s">
        <v>24</v>
      </c>
      <c r="CX9" s="37" t="s">
        <v>7</v>
      </c>
      <c r="CY9" s="37" t="s">
        <v>8</v>
      </c>
      <c r="CZ9" s="37" t="s">
        <v>24</v>
      </c>
      <c r="DA9" s="37" t="s">
        <v>7</v>
      </c>
      <c r="DB9" s="37" t="s">
        <v>8</v>
      </c>
      <c r="DC9" s="37" t="s">
        <v>24</v>
      </c>
      <c r="DD9" s="37" t="s">
        <v>7</v>
      </c>
      <c r="DE9" s="37" t="s">
        <v>8</v>
      </c>
      <c r="DF9" s="37" t="s">
        <v>24</v>
      </c>
      <c r="DG9" s="37" t="s">
        <v>7</v>
      </c>
      <c r="DH9" s="37" t="s">
        <v>8</v>
      </c>
      <c r="DI9" s="37" t="s">
        <v>24</v>
      </c>
      <c r="DJ9" s="37" t="s">
        <v>7</v>
      </c>
      <c r="DK9" s="37" t="s">
        <v>8</v>
      </c>
      <c r="DL9" s="37" t="s">
        <v>24</v>
      </c>
      <c r="DM9" s="37" t="s">
        <v>7</v>
      </c>
      <c r="DN9" s="37" t="s">
        <v>8</v>
      </c>
      <c r="DO9" s="37" t="s">
        <v>24</v>
      </c>
      <c r="DP9" s="37" t="s">
        <v>7</v>
      </c>
      <c r="DQ9" s="37" t="s">
        <v>8</v>
      </c>
      <c r="DR9" s="37" t="s">
        <v>24</v>
      </c>
      <c r="DS9" s="37" t="s">
        <v>7</v>
      </c>
      <c r="DT9" s="37" t="s">
        <v>8</v>
      </c>
      <c r="DU9" s="37" t="s">
        <v>24</v>
      </c>
      <c r="DV9" s="37" t="s">
        <v>7</v>
      </c>
      <c r="DW9" s="37" t="s">
        <v>8</v>
      </c>
      <c r="DX9" s="37" t="s">
        <v>24</v>
      </c>
      <c r="DY9" s="37" t="s">
        <v>7</v>
      </c>
      <c r="DZ9" s="37" t="s">
        <v>8</v>
      </c>
      <c r="EA9" s="37" t="s">
        <v>24</v>
      </c>
      <c r="EB9" s="37" t="s">
        <v>7</v>
      </c>
      <c r="EC9" s="37" t="s">
        <v>8</v>
      </c>
      <c r="ED9" s="37" t="s">
        <v>24</v>
      </c>
      <c r="EE9" s="37" t="s">
        <v>7</v>
      </c>
      <c r="EF9" s="37" t="s">
        <v>8</v>
      </c>
      <c r="EG9" s="37" t="s">
        <v>24</v>
      </c>
      <c r="EH9" s="37" t="s">
        <v>7</v>
      </c>
      <c r="EI9" s="37" t="s">
        <v>8</v>
      </c>
      <c r="EJ9" s="37" t="s">
        <v>24</v>
      </c>
      <c r="EK9" s="37" t="s">
        <v>7</v>
      </c>
      <c r="EL9" s="37" t="s">
        <v>8</v>
      </c>
      <c r="EM9" s="37" t="s">
        <v>24</v>
      </c>
      <c r="EN9" s="37" t="s">
        <v>7</v>
      </c>
      <c r="EO9" s="37" t="s">
        <v>8</v>
      </c>
      <c r="EP9" s="37" t="s">
        <v>24</v>
      </c>
      <c r="EQ9" s="37" t="s">
        <v>7</v>
      </c>
      <c r="ER9" s="37" t="s">
        <v>8</v>
      </c>
      <c r="ES9" s="37" t="s">
        <v>24</v>
      </c>
      <c r="ET9" s="37" t="s">
        <v>7</v>
      </c>
      <c r="EU9" s="37" t="s">
        <v>8</v>
      </c>
      <c r="EV9" s="37" t="s">
        <v>24</v>
      </c>
      <c r="EW9" s="37" t="s">
        <v>7</v>
      </c>
      <c r="EX9" s="37" t="s">
        <v>8</v>
      </c>
      <c r="EY9" s="37" t="s">
        <v>24</v>
      </c>
      <c r="EZ9" s="37" t="s">
        <v>7</v>
      </c>
      <c r="FA9" s="37" t="s">
        <v>8</v>
      </c>
      <c r="FB9" s="37" t="s">
        <v>24</v>
      </c>
      <c r="FC9" s="37" t="s">
        <v>7</v>
      </c>
      <c r="FD9" s="37" t="s">
        <v>8</v>
      </c>
      <c r="FE9" s="37" t="s">
        <v>24</v>
      </c>
      <c r="FF9" s="37" t="s">
        <v>7</v>
      </c>
      <c r="FG9" s="37" t="s">
        <v>8</v>
      </c>
      <c r="FH9" s="37" t="s">
        <v>24</v>
      </c>
      <c r="FI9" s="37" t="s">
        <v>7</v>
      </c>
      <c r="FJ9" s="37" t="s">
        <v>8</v>
      </c>
      <c r="FK9" s="37" t="s">
        <v>24</v>
      </c>
      <c r="FL9" s="37" t="s">
        <v>7</v>
      </c>
      <c r="FM9" s="37" t="s">
        <v>8</v>
      </c>
      <c r="FN9" s="37" t="s">
        <v>24</v>
      </c>
    </row>
    <row r="10" spans="1:170 7100:7115 8100:8112" ht="16" customHeight="1">
      <c r="A10" s="38" t="s">
        <v>115</v>
      </c>
      <c r="B10" s="39" t="s">
        <v>114</v>
      </c>
      <c r="C10" s="42">
        <v>5</v>
      </c>
      <c r="D10" s="40">
        <v>1</v>
      </c>
      <c r="E10" s="41"/>
      <c r="F10" s="38">
        <v>3</v>
      </c>
      <c r="G10" s="40">
        <v>2</v>
      </c>
      <c r="H10" s="41"/>
      <c r="I10" s="38">
        <v>40</v>
      </c>
      <c r="J10" s="40">
        <v>1</v>
      </c>
      <c r="K10" s="41"/>
      <c r="L10" s="38"/>
      <c r="M10" s="40"/>
      <c r="N10" s="41"/>
      <c r="O10" s="38"/>
      <c r="P10" s="40"/>
      <c r="Q10" s="41"/>
      <c r="R10" s="38"/>
      <c r="S10" s="40"/>
      <c r="T10" s="41"/>
      <c r="U10" s="38"/>
      <c r="V10" s="40"/>
      <c r="W10" s="41"/>
      <c r="X10" s="38"/>
      <c r="Y10" s="40"/>
      <c r="Z10" s="41"/>
      <c r="AA10" s="38"/>
      <c r="AB10" s="40"/>
      <c r="AC10" s="41"/>
      <c r="AD10" s="38"/>
      <c r="AE10" s="40"/>
      <c r="AF10" s="41"/>
      <c r="AG10" s="38"/>
      <c r="AH10" s="40"/>
      <c r="AI10" s="41"/>
      <c r="AJ10" s="38"/>
      <c r="AK10" s="40"/>
      <c r="AL10" s="41"/>
      <c r="AM10" s="38"/>
      <c r="AN10" s="40"/>
      <c r="AO10" s="41"/>
      <c r="AP10" s="38"/>
      <c r="AQ10" s="40"/>
      <c r="AR10" s="41"/>
      <c r="AS10" s="38"/>
      <c r="AT10" s="40"/>
      <c r="AU10" s="41"/>
      <c r="AV10" s="38"/>
      <c r="AW10" s="40"/>
      <c r="AX10" s="41"/>
      <c r="AY10" s="38"/>
      <c r="AZ10" s="40"/>
      <c r="BA10" s="41"/>
      <c r="BB10" s="38"/>
      <c r="BC10" s="40"/>
      <c r="BD10" s="41"/>
      <c r="BE10" s="38"/>
      <c r="BF10" s="40"/>
      <c r="BG10" s="41"/>
      <c r="BH10" s="38"/>
      <c r="BI10" s="40"/>
      <c r="BJ10" s="41"/>
      <c r="BK10" s="38"/>
      <c r="BL10" s="40"/>
      <c r="BM10" s="41"/>
      <c r="BN10" s="38"/>
      <c r="BO10" s="40"/>
      <c r="BP10" s="41"/>
      <c r="BQ10" s="38"/>
      <c r="BR10" s="40"/>
      <c r="BS10" s="41"/>
      <c r="BT10" s="38"/>
      <c r="BU10" s="40"/>
      <c r="BV10" s="41"/>
      <c r="BW10" s="38"/>
      <c r="BX10" s="40"/>
      <c r="BY10" s="41"/>
      <c r="BZ10" s="38"/>
      <c r="CA10" s="40"/>
      <c r="CB10" s="41"/>
      <c r="CC10" s="38"/>
      <c r="CD10" s="40"/>
      <c r="CE10" s="41"/>
      <c r="CF10" s="38"/>
      <c r="CG10" s="40"/>
      <c r="CH10" s="41"/>
      <c r="CI10" s="38"/>
      <c r="CJ10" s="40"/>
      <c r="CK10" s="41"/>
      <c r="CL10" s="38"/>
      <c r="CM10" s="40"/>
      <c r="CN10" s="41"/>
      <c r="CO10" s="38"/>
      <c r="CP10" s="40"/>
      <c r="CQ10" s="41"/>
      <c r="CR10" s="38"/>
      <c r="CS10" s="40"/>
      <c r="CT10" s="41"/>
      <c r="CU10" s="38"/>
      <c r="CV10" s="40"/>
      <c r="CW10" s="41"/>
      <c r="CX10" s="38"/>
      <c r="CY10" s="40"/>
      <c r="CZ10" s="41"/>
      <c r="DA10" s="38"/>
      <c r="DB10" s="40"/>
      <c r="DC10" s="41"/>
      <c r="DD10" s="38"/>
      <c r="DE10" s="40"/>
      <c r="DF10" s="41"/>
      <c r="DG10" s="38"/>
      <c r="DH10" s="40"/>
      <c r="DI10" s="41"/>
      <c r="DJ10" s="38"/>
      <c r="DK10" s="40"/>
      <c r="DL10" s="41"/>
      <c r="DM10" s="38"/>
      <c r="DN10" s="40"/>
      <c r="DO10" s="41"/>
      <c r="DP10" s="38"/>
      <c r="DQ10" s="40"/>
      <c r="DR10" s="41"/>
      <c r="DS10" s="38"/>
      <c r="DT10" s="40"/>
      <c r="DU10" s="41"/>
      <c r="DV10" s="38"/>
      <c r="DW10" s="40"/>
      <c r="DX10" s="41"/>
      <c r="DY10" s="38"/>
      <c r="DZ10" s="40"/>
      <c r="EA10" s="41"/>
      <c r="EB10" s="38"/>
      <c r="EC10" s="40"/>
      <c r="ED10" s="41"/>
      <c r="EE10" s="38"/>
      <c r="EF10" s="40"/>
      <c r="EG10" s="41"/>
      <c r="EH10" s="38"/>
      <c r="EI10" s="40"/>
      <c r="EJ10" s="41"/>
      <c r="EK10" s="38"/>
      <c r="EL10" s="40"/>
      <c r="EM10" s="41"/>
      <c r="EN10" s="38"/>
      <c r="EO10" s="40"/>
      <c r="EP10" s="41"/>
      <c r="EQ10" s="38"/>
      <c r="ER10" s="40"/>
      <c r="ES10" s="41"/>
      <c r="ET10" s="38"/>
      <c r="EU10" s="40"/>
      <c r="EV10" s="41"/>
      <c r="EW10" s="38"/>
      <c r="EX10" s="40"/>
      <c r="EY10" s="41"/>
      <c r="EZ10" s="38"/>
      <c r="FA10" s="40"/>
      <c r="FB10" s="41"/>
      <c r="FC10" s="38"/>
      <c r="FD10" s="40"/>
      <c r="FE10" s="41"/>
      <c r="FF10" s="38"/>
      <c r="FG10" s="40"/>
      <c r="FH10" s="41"/>
      <c r="FI10" s="38"/>
      <c r="FJ10" s="40"/>
      <c r="FK10" s="41"/>
      <c r="FL10" s="38"/>
      <c r="FM10" s="40"/>
      <c r="FN10" s="41"/>
    </row>
    <row r="11" spans="1:170 7100:7115 8100:8112" ht="16" customHeight="1">
      <c r="A11" s="38" t="s">
        <v>112</v>
      </c>
      <c r="B11" s="39" t="s">
        <v>113</v>
      </c>
      <c r="C11" s="42"/>
      <c r="D11" s="40"/>
      <c r="E11" s="41"/>
      <c r="F11" s="38"/>
      <c r="G11" s="40"/>
      <c r="H11" s="41"/>
      <c r="I11" s="38"/>
      <c r="J11" s="40"/>
      <c r="K11" s="41"/>
      <c r="L11" s="38"/>
      <c r="M11" s="40"/>
      <c r="N11" s="41"/>
      <c r="O11" s="38"/>
      <c r="P11" s="40"/>
      <c r="Q11" s="41"/>
      <c r="R11" s="38" t="s">
        <v>5</v>
      </c>
      <c r="S11" s="40">
        <v>2</v>
      </c>
      <c r="T11" s="41" t="s">
        <v>110</v>
      </c>
      <c r="U11" s="38"/>
      <c r="V11" s="40"/>
      <c r="W11" s="41"/>
      <c r="X11" s="38" t="s">
        <v>63</v>
      </c>
      <c r="Y11" s="40">
        <v>2</v>
      </c>
      <c r="Z11" s="41" t="s">
        <v>110</v>
      </c>
      <c r="AA11" s="38"/>
      <c r="AB11" s="40"/>
      <c r="AC11" s="41"/>
      <c r="AD11" s="38"/>
      <c r="AE11" s="40"/>
      <c r="AF11" s="41"/>
      <c r="AG11" s="38"/>
      <c r="AH11" s="40"/>
      <c r="AI11" s="41"/>
      <c r="AJ11" s="38"/>
      <c r="AK11" s="40"/>
      <c r="AL11" s="41"/>
      <c r="AM11" s="38"/>
      <c r="AN11" s="40"/>
      <c r="AO11" s="41"/>
      <c r="AP11" s="38"/>
      <c r="AQ11" s="40"/>
      <c r="AR11" s="41"/>
      <c r="AS11" s="38"/>
      <c r="AT11" s="40"/>
      <c r="AU11" s="41"/>
      <c r="AV11" s="38"/>
      <c r="AW11" s="40"/>
      <c r="AX11" s="41"/>
      <c r="AY11" s="38"/>
      <c r="AZ11" s="40"/>
      <c r="BA11" s="41"/>
      <c r="BB11" s="38"/>
      <c r="BC11" s="40"/>
      <c r="BD11" s="41"/>
      <c r="BE11" s="38" t="s">
        <v>1</v>
      </c>
      <c r="BF11" s="40">
        <v>2</v>
      </c>
      <c r="BG11" s="41" t="s">
        <v>110</v>
      </c>
      <c r="BH11" s="38"/>
      <c r="BI11" s="40"/>
      <c r="BJ11" s="41"/>
      <c r="BK11" s="38"/>
      <c r="BL11" s="40"/>
      <c r="BM11" s="41"/>
      <c r="BN11" s="38"/>
      <c r="BO11" s="40"/>
      <c r="BP11" s="41"/>
      <c r="BQ11" s="38"/>
      <c r="BR11" s="40"/>
      <c r="BS11" s="41"/>
      <c r="BT11" s="38"/>
      <c r="BU11" s="40"/>
      <c r="BV11" s="41"/>
      <c r="BW11" s="38"/>
      <c r="BX11" s="40"/>
      <c r="BY11" s="41"/>
      <c r="BZ11" s="38"/>
      <c r="CA11" s="40"/>
      <c r="CB11" s="41"/>
      <c r="CC11" s="38"/>
      <c r="CD11" s="40"/>
      <c r="CE11" s="41"/>
      <c r="CF11" s="38"/>
      <c r="CG11" s="40"/>
      <c r="CH11" s="41"/>
      <c r="CI11" s="38"/>
      <c r="CJ11" s="40"/>
      <c r="CK11" s="41"/>
      <c r="CL11" s="38"/>
      <c r="CM11" s="40"/>
      <c r="CN11" s="41"/>
      <c r="CO11" s="38"/>
      <c r="CP11" s="40"/>
      <c r="CQ11" s="41"/>
      <c r="CR11" s="38"/>
      <c r="CS11" s="40"/>
      <c r="CT11" s="41"/>
      <c r="CU11" s="38"/>
      <c r="CV11" s="40"/>
      <c r="CW11" s="41"/>
      <c r="CX11" s="38"/>
      <c r="CY11" s="40"/>
      <c r="CZ11" s="41"/>
      <c r="DA11" s="38"/>
      <c r="DB11" s="40"/>
      <c r="DC11" s="41"/>
      <c r="DD11" s="38"/>
      <c r="DE11" s="40"/>
      <c r="DF11" s="41"/>
      <c r="DG11" s="38"/>
      <c r="DH11" s="40"/>
      <c r="DI11" s="41"/>
      <c r="DJ11" s="38"/>
      <c r="DK11" s="40"/>
      <c r="DL11" s="41"/>
      <c r="DM11" s="38"/>
      <c r="DN11" s="40"/>
      <c r="DO11" s="41"/>
      <c r="DP11" s="38"/>
      <c r="DQ11" s="40"/>
      <c r="DR11" s="41"/>
      <c r="DS11" s="38"/>
      <c r="DT11" s="40"/>
      <c r="DU11" s="41"/>
      <c r="DV11" s="38"/>
      <c r="DW11" s="40"/>
      <c r="DX11" s="41"/>
      <c r="DY11" s="38"/>
      <c r="DZ11" s="40"/>
      <c r="EA11" s="41"/>
      <c r="EB11" s="38"/>
      <c r="EC11" s="40"/>
      <c r="ED11" s="41"/>
      <c r="EE11" s="38"/>
      <c r="EF11" s="40"/>
      <c r="EG11" s="41"/>
      <c r="EH11" s="38"/>
      <c r="EI11" s="40"/>
      <c r="EJ11" s="41"/>
      <c r="EK11" s="38"/>
      <c r="EL11" s="40"/>
      <c r="EM11" s="41"/>
      <c r="EN11" s="38"/>
      <c r="EO11" s="40"/>
      <c r="EP11" s="41"/>
      <c r="EQ11" s="38"/>
      <c r="ER11" s="40"/>
      <c r="ES11" s="41"/>
      <c r="ET11" s="38"/>
      <c r="EU11" s="40"/>
      <c r="EV11" s="41"/>
      <c r="EW11" s="38"/>
      <c r="EX11" s="40"/>
      <c r="EY11" s="41"/>
      <c r="EZ11" s="38"/>
      <c r="FA11" s="40"/>
      <c r="FB11" s="41"/>
      <c r="FC11" s="38"/>
      <c r="FD11" s="40"/>
      <c r="FE11" s="41"/>
      <c r="FF11" s="38"/>
      <c r="FG11" s="40"/>
      <c r="FH11" s="41"/>
      <c r="FI11" s="38"/>
      <c r="FJ11" s="40"/>
      <c r="FK11" s="41"/>
      <c r="FL11" s="38"/>
      <c r="FM11" s="40"/>
      <c r="FN11" s="41"/>
    </row>
    <row r="12" spans="1:170 7100:7115 8100:8112" ht="16" customHeight="1">
      <c r="A12" s="38" t="s">
        <v>119</v>
      </c>
      <c r="B12" s="39" t="s">
        <v>120</v>
      </c>
      <c r="C12" s="42"/>
      <c r="D12" s="40"/>
      <c r="E12" s="41"/>
      <c r="F12" s="38"/>
      <c r="G12" s="40"/>
      <c r="H12" s="41"/>
      <c r="I12" s="38"/>
      <c r="J12" s="40"/>
      <c r="K12" s="41"/>
      <c r="L12" s="38"/>
      <c r="M12" s="40"/>
      <c r="N12" s="41"/>
      <c r="O12" s="38"/>
      <c r="P12" s="40"/>
      <c r="Q12" s="41"/>
      <c r="R12" s="38" t="s">
        <v>40</v>
      </c>
      <c r="S12" s="40">
        <v>2</v>
      </c>
      <c r="T12" s="41" t="s">
        <v>121</v>
      </c>
      <c r="U12" s="38"/>
      <c r="V12" s="40"/>
      <c r="W12" s="41"/>
      <c r="X12" s="38" t="s">
        <v>63</v>
      </c>
      <c r="Y12" s="40">
        <v>2</v>
      </c>
      <c r="Z12" s="41" t="s">
        <v>121</v>
      </c>
      <c r="AA12" s="38"/>
      <c r="AB12" s="40"/>
      <c r="AC12" s="41"/>
      <c r="AD12" s="38"/>
      <c r="AE12" s="40"/>
      <c r="AF12" s="41"/>
      <c r="AG12" s="38"/>
      <c r="AH12" s="40"/>
      <c r="AI12" s="41"/>
      <c r="AJ12" s="38"/>
      <c r="AK12" s="40"/>
      <c r="AL12" s="41"/>
      <c r="AM12" s="38"/>
      <c r="AN12" s="40"/>
      <c r="AO12" s="41"/>
      <c r="AP12" s="38"/>
      <c r="AQ12" s="40"/>
      <c r="AR12" s="41"/>
      <c r="AS12" s="38"/>
      <c r="AT12" s="40"/>
      <c r="AU12" s="41"/>
      <c r="AV12" s="38"/>
      <c r="AW12" s="40"/>
      <c r="AX12" s="41"/>
      <c r="AY12" s="38"/>
      <c r="AZ12" s="40"/>
      <c r="BA12" s="41"/>
      <c r="BB12" s="38"/>
      <c r="BC12" s="40"/>
      <c r="BD12" s="41"/>
      <c r="BE12" s="38"/>
      <c r="BF12" s="40"/>
      <c r="BG12" s="41"/>
      <c r="BH12" s="38"/>
      <c r="BI12" s="40"/>
      <c r="BJ12" s="41"/>
      <c r="BK12" s="38"/>
      <c r="BL12" s="40"/>
      <c r="BM12" s="41"/>
      <c r="BN12" s="38"/>
      <c r="BO12" s="40"/>
      <c r="BP12" s="41"/>
      <c r="BQ12" s="38"/>
      <c r="BR12" s="40"/>
      <c r="BS12" s="41"/>
      <c r="BT12" s="38"/>
      <c r="BU12" s="40"/>
      <c r="BV12" s="41"/>
      <c r="BW12" s="38"/>
      <c r="BX12" s="40"/>
      <c r="BY12" s="41"/>
      <c r="BZ12" s="38"/>
      <c r="CA12" s="40"/>
      <c r="CB12" s="41"/>
      <c r="CC12" s="38"/>
      <c r="CD12" s="40"/>
      <c r="CE12" s="41"/>
      <c r="CF12" s="38"/>
      <c r="CG12" s="40"/>
      <c r="CH12" s="41"/>
      <c r="CI12" s="38"/>
      <c r="CJ12" s="40"/>
      <c r="CK12" s="41"/>
      <c r="CL12" s="38"/>
      <c r="CM12" s="40"/>
      <c r="CN12" s="41"/>
      <c r="CO12" s="38"/>
      <c r="CP12" s="40"/>
      <c r="CQ12" s="41"/>
      <c r="CR12" s="38"/>
      <c r="CS12" s="40"/>
      <c r="CT12" s="41"/>
      <c r="CU12" s="38"/>
      <c r="CV12" s="40"/>
      <c r="CW12" s="41"/>
      <c r="CX12" s="38"/>
      <c r="CY12" s="40"/>
      <c r="CZ12" s="41"/>
      <c r="DA12" s="38"/>
      <c r="DB12" s="40"/>
      <c r="DC12" s="41"/>
      <c r="DD12" s="38"/>
      <c r="DE12" s="40"/>
      <c r="DF12" s="41"/>
      <c r="DG12" s="38"/>
      <c r="DH12" s="40"/>
      <c r="DI12" s="41"/>
      <c r="DJ12" s="38"/>
      <c r="DK12" s="40"/>
      <c r="DL12" s="41"/>
      <c r="DM12" s="38"/>
      <c r="DN12" s="40"/>
      <c r="DO12" s="41"/>
      <c r="DP12" s="38"/>
      <c r="DQ12" s="40"/>
      <c r="DR12" s="41"/>
      <c r="DS12" s="38"/>
      <c r="DT12" s="40"/>
      <c r="DU12" s="41"/>
      <c r="DV12" s="38"/>
      <c r="DW12" s="40"/>
      <c r="DX12" s="41"/>
      <c r="DY12" s="38"/>
      <c r="DZ12" s="40"/>
      <c r="EA12" s="41"/>
      <c r="EB12" s="38"/>
      <c r="EC12" s="40"/>
      <c r="ED12" s="41"/>
      <c r="EE12" s="38"/>
      <c r="EF12" s="40"/>
      <c r="EG12" s="41"/>
      <c r="EH12" s="38"/>
      <c r="EI12" s="40"/>
      <c r="EJ12" s="41"/>
      <c r="EK12" s="38"/>
      <c r="EL12" s="40"/>
      <c r="EM12" s="41"/>
      <c r="EN12" s="38"/>
      <c r="EO12" s="40"/>
      <c r="EP12" s="41"/>
      <c r="EQ12" s="38"/>
      <c r="ER12" s="40"/>
      <c r="ES12" s="41"/>
      <c r="ET12" s="38"/>
      <c r="EU12" s="40"/>
      <c r="EV12" s="41"/>
      <c r="EW12" s="38"/>
      <c r="EX12" s="40"/>
      <c r="EY12" s="41"/>
      <c r="EZ12" s="38"/>
      <c r="FA12" s="40"/>
      <c r="FB12" s="41"/>
      <c r="FC12" s="38"/>
      <c r="FD12" s="40"/>
      <c r="FE12" s="41"/>
      <c r="FF12" s="38">
        <v>40</v>
      </c>
      <c r="FG12" s="40">
        <v>2</v>
      </c>
      <c r="FH12" s="41" t="s">
        <v>110</v>
      </c>
      <c r="FI12" s="38"/>
      <c r="FJ12" s="40"/>
      <c r="FK12" s="41"/>
      <c r="FL12" s="38"/>
      <c r="FM12" s="40"/>
      <c r="FN12" s="41"/>
    </row>
    <row r="13" spans="1:170 7100:7115 8100:8112" ht="16" customHeight="1">
      <c r="A13" s="38"/>
      <c r="B13" s="39"/>
      <c r="C13" s="42"/>
      <c r="D13" s="40"/>
      <c r="E13" s="41"/>
      <c r="F13" s="38"/>
      <c r="G13" s="40"/>
      <c r="H13" s="41"/>
      <c r="I13" s="38"/>
      <c r="J13" s="40"/>
      <c r="K13" s="41"/>
      <c r="L13" s="38"/>
      <c r="M13" s="40"/>
      <c r="N13" s="41"/>
      <c r="O13" s="38"/>
      <c r="P13" s="40"/>
      <c r="Q13" s="41"/>
      <c r="R13" s="38"/>
      <c r="S13" s="40"/>
      <c r="T13" s="41"/>
      <c r="U13" s="38"/>
      <c r="V13" s="40"/>
      <c r="W13" s="41"/>
      <c r="X13" s="38"/>
      <c r="Y13" s="40"/>
      <c r="Z13" s="41"/>
      <c r="AA13" s="38"/>
      <c r="AB13" s="40"/>
      <c r="AC13" s="41"/>
      <c r="AD13" s="38"/>
      <c r="AE13" s="40"/>
      <c r="AF13" s="41"/>
      <c r="AG13" s="38"/>
      <c r="AH13" s="40"/>
      <c r="AI13" s="41"/>
      <c r="AJ13" s="38"/>
      <c r="AK13" s="40"/>
      <c r="AL13" s="41"/>
      <c r="AM13" s="38"/>
      <c r="AN13" s="40"/>
      <c r="AO13" s="41"/>
      <c r="AP13" s="38"/>
      <c r="AQ13" s="40"/>
      <c r="AR13" s="41"/>
      <c r="AS13" s="38"/>
      <c r="AT13" s="40"/>
      <c r="AU13" s="41"/>
      <c r="AV13" s="38"/>
      <c r="AW13" s="40"/>
      <c r="AX13" s="41"/>
      <c r="AY13" s="38"/>
      <c r="AZ13" s="40"/>
      <c r="BA13" s="41"/>
      <c r="BB13" s="38"/>
      <c r="BC13" s="40"/>
      <c r="BD13" s="41"/>
      <c r="BE13" s="38"/>
      <c r="BF13" s="40"/>
      <c r="BG13" s="41"/>
      <c r="BH13" s="38"/>
      <c r="BI13" s="40"/>
      <c r="BJ13" s="41"/>
      <c r="BK13" s="38"/>
      <c r="BL13" s="40"/>
      <c r="BM13" s="41"/>
      <c r="BN13" s="38"/>
      <c r="BO13" s="40"/>
      <c r="BP13" s="41"/>
      <c r="BQ13" s="38"/>
      <c r="BR13" s="40"/>
      <c r="BS13" s="41"/>
      <c r="BT13" s="38"/>
      <c r="BU13" s="40"/>
      <c r="BV13" s="41"/>
      <c r="BW13" s="38"/>
      <c r="BX13" s="40"/>
      <c r="BY13" s="41"/>
      <c r="BZ13" s="38"/>
      <c r="CA13" s="40"/>
      <c r="CB13" s="41"/>
      <c r="CC13" s="38"/>
      <c r="CD13" s="40"/>
      <c r="CE13" s="41"/>
      <c r="CF13" s="38"/>
      <c r="CG13" s="40"/>
      <c r="CH13" s="41"/>
      <c r="CI13" s="38"/>
      <c r="CJ13" s="40"/>
      <c r="CK13" s="41"/>
      <c r="CL13" s="38"/>
      <c r="CM13" s="40"/>
      <c r="CN13" s="41"/>
      <c r="CO13" s="38"/>
      <c r="CP13" s="40"/>
      <c r="CQ13" s="41"/>
      <c r="CR13" s="38"/>
      <c r="CS13" s="40"/>
      <c r="CT13" s="41"/>
      <c r="CU13" s="38"/>
      <c r="CV13" s="40"/>
      <c r="CW13" s="41"/>
      <c r="CX13" s="38"/>
      <c r="CY13" s="40"/>
      <c r="CZ13" s="41"/>
      <c r="DA13" s="38"/>
      <c r="DB13" s="40"/>
      <c r="DC13" s="41"/>
      <c r="DD13" s="38"/>
      <c r="DE13" s="40"/>
      <c r="DF13" s="41"/>
      <c r="DG13" s="38"/>
      <c r="DH13" s="40"/>
      <c r="DI13" s="41"/>
      <c r="DJ13" s="38"/>
      <c r="DK13" s="40"/>
      <c r="DL13" s="41"/>
      <c r="DM13" s="38"/>
      <c r="DN13" s="40"/>
      <c r="DO13" s="41"/>
      <c r="DP13" s="38"/>
      <c r="DQ13" s="40"/>
      <c r="DR13" s="41"/>
      <c r="DS13" s="38"/>
      <c r="DT13" s="40"/>
      <c r="DU13" s="41"/>
      <c r="DV13" s="38"/>
      <c r="DW13" s="40"/>
      <c r="DX13" s="41"/>
      <c r="DY13" s="38"/>
      <c r="DZ13" s="40"/>
      <c r="EA13" s="41"/>
      <c r="EB13" s="38"/>
      <c r="EC13" s="40"/>
      <c r="ED13" s="41"/>
      <c r="EE13" s="38"/>
      <c r="EF13" s="40"/>
      <c r="EG13" s="41"/>
      <c r="EH13" s="38"/>
      <c r="EI13" s="40"/>
      <c r="EJ13" s="41"/>
      <c r="EK13" s="38"/>
      <c r="EL13" s="40"/>
      <c r="EM13" s="41"/>
      <c r="EN13" s="38"/>
      <c r="EO13" s="40"/>
      <c r="EP13" s="41"/>
      <c r="EQ13" s="38"/>
      <c r="ER13" s="40"/>
      <c r="ES13" s="41"/>
      <c r="ET13" s="38"/>
      <c r="EU13" s="40"/>
      <c r="EV13" s="41"/>
      <c r="EW13" s="38"/>
      <c r="EX13" s="40"/>
      <c r="EY13" s="41"/>
      <c r="EZ13" s="38"/>
      <c r="FA13" s="40"/>
      <c r="FB13" s="41"/>
      <c r="FC13" s="38"/>
      <c r="FD13" s="40"/>
      <c r="FE13" s="41"/>
      <c r="FF13" s="38"/>
      <c r="FG13" s="40"/>
      <c r="FH13" s="41"/>
      <c r="FI13" s="38"/>
      <c r="FJ13" s="40"/>
      <c r="FK13" s="41"/>
      <c r="FL13" s="38"/>
      <c r="FM13" s="40"/>
      <c r="FN13" s="41"/>
    </row>
    <row r="14" spans="1:170 7100:7115 8100:8112" ht="16" customHeight="1">
      <c r="A14" s="38"/>
      <c r="B14" s="39"/>
      <c r="C14" s="42"/>
      <c r="D14" s="40"/>
      <c r="E14" s="41"/>
      <c r="F14" s="38"/>
      <c r="G14" s="40"/>
      <c r="H14" s="41"/>
      <c r="I14" s="38"/>
      <c r="J14" s="40"/>
      <c r="K14" s="41"/>
      <c r="L14" s="38"/>
      <c r="M14" s="40"/>
      <c r="N14" s="41"/>
      <c r="O14" s="38"/>
      <c r="P14" s="40"/>
      <c r="Q14" s="41"/>
      <c r="R14" s="38"/>
      <c r="S14" s="40"/>
      <c r="T14" s="41"/>
      <c r="U14" s="38"/>
      <c r="V14" s="40"/>
      <c r="W14" s="41"/>
      <c r="X14" s="38"/>
      <c r="Y14" s="40"/>
      <c r="Z14" s="41"/>
      <c r="AA14" s="38"/>
      <c r="AB14" s="40"/>
      <c r="AC14" s="41"/>
      <c r="AD14" s="38"/>
      <c r="AE14" s="40"/>
      <c r="AF14" s="41"/>
      <c r="AG14" s="38"/>
      <c r="AH14" s="40"/>
      <c r="AI14" s="41"/>
      <c r="AJ14" s="38"/>
      <c r="AK14" s="40"/>
      <c r="AL14" s="41"/>
      <c r="AM14" s="38"/>
      <c r="AN14" s="40"/>
      <c r="AO14" s="41"/>
      <c r="AP14" s="38"/>
      <c r="AQ14" s="40"/>
      <c r="AR14" s="41"/>
      <c r="AS14" s="38"/>
      <c r="AT14" s="40"/>
      <c r="AU14" s="41"/>
      <c r="AV14" s="38"/>
      <c r="AW14" s="40"/>
      <c r="AX14" s="41"/>
      <c r="AY14" s="38"/>
      <c r="AZ14" s="40"/>
      <c r="BA14" s="41"/>
      <c r="BB14" s="38"/>
      <c r="BC14" s="40"/>
      <c r="BD14" s="41"/>
      <c r="BE14" s="38"/>
      <c r="BF14" s="40"/>
      <c r="BG14" s="41"/>
      <c r="BH14" s="38"/>
      <c r="BI14" s="40"/>
      <c r="BJ14" s="41"/>
      <c r="BK14" s="38"/>
      <c r="BL14" s="40"/>
      <c r="BM14" s="41"/>
      <c r="BN14" s="38"/>
      <c r="BO14" s="40"/>
      <c r="BP14" s="41"/>
      <c r="BQ14" s="38"/>
      <c r="BR14" s="40"/>
      <c r="BS14" s="41"/>
      <c r="BT14" s="38"/>
      <c r="BU14" s="40"/>
      <c r="BV14" s="41"/>
      <c r="BW14" s="38"/>
      <c r="BX14" s="40"/>
      <c r="BY14" s="41"/>
      <c r="BZ14" s="38"/>
      <c r="CA14" s="40"/>
      <c r="CB14" s="41"/>
      <c r="CC14" s="38"/>
      <c r="CD14" s="40"/>
      <c r="CE14" s="41"/>
      <c r="CF14" s="38"/>
      <c r="CG14" s="40"/>
      <c r="CH14" s="41"/>
      <c r="CI14" s="38"/>
      <c r="CJ14" s="40"/>
      <c r="CK14" s="41"/>
      <c r="CL14" s="38"/>
      <c r="CM14" s="40"/>
      <c r="CN14" s="41"/>
      <c r="CO14" s="38"/>
      <c r="CP14" s="40"/>
      <c r="CQ14" s="41"/>
      <c r="CR14" s="38"/>
      <c r="CS14" s="40"/>
      <c r="CT14" s="41"/>
      <c r="CU14" s="38"/>
      <c r="CV14" s="40"/>
      <c r="CW14" s="41"/>
      <c r="CX14" s="38"/>
      <c r="CY14" s="40"/>
      <c r="CZ14" s="41"/>
      <c r="DA14" s="38"/>
      <c r="DB14" s="40"/>
      <c r="DC14" s="41"/>
      <c r="DD14" s="38"/>
      <c r="DE14" s="40"/>
      <c r="DF14" s="41"/>
      <c r="DG14" s="38"/>
      <c r="DH14" s="40"/>
      <c r="DI14" s="41"/>
      <c r="DJ14" s="38"/>
      <c r="DK14" s="40"/>
      <c r="DL14" s="41"/>
      <c r="DM14" s="38"/>
      <c r="DN14" s="40"/>
      <c r="DO14" s="41"/>
      <c r="DP14" s="38"/>
      <c r="DQ14" s="40"/>
      <c r="DR14" s="41"/>
      <c r="DS14" s="38"/>
      <c r="DT14" s="40"/>
      <c r="DU14" s="41"/>
      <c r="DV14" s="38"/>
      <c r="DW14" s="40"/>
      <c r="DX14" s="41"/>
      <c r="DY14" s="38"/>
      <c r="DZ14" s="40"/>
      <c r="EA14" s="41"/>
      <c r="EB14" s="38"/>
      <c r="EC14" s="40"/>
      <c r="ED14" s="41"/>
      <c r="EE14" s="38"/>
      <c r="EF14" s="40"/>
      <c r="EG14" s="41"/>
      <c r="EH14" s="38"/>
      <c r="EI14" s="40"/>
      <c r="EJ14" s="41"/>
      <c r="EK14" s="38"/>
      <c r="EL14" s="40"/>
      <c r="EM14" s="41"/>
      <c r="EN14" s="38"/>
      <c r="EO14" s="40"/>
      <c r="EP14" s="41"/>
      <c r="EQ14" s="38"/>
      <c r="ER14" s="40"/>
      <c r="ES14" s="41"/>
      <c r="ET14" s="38"/>
      <c r="EU14" s="40"/>
      <c r="EV14" s="41"/>
      <c r="EW14" s="38"/>
      <c r="EX14" s="40"/>
      <c r="EY14" s="41"/>
      <c r="EZ14" s="38"/>
      <c r="FA14" s="40"/>
      <c r="FB14" s="41"/>
      <c r="FC14" s="38"/>
      <c r="FD14" s="40"/>
      <c r="FE14" s="41"/>
      <c r="FF14" s="38"/>
      <c r="FG14" s="40"/>
      <c r="FH14" s="41"/>
      <c r="FI14" s="38"/>
      <c r="FJ14" s="40"/>
      <c r="FK14" s="41"/>
      <c r="FL14" s="38"/>
      <c r="FM14" s="40"/>
      <c r="FN14" s="41"/>
    </row>
    <row r="15" spans="1:170 7100:7115 8100:8112" ht="16" customHeight="1">
      <c r="A15" s="38"/>
      <c r="B15" s="39"/>
      <c r="C15" s="42"/>
      <c r="D15" s="40"/>
      <c r="E15" s="41"/>
      <c r="F15" s="38"/>
      <c r="G15" s="40"/>
      <c r="H15" s="41"/>
      <c r="I15" s="38"/>
      <c r="J15" s="40"/>
      <c r="K15" s="41"/>
      <c r="L15" s="38"/>
      <c r="M15" s="40"/>
      <c r="N15" s="41"/>
      <c r="O15" s="38"/>
      <c r="P15" s="40"/>
      <c r="Q15" s="41"/>
      <c r="R15" s="38"/>
      <c r="S15" s="40"/>
      <c r="T15" s="41"/>
      <c r="U15" s="38"/>
      <c r="V15" s="40"/>
      <c r="W15" s="41"/>
      <c r="X15" s="38"/>
      <c r="Y15" s="40"/>
      <c r="Z15" s="41"/>
      <c r="AA15" s="38"/>
      <c r="AB15" s="40"/>
      <c r="AC15" s="41"/>
      <c r="AD15" s="38"/>
      <c r="AE15" s="40"/>
      <c r="AF15" s="41"/>
      <c r="AG15" s="38"/>
      <c r="AH15" s="40"/>
      <c r="AI15" s="41"/>
      <c r="AJ15" s="38"/>
      <c r="AK15" s="40"/>
      <c r="AL15" s="41"/>
      <c r="AM15" s="38"/>
      <c r="AN15" s="40"/>
      <c r="AO15" s="41"/>
      <c r="AP15" s="38"/>
      <c r="AQ15" s="40"/>
      <c r="AR15" s="41"/>
      <c r="AS15" s="38"/>
      <c r="AT15" s="40"/>
      <c r="AU15" s="41"/>
      <c r="AV15" s="38"/>
      <c r="AW15" s="40"/>
      <c r="AX15" s="41"/>
      <c r="AY15" s="38"/>
      <c r="AZ15" s="40"/>
      <c r="BA15" s="41"/>
      <c r="BB15" s="38"/>
      <c r="BC15" s="40"/>
      <c r="BD15" s="41"/>
      <c r="BE15" s="38"/>
      <c r="BF15" s="40"/>
      <c r="BG15" s="41"/>
      <c r="BH15" s="38"/>
      <c r="BI15" s="40"/>
      <c r="BJ15" s="41"/>
      <c r="BK15" s="38"/>
      <c r="BL15" s="40"/>
      <c r="BM15" s="41"/>
      <c r="BN15" s="38"/>
      <c r="BO15" s="40"/>
      <c r="BP15" s="41"/>
      <c r="BQ15" s="38"/>
      <c r="BR15" s="40"/>
      <c r="BS15" s="41"/>
      <c r="BT15" s="38"/>
      <c r="BU15" s="40"/>
      <c r="BV15" s="41"/>
      <c r="BW15" s="38"/>
      <c r="BX15" s="40"/>
      <c r="BY15" s="41"/>
      <c r="BZ15" s="38"/>
      <c r="CA15" s="40"/>
      <c r="CB15" s="41"/>
      <c r="CC15" s="38"/>
      <c r="CD15" s="40"/>
      <c r="CE15" s="41"/>
      <c r="CF15" s="38"/>
      <c r="CG15" s="40"/>
      <c r="CH15" s="41"/>
      <c r="CI15" s="38"/>
      <c r="CJ15" s="40"/>
      <c r="CK15" s="41"/>
      <c r="CL15" s="38"/>
      <c r="CM15" s="40"/>
      <c r="CN15" s="41"/>
      <c r="CO15" s="38"/>
      <c r="CP15" s="40"/>
      <c r="CQ15" s="41"/>
      <c r="CR15" s="38"/>
      <c r="CS15" s="40"/>
      <c r="CT15" s="41"/>
      <c r="CU15" s="38"/>
      <c r="CV15" s="40"/>
      <c r="CW15" s="41"/>
      <c r="CX15" s="38"/>
      <c r="CY15" s="40"/>
      <c r="CZ15" s="41"/>
      <c r="DA15" s="38"/>
      <c r="DB15" s="40"/>
      <c r="DC15" s="41"/>
      <c r="DD15" s="38"/>
      <c r="DE15" s="40"/>
      <c r="DF15" s="41"/>
      <c r="DG15" s="38"/>
      <c r="DH15" s="40"/>
      <c r="DI15" s="41"/>
      <c r="DJ15" s="38"/>
      <c r="DK15" s="40"/>
      <c r="DL15" s="41"/>
      <c r="DM15" s="38"/>
      <c r="DN15" s="40"/>
      <c r="DO15" s="41"/>
      <c r="DP15" s="38"/>
      <c r="DQ15" s="40"/>
      <c r="DR15" s="41"/>
      <c r="DS15" s="38"/>
      <c r="DT15" s="40"/>
      <c r="DU15" s="41"/>
      <c r="DV15" s="38"/>
      <c r="DW15" s="40"/>
      <c r="DX15" s="41"/>
      <c r="DY15" s="38"/>
      <c r="DZ15" s="40"/>
      <c r="EA15" s="41"/>
      <c r="EB15" s="38"/>
      <c r="EC15" s="40"/>
      <c r="ED15" s="41"/>
      <c r="EE15" s="38"/>
      <c r="EF15" s="40"/>
      <c r="EG15" s="41"/>
      <c r="EH15" s="38"/>
      <c r="EI15" s="40"/>
      <c r="EJ15" s="41"/>
      <c r="EK15" s="38"/>
      <c r="EL15" s="40"/>
      <c r="EM15" s="41"/>
      <c r="EN15" s="38"/>
      <c r="EO15" s="40"/>
      <c r="EP15" s="41"/>
      <c r="EQ15" s="38"/>
      <c r="ER15" s="40"/>
      <c r="ES15" s="41"/>
      <c r="ET15" s="38"/>
      <c r="EU15" s="40"/>
      <c r="EV15" s="41"/>
      <c r="EW15" s="38"/>
      <c r="EX15" s="40"/>
      <c r="EY15" s="41"/>
      <c r="EZ15" s="38"/>
      <c r="FA15" s="40"/>
      <c r="FB15" s="41"/>
      <c r="FC15" s="38"/>
      <c r="FD15" s="40"/>
      <c r="FE15" s="41"/>
      <c r="FF15" s="38"/>
      <c r="FG15" s="40"/>
      <c r="FH15" s="41"/>
      <c r="FI15" s="38"/>
      <c r="FJ15" s="40"/>
      <c r="FK15" s="41"/>
      <c r="FL15" s="38"/>
      <c r="FM15" s="40"/>
      <c r="FN15" s="41"/>
    </row>
    <row r="16" spans="1:170 7100:7115 8100:8112" ht="16" customHeight="1">
      <c r="A16" s="38"/>
      <c r="B16" s="39"/>
      <c r="C16" s="42"/>
      <c r="D16" s="40"/>
      <c r="E16" s="41"/>
      <c r="F16" s="38"/>
      <c r="G16" s="40"/>
      <c r="H16" s="41"/>
      <c r="I16" s="38"/>
      <c r="J16" s="40"/>
      <c r="K16" s="41"/>
      <c r="L16" s="38"/>
      <c r="M16" s="40"/>
      <c r="N16" s="41"/>
      <c r="O16" s="38"/>
      <c r="P16" s="40"/>
      <c r="Q16" s="41"/>
      <c r="R16" s="38"/>
      <c r="S16" s="40"/>
      <c r="T16" s="41"/>
      <c r="U16" s="38"/>
      <c r="V16" s="40"/>
      <c r="W16" s="41"/>
      <c r="X16" s="38"/>
      <c r="Y16" s="40"/>
      <c r="Z16" s="41"/>
      <c r="AA16" s="38"/>
      <c r="AB16" s="40"/>
      <c r="AC16" s="41"/>
      <c r="AD16" s="38"/>
      <c r="AE16" s="40"/>
      <c r="AF16" s="41"/>
      <c r="AG16" s="38"/>
      <c r="AH16" s="40"/>
      <c r="AI16" s="41"/>
      <c r="AJ16" s="38"/>
      <c r="AK16" s="40"/>
      <c r="AL16" s="41"/>
      <c r="AM16" s="38"/>
      <c r="AN16" s="40"/>
      <c r="AO16" s="41"/>
      <c r="AP16" s="38"/>
      <c r="AQ16" s="40"/>
      <c r="AR16" s="41"/>
      <c r="AS16" s="38"/>
      <c r="AT16" s="40"/>
      <c r="AU16" s="41"/>
      <c r="AV16" s="38"/>
      <c r="AW16" s="40"/>
      <c r="AX16" s="41"/>
      <c r="AY16" s="38"/>
      <c r="AZ16" s="40"/>
      <c r="BA16" s="41"/>
      <c r="BB16" s="38"/>
      <c r="BC16" s="40"/>
      <c r="BD16" s="41"/>
      <c r="BE16" s="38"/>
      <c r="BF16" s="40"/>
      <c r="BG16" s="41"/>
      <c r="BH16" s="38"/>
      <c r="BI16" s="40"/>
      <c r="BJ16" s="41"/>
      <c r="BK16" s="38"/>
      <c r="BL16" s="40"/>
      <c r="BM16" s="41"/>
      <c r="BN16" s="38"/>
      <c r="BO16" s="40"/>
      <c r="BP16" s="41"/>
      <c r="BQ16" s="38"/>
      <c r="BR16" s="40"/>
      <c r="BS16" s="41"/>
      <c r="BT16" s="38"/>
      <c r="BU16" s="40"/>
      <c r="BV16" s="41"/>
      <c r="BW16" s="38"/>
      <c r="BX16" s="40"/>
      <c r="BY16" s="41"/>
      <c r="BZ16" s="38"/>
      <c r="CA16" s="40"/>
      <c r="CB16" s="41"/>
      <c r="CC16" s="38"/>
      <c r="CD16" s="40"/>
      <c r="CE16" s="41"/>
      <c r="CF16" s="38"/>
      <c r="CG16" s="40"/>
      <c r="CH16" s="41"/>
      <c r="CI16" s="38"/>
      <c r="CJ16" s="40"/>
      <c r="CK16" s="41"/>
      <c r="CL16" s="38"/>
      <c r="CM16" s="40"/>
      <c r="CN16" s="41"/>
      <c r="CO16" s="38"/>
      <c r="CP16" s="40"/>
      <c r="CQ16" s="41"/>
      <c r="CR16" s="38"/>
      <c r="CS16" s="40"/>
      <c r="CT16" s="41"/>
      <c r="CU16" s="38"/>
      <c r="CV16" s="40"/>
      <c r="CW16" s="41"/>
      <c r="CX16" s="38"/>
      <c r="CY16" s="40"/>
      <c r="CZ16" s="41"/>
      <c r="DA16" s="38"/>
      <c r="DB16" s="40"/>
      <c r="DC16" s="41"/>
      <c r="DD16" s="38"/>
      <c r="DE16" s="40"/>
      <c r="DF16" s="41"/>
      <c r="DG16" s="38"/>
      <c r="DH16" s="40"/>
      <c r="DI16" s="41"/>
      <c r="DJ16" s="38"/>
      <c r="DK16" s="40"/>
      <c r="DL16" s="41"/>
      <c r="DM16" s="38"/>
      <c r="DN16" s="40"/>
      <c r="DO16" s="41"/>
      <c r="DP16" s="38"/>
      <c r="DQ16" s="40"/>
      <c r="DR16" s="41"/>
      <c r="DS16" s="38"/>
      <c r="DT16" s="40"/>
      <c r="DU16" s="41"/>
      <c r="DV16" s="38"/>
      <c r="DW16" s="40"/>
      <c r="DX16" s="41"/>
      <c r="DY16" s="38"/>
      <c r="DZ16" s="40"/>
      <c r="EA16" s="41"/>
      <c r="EB16" s="38"/>
      <c r="EC16" s="40"/>
      <c r="ED16" s="41"/>
      <c r="EE16" s="38"/>
      <c r="EF16" s="40"/>
      <c r="EG16" s="41"/>
      <c r="EH16" s="38"/>
      <c r="EI16" s="40"/>
      <c r="EJ16" s="41"/>
      <c r="EK16" s="38"/>
      <c r="EL16" s="40"/>
      <c r="EM16" s="41"/>
      <c r="EN16" s="38"/>
      <c r="EO16" s="40"/>
      <c r="EP16" s="41"/>
      <c r="EQ16" s="38"/>
      <c r="ER16" s="40"/>
      <c r="ES16" s="41"/>
      <c r="ET16" s="38"/>
      <c r="EU16" s="40"/>
      <c r="EV16" s="41"/>
      <c r="EW16" s="38"/>
      <c r="EX16" s="40"/>
      <c r="EY16" s="41"/>
      <c r="EZ16" s="38"/>
      <c r="FA16" s="40"/>
      <c r="FB16" s="41"/>
      <c r="FC16" s="38"/>
      <c r="FD16" s="40"/>
      <c r="FE16" s="41"/>
      <c r="FF16" s="38"/>
      <c r="FG16" s="40"/>
      <c r="FH16" s="41"/>
      <c r="FI16" s="38"/>
      <c r="FJ16" s="40"/>
      <c r="FK16" s="41"/>
      <c r="FL16" s="38"/>
      <c r="FM16" s="40"/>
      <c r="FN16" s="41"/>
    </row>
    <row r="17" spans="1:170" ht="16" customHeight="1">
      <c r="A17" s="38"/>
      <c r="B17" s="39"/>
      <c r="C17" s="42"/>
      <c r="D17" s="40"/>
      <c r="E17" s="41"/>
      <c r="F17" s="38"/>
      <c r="G17" s="40"/>
      <c r="H17" s="41"/>
      <c r="I17" s="38"/>
      <c r="J17" s="40"/>
      <c r="K17" s="41"/>
      <c r="L17" s="38"/>
      <c r="M17" s="40"/>
      <c r="N17" s="41"/>
      <c r="O17" s="38"/>
      <c r="P17" s="40"/>
      <c r="Q17" s="41"/>
      <c r="R17" s="38"/>
      <c r="S17" s="40"/>
      <c r="T17" s="41"/>
      <c r="U17" s="38"/>
      <c r="V17" s="40"/>
      <c r="W17" s="41"/>
      <c r="X17" s="38"/>
      <c r="Y17" s="40"/>
      <c r="Z17" s="41"/>
      <c r="AA17" s="38"/>
      <c r="AB17" s="40"/>
      <c r="AC17" s="41"/>
      <c r="AD17" s="38"/>
      <c r="AE17" s="40"/>
      <c r="AF17" s="41"/>
      <c r="AG17" s="38"/>
      <c r="AH17" s="40"/>
      <c r="AI17" s="41"/>
      <c r="AJ17" s="38"/>
      <c r="AK17" s="40"/>
      <c r="AL17" s="41"/>
      <c r="AM17" s="38"/>
      <c r="AN17" s="40"/>
      <c r="AO17" s="41"/>
      <c r="AP17" s="38"/>
      <c r="AQ17" s="40"/>
      <c r="AR17" s="41"/>
      <c r="AS17" s="38"/>
      <c r="AT17" s="40"/>
      <c r="AU17" s="41"/>
      <c r="AV17" s="38"/>
      <c r="AW17" s="40"/>
      <c r="AX17" s="41"/>
      <c r="AY17" s="38"/>
      <c r="AZ17" s="40"/>
      <c r="BA17" s="41"/>
      <c r="BB17" s="38"/>
      <c r="BC17" s="40"/>
      <c r="BD17" s="41"/>
      <c r="BE17" s="38"/>
      <c r="BF17" s="40"/>
      <c r="BG17" s="41"/>
      <c r="BH17" s="38"/>
      <c r="BI17" s="40"/>
      <c r="BJ17" s="41"/>
      <c r="BK17" s="38"/>
      <c r="BL17" s="40"/>
      <c r="BM17" s="41"/>
      <c r="BN17" s="38"/>
      <c r="BO17" s="40"/>
      <c r="BP17" s="41"/>
      <c r="BQ17" s="38"/>
      <c r="BR17" s="40"/>
      <c r="BS17" s="41"/>
      <c r="BT17" s="38"/>
      <c r="BU17" s="40"/>
      <c r="BV17" s="41"/>
      <c r="BW17" s="38"/>
      <c r="BX17" s="40"/>
      <c r="BY17" s="41"/>
      <c r="BZ17" s="38"/>
      <c r="CA17" s="40"/>
      <c r="CB17" s="41"/>
      <c r="CC17" s="38"/>
      <c r="CD17" s="40"/>
      <c r="CE17" s="41"/>
      <c r="CF17" s="38"/>
      <c r="CG17" s="40"/>
      <c r="CH17" s="41"/>
      <c r="CI17" s="38"/>
      <c r="CJ17" s="40"/>
      <c r="CK17" s="41"/>
      <c r="CL17" s="38"/>
      <c r="CM17" s="40"/>
      <c r="CN17" s="41"/>
      <c r="CO17" s="38"/>
      <c r="CP17" s="40"/>
      <c r="CQ17" s="41"/>
      <c r="CR17" s="38"/>
      <c r="CS17" s="40"/>
      <c r="CT17" s="41"/>
      <c r="CU17" s="38"/>
      <c r="CV17" s="40"/>
      <c r="CW17" s="41"/>
      <c r="CX17" s="38"/>
      <c r="CY17" s="40"/>
      <c r="CZ17" s="41"/>
      <c r="DA17" s="38"/>
      <c r="DB17" s="40"/>
      <c r="DC17" s="41"/>
      <c r="DD17" s="38"/>
      <c r="DE17" s="40"/>
      <c r="DF17" s="41"/>
      <c r="DG17" s="38"/>
      <c r="DH17" s="40"/>
      <c r="DI17" s="41"/>
      <c r="DJ17" s="38"/>
      <c r="DK17" s="40"/>
      <c r="DL17" s="41"/>
      <c r="DM17" s="38"/>
      <c r="DN17" s="40"/>
      <c r="DO17" s="41"/>
      <c r="DP17" s="38"/>
      <c r="DQ17" s="40"/>
      <c r="DR17" s="41"/>
      <c r="DS17" s="38"/>
      <c r="DT17" s="40"/>
      <c r="DU17" s="41"/>
      <c r="DV17" s="38"/>
      <c r="DW17" s="40"/>
      <c r="DX17" s="41"/>
      <c r="DY17" s="38"/>
      <c r="DZ17" s="40"/>
      <c r="EA17" s="41"/>
      <c r="EB17" s="38"/>
      <c r="EC17" s="40"/>
      <c r="ED17" s="41"/>
      <c r="EE17" s="38"/>
      <c r="EF17" s="40"/>
      <c r="EG17" s="41"/>
      <c r="EH17" s="38"/>
      <c r="EI17" s="40"/>
      <c r="EJ17" s="41"/>
      <c r="EK17" s="38"/>
      <c r="EL17" s="40"/>
      <c r="EM17" s="41"/>
      <c r="EN17" s="38"/>
      <c r="EO17" s="40"/>
      <c r="EP17" s="41"/>
      <c r="EQ17" s="38"/>
      <c r="ER17" s="40"/>
      <c r="ES17" s="41"/>
      <c r="ET17" s="38"/>
      <c r="EU17" s="40"/>
      <c r="EV17" s="41"/>
      <c r="EW17" s="38"/>
      <c r="EX17" s="40"/>
      <c r="EY17" s="41"/>
      <c r="EZ17" s="38"/>
      <c r="FA17" s="40"/>
      <c r="FB17" s="41"/>
      <c r="FC17" s="38"/>
      <c r="FD17" s="40"/>
      <c r="FE17" s="41"/>
      <c r="FF17" s="38"/>
      <c r="FG17" s="40"/>
      <c r="FH17" s="41"/>
      <c r="FI17" s="38"/>
      <c r="FJ17" s="40"/>
      <c r="FK17" s="41"/>
      <c r="FL17" s="38"/>
      <c r="FM17" s="40"/>
      <c r="FN17" s="41"/>
    </row>
    <row r="18" spans="1:170" ht="16" customHeight="1">
      <c r="A18" s="38"/>
      <c r="B18" s="39"/>
      <c r="C18" s="42"/>
      <c r="D18" s="40"/>
      <c r="E18" s="41"/>
      <c r="F18" s="38"/>
      <c r="G18" s="40"/>
      <c r="H18" s="41"/>
      <c r="I18" s="38"/>
      <c r="J18" s="40"/>
      <c r="K18" s="41"/>
      <c r="L18" s="38"/>
      <c r="M18" s="40"/>
      <c r="N18" s="41"/>
      <c r="O18" s="38"/>
      <c r="P18" s="40"/>
      <c r="Q18" s="41"/>
      <c r="R18" s="38"/>
      <c r="S18" s="40"/>
      <c r="T18" s="41"/>
      <c r="U18" s="38"/>
      <c r="V18" s="40"/>
      <c r="W18" s="41"/>
      <c r="X18" s="38"/>
      <c r="Y18" s="40"/>
      <c r="Z18" s="41"/>
      <c r="AA18" s="38"/>
      <c r="AB18" s="40"/>
      <c r="AC18" s="41"/>
      <c r="AD18" s="38"/>
      <c r="AE18" s="40"/>
      <c r="AF18" s="41"/>
      <c r="AG18" s="38"/>
      <c r="AH18" s="40"/>
      <c r="AI18" s="41"/>
      <c r="AJ18" s="38"/>
      <c r="AK18" s="40"/>
      <c r="AL18" s="41"/>
      <c r="AM18" s="38"/>
      <c r="AN18" s="40"/>
      <c r="AO18" s="41"/>
      <c r="AP18" s="38"/>
      <c r="AQ18" s="40"/>
      <c r="AR18" s="41"/>
      <c r="AS18" s="38"/>
      <c r="AT18" s="40"/>
      <c r="AU18" s="41"/>
      <c r="AV18" s="38"/>
      <c r="AW18" s="40"/>
      <c r="AX18" s="41"/>
      <c r="AY18" s="38"/>
      <c r="AZ18" s="40"/>
      <c r="BA18" s="41"/>
      <c r="BB18" s="38"/>
      <c r="BC18" s="40"/>
      <c r="BD18" s="41"/>
      <c r="BE18" s="38"/>
      <c r="BF18" s="40"/>
      <c r="BG18" s="41"/>
      <c r="BH18" s="38"/>
      <c r="BI18" s="40"/>
      <c r="BJ18" s="41"/>
      <c r="BK18" s="38"/>
      <c r="BL18" s="40"/>
      <c r="BM18" s="41"/>
      <c r="BN18" s="38"/>
      <c r="BO18" s="40"/>
      <c r="BP18" s="41"/>
      <c r="BQ18" s="38"/>
      <c r="BR18" s="40"/>
      <c r="BS18" s="41"/>
      <c r="BT18" s="38"/>
      <c r="BU18" s="40"/>
      <c r="BV18" s="41"/>
      <c r="BW18" s="38"/>
      <c r="BX18" s="40"/>
      <c r="BY18" s="41"/>
      <c r="BZ18" s="38"/>
      <c r="CA18" s="40"/>
      <c r="CB18" s="41"/>
      <c r="CC18" s="38"/>
      <c r="CD18" s="40"/>
      <c r="CE18" s="41"/>
      <c r="CF18" s="38"/>
      <c r="CG18" s="40"/>
      <c r="CH18" s="41"/>
      <c r="CI18" s="38"/>
      <c r="CJ18" s="40"/>
      <c r="CK18" s="41"/>
      <c r="CL18" s="38"/>
      <c r="CM18" s="40"/>
      <c r="CN18" s="41"/>
      <c r="CO18" s="38"/>
      <c r="CP18" s="40"/>
      <c r="CQ18" s="41"/>
      <c r="CR18" s="38"/>
      <c r="CS18" s="40"/>
      <c r="CT18" s="41"/>
      <c r="CU18" s="38"/>
      <c r="CV18" s="40"/>
      <c r="CW18" s="41"/>
      <c r="CX18" s="38"/>
      <c r="CY18" s="40"/>
      <c r="CZ18" s="41"/>
      <c r="DA18" s="38"/>
      <c r="DB18" s="40"/>
      <c r="DC18" s="41"/>
      <c r="DD18" s="38"/>
      <c r="DE18" s="40"/>
      <c r="DF18" s="41"/>
      <c r="DG18" s="38"/>
      <c r="DH18" s="40"/>
      <c r="DI18" s="41"/>
      <c r="DJ18" s="38"/>
      <c r="DK18" s="40"/>
      <c r="DL18" s="41"/>
      <c r="DM18" s="38"/>
      <c r="DN18" s="40"/>
      <c r="DO18" s="41"/>
      <c r="DP18" s="38"/>
      <c r="DQ18" s="40"/>
      <c r="DR18" s="41"/>
      <c r="DS18" s="38"/>
      <c r="DT18" s="40"/>
      <c r="DU18" s="41"/>
      <c r="DV18" s="38"/>
      <c r="DW18" s="40"/>
      <c r="DX18" s="41"/>
      <c r="DY18" s="38"/>
      <c r="DZ18" s="40"/>
      <c r="EA18" s="41"/>
      <c r="EB18" s="38"/>
      <c r="EC18" s="40"/>
      <c r="ED18" s="41"/>
      <c r="EE18" s="38"/>
      <c r="EF18" s="40"/>
      <c r="EG18" s="41"/>
      <c r="EH18" s="38"/>
      <c r="EI18" s="40"/>
      <c r="EJ18" s="41"/>
      <c r="EK18" s="38"/>
      <c r="EL18" s="40"/>
      <c r="EM18" s="41"/>
      <c r="EN18" s="38"/>
      <c r="EO18" s="40"/>
      <c r="EP18" s="41"/>
      <c r="EQ18" s="38"/>
      <c r="ER18" s="40"/>
      <c r="ES18" s="41"/>
      <c r="ET18" s="38"/>
      <c r="EU18" s="40"/>
      <c r="EV18" s="41"/>
      <c r="EW18" s="38"/>
      <c r="EX18" s="40"/>
      <c r="EY18" s="41"/>
      <c r="EZ18" s="38"/>
      <c r="FA18" s="40"/>
      <c r="FB18" s="41"/>
      <c r="FC18" s="38"/>
      <c r="FD18" s="40"/>
      <c r="FE18" s="41"/>
      <c r="FF18" s="38"/>
      <c r="FG18" s="40"/>
      <c r="FH18" s="41"/>
      <c r="FI18" s="38"/>
      <c r="FJ18" s="40"/>
      <c r="FK18" s="41"/>
      <c r="FL18" s="38"/>
      <c r="FM18" s="40"/>
      <c r="FN18" s="41"/>
    </row>
    <row r="19" spans="1:170" ht="16" customHeight="1">
      <c r="A19" s="38"/>
      <c r="B19" s="39"/>
      <c r="C19" s="42"/>
      <c r="D19" s="40"/>
      <c r="E19" s="41"/>
      <c r="F19" s="38"/>
      <c r="G19" s="40"/>
      <c r="H19" s="41"/>
      <c r="I19" s="38"/>
      <c r="J19" s="40"/>
      <c r="K19" s="41"/>
      <c r="L19" s="38"/>
      <c r="M19" s="40"/>
      <c r="N19" s="41"/>
      <c r="O19" s="38"/>
      <c r="P19" s="40"/>
      <c r="Q19" s="41"/>
      <c r="R19" s="38"/>
      <c r="S19" s="40"/>
      <c r="T19" s="41"/>
      <c r="U19" s="38"/>
      <c r="V19" s="40"/>
      <c r="W19" s="41"/>
      <c r="X19" s="38"/>
      <c r="Y19" s="40"/>
      <c r="Z19" s="41"/>
      <c r="AA19" s="38"/>
      <c r="AB19" s="40"/>
      <c r="AC19" s="41"/>
      <c r="AD19" s="38"/>
      <c r="AE19" s="40"/>
      <c r="AF19" s="41"/>
      <c r="AG19" s="38"/>
      <c r="AH19" s="40"/>
      <c r="AI19" s="41"/>
      <c r="AJ19" s="38"/>
      <c r="AK19" s="40"/>
      <c r="AL19" s="41"/>
      <c r="AM19" s="38"/>
      <c r="AN19" s="40"/>
      <c r="AO19" s="41"/>
      <c r="AP19" s="38"/>
      <c r="AQ19" s="40"/>
      <c r="AR19" s="41"/>
      <c r="AS19" s="38"/>
      <c r="AT19" s="40"/>
      <c r="AU19" s="41"/>
      <c r="AV19" s="38"/>
      <c r="AW19" s="40"/>
      <c r="AX19" s="41"/>
      <c r="AY19" s="38"/>
      <c r="AZ19" s="40"/>
      <c r="BA19" s="41"/>
      <c r="BB19" s="38"/>
      <c r="BC19" s="40"/>
      <c r="BD19" s="41"/>
      <c r="BE19" s="38"/>
      <c r="BF19" s="40"/>
      <c r="BG19" s="41"/>
      <c r="BH19" s="38"/>
      <c r="BI19" s="40"/>
      <c r="BJ19" s="41"/>
      <c r="BK19" s="38"/>
      <c r="BL19" s="40"/>
      <c r="BM19" s="41"/>
      <c r="BN19" s="38"/>
      <c r="BO19" s="40"/>
      <c r="BP19" s="41"/>
      <c r="BQ19" s="38"/>
      <c r="BR19" s="40"/>
      <c r="BS19" s="41"/>
      <c r="BT19" s="38"/>
      <c r="BU19" s="40"/>
      <c r="BV19" s="41"/>
      <c r="BW19" s="38"/>
      <c r="BX19" s="40"/>
      <c r="BY19" s="41"/>
      <c r="BZ19" s="38"/>
      <c r="CA19" s="40"/>
      <c r="CB19" s="41"/>
      <c r="CC19" s="38"/>
      <c r="CD19" s="40"/>
      <c r="CE19" s="41"/>
      <c r="CF19" s="38"/>
      <c r="CG19" s="40"/>
      <c r="CH19" s="41"/>
      <c r="CI19" s="38"/>
      <c r="CJ19" s="40"/>
      <c r="CK19" s="41"/>
      <c r="CL19" s="38"/>
      <c r="CM19" s="40"/>
      <c r="CN19" s="41"/>
      <c r="CO19" s="38"/>
      <c r="CP19" s="40"/>
      <c r="CQ19" s="41"/>
      <c r="CR19" s="38"/>
      <c r="CS19" s="40"/>
      <c r="CT19" s="41"/>
      <c r="CU19" s="38"/>
      <c r="CV19" s="40"/>
      <c r="CW19" s="41"/>
      <c r="CX19" s="38"/>
      <c r="CY19" s="40"/>
      <c r="CZ19" s="41"/>
      <c r="DA19" s="38"/>
      <c r="DB19" s="40"/>
      <c r="DC19" s="41"/>
      <c r="DD19" s="38"/>
      <c r="DE19" s="40"/>
      <c r="DF19" s="41"/>
      <c r="DG19" s="38"/>
      <c r="DH19" s="40"/>
      <c r="DI19" s="41"/>
      <c r="DJ19" s="38"/>
      <c r="DK19" s="40"/>
      <c r="DL19" s="41"/>
      <c r="DM19" s="38"/>
      <c r="DN19" s="40"/>
      <c r="DO19" s="41"/>
      <c r="DP19" s="38"/>
      <c r="DQ19" s="40"/>
      <c r="DR19" s="41"/>
      <c r="DS19" s="38"/>
      <c r="DT19" s="40"/>
      <c r="DU19" s="41"/>
      <c r="DV19" s="38"/>
      <c r="DW19" s="40"/>
      <c r="DX19" s="41"/>
      <c r="DY19" s="38"/>
      <c r="DZ19" s="40"/>
      <c r="EA19" s="41"/>
      <c r="EB19" s="38"/>
      <c r="EC19" s="40"/>
      <c r="ED19" s="41"/>
      <c r="EE19" s="38"/>
      <c r="EF19" s="40"/>
      <c r="EG19" s="41"/>
      <c r="EH19" s="38"/>
      <c r="EI19" s="40"/>
      <c r="EJ19" s="41"/>
      <c r="EK19" s="38"/>
      <c r="EL19" s="40"/>
      <c r="EM19" s="41"/>
      <c r="EN19" s="38"/>
      <c r="EO19" s="40"/>
      <c r="EP19" s="41"/>
      <c r="EQ19" s="38"/>
      <c r="ER19" s="40"/>
      <c r="ES19" s="41"/>
      <c r="ET19" s="38"/>
      <c r="EU19" s="40"/>
      <c r="EV19" s="41"/>
      <c r="EW19" s="38"/>
      <c r="EX19" s="40"/>
      <c r="EY19" s="41"/>
      <c r="EZ19" s="38"/>
      <c r="FA19" s="40"/>
      <c r="FB19" s="41"/>
      <c r="FC19" s="38"/>
      <c r="FD19" s="40"/>
      <c r="FE19" s="41"/>
      <c r="FF19" s="38"/>
      <c r="FG19" s="40"/>
      <c r="FH19" s="41"/>
      <c r="FI19" s="38"/>
      <c r="FJ19" s="40"/>
      <c r="FK19" s="41"/>
      <c r="FL19" s="38"/>
      <c r="FM19" s="40"/>
      <c r="FN19" s="41"/>
    </row>
    <row r="20" spans="1:170" ht="16" customHeight="1">
      <c r="A20" s="38"/>
      <c r="B20" s="39"/>
      <c r="C20" s="42"/>
      <c r="D20" s="40"/>
      <c r="E20" s="41"/>
      <c r="F20" s="38"/>
      <c r="G20" s="40"/>
      <c r="H20" s="41"/>
      <c r="I20" s="38"/>
      <c r="J20" s="40"/>
      <c r="K20" s="41"/>
      <c r="L20" s="38"/>
      <c r="M20" s="40"/>
      <c r="N20" s="41"/>
      <c r="O20" s="38"/>
      <c r="P20" s="40"/>
      <c r="Q20" s="41"/>
      <c r="R20" s="38"/>
      <c r="S20" s="40"/>
      <c r="T20" s="41"/>
      <c r="U20" s="38"/>
      <c r="V20" s="40"/>
      <c r="W20" s="41"/>
      <c r="X20" s="38"/>
      <c r="Y20" s="40"/>
      <c r="Z20" s="41"/>
      <c r="AA20" s="38"/>
      <c r="AB20" s="40"/>
      <c r="AC20" s="41"/>
      <c r="AD20" s="38"/>
      <c r="AE20" s="40"/>
      <c r="AF20" s="41"/>
      <c r="AG20" s="38"/>
      <c r="AH20" s="40"/>
      <c r="AI20" s="41"/>
      <c r="AJ20" s="38"/>
      <c r="AK20" s="40"/>
      <c r="AL20" s="41"/>
      <c r="AM20" s="38"/>
      <c r="AN20" s="40"/>
      <c r="AO20" s="41"/>
      <c r="AP20" s="38"/>
      <c r="AQ20" s="40"/>
      <c r="AR20" s="41"/>
      <c r="AS20" s="38"/>
      <c r="AT20" s="40"/>
      <c r="AU20" s="41"/>
      <c r="AV20" s="38"/>
      <c r="AW20" s="40"/>
      <c r="AX20" s="41"/>
      <c r="AY20" s="38"/>
      <c r="AZ20" s="40"/>
      <c r="BA20" s="41"/>
      <c r="BB20" s="38"/>
      <c r="BC20" s="40"/>
      <c r="BD20" s="41"/>
      <c r="BE20" s="38"/>
      <c r="BF20" s="40"/>
      <c r="BG20" s="41"/>
      <c r="BH20" s="38"/>
      <c r="BI20" s="40"/>
      <c r="BJ20" s="41"/>
      <c r="BK20" s="38"/>
      <c r="BL20" s="40"/>
      <c r="BM20" s="41"/>
      <c r="BN20" s="38"/>
      <c r="BO20" s="40"/>
      <c r="BP20" s="41"/>
      <c r="BQ20" s="38"/>
      <c r="BR20" s="40"/>
      <c r="BS20" s="41"/>
      <c r="BT20" s="38"/>
      <c r="BU20" s="40"/>
      <c r="BV20" s="41"/>
      <c r="BW20" s="38"/>
      <c r="BX20" s="40"/>
      <c r="BY20" s="41"/>
      <c r="BZ20" s="38"/>
      <c r="CA20" s="40"/>
      <c r="CB20" s="41"/>
      <c r="CC20" s="38"/>
      <c r="CD20" s="40"/>
      <c r="CE20" s="41"/>
      <c r="CF20" s="38"/>
      <c r="CG20" s="40"/>
      <c r="CH20" s="41"/>
      <c r="CI20" s="38"/>
      <c r="CJ20" s="40"/>
      <c r="CK20" s="41"/>
      <c r="CL20" s="38"/>
      <c r="CM20" s="40"/>
      <c r="CN20" s="41"/>
      <c r="CO20" s="38"/>
      <c r="CP20" s="40"/>
      <c r="CQ20" s="41"/>
      <c r="CR20" s="38"/>
      <c r="CS20" s="40"/>
      <c r="CT20" s="41"/>
      <c r="CU20" s="38"/>
      <c r="CV20" s="40"/>
      <c r="CW20" s="41"/>
      <c r="CX20" s="38"/>
      <c r="CY20" s="40"/>
      <c r="CZ20" s="41"/>
      <c r="DA20" s="38"/>
      <c r="DB20" s="40"/>
      <c r="DC20" s="41"/>
      <c r="DD20" s="38"/>
      <c r="DE20" s="40"/>
      <c r="DF20" s="41"/>
      <c r="DG20" s="38"/>
      <c r="DH20" s="40"/>
      <c r="DI20" s="41"/>
      <c r="DJ20" s="38"/>
      <c r="DK20" s="40"/>
      <c r="DL20" s="41"/>
      <c r="DM20" s="38"/>
      <c r="DN20" s="40"/>
      <c r="DO20" s="41"/>
      <c r="DP20" s="38"/>
      <c r="DQ20" s="40"/>
      <c r="DR20" s="41"/>
      <c r="DS20" s="38"/>
      <c r="DT20" s="40"/>
      <c r="DU20" s="41"/>
      <c r="DV20" s="38"/>
      <c r="DW20" s="40"/>
      <c r="DX20" s="41"/>
      <c r="DY20" s="38"/>
      <c r="DZ20" s="40"/>
      <c r="EA20" s="41"/>
      <c r="EB20" s="38"/>
      <c r="EC20" s="40"/>
      <c r="ED20" s="41"/>
      <c r="EE20" s="38"/>
      <c r="EF20" s="40"/>
      <c r="EG20" s="41"/>
      <c r="EH20" s="38"/>
      <c r="EI20" s="40"/>
      <c r="EJ20" s="41"/>
      <c r="EK20" s="38"/>
      <c r="EL20" s="40"/>
      <c r="EM20" s="41"/>
      <c r="EN20" s="38"/>
      <c r="EO20" s="40"/>
      <c r="EP20" s="41"/>
      <c r="EQ20" s="38"/>
      <c r="ER20" s="40"/>
      <c r="ES20" s="41"/>
      <c r="ET20" s="38"/>
      <c r="EU20" s="40"/>
      <c r="EV20" s="41"/>
      <c r="EW20" s="38"/>
      <c r="EX20" s="40"/>
      <c r="EY20" s="41"/>
      <c r="EZ20" s="38"/>
      <c r="FA20" s="40"/>
      <c r="FB20" s="41"/>
      <c r="FC20" s="38"/>
      <c r="FD20" s="40"/>
      <c r="FE20" s="41"/>
      <c r="FF20" s="38"/>
      <c r="FG20" s="40"/>
      <c r="FH20" s="41"/>
      <c r="FI20" s="38"/>
      <c r="FJ20" s="40"/>
      <c r="FK20" s="41"/>
      <c r="FL20" s="38"/>
      <c r="FM20" s="40"/>
      <c r="FN20" s="41"/>
    </row>
    <row r="21" spans="1:170" ht="16" customHeight="1">
      <c r="A21" s="38"/>
      <c r="B21" s="39"/>
      <c r="C21" s="42"/>
      <c r="D21" s="40"/>
      <c r="E21" s="41"/>
      <c r="F21" s="38"/>
      <c r="G21" s="40"/>
      <c r="H21" s="41"/>
      <c r="I21" s="38"/>
      <c r="J21" s="40"/>
      <c r="K21" s="41"/>
      <c r="L21" s="38"/>
      <c r="M21" s="40"/>
      <c r="N21" s="41"/>
      <c r="O21" s="38"/>
      <c r="P21" s="40"/>
      <c r="Q21" s="41"/>
      <c r="R21" s="38"/>
      <c r="S21" s="40"/>
      <c r="T21" s="41"/>
      <c r="U21" s="38"/>
      <c r="V21" s="40"/>
      <c r="W21" s="41"/>
      <c r="X21" s="38"/>
      <c r="Y21" s="40"/>
      <c r="Z21" s="41"/>
      <c r="AA21" s="38"/>
      <c r="AB21" s="40"/>
      <c r="AC21" s="41"/>
      <c r="AD21" s="38"/>
      <c r="AE21" s="40"/>
      <c r="AF21" s="41"/>
      <c r="AG21" s="38"/>
      <c r="AH21" s="40"/>
      <c r="AI21" s="41"/>
      <c r="AJ21" s="38"/>
      <c r="AK21" s="40"/>
      <c r="AL21" s="41"/>
      <c r="AM21" s="38"/>
      <c r="AN21" s="40"/>
      <c r="AO21" s="41"/>
      <c r="AP21" s="38"/>
      <c r="AQ21" s="40"/>
      <c r="AR21" s="41"/>
      <c r="AS21" s="38"/>
      <c r="AT21" s="40"/>
      <c r="AU21" s="41"/>
      <c r="AV21" s="38"/>
      <c r="AW21" s="40"/>
      <c r="AX21" s="41"/>
      <c r="AY21" s="38"/>
      <c r="AZ21" s="40"/>
      <c r="BA21" s="41"/>
      <c r="BB21" s="38"/>
      <c r="BC21" s="40"/>
      <c r="BD21" s="41"/>
      <c r="BE21" s="38"/>
      <c r="BF21" s="40"/>
      <c r="BG21" s="41"/>
      <c r="BH21" s="38"/>
      <c r="BI21" s="40"/>
      <c r="BJ21" s="41"/>
      <c r="BK21" s="38"/>
      <c r="BL21" s="40"/>
      <c r="BM21" s="41"/>
      <c r="BN21" s="38"/>
      <c r="BO21" s="40"/>
      <c r="BP21" s="41"/>
      <c r="BQ21" s="38"/>
      <c r="BR21" s="40"/>
      <c r="BS21" s="41"/>
      <c r="BT21" s="38"/>
      <c r="BU21" s="40"/>
      <c r="BV21" s="41"/>
      <c r="BW21" s="38"/>
      <c r="BX21" s="40"/>
      <c r="BY21" s="41"/>
      <c r="BZ21" s="38"/>
      <c r="CA21" s="40"/>
      <c r="CB21" s="41"/>
      <c r="CC21" s="38"/>
      <c r="CD21" s="40"/>
      <c r="CE21" s="41"/>
      <c r="CF21" s="38"/>
      <c r="CG21" s="40"/>
      <c r="CH21" s="41"/>
      <c r="CI21" s="38"/>
      <c r="CJ21" s="40"/>
      <c r="CK21" s="41"/>
      <c r="CL21" s="38"/>
      <c r="CM21" s="40"/>
      <c r="CN21" s="41"/>
      <c r="CO21" s="38"/>
      <c r="CP21" s="40"/>
      <c r="CQ21" s="41"/>
      <c r="CR21" s="38"/>
      <c r="CS21" s="40"/>
      <c r="CT21" s="41"/>
      <c r="CU21" s="38"/>
      <c r="CV21" s="40"/>
      <c r="CW21" s="41"/>
      <c r="CX21" s="38"/>
      <c r="CY21" s="40"/>
      <c r="CZ21" s="41"/>
      <c r="DA21" s="38"/>
      <c r="DB21" s="40"/>
      <c r="DC21" s="41"/>
      <c r="DD21" s="38"/>
      <c r="DE21" s="40"/>
      <c r="DF21" s="41"/>
      <c r="DG21" s="38"/>
      <c r="DH21" s="40"/>
      <c r="DI21" s="41"/>
      <c r="DJ21" s="38"/>
      <c r="DK21" s="40"/>
      <c r="DL21" s="41"/>
      <c r="DM21" s="38"/>
      <c r="DN21" s="40"/>
      <c r="DO21" s="41"/>
      <c r="DP21" s="38"/>
      <c r="DQ21" s="40"/>
      <c r="DR21" s="41"/>
      <c r="DS21" s="38"/>
      <c r="DT21" s="40"/>
      <c r="DU21" s="41"/>
      <c r="DV21" s="38"/>
      <c r="DW21" s="40"/>
      <c r="DX21" s="41"/>
      <c r="DY21" s="38"/>
      <c r="DZ21" s="40"/>
      <c r="EA21" s="41"/>
      <c r="EB21" s="38"/>
      <c r="EC21" s="40"/>
      <c r="ED21" s="41"/>
      <c r="EE21" s="38"/>
      <c r="EF21" s="40"/>
      <c r="EG21" s="41"/>
      <c r="EH21" s="38"/>
      <c r="EI21" s="40"/>
      <c r="EJ21" s="41"/>
      <c r="EK21" s="38"/>
      <c r="EL21" s="40"/>
      <c r="EM21" s="41"/>
      <c r="EN21" s="38"/>
      <c r="EO21" s="40"/>
      <c r="EP21" s="41"/>
      <c r="EQ21" s="38"/>
      <c r="ER21" s="40"/>
      <c r="ES21" s="41"/>
      <c r="ET21" s="38"/>
      <c r="EU21" s="40"/>
      <c r="EV21" s="41"/>
      <c r="EW21" s="38"/>
      <c r="EX21" s="40"/>
      <c r="EY21" s="41"/>
      <c r="EZ21" s="38"/>
      <c r="FA21" s="40"/>
      <c r="FB21" s="41"/>
      <c r="FC21" s="38"/>
      <c r="FD21" s="40"/>
      <c r="FE21" s="41"/>
      <c r="FF21" s="38"/>
      <c r="FG21" s="40"/>
      <c r="FH21" s="41"/>
      <c r="FI21" s="38"/>
      <c r="FJ21" s="40"/>
      <c r="FK21" s="41"/>
      <c r="FL21" s="38"/>
      <c r="FM21" s="40"/>
      <c r="FN21" s="41"/>
    </row>
    <row r="22" spans="1:170" ht="16" customHeight="1">
      <c r="A22" s="38"/>
      <c r="B22" s="39"/>
      <c r="C22" s="42"/>
      <c r="D22" s="40"/>
      <c r="E22" s="41"/>
      <c r="F22" s="38"/>
      <c r="G22" s="40"/>
      <c r="H22" s="41"/>
      <c r="I22" s="38"/>
      <c r="J22" s="40"/>
      <c r="K22" s="41"/>
      <c r="L22" s="38"/>
      <c r="M22" s="40"/>
      <c r="N22" s="41"/>
      <c r="O22" s="38"/>
      <c r="P22" s="40"/>
      <c r="Q22" s="41"/>
      <c r="R22" s="38"/>
      <c r="S22" s="40"/>
      <c r="T22" s="41"/>
      <c r="U22" s="38"/>
      <c r="V22" s="40"/>
      <c r="W22" s="41"/>
      <c r="X22" s="38"/>
      <c r="Y22" s="40"/>
      <c r="Z22" s="41"/>
      <c r="AA22" s="38"/>
      <c r="AB22" s="40"/>
      <c r="AC22" s="41"/>
      <c r="AD22" s="38"/>
      <c r="AE22" s="40"/>
      <c r="AF22" s="41"/>
      <c r="AG22" s="38"/>
      <c r="AH22" s="40"/>
      <c r="AI22" s="41"/>
      <c r="AJ22" s="38"/>
      <c r="AK22" s="40"/>
      <c r="AL22" s="41"/>
      <c r="AM22" s="38"/>
      <c r="AN22" s="40"/>
      <c r="AO22" s="41"/>
      <c r="AP22" s="38"/>
      <c r="AQ22" s="40"/>
      <c r="AR22" s="41"/>
      <c r="AS22" s="38"/>
      <c r="AT22" s="40"/>
      <c r="AU22" s="41"/>
      <c r="AV22" s="38"/>
      <c r="AW22" s="40"/>
      <c r="AX22" s="41"/>
      <c r="AY22" s="38"/>
      <c r="AZ22" s="40"/>
      <c r="BA22" s="41"/>
      <c r="BB22" s="38"/>
      <c r="BC22" s="40"/>
      <c r="BD22" s="41"/>
      <c r="BE22" s="38"/>
      <c r="BF22" s="40"/>
      <c r="BG22" s="41"/>
      <c r="BH22" s="38"/>
      <c r="BI22" s="40"/>
      <c r="BJ22" s="41"/>
      <c r="BK22" s="38"/>
      <c r="BL22" s="40"/>
      <c r="BM22" s="41"/>
      <c r="BN22" s="38"/>
      <c r="BO22" s="40"/>
      <c r="BP22" s="41"/>
      <c r="BQ22" s="38"/>
      <c r="BR22" s="40"/>
      <c r="BS22" s="41"/>
      <c r="BT22" s="38"/>
      <c r="BU22" s="40"/>
      <c r="BV22" s="41"/>
      <c r="BW22" s="38"/>
      <c r="BX22" s="40"/>
      <c r="BY22" s="41"/>
      <c r="BZ22" s="38"/>
      <c r="CA22" s="40"/>
      <c r="CB22" s="41"/>
      <c r="CC22" s="38"/>
      <c r="CD22" s="40"/>
      <c r="CE22" s="41"/>
      <c r="CF22" s="38"/>
      <c r="CG22" s="40"/>
      <c r="CH22" s="41"/>
      <c r="CI22" s="38"/>
      <c r="CJ22" s="40"/>
      <c r="CK22" s="41"/>
      <c r="CL22" s="38"/>
      <c r="CM22" s="40"/>
      <c r="CN22" s="41"/>
      <c r="CO22" s="38"/>
      <c r="CP22" s="40"/>
      <c r="CQ22" s="41"/>
      <c r="CR22" s="38"/>
      <c r="CS22" s="40"/>
      <c r="CT22" s="41"/>
      <c r="CU22" s="38"/>
      <c r="CV22" s="40"/>
      <c r="CW22" s="41"/>
      <c r="CX22" s="38"/>
      <c r="CY22" s="40"/>
      <c r="CZ22" s="41"/>
      <c r="DA22" s="38"/>
      <c r="DB22" s="40"/>
      <c r="DC22" s="41"/>
      <c r="DD22" s="38"/>
      <c r="DE22" s="40"/>
      <c r="DF22" s="41"/>
      <c r="DG22" s="38"/>
      <c r="DH22" s="40"/>
      <c r="DI22" s="41"/>
      <c r="DJ22" s="38"/>
      <c r="DK22" s="40"/>
      <c r="DL22" s="41"/>
      <c r="DM22" s="38"/>
      <c r="DN22" s="40"/>
      <c r="DO22" s="41"/>
      <c r="DP22" s="38"/>
      <c r="DQ22" s="40"/>
      <c r="DR22" s="41"/>
      <c r="DS22" s="38"/>
      <c r="DT22" s="40"/>
      <c r="DU22" s="41"/>
      <c r="DV22" s="38"/>
      <c r="DW22" s="40"/>
      <c r="DX22" s="41"/>
      <c r="DY22" s="38"/>
      <c r="DZ22" s="40"/>
      <c r="EA22" s="41"/>
      <c r="EB22" s="38"/>
      <c r="EC22" s="40"/>
      <c r="ED22" s="41"/>
      <c r="EE22" s="38"/>
      <c r="EF22" s="40"/>
      <c r="EG22" s="41"/>
      <c r="EH22" s="38"/>
      <c r="EI22" s="40"/>
      <c r="EJ22" s="41"/>
      <c r="EK22" s="38"/>
      <c r="EL22" s="40"/>
      <c r="EM22" s="41"/>
      <c r="EN22" s="38"/>
      <c r="EO22" s="40"/>
      <c r="EP22" s="41"/>
      <c r="EQ22" s="38"/>
      <c r="ER22" s="40"/>
      <c r="ES22" s="41"/>
      <c r="ET22" s="38"/>
      <c r="EU22" s="40"/>
      <c r="EV22" s="41"/>
      <c r="EW22" s="38"/>
      <c r="EX22" s="40"/>
      <c r="EY22" s="41"/>
      <c r="EZ22" s="38"/>
      <c r="FA22" s="40"/>
      <c r="FB22" s="41"/>
      <c r="FC22" s="38"/>
      <c r="FD22" s="40"/>
      <c r="FE22" s="41"/>
      <c r="FF22" s="38"/>
      <c r="FG22" s="40"/>
      <c r="FH22" s="41"/>
      <c r="FI22" s="38"/>
      <c r="FJ22" s="40"/>
      <c r="FK22" s="41"/>
      <c r="FL22" s="38"/>
      <c r="FM22" s="40"/>
      <c r="FN22" s="41"/>
    </row>
    <row r="23" spans="1:170" ht="16" customHeight="1">
      <c r="A23" s="38"/>
      <c r="B23" s="39"/>
      <c r="C23" s="42"/>
      <c r="D23" s="40"/>
      <c r="E23" s="41"/>
      <c r="F23" s="38"/>
      <c r="G23" s="40"/>
      <c r="H23" s="41"/>
      <c r="I23" s="38"/>
      <c r="J23" s="40"/>
      <c r="K23" s="41"/>
      <c r="L23" s="38"/>
      <c r="M23" s="40"/>
      <c r="N23" s="41"/>
      <c r="O23" s="38"/>
      <c r="P23" s="40"/>
      <c r="Q23" s="41"/>
      <c r="R23" s="38"/>
      <c r="S23" s="40"/>
      <c r="T23" s="41"/>
      <c r="U23" s="38"/>
      <c r="V23" s="40"/>
      <c r="W23" s="41"/>
      <c r="X23" s="38"/>
      <c r="Y23" s="40"/>
      <c r="Z23" s="41"/>
      <c r="AA23" s="38"/>
      <c r="AB23" s="40"/>
      <c r="AC23" s="41"/>
      <c r="AD23" s="38"/>
      <c r="AE23" s="40"/>
      <c r="AF23" s="41"/>
      <c r="AG23" s="38"/>
      <c r="AH23" s="40"/>
      <c r="AI23" s="41"/>
      <c r="AJ23" s="38"/>
      <c r="AK23" s="40"/>
      <c r="AL23" s="41"/>
      <c r="AM23" s="38"/>
      <c r="AN23" s="40"/>
      <c r="AO23" s="41"/>
      <c r="AP23" s="38"/>
      <c r="AQ23" s="40"/>
      <c r="AR23" s="41"/>
      <c r="AS23" s="38"/>
      <c r="AT23" s="40"/>
      <c r="AU23" s="41"/>
      <c r="AV23" s="38"/>
      <c r="AW23" s="40"/>
      <c r="AX23" s="41"/>
      <c r="AY23" s="38"/>
      <c r="AZ23" s="40"/>
      <c r="BA23" s="41"/>
      <c r="BB23" s="38"/>
      <c r="BC23" s="40"/>
      <c r="BD23" s="41"/>
      <c r="BE23" s="38"/>
      <c r="BF23" s="40"/>
      <c r="BG23" s="41"/>
      <c r="BH23" s="38"/>
      <c r="BI23" s="40"/>
      <c r="BJ23" s="41"/>
      <c r="BK23" s="38"/>
      <c r="BL23" s="40"/>
      <c r="BM23" s="41"/>
      <c r="BN23" s="38"/>
      <c r="BO23" s="40"/>
      <c r="BP23" s="41"/>
      <c r="BQ23" s="38"/>
      <c r="BR23" s="40"/>
      <c r="BS23" s="41"/>
      <c r="BT23" s="38"/>
      <c r="BU23" s="40"/>
      <c r="BV23" s="41"/>
      <c r="BW23" s="38"/>
      <c r="BX23" s="40"/>
      <c r="BY23" s="41"/>
      <c r="BZ23" s="38"/>
      <c r="CA23" s="40"/>
      <c r="CB23" s="41"/>
      <c r="CC23" s="38"/>
      <c r="CD23" s="40"/>
      <c r="CE23" s="41"/>
      <c r="CF23" s="38"/>
      <c r="CG23" s="40"/>
      <c r="CH23" s="41"/>
      <c r="CI23" s="38"/>
      <c r="CJ23" s="40"/>
      <c r="CK23" s="41"/>
      <c r="CL23" s="38"/>
      <c r="CM23" s="40"/>
      <c r="CN23" s="41"/>
      <c r="CO23" s="38"/>
      <c r="CP23" s="40"/>
      <c r="CQ23" s="41"/>
      <c r="CR23" s="38"/>
      <c r="CS23" s="40"/>
      <c r="CT23" s="41"/>
      <c r="CU23" s="38"/>
      <c r="CV23" s="40"/>
      <c r="CW23" s="41"/>
      <c r="CX23" s="38"/>
      <c r="CY23" s="40"/>
      <c r="CZ23" s="41"/>
      <c r="DA23" s="38"/>
      <c r="DB23" s="40"/>
      <c r="DC23" s="41"/>
      <c r="DD23" s="38"/>
      <c r="DE23" s="40"/>
      <c r="DF23" s="41"/>
      <c r="DG23" s="38"/>
      <c r="DH23" s="40"/>
      <c r="DI23" s="41"/>
      <c r="DJ23" s="38"/>
      <c r="DK23" s="40"/>
      <c r="DL23" s="41"/>
      <c r="DM23" s="38"/>
      <c r="DN23" s="40"/>
      <c r="DO23" s="41"/>
      <c r="DP23" s="38"/>
      <c r="DQ23" s="40"/>
      <c r="DR23" s="41"/>
      <c r="DS23" s="38"/>
      <c r="DT23" s="40"/>
      <c r="DU23" s="41"/>
      <c r="DV23" s="38"/>
      <c r="DW23" s="40"/>
      <c r="DX23" s="41"/>
      <c r="DY23" s="38"/>
      <c r="DZ23" s="40"/>
      <c r="EA23" s="41"/>
      <c r="EB23" s="38"/>
      <c r="EC23" s="40"/>
      <c r="ED23" s="41"/>
      <c r="EE23" s="38"/>
      <c r="EF23" s="40"/>
      <c r="EG23" s="41"/>
      <c r="EH23" s="38"/>
      <c r="EI23" s="40"/>
      <c r="EJ23" s="41"/>
      <c r="EK23" s="38"/>
      <c r="EL23" s="40"/>
      <c r="EM23" s="41"/>
      <c r="EN23" s="38"/>
      <c r="EO23" s="40"/>
      <c r="EP23" s="41"/>
      <c r="EQ23" s="38"/>
      <c r="ER23" s="40"/>
      <c r="ES23" s="41"/>
      <c r="ET23" s="38"/>
      <c r="EU23" s="40"/>
      <c r="EV23" s="41"/>
      <c r="EW23" s="38"/>
      <c r="EX23" s="40"/>
      <c r="EY23" s="41"/>
      <c r="EZ23" s="38"/>
      <c r="FA23" s="40"/>
      <c r="FB23" s="41"/>
      <c r="FC23" s="38"/>
      <c r="FD23" s="40"/>
      <c r="FE23" s="41"/>
      <c r="FF23" s="38"/>
      <c r="FG23" s="40"/>
      <c r="FH23" s="41"/>
      <c r="FI23" s="38"/>
      <c r="FJ23" s="40"/>
      <c r="FK23" s="41"/>
      <c r="FL23" s="38"/>
      <c r="FM23" s="40"/>
      <c r="FN23" s="41"/>
    </row>
    <row r="24" spans="1:170" ht="16" customHeight="1">
      <c r="A24" s="38"/>
      <c r="B24" s="39"/>
      <c r="C24" s="42"/>
      <c r="D24" s="40"/>
      <c r="E24" s="41"/>
      <c r="F24" s="38"/>
      <c r="G24" s="40"/>
      <c r="H24" s="41"/>
      <c r="I24" s="38"/>
      <c r="J24" s="40"/>
      <c r="K24" s="41"/>
      <c r="L24" s="38"/>
      <c r="M24" s="40"/>
      <c r="N24" s="41"/>
      <c r="O24" s="38"/>
      <c r="P24" s="40"/>
      <c r="Q24" s="41"/>
      <c r="R24" s="38"/>
      <c r="S24" s="40"/>
      <c r="T24" s="41"/>
      <c r="U24" s="38"/>
      <c r="V24" s="40"/>
      <c r="W24" s="41"/>
      <c r="X24" s="38"/>
      <c r="Y24" s="40"/>
      <c r="Z24" s="41"/>
      <c r="AA24" s="38"/>
      <c r="AB24" s="40"/>
      <c r="AC24" s="41"/>
      <c r="AD24" s="38"/>
      <c r="AE24" s="40"/>
      <c r="AF24" s="41"/>
      <c r="AG24" s="38"/>
      <c r="AH24" s="40"/>
      <c r="AI24" s="41"/>
      <c r="AJ24" s="38"/>
      <c r="AK24" s="40"/>
      <c r="AL24" s="41"/>
      <c r="AM24" s="38"/>
      <c r="AN24" s="40"/>
      <c r="AO24" s="41"/>
      <c r="AP24" s="38"/>
      <c r="AQ24" s="40"/>
      <c r="AR24" s="41"/>
      <c r="AS24" s="38"/>
      <c r="AT24" s="40"/>
      <c r="AU24" s="41"/>
      <c r="AV24" s="38"/>
      <c r="AW24" s="40"/>
      <c r="AX24" s="41"/>
      <c r="AY24" s="38"/>
      <c r="AZ24" s="40"/>
      <c r="BA24" s="41"/>
      <c r="BB24" s="38"/>
      <c r="BC24" s="40"/>
      <c r="BD24" s="41"/>
      <c r="BE24" s="38"/>
      <c r="BF24" s="40"/>
      <c r="BG24" s="41"/>
      <c r="BH24" s="38"/>
      <c r="BI24" s="40"/>
      <c r="BJ24" s="41"/>
      <c r="BK24" s="38"/>
      <c r="BL24" s="40"/>
      <c r="BM24" s="41"/>
      <c r="BN24" s="38"/>
      <c r="BO24" s="40"/>
      <c r="BP24" s="41"/>
      <c r="BQ24" s="38"/>
      <c r="BR24" s="40"/>
      <c r="BS24" s="41"/>
      <c r="BT24" s="38"/>
      <c r="BU24" s="40"/>
      <c r="BV24" s="41"/>
      <c r="BW24" s="38"/>
      <c r="BX24" s="40"/>
      <c r="BY24" s="41"/>
      <c r="BZ24" s="38"/>
      <c r="CA24" s="40"/>
      <c r="CB24" s="41"/>
      <c r="CC24" s="38"/>
      <c r="CD24" s="40"/>
      <c r="CE24" s="41"/>
      <c r="CF24" s="38"/>
      <c r="CG24" s="40"/>
      <c r="CH24" s="41"/>
      <c r="CI24" s="38"/>
      <c r="CJ24" s="40"/>
      <c r="CK24" s="41"/>
      <c r="CL24" s="38"/>
      <c r="CM24" s="40"/>
      <c r="CN24" s="41"/>
      <c r="CO24" s="38"/>
      <c r="CP24" s="40"/>
      <c r="CQ24" s="41"/>
      <c r="CR24" s="38"/>
      <c r="CS24" s="40"/>
      <c r="CT24" s="41"/>
      <c r="CU24" s="38"/>
      <c r="CV24" s="40"/>
      <c r="CW24" s="41"/>
      <c r="CX24" s="38"/>
      <c r="CY24" s="40"/>
      <c r="CZ24" s="41"/>
      <c r="DA24" s="38"/>
      <c r="DB24" s="40"/>
      <c r="DC24" s="41"/>
      <c r="DD24" s="38"/>
      <c r="DE24" s="40"/>
      <c r="DF24" s="41"/>
      <c r="DG24" s="38"/>
      <c r="DH24" s="40"/>
      <c r="DI24" s="41"/>
      <c r="DJ24" s="38"/>
      <c r="DK24" s="40"/>
      <c r="DL24" s="41"/>
      <c r="DM24" s="38"/>
      <c r="DN24" s="40"/>
      <c r="DO24" s="41"/>
      <c r="DP24" s="38"/>
      <c r="DQ24" s="40"/>
      <c r="DR24" s="41"/>
      <c r="DS24" s="38"/>
      <c r="DT24" s="40"/>
      <c r="DU24" s="41"/>
      <c r="DV24" s="38"/>
      <c r="DW24" s="40"/>
      <c r="DX24" s="41"/>
      <c r="DY24" s="38"/>
      <c r="DZ24" s="40"/>
      <c r="EA24" s="41"/>
      <c r="EB24" s="38"/>
      <c r="EC24" s="40"/>
      <c r="ED24" s="41"/>
      <c r="EE24" s="38"/>
      <c r="EF24" s="40"/>
      <c r="EG24" s="41"/>
      <c r="EH24" s="38"/>
      <c r="EI24" s="40"/>
      <c r="EJ24" s="41"/>
      <c r="EK24" s="38"/>
      <c r="EL24" s="40"/>
      <c r="EM24" s="41"/>
      <c r="EN24" s="38"/>
      <c r="EO24" s="40"/>
      <c r="EP24" s="41"/>
      <c r="EQ24" s="38"/>
      <c r="ER24" s="40"/>
      <c r="ES24" s="41"/>
      <c r="ET24" s="38"/>
      <c r="EU24" s="40"/>
      <c r="EV24" s="41"/>
      <c r="EW24" s="38"/>
      <c r="EX24" s="40"/>
      <c r="EY24" s="41"/>
      <c r="EZ24" s="38"/>
      <c r="FA24" s="40"/>
      <c r="FB24" s="41"/>
      <c r="FC24" s="38"/>
      <c r="FD24" s="40"/>
      <c r="FE24" s="41"/>
      <c r="FF24" s="38"/>
      <c r="FG24" s="40"/>
      <c r="FH24" s="41"/>
      <c r="FI24" s="38"/>
      <c r="FJ24" s="40"/>
      <c r="FK24" s="41"/>
      <c r="FL24" s="38"/>
      <c r="FM24" s="40"/>
      <c r="FN24" s="41"/>
    </row>
    <row r="25" spans="1:170" ht="16" customHeight="1">
      <c r="A25" s="38"/>
      <c r="B25" s="39"/>
      <c r="C25" s="42"/>
      <c r="D25" s="40"/>
      <c r="E25" s="41"/>
      <c r="F25" s="38"/>
      <c r="G25" s="40"/>
      <c r="H25" s="41"/>
      <c r="I25" s="38"/>
      <c r="J25" s="40"/>
      <c r="K25" s="41"/>
      <c r="L25" s="38"/>
      <c r="M25" s="40"/>
      <c r="N25" s="41"/>
      <c r="O25" s="38"/>
      <c r="P25" s="40"/>
      <c r="Q25" s="41"/>
      <c r="R25" s="38"/>
      <c r="S25" s="40"/>
      <c r="T25" s="41"/>
      <c r="U25" s="38"/>
      <c r="V25" s="40"/>
      <c r="W25" s="41"/>
      <c r="X25" s="38"/>
      <c r="Y25" s="40"/>
      <c r="Z25" s="41"/>
      <c r="AA25" s="38"/>
      <c r="AB25" s="40"/>
      <c r="AC25" s="41"/>
      <c r="AD25" s="38"/>
      <c r="AE25" s="40"/>
      <c r="AF25" s="41"/>
      <c r="AG25" s="38"/>
      <c r="AH25" s="40"/>
      <c r="AI25" s="41"/>
      <c r="AJ25" s="38"/>
      <c r="AK25" s="40"/>
      <c r="AL25" s="41"/>
      <c r="AM25" s="38"/>
      <c r="AN25" s="40"/>
      <c r="AO25" s="41"/>
      <c r="AP25" s="38"/>
      <c r="AQ25" s="40"/>
      <c r="AR25" s="41"/>
      <c r="AS25" s="38"/>
      <c r="AT25" s="40"/>
      <c r="AU25" s="41"/>
      <c r="AV25" s="38"/>
      <c r="AW25" s="40"/>
      <c r="AX25" s="41"/>
      <c r="AY25" s="38"/>
      <c r="AZ25" s="40"/>
      <c r="BA25" s="41"/>
      <c r="BB25" s="38"/>
      <c r="BC25" s="40"/>
      <c r="BD25" s="41"/>
      <c r="BE25" s="38"/>
      <c r="BF25" s="40"/>
      <c r="BG25" s="41"/>
      <c r="BH25" s="38"/>
      <c r="BI25" s="40"/>
      <c r="BJ25" s="41"/>
      <c r="BK25" s="38"/>
      <c r="BL25" s="40"/>
      <c r="BM25" s="41"/>
      <c r="BN25" s="38"/>
      <c r="BO25" s="40"/>
      <c r="BP25" s="41"/>
      <c r="BQ25" s="38"/>
      <c r="BR25" s="40"/>
      <c r="BS25" s="41"/>
      <c r="BT25" s="38"/>
      <c r="BU25" s="40"/>
      <c r="BV25" s="41"/>
      <c r="BW25" s="38"/>
      <c r="BX25" s="40"/>
      <c r="BY25" s="41"/>
      <c r="BZ25" s="38"/>
      <c r="CA25" s="40"/>
      <c r="CB25" s="41"/>
      <c r="CC25" s="38"/>
      <c r="CD25" s="40"/>
      <c r="CE25" s="41"/>
      <c r="CF25" s="38"/>
      <c r="CG25" s="40"/>
      <c r="CH25" s="41"/>
      <c r="CI25" s="38"/>
      <c r="CJ25" s="40"/>
      <c r="CK25" s="41"/>
      <c r="CL25" s="38"/>
      <c r="CM25" s="40"/>
      <c r="CN25" s="41"/>
      <c r="CO25" s="38"/>
      <c r="CP25" s="40"/>
      <c r="CQ25" s="41"/>
      <c r="CR25" s="38"/>
      <c r="CS25" s="40"/>
      <c r="CT25" s="41"/>
      <c r="CU25" s="38"/>
      <c r="CV25" s="40"/>
      <c r="CW25" s="41"/>
      <c r="CX25" s="38"/>
      <c r="CY25" s="40"/>
      <c r="CZ25" s="41"/>
      <c r="DA25" s="38"/>
      <c r="DB25" s="40"/>
      <c r="DC25" s="41"/>
      <c r="DD25" s="38"/>
      <c r="DE25" s="40"/>
      <c r="DF25" s="41"/>
      <c r="DG25" s="38"/>
      <c r="DH25" s="40"/>
      <c r="DI25" s="41"/>
      <c r="DJ25" s="38"/>
      <c r="DK25" s="40"/>
      <c r="DL25" s="41"/>
      <c r="DM25" s="38"/>
      <c r="DN25" s="40"/>
      <c r="DO25" s="41"/>
      <c r="DP25" s="38"/>
      <c r="DQ25" s="40"/>
      <c r="DR25" s="41"/>
      <c r="DS25" s="38"/>
      <c r="DT25" s="40"/>
      <c r="DU25" s="41"/>
      <c r="DV25" s="38"/>
      <c r="DW25" s="40"/>
      <c r="DX25" s="41"/>
      <c r="DY25" s="38"/>
      <c r="DZ25" s="40"/>
      <c r="EA25" s="41"/>
      <c r="EB25" s="38"/>
      <c r="EC25" s="40"/>
      <c r="ED25" s="41"/>
      <c r="EE25" s="38"/>
      <c r="EF25" s="40"/>
      <c r="EG25" s="41"/>
      <c r="EH25" s="38"/>
      <c r="EI25" s="40"/>
      <c r="EJ25" s="41"/>
      <c r="EK25" s="38"/>
      <c r="EL25" s="40"/>
      <c r="EM25" s="41"/>
      <c r="EN25" s="38"/>
      <c r="EO25" s="40"/>
      <c r="EP25" s="41"/>
      <c r="EQ25" s="38"/>
      <c r="ER25" s="40"/>
      <c r="ES25" s="41"/>
      <c r="ET25" s="38"/>
      <c r="EU25" s="40"/>
      <c r="EV25" s="41"/>
      <c r="EW25" s="38"/>
      <c r="EX25" s="40"/>
      <c r="EY25" s="41"/>
      <c r="EZ25" s="38"/>
      <c r="FA25" s="40"/>
      <c r="FB25" s="41"/>
      <c r="FC25" s="38"/>
      <c r="FD25" s="40"/>
      <c r="FE25" s="41"/>
      <c r="FF25" s="38"/>
      <c r="FG25" s="40"/>
      <c r="FH25" s="41"/>
      <c r="FI25" s="38"/>
      <c r="FJ25" s="40"/>
      <c r="FK25" s="41"/>
      <c r="FL25" s="38"/>
      <c r="FM25" s="40"/>
      <c r="FN25" s="41"/>
    </row>
    <row r="26" spans="1:170" ht="16" customHeight="1">
      <c r="A26" s="38"/>
      <c r="B26" s="39"/>
      <c r="C26" s="42"/>
      <c r="D26" s="40"/>
      <c r="E26" s="41"/>
      <c r="F26" s="38"/>
      <c r="G26" s="40"/>
      <c r="H26" s="41"/>
      <c r="I26" s="38"/>
      <c r="J26" s="40"/>
      <c r="K26" s="41"/>
      <c r="L26" s="38"/>
      <c r="M26" s="40"/>
      <c r="N26" s="41"/>
      <c r="O26" s="38"/>
      <c r="P26" s="40"/>
      <c r="Q26" s="41"/>
      <c r="R26" s="38"/>
      <c r="S26" s="40"/>
      <c r="T26" s="41"/>
      <c r="U26" s="38"/>
      <c r="V26" s="40"/>
      <c r="W26" s="41"/>
      <c r="X26" s="38"/>
      <c r="Y26" s="40"/>
      <c r="Z26" s="41"/>
      <c r="AA26" s="38"/>
      <c r="AB26" s="40"/>
      <c r="AC26" s="41"/>
      <c r="AD26" s="38"/>
      <c r="AE26" s="40"/>
      <c r="AF26" s="41"/>
      <c r="AG26" s="38"/>
      <c r="AH26" s="40"/>
      <c r="AI26" s="41"/>
      <c r="AJ26" s="38"/>
      <c r="AK26" s="40"/>
      <c r="AL26" s="41"/>
      <c r="AM26" s="38"/>
      <c r="AN26" s="40"/>
      <c r="AO26" s="41"/>
      <c r="AP26" s="38"/>
      <c r="AQ26" s="40"/>
      <c r="AR26" s="41"/>
      <c r="AS26" s="38"/>
      <c r="AT26" s="40"/>
      <c r="AU26" s="41"/>
      <c r="AV26" s="38"/>
      <c r="AW26" s="40"/>
      <c r="AX26" s="41"/>
      <c r="AY26" s="38"/>
      <c r="AZ26" s="40"/>
      <c r="BA26" s="41"/>
      <c r="BB26" s="38"/>
      <c r="BC26" s="40"/>
      <c r="BD26" s="41"/>
      <c r="BE26" s="38"/>
      <c r="BF26" s="40"/>
      <c r="BG26" s="41"/>
      <c r="BH26" s="38"/>
      <c r="BI26" s="40"/>
      <c r="BJ26" s="41"/>
      <c r="BK26" s="38"/>
      <c r="BL26" s="40"/>
      <c r="BM26" s="41"/>
      <c r="BN26" s="38"/>
      <c r="BO26" s="40"/>
      <c r="BP26" s="41"/>
      <c r="BQ26" s="38"/>
      <c r="BR26" s="40"/>
      <c r="BS26" s="41"/>
      <c r="BT26" s="38"/>
      <c r="BU26" s="40"/>
      <c r="BV26" s="41"/>
      <c r="BW26" s="38"/>
      <c r="BX26" s="40"/>
      <c r="BY26" s="41"/>
      <c r="BZ26" s="38"/>
      <c r="CA26" s="40"/>
      <c r="CB26" s="41"/>
      <c r="CC26" s="38"/>
      <c r="CD26" s="40"/>
      <c r="CE26" s="41"/>
      <c r="CF26" s="38"/>
      <c r="CG26" s="40"/>
      <c r="CH26" s="41"/>
      <c r="CI26" s="38"/>
      <c r="CJ26" s="40"/>
      <c r="CK26" s="41"/>
      <c r="CL26" s="38"/>
      <c r="CM26" s="40"/>
      <c r="CN26" s="41"/>
      <c r="CO26" s="38"/>
      <c r="CP26" s="40"/>
      <c r="CQ26" s="41"/>
      <c r="CR26" s="38"/>
      <c r="CS26" s="40"/>
      <c r="CT26" s="41"/>
      <c r="CU26" s="38"/>
      <c r="CV26" s="40"/>
      <c r="CW26" s="41"/>
      <c r="CX26" s="38"/>
      <c r="CY26" s="40"/>
      <c r="CZ26" s="41"/>
      <c r="DA26" s="38"/>
      <c r="DB26" s="40"/>
      <c r="DC26" s="41"/>
      <c r="DD26" s="38"/>
      <c r="DE26" s="40"/>
      <c r="DF26" s="41"/>
      <c r="DG26" s="38"/>
      <c r="DH26" s="40"/>
      <c r="DI26" s="41"/>
      <c r="DJ26" s="38"/>
      <c r="DK26" s="40"/>
      <c r="DL26" s="41"/>
      <c r="DM26" s="38"/>
      <c r="DN26" s="40"/>
      <c r="DO26" s="41"/>
      <c r="DP26" s="38"/>
      <c r="DQ26" s="40"/>
      <c r="DR26" s="41"/>
      <c r="DS26" s="38"/>
      <c r="DT26" s="40"/>
      <c r="DU26" s="41"/>
      <c r="DV26" s="38"/>
      <c r="DW26" s="40"/>
      <c r="DX26" s="41"/>
      <c r="DY26" s="38"/>
      <c r="DZ26" s="40"/>
      <c r="EA26" s="41"/>
      <c r="EB26" s="38"/>
      <c r="EC26" s="40"/>
      <c r="ED26" s="41"/>
      <c r="EE26" s="38"/>
      <c r="EF26" s="40"/>
      <c r="EG26" s="41"/>
      <c r="EH26" s="38"/>
      <c r="EI26" s="40"/>
      <c r="EJ26" s="41"/>
      <c r="EK26" s="38"/>
      <c r="EL26" s="40"/>
      <c r="EM26" s="41"/>
      <c r="EN26" s="38"/>
      <c r="EO26" s="40"/>
      <c r="EP26" s="41"/>
      <c r="EQ26" s="38"/>
      <c r="ER26" s="40"/>
      <c r="ES26" s="41"/>
      <c r="ET26" s="38"/>
      <c r="EU26" s="40"/>
      <c r="EV26" s="41"/>
      <c r="EW26" s="38"/>
      <c r="EX26" s="40"/>
      <c r="EY26" s="41"/>
      <c r="EZ26" s="38"/>
      <c r="FA26" s="40"/>
      <c r="FB26" s="41"/>
      <c r="FC26" s="38"/>
      <c r="FD26" s="40"/>
      <c r="FE26" s="41"/>
      <c r="FF26" s="38"/>
      <c r="FG26" s="40"/>
      <c r="FH26" s="41"/>
      <c r="FI26" s="38"/>
      <c r="FJ26" s="40"/>
      <c r="FK26" s="41"/>
      <c r="FL26" s="38"/>
      <c r="FM26" s="40"/>
      <c r="FN26" s="41"/>
    </row>
    <row r="27" spans="1:170" ht="16" customHeight="1">
      <c r="A27" s="38"/>
      <c r="B27" s="39"/>
      <c r="C27" s="42"/>
      <c r="D27" s="40"/>
      <c r="E27" s="41"/>
      <c r="F27" s="38"/>
      <c r="G27" s="40"/>
      <c r="H27" s="41"/>
      <c r="I27" s="38"/>
      <c r="J27" s="40"/>
      <c r="K27" s="41"/>
      <c r="L27" s="38"/>
      <c r="M27" s="40"/>
      <c r="N27" s="41"/>
      <c r="O27" s="38"/>
      <c r="P27" s="40"/>
      <c r="Q27" s="41"/>
      <c r="R27" s="38"/>
      <c r="S27" s="40"/>
      <c r="T27" s="41"/>
      <c r="U27" s="38"/>
      <c r="V27" s="40"/>
      <c r="W27" s="41"/>
      <c r="X27" s="38"/>
      <c r="Y27" s="40"/>
      <c r="Z27" s="41"/>
      <c r="AA27" s="38"/>
      <c r="AB27" s="40"/>
      <c r="AC27" s="41"/>
      <c r="AD27" s="38"/>
      <c r="AE27" s="40"/>
      <c r="AF27" s="41"/>
      <c r="AG27" s="38"/>
      <c r="AH27" s="40"/>
      <c r="AI27" s="41"/>
      <c r="AJ27" s="38"/>
      <c r="AK27" s="40"/>
      <c r="AL27" s="41"/>
      <c r="AM27" s="38"/>
      <c r="AN27" s="40"/>
      <c r="AO27" s="41"/>
      <c r="AP27" s="38"/>
      <c r="AQ27" s="40"/>
      <c r="AR27" s="41"/>
      <c r="AS27" s="38"/>
      <c r="AT27" s="40"/>
      <c r="AU27" s="41"/>
      <c r="AV27" s="38"/>
      <c r="AW27" s="40"/>
      <c r="AX27" s="41"/>
      <c r="AY27" s="38"/>
      <c r="AZ27" s="40"/>
      <c r="BA27" s="41"/>
      <c r="BB27" s="38"/>
      <c r="BC27" s="40"/>
      <c r="BD27" s="41"/>
      <c r="BE27" s="38"/>
      <c r="BF27" s="40"/>
      <c r="BG27" s="41"/>
      <c r="BH27" s="38"/>
      <c r="BI27" s="40"/>
      <c r="BJ27" s="41"/>
      <c r="BK27" s="38"/>
      <c r="BL27" s="40"/>
      <c r="BM27" s="41"/>
      <c r="BN27" s="38"/>
      <c r="BO27" s="40"/>
      <c r="BP27" s="41"/>
      <c r="BQ27" s="38"/>
      <c r="BR27" s="40"/>
      <c r="BS27" s="41"/>
      <c r="BT27" s="38"/>
      <c r="BU27" s="40"/>
      <c r="BV27" s="41"/>
      <c r="BW27" s="38"/>
      <c r="BX27" s="40"/>
      <c r="BY27" s="41"/>
      <c r="BZ27" s="38"/>
      <c r="CA27" s="40"/>
      <c r="CB27" s="41"/>
      <c r="CC27" s="38"/>
      <c r="CD27" s="40"/>
      <c r="CE27" s="41"/>
      <c r="CF27" s="38"/>
      <c r="CG27" s="40"/>
      <c r="CH27" s="41"/>
      <c r="CI27" s="38"/>
      <c r="CJ27" s="40"/>
      <c r="CK27" s="41"/>
      <c r="CL27" s="38"/>
      <c r="CM27" s="40"/>
      <c r="CN27" s="41"/>
      <c r="CO27" s="38"/>
      <c r="CP27" s="40"/>
      <c r="CQ27" s="41"/>
      <c r="CR27" s="38"/>
      <c r="CS27" s="40"/>
      <c r="CT27" s="41"/>
      <c r="CU27" s="38"/>
      <c r="CV27" s="40"/>
      <c r="CW27" s="41"/>
      <c r="CX27" s="38"/>
      <c r="CY27" s="40"/>
      <c r="CZ27" s="41"/>
      <c r="DA27" s="38"/>
      <c r="DB27" s="40"/>
      <c r="DC27" s="41"/>
      <c r="DD27" s="38"/>
      <c r="DE27" s="40"/>
      <c r="DF27" s="41"/>
      <c r="DG27" s="38"/>
      <c r="DH27" s="40"/>
      <c r="DI27" s="41"/>
      <c r="DJ27" s="38"/>
      <c r="DK27" s="40"/>
      <c r="DL27" s="41"/>
      <c r="DM27" s="38"/>
      <c r="DN27" s="40"/>
      <c r="DO27" s="41"/>
      <c r="DP27" s="38"/>
      <c r="DQ27" s="40"/>
      <c r="DR27" s="41"/>
      <c r="DS27" s="38"/>
      <c r="DT27" s="40"/>
      <c r="DU27" s="41"/>
      <c r="DV27" s="38"/>
      <c r="DW27" s="40"/>
      <c r="DX27" s="41"/>
      <c r="DY27" s="38"/>
      <c r="DZ27" s="40"/>
      <c r="EA27" s="41"/>
      <c r="EB27" s="38"/>
      <c r="EC27" s="40"/>
      <c r="ED27" s="41"/>
      <c r="EE27" s="38"/>
      <c r="EF27" s="40"/>
      <c r="EG27" s="41"/>
      <c r="EH27" s="38"/>
      <c r="EI27" s="40"/>
      <c r="EJ27" s="41"/>
      <c r="EK27" s="38"/>
      <c r="EL27" s="40"/>
      <c r="EM27" s="41"/>
      <c r="EN27" s="38"/>
      <c r="EO27" s="40"/>
      <c r="EP27" s="41"/>
      <c r="EQ27" s="38"/>
      <c r="ER27" s="40"/>
      <c r="ES27" s="41"/>
      <c r="ET27" s="38"/>
      <c r="EU27" s="40"/>
      <c r="EV27" s="41"/>
      <c r="EW27" s="38"/>
      <c r="EX27" s="40"/>
      <c r="EY27" s="41"/>
      <c r="EZ27" s="38"/>
      <c r="FA27" s="40"/>
      <c r="FB27" s="41"/>
      <c r="FC27" s="38"/>
      <c r="FD27" s="40"/>
      <c r="FE27" s="41"/>
      <c r="FF27" s="38"/>
      <c r="FG27" s="40"/>
      <c r="FH27" s="41"/>
      <c r="FI27" s="38"/>
      <c r="FJ27" s="40"/>
      <c r="FK27" s="41"/>
      <c r="FL27" s="38"/>
      <c r="FM27" s="40"/>
      <c r="FN27" s="41"/>
    </row>
    <row r="28" spans="1:170" ht="16" customHeight="1">
      <c r="A28" s="38"/>
      <c r="B28" s="39"/>
      <c r="C28" s="42"/>
      <c r="D28" s="40"/>
      <c r="E28" s="41"/>
      <c r="F28" s="38"/>
      <c r="G28" s="40"/>
      <c r="H28" s="41"/>
      <c r="I28" s="38"/>
      <c r="J28" s="40"/>
      <c r="K28" s="41"/>
      <c r="L28" s="38"/>
      <c r="M28" s="40"/>
      <c r="N28" s="41"/>
      <c r="O28" s="38"/>
      <c r="P28" s="40"/>
      <c r="Q28" s="41"/>
      <c r="R28" s="38"/>
      <c r="S28" s="40"/>
      <c r="T28" s="41"/>
      <c r="U28" s="38"/>
      <c r="V28" s="40"/>
      <c r="W28" s="41"/>
      <c r="X28" s="38"/>
      <c r="Y28" s="40"/>
      <c r="Z28" s="41"/>
      <c r="AA28" s="38"/>
      <c r="AB28" s="40"/>
      <c r="AC28" s="41"/>
      <c r="AD28" s="38"/>
      <c r="AE28" s="40"/>
      <c r="AF28" s="41"/>
      <c r="AG28" s="38"/>
      <c r="AH28" s="40"/>
      <c r="AI28" s="41"/>
      <c r="AJ28" s="38"/>
      <c r="AK28" s="40"/>
      <c r="AL28" s="41"/>
      <c r="AM28" s="38"/>
      <c r="AN28" s="40"/>
      <c r="AO28" s="41"/>
      <c r="AP28" s="38"/>
      <c r="AQ28" s="40"/>
      <c r="AR28" s="41"/>
      <c r="AS28" s="38"/>
      <c r="AT28" s="40"/>
      <c r="AU28" s="41"/>
      <c r="AV28" s="38"/>
      <c r="AW28" s="40"/>
      <c r="AX28" s="41"/>
      <c r="AY28" s="38"/>
      <c r="AZ28" s="40"/>
      <c r="BA28" s="41"/>
      <c r="BB28" s="38"/>
      <c r="BC28" s="40"/>
      <c r="BD28" s="41"/>
      <c r="BE28" s="38"/>
      <c r="BF28" s="40"/>
      <c r="BG28" s="41"/>
      <c r="BH28" s="38"/>
      <c r="BI28" s="40"/>
      <c r="BJ28" s="41"/>
      <c r="BK28" s="38"/>
      <c r="BL28" s="40"/>
      <c r="BM28" s="41"/>
      <c r="BN28" s="38"/>
      <c r="BO28" s="40"/>
      <c r="BP28" s="41"/>
      <c r="BQ28" s="38"/>
      <c r="BR28" s="40"/>
      <c r="BS28" s="41"/>
      <c r="BT28" s="38"/>
      <c r="BU28" s="40"/>
      <c r="BV28" s="41"/>
      <c r="BW28" s="38"/>
      <c r="BX28" s="40"/>
      <c r="BY28" s="41"/>
      <c r="BZ28" s="38"/>
      <c r="CA28" s="40"/>
      <c r="CB28" s="41"/>
      <c r="CC28" s="38"/>
      <c r="CD28" s="40"/>
      <c r="CE28" s="41"/>
      <c r="CF28" s="38"/>
      <c r="CG28" s="40"/>
      <c r="CH28" s="41"/>
      <c r="CI28" s="38"/>
      <c r="CJ28" s="40"/>
      <c r="CK28" s="41"/>
      <c r="CL28" s="38"/>
      <c r="CM28" s="40"/>
      <c r="CN28" s="41"/>
      <c r="CO28" s="38"/>
      <c r="CP28" s="40"/>
      <c r="CQ28" s="41"/>
      <c r="CR28" s="38"/>
      <c r="CS28" s="40"/>
      <c r="CT28" s="41"/>
      <c r="CU28" s="38"/>
      <c r="CV28" s="40"/>
      <c r="CW28" s="41"/>
      <c r="CX28" s="38"/>
      <c r="CY28" s="40"/>
      <c r="CZ28" s="41"/>
      <c r="DA28" s="38"/>
      <c r="DB28" s="40"/>
      <c r="DC28" s="41"/>
      <c r="DD28" s="38"/>
      <c r="DE28" s="40"/>
      <c r="DF28" s="41"/>
      <c r="DG28" s="38"/>
      <c r="DH28" s="40"/>
      <c r="DI28" s="41"/>
      <c r="DJ28" s="38"/>
      <c r="DK28" s="40"/>
      <c r="DL28" s="41"/>
      <c r="DM28" s="38"/>
      <c r="DN28" s="40"/>
      <c r="DO28" s="41"/>
      <c r="DP28" s="38"/>
      <c r="DQ28" s="40"/>
      <c r="DR28" s="41"/>
      <c r="DS28" s="38"/>
      <c r="DT28" s="40"/>
      <c r="DU28" s="41"/>
      <c r="DV28" s="38"/>
      <c r="DW28" s="40"/>
      <c r="DX28" s="41"/>
      <c r="DY28" s="38"/>
      <c r="DZ28" s="40"/>
      <c r="EA28" s="41"/>
      <c r="EB28" s="38"/>
      <c r="EC28" s="40"/>
      <c r="ED28" s="41"/>
      <c r="EE28" s="38"/>
      <c r="EF28" s="40"/>
      <c r="EG28" s="41"/>
      <c r="EH28" s="38"/>
      <c r="EI28" s="40"/>
      <c r="EJ28" s="41"/>
      <c r="EK28" s="38"/>
      <c r="EL28" s="40"/>
      <c r="EM28" s="41"/>
      <c r="EN28" s="38"/>
      <c r="EO28" s="40"/>
      <c r="EP28" s="41"/>
      <c r="EQ28" s="38"/>
      <c r="ER28" s="40"/>
      <c r="ES28" s="41"/>
      <c r="ET28" s="38"/>
      <c r="EU28" s="40"/>
      <c r="EV28" s="41"/>
      <c r="EW28" s="38"/>
      <c r="EX28" s="40"/>
      <c r="EY28" s="41"/>
      <c r="EZ28" s="38"/>
      <c r="FA28" s="40"/>
      <c r="FB28" s="41"/>
      <c r="FC28" s="38"/>
      <c r="FD28" s="40"/>
      <c r="FE28" s="41"/>
      <c r="FF28" s="38"/>
      <c r="FG28" s="40"/>
      <c r="FH28" s="41"/>
      <c r="FI28" s="38"/>
      <c r="FJ28" s="40"/>
      <c r="FK28" s="41"/>
      <c r="FL28" s="38"/>
      <c r="FM28" s="40"/>
      <c r="FN28" s="41"/>
    </row>
    <row r="29" spans="1:170" ht="16" customHeight="1">
      <c r="A29" s="38"/>
      <c r="B29" s="39"/>
      <c r="C29" s="42"/>
      <c r="D29" s="40"/>
      <c r="E29" s="41"/>
      <c r="F29" s="38"/>
      <c r="G29" s="40"/>
      <c r="H29" s="41"/>
      <c r="I29" s="38"/>
      <c r="J29" s="40"/>
      <c r="K29" s="41"/>
      <c r="L29" s="38"/>
      <c r="M29" s="40"/>
      <c r="N29" s="41"/>
      <c r="O29" s="38"/>
      <c r="P29" s="40"/>
      <c r="Q29" s="41"/>
      <c r="R29" s="38"/>
      <c r="S29" s="40"/>
      <c r="T29" s="41"/>
      <c r="U29" s="38"/>
      <c r="V29" s="40"/>
      <c r="W29" s="41"/>
      <c r="X29" s="38"/>
      <c r="Y29" s="40"/>
      <c r="Z29" s="41"/>
      <c r="AA29" s="38"/>
      <c r="AB29" s="40"/>
      <c r="AC29" s="41"/>
      <c r="AD29" s="38"/>
      <c r="AE29" s="40"/>
      <c r="AF29" s="41"/>
      <c r="AG29" s="38"/>
      <c r="AH29" s="40"/>
      <c r="AI29" s="41"/>
      <c r="AJ29" s="38"/>
      <c r="AK29" s="40"/>
      <c r="AL29" s="41"/>
      <c r="AM29" s="38"/>
      <c r="AN29" s="40"/>
      <c r="AO29" s="41"/>
      <c r="AP29" s="38"/>
      <c r="AQ29" s="40"/>
      <c r="AR29" s="41"/>
      <c r="AS29" s="38"/>
      <c r="AT29" s="40"/>
      <c r="AU29" s="41"/>
      <c r="AV29" s="38"/>
      <c r="AW29" s="40"/>
      <c r="AX29" s="41"/>
      <c r="AY29" s="38"/>
      <c r="AZ29" s="40"/>
      <c r="BA29" s="41"/>
      <c r="BB29" s="38"/>
      <c r="BC29" s="40"/>
      <c r="BD29" s="41"/>
      <c r="BE29" s="38"/>
      <c r="BF29" s="40"/>
      <c r="BG29" s="41"/>
      <c r="BH29" s="38"/>
      <c r="BI29" s="40"/>
      <c r="BJ29" s="41"/>
      <c r="BK29" s="38"/>
      <c r="BL29" s="40"/>
      <c r="BM29" s="41"/>
      <c r="BN29" s="38"/>
      <c r="BO29" s="40"/>
      <c r="BP29" s="41"/>
      <c r="BQ29" s="38"/>
      <c r="BR29" s="40"/>
      <c r="BS29" s="41"/>
      <c r="BT29" s="38"/>
      <c r="BU29" s="40"/>
      <c r="BV29" s="41"/>
      <c r="BW29" s="38"/>
      <c r="BX29" s="40"/>
      <c r="BY29" s="41"/>
      <c r="BZ29" s="38"/>
      <c r="CA29" s="40"/>
      <c r="CB29" s="41"/>
      <c r="CC29" s="38"/>
      <c r="CD29" s="40"/>
      <c r="CE29" s="41"/>
      <c r="CF29" s="38"/>
      <c r="CG29" s="40"/>
      <c r="CH29" s="41"/>
      <c r="CI29" s="38"/>
      <c r="CJ29" s="40"/>
      <c r="CK29" s="41"/>
      <c r="CL29" s="38"/>
      <c r="CM29" s="40"/>
      <c r="CN29" s="41"/>
      <c r="CO29" s="38"/>
      <c r="CP29" s="40"/>
      <c r="CQ29" s="41"/>
      <c r="CR29" s="38"/>
      <c r="CS29" s="40"/>
      <c r="CT29" s="41"/>
      <c r="CU29" s="38"/>
      <c r="CV29" s="40"/>
      <c r="CW29" s="41"/>
      <c r="CX29" s="38"/>
      <c r="CY29" s="40"/>
      <c r="CZ29" s="41"/>
      <c r="DA29" s="38"/>
      <c r="DB29" s="40"/>
      <c r="DC29" s="41"/>
      <c r="DD29" s="38"/>
      <c r="DE29" s="40"/>
      <c r="DF29" s="41"/>
      <c r="DG29" s="38"/>
      <c r="DH29" s="40"/>
      <c r="DI29" s="41"/>
      <c r="DJ29" s="38"/>
      <c r="DK29" s="40"/>
      <c r="DL29" s="41"/>
      <c r="DM29" s="38"/>
      <c r="DN29" s="40"/>
      <c r="DO29" s="41"/>
      <c r="DP29" s="38"/>
      <c r="DQ29" s="40"/>
      <c r="DR29" s="41"/>
      <c r="DS29" s="38"/>
      <c r="DT29" s="40"/>
      <c r="DU29" s="41"/>
      <c r="DV29" s="38"/>
      <c r="DW29" s="40"/>
      <c r="DX29" s="41"/>
      <c r="DY29" s="38"/>
      <c r="DZ29" s="40"/>
      <c r="EA29" s="41"/>
      <c r="EB29" s="38"/>
      <c r="EC29" s="40"/>
      <c r="ED29" s="41"/>
      <c r="EE29" s="38"/>
      <c r="EF29" s="40"/>
      <c r="EG29" s="41"/>
      <c r="EH29" s="38"/>
      <c r="EI29" s="40"/>
      <c r="EJ29" s="41"/>
      <c r="EK29" s="38"/>
      <c r="EL29" s="40"/>
      <c r="EM29" s="41"/>
      <c r="EN29" s="38"/>
      <c r="EO29" s="40"/>
      <c r="EP29" s="41"/>
      <c r="EQ29" s="38"/>
      <c r="ER29" s="40"/>
      <c r="ES29" s="41"/>
      <c r="ET29" s="38"/>
      <c r="EU29" s="40"/>
      <c r="EV29" s="41"/>
      <c r="EW29" s="38"/>
      <c r="EX29" s="40"/>
      <c r="EY29" s="41"/>
      <c r="EZ29" s="38"/>
      <c r="FA29" s="40"/>
      <c r="FB29" s="41"/>
      <c r="FC29" s="38"/>
      <c r="FD29" s="40"/>
      <c r="FE29" s="41"/>
      <c r="FF29" s="38"/>
      <c r="FG29" s="40"/>
      <c r="FH29" s="41"/>
      <c r="FI29" s="38"/>
      <c r="FJ29" s="40"/>
      <c r="FK29" s="41"/>
      <c r="FL29" s="38"/>
      <c r="FM29" s="40"/>
      <c r="FN29" s="41"/>
    </row>
    <row r="30" spans="1:170" ht="16" customHeight="1">
      <c r="A30" s="38"/>
      <c r="B30" s="39"/>
      <c r="C30" s="42"/>
      <c r="D30" s="40"/>
      <c r="E30" s="41"/>
      <c r="F30" s="38"/>
      <c r="G30" s="40"/>
      <c r="H30" s="41"/>
      <c r="I30" s="38"/>
      <c r="J30" s="40"/>
      <c r="K30" s="41"/>
      <c r="L30" s="38"/>
      <c r="M30" s="40"/>
      <c r="N30" s="41"/>
      <c r="O30" s="38"/>
      <c r="P30" s="40"/>
      <c r="Q30" s="41"/>
      <c r="R30" s="38"/>
      <c r="S30" s="40"/>
      <c r="T30" s="41"/>
      <c r="U30" s="38"/>
      <c r="V30" s="40"/>
      <c r="W30" s="41"/>
      <c r="X30" s="38"/>
      <c r="Y30" s="40"/>
      <c r="Z30" s="41"/>
      <c r="AA30" s="38"/>
      <c r="AB30" s="40"/>
      <c r="AC30" s="41"/>
      <c r="AD30" s="38"/>
      <c r="AE30" s="40"/>
      <c r="AF30" s="41"/>
      <c r="AG30" s="38"/>
      <c r="AH30" s="40"/>
      <c r="AI30" s="41"/>
      <c r="AJ30" s="38"/>
      <c r="AK30" s="40"/>
      <c r="AL30" s="41"/>
      <c r="AM30" s="38"/>
      <c r="AN30" s="40"/>
      <c r="AO30" s="41"/>
      <c r="AP30" s="38"/>
      <c r="AQ30" s="40"/>
      <c r="AR30" s="41"/>
      <c r="AS30" s="38"/>
      <c r="AT30" s="40"/>
      <c r="AU30" s="41"/>
      <c r="AV30" s="38"/>
      <c r="AW30" s="40"/>
      <c r="AX30" s="41"/>
      <c r="AY30" s="38"/>
      <c r="AZ30" s="40"/>
      <c r="BA30" s="41"/>
      <c r="BB30" s="38"/>
      <c r="BC30" s="40"/>
      <c r="BD30" s="41"/>
      <c r="BE30" s="38"/>
      <c r="BF30" s="40"/>
      <c r="BG30" s="41"/>
      <c r="BH30" s="38"/>
      <c r="BI30" s="40"/>
      <c r="BJ30" s="41"/>
      <c r="BK30" s="38"/>
      <c r="BL30" s="40"/>
      <c r="BM30" s="41"/>
      <c r="BN30" s="38"/>
      <c r="BO30" s="40"/>
      <c r="BP30" s="41"/>
      <c r="BQ30" s="38"/>
      <c r="BR30" s="40"/>
      <c r="BS30" s="41"/>
      <c r="BT30" s="38"/>
      <c r="BU30" s="40"/>
      <c r="BV30" s="41"/>
      <c r="BW30" s="38"/>
      <c r="BX30" s="40"/>
      <c r="BY30" s="41"/>
      <c r="BZ30" s="38"/>
      <c r="CA30" s="40"/>
      <c r="CB30" s="41"/>
      <c r="CC30" s="38"/>
      <c r="CD30" s="40"/>
      <c r="CE30" s="41"/>
      <c r="CF30" s="38"/>
      <c r="CG30" s="40"/>
      <c r="CH30" s="41"/>
      <c r="CI30" s="38"/>
      <c r="CJ30" s="40"/>
      <c r="CK30" s="41"/>
      <c r="CL30" s="38"/>
      <c r="CM30" s="40"/>
      <c r="CN30" s="41"/>
      <c r="CO30" s="38"/>
      <c r="CP30" s="40"/>
      <c r="CQ30" s="41"/>
      <c r="CR30" s="38"/>
      <c r="CS30" s="40"/>
      <c r="CT30" s="41"/>
      <c r="CU30" s="38"/>
      <c r="CV30" s="40"/>
      <c r="CW30" s="41"/>
      <c r="CX30" s="38"/>
      <c r="CY30" s="40"/>
      <c r="CZ30" s="41"/>
      <c r="DA30" s="38"/>
      <c r="DB30" s="40"/>
      <c r="DC30" s="41"/>
      <c r="DD30" s="38"/>
      <c r="DE30" s="40"/>
      <c r="DF30" s="41"/>
      <c r="DG30" s="38"/>
      <c r="DH30" s="40"/>
      <c r="DI30" s="41"/>
      <c r="DJ30" s="38"/>
      <c r="DK30" s="40"/>
      <c r="DL30" s="41"/>
      <c r="DM30" s="38"/>
      <c r="DN30" s="40"/>
      <c r="DO30" s="41"/>
      <c r="DP30" s="38"/>
      <c r="DQ30" s="40"/>
      <c r="DR30" s="41"/>
      <c r="DS30" s="38"/>
      <c r="DT30" s="40"/>
      <c r="DU30" s="41"/>
      <c r="DV30" s="38"/>
      <c r="DW30" s="40"/>
      <c r="DX30" s="41"/>
      <c r="DY30" s="38"/>
      <c r="DZ30" s="40"/>
      <c r="EA30" s="41"/>
      <c r="EB30" s="38"/>
      <c r="EC30" s="40"/>
      <c r="ED30" s="41"/>
      <c r="EE30" s="38"/>
      <c r="EF30" s="40"/>
      <c r="EG30" s="41"/>
      <c r="EH30" s="38"/>
      <c r="EI30" s="40"/>
      <c r="EJ30" s="41"/>
      <c r="EK30" s="38"/>
      <c r="EL30" s="40"/>
      <c r="EM30" s="41"/>
      <c r="EN30" s="38"/>
      <c r="EO30" s="40"/>
      <c r="EP30" s="41"/>
      <c r="EQ30" s="38"/>
      <c r="ER30" s="40"/>
      <c r="ES30" s="41"/>
      <c r="ET30" s="38"/>
      <c r="EU30" s="40"/>
      <c r="EV30" s="41"/>
      <c r="EW30" s="38"/>
      <c r="EX30" s="40"/>
      <c r="EY30" s="41"/>
      <c r="EZ30" s="38"/>
      <c r="FA30" s="40"/>
      <c r="FB30" s="41"/>
      <c r="FC30" s="38"/>
      <c r="FD30" s="40"/>
      <c r="FE30" s="41"/>
      <c r="FF30" s="38"/>
      <c r="FG30" s="40"/>
      <c r="FH30" s="41"/>
      <c r="FI30" s="38"/>
      <c r="FJ30" s="40"/>
      <c r="FK30" s="41"/>
      <c r="FL30" s="38"/>
      <c r="FM30" s="40"/>
      <c r="FN30" s="41"/>
    </row>
    <row r="31" spans="1:170" ht="16" customHeight="1">
      <c r="A31" s="38"/>
      <c r="B31" s="39"/>
      <c r="C31" s="43"/>
      <c r="D31" s="40"/>
      <c r="E31" s="41"/>
      <c r="F31" s="38"/>
      <c r="G31" s="40"/>
      <c r="H31" s="41"/>
      <c r="I31" s="38"/>
      <c r="J31" s="40"/>
      <c r="K31" s="41"/>
      <c r="L31" s="38"/>
      <c r="M31" s="40"/>
      <c r="N31" s="41"/>
      <c r="O31" s="38"/>
      <c r="P31" s="40"/>
      <c r="Q31" s="41"/>
      <c r="R31" s="38"/>
      <c r="S31" s="40"/>
      <c r="T31" s="41"/>
      <c r="U31" s="38"/>
      <c r="V31" s="40"/>
      <c r="W31" s="41"/>
      <c r="X31" s="38"/>
      <c r="Y31" s="40"/>
      <c r="Z31" s="41"/>
      <c r="AA31" s="38"/>
      <c r="AB31" s="40"/>
      <c r="AC31" s="41"/>
      <c r="AD31" s="38"/>
      <c r="AE31" s="40"/>
      <c r="AF31" s="41"/>
      <c r="AG31" s="38"/>
      <c r="AH31" s="40"/>
      <c r="AI31" s="41"/>
      <c r="AJ31" s="38"/>
      <c r="AK31" s="40"/>
      <c r="AL31" s="41"/>
      <c r="AM31" s="38"/>
      <c r="AN31" s="40"/>
      <c r="AO31" s="41"/>
      <c r="AP31" s="38"/>
      <c r="AQ31" s="40"/>
      <c r="AR31" s="41"/>
      <c r="AS31" s="38"/>
      <c r="AT31" s="40"/>
      <c r="AU31" s="41"/>
      <c r="AV31" s="38"/>
      <c r="AW31" s="40"/>
      <c r="AX31" s="41"/>
      <c r="AY31" s="38"/>
      <c r="AZ31" s="40"/>
      <c r="BA31" s="41"/>
      <c r="BB31" s="38"/>
      <c r="BC31" s="40"/>
      <c r="BD31" s="41"/>
      <c r="BE31" s="38"/>
      <c r="BF31" s="40"/>
      <c r="BG31" s="41"/>
      <c r="BH31" s="38"/>
      <c r="BI31" s="40"/>
      <c r="BJ31" s="41"/>
      <c r="BK31" s="38"/>
      <c r="BL31" s="40"/>
      <c r="BM31" s="41"/>
      <c r="BN31" s="38"/>
      <c r="BO31" s="40"/>
      <c r="BP31" s="41"/>
      <c r="BQ31" s="38"/>
      <c r="BR31" s="40"/>
      <c r="BS31" s="41"/>
      <c r="BT31" s="38"/>
      <c r="BU31" s="40"/>
      <c r="BV31" s="41"/>
      <c r="BW31" s="38"/>
      <c r="BX31" s="40"/>
      <c r="BY31" s="41"/>
      <c r="BZ31" s="38"/>
      <c r="CA31" s="40"/>
      <c r="CB31" s="41"/>
      <c r="CC31" s="38"/>
      <c r="CD31" s="40"/>
      <c r="CE31" s="41"/>
      <c r="CF31" s="38"/>
      <c r="CG31" s="40"/>
      <c r="CH31" s="41"/>
      <c r="CI31" s="38"/>
      <c r="CJ31" s="40"/>
      <c r="CK31" s="41"/>
      <c r="CL31" s="38"/>
      <c r="CM31" s="40"/>
      <c r="CN31" s="41"/>
      <c r="CO31" s="38"/>
      <c r="CP31" s="40"/>
      <c r="CQ31" s="41"/>
      <c r="CR31" s="38"/>
      <c r="CS31" s="40"/>
      <c r="CT31" s="41"/>
      <c r="CU31" s="38"/>
      <c r="CV31" s="40"/>
      <c r="CW31" s="41"/>
      <c r="CX31" s="38"/>
      <c r="CY31" s="40"/>
      <c r="CZ31" s="41"/>
      <c r="DA31" s="38"/>
      <c r="DB31" s="40"/>
      <c r="DC31" s="41"/>
      <c r="DD31" s="38"/>
      <c r="DE31" s="40"/>
      <c r="DF31" s="41"/>
      <c r="DG31" s="38"/>
      <c r="DH31" s="40"/>
      <c r="DI31" s="41"/>
      <c r="DJ31" s="38"/>
      <c r="DK31" s="40"/>
      <c r="DL31" s="41"/>
      <c r="DM31" s="38"/>
      <c r="DN31" s="40"/>
      <c r="DO31" s="41"/>
      <c r="DP31" s="38"/>
      <c r="DQ31" s="40"/>
      <c r="DR31" s="41"/>
      <c r="DS31" s="38"/>
      <c r="DT31" s="40"/>
      <c r="DU31" s="41"/>
      <c r="DV31" s="38"/>
      <c r="DW31" s="40"/>
      <c r="DX31" s="41"/>
      <c r="DY31" s="38"/>
      <c r="DZ31" s="40"/>
      <c r="EA31" s="41"/>
      <c r="EB31" s="38"/>
      <c r="EC31" s="40"/>
      <c r="ED31" s="41"/>
      <c r="EE31" s="38"/>
      <c r="EF31" s="40"/>
      <c r="EG31" s="41"/>
      <c r="EH31" s="38"/>
      <c r="EI31" s="40"/>
      <c r="EJ31" s="41"/>
      <c r="EK31" s="38"/>
      <c r="EL31" s="40"/>
      <c r="EM31" s="41"/>
      <c r="EN31" s="38"/>
      <c r="EO31" s="40"/>
      <c r="EP31" s="41"/>
      <c r="EQ31" s="38"/>
      <c r="ER31" s="40"/>
      <c r="ES31" s="41"/>
      <c r="ET31" s="38"/>
      <c r="EU31" s="40"/>
      <c r="EV31" s="41"/>
      <c r="EW31" s="38"/>
      <c r="EX31" s="40"/>
      <c r="EY31" s="41"/>
      <c r="EZ31" s="38"/>
      <c r="FA31" s="40"/>
      <c r="FB31" s="41"/>
      <c r="FC31" s="38"/>
      <c r="FD31" s="40"/>
      <c r="FE31" s="41"/>
      <c r="FF31" s="38"/>
      <c r="FG31" s="40"/>
      <c r="FH31" s="41"/>
      <c r="FI31" s="38"/>
      <c r="FJ31" s="40"/>
      <c r="FK31" s="41"/>
      <c r="FL31" s="38"/>
      <c r="FM31" s="40"/>
      <c r="FN31" s="41"/>
    </row>
    <row r="32" spans="1:170" ht="16" customHeight="1">
      <c r="A32" s="38"/>
      <c r="B32" s="39"/>
      <c r="C32" s="38"/>
      <c r="D32" s="40"/>
      <c r="E32" s="41"/>
      <c r="F32" s="38"/>
      <c r="G32" s="40"/>
      <c r="H32" s="41"/>
      <c r="I32" s="38"/>
      <c r="J32" s="40"/>
      <c r="K32" s="41"/>
      <c r="L32" s="38"/>
      <c r="M32" s="40"/>
      <c r="N32" s="41"/>
      <c r="O32" s="38"/>
      <c r="P32" s="40"/>
      <c r="Q32" s="41"/>
      <c r="R32" s="38"/>
      <c r="S32" s="40"/>
      <c r="T32" s="41"/>
      <c r="U32" s="38"/>
      <c r="V32" s="40"/>
      <c r="W32" s="41"/>
      <c r="X32" s="38"/>
      <c r="Y32" s="40"/>
      <c r="Z32" s="41"/>
      <c r="AA32" s="38"/>
      <c r="AB32" s="40"/>
      <c r="AC32" s="41"/>
      <c r="AD32" s="38"/>
      <c r="AE32" s="40"/>
      <c r="AF32" s="41"/>
      <c r="AG32" s="38"/>
      <c r="AH32" s="40"/>
      <c r="AI32" s="41"/>
      <c r="AJ32" s="38"/>
      <c r="AK32" s="40"/>
      <c r="AL32" s="41"/>
      <c r="AM32" s="38"/>
      <c r="AN32" s="40"/>
      <c r="AO32" s="41"/>
      <c r="AP32" s="38"/>
      <c r="AQ32" s="40"/>
      <c r="AR32" s="41"/>
      <c r="AS32" s="38"/>
      <c r="AT32" s="40"/>
      <c r="AU32" s="41"/>
      <c r="AV32" s="38"/>
      <c r="AW32" s="40"/>
      <c r="AX32" s="41"/>
      <c r="AY32" s="38"/>
      <c r="AZ32" s="40"/>
      <c r="BA32" s="41"/>
      <c r="BB32" s="38"/>
      <c r="BC32" s="40"/>
      <c r="BD32" s="41"/>
      <c r="BE32" s="38"/>
      <c r="BF32" s="40"/>
      <c r="BG32" s="41"/>
      <c r="BH32" s="38"/>
      <c r="BI32" s="40"/>
      <c r="BJ32" s="41"/>
      <c r="BK32" s="38"/>
      <c r="BL32" s="40"/>
      <c r="BM32" s="41"/>
      <c r="BN32" s="38"/>
      <c r="BO32" s="40"/>
      <c r="BP32" s="41"/>
      <c r="BQ32" s="38"/>
      <c r="BR32" s="40"/>
      <c r="BS32" s="41"/>
      <c r="BT32" s="38"/>
      <c r="BU32" s="40"/>
      <c r="BV32" s="41"/>
      <c r="BW32" s="38"/>
      <c r="BX32" s="40"/>
      <c r="BY32" s="41"/>
      <c r="BZ32" s="38"/>
      <c r="CA32" s="40"/>
      <c r="CB32" s="41"/>
      <c r="CC32" s="38"/>
      <c r="CD32" s="40"/>
      <c r="CE32" s="41"/>
      <c r="CF32" s="38"/>
      <c r="CG32" s="40"/>
      <c r="CH32" s="41"/>
      <c r="CI32" s="38"/>
      <c r="CJ32" s="40"/>
      <c r="CK32" s="41"/>
      <c r="CL32" s="38"/>
      <c r="CM32" s="40"/>
      <c r="CN32" s="41"/>
      <c r="CO32" s="38"/>
      <c r="CP32" s="40"/>
      <c r="CQ32" s="41"/>
      <c r="CR32" s="38"/>
      <c r="CS32" s="40"/>
      <c r="CT32" s="41"/>
      <c r="CU32" s="38"/>
      <c r="CV32" s="40"/>
      <c r="CW32" s="41"/>
      <c r="CX32" s="38"/>
      <c r="CY32" s="40"/>
      <c r="CZ32" s="41"/>
      <c r="DA32" s="38"/>
      <c r="DB32" s="40"/>
      <c r="DC32" s="41"/>
      <c r="DD32" s="38"/>
      <c r="DE32" s="40"/>
      <c r="DF32" s="41"/>
      <c r="DG32" s="38"/>
      <c r="DH32" s="40"/>
      <c r="DI32" s="41"/>
      <c r="DJ32" s="38"/>
      <c r="DK32" s="40"/>
      <c r="DL32" s="41"/>
      <c r="DM32" s="38"/>
      <c r="DN32" s="40"/>
      <c r="DO32" s="41"/>
      <c r="DP32" s="38"/>
      <c r="DQ32" s="40"/>
      <c r="DR32" s="41"/>
      <c r="DS32" s="38"/>
      <c r="DT32" s="40"/>
      <c r="DU32" s="41"/>
      <c r="DV32" s="38"/>
      <c r="DW32" s="40"/>
      <c r="DX32" s="41"/>
      <c r="DY32" s="38"/>
      <c r="DZ32" s="40"/>
      <c r="EA32" s="41"/>
      <c r="EB32" s="38"/>
      <c r="EC32" s="40"/>
      <c r="ED32" s="41"/>
      <c r="EE32" s="38"/>
      <c r="EF32" s="40"/>
      <c r="EG32" s="41"/>
      <c r="EH32" s="38"/>
      <c r="EI32" s="40"/>
      <c r="EJ32" s="41"/>
      <c r="EK32" s="38"/>
      <c r="EL32" s="40"/>
      <c r="EM32" s="41"/>
      <c r="EN32" s="38"/>
      <c r="EO32" s="40"/>
      <c r="EP32" s="41"/>
      <c r="EQ32" s="38"/>
      <c r="ER32" s="40"/>
      <c r="ES32" s="41"/>
      <c r="ET32" s="38"/>
      <c r="EU32" s="40"/>
      <c r="EV32" s="41"/>
      <c r="EW32" s="38"/>
      <c r="EX32" s="40"/>
      <c r="EY32" s="41"/>
      <c r="EZ32" s="38"/>
      <c r="FA32" s="40"/>
      <c r="FB32" s="41"/>
      <c r="FC32" s="38"/>
      <c r="FD32" s="40"/>
      <c r="FE32" s="41"/>
      <c r="FF32" s="38"/>
      <c r="FG32" s="40"/>
      <c r="FH32" s="41"/>
      <c r="FI32" s="38"/>
      <c r="FJ32" s="40"/>
      <c r="FK32" s="41"/>
      <c r="FL32" s="38"/>
      <c r="FM32" s="40"/>
      <c r="FN32" s="41"/>
    </row>
    <row r="33" spans="1:170" ht="16" customHeight="1">
      <c r="A33" s="38"/>
      <c r="B33" s="39"/>
      <c r="C33" s="38"/>
      <c r="D33" s="40"/>
      <c r="E33" s="41"/>
      <c r="F33" s="38"/>
      <c r="G33" s="40"/>
      <c r="H33" s="41"/>
      <c r="I33" s="38"/>
      <c r="J33" s="40"/>
      <c r="K33" s="41"/>
      <c r="L33" s="38"/>
      <c r="M33" s="40"/>
      <c r="N33" s="41"/>
      <c r="O33" s="38"/>
      <c r="P33" s="40"/>
      <c r="Q33" s="41"/>
      <c r="R33" s="38"/>
      <c r="S33" s="40"/>
      <c r="T33" s="41"/>
      <c r="U33" s="38"/>
      <c r="V33" s="40"/>
      <c r="W33" s="41"/>
      <c r="X33" s="38"/>
      <c r="Y33" s="40"/>
      <c r="Z33" s="41"/>
      <c r="AA33" s="38"/>
      <c r="AB33" s="40"/>
      <c r="AC33" s="41"/>
      <c r="AD33" s="38"/>
      <c r="AE33" s="40"/>
      <c r="AF33" s="41"/>
      <c r="AG33" s="38"/>
      <c r="AH33" s="40"/>
      <c r="AI33" s="41"/>
      <c r="AJ33" s="38"/>
      <c r="AK33" s="40"/>
      <c r="AL33" s="41"/>
      <c r="AM33" s="38"/>
      <c r="AN33" s="40"/>
      <c r="AO33" s="41"/>
      <c r="AP33" s="38"/>
      <c r="AQ33" s="40"/>
      <c r="AR33" s="41"/>
      <c r="AS33" s="38"/>
      <c r="AT33" s="40"/>
      <c r="AU33" s="41"/>
      <c r="AV33" s="38"/>
      <c r="AW33" s="40"/>
      <c r="AX33" s="41"/>
      <c r="AY33" s="38"/>
      <c r="AZ33" s="40"/>
      <c r="BA33" s="41"/>
      <c r="BB33" s="38"/>
      <c r="BC33" s="40"/>
      <c r="BD33" s="41"/>
      <c r="BE33" s="38"/>
      <c r="BF33" s="40"/>
      <c r="BG33" s="41"/>
      <c r="BH33" s="38"/>
      <c r="BI33" s="40"/>
      <c r="BJ33" s="41"/>
      <c r="BK33" s="38"/>
      <c r="BL33" s="40"/>
      <c r="BM33" s="41"/>
      <c r="BN33" s="38"/>
      <c r="BO33" s="40"/>
      <c r="BP33" s="41"/>
      <c r="BQ33" s="38"/>
      <c r="BR33" s="40"/>
      <c r="BS33" s="41"/>
      <c r="BT33" s="38"/>
      <c r="BU33" s="40"/>
      <c r="BV33" s="41"/>
      <c r="BW33" s="38"/>
      <c r="BX33" s="40"/>
      <c r="BY33" s="41"/>
      <c r="BZ33" s="38"/>
      <c r="CA33" s="40"/>
      <c r="CB33" s="41"/>
      <c r="CC33" s="38"/>
      <c r="CD33" s="40"/>
      <c r="CE33" s="41"/>
      <c r="CF33" s="38"/>
      <c r="CG33" s="40"/>
      <c r="CH33" s="41"/>
      <c r="CI33" s="38"/>
      <c r="CJ33" s="40"/>
      <c r="CK33" s="41"/>
      <c r="CL33" s="38"/>
      <c r="CM33" s="40"/>
      <c r="CN33" s="41"/>
      <c r="CO33" s="38"/>
      <c r="CP33" s="40"/>
      <c r="CQ33" s="41"/>
      <c r="CR33" s="38"/>
      <c r="CS33" s="40"/>
      <c r="CT33" s="41"/>
      <c r="CU33" s="38"/>
      <c r="CV33" s="40"/>
      <c r="CW33" s="41"/>
      <c r="CX33" s="38"/>
      <c r="CY33" s="40"/>
      <c r="CZ33" s="41"/>
      <c r="DA33" s="38"/>
      <c r="DB33" s="40"/>
      <c r="DC33" s="41"/>
      <c r="DD33" s="38"/>
      <c r="DE33" s="40"/>
      <c r="DF33" s="41"/>
      <c r="DG33" s="38"/>
      <c r="DH33" s="40"/>
      <c r="DI33" s="41"/>
      <c r="DJ33" s="38"/>
      <c r="DK33" s="40"/>
      <c r="DL33" s="41"/>
      <c r="DM33" s="38"/>
      <c r="DN33" s="40"/>
      <c r="DO33" s="41"/>
      <c r="DP33" s="38"/>
      <c r="DQ33" s="40"/>
      <c r="DR33" s="41"/>
      <c r="DS33" s="38"/>
      <c r="DT33" s="40"/>
      <c r="DU33" s="41"/>
      <c r="DV33" s="38"/>
      <c r="DW33" s="40"/>
      <c r="DX33" s="41"/>
      <c r="DY33" s="38"/>
      <c r="DZ33" s="40"/>
      <c r="EA33" s="41"/>
      <c r="EB33" s="38"/>
      <c r="EC33" s="40"/>
      <c r="ED33" s="41"/>
      <c r="EE33" s="38"/>
      <c r="EF33" s="40"/>
      <c r="EG33" s="41"/>
      <c r="EH33" s="38"/>
      <c r="EI33" s="40"/>
      <c r="EJ33" s="41"/>
      <c r="EK33" s="38"/>
      <c r="EL33" s="40"/>
      <c r="EM33" s="41"/>
      <c r="EN33" s="38"/>
      <c r="EO33" s="40"/>
      <c r="EP33" s="41"/>
      <c r="EQ33" s="38"/>
      <c r="ER33" s="40"/>
      <c r="ES33" s="41"/>
      <c r="ET33" s="38"/>
      <c r="EU33" s="40"/>
      <c r="EV33" s="41"/>
      <c r="EW33" s="38"/>
      <c r="EX33" s="40"/>
      <c r="EY33" s="41"/>
      <c r="EZ33" s="38"/>
      <c r="FA33" s="40"/>
      <c r="FB33" s="41"/>
      <c r="FC33" s="38"/>
      <c r="FD33" s="40"/>
      <c r="FE33" s="41"/>
      <c r="FF33" s="38"/>
      <c r="FG33" s="40"/>
      <c r="FH33" s="41"/>
      <c r="FI33" s="38"/>
      <c r="FJ33" s="40"/>
      <c r="FK33" s="41"/>
      <c r="FL33" s="38"/>
      <c r="FM33" s="40"/>
      <c r="FN33" s="41"/>
    </row>
    <row r="34" spans="1:170" ht="16" customHeight="1">
      <c r="A34" s="38"/>
      <c r="B34" s="39"/>
      <c r="C34" s="38"/>
      <c r="D34" s="40"/>
      <c r="E34" s="41"/>
      <c r="F34" s="38"/>
      <c r="G34" s="40"/>
      <c r="H34" s="41"/>
      <c r="I34" s="38"/>
      <c r="J34" s="40"/>
      <c r="K34" s="41"/>
      <c r="L34" s="38"/>
      <c r="M34" s="40"/>
      <c r="N34" s="41"/>
      <c r="O34" s="38"/>
      <c r="P34" s="40"/>
      <c r="Q34" s="41"/>
      <c r="R34" s="38"/>
      <c r="S34" s="40"/>
      <c r="T34" s="41"/>
      <c r="U34" s="38"/>
      <c r="V34" s="40"/>
      <c r="W34" s="41"/>
      <c r="X34" s="38"/>
      <c r="Y34" s="40"/>
      <c r="Z34" s="41"/>
      <c r="AA34" s="38"/>
      <c r="AB34" s="40"/>
      <c r="AC34" s="41"/>
      <c r="AD34" s="38"/>
      <c r="AE34" s="40"/>
      <c r="AF34" s="41"/>
      <c r="AG34" s="38"/>
      <c r="AH34" s="40"/>
      <c r="AI34" s="41"/>
      <c r="AJ34" s="38"/>
      <c r="AK34" s="40"/>
      <c r="AL34" s="41"/>
      <c r="AM34" s="38"/>
      <c r="AN34" s="40"/>
      <c r="AO34" s="41"/>
      <c r="AP34" s="38"/>
      <c r="AQ34" s="40"/>
      <c r="AR34" s="41"/>
      <c r="AS34" s="38"/>
      <c r="AT34" s="40"/>
      <c r="AU34" s="41"/>
      <c r="AV34" s="38"/>
      <c r="AW34" s="40"/>
      <c r="AX34" s="41"/>
      <c r="AY34" s="38"/>
      <c r="AZ34" s="40"/>
      <c r="BA34" s="41"/>
      <c r="BB34" s="38"/>
      <c r="BC34" s="40"/>
      <c r="BD34" s="41"/>
      <c r="BE34" s="38"/>
      <c r="BF34" s="40"/>
      <c r="BG34" s="41"/>
      <c r="BH34" s="38"/>
      <c r="BI34" s="40"/>
      <c r="BJ34" s="41"/>
      <c r="BK34" s="38"/>
      <c r="BL34" s="40"/>
      <c r="BM34" s="41"/>
      <c r="BN34" s="38"/>
      <c r="BO34" s="40"/>
      <c r="BP34" s="41"/>
      <c r="BQ34" s="38"/>
      <c r="BR34" s="40"/>
      <c r="BS34" s="41"/>
      <c r="BT34" s="38"/>
      <c r="BU34" s="40"/>
      <c r="BV34" s="41"/>
      <c r="BW34" s="38"/>
      <c r="BX34" s="40"/>
      <c r="BY34" s="41"/>
      <c r="BZ34" s="38"/>
      <c r="CA34" s="40"/>
      <c r="CB34" s="41"/>
      <c r="CC34" s="38"/>
      <c r="CD34" s="40"/>
      <c r="CE34" s="41"/>
      <c r="CF34" s="38"/>
      <c r="CG34" s="40"/>
      <c r="CH34" s="41"/>
      <c r="CI34" s="38"/>
      <c r="CJ34" s="40"/>
      <c r="CK34" s="41"/>
      <c r="CL34" s="38"/>
      <c r="CM34" s="40"/>
      <c r="CN34" s="41"/>
      <c r="CO34" s="38"/>
      <c r="CP34" s="40"/>
      <c r="CQ34" s="41"/>
      <c r="CR34" s="38"/>
      <c r="CS34" s="40"/>
      <c r="CT34" s="41"/>
      <c r="CU34" s="38"/>
      <c r="CV34" s="40"/>
      <c r="CW34" s="41"/>
      <c r="CX34" s="38"/>
      <c r="CY34" s="40"/>
      <c r="CZ34" s="41"/>
      <c r="DA34" s="38"/>
      <c r="DB34" s="40"/>
      <c r="DC34" s="41"/>
      <c r="DD34" s="38"/>
      <c r="DE34" s="40"/>
      <c r="DF34" s="41"/>
      <c r="DG34" s="38"/>
      <c r="DH34" s="40"/>
      <c r="DI34" s="41"/>
      <c r="DJ34" s="38"/>
      <c r="DK34" s="40"/>
      <c r="DL34" s="41"/>
      <c r="DM34" s="38"/>
      <c r="DN34" s="40"/>
      <c r="DO34" s="41"/>
      <c r="DP34" s="38"/>
      <c r="DQ34" s="40"/>
      <c r="DR34" s="41"/>
      <c r="DS34" s="38"/>
      <c r="DT34" s="40"/>
      <c r="DU34" s="41"/>
      <c r="DV34" s="38"/>
      <c r="DW34" s="40"/>
      <c r="DX34" s="41"/>
      <c r="DY34" s="38"/>
      <c r="DZ34" s="40"/>
      <c r="EA34" s="41"/>
      <c r="EB34" s="38"/>
      <c r="EC34" s="40"/>
      <c r="ED34" s="41"/>
      <c r="EE34" s="38"/>
      <c r="EF34" s="40"/>
      <c r="EG34" s="41"/>
      <c r="EH34" s="38"/>
      <c r="EI34" s="40"/>
      <c r="EJ34" s="41"/>
      <c r="EK34" s="38"/>
      <c r="EL34" s="40"/>
      <c r="EM34" s="41"/>
      <c r="EN34" s="38"/>
      <c r="EO34" s="40"/>
      <c r="EP34" s="41"/>
      <c r="EQ34" s="38"/>
      <c r="ER34" s="40"/>
      <c r="ES34" s="41"/>
      <c r="ET34" s="38"/>
      <c r="EU34" s="40"/>
      <c r="EV34" s="41"/>
      <c r="EW34" s="38"/>
      <c r="EX34" s="40"/>
      <c r="EY34" s="41"/>
      <c r="EZ34" s="38"/>
      <c r="FA34" s="40"/>
      <c r="FB34" s="41"/>
      <c r="FC34" s="38"/>
      <c r="FD34" s="40"/>
      <c r="FE34" s="41"/>
      <c r="FF34" s="38"/>
      <c r="FG34" s="40"/>
      <c r="FH34" s="41"/>
      <c r="FI34" s="38"/>
      <c r="FJ34" s="40"/>
      <c r="FK34" s="41"/>
      <c r="FL34" s="38"/>
      <c r="FM34" s="40"/>
      <c r="FN34" s="41"/>
    </row>
    <row r="35" spans="1:170" ht="16" customHeight="1">
      <c r="A35" s="38"/>
      <c r="B35" s="39"/>
      <c r="C35" s="38"/>
      <c r="D35" s="40"/>
      <c r="E35" s="41"/>
      <c r="F35" s="38"/>
      <c r="G35" s="40"/>
      <c r="H35" s="41"/>
      <c r="I35" s="38"/>
      <c r="J35" s="40"/>
      <c r="K35" s="41"/>
      <c r="L35" s="38"/>
      <c r="M35" s="40"/>
      <c r="N35" s="41"/>
      <c r="O35" s="38"/>
      <c r="P35" s="40"/>
      <c r="Q35" s="41"/>
      <c r="R35" s="38"/>
      <c r="S35" s="40"/>
      <c r="T35" s="41"/>
      <c r="U35" s="38"/>
      <c r="V35" s="40"/>
      <c r="W35" s="41"/>
      <c r="X35" s="38"/>
      <c r="Y35" s="40"/>
      <c r="Z35" s="41"/>
      <c r="AA35" s="38"/>
      <c r="AB35" s="40"/>
      <c r="AC35" s="41"/>
      <c r="AD35" s="38"/>
      <c r="AE35" s="40"/>
      <c r="AF35" s="41"/>
      <c r="AG35" s="38"/>
      <c r="AH35" s="40"/>
      <c r="AI35" s="41"/>
      <c r="AJ35" s="38"/>
      <c r="AK35" s="40"/>
      <c r="AL35" s="41"/>
      <c r="AM35" s="38"/>
      <c r="AN35" s="40"/>
      <c r="AO35" s="41"/>
      <c r="AP35" s="38"/>
      <c r="AQ35" s="40"/>
      <c r="AR35" s="41"/>
      <c r="AS35" s="38"/>
      <c r="AT35" s="40"/>
      <c r="AU35" s="41"/>
      <c r="AV35" s="38"/>
      <c r="AW35" s="40"/>
      <c r="AX35" s="41"/>
      <c r="AY35" s="38"/>
      <c r="AZ35" s="40"/>
      <c r="BA35" s="41"/>
      <c r="BB35" s="38"/>
      <c r="BC35" s="40"/>
      <c r="BD35" s="41"/>
      <c r="BE35" s="38"/>
      <c r="BF35" s="40"/>
      <c r="BG35" s="41"/>
      <c r="BH35" s="38"/>
      <c r="BI35" s="40"/>
      <c r="BJ35" s="41"/>
      <c r="BK35" s="38"/>
      <c r="BL35" s="40"/>
      <c r="BM35" s="41"/>
      <c r="BN35" s="38"/>
      <c r="BO35" s="40"/>
      <c r="BP35" s="41"/>
      <c r="BQ35" s="38"/>
      <c r="BR35" s="40"/>
      <c r="BS35" s="41"/>
      <c r="BT35" s="38"/>
      <c r="BU35" s="40"/>
      <c r="BV35" s="41"/>
      <c r="BW35" s="38"/>
      <c r="BX35" s="40"/>
      <c r="BY35" s="41"/>
      <c r="BZ35" s="38"/>
      <c r="CA35" s="40"/>
      <c r="CB35" s="41"/>
      <c r="CC35" s="38"/>
      <c r="CD35" s="40"/>
      <c r="CE35" s="41"/>
      <c r="CF35" s="38"/>
      <c r="CG35" s="40"/>
      <c r="CH35" s="41"/>
      <c r="CI35" s="38"/>
      <c r="CJ35" s="40"/>
      <c r="CK35" s="41"/>
      <c r="CL35" s="38"/>
      <c r="CM35" s="40"/>
      <c r="CN35" s="41"/>
      <c r="CO35" s="38"/>
      <c r="CP35" s="40"/>
      <c r="CQ35" s="41"/>
      <c r="CR35" s="38"/>
      <c r="CS35" s="40"/>
      <c r="CT35" s="41"/>
      <c r="CU35" s="38"/>
      <c r="CV35" s="40"/>
      <c r="CW35" s="41"/>
      <c r="CX35" s="38"/>
      <c r="CY35" s="40"/>
      <c r="CZ35" s="41"/>
      <c r="DA35" s="38"/>
      <c r="DB35" s="40"/>
      <c r="DC35" s="41"/>
      <c r="DD35" s="38"/>
      <c r="DE35" s="40"/>
      <c r="DF35" s="41"/>
      <c r="DG35" s="38"/>
      <c r="DH35" s="40"/>
      <c r="DI35" s="41"/>
      <c r="DJ35" s="38"/>
      <c r="DK35" s="40"/>
      <c r="DL35" s="41"/>
      <c r="DM35" s="38"/>
      <c r="DN35" s="40"/>
      <c r="DO35" s="41"/>
      <c r="DP35" s="38"/>
      <c r="DQ35" s="40"/>
      <c r="DR35" s="41"/>
      <c r="DS35" s="38"/>
      <c r="DT35" s="40"/>
      <c r="DU35" s="41"/>
      <c r="DV35" s="38"/>
      <c r="DW35" s="40"/>
      <c r="DX35" s="41"/>
      <c r="DY35" s="38"/>
      <c r="DZ35" s="40"/>
      <c r="EA35" s="41"/>
      <c r="EB35" s="38"/>
      <c r="EC35" s="40"/>
      <c r="ED35" s="41"/>
      <c r="EE35" s="38"/>
      <c r="EF35" s="40"/>
      <c r="EG35" s="41"/>
      <c r="EH35" s="38"/>
      <c r="EI35" s="40"/>
      <c r="EJ35" s="41"/>
      <c r="EK35" s="38"/>
      <c r="EL35" s="40"/>
      <c r="EM35" s="41"/>
      <c r="EN35" s="38"/>
      <c r="EO35" s="40"/>
      <c r="EP35" s="41"/>
      <c r="EQ35" s="38"/>
      <c r="ER35" s="40"/>
      <c r="ES35" s="41"/>
      <c r="ET35" s="38"/>
      <c r="EU35" s="40"/>
      <c r="EV35" s="41"/>
      <c r="EW35" s="38"/>
      <c r="EX35" s="40"/>
      <c r="EY35" s="41"/>
      <c r="EZ35" s="38"/>
      <c r="FA35" s="40"/>
      <c r="FB35" s="41"/>
      <c r="FC35" s="38"/>
      <c r="FD35" s="40"/>
      <c r="FE35" s="41"/>
      <c r="FF35" s="38"/>
      <c r="FG35" s="40"/>
      <c r="FH35" s="41"/>
      <c r="FI35" s="38"/>
      <c r="FJ35" s="40"/>
      <c r="FK35" s="41"/>
      <c r="FL35" s="38"/>
      <c r="FM35" s="40"/>
      <c r="FN35" s="41"/>
    </row>
    <row r="36" spans="1:170" ht="16" customHeight="1">
      <c r="A36" s="38"/>
      <c r="B36" s="39"/>
      <c r="C36" s="38"/>
      <c r="D36" s="40"/>
      <c r="E36" s="41"/>
      <c r="F36" s="38"/>
      <c r="G36" s="40"/>
      <c r="H36" s="41"/>
      <c r="I36" s="38"/>
      <c r="J36" s="40"/>
      <c r="K36" s="41"/>
      <c r="L36" s="38"/>
      <c r="M36" s="40"/>
      <c r="N36" s="41"/>
      <c r="O36" s="38"/>
      <c r="P36" s="40"/>
      <c r="Q36" s="41"/>
      <c r="R36" s="38"/>
      <c r="S36" s="40"/>
      <c r="T36" s="41"/>
      <c r="U36" s="38"/>
      <c r="V36" s="40"/>
      <c r="W36" s="41"/>
      <c r="X36" s="38"/>
      <c r="Y36" s="40"/>
      <c r="Z36" s="41"/>
      <c r="AA36" s="38"/>
      <c r="AB36" s="40"/>
      <c r="AC36" s="41"/>
      <c r="AD36" s="38"/>
      <c r="AE36" s="40"/>
      <c r="AF36" s="41"/>
      <c r="AG36" s="38"/>
      <c r="AH36" s="40"/>
      <c r="AI36" s="41"/>
      <c r="AJ36" s="38"/>
      <c r="AK36" s="40"/>
      <c r="AL36" s="41"/>
      <c r="AM36" s="38"/>
      <c r="AN36" s="40"/>
      <c r="AO36" s="41"/>
      <c r="AP36" s="38"/>
      <c r="AQ36" s="40"/>
      <c r="AR36" s="41"/>
      <c r="AS36" s="38"/>
      <c r="AT36" s="40"/>
      <c r="AU36" s="41"/>
      <c r="AV36" s="38"/>
      <c r="AW36" s="40"/>
      <c r="AX36" s="41"/>
      <c r="AY36" s="38"/>
      <c r="AZ36" s="40"/>
      <c r="BA36" s="41"/>
      <c r="BB36" s="38"/>
      <c r="BC36" s="40"/>
      <c r="BD36" s="41"/>
      <c r="BE36" s="38"/>
      <c r="BF36" s="40"/>
      <c r="BG36" s="41"/>
      <c r="BH36" s="38"/>
      <c r="BI36" s="40"/>
      <c r="BJ36" s="41"/>
      <c r="BK36" s="38"/>
      <c r="BL36" s="40"/>
      <c r="BM36" s="41"/>
      <c r="BN36" s="38"/>
      <c r="BO36" s="40"/>
      <c r="BP36" s="41"/>
      <c r="BQ36" s="38"/>
      <c r="BR36" s="40"/>
      <c r="BS36" s="41"/>
      <c r="BT36" s="38"/>
      <c r="BU36" s="40"/>
      <c r="BV36" s="41"/>
      <c r="BW36" s="38"/>
      <c r="BX36" s="40"/>
      <c r="BY36" s="41"/>
      <c r="BZ36" s="38"/>
      <c r="CA36" s="40"/>
      <c r="CB36" s="41"/>
      <c r="CC36" s="38"/>
      <c r="CD36" s="40"/>
      <c r="CE36" s="41"/>
      <c r="CF36" s="38"/>
      <c r="CG36" s="40"/>
      <c r="CH36" s="41"/>
      <c r="CI36" s="38"/>
      <c r="CJ36" s="40"/>
      <c r="CK36" s="41"/>
      <c r="CL36" s="38"/>
      <c r="CM36" s="40"/>
      <c r="CN36" s="41"/>
      <c r="CO36" s="38"/>
      <c r="CP36" s="40"/>
      <c r="CQ36" s="41"/>
      <c r="CR36" s="38"/>
      <c r="CS36" s="40"/>
      <c r="CT36" s="41"/>
      <c r="CU36" s="38"/>
      <c r="CV36" s="40"/>
      <c r="CW36" s="41"/>
      <c r="CX36" s="38"/>
      <c r="CY36" s="40"/>
      <c r="CZ36" s="41"/>
      <c r="DA36" s="38"/>
      <c r="DB36" s="40"/>
      <c r="DC36" s="41"/>
      <c r="DD36" s="38"/>
      <c r="DE36" s="40"/>
      <c r="DF36" s="41"/>
      <c r="DG36" s="38"/>
      <c r="DH36" s="40"/>
      <c r="DI36" s="41"/>
      <c r="DJ36" s="38"/>
      <c r="DK36" s="40"/>
      <c r="DL36" s="41"/>
      <c r="DM36" s="38"/>
      <c r="DN36" s="40"/>
      <c r="DO36" s="41"/>
      <c r="DP36" s="38"/>
      <c r="DQ36" s="40"/>
      <c r="DR36" s="41"/>
      <c r="DS36" s="38"/>
      <c r="DT36" s="40"/>
      <c r="DU36" s="41"/>
      <c r="DV36" s="38"/>
      <c r="DW36" s="40"/>
      <c r="DX36" s="41"/>
      <c r="DY36" s="38"/>
      <c r="DZ36" s="40"/>
      <c r="EA36" s="41"/>
      <c r="EB36" s="38"/>
      <c r="EC36" s="40"/>
      <c r="ED36" s="41"/>
      <c r="EE36" s="38"/>
      <c r="EF36" s="40"/>
      <c r="EG36" s="41"/>
      <c r="EH36" s="38"/>
      <c r="EI36" s="40"/>
      <c r="EJ36" s="41"/>
      <c r="EK36" s="38"/>
      <c r="EL36" s="40"/>
      <c r="EM36" s="41"/>
      <c r="EN36" s="38"/>
      <c r="EO36" s="40"/>
      <c r="EP36" s="41"/>
      <c r="EQ36" s="38"/>
      <c r="ER36" s="40"/>
      <c r="ES36" s="41"/>
      <c r="ET36" s="38"/>
      <c r="EU36" s="40"/>
      <c r="EV36" s="41"/>
      <c r="EW36" s="38"/>
      <c r="EX36" s="40"/>
      <c r="EY36" s="41"/>
      <c r="EZ36" s="38"/>
      <c r="FA36" s="40"/>
      <c r="FB36" s="41"/>
      <c r="FC36" s="38"/>
      <c r="FD36" s="40"/>
      <c r="FE36" s="41"/>
      <c r="FF36" s="38"/>
      <c r="FG36" s="40"/>
      <c r="FH36" s="41"/>
      <c r="FI36" s="38"/>
      <c r="FJ36" s="40"/>
      <c r="FK36" s="41"/>
      <c r="FL36" s="38"/>
      <c r="FM36" s="40"/>
      <c r="FN36" s="41"/>
    </row>
    <row r="37" spans="1:170" ht="16" customHeight="1">
      <c r="A37" s="38"/>
      <c r="B37" s="39"/>
      <c r="C37" s="38"/>
      <c r="D37" s="40"/>
      <c r="E37" s="41"/>
      <c r="F37" s="38"/>
      <c r="G37" s="40"/>
      <c r="H37" s="41"/>
      <c r="I37" s="38"/>
      <c r="J37" s="40"/>
      <c r="K37" s="41"/>
      <c r="L37" s="38"/>
      <c r="M37" s="40"/>
      <c r="N37" s="41"/>
      <c r="O37" s="38"/>
      <c r="P37" s="40"/>
      <c r="Q37" s="41"/>
      <c r="R37" s="38"/>
      <c r="S37" s="40"/>
      <c r="T37" s="41"/>
      <c r="U37" s="38"/>
      <c r="V37" s="40"/>
      <c r="W37" s="41"/>
      <c r="X37" s="38"/>
      <c r="Y37" s="40"/>
      <c r="Z37" s="41"/>
      <c r="AA37" s="38"/>
      <c r="AB37" s="40"/>
      <c r="AC37" s="41"/>
      <c r="AD37" s="38"/>
      <c r="AE37" s="40"/>
      <c r="AF37" s="41"/>
      <c r="AG37" s="38"/>
      <c r="AH37" s="40"/>
      <c r="AI37" s="41"/>
      <c r="AJ37" s="38"/>
      <c r="AK37" s="40"/>
      <c r="AL37" s="41"/>
      <c r="AM37" s="38"/>
      <c r="AN37" s="40"/>
      <c r="AO37" s="41"/>
      <c r="AP37" s="38"/>
      <c r="AQ37" s="40"/>
      <c r="AR37" s="41"/>
      <c r="AS37" s="38"/>
      <c r="AT37" s="40"/>
      <c r="AU37" s="41"/>
      <c r="AV37" s="38"/>
      <c r="AW37" s="40"/>
      <c r="AX37" s="41"/>
      <c r="AY37" s="38"/>
      <c r="AZ37" s="40"/>
      <c r="BA37" s="41"/>
      <c r="BB37" s="38"/>
      <c r="BC37" s="40"/>
      <c r="BD37" s="41"/>
      <c r="BE37" s="38"/>
      <c r="BF37" s="40"/>
      <c r="BG37" s="41"/>
      <c r="BH37" s="38"/>
      <c r="BI37" s="40"/>
      <c r="BJ37" s="41"/>
      <c r="BK37" s="38"/>
      <c r="BL37" s="40"/>
      <c r="BM37" s="41"/>
      <c r="BN37" s="38"/>
      <c r="BO37" s="40"/>
      <c r="BP37" s="41"/>
      <c r="BQ37" s="38"/>
      <c r="BR37" s="40"/>
      <c r="BS37" s="41"/>
      <c r="BT37" s="38"/>
      <c r="BU37" s="40"/>
      <c r="BV37" s="41"/>
      <c r="BW37" s="38"/>
      <c r="BX37" s="40"/>
      <c r="BY37" s="41"/>
      <c r="BZ37" s="38"/>
      <c r="CA37" s="40"/>
      <c r="CB37" s="41"/>
      <c r="CC37" s="38"/>
      <c r="CD37" s="40"/>
      <c r="CE37" s="41"/>
      <c r="CF37" s="38"/>
      <c r="CG37" s="40"/>
      <c r="CH37" s="41"/>
      <c r="CI37" s="38"/>
      <c r="CJ37" s="40"/>
      <c r="CK37" s="41"/>
      <c r="CL37" s="38"/>
      <c r="CM37" s="40"/>
      <c r="CN37" s="41"/>
      <c r="CO37" s="38"/>
      <c r="CP37" s="40"/>
      <c r="CQ37" s="41"/>
      <c r="CR37" s="38"/>
      <c r="CS37" s="40"/>
      <c r="CT37" s="41"/>
      <c r="CU37" s="38"/>
      <c r="CV37" s="40"/>
      <c r="CW37" s="41"/>
      <c r="CX37" s="38"/>
      <c r="CY37" s="40"/>
      <c r="CZ37" s="41"/>
      <c r="DA37" s="38"/>
      <c r="DB37" s="40"/>
      <c r="DC37" s="41"/>
      <c r="DD37" s="38"/>
      <c r="DE37" s="40"/>
      <c r="DF37" s="41"/>
      <c r="DG37" s="38"/>
      <c r="DH37" s="40"/>
      <c r="DI37" s="41"/>
      <c r="DJ37" s="38"/>
      <c r="DK37" s="40"/>
      <c r="DL37" s="41"/>
      <c r="DM37" s="38"/>
      <c r="DN37" s="40"/>
      <c r="DO37" s="41"/>
      <c r="DP37" s="38"/>
      <c r="DQ37" s="40"/>
      <c r="DR37" s="41"/>
      <c r="DS37" s="38"/>
      <c r="DT37" s="40"/>
      <c r="DU37" s="41"/>
      <c r="DV37" s="38"/>
      <c r="DW37" s="40"/>
      <c r="DX37" s="41"/>
      <c r="DY37" s="38"/>
      <c r="DZ37" s="40"/>
      <c r="EA37" s="41"/>
      <c r="EB37" s="38"/>
      <c r="EC37" s="40"/>
      <c r="ED37" s="41"/>
      <c r="EE37" s="38"/>
      <c r="EF37" s="40"/>
      <c r="EG37" s="41"/>
      <c r="EH37" s="38"/>
      <c r="EI37" s="40"/>
      <c r="EJ37" s="41"/>
      <c r="EK37" s="38"/>
      <c r="EL37" s="40"/>
      <c r="EM37" s="41"/>
      <c r="EN37" s="38"/>
      <c r="EO37" s="40"/>
      <c r="EP37" s="41"/>
      <c r="EQ37" s="38"/>
      <c r="ER37" s="40"/>
      <c r="ES37" s="41"/>
      <c r="ET37" s="38"/>
      <c r="EU37" s="40"/>
      <c r="EV37" s="41"/>
      <c r="EW37" s="38"/>
      <c r="EX37" s="40"/>
      <c r="EY37" s="41"/>
      <c r="EZ37" s="38"/>
      <c r="FA37" s="40"/>
      <c r="FB37" s="41"/>
      <c r="FC37" s="38"/>
      <c r="FD37" s="40"/>
      <c r="FE37" s="41"/>
      <c r="FF37" s="38"/>
      <c r="FG37" s="40"/>
      <c r="FH37" s="41"/>
      <c r="FI37" s="38"/>
      <c r="FJ37" s="40"/>
      <c r="FK37" s="41"/>
      <c r="FL37" s="38"/>
      <c r="FM37" s="40"/>
      <c r="FN37" s="41"/>
    </row>
    <row r="38" spans="1:170" ht="16" customHeight="1">
      <c r="A38" s="38"/>
      <c r="B38" s="42"/>
      <c r="C38" s="38"/>
      <c r="D38" s="40"/>
      <c r="E38" s="41"/>
      <c r="F38" s="38"/>
      <c r="G38" s="40"/>
      <c r="H38" s="41"/>
      <c r="I38" s="38"/>
      <c r="J38" s="40"/>
      <c r="K38" s="41"/>
      <c r="L38" s="38"/>
      <c r="M38" s="40"/>
      <c r="N38" s="41"/>
      <c r="O38" s="38"/>
      <c r="P38" s="40"/>
      <c r="Q38" s="41"/>
      <c r="R38" s="38"/>
      <c r="S38" s="40"/>
      <c r="T38" s="41"/>
      <c r="U38" s="38"/>
      <c r="V38" s="40"/>
      <c r="W38" s="41"/>
      <c r="X38" s="38"/>
      <c r="Y38" s="40"/>
      <c r="Z38" s="41"/>
      <c r="AA38" s="38"/>
      <c r="AB38" s="40"/>
      <c r="AC38" s="41"/>
      <c r="AD38" s="38"/>
      <c r="AE38" s="40"/>
      <c r="AF38" s="41"/>
      <c r="AG38" s="38"/>
      <c r="AH38" s="40"/>
      <c r="AI38" s="41"/>
      <c r="AJ38" s="38"/>
      <c r="AK38" s="40"/>
      <c r="AL38" s="41"/>
      <c r="AM38" s="38"/>
      <c r="AN38" s="40"/>
      <c r="AO38" s="41"/>
      <c r="AP38" s="38"/>
      <c r="AQ38" s="40"/>
      <c r="AR38" s="41"/>
      <c r="AS38" s="38"/>
      <c r="AT38" s="40"/>
      <c r="AU38" s="41"/>
      <c r="AV38" s="38"/>
      <c r="AW38" s="40"/>
      <c r="AX38" s="41"/>
      <c r="AY38" s="38"/>
      <c r="AZ38" s="40"/>
      <c r="BA38" s="41"/>
      <c r="BB38" s="38"/>
      <c r="BC38" s="40"/>
      <c r="BD38" s="41"/>
      <c r="BE38" s="38"/>
      <c r="BF38" s="40"/>
      <c r="BG38" s="41"/>
      <c r="BH38" s="38"/>
      <c r="BI38" s="40"/>
      <c r="BJ38" s="41"/>
      <c r="BK38" s="38"/>
      <c r="BL38" s="40"/>
      <c r="BM38" s="41"/>
      <c r="BN38" s="38"/>
      <c r="BO38" s="40"/>
      <c r="BP38" s="41"/>
      <c r="BQ38" s="38"/>
      <c r="BR38" s="40"/>
      <c r="BS38" s="41"/>
      <c r="BT38" s="38"/>
      <c r="BU38" s="40"/>
      <c r="BV38" s="41"/>
      <c r="BW38" s="38"/>
      <c r="BX38" s="40"/>
      <c r="BY38" s="41"/>
      <c r="BZ38" s="38"/>
      <c r="CA38" s="40"/>
      <c r="CB38" s="41"/>
      <c r="CC38" s="38"/>
      <c r="CD38" s="40"/>
      <c r="CE38" s="41"/>
      <c r="CF38" s="38"/>
      <c r="CG38" s="40"/>
      <c r="CH38" s="41"/>
      <c r="CI38" s="38"/>
      <c r="CJ38" s="40"/>
      <c r="CK38" s="41"/>
      <c r="CL38" s="38"/>
      <c r="CM38" s="40"/>
      <c r="CN38" s="41"/>
      <c r="CO38" s="38"/>
      <c r="CP38" s="40"/>
      <c r="CQ38" s="41"/>
      <c r="CR38" s="38"/>
      <c r="CS38" s="40"/>
      <c r="CT38" s="41"/>
      <c r="CU38" s="38"/>
      <c r="CV38" s="40"/>
      <c r="CW38" s="41"/>
      <c r="CX38" s="38"/>
      <c r="CY38" s="40"/>
      <c r="CZ38" s="41"/>
      <c r="DA38" s="38"/>
      <c r="DB38" s="40"/>
      <c r="DC38" s="41"/>
      <c r="DD38" s="38"/>
      <c r="DE38" s="40"/>
      <c r="DF38" s="41"/>
      <c r="DG38" s="38"/>
      <c r="DH38" s="40"/>
      <c r="DI38" s="41"/>
      <c r="DJ38" s="38"/>
      <c r="DK38" s="40"/>
      <c r="DL38" s="41"/>
      <c r="DM38" s="38"/>
      <c r="DN38" s="40"/>
      <c r="DO38" s="41"/>
      <c r="DP38" s="38"/>
      <c r="DQ38" s="40"/>
      <c r="DR38" s="41"/>
      <c r="DS38" s="38"/>
      <c r="DT38" s="40"/>
      <c r="DU38" s="41"/>
      <c r="DV38" s="38"/>
      <c r="DW38" s="40"/>
      <c r="DX38" s="41"/>
      <c r="DY38" s="38"/>
      <c r="DZ38" s="40"/>
      <c r="EA38" s="41"/>
      <c r="EB38" s="38"/>
      <c r="EC38" s="40"/>
      <c r="ED38" s="41"/>
      <c r="EE38" s="38"/>
      <c r="EF38" s="40"/>
      <c r="EG38" s="41"/>
      <c r="EH38" s="38"/>
      <c r="EI38" s="40"/>
      <c r="EJ38" s="41"/>
      <c r="EK38" s="38"/>
      <c r="EL38" s="40"/>
      <c r="EM38" s="41"/>
      <c r="EN38" s="38"/>
      <c r="EO38" s="40"/>
      <c r="EP38" s="41"/>
      <c r="EQ38" s="38"/>
      <c r="ER38" s="40"/>
      <c r="ES38" s="41"/>
      <c r="ET38" s="38"/>
      <c r="EU38" s="40"/>
      <c r="EV38" s="41"/>
      <c r="EW38" s="38"/>
      <c r="EX38" s="40"/>
      <c r="EY38" s="41"/>
      <c r="EZ38" s="38"/>
      <c r="FA38" s="40"/>
      <c r="FB38" s="41"/>
      <c r="FC38" s="38"/>
      <c r="FD38" s="40"/>
      <c r="FE38" s="41"/>
      <c r="FF38" s="38"/>
      <c r="FG38" s="40"/>
      <c r="FH38" s="41"/>
      <c r="FI38" s="38"/>
      <c r="FJ38" s="40"/>
      <c r="FK38" s="41"/>
      <c r="FL38" s="38"/>
      <c r="FM38" s="40"/>
      <c r="FN38" s="41"/>
    </row>
    <row r="39" spans="1:170" ht="16" customHeight="1">
      <c r="A39" s="38"/>
      <c r="B39" s="42"/>
      <c r="C39" s="38"/>
      <c r="D39" s="40"/>
      <c r="E39" s="41"/>
      <c r="F39" s="38"/>
      <c r="G39" s="40"/>
      <c r="H39" s="41"/>
      <c r="I39" s="38"/>
      <c r="J39" s="40"/>
      <c r="K39" s="41"/>
      <c r="L39" s="38"/>
      <c r="M39" s="40"/>
      <c r="N39" s="41"/>
      <c r="O39" s="38"/>
      <c r="P39" s="40"/>
      <c r="Q39" s="41"/>
      <c r="R39" s="38"/>
      <c r="S39" s="40"/>
      <c r="T39" s="41"/>
      <c r="U39" s="38"/>
      <c r="V39" s="40"/>
      <c r="W39" s="41"/>
      <c r="X39" s="38"/>
      <c r="Y39" s="40"/>
      <c r="Z39" s="41"/>
      <c r="AA39" s="38"/>
      <c r="AB39" s="40"/>
      <c r="AC39" s="41"/>
      <c r="AD39" s="38"/>
      <c r="AE39" s="40"/>
      <c r="AF39" s="41"/>
      <c r="AG39" s="38"/>
      <c r="AH39" s="40"/>
      <c r="AI39" s="41"/>
      <c r="AJ39" s="38"/>
      <c r="AK39" s="40"/>
      <c r="AL39" s="41"/>
      <c r="AM39" s="38"/>
      <c r="AN39" s="40"/>
      <c r="AO39" s="41"/>
      <c r="AP39" s="38"/>
      <c r="AQ39" s="40"/>
      <c r="AR39" s="41"/>
      <c r="AS39" s="38"/>
      <c r="AT39" s="40"/>
      <c r="AU39" s="41"/>
      <c r="AV39" s="38"/>
      <c r="AW39" s="40"/>
      <c r="AX39" s="41"/>
      <c r="AY39" s="38"/>
      <c r="AZ39" s="40"/>
      <c r="BA39" s="41"/>
      <c r="BB39" s="38"/>
      <c r="BC39" s="40"/>
      <c r="BD39" s="41"/>
      <c r="BE39" s="38"/>
      <c r="BF39" s="40"/>
      <c r="BG39" s="41"/>
      <c r="BH39" s="38"/>
      <c r="BI39" s="40"/>
      <c r="BJ39" s="41"/>
      <c r="BK39" s="38"/>
      <c r="BL39" s="40"/>
      <c r="BM39" s="41"/>
      <c r="BN39" s="38"/>
      <c r="BO39" s="40"/>
      <c r="BP39" s="41"/>
      <c r="BQ39" s="38"/>
      <c r="BR39" s="40"/>
      <c r="BS39" s="41"/>
      <c r="BT39" s="38"/>
      <c r="BU39" s="40"/>
      <c r="BV39" s="41"/>
      <c r="BW39" s="38"/>
      <c r="BX39" s="40"/>
      <c r="BY39" s="41"/>
      <c r="BZ39" s="38"/>
      <c r="CA39" s="40"/>
      <c r="CB39" s="41"/>
      <c r="CC39" s="38"/>
      <c r="CD39" s="40"/>
      <c r="CE39" s="41"/>
      <c r="CF39" s="38"/>
      <c r="CG39" s="40"/>
      <c r="CH39" s="41"/>
      <c r="CI39" s="38"/>
      <c r="CJ39" s="40"/>
      <c r="CK39" s="41"/>
      <c r="CL39" s="38"/>
      <c r="CM39" s="40"/>
      <c r="CN39" s="41"/>
      <c r="CO39" s="38"/>
      <c r="CP39" s="40"/>
      <c r="CQ39" s="41"/>
      <c r="CR39" s="38"/>
      <c r="CS39" s="40"/>
      <c r="CT39" s="41"/>
      <c r="CU39" s="38"/>
      <c r="CV39" s="40"/>
      <c r="CW39" s="41"/>
      <c r="CX39" s="38"/>
      <c r="CY39" s="40"/>
      <c r="CZ39" s="41"/>
      <c r="DA39" s="38"/>
      <c r="DB39" s="40"/>
      <c r="DC39" s="41"/>
      <c r="DD39" s="38"/>
      <c r="DE39" s="40"/>
      <c r="DF39" s="41"/>
      <c r="DG39" s="38"/>
      <c r="DH39" s="40"/>
      <c r="DI39" s="41"/>
      <c r="DJ39" s="38"/>
      <c r="DK39" s="40"/>
      <c r="DL39" s="41"/>
      <c r="DM39" s="38"/>
      <c r="DN39" s="40"/>
      <c r="DO39" s="41"/>
      <c r="DP39" s="38"/>
      <c r="DQ39" s="40"/>
      <c r="DR39" s="41"/>
      <c r="DS39" s="38"/>
      <c r="DT39" s="40"/>
      <c r="DU39" s="41"/>
      <c r="DV39" s="38"/>
      <c r="DW39" s="40"/>
      <c r="DX39" s="41"/>
      <c r="DY39" s="38"/>
      <c r="DZ39" s="40"/>
      <c r="EA39" s="41"/>
      <c r="EB39" s="38"/>
      <c r="EC39" s="40"/>
      <c r="ED39" s="41"/>
      <c r="EE39" s="38"/>
      <c r="EF39" s="40"/>
      <c r="EG39" s="41"/>
      <c r="EH39" s="38"/>
      <c r="EI39" s="40"/>
      <c r="EJ39" s="41"/>
      <c r="EK39" s="38"/>
      <c r="EL39" s="40"/>
      <c r="EM39" s="41"/>
      <c r="EN39" s="38"/>
      <c r="EO39" s="40"/>
      <c r="EP39" s="41"/>
      <c r="EQ39" s="38"/>
      <c r="ER39" s="40"/>
      <c r="ES39" s="41"/>
      <c r="ET39" s="38"/>
      <c r="EU39" s="40"/>
      <c r="EV39" s="41"/>
      <c r="EW39" s="38"/>
      <c r="EX39" s="40"/>
      <c r="EY39" s="41"/>
      <c r="EZ39" s="38"/>
      <c r="FA39" s="40"/>
      <c r="FB39" s="41"/>
      <c r="FC39" s="38"/>
      <c r="FD39" s="40"/>
      <c r="FE39" s="41"/>
      <c r="FF39" s="38"/>
      <c r="FG39" s="40"/>
      <c r="FH39" s="41"/>
      <c r="FI39" s="38"/>
      <c r="FJ39" s="40"/>
      <c r="FK39" s="41"/>
      <c r="FL39" s="38"/>
      <c r="FM39" s="40"/>
      <c r="FN39" s="41"/>
    </row>
    <row r="40" spans="1:170" ht="16" customHeight="1">
      <c r="A40" s="38"/>
      <c r="B40" s="42"/>
      <c r="C40" s="38"/>
      <c r="D40" s="40"/>
      <c r="E40" s="41"/>
      <c r="F40" s="38"/>
      <c r="G40" s="40"/>
      <c r="H40" s="41"/>
      <c r="I40" s="38"/>
      <c r="J40" s="40"/>
      <c r="K40" s="41"/>
      <c r="L40" s="38"/>
      <c r="M40" s="40"/>
      <c r="N40" s="41"/>
      <c r="O40" s="38"/>
      <c r="P40" s="40"/>
      <c r="Q40" s="41"/>
      <c r="R40" s="38"/>
      <c r="S40" s="40"/>
      <c r="T40" s="41"/>
      <c r="U40" s="38"/>
      <c r="V40" s="40"/>
      <c r="W40" s="41"/>
      <c r="X40" s="38"/>
      <c r="Y40" s="40"/>
      <c r="Z40" s="41"/>
      <c r="AA40" s="38"/>
      <c r="AB40" s="40"/>
      <c r="AC40" s="41"/>
      <c r="AD40" s="38"/>
      <c r="AE40" s="40"/>
      <c r="AF40" s="41"/>
      <c r="AG40" s="38"/>
      <c r="AH40" s="40"/>
      <c r="AI40" s="41"/>
      <c r="AJ40" s="38"/>
      <c r="AK40" s="40"/>
      <c r="AL40" s="41"/>
      <c r="AM40" s="38"/>
      <c r="AN40" s="40"/>
      <c r="AO40" s="41"/>
      <c r="AP40" s="38"/>
      <c r="AQ40" s="40"/>
      <c r="AR40" s="41"/>
      <c r="AS40" s="38"/>
      <c r="AT40" s="40"/>
      <c r="AU40" s="41"/>
      <c r="AV40" s="38"/>
      <c r="AW40" s="40"/>
      <c r="AX40" s="41"/>
      <c r="AY40" s="38"/>
      <c r="AZ40" s="40"/>
      <c r="BA40" s="41"/>
      <c r="BB40" s="38"/>
      <c r="BC40" s="40"/>
      <c r="BD40" s="41"/>
      <c r="BE40" s="38"/>
      <c r="BF40" s="40"/>
      <c r="BG40" s="41"/>
      <c r="BH40" s="38"/>
      <c r="BI40" s="40"/>
      <c r="BJ40" s="41"/>
      <c r="BK40" s="38"/>
      <c r="BL40" s="40"/>
      <c r="BM40" s="41"/>
      <c r="BN40" s="38"/>
      <c r="BO40" s="40"/>
      <c r="BP40" s="41"/>
      <c r="BQ40" s="38"/>
      <c r="BR40" s="40"/>
      <c r="BS40" s="41"/>
      <c r="BT40" s="38"/>
      <c r="BU40" s="40"/>
      <c r="BV40" s="41"/>
      <c r="BW40" s="38"/>
      <c r="BX40" s="40"/>
      <c r="BY40" s="41"/>
      <c r="BZ40" s="38"/>
      <c r="CA40" s="40"/>
      <c r="CB40" s="41"/>
      <c r="CC40" s="38"/>
      <c r="CD40" s="40"/>
      <c r="CE40" s="41"/>
      <c r="CF40" s="38"/>
      <c r="CG40" s="40"/>
      <c r="CH40" s="41"/>
      <c r="CI40" s="38"/>
      <c r="CJ40" s="40"/>
      <c r="CK40" s="41"/>
      <c r="CL40" s="38"/>
      <c r="CM40" s="40"/>
      <c r="CN40" s="41"/>
      <c r="CO40" s="38"/>
      <c r="CP40" s="40"/>
      <c r="CQ40" s="41"/>
      <c r="CR40" s="38"/>
      <c r="CS40" s="40"/>
      <c r="CT40" s="41"/>
      <c r="CU40" s="38"/>
      <c r="CV40" s="40"/>
      <c r="CW40" s="41"/>
      <c r="CX40" s="38"/>
      <c r="CY40" s="40"/>
      <c r="CZ40" s="41"/>
      <c r="DA40" s="38"/>
      <c r="DB40" s="40"/>
      <c r="DC40" s="41"/>
      <c r="DD40" s="38"/>
      <c r="DE40" s="40"/>
      <c r="DF40" s="41"/>
      <c r="DG40" s="38"/>
      <c r="DH40" s="40"/>
      <c r="DI40" s="41"/>
      <c r="DJ40" s="38"/>
      <c r="DK40" s="40"/>
      <c r="DL40" s="41"/>
      <c r="DM40" s="38"/>
      <c r="DN40" s="40"/>
      <c r="DO40" s="41"/>
      <c r="DP40" s="38"/>
      <c r="DQ40" s="40"/>
      <c r="DR40" s="41"/>
      <c r="DS40" s="38"/>
      <c r="DT40" s="40"/>
      <c r="DU40" s="41"/>
      <c r="DV40" s="38"/>
      <c r="DW40" s="40"/>
      <c r="DX40" s="41"/>
      <c r="DY40" s="38"/>
      <c r="DZ40" s="40"/>
      <c r="EA40" s="41"/>
      <c r="EB40" s="38"/>
      <c r="EC40" s="40"/>
      <c r="ED40" s="41"/>
      <c r="EE40" s="38"/>
      <c r="EF40" s="40"/>
      <c r="EG40" s="41"/>
      <c r="EH40" s="38"/>
      <c r="EI40" s="40"/>
      <c r="EJ40" s="41"/>
      <c r="EK40" s="38"/>
      <c r="EL40" s="40"/>
      <c r="EM40" s="41"/>
      <c r="EN40" s="38"/>
      <c r="EO40" s="40"/>
      <c r="EP40" s="41"/>
      <c r="EQ40" s="38"/>
      <c r="ER40" s="40"/>
      <c r="ES40" s="41"/>
      <c r="ET40" s="38"/>
      <c r="EU40" s="40"/>
      <c r="EV40" s="41"/>
      <c r="EW40" s="38"/>
      <c r="EX40" s="40"/>
      <c r="EY40" s="41"/>
      <c r="EZ40" s="38"/>
      <c r="FA40" s="40"/>
      <c r="FB40" s="41"/>
      <c r="FC40" s="38"/>
      <c r="FD40" s="40"/>
      <c r="FE40" s="41"/>
      <c r="FF40" s="38"/>
      <c r="FG40" s="40"/>
      <c r="FH40" s="41"/>
      <c r="FI40" s="38"/>
      <c r="FJ40" s="40"/>
      <c r="FK40" s="41"/>
      <c r="FL40" s="38"/>
      <c r="FM40" s="40"/>
      <c r="FN40" s="41"/>
    </row>
    <row r="41" spans="1:170" ht="16" customHeight="1">
      <c r="A41" s="38"/>
      <c r="B41" s="42"/>
      <c r="C41" s="38"/>
      <c r="D41" s="40"/>
      <c r="E41" s="41"/>
      <c r="F41" s="38"/>
      <c r="G41" s="40"/>
      <c r="H41" s="41"/>
      <c r="I41" s="38"/>
      <c r="J41" s="40"/>
      <c r="K41" s="41"/>
      <c r="L41" s="38"/>
      <c r="M41" s="40"/>
      <c r="N41" s="41"/>
      <c r="O41" s="38"/>
      <c r="P41" s="40"/>
      <c r="Q41" s="41"/>
      <c r="R41" s="38"/>
      <c r="S41" s="40"/>
      <c r="T41" s="41"/>
      <c r="U41" s="38"/>
      <c r="V41" s="40"/>
      <c r="W41" s="41"/>
      <c r="X41" s="38"/>
      <c r="Y41" s="40"/>
      <c r="Z41" s="41"/>
      <c r="AA41" s="38"/>
      <c r="AB41" s="40"/>
      <c r="AC41" s="41"/>
      <c r="AD41" s="38"/>
      <c r="AE41" s="40"/>
      <c r="AF41" s="41"/>
      <c r="AG41" s="38"/>
      <c r="AH41" s="40"/>
      <c r="AI41" s="41"/>
      <c r="AJ41" s="38"/>
      <c r="AK41" s="40"/>
      <c r="AL41" s="41"/>
      <c r="AM41" s="38"/>
      <c r="AN41" s="40"/>
      <c r="AO41" s="41"/>
      <c r="AP41" s="38"/>
      <c r="AQ41" s="40"/>
      <c r="AR41" s="41"/>
      <c r="AS41" s="38"/>
      <c r="AT41" s="40"/>
      <c r="AU41" s="41"/>
      <c r="AV41" s="38"/>
      <c r="AW41" s="40"/>
      <c r="AX41" s="41"/>
      <c r="AY41" s="38"/>
      <c r="AZ41" s="40"/>
      <c r="BA41" s="41"/>
      <c r="BB41" s="38"/>
      <c r="BC41" s="40"/>
      <c r="BD41" s="41"/>
      <c r="BE41" s="38"/>
      <c r="BF41" s="40"/>
      <c r="BG41" s="41"/>
      <c r="BH41" s="38"/>
      <c r="BI41" s="40"/>
      <c r="BJ41" s="41"/>
      <c r="BK41" s="38"/>
      <c r="BL41" s="40"/>
      <c r="BM41" s="41"/>
      <c r="BN41" s="38"/>
      <c r="BO41" s="40"/>
      <c r="BP41" s="41"/>
      <c r="BQ41" s="38"/>
      <c r="BR41" s="40"/>
      <c r="BS41" s="41"/>
      <c r="BT41" s="38"/>
      <c r="BU41" s="40"/>
      <c r="BV41" s="41"/>
      <c r="BW41" s="38"/>
      <c r="BX41" s="40"/>
      <c r="BY41" s="41"/>
      <c r="BZ41" s="38"/>
      <c r="CA41" s="40"/>
      <c r="CB41" s="41"/>
      <c r="CC41" s="38"/>
      <c r="CD41" s="40"/>
      <c r="CE41" s="41"/>
      <c r="CF41" s="38"/>
      <c r="CG41" s="40"/>
      <c r="CH41" s="41"/>
      <c r="CI41" s="38"/>
      <c r="CJ41" s="40"/>
      <c r="CK41" s="41"/>
      <c r="CL41" s="38"/>
      <c r="CM41" s="40"/>
      <c r="CN41" s="41"/>
      <c r="CO41" s="38"/>
      <c r="CP41" s="40"/>
      <c r="CQ41" s="41"/>
      <c r="CR41" s="38"/>
      <c r="CS41" s="40"/>
      <c r="CT41" s="41"/>
      <c r="CU41" s="38"/>
      <c r="CV41" s="40"/>
      <c r="CW41" s="41"/>
      <c r="CX41" s="38"/>
      <c r="CY41" s="40"/>
      <c r="CZ41" s="41"/>
      <c r="DA41" s="38"/>
      <c r="DB41" s="40"/>
      <c r="DC41" s="41"/>
      <c r="DD41" s="38"/>
      <c r="DE41" s="40"/>
      <c r="DF41" s="41"/>
      <c r="DG41" s="38"/>
      <c r="DH41" s="40"/>
      <c r="DI41" s="41"/>
      <c r="DJ41" s="38"/>
      <c r="DK41" s="40"/>
      <c r="DL41" s="41"/>
      <c r="DM41" s="38"/>
      <c r="DN41" s="40"/>
      <c r="DO41" s="41"/>
      <c r="DP41" s="38"/>
      <c r="DQ41" s="40"/>
      <c r="DR41" s="41"/>
      <c r="DS41" s="38"/>
      <c r="DT41" s="40"/>
      <c r="DU41" s="41"/>
      <c r="DV41" s="38"/>
      <c r="DW41" s="40"/>
      <c r="DX41" s="41"/>
      <c r="DY41" s="38"/>
      <c r="DZ41" s="40"/>
      <c r="EA41" s="41"/>
      <c r="EB41" s="38"/>
      <c r="EC41" s="40"/>
      <c r="ED41" s="41"/>
      <c r="EE41" s="38"/>
      <c r="EF41" s="40"/>
      <c r="EG41" s="41"/>
      <c r="EH41" s="38"/>
      <c r="EI41" s="40"/>
      <c r="EJ41" s="41"/>
      <c r="EK41" s="38"/>
      <c r="EL41" s="40"/>
      <c r="EM41" s="41"/>
      <c r="EN41" s="38"/>
      <c r="EO41" s="40"/>
      <c r="EP41" s="41"/>
      <c r="EQ41" s="38"/>
      <c r="ER41" s="40"/>
      <c r="ES41" s="41"/>
      <c r="ET41" s="38"/>
      <c r="EU41" s="40"/>
      <c r="EV41" s="41"/>
      <c r="EW41" s="38"/>
      <c r="EX41" s="40"/>
      <c r="EY41" s="41"/>
      <c r="EZ41" s="38"/>
      <c r="FA41" s="40"/>
      <c r="FB41" s="41"/>
      <c r="FC41" s="38"/>
      <c r="FD41" s="40"/>
      <c r="FE41" s="41"/>
      <c r="FF41" s="38"/>
      <c r="FG41" s="40"/>
      <c r="FH41" s="41"/>
      <c r="FI41" s="38"/>
      <c r="FJ41" s="40"/>
      <c r="FK41" s="41"/>
      <c r="FL41" s="38"/>
      <c r="FM41" s="40"/>
      <c r="FN41" s="41"/>
    </row>
    <row r="42" spans="1:170" ht="16" customHeight="1">
      <c r="A42" s="38"/>
      <c r="B42" s="42"/>
      <c r="C42" s="38"/>
      <c r="D42" s="40"/>
      <c r="E42" s="41"/>
      <c r="F42" s="38"/>
      <c r="G42" s="40"/>
      <c r="H42" s="41"/>
      <c r="I42" s="38"/>
      <c r="J42" s="40"/>
      <c r="K42" s="41"/>
      <c r="L42" s="38"/>
      <c r="M42" s="40"/>
      <c r="N42" s="41"/>
      <c r="O42" s="38"/>
      <c r="P42" s="40"/>
      <c r="Q42" s="41"/>
      <c r="R42" s="38"/>
      <c r="S42" s="40"/>
      <c r="T42" s="41"/>
      <c r="U42" s="38"/>
      <c r="V42" s="40"/>
      <c r="W42" s="41"/>
      <c r="X42" s="38"/>
      <c r="Y42" s="40"/>
      <c r="Z42" s="41"/>
      <c r="AA42" s="38"/>
      <c r="AB42" s="40"/>
      <c r="AC42" s="41"/>
      <c r="AD42" s="38"/>
      <c r="AE42" s="40"/>
      <c r="AF42" s="41"/>
      <c r="AG42" s="38"/>
      <c r="AH42" s="40"/>
      <c r="AI42" s="41"/>
      <c r="AJ42" s="38"/>
      <c r="AK42" s="40"/>
      <c r="AL42" s="41"/>
      <c r="AM42" s="38"/>
      <c r="AN42" s="40"/>
      <c r="AO42" s="41"/>
      <c r="AP42" s="38"/>
      <c r="AQ42" s="40"/>
      <c r="AR42" s="41"/>
      <c r="AS42" s="38"/>
      <c r="AT42" s="40"/>
      <c r="AU42" s="41"/>
      <c r="AV42" s="38"/>
      <c r="AW42" s="40"/>
      <c r="AX42" s="41"/>
      <c r="AY42" s="38"/>
      <c r="AZ42" s="40"/>
      <c r="BA42" s="41"/>
      <c r="BB42" s="38"/>
      <c r="BC42" s="40"/>
      <c r="BD42" s="41"/>
      <c r="BE42" s="38"/>
      <c r="BF42" s="40"/>
      <c r="BG42" s="41"/>
      <c r="BH42" s="38"/>
      <c r="BI42" s="40"/>
      <c r="BJ42" s="41"/>
      <c r="BK42" s="38"/>
      <c r="BL42" s="40"/>
      <c r="BM42" s="41"/>
      <c r="BN42" s="38"/>
      <c r="BO42" s="40"/>
      <c r="BP42" s="41"/>
      <c r="BQ42" s="38"/>
      <c r="BR42" s="40"/>
      <c r="BS42" s="41"/>
      <c r="BT42" s="38"/>
      <c r="BU42" s="40"/>
      <c r="BV42" s="41"/>
      <c r="BW42" s="38"/>
      <c r="BX42" s="40"/>
      <c r="BY42" s="41"/>
      <c r="BZ42" s="38"/>
      <c r="CA42" s="40"/>
      <c r="CB42" s="41"/>
      <c r="CC42" s="38"/>
      <c r="CD42" s="40"/>
      <c r="CE42" s="41"/>
      <c r="CF42" s="38"/>
      <c r="CG42" s="40"/>
      <c r="CH42" s="41"/>
      <c r="CI42" s="38"/>
      <c r="CJ42" s="40"/>
      <c r="CK42" s="41"/>
      <c r="CL42" s="38"/>
      <c r="CM42" s="40"/>
      <c r="CN42" s="41"/>
      <c r="CO42" s="38"/>
      <c r="CP42" s="40"/>
      <c r="CQ42" s="41"/>
      <c r="CR42" s="38"/>
      <c r="CS42" s="40"/>
      <c r="CT42" s="41"/>
      <c r="CU42" s="38"/>
      <c r="CV42" s="40"/>
      <c r="CW42" s="41"/>
      <c r="CX42" s="38"/>
      <c r="CY42" s="40"/>
      <c r="CZ42" s="41"/>
      <c r="DA42" s="38"/>
      <c r="DB42" s="40"/>
      <c r="DC42" s="41"/>
      <c r="DD42" s="38"/>
      <c r="DE42" s="40"/>
      <c r="DF42" s="41"/>
      <c r="DG42" s="38"/>
      <c r="DH42" s="40"/>
      <c r="DI42" s="41"/>
      <c r="DJ42" s="38"/>
      <c r="DK42" s="40"/>
      <c r="DL42" s="41"/>
      <c r="DM42" s="38"/>
      <c r="DN42" s="40"/>
      <c r="DO42" s="41"/>
      <c r="DP42" s="38"/>
      <c r="DQ42" s="40"/>
      <c r="DR42" s="41"/>
      <c r="DS42" s="38"/>
      <c r="DT42" s="40"/>
      <c r="DU42" s="41"/>
      <c r="DV42" s="38"/>
      <c r="DW42" s="40"/>
      <c r="DX42" s="41"/>
      <c r="DY42" s="38"/>
      <c r="DZ42" s="40"/>
      <c r="EA42" s="41"/>
      <c r="EB42" s="38"/>
      <c r="EC42" s="40"/>
      <c r="ED42" s="41"/>
      <c r="EE42" s="38"/>
      <c r="EF42" s="40"/>
      <c r="EG42" s="41"/>
      <c r="EH42" s="38"/>
      <c r="EI42" s="40"/>
      <c r="EJ42" s="41"/>
      <c r="EK42" s="38"/>
      <c r="EL42" s="40"/>
      <c r="EM42" s="41"/>
      <c r="EN42" s="38"/>
      <c r="EO42" s="40"/>
      <c r="EP42" s="41"/>
      <c r="EQ42" s="38"/>
      <c r="ER42" s="40"/>
      <c r="ES42" s="41"/>
      <c r="ET42" s="38"/>
      <c r="EU42" s="40"/>
      <c r="EV42" s="41"/>
      <c r="EW42" s="38"/>
      <c r="EX42" s="40"/>
      <c r="EY42" s="41"/>
      <c r="EZ42" s="38"/>
      <c r="FA42" s="40"/>
      <c r="FB42" s="41"/>
      <c r="FC42" s="38"/>
      <c r="FD42" s="40"/>
      <c r="FE42" s="41"/>
      <c r="FF42" s="38"/>
      <c r="FG42" s="40"/>
      <c r="FH42" s="41"/>
      <c r="FI42" s="38"/>
      <c r="FJ42" s="40"/>
      <c r="FK42" s="41"/>
      <c r="FL42" s="38"/>
      <c r="FM42" s="40"/>
      <c r="FN42" s="41"/>
    </row>
    <row r="43" spans="1:170" ht="16" customHeight="1">
      <c r="A43" s="38"/>
      <c r="B43" s="42"/>
      <c r="C43" s="38"/>
      <c r="D43" s="40"/>
      <c r="E43" s="41"/>
      <c r="F43" s="38"/>
      <c r="G43" s="40"/>
      <c r="H43" s="41"/>
      <c r="I43" s="38"/>
      <c r="J43" s="40"/>
      <c r="K43" s="41"/>
      <c r="L43" s="38"/>
      <c r="M43" s="40"/>
      <c r="N43" s="41"/>
      <c r="O43" s="38"/>
      <c r="P43" s="40"/>
      <c r="Q43" s="41"/>
      <c r="R43" s="38"/>
      <c r="S43" s="40"/>
      <c r="T43" s="41"/>
      <c r="U43" s="38"/>
      <c r="V43" s="40"/>
      <c r="W43" s="41"/>
      <c r="X43" s="38"/>
      <c r="Y43" s="40"/>
      <c r="Z43" s="41"/>
      <c r="AA43" s="38"/>
      <c r="AB43" s="40"/>
      <c r="AC43" s="41"/>
      <c r="AD43" s="38"/>
      <c r="AE43" s="40"/>
      <c r="AF43" s="41"/>
      <c r="AG43" s="38"/>
      <c r="AH43" s="40"/>
      <c r="AI43" s="41"/>
      <c r="AJ43" s="38"/>
      <c r="AK43" s="40"/>
      <c r="AL43" s="41"/>
      <c r="AM43" s="38"/>
      <c r="AN43" s="40"/>
      <c r="AO43" s="41"/>
      <c r="AP43" s="38"/>
      <c r="AQ43" s="40"/>
      <c r="AR43" s="41"/>
      <c r="AS43" s="38"/>
      <c r="AT43" s="40"/>
      <c r="AU43" s="41"/>
      <c r="AV43" s="38"/>
      <c r="AW43" s="40"/>
      <c r="AX43" s="41"/>
      <c r="AY43" s="38"/>
      <c r="AZ43" s="40"/>
      <c r="BA43" s="41"/>
      <c r="BB43" s="38"/>
      <c r="BC43" s="40"/>
      <c r="BD43" s="41"/>
      <c r="BE43" s="38"/>
      <c r="BF43" s="40"/>
      <c r="BG43" s="41"/>
      <c r="BH43" s="38"/>
      <c r="BI43" s="40"/>
      <c r="BJ43" s="41"/>
      <c r="BK43" s="38"/>
      <c r="BL43" s="40"/>
      <c r="BM43" s="41"/>
      <c r="BN43" s="38"/>
      <c r="BO43" s="40"/>
      <c r="BP43" s="41"/>
      <c r="BQ43" s="38"/>
      <c r="BR43" s="40"/>
      <c r="BS43" s="41"/>
      <c r="BT43" s="38"/>
      <c r="BU43" s="40"/>
      <c r="BV43" s="41"/>
      <c r="BW43" s="38"/>
      <c r="BX43" s="40"/>
      <c r="BY43" s="41"/>
      <c r="BZ43" s="38"/>
      <c r="CA43" s="40"/>
      <c r="CB43" s="41"/>
      <c r="CC43" s="38"/>
      <c r="CD43" s="40"/>
      <c r="CE43" s="41"/>
      <c r="CF43" s="38"/>
      <c r="CG43" s="40"/>
      <c r="CH43" s="41"/>
      <c r="CI43" s="38"/>
      <c r="CJ43" s="40"/>
      <c r="CK43" s="41"/>
      <c r="CL43" s="38"/>
      <c r="CM43" s="40"/>
      <c r="CN43" s="41"/>
      <c r="CO43" s="38"/>
      <c r="CP43" s="40"/>
      <c r="CQ43" s="41"/>
      <c r="CR43" s="38"/>
      <c r="CS43" s="40"/>
      <c r="CT43" s="41"/>
      <c r="CU43" s="38"/>
      <c r="CV43" s="40"/>
      <c r="CW43" s="41"/>
      <c r="CX43" s="38"/>
      <c r="CY43" s="40"/>
      <c r="CZ43" s="41"/>
      <c r="DA43" s="38"/>
      <c r="DB43" s="40"/>
      <c r="DC43" s="41"/>
      <c r="DD43" s="38"/>
      <c r="DE43" s="40"/>
      <c r="DF43" s="41"/>
      <c r="DG43" s="38"/>
      <c r="DH43" s="40"/>
      <c r="DI43" s="41"/>
      <c r="DJ43" s="38"/>
      <c r="DK43" s="40"/>
      <c r="DL43" s="41"/>
      <c r="DM43" s="38"/>
      <c r="DN43" s="40"/>
      <c r="DO43" s="41"/>
      <c r="DP43" s="38"/>
      <c r="DQ43" s="40"/>
      <c r="DR43" s="41"/>
      <c r="DS43" s="38"/>
      <c r="DT43" s="40"/>
      <c r="DU43" s="41"/>
      <c r="DV43" s="38"/>
      <c r="DW43" s="40"/>
      <c r="DX43" s="41"/>
      <c r="DY43" s="38"/>
      <c r="DZ43" s="40"/>
      <c r="EA43" s="41"/>
      <c r="EB43" s="38"/>
      <c r="EC43" s="40"/>
      <c r="ED43" s="41"/>
      <c r="EE43" s="38"/>
      <c r="EF43" s="40"/>
      <c r="EG43" s="41"/>
      <c r="EH43" s="38"/>
      <c r="EI43" s="40"/>
      <c r="EJ43" s="41"/>
      <c r="EK43" s="38"/>
      <c r="EL43" s="40"/>
      <c r="EM43" s="41"/>
      <c r="EN43" s="38"/>
      <c r="EO43" s="40"/>
      <c r="EP43" s="41"/>
      <c r="EQ43" s="38"/>
      <c r="ER43" s="40"/>
      <c r="ES43" s="41"/>
      <c r="ET43" s="38"/>
      <c r="EU43" s="40"/>
      <c r="EV43" s="41"/>
      <c r="EW43" s="38"/>
      <c r="EX43" s="40"/>
      <c r="EY43" s="41"/>
      <c r="EZ43" s="38"/>
      <c r="FA43" s="40"/>
      <c r="FB43" s="41"/>
      <c r="FC43" s="38"/>
      <c r="FD43" s="40"/>
      <c r="FE43" s="41"/>
      <c r="FF43" s="38"/>
      <c r="FG43" s="40"/>
      <c r="FH43" s="41"/>
      <c r="FI43" s="38"/>
      <c r="FJ43" s="40"/>
      <c r="FK43" s="41"/>
      <c r="FL43" s="38"/>
      <c r="FM43" s="40"/>
      <c r="FN43" s="41"/>
    </row>
    <row r="44" spans="1:170" ht="16" customHeight="1">
      <c r="A44" s="38"/>
      <c r="B44" s="42"/>
      <c r="C44" s="38"/>
      <c r="D44" s="40"/>
      <c r="E44" s="41"/>
      <c r="F44" s="38"/>
      <c r="G44" s="40"/>
      <c r="H44" s="41"/>
      <c r="I44" s="38"/>
      <c r="J44" s="40"/>
      <c r="K44" s="41"/>
      <c r="L44" s="38"/>
      <c r="M44" s="40"/>
      <c r="N44" s="41"/>
      <c r="O44" s="38"/>
      <c r="P44" s="40"/>
      <c r="Q44" s="41"/>
      <c r="R44" s="38"/>
      <c r="S44" s="40"/>
      <c r="T44" s="41"/>
      <c r="U44" s="38"/>
      <c r="V44" s="40"/>
      <c r="W44" s="41"/>
      <c r="X44" s="38"/>
      <c r="Y44" s="40"/>
      <c r="Z44" s="41"/>
      <c r="AA44" s="38"/>
      <c r="AB44" s="40"/>
      <c r="AC44" s="41"/>
      <c r="AD44" s="38"/>
      <c r="AE44" s="40"/>
      <c r="AF44" s="41"/>
      <c r="AG44" s="38"/>
      <c r="AH44" s="40"/>
      <c r="AI44" s="41"/>
      <c r="AJ44" s="38"/>
      <c r="AK44" s="40"/>
      <c r="AL44" s="41"/>
      <c r="AM44" s="38"/>
      <c r="AN44" s="40"/>
      <c r="AO44" s="41"/>
      <c r="AP44" s="38"/>
      <c r="AQ44" s="40"/>
      <c r="AR44" s="41"/>
      <c r="AS44" s="38"/>
      <c r="AT44" s="40"/>
      <c r="AU44" s="41"/>
      <c r="AV44" s="38"/>
      <c r="AW44" s="40"/>
      <c r="AX44" s="41"/>
      <c r="AY44" s="38"/>
      <c r="AZ44" s="40"/>
      <c r="BA44" s="41"/>
      <c r="BB44" s="38"/>
      <c r="BC44" s="40"/>
      <c r="BD44" s="41"/>
      <c r="BE44" s="38"/>
      <c r="BF44" s="40"/>
      <c r="BG44" s="41"/>
      <c r="BH44" s="38"/>
      <c r="BI44" s="40"/>
      <c r="BJ44" s="41"/>
      <c r="BK44" s="38"/>
      <c r="BL44" s="40"/>
      <c r="BM44" s="41"/>
      <c r="BN44" s="38"/>
      <c r="BO44" s="40"/>
      <c r="BP44" s="41"/>
      <c r="BQ44" s="38"/>
      <c r="BR44" s="40"/>
      <c r="BS44" s="41"/>
      <c r="BT44" s="38"/>
      <c r="BU44" s="40"/>
      <c r="BV44" s="41"/>
      <c r="BW44" s="38"/>
      <c r="BX44" s="40"/>
      <c r="BY44" s="41"/>
      <c r="BZ44" s="38"/>
      <c r="CA44" s="40"/>
      <c r="CB44" s="41"/>
      <c r="CC44" s="38"/>
      <c r="CD44" s="40"/>
      <c r="CE44" s="41"/>
      <c r="CF44" s="38"/>
      <c r="CG44" s="40"/>
      <c r="CH44" s="41"/>
      <c r="CI44" s="38"/>
      <c r="CJ44" s="40"/>
      <c r="CK44" s="41"/>
      <c r="CL44" s="38"/>
      <c r="CM44" s="40"/>
      <c r="CN44" s="41"/>
      <c r="CO44" s="38"/>
      <c r="CP44" s="40"/>
      <c r="CQ44" s="41"/>
      <c r="CR44" s="38"/>
      <c r="CS44" s="40"/>
      <c r="CT44" s="41"/>
      <c r="CU44" s="38"/>
      <c r="CV44" s="40"/>
      <c r="CW44" s="41"/>
      <c r="CX44" s="38"/>
      <c r="CY44" s="40"/>
      <c r="CZ44" s="41"/>
      <c r="DA44" s="38"/>
      <c r="DB44" s="40"/>
      <c r="DC44" s="41"/>
      <c r="DD44" s="38"/>
      <c r="DE44" s="40"/>
      <c r="DF44" s="41"/>
      <c r="DG44" s="38"/>
      <c r="DH44" s="40"/>
      <c r="DI44" s="41"/>
      <c r="DJ44" s="38"/>
      <c r="DK44" s="40"/>
      <c r="DL44" s="41"/>
      <c r="DM44" s="38"/>
      <c r="DN44" s="40"/>
      <c r="DO44" s="41"/>
      <c r="DP44" s="38"/>
      <c r="DQ44" s="40"/>
      <c r="DR44" s="41"/>
      <c r="DS44" s="38"/>
      <c r="DT44" s="40"/>
      <c r="DU44" s="41"/>
      <c r="DV44" s="38"/>
      <c r="DW44" s="40"/>
      <c r="DX44" s="41"/>
      <c r="DY44" s="38"/>
      <c r="DZ44" s="40"/>
      <c r="EA44" s="41"/>
      <c r="EB44" s="38"/>
      <c r="EC44" s="40"/>
      <c r="ED44" s="41"/>
      <c r="EE44" s="38"/>
      <c r="EF44" s="40"/>
      <c r="EG44" s="41"/>
      <c r="EH44" s="38"/>
      <c r="EI44" s="40"/>
      <c r="EJ44" s="41"/>
      <c r="EK44" s="38"/>
      <c r="EL44" s="40"/>
      <c r="EM44" s="41"/>
      <c r="EN44" s="38"/>
      <c r="EO44" s="40"/>
      <c r="EP44" s="41"/>
      <c r="EQ44" s="38"/>
      <c r="ER44" s="40"/>
      <c r="ES44" s="41"/>
      <c r="ET44" s="38"/>
      <c r="EU44" s="40"/>
      <c r="EV44" s="41"/>
      <c r="EW44" s="38"/>
      <c r="EX44" s="40"/>
      <c r="EY44" s="41"/>
      <c r="EZ44" s="38"/>
      <c r="FA44" s="40"/>
      <c r="FB44" s="41"/>
      <c r="FC44" s="38"/>
      <c r="FD44" s="40"/>
      <c r="FE44" s="41"/>
      <c r="FF44" s="38"/>
      <c r="FG44" s="40"/>
      <c r="FH44" s="41"/>
      <c r="FI44" s="38"/>
      <c r="FJ44" s="40"/>
      <c r="FK44" s="41"/>
      <c r="FL44" s="38"/>
      <c r="FM44" s="40"/>
      <c r="FN44" s="41"/>
    </row>
    <row r="45" spans="1:170" ht="16" customHeight="1">
      <c r="A45" s="38"/>
      <c r="B45" s="42"/>
      <c r="C45" s="38"/>
      <c r="D45" s="40"/>
      <c r="E45" s="41"/>
      <c r="F45" s="38"/>
      <c r="G45" s="40"/>
      <c r="H45" s="41"/>
      <c r="I45" s="38"/>
      <c r="J45" s="40"/>
      <c r="K45" s="41"/>
      <c r="L45" s="38"/>
      <c r="M45" s="40"/>
      <c r="N45" s="41"/>
      <c r="O45" s="38"/>
      <c r="P45" s="40"/>
      <c r="Q45" s="41"/>
      <c r="R45" s="38"/>
      <c r="S45" s="40"/>
      <c r="T45" s="41"/>
      <c r="U45" s="38"/>
      <c r="V45" s="40"/>
      <c r="W45" s="41"/>
      <c r="X45" s="38"/>
      <c r="Y45" s="40"/>
      <c r="Z45" s="41"/>
      <c r="AA45" s="38"/>
      <c r="AB45" s="40"/>
      <c r="AC45" s="41"/>
      <c r="AD45" s="38"/>
      <c r="AE45" s="40"/>
      <c r="AF45" s="41"/>
      <c r="AG45" s="38"/>
      <c r="AH45" s="40"/>
      <c r="AI45" s="41"/>
      <c r="AJ45" s="38"/>
      <c r="AK45" s="40"/>
      <c r="AL45" s="41"/>
      <c r="AM45" s="38"/>
      <c r="AN45" s="40"/>
      <c r="AO45" s="41"/>
      <c r="AP45" s="38"/>
      <c r="AQ45" s="40"/>
      <c r="AR45" s="41"/>
      <c r="AS45" s="38"/>
      <c r="AT45" s="40"/>
      <c r="AU45" s="41"/>
      <c r="AV45" s="38"/>
      <c r="AW45" s="40"/>
      <c r="AX45" s="41"/>
      <c r="AY45" s="38"/>
      <c r="AZ45" s="40"/>
      <c r="BA45" s="41"/>
      <c r="BB45" s="38"/>
      <c r="BC45" s="40"/>
      <c r="BD45" s="41"/>
      <c r="BE45" s="38"/>
      <c r="BF45" s="40"/>
      <c r="BG45" s="41"/>
      <c r="BH45" s="38"/>
      <c r="BI45" s="40"/>
      <c r="BJ45" s="41"/>
      <c r="BK45" s="38"/>
      <c r="BL45" s="40"/>
      <c r="BM45" s="41"/>
      <c r="BN45" s="38"/>
      <c r="BO45" s="40"/>
      <c r="BP45" s="41"/>
      <c r="BQ45" s="38"/>
      <c r="BR45" s="40"/>
      <c r="BS45" s="41"/>
      <c r="BT45" s="38"/>
      <c r="BU45" s="40"/>
      <c r="BV45" s="41"/>
      <c r="BW45" s="38"/>
      <c r="BX45" s="40"/>
      <c r="BY45" s="41"/>
      <c r="BZ45" s="38"/>
      <c r="CA45" s="40"/>
      <c r="CB45" s="41"/>
      <c r="CC45" s="38"/>
      <c r="CD45" s="40"/>
      <c r="CE45" s="41"/>
      <c r="CF45" s="38"/>
      <c r="CG45" s="40"/>
      <c r="CH45" s="41"/>
      <c r="CI45" s="38"/>
      <c r="CJ45" s="40"/>
      <c r="CK45" s="41"/>
      <c r="CL45" s="38"/>
      <c r="CM45" s="40"/>
      <c r="CN45" s="41"/>
      <c r="CO45" s="38"/>
      <c r="CP45" s="40"/>
      <c r="CQ45" s="41"/>
      <c r="CR45" s="38"/>
      <c r="CS45" s="40"/>
      <c r="CT45" s="41"/>
      <c r="CU45" s="38"/>
      <c r="CV45" s="40"/>
      <c r="CW45" s="41"/>
      <c r="CX45" s="38"/>
      <c r="CY45" s="40"/>
      <c r="CZ45" s="41"/>
      <c r="DA45" s="38"/>
      <c r="DB45" s="40"/>
      <c r="DC45" s="41"/>
      <c r="DD45" s="38"/>
      <c r="DE45" s="40"/>
      <c r="DF45" s="41"/>
      <c r="DG45" s="38"/>
      <c r="DH45" s="40"/>
      <c r="DI45" s="41"/>
      <c r="DJ45" s="38"/>
      <c r="DK45" s="40"/>
      <c r="DL45" s="41"/>
      <c r="DM45" s="38"/>
      <c r="DN45" s="40"/>
      <c r="DO45" s="41"/>
      <c r="DP45" s="38"/>
      <c r="DQ45" s="40"/>
      <c r="DR45" s="41"/>
      <c r="DS45" s="38"/>
      <c r="DT45" s="40"/>
      <c r="DU45" s="41"/>
      <c r="DV45" s="38"/>
      <c r="DW45" s="40"/>
      <c r="DX45" s="41"/>
      <c r="DY45" s="38"/>
      <c r="DZ45" s="40"/>
      <c r="EA45" s="41"/>
      <c r="EB45" s="38"/>
      <c r="EC45" s="40"/>
      <c r="ED45" s="41"/>
      <c r="EE45" s="38"/>
      <c r="EF45" s="40"/>
      <c r="EG45" s="41"/>
      <c r="EH45" s="38"/>
      <c r="EI45" s="40"/>
      <c r="EJ45" s="41"/>
      <c r="EK45" s="38"/>
      <c r="EL45" s="40"/>
      <c r="EM45" s="41"/>
      <c r="EN45" s="38"/>
      <c r="EO45" s="40"/>
      <c r="EP45" s="41"/>
      <c r="EQ45" s="38"/>
      <c r="ER45" s="40"/>
      <c r="ES45" s="41"/>
      <c r="ET45" s="38"/>
      <c r="EU45" s="40"/>
      <c r="EV45" s="41"/>
      <c r="EW45" s="38"/>
      <c r="EX45" s="40"/>
      <c r="EY45" s="41"/>
      <c r="EZ45" s="38"/>
      <c r="FA45" s="40"/>
      <c r="FB45" s="41"/>
      <c r="FC45" s="38"/>
      <c r="FD45" s="40"/>
      <c r="FE45" s="41"/>
      <c r="FF45" s="38"/>
      <c r="FG45" s="40"/>
      <c r="FH45" s="41"/>
      <c r="FI45" s="38"/>
      <c r="FJ45" s="40"/>
      <c r="FK45" s="41"/>
      <c r="FL45" s="38"/>
      <c r="FM45" s="40"/>
      <c r="FN45" s="41"/>
    </row>
    <row r="46" spans="1:170" ht="16" customHeight="1">
      <c r="A46" s="38"/>
      <c r="B46" s="42"/>
      <c r="C46" s="38"/>
      <c r="D46" s="40"/>
      <c r="E46" s="41"/>
      <c r="F46" s="38"/>
      <c r="G46" s="40"/>
      <c r="H46" s="41"/>
      <c r="I46" s="38"/>
      <c r="J46" s="40"/>
      <c r="K46" s="41"/>
      <c r="L46" s="38"/>
      <c r="M46" s="40"/>
      <c r="N46" s="41"/>
      <c r="O46" s="38"/>
      <c r="P46" s="40"/>
      <c r="Q46" s="41"/>
      <c r="R46" s="38"/>
      <c r="S46" s="40"/>
      <c r="T46" s="41"/>
      <c r="U46" s="38"/>
      <c r="V46" s="40"/>
      <c r="W46" s="41"/>
      <c r="X46" s="38"/>
      <c r="Y46" s="40"/>
      <c r="Z46" s="41"/>
      <c r="AA46" s="38"/>
      <c r="AB46" s="40"/>
      <c r="AC46" s="41"/>
      <c r="AD46" s="38"/>
      <c r="AE46" s="40"/>
      <c r="AF46" s="41"/>
      <c r="AG46" s="38"/>
      <c r="AH46" s="40"/>
      <c r="AI46" s="41"/>
      <c r="AJ46" s="38"/>
      <c r="AK46" s="40"/>
      <c r="AL46" s="41"/>
      <c r="AM46" s="38"/>
      <c r="AN46" s="40"/>
      <c r="AO46" s="41"/>
      <c r="AP46" s="38"/>
      <c r="AQ46" s="40"/>
      <c r="AR46" s="41"/>
      <c r="AS46" s="38"/>
      <c r="AT46" s="40"/>
      <c r="AU46" s="41"/>
      <c r="AV46" s="38"/>
      <c r="AW46" s="40"/>
      <c r="AX46" s="41"/>
      <c r="AY46" s="38"/>
      <c r="AZ46" s="40"/>
      <c r="BA46" s="41"/>
      <c r="BB46" s="38"/>
      <c r="BC46" s="40"/>
      <c r="BD46" s="41"/>
      <c r="BE46" s="38"/>
      <c r="BF46" s="40"/>
      <c r="BG46" s="41"/>
      <c r="BH46" s="38"/>
      <c r="BI46" s="40"/>
      <c r="BJ46" s="41"/>
      <c r="BK46" s="38"/>
      <c r="BL46" s="40"/>
      <c r="BM46" s="41"/>
      <c r="BN46" s="38"/>
      <c r="BO46" s="40"/>
      <c r="BP46" s="41"/>
      <c r="BQ46" s="38"/>
      <c r="BR46" s="40"/>
      <c r="BS46" s="41"/>
      <c r="BT46" s="38"/>
      <c r="BU46" s="40"/>
      <c r="BV46" s="41"/>
      <c r="BW46" s="38"/>
      <c r="BX46" s="40"/>
      <c r="BY46" s="41"/>
      <c r="BZ46" s="38"/>
      <c r="CA46" s="40"/>
      <c r="CB46" s="41"/>
      <c r="CC46" s="38"/>
      <c r="CD46" s="40"/>
      <c r="CE46" s="41"/>
      <c r="CF46" s="38"/>
      <c r="CG46" s="40"/>
      <c r="CH46" s="41"/>
      <c r="CI46" s="38"/>
      <c r="CJ46" s="40"/>
      <c r="CK46" s="41"/>
      <c r="CL46" s="38"/>
      <c r="CM46" s="40"/>
      <c r="CN46" s="41"/>
      <c r="CO46" s="38"/>
      <c r="CP46" s="40"/>
      <c r="CQ46" s="41"/>
      <c r="CR46" s="38"/>
      <c r="CS46" s="40"/>
      <c r="CT46" s="41"/>
      <c r="CU46" s="38"/>
      <c r="CV46" s="40"/>
      <c r="CW46" s="41"/>
      <c r="CX46" s="38"/>
      <c r="CY46" s="40"/>
      <c r="CZ46" s="41"/>
      <c r="DA46" s="38"/>
      <c r="DB46" s="40"/>
      <c r="DC46" s="41"/>
      <c r="DD46" s="38"/>
      <c r="DE46" s="40"/>
      <c r="DF46" s="41"/>
      <c r="DG46" s="38"/>
      <c r="DH46" s="40"/>
      <c r="DI46" s="41"/>
      <c r="DJ46" s="38"/>
      <c r="DK46" s="40"/>
      <c r="DL46" s="41"/>
      <c r="DM46" s="38"/>
      <c r="DN46" s="40"/>
      <c r="DO46" s="41"/>
      <c r="DP46" s="38"/>
      <c r="DQ46" s="40"/>
      <c r="DR46" s="41"/>
      <c r="DS46" s="38"/>
      <c r="DT46" s="40"/>
      <c r="DU46" s="41"/>
      <c r="DV46" s="38"/>
      <c r="DW46" s="40"/>
      <c r="DX46" s="41"/>
      <c r="DY46" s="38"/>
      <c r="DZ46" s="40"/>
      <c r="EA46" s="41"/>
      <c r="EB46" s="38"/>
      <c r="EC46" s="40"/>
      <c r="ED46" s="41"/>
      <c r="EE46" s="38"/>
      <c r="EF46" s="40"/>
      <c r="EG46" s="41"/>
      <c r="EH46" s="38"/>
      <c r="EI46" s="40"/>
      <c r="EJ46" s="41"/>
      <c r="EK46" s="38"/>
      <c r="EL46" s="40"/>
      <c r="EM46" s="41"/>
      <c r="EN46" s="38"/>
      <c r="EO46" s="40"/>
      <c r="EP46" s="41"/>
      <c r="EQ46" s="38"/>
      <c r="ER46" s="40"/>
      <c r="ES46" s="41"/>
      <c r="ET46" s="38"/>
      <c r="EU46" s="40"/>
      <c r="EV46" s="41"/>
      <c r="EW46" s="38"/>
      <c r="EX46" s="40"/>
      <c r="EY46" s="41"/>
      <c r="EZ46" s="38"/>
      <c r="FA46" s="40"/>
      <c r="FB46" s="41"/>
      <c r="FC46" s="38"/>
      <c r="FD46" s="40"/>
      <c r="FE46" s="41"/>
      <c r="FF46" s="38"/>
      <c r="FG46" s="40"/>
      <c r="FH46" s="41"/>
      <c r="FI46" s="38"/>
      <c r="FJ46" s="40"/>
      <c r="FK46" s="41"/>
      <c r="FL46" s="38"/>
      <c r="FM46" s="40"/>
      <c r="FN46" s="41"/>
    </row>
    <row r="47" spans="1:170" ht="16" customHeight="1">
      <c r="A47" s="38"/>
      <c r="B47" s="42"/>
      <c r="C47" s="38"/>
      <c r="D47" s="40"/>
      <c r="E47" s="41"/>
      <c r="F47" s="38"/>
      <c r="G47" s="40"/>
      <c r="H47" s="41"/>
      <c r="I47" s="38"/>
      <c r="J47" s="40"/>
      <c r="K47" s="41"/>
      <c r="L47" s="38"/>
      <c r="M47" s="40"/>
      <c r="N47" s="41"/>
      <c r="O47" s="38"/>
      <c r="P47" s="40"/>
      <c r="Q47" s="41"/>
      <c r="R47" s="38"/>
      <c r="S47" s="40"/>
      <c r="T47" s="41"/>
      <c r="U47" s="38"/>
      <c r="V47" s="40"/>
      <c r="W47" s="41"/>
      <c r="X47" s="38"/>
      <c r="Y47" s="40"/>
      <c r="Z47" s="41"/>
      <c r="AA47" s="38"/>
      <c r="AB47" s="40"/>
      <c r="AC47" s="41"/>
      <c r="AD47" s="38"/>
      <c r="AE47" s="40"/>
      <c r="AF47" s="41"/>
      <c r="AG47" s="38"/>
      <c r="AH47" s="40"/>
      <c r="AI47" s="41"/>
      <c r="AJ47" s="38"/>
      <c r="AK47" s="40"/>
      <c r="AL47" s="41"/>
      <c r="AM47" s="38"/>
      <c r="AN47" s="40"/>
      <c r="AO47" s="41"/>
      <c r="AP47" s="38"/>
      <c r="AQ47" s="40"/>
      <c r="AR47" s="41"/>
      <c r="AS47" s="38"/>
      <c r="AT47" s="40"/>
      <c r="AU47" s="41"/>
      <c r="AV47" s="38"/>
      <c r="AW47" s="40"/>
      <c r="AX47" s="41"/>
      <c r="AY47" s="38"/>
      <c r="AZ47" s="40"/>
      <c r="BA47" s="41"/>
      <c r="BB47" s="38"/>
      <c r="BC47" s="40"/>
      <c r="BD47" s="41"/>
      <c r="BE47" s="38"/>
      <c r="BF47" s="40"/>
      <c r="BG47" s="41"/>
      <c r="BH47" s="38"/>
      <c r="BI47" s="40"/>
      <c r="BJ47" s="41"/>
      <c r="BK47" s="38"/>
      <c r="BL47" s="40"/>
      <c r="BM47" s="41"/>
      <c r="BN47" s="38"/>
      <c r="BO47" s="40"/>
      <c r="BP47" s="41"/>
      <c r="BQ47" s="38"/>
      <c r="BR47" s="40"/>
      <c r="BS47" s="41"/>
      <c r="BT47" s="38"/>
      <c r="BU47" s="40"/>
      <c r="BV47" s="41"/>
      <c r="BW47" s="38"/>
      <c r="BX47" s="40"/>
      <c r="BY47" s="41"/>
      <c r="BZ47" s="38"/>
      <c r="CA47" s="40"/>
      <c r="CB47" s="41"/>
      <c r="CC47" s="38"/>
      <c r="CD47" s="40"/>
      <c r="CE47" s="41"/>
      <c r="CF47" s="38"/>
      <c r="CG47" s="40"/>
      <c r="CH47" s="41"/>
      <c r="CI47" s="38"/>
      <c r="CJ47" s="40"/>
      <c r="CK47" s="41"/>
      <c r="CL47" s="38"/>
      <c r="CM47" s="40"/>
      <c r="CN47" s="41"/>
      <c r="CO47" s="38"/>
      <c r="CP47" s="40"/>
      <c r="CQ47" s="41"/>
      <c r="CR47" s="38"/>
      <c r="CS47" s="40"/>
      <c r="CT47" s="41"/>
      <c r="CU47" s="38"/>
      <c r="CV47" s="40"/>
      <c r="CW47" s="41"/>
      <c r="CX47" s="38"/>
      <c r="CY47" s="40"/>
      <c r="CZ47" s="41"/>
      <c r="DA47" s="38"/>
      <c r="DB47" s="40"/>
      <c r="DC47" s="41"/>
      <c r="DD47" s="38"/>
      <c r="DE47" s="40"/>
      <c r="DF47" s="41"/>
      <c r="DG47" s="38"/>
      <c r="DH47" s="40"/>
      <c r="DI47" s="41"/>
      <c r="DJ47" s="38"/>
      <c r="DK47" s="40"/>
      <c r="DL47" s="41"/>
      <c r="DM47" s="38"/>
      <c r="DN47" s="40"/>
      <c r="DO47" s="41"/>
      <c r="DP47" s="38"/>
      <c r="DQ47" s="40"/>
      <c r="DR47" s="41"/>
      <c r="DS47" s="38"/>
      <c r="DT47" s="40"/>
      <c r="DU47" s="41"/>
      <c r="DV47" s="38"/>
      <c r="DW47" s="40"/>
      <c r="DX47" s="41"/>
      <c r="DY47" s="38"/>
      <c r="DZ47" s="40"/>
      <c r="EA47" s="41"/>
      <c r="EB47" s="38"/>
      <c r="EC47" s="40"/>
      <c r="ED47" s="41"/>
      <c r="EE47" s="38"/>
      <c r="EF47" s="40"/>
      <c r="EG47" s="41"/>
      <c r="EH47" s="38"/>
      <c r="EI47" s="40"/>
      <c r="EJ47" s="41"/>
      <c r="EK47" s="38"/>
      <c r="EL47" s="40"/>
      <c r="EM47" s="41"/>
      <c r="EN47" s="38"/>
      <c r="EO47" s="40"/>
      <c r="EP47" s="41"/>
      <c r="EQ47" s="38"/>
      <c r="ER47" s="40"/>
      <c r="ES47" s="41"/>
      <c r="ET47" s="38"/>
      <c r="EU47" s="40"/>
      <c r="EV47" s="41"/>
      <c r="EW47" s="38"/>
      <c r="EX47" s="40"/>
      <c r="EY47" s="41"/>
      <c r="EZ47" s="38"/>
      <c r="FA47" s="40"/>
      <c r="FB47" s="41"/>
      <c r="FC47" s="38"/>
      <c r="FD47" s="40"/>
      <c r="FE47" s="41"/>
      <c r="FF47" s="38"/>
      <c r="FG47" s="40"/>
      <c r="FH47" s="41"/>
      <c r="FI47" s="38"/>
      <c r="FJ47" s="40"/>
      <c r="FK47" s="41"/>
      <c r="FL47" s="38"/>
      <c r="FM47" s="40"/>
      <c r="FN47" s="41"/>
    </row>
    <row r="48" spans="1:170" ht="16" customHeight="1">
      <c r="A48" s="38"/>
      <c r="B48" s="42"/>
      <c r="C48" s="38"/>
      <c r="D48" s="40"/>
      <c r="E48" s="41"/>
      <c r="F48" s="38"/>
      <c r="G48" s="40"/>
      <c r="H48" s="41"/>
      <c r="I48" s="38"/>
      <c r="J48" s="40"/>
      <c r="K48" s="41"/>
      <c r="L48" s="38"/>
      <c r="M48" s="40"/>
      <c r="N48" s="41"/>
      <c r="O48" s="38"/>
      <c r="P48" s="40"/>
      <c r="Q48" s="41"/>
      <c r="R48" s="38"/>
      <c r="S48" s="40"/>
      <c r="T48" s="41"/>
      <c r="U48" s="38"/>
      <c r="V48" s="40"/>
      <c r="W48" s="41"/>
      <c r="X48" s="38"/>
      <c r="Y48" s="40"/>
      <c r="Z48" s="41"/>
      <c r="AA48" s="38"/>
      <c r="AB48" s="40"/>
      <c r="AC48" s="41"/>
      <c r="AD48" s="38"/>
      <c r="AE48" s="40"/>
      <c r="AF48" s="41"/>
      <c r="AG48" s="38"/>
      <c r="AH48" s="40"/>
      <c r="AI48" s="41"/>
      <c r="AJ48" s="38"/>
      <c r="AK48" s="40"/>
      <c r="AL48" s="41"/>
      <c r="AM48" s="38"/>
      <c r="AN48" s="40"/>
      <c r="AO48" s="41"/>
      <c r="AP48" s="38"/>
      <c r="AQ48" s="40"/>
      <c r="AR48" s="41"/>
      <c r="AS48" s="38"/>
      <c r="AT48" s="40"/>
      <c r="AU48" s="41"/>
      <c r="AV48" s="38"/>
      <c r="AW48" s="40"/>
      <c r="AX48" s="41"/>
      <c r="AY48" s="38"/>
      <c r="AZ48" s="40"/>
      <c r="BA48" s="41"/>
      <c r="BB48" s="38"/>
      <c r="BC48" s="40"/>
      <c r="BD48" s="41"/>
      <c r="BE48" s="38"/>
      <c r="BF48" s="40"/>
      <c r="BG48" s="41"/>
      <c r="BH48" s="38"/>
      <c r="BI48" s="40"/>
      <c r="BJ48" s="41"/>
      <c r="BK48" s="38"/>
      <c r="BL48" s="40"/>
      <c r="BM48" s="41"/>
      <c r="BN48" s="38"/>
      <c r="BO48" s="40"/>
      <c r="BP48" s="41"/>
      <c r="BQ48" s="38"/>
      <c r="BR48" s="40"/>
      <c r="BS48" s="41"/>
      <c r="BT48" s="38"/>
      <c r="BU48" s="40"/>
      <c r="BV48" s="41"/>
      <c r="BW48" s="38"/>
      <c r="BX48" s="40"/>
      <c r="BY48" s="41"/>
      <c r="BZ48" s="38"/>
      <c r="CA48" s="40"/>
      <c r="CB48" s="41"/>
      <c r="CC48" s="38"/>
      <c r="CD48" s="40"/>
      <c r="CE48" s="41"/>
      <c r="CF48" s="38"/>
      <c r="CG48" s="40"/>
      <c r="CH48" s="41"/>
      <c r="CI48" s="38"/>
      <c r="CJ48" s="40"/>
      <c r="CK48" s="41"/>
      <c r="CL48" s="38"/>
      <c r="CM48" s="40"/>
      <c r="CN48" s="41"/>
      <c r="CO48" s="38"/>
      <c r="CP48" s="40"/>
      <c r="CQ48" s="41"/>
      <c r="CR48" s="38"/>
      <c r="CS48" s="40"/>
      <c r="CT48" s="41"/>
      <c r="CU48" s="38"/>
      <c r="CV48" s="40"/>
      <c r="CW48" s="41"/>
      <c r="CX48" s="38"/>
      <c r="CY48" s="40"/>
      <c r="CZ48" s="41"/>
      <c r="DA48" s="38"/>
      <c r="DB48" s="40"/>
      <c r="DC48" s="41"/>
      <c r="DD48" s="38"/>
      <c r="DE48" s="40"/>
      <c r="DF48" s="41"/>
      <c r="DG48" s="38"/>
      <c r="DH48" s="40"/>
      <c r="DI48" s="41"/>
      <c r="DJ48" s="38"/>
      <c r="DK48" s="40"/>
      <c r="DL48" s="41"/>
      <c r="DM48" s="38"/>
      <c r="DN48" s="40"/>
      <c r="DO48" s="41"/>
      <c r="DP48" s="38"/>
      <c r="DQ48" s="40"/>
      <c r="DR48" s="41"/>
      <c r="DS48" s="38"/>
      <c r="DT48" s="40"/>
      <c r="DU48" s="41"/>
      <c r="DV48" s="38"/>
      <c r="DW48" s="40"/>
      <c r="DX48" s="41"/>
      <c r="DY48" s="38"/>
      <c r="DZ48" s="40"/>
      <c r="EA48" s="41"/>
      <c r="EB48" s="38"/>
      <c r="EC48" s="40"/>
      <c r="ED48" s="41"/>
      <c r="EE48" s="38"/>
      <c r="EF48" s="40"/>
      <c r="EG48" s="41"/>
      <c r="EH48" s="38"/>
      <c r="EI48" s="40"/>
      <c r="EJ48" s="41"/>
      <c r="EK48" s="38"/>
      <c r="EL48" s="40"/>
      <c r="EM48" s="41"/>
      <c r="EN48" s="38"/>
      <c r="EO48" s="40"/>
      <c r="EP48" s="41"/>
      <c r="EQ48" s="38"/>
      <c r="ER48" s="40"/>
      <c r="ES48" s="41"/>
      <c r="ET48" s="38"/>
      <c r="EU48" s="40"/>
      <c r="EV48" s="41"/>
      <c r="EW48" s="38"/>
      <c r="EX48" s="40"/>
      <c r="EY48" s="41"/>
      <c r="EZ48" s="38"/>
      <c r="FA48" s="40"/>
      <c r="FB48" s="41"/>
      <c r="FC48" s="38"/>
      <c r="FD48" s="40"/>
      <c r="FE48" s="41"/>
      <c r="FF48" s="38"/>
      <c r="FG48" s="40"/>
      <c r="FH48" s="41"/>
      <c r="FI48" s="38"/>
      <c r="FJ48" s="40"/>
      <c r="FK48" s="41"/>
      <c r="FL48" s="38"/>
      <c r="FM48" s="40"/>
      <c r="FN48" s="41"/>
    </row>
    <row r="49" spans="1:170" ht="16" customHeight="1">
      <c r="A49" s="38"/>
      <c r="B49" s="42"/>
      <c r="C49" s="38"/>
      <c r="D49" s="40"/>
      <c r="E49" s="41"/>
      <c r="F49" s="38"/>
      <c r="G49" s="40"/>
      <c r="H49" s="41"/>
      <c r="I49" s="38"/>
      <c r="J49" s="40"/>
      <c r="K49" s="41"/>
      <c r="L49" s="38"/>
      <c r="M49" s="40"/>
      <c r="N49" s="41"/>
      <c r="O49" s="38"/>
      <c r="P49" s="40"/>
      <c r="Q49" s="41"/>
      <c r="R49" s="38"/>
      <c r="S49" s="40"/>
      <c r="T49" s="41"/>
      <c r="U49" s="38"/>
      <c r="V49" s="40"/>
      <c r="W49" s="41"/>
      <c r="X49" s="38"/>
      <c r="Y49" s="40"/>
      <c r="Z49" s="41"/>
      <c r="AA49" s="38"/>
      <c r="AB49" s="40"/>
      <c r="AC49" s="41"/>
      <c r="AD49" s="38"/>
      <c r="AE49" s="40"/>
      <c r="AF49" s="41"/>
      <c r="AG49" s="38"/>
      <c r="AH49" s="40"/>
      <c r="AI49" s="41"/>
      <c r="AJ49" s="38"/>
      <c r="AK49" s="40"/>
      <c r="AL49" s="41"/>
      <c r="AM49" s="38"/>
      <c r="AN49" s="40"/>
      <c r="AO49" s="41"/>
      <c r="AP49" s="38"/>
      <c r="AQ49" s="40"/>
      <c r="AR49" s="41"/>
      <c r="AS49" s="38"/>
      <c r="AT49" s="40"/>
      <c r="AU49" s="41"/>
      <c r="AV49" s="38"/>
      <c r="AW49" s="40"/>
      <c r="AX49" s="41"/>
      <c r="AY49" s="38"/>
      <c r="AZ49" s="40"/>
      <c r="BA49" s="41"/>
      <c r="BB49" s="38"/>
      <c r="BC49" s="40"/>
      <c r="BD49" s="41"/>
      <c r="BE49" s="38"/>
      <c r="BF49" s="40"/>
      <c r="BG49" s="41"/>
      <c r="BH49" s="38"/>
      <c r="BI49" s="40"/>
      <c r="BJ49" s="41"/>
      <c r="BK49" s="38"/>
      <c r="BL49" s="40"/>
      <c r="BM49" s="41"/>
      <c r="BN49" s="38"/>
      <c r="BO49" s="40"/>
      <c r="BP49" s="41"/>
      <c r="BQ49" s="38"/>
      <c r="BR49" s="40"/>
      <c r="BS49" s="41"/>
      <c r="BT49" s="38"/>
      <c r="BU49" s="40"/>
      <c r="BV49" s="41"/>
      <c r="BW49" s="38"/>
      <c r="BX49" s="40"/>
      <c r="BY49" s="41"/>
      <c r="BZ49" s="38"/>
      <c r="CA49" s="40"/>
      <c r="CB49" s="41"/>
      <c r="CC49" s="38"/>
      <c r="CD49" s="40"/>
      <c r="CE49" s="41"/>
      <c r="CF49" s="38"/>
      <c r="CG49" s="40"/>
      <c r="CH49" s="41"/>
      <c r="CI49" s="38"/>
      <c r="CJ49" s="40"/>
      <c r="CK49" s="41"/>
      <c r="CL49" s="38"/>
      <c r="CM49" s="40"/>
      <c r="CN49" s="41"/>
      <c r="CO49" s="38"/>
      <c r="CP49" s="40"/>
      <c r="CQ49" s="41"/>
      <c r="CR49" s="38"/>
      <c r="CS49" s="40"/>
      <c r="CT49" s="41"/>
      <c r="CU49" s="38"/>
      <c r="CV49" s="40"/>
      <c r="CW49" s="41"/>
      <c r="CX49" s="38"/>
      <c r="CY49" s="40"/>
      <c r="CZ49" s="41"/>
      <c r="DA49" s="38"/>
      <c r="DB49" s="40"/>
      <c r="DC49" s="41"/>
      <c r="DD49" s="38"/>
      <c r="DE49" s="40"/>
      <c r="DF49" s="41"/>
      <c r="DG49" s="38"/>
      <c r="DH49" s="40"/>
      <c r="DI49" s="41"/>
      <c r="DJ49" s="38"/>
      <c r="DK49" s="40"/>
      <c r="DL49" s="41"/>
      <c r="DM49" s="38"/>
      <c r="DN49" s="40"/>
      <c r="DO49" s="41"/>
      <c r="DP49" s="38"/>
      <c r="DQ49" s="40"/>
      <c r="DR49" s="41"/>
      <c r="DS49" s="38"/>
      <c r="DT49" s="40"/>
      <c r="DU49" s="41"/>
      <c r="DV49" s="38"/>
      <c r="DW49" s="40"/>
      <c r="DX49" s="41"/>
      <c r="DY49" s="38"/>
      <c r="DZ49" s="40"/>
      <c r="EA49" s="41"/>
      <c r="EB49" s="38"/>
      <c r="EC49" s="40"/>
      <c r="ED49" s="41"/>
      <c r="EE49" s="38"/>
      <c r="EF49" s="40"/>
      <c r="EG49" s="41"/>
      <c r="EH49" s="38"/>
      <c r="EI49" s="40"/>
      <c r="EJ49" s="41"/>
      <c r="EK49" s="38"/>
      <c r="EL49" s="40"/>
      <c r="EM49" s="41"/>
      <c r="EN49" s="38"/>
      <c r="EO49" s="40"/>
      <c r="EP49" s="41"/>
      <c r="EQ49" s="38"/>
      <c r="ER49" s="40"/>
      <c r="ES49" s="41"/>
      <c r="ET49" s="38"/>
      <c r="EU49" s="40"/>
      <c r="EV49" s="41"/>
      <c r="EW49" s="38"/>
      <c r="EX49" s="40"/>
      <c r="EY49" s="41"/>
      <c r="EZ49" s="38"/>
      <c r="FA49" s="40"/>
      <c r="FB49" s="41"/>
      <c r="FC49" s="38"/>
      <c r="FD49" s="40"/>
      <c r="FE49" s="41"/>
      <c r="FF49" s="38"/>
      <c r="FG49" s="40"/>
      <c r="FH49" s="41"/>
      <c r="FI49" s="38"/>
      <c r="FJ49" s="40"/>
      <c r="FK49" s="41"/>
      <c r="FL49" s="38"/>
      <c r="FM49" s="40"/>
      <c r="FN49" s="41"/>
    </row>
    <row r="50" spans="1:170" ht="16" customHeight="1">
      <c r="A50" s="38"/>
      <c r="B50" s="42"/>
      <c r="C50" s="38"/>
      <c r="D50" s="40"/>
      <c r="E50" s="41"/>
      <c r="F50" s="38"/>
      <c r="G50" s="40"/>
      <c r="H50" s="41"/>
      <c r="I50" s="38"/>
      <c r="J50" s="40"/>
      <c r="K50" s="41"/>
      <c r="L50" s="38"/>
      <c r="M50" s="40"/>
      <c r="N50" s="41"/>
      <c r="O50" s="38"/>
      <c r="P50" s="40"/>
      <c r="Q50" s="41"/>
      <c r="R50" s="38"/>
      <c r="S50" s="40"/>
      <c r="T50" s="41"/>
      <c r="U50" s="38"/>
      <c r="V50" s="40"/>
      <c r="W50" s="41"/>
      <c r="X50" s="38"/>
      <c r="Y50" s="40"/>
      <c r="Z50" s="41"/>
      <c r="AA50" s="38"/>
      <c r="AB50" s="40"/>
      <c r="AC50" s="41"/>
      <c r="AD50" s="38"/>
      <c r="AE50" s="40"/>
      <c r="AF50" s="41"/>
      <c r="AG50" s="38"/>
      <c r="AH50" s="40"/>
      <c r="AI50" s="41"/>
      <c r="AJ50" s="38"/>
      <c r="AK50" s="40"/>
      <c r="AL50" s="41"/>
      <c r="AM50" s="38"/>
      <c r="AN50" s="40"/>
      <c r="AO50" s="41"/>
      <c r="AP50" s="38"/>
      <c r="AQ50" s="40"/>
      <c r="AR50" s="41"/>
      <c r="AS50" s="38"/>
      <c r="AT50" s="40"/>
      <c r="AU50" s="41"/>
      <c r="AV50" s="38"/>
      <c r="AW50" s="40"/>
      <c r="AX50" s="41"/>
      <c r="AY50" s="38"/>
      <c r="AZ50" s="40"/>
      <c r="BA50" s="41"/>
      <c r="BB50" s="38"/>
      <c r="BC50" s="40"/>
      <c r="BD50" s="41"/>
      <c r="BE50" s="38"/>
      <c r="BF50" s="40"/>
      <c r="BG50" s="41"/>
      <c r="BH50" s="38"/>
      <c r="BI50" s="40"/>
      <c r="BJ50" s="41"/>
      <c r="BK50" s="38"/>
      <c r="BL50" s="40"/>
      <c r="BM50" s="41"/>
      <c r="BN50" s="38"/>
      <c r="BO50" s="40"/>
      <c r="BP50" s="41"/>
      <c r="BQ50" s="38"/>
      <c r="BR50" s="40"/>
      <c r="BS50" s="41"/>
      <c r="BT50" s="38"/>
      <c r="BU50" s="40"/>
      <c r="BV50" s="41"/>
      <c r="BW50" s="38"/>
      <c r="BX50" s="40"/>
      <c r="BY50" s="41"/>
      <c r="BZ50" s="38"/>
      <c r="CA50" s="40"/>
      <c r="CB50" s="41"/>
      <c r="CC50" s="38"/>
      <c r="CD50" s="40"/>
      <c r="CE50" s="41"/>
      <c r="CF50" s="38"/>
      <c r="CG50" s="40"/>
      <c r="CH50" s="41"/>
      <c r="CI50" s="38"/>
      <c r="CJ50" s="40"/>
      <c r="CK50" s="41"/>
      <c r="CL50" s="38"/>
      <c r="CM50" s="40"/>
      <c r="CN50" s="41"/>
      <c r="CO50" s="38"/>
      <c r="CP50" s="40"/>
      <c r="CQ50" s="41"/>
      <c r="CR50" s="38"/>
      <c r="CS50" s="40"/>
      <c r="CT50" s="41"/>
      <c r="CU50" s="38"/>
      <c r="CV50" s="40"/>
      <c r="CW50" s="41"/>
      <c r="CX50" s="38"/>
      <c r="CY50" s="40"/>
      <c r="CZ50" s="41"/>
      <c r="DA50" s="38"/>
      <c r="DB50" s="40"/>
      <c r="DC50" s="41"/>
      <c r="DD50" s="38"/>
      <c r="DE50" s="40"/>
      <c r="DF50" s="41"/>
      <c r="DG50" s="38"/>
      <c r="DH50" s="40"/>
      <c r="DI50" s="41"/>
      <c r="DJ50" s="38"/>
      <c r="DK50" s="40"/>
      <c r="DL50" s="41"/>
      <c r="DM50" s="38"/>
      <c r="DN50" s="40"/>
      <c r="DO50" s="41"/>
      <c r="DP50" s="38"/>
      <c r="DQ50" s="40"/>
      <c r="DR50" s="41"/>
      <c r="DS50" s="38"/>
      <c r="DT50" s="40"/>
      <c r="DU50" s="41"/>
      <c r="DV50" s="38"/>
      <c r="DW50" s="40"/>
      <c r="DX50" s="41"/>
      <c r="DY50" s="38"/>
      <c r="DZ50" s="40"/>
      <c r="EA50" s="41"/>
      <c r="EB50" s="38"/>
      <c r="EC50" s="40"/>
      <c r="ED50" s="41"/>
      <c r="EE50" s="38"/>
      <c r="EF50" s="40"/>
      <c r="EG50" s="41"/>
      <c r="EH50" s="38"/>
      <c r="EI50" s="40"/>
      <c r="EJ50" s="41"/>
      <c r="EK50" s="38"/>
      <c r="EL50" s="40"/>
      <c r="EM50" s="41"/>
      <c r="EN50" s="38"/>
      <c r="EO50" s="40"/>
      <c r="EP50" s="41"/>
      <c r="EQ50" s="38"/>
      <c r="ER50" s="40"/>
      <c r="ES50" s="41"/>
      <c r="ET50" s="38"/>
      <c r="EU50" s="40"/>
      <c r="EV50" s="41"/>
      <c r="EW50" s="38"/>
      <c r="EX50" s="40"/>
      <c r="EY50" s="41"/>
      <c r="EZ50" s="38"/>
      <c r="FA50" s="40"/>
      <c r="FB50" s="41"/>
      <c r="FC50" s="38"/>
      <c r="FD50" s="40"/>
      <c r="FE50" s="41"/>
      <c r="FF50" s="38"/>
      <c r="FG50" s="40"/>
      <c r="FH50" s="41"/>
      <c r="FI50" s="38"/>
      <c r="FJ50" s="40"/>
      <c r="FK50" s="41"/>
      <c r="FL50" s="38"/>
      <c r="FM50" s="40"/>
      <c r="FN50" s="41"/>
    </row>
    <row r="51" spans="1:170" ht="16" customHeight="1">
      <c r="A51" s="38"/>
      <c r="B51" s="42"/>
      <c r="C51" s="38"/>
      <c r="D51" s="40"/>
      <c r="E51" s="41"/>
      <c r="F51" s="38"/>
      <c r="G51" s="40"/>
      <c r="H51" s="41"/>
      <c r="I51" s="38"/>
      <c r="J51" s="40"/>
      <c r="K51" s="41"/>
      <c r="L51" s="38"/>
      <c r="M51" s="40"/>
      <c r="N51" s="41"/>
      <c r="O51" s="38"/>
      <c r="P51" s="40"/>
      <c r="Q51" s="41"/>
      <c r="R51" s="38"/>
      <c r="S51" s="40"/>
      <c r="T51" s="41"/>
      <c r="U51" s="38"/>
      <c r="V51" s="40"/>
      <c r="W51" s="41"/>
      <c r="X51" s="38"/>
      <c r="Y51" s="40"/>
      <c r="Z51" s="41"/>
      <c r="AA51" s="38"/>
      <c r="AB51" s="40"/>
      <c r="AC51" s="41"/>
      <c r="AD51" s="38"/>
      <c r="AE51" s="40"/>
      <c r="AF51" s="41"/>
      <c r="AG51" s="38"/>
      <c r="AH51" s="40"/>
      <c r="AI51" s="41"/>
      <c r="AJ51" s="38"/>
      <c r="AK51" s="40"/>
      <c r="AL51" s="41"/>
      <c r="AM51" s="38"/>
      <c r="AN51" s="40"/>
      <c r="AO51" s="41"/>
      <c r="AP51" s="38"/>
      <c r="AQ51" s="40"/>
      <c r="AR51" s="41"/>
      <c r="AS51" s="38"/>
      <c r="AT51" s="40"/>
      <c r="AU51" s="41"/>
      <c r="AV51" s="38"/>
      <c r="AW51" s="40"/>
      <c r="AX51" s="41"/>
      <c r="AY51" s="38"/>
      <c r="AZ51" s="40"/>
      <c r="BA51" s="41"/>
      <c r="BB51" s="38"/>
      <c r="BC51" s="40"/>
      <c r="BD51" s="41"/>
      <c r="BE51" s="38"/>
      <c r="BF51" s="40"/>
      <c r="BG51" s="41"/>
      <c r="BH51" s="38"/>
      <c r="BI51" s="40"/>
      <c r="BJ51" s="41"/>
      <c r="BK51" s="38"/>
      <c r="BL51" s="40"/>
      <c r="BM51" s="41"/>
      <c r="BN51" s="38"/>
      <c r="BO51" s="40"/>
      <c r="BP51" s="41"/>
      <c r="BQ51" s="38"/>
      <c r="BR51" s="40"/>
      <c r="BS51" s="41"/>
      <c r="BT51" s="38"/>
      <c r="BU51" s="40"/>
      <c r="BV51" s="41"/>
      <c r="BW51" s="38"/>
      <c r="BX51" s="40"/>
      <c r="BY51" s="41"/>
      <c r="BZ51" s="38"/>
      <c r="CA51" s="40"/>
      <c r="CB51" s="41"/>
      <c r="CC51" s="38"/>
      <c r="CD51" s="40"/>
      <c r="CE51" s="41"/>
      <c r="CF51" s="38"/>
      <c r="CG51" s="40"/>
      <c r="CH51" s="41"/>
      <c r="CI51" s="38"/>
      <c r="CJ51" s="40"/>
      <c r="CK51" s="41"/>
      <c r="CL51" s="38"/>
      <c r="CM51" s="40"/>
      <c r="CN51" s="41"/>
      <c r="CO51" s="38"/>
      <c r="CP51" s="40"/>
      <c r="CQ51" s="41"/>
      <c r="CR51" s="38"/>
      <c r="CS51" s="40"/>
      <c r="CT51" s="41"/>
      <c r="CU51" s="38"/>
      <c r="CV51" s="40"/>
      <c r="CW51" s="41"/>
      <c r="CX51" s="38"/>
      <c r="CY51" s="40"/>
      <c r="CZ51" s="41"/>
      <c r="DA51" s="38"/>
      <c r="DB51" s="40"/>
      <c r="DC51" s="41"/>
      <c r="DD51" s="38"/>
      <c r="DE51" s="40"/>
      <c r="DF51" s="41"/>
      <c r="DG51" s="38"/>
      <c r="DH51" s="40"/>
      <c r="DI51" s="41"/>
      <c r="DJ51" s="38"/>
      <c r="DK51" s="40"/>
      <c r="DL51" s="41"/>
      <c r="DM51" s="38"/>
      <c r="DN51" s="40"/>
      <c r="DO51" s="41"/>
      <c r="DP51" s="38"/>
      <c r="DQ51" s="40"/>
      <c r="DR51" s="41"/>
      <c r="DS51" s="38"/>
      <c r="DT51" s="40"/>
      <c r="DU51" s="41"/>
      <c r="DV51" s="38"/>
      <c r="DW51" s="40"/>
      <c r="DX51" s="41"/>
      <c r="DY51" s="38"/>
      <c r="DZ51" s="40"/>
      <c r="EA51" s="41"/>
      <c r="EB51" s="38"/>
      <c r="EC51" s="40"/>
      <c r="ED51" s="41"/>
      <c r="EE51" s="38"/>
      <c r="EF51" s="40"/>
      <c r="EG51" s="41"/>
      <c r="EH51" s="38"/>
      <c r="EI51" s="40"/>
      <c r="EJ51" s="41"/>
      <c r="EK51" s="38"/>
      <c r="EL51" s="40"/>
      <c r="EM51" s="41"/>
      <c r="EN51" s="38"/>
      <c r="EO51" s="40"/>
      <c r="EP51" s="41"/>
      <c r="EQ51" s="38"/>
      <c r="ER51" s="40"/>
      <c r="ES51" s="41"/>
      <c r="ET51" s="38"/>
      <c r="EU51" s="40"/>
      <c r="EV51" s="41"/>
      <c r="EW51" s="38"/>
      <c r="EX51" s="40"/>
      <c r="EY51" s="41"/>
      <c r="EZ51" s="38"/>
      <c r="FA51" s="40"/>
      <c r="FB51" s="41"/>
      <c r="FC51" s="38"/>
      <c r="FD51" s="40"/>
      <c r="FE51" s="41"/>
      <c r="FF51" s="38"/>
      <c r="FG51" s="40"/>
      <c r="FH51" s="41"/>
      <c r="FI51" s="38"/>
      <c r="FJ51" s="40"/>
      <c r="FK51" s="41"/>
      <c r="FL51" s="38"/>
      <c r="FM51" s="40"/>
      <c r="FN51" s="41"/>
    </row>
    <row r="52" spans="1:170" ht="16" customHeight="1">
      <c r="A52" s="38"/>
      <c r="B52" s="42"/>
      <c r="C52" s="38"/>
      <c r="D52" s="40"/>
      <c r="E52" s="41"/>
      <c r="F52" s="38"/>
      <c r="G52" s="40"/>
      <c r="H52" s="41"/>
      <c r="I52" s="38"/>
      <c r="J52" s="40"/>
      <c r="K52" s="41"/>
      <c r="L52" s="38"/>
      <c r="M52" s="40"/>
      <c r="N52" s="41"/>
      <c r="O52" s="38"/>
      <c r="P52" s="40"/>
      <c r="Q52" s="41"/>
      <c r="R52" s="38"/>
      <c r="S52" s="40"/>
      <c r="T52" s="41"/>
      <c r="U52" s="38"/>
      <c r="V52" s="40"/>
      <c r="W52" s="41"/>
      <c r="X52" s="38"/>
      <c r="Y52" s="40"/>
      <c r="Z52" s="41"/>
      <c r="AA52" s="38"/>
      <c r="AB52" s="40"/>
      <c r="AC52" s="41"/>
      <c r="AD52" s="38"/>
      <c r="AE52" s="40"/>
      <c r="AF52" s="41"/>
      <c r="AG52" s="38"/>
      <c r="AH52" s="40"/>
      <c r="AI52" s="41"/>
      <c r="AJ52" s="38"/>
      <c r="AK52" s="40"/>
      <c r="AL52" s="41"/>
      <c r="AM52" s="38"/>
      <c r="AN52" s="40"/>
      <c r="AO52" s="41"/>
      <c r="AP52" s="38"/>
      <c r="AQ52" s="40"/>
      <c r="AR52" s="41"/>
      <c r="AS52" s="38"/>
      <c r="AT52" s="40"/>
      <c r="AU52" s="41"/>
      <c r="AV52" s="38"/>
      <c r="AW52" s="40"/>
      <c r="AX52" s="41"/>
      <c r="AY52" s="38"/>
      <c r="AZ52" s="40"/>
      <c r="BA52" s="41"/>
      <c r="BB52" s="38"/>
      <c r="BC52" s="40"/>
      <c r="BD52" s="41"/>
      <c r="BE52" s="38"/>
      <c r="BF52" s="40"/>
      <c r="BG52" s="41"/>
      <c r="BH52" s="38"/>
      <c r="BI52" s="40"/>
      <c r="BJ52" s="41"/>
      <c r="BK52" s="38"/>
      <c r="BL52" s="40"/>
      <c r="BM52" s="41"/>
      <c r="BN52" s="38"/>
      <c r="BO52" s="40"/>
      <c r="BP52" s="41"/>
      <c r="BQ52" s="38"/>
      <c r="BR52" s="40"/>
      <c r="BS52" s="41"/>
      <c r="BT52" s="38"/>
      <c r="BU52" s="40"/>
      <c r="BV52" s="41"/>
      <c r="BW52" s="38"/>
      <c r="BX52" s="40"/>
      <c r="BY52" s="41"/>
      <c r="BZ52" s="38"/>
      <c r="CA52" s="40"/>
      <c r="CB52" s="41"/>
      <c r="CC52" s="38"/>
      <c r="CD52" s="40"/>
      <c r="CE52" s="41"/>
      <c r="CF52" s="38"/>
      <c r="CG52" s="40"/>
      <c r="CH52" s="41"/>
      <c r="CI52" s="38"/>
      <c r="CJ52" s="40"/>
      <c r="CK52" s="41"/>
      <c r="CL52" s="38"/>
      <c r="CM52" s="40"/>
      <c r="CN52" s="41"/>
      <c r="CO52" s="38"/>
      <c r="CP52" s="40"/>
      <c r="CQ52" s="41"/>
      <c r="CR52" s="38"/>
      <c r="CS52" s="40"/>
      <c r="CT52" s="41"/>
      <c r="CU52" s="38"/>
      <c r="CV52" s="40"/>
      <c r="CW52" s="41"/>
      <c r="CX52" s="38"/>
      <c r="CY52" s="40"/>
      <c r="CZ52" s="41"/>
      <c r="DA52" s="38"/>
      <c r="DB52" s="40"/>
      <c r="DC52" s="41"/>
      <c r="DD52" s="38"/>
      <c r="DE52" s="40"/>
      <c r="DF52" s="41"/>
      <c r="DG52" s="38"/>
      <c r="DH52" s="40"/>
      <c r="DI52" s="41"/>
      <c r="DJ52" s="38"/>
      <c r="DK52" s="40"/>
      <c r="DL52" s="41"/>
      <c r="DM52" s="38"/>
      <c r="DN52" s="40"/>
      <c r="DO52" s="41"/>
      <c r="DP52" s="38"/>
      <c r="DQ52" s="40"/>
      <c r="DR52" s="41"/>
      <c r="DS52" s="38"/>
      <c r="DT52" s="40"/>
      <c r="DU52" s="41"/>
      <c r="DV52" s="38"/>
      <c r="DW52" s="40"/>
      <c r="DX52" s="41"/>
      <c r="DY52" s="38"/>
      <c r="DZ52" s="40"/>
      <c r="EA52" s="41"/>
      <c r="EB52" s="38"/>
      <c r="EC52" s="40"/>
      <c r="ED52" s="41"/>
      <c r="EE52" s="38"/>
      <c r="EF52" s="40"/>
      <c r="EG52" s="41"/>
      <c r="EH52" s="38"/>
      <c r="EI52" s="40"/>
      <c r="EJ52" s="41"/>
      <c r="EK52" s="38"/>
      <c r="EL52" s="40"/>
      <c r="EM52" s="41"/>
      <c r="EN52" s="38"/>
      <c r="EO52" s="40"/>
      <c r="EP52" s="41"/>
      <c r="EQ52" s="38"/>
      <c r="ER52" s="40"/>
      <c r="ES52" s="41"/>
      <c r="ET52" s="38"/>
      <c r="EU52" s="40"/>
      <c r="EV52" s="41"/>
      <c r="EW52" s="38"/>
      <c r="EX52" s="40"/>
      <c r="EY52" s="41"/>
      <c r="EZ52" s="38"/>
      <c r="FA52" s="40"/>
      <c r="FB52" s="41"/>
      <c r="FC52" s="38"/>
      <c r="FD52" s="40"/>
      <c r="FE52" s="41"/>
      <c r="FF52" s="38"/>
      <c r="FG52" s="40"/>
      <c r="FH52" s="41"/>
      <c r="FI52" s="38"/>
      <c r="FJ52" s="40"/>
      <c r="FK52" s="41"/>
      <c r="FL52" s="38"/>
      <c r="FM52" s="40"/>
      <c r="FN52" s="41"/>
    </row>
    <row r="53" spans="1:170" ht="16" customHeight="1">
      <c r="A53" s="38"/>
      <c r="B53" s="42"/>
      <c r="C53" s="38"/>
      <c r="D53" s="40"/>
      <c r="E53" s="41"/>
      <c r="F53" s="38"/>
      <c r="G53" s="40"/>
      <c r="H53" s="41"/>
      <c r="I53" s="38"/>
      <c r="J53" s="40"/>
      <c r="K53" s="41"/>
      <c r="L53" s="38"/>
      <c r="M53" s="40"/>
      <c r="N53" s="41"/>
      <c r="O53" s="38"/>
      <c r="P53" s="40"/>
      <c r="Q53" s="41"/>
      <c r="R53" s="38"/>
      <c r="S53" s="40"/>
      <c r="T53" s="41"/>
      <c r="U53" s="38"/>
      <c r="V53" s="40"/>
      <c r="W53" s="41"/>
      <c r="X53" s="38"/>
      <c r="Y53" s="40"/>
      <c r="Z53" s="41"/>
      <c r="AA53" s="38"/>
      <c r="AB53" s="40"/>
      <c r="AC53" s="41"/>
      <c r="AD53" s="38"/>
      <c r="AE53" s="40"/>
      <c r="AF53" s="41"/>
      <c r="AG53" s="38"/>
      <c r="AH53" s="40"/>
      <c r="AI53" s="41"/>
      <c r="AJ53" s="38"/>
      <c r="AK53" s="40"/>
      <c r="AL53" s="41"/>
      <c r="AM53" s="38"/>
      <c r="AN53" s="40"/>
      <c r="AO53" s="41"/>
      <c r="AP53" s="38"/>
      <c r="AQ53" s="40"/>
      <c r="AR53" s="41"/>
      <c r="AS53" s="38"/>
      <c r="AT53" s="40"/>
      <c r="AU53" s="41"/>
      <c r="AV53" s="38"/>
      <c r="AW53" s="40"/>
      <c r="AX53" s="41"/>
      <c r="AY53" s="38"/>
      <c r="AZ53" s="40"/>
      <c r="BA53" s="41"/>
      <c r="BB53" s="38"/>
      <c r="BC53" s="40"/>
      <c r="BD53" s="41"/>
      <c r="BE53" s="38"/>
      <c r="BF53" s="40"/>
      <c r="BG53" s="41"/>
      <c r="BH53" s="38"/>
      <c r="BI53" s="40"/>
      <c r="BJ53" s="41"/>
      <c r="BK53" s="38"/>
      <c r="BL53" s="40"/>
      <c r="BM53" s="41"/>
      <c r="BN53" s="38"/>
      <c r="BO53" s="40"/>
      <c r="BP53" s="41"/>
      <c r="BQ53" s="38"/>
      <c r="BR53" s="40"/>
      <c r="BS53" s="41"/>
      <c r="BT53" s="38"/>
      <c r="BU53" s="40"/>
      <c r="BV53" s="41"/>
      <c r="BW53" s="38"/>
      <c r="BX53" s="40"/>
      <c r="BY53" s="41"/>
      <c r="BZ53" s="38"/>
      <c r="CA53" s="40"/>
      <c r="CB53" s="41"/>
      <c r="CC53" s="38"/>
      <c r="CD53" s="40"/>
      <c r="CE53" s="41"/>
      <c r="CF53" s="38"/>
      <c r="CG53" s="40"/>
      <c r="CH53" s="41"/>
      <c r="CI53" s="38"/>
      <c r="CJ53" s="40"/>
      <c r="CK53" s="41"/>
      <c r="CL53" s="38"/>
      <c r="CM53" s="40"/>
      <c r="CN53" s="41"/>
      <c r="CO53" s="38"/>
      <c r="CP53" s="40"/>
      <c r="CQ53" s="41"/>
      <c r="CR53" s="38"/>
      <c r="CS53" s="40"/>
      <c r="CT53" s="41"/>
      <c r="CU53" s="38"/>
      <c r="CV53" s="40"/>
      <c r="CW53" s="41"/>
      <c r="CX53" s="38"/>
      <c r="CY53" s="40"/>
      <c r="CZ53" s="41"/>
      <c r="DA53" s="38"/>
      <c r="DB53" s="40"/>
      <c r="DC53" s="41"/>
      <c r="DD53" s="38"/>
      <c r="DE53" s="40"/>
      <c r="DF53" s="41"/>
      <c r="DG53" s="38"/>
      <c r="DH53" s="40"/>
      <c r="DI53" s="41"/>
      <c r="DJ53" s="38"/>
      <c r="DK53" s="40"/>
      <c r="DL53" s="41"/>
      <c r="DM53" s="38"/>
      <c r="DN53" s="40"/>
      <c r="DO53" s="41"/>
      <c r="DP53" s="38"/>
      <c r="DQ53" s="40"/>
      <c r="DR53" s="41"/>
      <c r="DS53" s="38"/>
      <c r="DT53" s="40"/>
      <c r="DU53" s="41"/>
      <c r="DV53" s="38"/>
      <c r="DW53" s="40"/>
      <c r="DX53" s="41"/>
      <c r="DY53" s="38"/>
      <c r="DZ53" s="40"/>
      <c r="EA53" s="41"/>
      <c r="EB53" s="38"/>
      <c r="EC53" s="40"/>
      <c r="ED53" s="41"/>
      <c r="EE53" s="38"/>
      <c r="EF53" s="40"/>
      <c r="EG53" s="41"/>
      <c r="EH53" s="38"/>
      <c r="EI53" s="40"/>
      <c r="EJ53" s="41"/>
      <c r="EK53" s="38"/>
      <c r="EL53" s="40"/>
      <c r="EM53" s="41"/>
      <c r="EN53" s="38"/>
      <c r="EO53" s="40"/>
      <c r="EP53" s="41"/>
      <c r="EQ53" s="38"/>
      <c r="ER53" s="40"/>
      <c r="ES53" s="41"/>
      <c r="ET53" s="38"/>
      <c r="EU53" s="40"/>
      <c r="EV53" s="41"/>
      <c r="EW53" s="38"/>
      <c r="EX53" s="40"/>
      <c r="EY53" s="41"/>
      <c r="EZ53" s="38"/>
      <c r="FA53" s="40"/>
      <c r="FB53" s="41"/>
      <c r="FC53" s="38"/>
      <c r="FD53" s="40"/>
      <c r="FE53" s="41"/>
      <c r="FF53" s="38"/>
      <c r="FG53" s="40"/>
      <c r="FH53" s="41"/>
      <c r="FI53" s="38"/>
      <c r="FJ53" s="40"/>
      <c r="FK53" s="41"/>
      <c r="FL53" s="38"/>
      <c r="FM53" s="40"/>
      <c r="FN53" s="41"/>
    </row>
    <row r="54" spans="1:170" ht="16" customHeight="1">
      <c r="A54" s="38"/>
      <c r="B54" s="42"/>
      <c r="C54" s="38"/>
      <c r="D54" s="40"/>
      <c r="E54" s="41"/>
      <c r="F54" s="38"/>
      <c r="G54" s="40"/>
      <c r="H54" s="41"/>
      <c r="I54" s="38"/>
      <c r="J54" s="40"/>
      <c r="K54" s="41"/>
      <c r="L54" s="38"/>
      <c r="M54" s="40"/>
      <c r="N54" s="41"/>
      <c r="O54" s="38"/>
      <c r="P54" s="40"/>
      <c r="Q54" s="41"/>
      <c r="R54" s="38"/>
      <c r="S54" s="40"/>
      <c r="T54" s="41"/>
      <c r="U54" s="38"/>
      <c r="V54" s="40"/>
      <c r="W54" s="41"/>
      <c r="X54" s="38"/>
      <c r="Y54" s="40"/>
      <c r="Z54" s="41"/>
      <c r="AA54" s="38"/>
      <c r="AB54" s="40"/>
      <c r="AC54" s="41"/>
      <c r="AD54" s="38"/>
      <c r="AE54" s="40"/>
      <c r="AF54" s="41"/>
      <c r="AG54" s="38"/>
      <c r="AH54" s="40"/>
      <c r="AI54" s="41"/>
      <c r="AJ54" s="38"/>
      <c r="AK54" s="40"/>
      <c r="AL54" s="41"/>
      <c r="AM54" s="38"/>
      <c r="AN54" s="40"/>
      <c r="AO54" s="41"/>
      <c r="AP54" s="38"/>
      <c r="AQ54" s="40"/>
      <c r="AR54" s="41"/>
      <c r="AS54" s="38"/>
      <c r="AT54" s="40"/>
      <c r="AU54" s="41"/>
      <c r="AV54" s="38"/>
      <c r="AW54" s="40"/>
      <c r="AX54" s="41"/>
      <c r="AY54" s="38"/>
      <c r="AZ54" s="40"/>
      <c r="BA54" s="41"/>
      <c r="BB54" s="38"/>
      <c r="BC54" s="40"/>
      <c r="BD54" s="41"/>
      <c r="BE54" s="38"/>
      <c r="BF54" s="40"/>
      <c r="BG54" s="41"/>
      <c r="BH54" s="38"/>
      <c r="BI54" s="40"/>
      <c r="BJ54" s="41"/>
      <c r="BK54" s="38"/>
      <c r="BL54" s="40"/>
      <c r="BM54" s="41"/>
      <c r="BN54" s="38"/>
      <c r="BO54" s="40"/>
      <c r="BP54" s="41"/>
      <c r="BQ54" s="38"/>
      <c r="BR54" s="40"/>
      <c r="BS54" s="41"/>
      <c r="BT54" s="38"/>
      <c r="BU54" s="40"/>
      <c r="BV54" s="41"/>
      <c r="BW54" s="38"/>
      <c r="BX54" s="40"/>
      <c r="BY54" s="41"/>
      <c r="BZ54" s="38"/>
      <c r="CA54" s="40"/>
      <c r="CB54" s="41"/>
      <c r="CC54" s="38"/>
      <c r="CD54" s="40"/>
      <c r="CE54" s="41"/>
      <c r="CF54" s="38"/>
      <c r="CG54" s="40"/>
      <c r="CH54" s="41"/>
      <c r="CI54" s="38"/>
      <c r="CJ54" s="40"/>
      <c r="CK54" s="41"/>
      <c r="CL54" s="38"/>
      <c r="CM54" s="40"/>
      <c r="CN54" s="41"/>
      <c r="CO54" s="38"/>
      <c r="CP54" s="40"/>
      <c r="CQ54" s="41"/>
      <c r="CR54" s="38"/>
      <c r="CS54" s="40"/>
      <c r="CT54" s="41"/>
      <c r="CU54" s="38"/>
      <c r="CV54" s="40"/>
      <c r="CW54" s="41"/>
      <c r="CX54" s="38"/>
      <c r="CY54" s="40"/>
      <c r="CZ54" s="41"/>
      <c r="DA54" s="38"/>
      <c r="DB54" s="40"/>
      <c r="DC54" s="41"/>
      <c r="DD54" s="38"/>
      <c r="DE54" s="40"/>
      <c r="DF54" s="41"/>
      <c r="DG54" s="38"/>
      <c r="DH54" s="40"/>
      <c r="DI54" s="41"/>
      <c r="DJ54" s="38"/>
      <c r="DK54" s="40"/>
      <c r="DL54" s="41"/>
      <c r="DM54" s="38"/>
      <c r="DN54" s="40"/>
      <c r="DO54" s="41"/>
      <c r="DP54" s="38"/>
      <c r="DQ54" s="40"/>
      <c r="DR54" s="41"/>
      <c r="DS54" s="38"/>
      <c r="DT54" s="40"/>
      <c r="DU54" s="41"/>
      <c r="DV54" s="38"/>
      <c r="DW54" s="40"/>
      <c r="DX54" s="41"/>
      <c r="DY54" s="38"/>
      <c r="DZ54" s="40"/>
      <c r="EA54" s="41"/>
      <c r="EB54" s="38"/>
      <c r="EC54" s="40"/>
      <c r="ED54" s="41"/>
      <c r="EE54" s="38"/>
      <c r="EF54" s="40"/>
      <c r="EG54" s="41"/>
      <c r="EH54" s="38"/>
      <c r="EI54" s="40"/>
      <c r="EJ54" s="41"/>
      <c r="EK54" s="38"/>
      <c r="EL54" s="40"/>
      <c r="EM54" s="41"/>
      <c r="EN54" s="38"/>
      <c r="EO54" s="40"/>
      <c r="EP54" s="41"/>
      <c r="EQ54" s="38"/>
      <c r="ER54" s="40"/>
      <c r="ES54" s="41"/>
      <c r="ET54" s="38"/>
      <c r="EU54" s="40"/>
      <c r="EV54" s="41"/>
      <c r="EW54" s="38"/>
      <c r="EX54" s="40"/>
      <c r="EY54" s="41"/>
      <c r="EZ54" s="38"/>
      <c r="FA54" s="40"/>
      <c r="FB54" s="41"/>
      <c r="FC54" s="38"/>
      <c r="FD54" s="40"/>
      <c r="FE54" s="41"/>
      <c r="FF54" s="38"/>
      <c r="FG54" s="40"/>
      <c r="FH54" s="41"/>
      <c r="FI54" s="38"/>
      <c r="FJ54" s="40"/>
      <c r="FK54" s="41"/>
      <c r="FL54" s="38"/>
      <c r="FM54" s="40"/>
      <c r="FN54" s="41"/>
    </row>
    <row r="55" spans="1:170" ht="16" customHeight="1">
      <c r="A55" s="38"/>
      <c r="B55" s="42"/>
      <c r="C55" s="38"/>
      <c r="D55" s="40"/>
      <c r="E55" s="41"/>
      <c r="F55" s="38"/>
      <c r="G55" s="40"/>
      <c r="H55" s="41"/>
      <c r="I55" s="38"/>
      <c r="J55" s="40"/>
      <c r="K55" s="41"/>
      <c r="L55" s="38"/>
      <c r="M55" s="40"/>
      <c r="N55" s="41"/>
      <c r="O55" s="38"/>
      <c r="P55" s="40"/>
      <c r="Q55" s="41"/>
      <c r="R55" s="38"/>
      <c r="S55" s="40"/>
      <c r="T55" s="41"/>
      <c r="U55" s="38"/>
      <c r="V55" s="40"/>
      <c r="W55" s="41"/>
      <c r="X55" s="38"/>
      <c r="Y55" s="40"/>
      <c r="Z55" s="41"/>
      <c r="AA55" s="38"/>
      <c r="AB55" s="40"/>
      <c r="AC55" s="41"/>
      <c r="AD55" s="38"/>
      <c r="AE55" s="40"/>
      <c r="AF55" s="41"/>
      <c r="AG55" s="38"/>
      <c r="AH55" s="40"/>
      <c r="AI55" s="41"/>
      <c r="AJ55" s="38"/>
      <c r="AK55" s="40"/>
      <c r="AL55" s="41"/>
      <c r="AM55" s="38"/>
      <c r="AN55" s="40"/>
      <c r="AO55" s="41"/>
      <c r="AP55" s="38"/>
      <c r="AQ55" s="40"/>
      <c r="AR55" s="41"/>
      <c r="AS55" s="38"/>
      <c r="AT55" s="40"/>
      <c r="AU55" s="41"/>
      <c r="AV55" s="38"/>
      <c r="AW55" s="40"/>
      <c r="AX55" s="41"/>
      <c r="AY55" s="38"/>
      <c r="AZ55" s="40"/>
      <c r="BA55" s="41"/>
      <c r="BB55" s="38"/>
      <c r="BC55" s="40"/>
      <c r="BD55" s="41"/>
      <c r="BE55" s="38"/>
      <c r="BF55" s="40"/>
      <c r="BG55" s="41"/>
      <c r="BH55" s="38"/>
      <c r="BI55" s="40"/>
      <c r="BJ55" s="41"/>
      <c r="BK55" s="38"/>
      <c r="BL55" s="40"/>
      <c r="BM55" s="41"/>
      <c r="BN55" s="38"/>
      <c r="BO55" s="40"/>
      <c r="BP55" s="41"/>
      <c r="BQ55" s="38"/>
      <c r="BR55" s="40"/>
      <c r="BS55" s="41"/>
      <c r="BT55" s="38"/>
      <c r="BU55" s="40"/>
      <c r="BV55" s="41"/>
      <c r="BW55" s="38"/>
      <c r="BX55" s="40"/>
      <c r="BY55" s="41"/>
      <c r="BZ55" s="38"/>
      <c r="CA55" s="40"/>
      <c r="CB55" s="41"/>
      <c r="CC55" s="38"/>
      <c r="CD55" s="40"/>
      <c r="CE55" s="41"/>
      <c r="CF55" s="38"/>
      <c r="CG55" s="40"/>
      <c r="CH55" s="41"/>
      <c r="CI55" s="38"/>
      <c r="CJ55" s="40"/>
      <c r="CK55" s="41"/>
      <c r="CL55" s="38"/>
      <c r="CM55" s="40"/>
      <c r="CN55" s="41"/>
      <c r="CO55" s="38"/>
      <c r="CP55" s="40"/>
      <c r="CQ55" s="41"/>
      <c r="CR55" s="38"/>
      <c r="CS55" s="40"/>
      <c r="CT55" s="41"/>
      <c r="CU55" s="38"/>
      <c r="CV55" s="40"/>
      <c r="CW55" s="41"/>
      <c r="CX55" s="38"/>
      <c r="CY55" s="40"/>
      <c r="CZ55" s="41"/>
      <c r="DA55" s="38"/>
      <c r="DB55" s="40"/>
      <c r="DC55" s="41"/>
      <c r="DD55" s="38"/>
      <c r="DE55" s="40"/>
      <c r="DF55" s="41"/>
      <c r="DG55" s="38"/>
      <c r="DH55" s="40"/>
      <c r="DI55" s="41"/>
      <c r="DJ55" s="38"/>
      <c r="DK55" s="40"/>
      <c r="DL55" s="41"/>
      <c r="DM55" s="38"/>
      <c r="DN55" s="40"/>
      <c r="DO55" s="41"/>
      <c r="DP55" s="38"/>
      <c r="DQ55" s="40"/>
      <c r="DR55" s="41"/>
      <c r="DS55" s="38"/>
      <c r="DT55" s="40"/>
      <c r="DU55" s="41"/>
      <c r="DV55" s="38"/>
      <c r="DW55" s="40"/>
      <c r="DX55" s="41"/>
      <c r="DY55" s="38"/>
      <c r="DZ55" s="40"/>
      <c r="EA55" s="41"/>
      <c r="EB55" s="38"/>
      <c r="EC55" s="40"/>
      <c r="ED55" s="41"/>
      <c r="EE55" s="38"/>
      <c r="EF55" s="40"/>
      <c r="EG55" s="41"/>
      <c r="EH55" s="38"/>
      <c r="EI55" s="40"/>
      <c r="EJ55" s="41"/>
      <c r="EK55" s="38"/>
      <c r="EL55" s="40"/>
      <c r="EM55" s="41"/>
      <c r="EN55" s="38"/>
      <c r="EO55" s="40"/>
      <c r="EP55" s="41"/>
      <c r="EQ55" s="38"/>
      <c r="ER55" s="40"/>
      <c r="ES55" s="41"/>
      <c r="ET55" s="38"/>
      <c r="EU55" s="40"/>
      <c r="EV55" s="41"/>
      <c r="EW55" s="38"/>
      <c r="EX55" s="40"/>
      <c r="EY55" s="41"/>
      <c r="EZ55" s="38"/>
      <c r="FA55" s="40"/>
      <c r="FB55" s="41"/>
      <c r="FC55" s="38"/>
      <c r="FD55" s="40"/>
      <c r="FE55" s="41"/>
      <c r="FF55" s="38"/>
      <c r="FG55" s="40"/>
      <c r="FH55" s="41"/>
      <c r="FI55" s="38"/>
      <c r="FJ55" s="40"/>
      <c r="FK55" s="41"/>
      <c r="FL55" s="38"/>
      <c r="FM55" s="40"/>
      <c r="FN55" s="41"/>
    </row>
    <row r="56" spans="1:170" ht="16" customHeight="1">
      <c r="A56" s="38"/>
      <c r="B56" s="42"/>
      <c r="C56" s="38"/>
      <c r="D56" s="40"/>
      <c r="E56" s="41"/>
      <c r="F56" s="38"/>
      <c r="G56" s="40"/>
      <c r="H56" s="41"/>
      <c r="I56" s="38"/>
      <c r="J56" s="40"/>
      <c r="K56" s="41"/>
      <c r="L56" s="38"/>
      <c r="M56" s="40"/>
      <c r="N56" s="41"/>
      <c r="O56" s="38"/>
      <c r="P56" s="40"/>
      <c r="Q56" s="41"/>
      <c r="R56" s="38"/>
      <c r="S56" s="40"/>
      <c r="T56" s="41"/>
      <c r="U56" s="38"/>
      <c r="V56" s="40"/>
      <c r="W56" s="41"/>
      <c r="X56" s="38"/>
      <c r="Y56" s="40"/>
      <c r="Z56" s="41"/>
      <c r="AA56" s="38"/>
      <c r="AB56" s="40"/>
      <c r="AC56" s="41"/>
      <c r="AD56" s="38"/>
      <c r="AE56" s="40"/>
      <c r="AF56" s="41"/>
      <c r="AG56" s="38"/>
      <c r="AH56" s="40"/>
      <c r="AI56" s="41"/>
      <c r="AJ56" s="38"/>
      <c r="AK56" s="40"/>
      <c r="AL56" s="41"/>
      <c r="AM56" s="38"/>
      <c r="AN56" s="40"/>
      <c r="AO56" s="41"/>
      <c r="AP56" s="38"/>
      <c r="AQ56" s="40"/>
      <c r="AR56" s="41"/>
      <c r="AS56" s="38"/>
      <c r="AT56" s="40"/>
      <c r="AU56" s="41"/>
      <c r="AV56" s="38"/>
      <c r="AW56" s="40"/>
      <c r="AX56" s="41"/>
      <c r="AY56" s="38"/>
      <c r="AZ56" s="40"/>
      <c r="BA56" s="41"/>
      <c r="BB56" s="38"/>
      <c r="BC56" s="40"/>
      <c r="BD56" s="41"/>
      <c r="BE56" s="38"/>
      <c r="BF56" s="40"/>
      <c r="BG56" s="41"/>
      <c r="BH56" s="38"/>
      <c r="BI56" s="40"/>
      <c r="BJ56" s="41"/>
      <c r="BK56" s="38"/>
      <c r="BL56" s="40"/>
      <c r="BM56" s="41"/>
      <c r="BN56" s="38"/>
      <c r="BO56" s="40"/>
      <c r="BP56" s="41"/>
      <c r="BQ56" s="38"/>
      <c r="BR56" s="40"/>
      <c r="BS56" s="41"/>
      <c r="BT56" s="38"/>
      <c r="BU56" s="40"/>
      <c r="BV56" s="41"/>
      <c r="BW56" s="38"/>
      <c r="BX56" s="40"/>
      <c r="BY56" s="41"/>
      <c r="BZ56" s="38"/>
      <c r="CA56" s="40"/>
      <c r="CB56" s="41"/>
      <c r="CC56" s="38"/>
      <c r="CD56" s="40"/>
      <c r="CE56" s="41"/>
      <c r="CF56" s="38"/>
      <c r="CG56" s="40"/>
      <c r="CH56" s="41"/>
      <c r="CI56" s="38"/>
      <c r="CJ56" s="40"/>
      <c r="CK56" s="41"/>
      <c r="CL56" s="38"/>
      <c r="CM56" s="40"/>
      <c r="CN56" s="41"/>
      <c r="CO56" s="38"/>
      <c r="CP56" s="40"/>
      <c r="CQ56" s="41"/>
      <c r="CR56" s="38"/>
      <c r="CS56" s="40"/>
      <c r="CT56" s="41"/>
      <c r="CU56" s="38"/>
      <c r="CV56" s="40"/>
      <c r="CW56" s="41"/>
      <c r="CX56" s="38"/>
      <c r="CY56" s="40"/>
      <c r="CZ56" s="41"/>
      <c r="DA56" s="38"/>
      <c r="DB56" s="40"/>
      <c r="DC56" s="41"/>
      <c r="DD56" s="38"/>
      <c r="DE56" s="40"/>
      <c r="DF56" s="41"/>
      <c r="DG56" s="38"/>
      <c r="DH56" s="40"/>
      <c r="DI56" s="41"/>
      <c r="DJ56" s="38"/>
      <c r="DK56" s="40"/>
      <c r="DL56" s="41"/>
      <c r="DM56" s="38"/>
      <c r="DN56" s="40"/>
      <c r="DO56" s="41"/>
      <c r="DP56" s="38"/>
      <c r="DQ56" s="40"/>
      <c r="DR56" s="41"/>
      <c r="DS56" s="38"/>
      <c r="DT56" s="40"/>
      <c r="DU56" s="41"/>
      <c r="DV56" s="38"/>
      <c r="DW56" s="40"/>
      <c r="DX56" s="41"/>
      <c r="DY56" s="38"/>
      <c r="DZ56" s="40"/>
      <c r="EA56" s="41"/>
      <c r="EB56" s="38"/>
      <c r="EC56" s="40"/>
      <c r="ED56" s="41"/>
      <c r="EE56" s="38"/>
      <c r="EF56" s="40"/>
      <c r="EG56" s="41"/>
      <c r="EH56" s="38"/>
      <c r="EI56" s="40"/>
      <c r="EJ56" s="41"/>
      <c r="EK56" s="38"/>
      <c r="EL56" s="40"/>
      <c r="EM56" s="41"/>
      <c r="EN56" s="38"/>
      <c r="EO56" s="40"/>
      <c r="EP56" s="41"/>
      <c r="EQ56" s="38"/>
      <c r="ER56" s="40"/>
      <c r="ES56" s="41"/>
      <c r="ET56" s="38"/>
      <c r="EU56" s="40"/>
      <c r="EV56" s="41"/>
      <c r="EW56" s="38"/>
      <c r="EX56" s="40"/>
      <c r="EY56" s="41"/>
      <c r="EZ56" s="38"/>
      <c r="FA56" s="40"/>
      <c r="FB56" s="41"/>
      <c r="FC56" s="38"/>
      <c r="FD56" s="40"/>
      <c r="FE56" s="41"/>
      <c r="FF56" s="38"/>
      <c r="FG56" s="40"/>
      <c r="FH56" s="41"/>
      <c r="FI56" s="38"/>
      <c r="FJ56" s="40"/>
      <c r="FK56" s="41"/>
      <c r="FL56" s="38"/>
      <c r="FM56" s="40"/>
      <c r="FN56" s="41"/>
    </row>
    <row r="57" spans="1:170" ht="16" customHeight="1">
      <c r="A57" s="38"/>
      <c r="B57" s="42"/>
      <c r="C57" s="38"/>
      <c r="D57" s="40"/>
      <c r="E57" s="41"/>
      <c r="F57" s="38"/>
      <c r="G57" s="40"/>
      <c r="H57" s="41"/>
      <c r="I57" s="38"/>
      <c r="J57" s="40"/>
      <c r="K57" s="41"/>
      <c r="L57" s="38"/>
      <c r="M57" s="40"/>
      <c r="N57" s="41"/>
      <c r="O57" s="38"/>
      <c r="P57" s="40"/>
      <c r="Q57" s="41"/>
      <c r="R57" s="38"/>
      <c r="S57" s="40"/>
      <c r="T57" s="41"/>
      <c r="U57" s="38"/>
      <c r="V57" s="40"/>
      <c r="W57" s="41"/>
      <c r="X57" s="38"/>
      <c r="Y57" s="40"/>
      <c r="Z57" s="41"/>
      <c r="AA57" s="38"/>
      <c r="AB57" s="40"/>
      <c r="AC57" s="41"/>
      <c r="AD57" s="38"/>
      <c r="AE57" s="40"/>
      <c r="AF57" s="41"/>
      <c r="AG57" s="38"/>
      <c r="AH57" s="40"/>
      <c r="AI57" s="41"/>
      <c r="AJ57" s="38"/>
      <c r="AK57" s="40"/>
      <c r="AL57" s="41"/>
      <c r="AM57" s="38"/>
      <c r="AN57" s="40"/>
      <c r="AO57" s="41"/>
      <c r="AP57" s="38"/>
      <c r="AQ57" s="40"/>
      <c r="AR57" s="41"/>
      <c r="AS57" s="38"/>
      <c r="AT57" s="40"/>
      <c r="AU57" s="41"/>
      <c r="AV57" s="38"/>
      <c r="AW57" s="40"/>
      <c r="AX57" s="41"/>
      <c r="AY57" s="38"/>
      <c r="AZ57" s="40"/>
      <c r="BA57" s="41"/>
      <c r="BB57" s="38"/>
      <c r="BC57" s="40"/>
      <c r="BD57" s="41"/>
      <c r="BE57" s="38"/>
      <c r="BF57" s="40"/>
      <c r="BG57" s="41"/>
      <c r="BH57" s="38"/>
      <c r="BI57" s="40"/>
      <c r="BJ57" s="41"/>
      <c r="BK57" s="38"/>
      <c r="BL57" s="40"/>
      <c r="BM57" s="41"/>
      <c r="BN57" s="38"/>
      <c r="BO57" s="40"/>
      <c r="BP57" s="41"/>
      <c r="BQ57" s="38"/>
      <c r="BR57" s="40"/>
      <c r="BS57" s="41"/>
      <c r="BT57" s="38"/>
      <c r="BU57" s="40"/>
      <c r="BV57" s="41"/>
      <c r="BW57" s="38"/>
      <c r="BX57" s="40"/>
      <c r="BY57" s="41"/>
      <c r="BZ57" s="38"/>
      <c r="CA57" s="40"/>
      <c r="CB57" s="41"/>
      <c r="CC57" s="38"/>
      <c r="CD57" s="40"/>
      <c r="CE57" s="41"/>
      <c r="CF57" s="38"/>
      <c r="CG57" s="40"/>
      <c r="CH57" s="41"/>
      <c r="CI57" s="38"/>
      <c r="CJ57" s="40"/>
      <c r="CK57" s="41"/>
      <c r="CL57" s="38"/>
      <c r="CM57" s="40"/>
      <c r="CN57" s="41"/>
      <c r="CO57" s="38"/>
      <c r="CP57" s="40"/>
      <c r="CQ57" s="41"/>
      <c r="CR57" s="38"/>
      <c r="CS57" s="40"/>
      <c r="CT57" s="41"/>
      <c r="CU57" s="38"/>
      <c r="CV57" s="40"/>
      <c r="CW57" s="41"/>
      <c r="CX57" s="38"/>
      <c r="CY57" s="40"/>
      <c r="CZ57" s="41"/>
      <c r="DA57" s="38"/>
      <c r="DB57" s="40"/>
      <c r="DC57" s="41"/>
      <c r="DD57" s="38"/>
      <c r="DE57" s="40"/>
      <c r="DF57" s="41"/>
      <c r="DG57" s="38"/>
      <c r="DH57" s="40"/>
      <c r="DI57" s="41"/>
      <c r="DJ57" s="38"/>
      <c r="DK57" s="40"/>
      <c r="DL57" s="41"/>
      <c r="DM57" s="38"/>
      <c r="DN57" s="40"/>
      <c r="DO57" s="41"/>
      <c r="DP57" s="38"/>
      <c r="DQ57" s="40"/>
      <c r="DR57" s="41"/>
      <c r="DS57" s="38"/>
      <c r="DT57" s="40"/>
      <c r="DU57" s="41"/>
      <c r="DV57" s="38"/>
      <c r="DW57" s="40"/>
      <c r="DX57" s="41"/>
      <c r="DY57" s="38"/>
      <c r="DZ57" s="40"/>
      <c r="EA57" s="41"/>
      <c r="EB57" s="38"/>
      <c r="EC57" s="40"/>
      <c r="ED57" s="41"/>
      <c r="EE57" s="38"/>
      <c r="EF57" s="40"/>
      <c r="EG57" s="41"/>
      <c r="EH57" s="38"/>
      <c r="EI57" s="40"/>
      <c r="EJ57" s="41"/>
      <c r="EK57" s="38"/>
      <c r="EL57" s="40"/>
      <c r="EM57" s="41"/>
      <c r="EN57" s="38"/>
      <c r="EO57" s="40"/>
      <c r="EP57" s="41"/>
      <c r="EQ57" s="38"/>
      <c r="ER57" s="40"/>
      <c r="ES57" s="41"/>
      <c r="ET57" s="38"/>
      <c r="EU57" s="40"/>
      <c r="EV57" s="41"/>
      <c r="EW57" s="38"/>
      <c r="EX57" s="40"/>
      <c r="EY57" s="41"/>
      <c r="EZ57" s="38"/>
      <c r="FA57" s="40"/>
      <c r="FB57" s="41"/>
      <c r="FC57" s="38"/>
      <c r="FD57" s="40"/>
      <c r="FE57" s="41"/>
      <c r="FF57" s="38"/>
      <c r="FG57" s="40"/>
      <c r="FH57" s="41"/>
      <c r="FI57" s="38"/>
      <c r="FJ57" s="40"/>
      <c r="FK57" s="41"/>
      <c r="FL57" s="38"/>
      <c r="FM57" s="40"/>
      <c r="FN57" s="41"/>
    </row>
    <row r="58" spans="1:170" ht="16" customHeight="1">
      <c r="A58" s="38"/>
      <c r="B58" s="42"/>
      <c r="C58" s="38"/>
      <c r="D58" s="40"/>
      <c r="E58" s="41"/>
      <c r="F58" s="38"/>
      <c r="G58" s="40"/>
      <c r="H58" s="41"/>
      <c r="I58" s="38"/>
      <c r="J58" s="40"/>
      <c r="K58" s="41"/>
      <c r="L58" s="38"/>
      <c r="M58" s="40"/>
      <c r="N58" s="41"/>
      <c r="O58" s="38"/>
      <c r="P58" s="40"/>
      <c r="Q58" s="41"/>
      <c r="R58" s="38"/>
      <c r="S58" s="40"/>
      <c r="T58" s="41"/>
      <c r="U58" s="38"/>
      <c r="V58" s="40"/>
      <c r="W58" s="41"/>
      <c r="X58" s="38"/>
      <c r="Y58" s="40"/>
      <c r="Z58" s="41"/>
      <c r="AA58" s="38"/>
      <c r="AB58" s="40"/>
      <c r="AC58" s="41"/>
      <c r="AD58" s="38"/>
      <c r="AE58" s="40"/>
      <c r="AF58" s="41"/>
      <c r="AG58" s="38"/>
      <c r="AH58" s="40"/>
      <c r="AI58" s="41"/>
      <c r="AJ58" s="38"/>
      <c r="AK58" s="40"/>
      <c r="AL58" s="41"/>
      <c r="AM58" s="38"/>
      <c r="AN58" s="40"/>
      <c r="AO58" s="41"/>
      <c r="AP58" s="38"/>
      <c r="AQ58" s="40"/>
      <c r="AR58" s="41"/>
      <c r="AS58" s="38"/>
      <c r="AT58" s="40"/>
      <c r="AU58" s="41"/>
      <c r="AV58" s="38"/>
      <c r="AW58" s="40"/>
      <c r="AX58" s="41"/>
      <c r="AY58" s="38"/>
      <c r="AZ58" s="40"/>
      <c r="BA58" s="41"/>
      <c r="BB58" s="38"/>
      <c r="BC58" s="40"/>
      <c r="BD58" s="41"/>
      <c r="BE58" s="38"/>
      <c r="BF58" s="40"/>
      <c r="BG58" s="41"/>
      <c r="BH58" s="38"/>
      <c r="BI58" s="40"/>
      <c r="BJ58" s="41"/>
      <c r="BK58" s="38"/>
      <c r="BL58" s="40"/>
      <c r="BM58" s="41"/>
      <c r="BN58" s="38"/>
      <c r="BO58" s="40"/>
      <c r="BP58" s="41"/>
      <c r="BQ58" s="38"/>
      <c r="BR58" s="40"/>
      <c r="BS58" s="41"/>
      <c r="BT58" s="38"/>
      <c r="BU58" s="40"/>
      <c r="BV58" s="41"/>
      <c r="BW58" s="38"/>
      <c r="BX58" s="40"/>
      <c r="BY58" s="41"/>
      <c r="BZ58" s="38"/>
      <c r="CA58" s="40"/>
      <c r="CB58" s="41"/>
      <c r="CC58" s="38"/>
      <c r="CD58" s="40"/>
      <c r="CE58" s="41"/>
      <c r="CF58" s="38"/>
      <c r="CG58" s="40"/>
      <c r="CH58" s="41"/>
      <c r="CI58" s="38"/>
      <c r="CJ58" s="40"/>
      <c r="CK58" s="41"/>
      <c r="CL58" s="38"/>
      <c r="CM58" s="40"/>
      <c r="CN58" s="41"/>
      <c r="CO58" s="38"/>
      <c r="CP58" s="40"/>
      <c r="CQ58" s="41"/>
      <c r="CR58" s="38"/>
      <c r="CS58" s="40"/>
      <c r="CT58" s="41"/>
      <c r="CU58" s="38"/>
      <c r="CV58" s="40"/>
      <c r="CW58" s="41"/>
      <c r="CX58" s="38"/>
      <c r="CY58" s="40"/>
      <c r="CZ58" s="41"/>
      <c r="DA58" s="38"/>
      <c r="DB58" s="40"/>
      <c r="DC58" s="41"/>
      <c r="DD58" s="38"/>
      <c r="DE58" s="40"/>
      <c r="DF58" s="41"/>
      <c r="DG58" s="38"/>
      <c r="DH58" s="40"/>
      <c r="DI58" s="41"/>
      <c r="DJ58" s="38"/>
      <c r="DK58" s="40"/>
      <c r="DL58" s="41"/>
      <c r="DM58" s="38"/>
      <c r="DN58" s="40"/>
      <c r="DO58" s="41"/>
      <c r="DP58" s="38"/>
      <c r="DQ58" s="40"/>
      <c r="DR58" s="41"/>
      <c r="DS58" s="38"/>
      <c r="DT58" s="40"/>
      <c r="DU58" s="41"/>
      <c r="DV58" s="38"/>
      <c r="DW58" s="40"/>
      <c r="DX58" s="41"/>
      <c r="DY58" s="38"/>
      <c r="DZ58" s="40"/>
      <c r="EA58" s="41"/>
      <c r="EB58" s="38"/>
      <c r="EC58" s="40"/>
      <c r="ED58" s="41"/>
      <c r="EE58" s="38"/>
      <c r="EF58" s="40"/>
      <c r="EG58" s="41"/>
      <c r="EH58" s="38"/>
      <c r="EI58" s="40"/>
      <c r="EJ58" s="41"/>
      <c r="EK58" s="38"/>
      <c r="EL58" s="40"/>
      <c r="EM58" s="41"/>
      <c r="EN58" s="38"/>
      <c r="EO58" s="40"/>
      <c r="EP58" s="41"/>
      <c r="EQ58" s="38"/>
      <c r="ER58" s="40"/>
      <c r="ES58" s="41"/>
      <c r="ET58" s="38"/>
      <c r="EU58" s="40"/>
      <c r="EV58" s="41"/>
      <c r="EW58" s="38"/>
      <c r="EX58" s="40"/>
      <c r="EY58" s="41"/>
      <c r="EZ58" s="38"/>
      <c r="FA58" s="40"/>
      <c r="FB58" s="41"/>
      <c r="FC58" s="38"/>
      <c r="FD58" s="40"/>
      <c r="FE58" s="41"/>
      <c r="FF58" s="38"/>
      <c r="FG58" s="40"/>
      <c r="FH58" s="41"/>
      <c r="FI58" s="38"/>
      <c r="FJ58" s="40"/>
      <c r="FK58" s="41"/>
      <c r="FL58" s="38"/>
      <c r="FM58" s="40"/>
      <c r="FN58" s="41"/>
    </row>
    <row r="59" spans="1:170" ht="16" customHeight="1">
      <c r="A59" s="38"/>
      <c r="B59" s="42"/>
      <c r="C59" s="38"/>
      <c r="D59" s="40"/>
      <c r="E59" s="41"/>
      <c r="F59" s="38"/>
      <c r="G59" s="40"/>
      <c r="H59" s="41"/>
      <c r="I59" s="38"/>
      <c r="J59" s="40"/>
      <c r="K59" s="41"/>
      <c r="L59" s="38"/>
      <c r="M59" s="40"/>
      <c r="N59" s="41"/>
      <c r="O59" s="38"/>
      <c r="P59" s="40"/>
      <c r="Q59" s="41"/>
      <c r="R59" s="38"/>
      <c r="S59" s="40"/>
      <c r="T59" s="41"/>
      <c r="U59" s="38"/>
      <c r="V59" s="40"/>
      <c r="W59" s="41"/>
      <c r="X59" s="38"/>
      <c r="Y59" s="40"/>
      <c r="Z59" s="41"/>
      <c r="AA59" s="38"/>
      <c r="AB59" s="40"/>
      <c r="AC59" s="41"/>
      <c r="AD59" s="38"/>
      <c r="AE59" s="40"/>
      <c r="AF59" s="41"/>
      <c r="AG59" s="38"/>
      <c r="AH59" s="40"/>
      <c r="AI59" s="41"/>
      <c r="AJ59" s="38"/>
      <c r="AK59" s="40"/>
      <c r="AL59" s="41"/>
      <c r="AM59" s="38"/>
      <c r="AN59" s="40"/>
      <c r="AO59" s="41"/>
      <c r="AP59" s="38"/>
      <c r="AQ59" s="40"/>
      <c r="AR59" s="41"/>
      <c r="AS59" s="38"/>
      <c r="AT59" s="40"/>
      <c r="AU59" s="41"/>
      <c r="AV59" s="38"/>
      <c r="AW59" s="40"/>
      <c r="AX59" s="41"/>
      <c r="AY59" s="38"/>
      <c r="AZ59" s="40"/>
      <c r="BA59" s="41"/>
      <c r="BB59" s="38"/>
      <c r="BC59" s="40"/>
      <c r="BD59" s="41"/>
      <c r="BE59" s="38"/>
      <c r="BF59" s="40"/>
      <c r="BG59" s="41"/>
      <c r="BH59" s="38"/>
      <c r="BI59" s="40"/>
      <c r="BJ59" s="41"/>
      <c r="BK59" s="38"/>
      <c r="BL59" s="40"/>
      <c r="BM59" s="41"/>
      <c r="BN59" s="38"/>
      <c r="BO59" s="40"/>
      <c r="BP59" s="41"/>
      <c r="BQ59" s="38"/>
      <c r="BR59" s="40"/>
      <c r="BS59" s="41"/>
      <c r="BT59" s="38"/>
      <c r="BU59" s="40"/>
      <c r="BV59" s="41"/>
      <c r="BW59" s="38"/>
      <c r="BX59" s="40"/>
      <c r="BY59" s="41"/>
      <c r="BZ59" s="38"/>
      <c r="CA59" s="40"/>
      <c r="CB59" s="41"/>
      <c r="CC59" s="38"/>
      <c r="CD59" s="40"/>
      <c r="CE59" s="41"/>
      <c r="CF59" s="38"/>
      <c r="CG59" s="40"/>
      <c r="CH59" s="41"/>
      <c r="CI59" s="38"/>
      <c r="CJ59" s="40"/>
      <c r="CK59" s="41"/>
      <c r="CL59" s="38"/>
      <c r="CM59" s="40"/>
      <c r="CN59" s="41"/>
      <c r="CO59" s="38"/>
      <c r="CP59" s="40"/>
      <c r="CQ59" s="41"/>
      <c r="CR59" s="38"/>
      <c r="CS59" s="40"/>
      <c r="CT59" s="41"/>
      <c r="CU59" s="38"/>
      <c r="CV59" s="40"/>
      <c r="CW59" s="41"/>
      <c r="CX59" s="38"/>
      <c r="CY59" s="40"/>
      <c r="CZ59" s="41"/>
      <c r="DA59" s="38"/>
      <c r="DB59" s="40"/>
      <c r="DC59" s="41"/>
      <c r="DD59" s="38"/>
      <c r="DE59" s="40"/>
      <c r="DF59" s="41"/>
      <c r="DG59" s="38"/>
      <c r="DH59" s="40"/>
      <c r="DI59" s="41"/>
      <c r="DJ59" s="38"/>
      <c r="DK59" s="40"/>
      <c r="DL59" s="41"/>
      <c r="DM59" s="38"/>
      <c r="DN59" s="40"/>
      <c r="DO59" s="41"/>
      <c r="DP59" s="38"/>
      <c r="DQ59" s="40"/>
      <c r="DR59" s="41"/>
      <c r="DS59" s="38"/>
      <c r="DT59" s="40"/>
      <c r="DU59" s="41"/>
      <c r="DV59" s="38"/>
      <c r="DW59" s="40"/>
      <c r="DX59" s="41"/>
      <c r="DY59" s="38"/>
      <c r="DZ59" s="40"/>
      <c r="EA59" s="41"/>
      <c r="EB59" s="38"/>
      <c r="EC59" s="40"/>
      <c r="ED59" s="41"/>
      <c r="EE59" s="38"/>
      <c r="EF59" s="40"/>
      <c r="EG59" s="41"/>
      <c r="EH59" s="38"/>
      <c r="EI59" s="40"/>
      <c r="EJ59" s="41"/>
      <c r="EK59" s="38"/>
      <c r="EL59" s="40"/>
      <c r="EM59" s="41"/>
      <c r="EN59" s="38"/>
      <c r="EO59" s="40"/>
      <c r="EP59" s="41"/>
      <c r="EQ59" s="38"/>
      <c r="ER59" s="40"/>
      <c r="ES59" s="41"/>
      <c r="ET59" s="38"/>
      <c r="EU59" s="40"/>
      <c r="EV59" s="41"/>
      <c r="EW59" s="38"/>
      <c r="EX59" s="40"/>
      <c r="EY59" s="41"/>
      <c r="EZ59" s="38"/>
      <c r="FA59" s="40"/>
      <c r="FB59" s="41"/>
      <c r="FC59" s="38"/>
      <c r="FD59" s="40"/>
      <c r="FE59" s="41"/>
      <c r="FF59" s="38"/>
      <c r="FG59" s="40"/>
      <c r="FH59" s="41"/>
      <c r="FI59" s="38"/>
      <c r="FJ59" s="40"/>
      <c r="FK59" s="41"/>
      <c r="FL59" s="38"/>
      <c r="FM59" s="40"/>
      <c r="FN59" s="41"/>
    </row>
    <row r="60" spans="1:170" ht="16" customHeight="1">
      <c r="A60" s="38"/>
      <c r="B60" s="42"/>
      <c r="C60" s="38"/>
      <c r="D60" s="40"/>
      <c r="E60" s="41"/>
      <c r="F60" s="38"/>
      <c r="G60" s="40"/>
      <c r="H60" s="41"/>
      <c r="I60" s="38"/>
      <c r="J60" s="40"/>
      <c r="K60" s="41"/>
      <c r="L60" s="38"/>
      <c r="M60" s="40"/>
      <c r="N60" s="41"/>
      <c r="O60" s="38"/>
      <c r="P60" s="40"/>
      <c r="Q60" s="41"/>
      <c r="R60" s="38"/>
      <c r="S60" s="40"/>
      <c r="T60" s="41"/>
      <c r="U60" s="38"/>
      <c r="V60" s="40"/>
      <c r="W60" s="41"/>
      <c r="X60" s="38"/>
      <c r="Y60" s="40"/>
      <c r="Z60" s="41"/>
      <c r="AA60" s="38"/>
      <c r="AB60" s="40"/>
      <c r="AC60" s="41"/>
      <c r="AD60" s="38"/>
      <c r="AE60" s="40"/>
      <c r="AF60" s="41"/>
      <c r="AG60" s="38"/>
      <c r="AH60" s="40"/>
      <c r="AI60" s="41"/>
      <c r="AJ60" s="38"/>
      <c r="AK60" s="40"/>
      <c r="AL60" s="41"/>
      <c r="AM60" s="38"/>
      <c r="AN60" s="40"/>
      <c r="AO60" s="41"/>
      <c r="AP60" s="38"/>
      <c r="AQ60" s="40"/>
      <c r="AR60" s="41"/>
      <c r="AS60" s="38"/>
      <c r="AT60" s="40"/>
      <c r="AU60" s="41"/>
      <c r="AV60" s="38"/>
      <c r="AW60" s="40"/>
      <c r="AX60" s="41"/>
      <c r="AY60" s="38"/>
      <c r="AZ60" s="40"/>
      <c r="BA60" s="41"/>
      <c r="BB60" s="38"/>
      <c r="BC60" s="40"/>
      <c r="BD60" s="41"/>
      <c r="BE60" s="38"/>
      <c r="BF60" s="40"/>
      <c r="BG60" s="41"/>
      <c r="BH60" s="38"/>
      <c r="BI60" s="40"/>
      <c r="BJ60" s="41"/>
      <c r="BK60" s="38"/>
      <c r="BL60" s="40"/>
      <c r="BM60" s="41"/>
      <c r="BN60" s="38"/>
      <c r="BO60" s="40"/>
      <c r="BP60" s="41"/>
      <c r="BQ60" s="38"/>
      <c r="BR60" s="40"/>
      <c r="BS60" s="41"/>
      <c r="BT60" s="38"/>
      <c r="BU60" s="40"/>
      <c r="BV60" s="41"/>
      <c r="BW60" s="38"/>
      <c r="BX60" s="40"/>
      <c r="BY60" s="41"/>
      <c r="BZ60" s="38"/>
      <c r="CA60" s="40"/>
      <c r="CB60" s="41"/>
      <c r="CC60" s="38"/>
      <c r="CD60" s="40"/>
      <c r="CE60" s="41"/>
      <c r="CF60" s="38"/>
      <c r="CG60" s="40"/>
      <c r="CH60" s="41"/>
      <c r="CI60" s="38"/>
      <c r="CJ60" s="40"/>
      <c r="CK60" s="41"/>
      <c r="CL60" s="38"/>
      <c r="CM60" s="40"/>
      <c r="CN60" s="41"/>
      <c r="CO60" s="38"/>
      <c r="CP60" s="40"/>
      <c r="CQ60" s="41"/>
      <c r="CR60" s="38"/>
      <c r="CS60" s="40"/>
      <c r="CT60" s="41"/>
      <c r="CU60" s="38"/>
      <c r="CV60" s="40"/>
      <c r="CW60" s="41"/>
      <c r="CX60" s="38"/>
      <c r="CY60" s="40"/>
      <c r="CZ60" s="41"/>
      <c r="DA60" s="38"/>
      <c r="DB60" s="40"/>
      <c r="DC60" s="41"/>
      <c r="DD60" s="38"/>
      <c r="DE60" s="40"/>
      <c r="DF60" s="41"/>
      <c r="DG60" s="38"/>
      <c r="DH60" s="40"/>
      <c r="DI60" s="41"/>
      <c r="DJ60" s="38"/>
      <c r="DK60" s="40"/>
      <c r="DL60" s="41"/>
      <c r="DM60" s="38"/>
      <c r="DN60" s="40"/>
      <c r="DO60" s="41"/>
      <c r="DP60" s="38"/>
      <c r="DQ60" s="40"/>
      <c r="DR60" s="41"/>
      <c r="DS60" s="38"/>
      <c r="DT60" s="40"/>
      <c r="DU60" s="41"/>
      <c r="DV60" s="38"/>
      <c r="DW60" s="40"/>
      <c r="DX60" s="41"/>
      <c r="DY60" s="38"/>
      <c r="DZ60" s="40"/>
      <c r="EA60" s="41"/>
      <c r="EB60" s="38"/>
      <c r="EC60" s="40"/>
      <c r="ED60" s="41"/>
      <c r="EE60" s="38"/>
      <c r="EF60" s="40"/>
      <c r="EG60" s="41"/>
      <c r="EH60" s="38"/>
      <c r="EI60" s="40"/>
      <c r="EJ60" s="41"/>
      <c r="EK60" s="38"/>
      <c r="EL60" s="40"/>
      <c r="EM60" s="41"/>
      <c r="EN60" s="38"/>
      <c r="EO60" s="40"/>
      <c r="EP60" s="41"/>
      <c r="EQ60" s="38"/>
      <c r="ER60" s="40"/>
      <c r="ES60" s="41"/>
      <c r="ET60" s="38"/>
      <c r="EU60" s="40"/>
      <c r="EV60" s="41"/>
      <c r="EW60" s="38"/>
      <c r="EX60" s="40"/>
      <c r="EY60" s="41"/>
      <c r="EZ60" s="38"/>
      <c r="FA60" s="40"/>
      <c r="FB60" s="41"/>
      <c r="FC60" s="38"/>
      <c r="FD60" s="40"/>
      <c r="FE60" s="41"/>
      <c r="FF60" s="38"/>
      <c r="FG60" s="40"/>
      <c r="FH60" s="41"/>
      <c r="FI60" s="38"/>
      <c r="FJ60" s="40"/>
      <c r="FK60" s="41"/>
      <c r="FL60" s="38"/>
      <c r="FM60" s="40"/>
      <c r="FN60" s="41"/>
    </row>
    <row r="61" spans="1:170" ht="16" customHeight="1">
      <c r="A61" s="38"/>
      <c r="B61" s="42"/>
      <c r="C61" s="38"/>
      <c r="D61" s="40"/>
      <c r="E61" s="41"/>
      <c r="F61" s="38"/>
      <c r="G61" s="40"/>
      <c r="H61" s="41"/>
      <c r="I61" s="38"/>
      <c r="J61" s="40"/>
      <c r="K61" s="41"/>
      <c r="L61" s="38"/>
      <c r="M61" s="40"/>
      <c r="N61" s="41"/>
      <c r="O61" s="38"/>
      <c r="P61" s="40"/>
      <c r="Q61" s="41"/>
      <c r="R61" s="38"/>
      <c r="S61" s="40"/>
      <c r="T61" s="41"/>
      <c r="U61" s="38"/>
      <c r="V61" s="40"/>
      <c r="W61" s="41"/>
      <c r="X61" s="38"/>
      <c r="Y61" s="40"/>
      <c r="Z61" s="41"/>
      <c r="AA61" s="38"/>
      <c r="AB61" s="40"/>
      <c r="AC61" s="41"/>
      <c r="AD61" s="38"/>
      <c r="AE61" s="40"/>
      <c r="AF61" s="41"/>
      <c r="AG61" s="38"/>
      <c r="AH61" s="40"/>
      <c r="AI61" s="41"/>
      <c r="AJ61" s="38"/>
      <c r="AK61" s="40"/>
      <c r="AL61" s="41"/>
      <c r="AM61" s="38"/>
      <c r="AN61" s="40"/>
      <c r="AO61" s="41"/>
      <c r="AP61" s="38"/>
      <c r="AQ61" s="40"/>
      <c r="AR61" s="41"/>
      <c r="AS61" s="38"/>
      <c r="AT61" s="40"/>
      <c r="AU61" s="41"/>
      <c r="AV61" s="38"/>
      <c r="AW61" s="40"/>
      <c r="AX61" s="41"/>
      <c r="AY61" s="38"/>
      <c r="AZ61" s="40"/>
      <c r="BA61" s="41"/>
      <c r="BB61" s="38"/>
      <c r="BC61" s="40"/>
      <c r="BD61" s="41"/>
      <c r="BE61" s="38"/>
      <c r="BF61" s="40"/>
      <c r="BG61" s="41"/>
      <c r="BH61" s="38"/>
      <c r="BI61" s="40"/>
      <c r="BJ61" s="41"/>
      <c r="BK61" s="38"/>
      <c r="BL61" s="40"/>
      <c r="BM61" s="41"/>
      <c r="BN61" s="38"/>
      <c r="BO61" s="40"/>
      <c r="BP61" s="41"/>
      <c r="BQ61" s="38"/>
      <c r="BR61" s="40"/>
      <c r="BS61" s="41"/>
      <c r="BT61" s="38"/>
      <c r="BU61" s="40"/>
      <c r="BV61" s="41"/>
      <c r="BW61" s="38"/>
      <c r="BX61" s="40"/>
      <c r="BY61" s="41"/>
      <c r="BZ61" s="38"/>
      <c r="CA61" s="40"/>
      <c r="CB61" s="41"/>
      <c r="CC61" s="38"/>
      <c r="CD61" s="40"/>
      <c r="CE61" s="41"/>
      <c r="CF61" s="38"/>
      <c r="CG61" s="40"/>
      <c r="CH61" s="41"/>
      <c r="CI61" s="38"/>
      <c r="CJ61" s="40"/>
      <c r="CK61" s="41"/>
      <c r="CL61" s="38"/>
      <c r="CM61" s="40"/>
      <c r="CN61" s="41"/>
      <c r="CO61" s="38"/>
      <c r="CP61" s="40"/>
      <c r="CQ61" s="41"/>
      <c r="CR61" s="38"/>
      <c r="CS61" s="40"/>
      <c r="CT61" s="41"/>
      <c r="CU61" s="38"/>
      <c r="CV61" s="40"/>
      <c r="CW61" s="41"/>
      <c r="CX61" s="38"/>
      <c r="CY61" s="40"/>
      <c r="CZ61" s="41"/>
      <c r="DA61" s="38"/>
      <c r="DB61" s="40"/>
      <c r="DC61" s="41"/>
      <c r="DD61" s="38"/>
      <c r="DE61" s="40"/>
      <c r="DF61" s="41"/>
      <c r="DG61" s="38"/>
      <c r="DH61" s="40"/>
      <c r="DI61" s="41"/>
      <c r="DJ61" s="38"/>
      <c r="DK61" s="40"/>
      <c r="DL61" s="41"/>
      <c r="DM61" s="38"/>
      <c r="DN61" s="40"/>
      <c r="DO61" s="41"/>
      <c r="DP61" s="38"/>
      <c r="DQ61" s="40"/>
      <c r="DR61" s="41"/>
      <c r="DS61" s="38"/>
      <c r="DT61" s="40"/>
      <c r="DU61" s="41"/>
      <c r="DV61" s="38"/>
      <c r="DW61" s="40"/>
      <c r="DX61" s="41"/>
      <c r="DY61" s="38"/>
      <c r="DZ61" s="40"/>
      <c r="EA61" s="41"/>
      <c r="EB61" s="38"/>
      <c r="EC61" s="40"/>
      <c r="ED61" s="41"/>
      <c r="EE61" s="38"/>
      <c r="EF61" s="40"/>
      <c r="EG61" s="41"/>
      <c r="EH61" s="38"/>
      <c r="EI61" s="40"/>
      <c r="EJ61" s="41"/>
      <c r="EK61" s="38"/>
      <c r="EL61" s="40"/>
      <c r="EM61" s="41"/>
      <c r="EN61" s="38"/>
      <c r="EO61" s="40"/>
      <c r="EP61" s="41"/>
      <c r="EQ61" s="38"/>
      <c r="ER61" s="40"/>
      <c r="ES61" s="41"/>
      <c r="ET61" s="38"/>
      <c r="EU61" s="40"/>
      <c r="EV61" s="41"/>
      <c r="EW61" s="38"/>
      <c r="EX61" s="40"/>
      <c r="EY61" s="41"/>
      <c r="EZ61" s="38"/>
      <c r="FA61" s="40"/>
      <c r="FB61" s="41"/>
      <c r="FC61" s="38"/>
      <c r="FD61" s="40"/>
      <c r="FE61" s="41"/>
      <c r="FF61" s="38"/>
      <c r="FG61" s="40"/>
      <c r="FH61" s="41"/>
      <c r="FI61" s="38"/>
      <c r="FJ61" s="40"/>
      <c r="FK61" s="41"/>
      <c r="FL61" s="38"/>
      <c r="FM61" s="40"/>
      <c r="FN61" s="41"/>
    </row>
    <row r="62" spans="1:170" ht="16" customHeight="1">
      <c r="A62" s="38"/>
      <c r="B62" s="42"/>
      <c r="C62" s="38"/>
      <c r="D62" s="40"/>
      <c r="E62" s="41"/>
      <c r="F62" s="38"/>
      <c r="G62" s="40"/>
      <c r="H62" s="41"/>
      <c r="I62" s="38"/>
      <c r="J62" s="40"/>
      <c r="K62" s="41"/>
      <c r="L62" s="38"/>
      <c r="M62" s="40"/>
      <c r="N62" s="41"/>
      <c r="O62" s="38"/>
      <c r="P62" s="40"/>
      <c r="Q62" s="41"/>
      <c r="R62" s="38"/>
      <c r="S62" s="40"/>
      <c r="T62" s="41"/>
      <c r="U62" s="38"/>
      <c r="V62" s="40"/>
      <c r="W62" s="41"/>
      <c r="X62" s="38"/>
      <c r="Y62" s="40"/>
      <c r="Z62" s="41"/>
      <c r="AA62" s="38"/>
      <c r="AB62" s="40"/>
      <c r="AC62" s="41"/>
      <c r="AD62" s="38"/>
      <c r="AE62" s="40"/>
      <c r="AF62" s="41"/>
      <c r="AG62" s="38"/>
      <c r="AH62" s="40"/>
      <c r="AI62" s="41"/>
      <c r="AJ62" s="38"/>
      <c r="AK62" s="40"/>
      <c r="AL62" s="41"/>
      <c r="AM62" s="38"/>
      <c r="AN62" s="40"/>
      <c r="AO62" s="41"/>
      <c r="AP62" s="38"/>
      <c r="AQ62" s="40"/>
      <c r="AR62" s="41"/>
      <c r="AS62" s="38"/>
      <c r="AT62" s="40"/>
      <c r="AU62" s="41"/>
      <c r="AV62" s="38"/>
      <c r="AW62" s="40"/>
      <c r="AX62" s="41"/>
      <c r="AY62" s="38"/>
      <c r="AZ62" s="40"/>
      <c r="BA62" s="41"/>
      <c r="BB62" s="38"/>
      <c r="BC62" s="40"/>
      <c r="BD62" s="41"/>
      <c r="BE62" s="38"/>
      <c r="BF62" s="40"/>
      <c r="BG62" s="41"/>
      <c r="BH62" s="38"/>
      <c r="BI62" s="40"/>
      <c r="BJ62" s="41"/>
      <c r="BK62" s="38"/>
      <c r="BL62" s="40"/>
      <c r="BM62" s="41"/>
      <c r="BN62" s="38"/>
      <c r="BO62" s="40"/>
      <c r="BP62" s="41"/>
      <c r="BQ62" s="38"/>
      <c r="BR62" s="40"/>
      <c r="BS62" s="41"/>
      <c r="BT62" s="38"/>
      <c r="BU62" s="40"/>
      <c r="BV62" s="41"/>
      <c r="BW62" s="38"/>
      <c r="BX62" s="40"/>
      <c r="BY62" s="41"/>
      <c r="BZ62" s="38"/>
      <c r="CA62" s="40"/>
      <c r="CB62" s="41"/>
      <c r="CC62" s="38"/>
      <c r="CD62" s="40"/>
      <c r="CE62" s="41"/>
      <c r="CF62" s="38"/>
      <c r="CG62" s="40"/>
      <c r="CH62" s="41"/>
      <c r="CI62" s="38"/>
      <c r="CJ62" s="40"/>
      <c r="CK62" s="41"/>
      <c r="CL62" s="38"/>
      <c r="CM62" s="40"/>
      <c r="CN62" s="41"/>
      <c r="CO62" s="38"/>
      <c r="CP62" s="40"/>
      <c r="CQ62" s="41"/>
      <c r="CR62" s="38"/>
      <c r="CS62" s="40"/>
      <c r="CT62" s="41"/>
      <c r="CU62" s="38"/>
      <c r="CV62" s="40"/>
      <c r="CW62" s="41"/>
      <c r="CX62" s="38"/>
      <c r="CY62" s="40"/>
      <c r="CZ62" s="41"/>
      <c r="DA62" s="38"/>
      <c r="DB62" s="40"/>
      <c r="DC62" s="41"/>
      <c r="DD62" s="38"/>
      <c r="DE62" s="40"/>
      <c r="DF62" s="41"/>
      <c r="DG62" s="38"/>
      <c r="DH62" s="40"/>
      <c r="DI62" s="41"/>
      <c r="DJ62" s="38"/>
      <c r="DK62" s="40"/>
      <c r="DL62" s="41"/>
      <c r="DM62" s="38"/>
      <c r="DN62" s="40"/>
      <c r="DO62" s="41"/>
      <c r="DP62" s="38"/>
      <c r="DQ62" s="40"/>
      <c r="DR62" s="41"/>
      <c r="DS62" s="38"/>
      <c r="DT62" s="40"/>
      <c r="DU62" s="41"/>
      <c r="DV62" s="38"/>
      <c r="DW62" s="40"/>
      <c r="DX62" s="41"/>
      <c r="DY62" s="38"/>
      <c r="DZ62" s="40"/>
      <c r="EA62" s="41"/>
      <c r="EB62" s="38"/>
      <c r="EC62" s="40"/>
      <c r="ED62" s="41"/>
      <c r="EE62" s="38"/>
      <c r="EF62" s="40"/>
      <c r="EG62" s="41"/>
      <c r="EH62" s="38"/>
      <c r="EI62" s="40"/>
      <c r="EJ62" s="41"/>
      <c r="EK62" s="38"/>
      <c r="EL62" s="40"/>
      <c r="EM62" s="41"/>
      <c r="EN62" s="38"/>
      <c r="EO62" s="40"/>
      <c r="EP62" s="41"/>
      <c r="EQ62" s="38"/>
      <c r="ER62" s="40"/>
      <c r="ES62" s="41"/>
      <c r="ET62" s="38"/>
      <c r="EU62" s="40"/>
      <c r="EV62" s="41"/>
      <c r="EW62" s="38"/>
      <c r="EX62" s="40"/>
      <c r="EY62" s="41"/>
      <c r="EZ62" s="38"/>
      <c r="FA62" s="40"/>
      <c r="FB62" s="41"/>
      <c r="FC62" s="38"/>
      <c r="FD62" s="40"/>
      <c r="FE62" s="41"/>
      <c r="FF62" s="38"/>
      <c r="FG62" s="40"/>
      <c r="FH62" s="41"/>
      <c r="FI62" s="38"/>
      <c r="FJ62" s="40"/>
      <c r="FK62" s="41"/>
      <c r="FL62" s="38"/>
      <c r="FM62" s="40"/>
      <c r="FN62" s="41"/>
    </row>
    <row r="63" spans="1:170" ht="16" customHeight="1">
      <c r="A63" s="38"/>
      <c r="B63" s="42"/>
      <c r="C63" s="38"/>
      <c r="D63" s="40"/>
      <c r="E63" s="41"/>
      <c r="F63" s="38"/>
      <c r="G63" s="40"/>
      <c r="H63" s="41"/>
      <c r="I63" s="38"/>
      <c r="J63" s="40"/>
      <c r="K63" s="41"/>
      <c r="L63" s="38"/>
      <c r="M63" s="40"/>
      <c r="N63" s="41"/>
      <c r="O63" s="38"/>
      <c r="P63" s="40"/>
      <c r="Q63" s="41"/>
      <c r="R63" s="38"/>
      <c r="S63" s="40"/>
      <c r="T63" s="41"/>
      <c r="U63" s="38"/>
      <c r="V63" s="40"/>
      <c r="W63" s="41"/>
      <c r="X63" s="38"/>
      <c r="Y63" s="40"/>
      <c r="Z63" s="41"/>
      <c r="AA63" s="38"/>
      <c r="AB63" s="40"/>
      <c r="AC63" s="41"/>
      <c r="AD63" s="38"/>
      <c r="AE63" s="40"/>
      <c r="AF63" s="41"/>
      <c r="AG63" s="38"/>
      <c r="AH63" s="40"/>
      <c r="AI63" s="41"/>
      <c r="AJ63" s="38"/>
      <c r="AK63" s="40"/>
      <c r="AL63" s="41"/>
      <c r="AM63" s="38"/>
      <c r="AN63" s="40"/>
      <c r="AO63" s="41"/>
      <c r="AP63" s="38"/>
      <c r="AQ63" s="40"/>
      <c r="AR63" s="41"/>
      <c r="AS63" s="38"/>
      <c r="AT63" s="40"/>
      <c r="AU63" s="41"/>
      <c r="AV63" s="38"/>
      <c r="AW63" s="40"/>
      <c r="AX63" s="41"/>
      <c r="AY63" s="38"/>
      <c r="AZ63" s="40"/>
      <c r="BA63" s="41"/>
      <c r="BB63" s="38"/>
      <c r="BC63" s="40"/>
      <c r="BD63" s="41"/>
      <c r="BE63" s="38"/>
      <c r="BF63" s="40"/>
      <c r="BG63" s="41"/>
      <c r="BH63" s="38"/>
      <c r="BI63" s="40"/>
      <c r="BJ63" s="41"/>
      <c r="BK63" s="38"/>
      <c r="BL63" s="40"/>
      <c r="BM63" s="41"/>
      <c r="BN63" s="38"/>
      <c r="BO63" s="40"/>
      <c r="BP63" s="41"/>
      <c r="BQ63" s="38"/>
      <c r="BR63" s="40"/>
      <c r="BS63" s="41"/>
      <c r="BT63" s="38"/>
      <c r="BU63" s="40"/>
      <c r="BV63" s="41"/>
      <c r="BW63" s="38"/>
      <c r="BX63" s="40"/>
      <c r="BY63" s="41"/>
      <c r="BZ63" s="38"/>
      <c r="CA63" s="40"/>
      <c r="CB63" s="41"/>
      <c r="CC63" s="38"/>
      <c r="CD63" s="40"/>
      <c r="CE63" s="41"/>
      <c r="CF63" s="38"/>
      <c r="CG63" s="40"/>
      <c r="CH63" s="41"/>
      <c r="CI63" s="38"/>
      <c r="CJ63" s="40"/>
      <c r="CK63" s="41"/>
      <c r="CL63" s="38"/>
      <c r="CM63" s="40"/>
      <c r="CN63" s="41"/>
      <c r="CO63" s="38"/>
      <c r="CP63" s="40"/>
      <c r="CQ63" s="41"/>
      <c r="CR63" s="38"/>
      <c r="CS63" s="40"/>
      <c r="CT63" s="41"/>
      <c r="CU63" s="38"/>
      <c r="CV63" s="40"/>
      <c r="CW63" s="41"/>
      <c r="CX63" s="38"/>
      <c r="CY63" s="40"/>
      <c r="CZ63" s="41"/>
      <c r="DA63" s="38"/>
      <c r="DB63" s="40"/>
      <c r="DC63" s="41"/>
      <c r="DD63" s="38"/>
      <c r="DE63" s="40"/>
      <c r="DF63" s="41"/>
      <c r="DG63" s="38"/>
      <c r="DH63" s="40"/>
      <c r="DI63" s="41"/>
      <c r="DJ63" s="38"/>
      <c r="DK63" s="40"/>
      <c r="DL63" s="41"/>
      <c r="DM63" s="38"/>
      <c r="DN63" s="40"/>
      <c r="DO63" s="41"/>
      <c r="DP63" s="38"/>
      <c r="DQ63" s="40"/>
      <c r="DR63" s="41"/>
      <c r="DS63" s="38"/>
      <c r="DT63" s="40"/>
      <c r="DU63" s="41"/>
      <c r="DV63" s="38"/>
      <c r="DW63" s="40"/>
      <c r="DX63" s="41"/>
      <c r="DY63" s="38"/>
      <c r="DZ63" s="40"/>
      <c r="EA63" s="41"/>
      <c r="EB63" s="38"/>
      <c r="EC63" s="40"/>
      <c r="ED63" s="41"/>
      <c r="EE63" s="38"/>
      <c r="EF63" s="40"/>
      <c r="EG63" s="41"/>
      <c r="EH63" s="38"/>
      <c r="EI63" s="40"/>
      <c r="EJ63" s="41"/>
      <c r="EK63" s="38"/>
      <c r="EL63" s="40"/>
      <c r="EM63" s="41"/>
      <c r="EN63" s="38"/>
      <c r="EO63" s="40"/>
      <c r="EP63" s="41"/>
      <c r="EQ63" s="38"/>
      <c r="ER63" s="40"/>
      <c r="ES63" s="41"/>
      <c r="ET63" s="38"/>
      <c r="EU63" s="40"/>
      <c r="EV63" s="41"/>
      <c r="EW63" s="38"/>
      <c r="EX63" s="40"/>
      <c r="EY63" s="41"/>
      <c r="EZ63" s="38"/>
      <c r="FA63" s="40"/>
      <c r="FB63" s="41"/>
      <c r="FC63" s="38"/>
      <c r="FD63" s="40"/>
      <c r="FE63" s="41"/>
      <c r="FF63" s="38"/>
      <c r="FG63" s="40"/>
      <c r="FH63" s="41"/>
      <c r="FI63" s="38"/>
      <c r="FJ63" s="40"/>
      <c r="FK63" s="41"/>
      <c r="FL63" s="38"/>
      <c r="FM63" s="40"/>
      <c r="FN63" s="41"/>
    </row>
    <row r="64" spans="1:170" ht="16" customHeight="1">
      <c r="A64" s="38"/>
      <c r="B64" s="42"/>
      <c r="C64" s="38"/>
      <c r="D64" s="40"/>
      <c r="E64" s="41"/>
      <c r="F64" s="38"/>
      <c r="G64" s="40"/>
      <c r="H64" s="41"/>
      <c r="I64" s="38"/>
      <c r="J64" s="40"/>
      <c r="K64" s="41"/>
      <c r="L64" s="38"/>
      <c r="M64" s="40"/>
      <c r="N64" s="41"/>
      <c r="O64" s="38"/>
      <c r="P64" s="40"/>
      <c r="Q64" s="41"/>
      <c r="R64" s="38"/>
      <c r="S64" s="40"/>
      <c r="T64" s="41"/>
      <c r="U64" s="38"/>
      <c r="V64" s="40"/>
      <c r="W64" s="41"/>
      <c r="X64" s="38"/>
      <c r="Y64" s="40"/>
      <c r="Z64" s="41"/>
      <c r="AA64" s="38"/>
      <c r="AB64" s="40"/>
      <c r="AC64" s="41"/>
      <c r="AD64" s="38"/>
      <c r="AE64" s="40"/>
      <c r="AF64" s="41"/>
      <c r="AG64" s="38"/>
      <c r="AH64" s="40"/>
      <c r="AI64" s="41"/>
      <c r="AJ64" s="38"/>
      <c r="AK64" s="40"/>
      <c r="AL64" s="41"/>
      <c r="AM64" s="38"/>
      <c r="AN64" s="40"/>
      <c r="AO64" s="41"/>
      <c r="AP64" s="38"/>
      <c r="AQ64" s="40"/>
      <c r="AR64" s="41"/>
      <c r="AS64" s="38"/>
      <c r="AT64" s="40"/>
      <c r="AU64" s="41"/>
      <c r="AV64" s="38"/>
      <c r="AW64" s="40"/>
      <c r="AX64" s="41"/>
      <c r="AY64" s="38"/>
      <c r="AZ64" s="40"/>
      <c r="BA64" s="41"/>
      <c r="BB64" s="38"/>
      <c r="BC64" s="40"/>
      <c r="BD64" s="41"/>
      <c r="BE64" s="38"/>
      <c r="BF64" s="40"/>
      <c r="BG64" s="41"/>
      <c r="BH64" s="38"/>
      <c r="BI64" s="40"/>
      <c r="BJ64" s="41"/>
      <c r="BK64" s="38"/>
      <c r="BL64" s="40"/>
      <c r="BM64" s="41"/>
      <c r="BN64" s="38"/>
      <c r="BO64" s="40"/>
      <c r="BP64" s="41"/>
      <c r="BQ64" s="38"/>
      <c r="BR64" s="40"/>
      <c r="BS64" s="41"/>
      <c r="BT64" s="38"/>
      <c r="BU64" s="40"/>
      <c r="BV64" s="41"/>
      <c r="BW64" s="38"/>
      <c r="BX64" s="40"/>
      <c r="BY64" s="41"/>
      <c r="BZ64" s="38"/>
      <c r="CA64" s="40"/>
      <c r="CB64" s="41"/>
      <c r="CC64" s="38"/>
      <c r="CD64" s="40"/>
      <c r="CE64" s="41"/>
      <c r="CF64" s="38"/>
      <c r="CG64" s="40"/>
      <c r="CH64" s="41"/>
      <c r="CI64" s="38"/>
      <c r="CJ64" s="40"/>
      <c r="CK64" s="41"/>
      <c r="CL64" s="38"/>
      <c r="CM64" s="40"/>
      <c r="CN64" s="41"/>
      <c r="CO64" s="38"/>
      <c r="CP64" s="40"/>
      <c r="CQ64" s="41"/>
      <c r="CR64" s="38"/>
      <c r="CS64" s="40"/>
      <c r="CT64" s="41"/>
      <c r="CU64" s="38"/>
      <c r="CV64" s="40"/>
      <c r="CW64" s="41"/>
      <c r="CX64" s="38"/>
      <c r="CY64" s="40"/>
      <c r="CZ64" s="41"/>
      <c r="DA64" s="38"/>
      <c r="DB64" s="40"/>
      <c r="DC64" s="41"/>
      <c r="DD64" s="38"/>
      <c r="DE64" s="40"/>
      <c r="DF64" s="41"/>
      <c r="DG64" s="38"/>
      <c r="DH64" s="40"/>
      <c r="DI64" s="41"/>
      <c r="DJ64" s="38"/>
      <c r="DK64" s="40"/>
      <c r="DL64" s="41"/>
      <c r="DM64" s="38"/>
      <c r="DN64" s="40"/>
      <c r="DO64" s="41"/>
      <c r="DP64" s="38"/>
      <c r="DQ64" s="40"/>
      <c r="DR64" s="41"/>
      <c r="DS64" s="38"/>
      <c r="DT64" s="40"/>
      <c r="DU64" s="41"/>
      <c r="DV64" s="38"/>
      <c r="DW64" s="40"/>
      <c r="DX64" s="41"/>
      <c r="DY64" s="38"/>
      <c r="DZ64" s="40"/>
      <c r="EA64" s="41"/>
      <c r="EB64" s="38"/>
      <c r="EC64" s="40"/>
      <c r="ED64" s="41"/>
      <c r="EE64" s="38"/>
      <c r="EF64" s="40"/>
      <c r="EG64" s="41"/>
      <c r="EH64" s="38"/>
      <c r="EI64" s="40"/>
      <c r="EJ64" s="41"/>
      <c r="EK64" s="38"/>
      <c r="EL64" s="40"/>
      <c r="EM64" s="41"/>
      <c r="EN64" s="38"/>
      <c r="EO64" s="40"/>
      <c r="EP64" s="41"/>
      <c r="EQ64" s="38"/>
      <c r="ER64" s="40"/>
      <c r="ES64" s="41"/>
      <c r="ET64" s="38"/>
      <c r="EU64" s="40"/>
      <c r="EV64" s="41"/>
      <c r="EW64" s="38"/>
      <c r="EX64" s="40"/>
      <c r="EY64" s="41"/>
      <c r="EZ64" s="38"/>
      <c r="FA64" s="40"/>
      <c r="FB64" s="41"/>
      <c r="FC64" s="38"/>
      <c r="FD64" s="40"/>
      <c r="FE64" s="41"/>
      <c r="FF64" s="38"/>
      <c r="FG64" s="40"/>
      <c r="FH64" s="41"/>
      <c r="FI64" s="38"/>
      <c r="FJ64" s="40"/>
      <c r="FK64" s="41"/>
      <c r="FL64" s="38"/>
      <c r="FM64" s="40"/>
      <c r="FN64" s="41"/>
    </row>
    <row r="65" spans="1:170" ht="16" customHeight="1">
      <c r="A65" s="38"/>
      <c r="B65" s="42"/>
      <c r="C65" s="38"/>
      <c r="D65" s="40"/>
      <c r="E65" s="41"/>
      <c r="F65" s="38"/>
      <c r="G65" s="40"/>
      <c r="H65" s="41"/>
      <c r="I65" s="38"/>
      <c r="J65" s="40"/>
      <c r="K65" s="41"/>
      <c r="L65" s="38"/>
      <c r="M65" s="40"/>
      <c r="N65" s="41"/>
      <c r="O65" s="38"/>
      <c r="P65" s="40"/>
      <c r="Q65" s="41"/>
      <c r="R65" s="38"/>
      <c r="S65" s="40"/>
      <c r="T65" s="41"/>
      <c r="U65" s="38"/>
      <c r="V65" s="40"/>
      <c r="W65" s="41"/>
      <c r="X65" s="38"/>
      <c r="Y65" s="40"/>
      <c r="Z65" s="41"/>
      <c r="AA65" s="38"/>
      <c r="AB65" s="40"/>
      <c r="AC65" s="41"/>
      <c r="AD65" s="38"/>
      <c r="AE65" s="40"/>
      <c r="AF65" s="41"/>
      <c r="AG65" s="38"/>
      <c r="AH65" s="40"/>
      <c r="AI65" s="41"/>
      <c r="AJ65" s="38"/>
      <c r="AK65" s="40"/>
      <c r="AL65" s="41"/>
      <c r="AM65" s="38"/>
      <c r="AN65" s="40"/>
      <c r="AO65" s="41"/>
      <c r="AP65" s="38"/>
      <c r="AQ65" s="40"/>
      <c r="AR65" s="41"/>
      <c r="AS65" s="38"/>
      <c r="AT65" s="40"/>
      <c r="AU65" s="41"/>
      <c r="AV65" s="38"/>
      <c r="AW65" s="40"/>
      <c r="AX65" s="41"/>
      <c r="AY65" s="38"/>
      <c r="AZ65" s="40"/>
      <c r="BA65" s="41"/>
      <c r="BB65" s="38"/>
      <c r="BC65" s="40"/>
      <c r="BD65" s="41"/>
      <c r="BE65" s="38"/>
      <c r="BF65" s="40"/>
      <c r="BG65" s="41"/>
      <c r="BH65" s="38"/>
      <c r="BI65" s="40"/>
      <c r="BJ65" s="41"/>
      <c r="BK65" s="38"/>
      <c r="BL65" s="40"/>
      <c r="BM65" s="41"/>
      <c r="BN65" s="38"/>
      <c r="BO65" s="40"/>
      <c r="BP65" s="41"/>
      <c r="BQ65" s="38"/>
      <c r="BR65" s="40"/>
      <c r="BS65" s="41"/>
      <c r="BT65" s="38"/>
      <c r="BU65" s="40"/>
      <c r="BV65" s="41"/>
      <c r="BW65" s="38"/>
      <c r="BX65" s="40"/>
      <c r="BY65" s="41"/>
      <c r="BZ65" s="38"/>
      <c r="CA65" s="40"/>
      <c r="CB65" s="41"/>
      <c r="CC65" s="38"/>
      <c r="CD65" s="40"/>
      <c r="CE65" s="41"/>
      <c r="CF65" s="38"/>
      <c r="CG65" s="40"/>
      <c r="CH65" s="41"/>
      <c r="CI65" s="38"/>
      <c r="CJ65" s="40"/>
      <c r="CK65" s="41"/>
      <c r="CL65" s="38"/>
      <c r="CM65" s="40"/>
      <c r="CN65" s="41"/>
      <c r="CO65" s="38"/>
      <c r="CP65" s="40"/>
      <c r="CQ65" s="41"/>
      <c r="CR65" s="38"/>
      <c r="CS65" s="40"/>
      <c r="CT65" s="41"/>
      <c r="CU65" s="38"/>
      <c r="CV65" s="40"/>
      <c r="CW65" s="41"/>
      <c r="CX65" s="38"/>
      <c r="CY65" s="40"/>
      <c r="CZ65" s="41"/>
      <c r="DA65" s="38"/>
      <c r="DB65" s="40"/>
      <c r="DC65" s="41"/>
      <c r="DD65" s="38"/>
      <c r="DE65" s="40"/>
      <c r="DF65" s="41"/>
      <c r="DG65" s="38"/>
      <c r="DH65" s="40"/>
      <c r="DI65" s="41"/>
      <c r="DJ65" s="38"/>
      <c r="DK65" s="40"/>
      <c r="DL65" s="41"/>
      <c r="DM65" s="38"/>
      <c r="DN65" s="40"/>
      <c r="DO65" s="41"/>
      <c r="DP65" s="38"/>
      <c r="DQ65" s="40"/>
      <c r="DR65" s="41"/>
      <c r="DS65" s="38"/>
      <c r="DT65" s="40"/>
      <c r="DU65" s="41"/>
      <c r="DV65" s="38"/>
      <c r="DW65" s="40"/>
      <c r="DX65" s="41"/>
      <c r="DY65" s="38"/>
      <c r="DZ65" s="40"/>
      <c r="EA65" s="41"/>
      <c r="EB65" s="38"/>
      <c r="EC65" s="40"/>
      <c r="ED65" s="41"/>
      <c r="EE65" s="38"/>
      <c r="EF65" s="40"/>
      <c r="EG65" s="41"/>
      <c r="EH65" s="38"/>
      <c r="EI65" s="40"/>
      <c r="EJ65" s="41"/>
      <c r="EK65" s="38"/>
      <c r="EL65" s="40"/>
      <c r="EM65" s="41"/>
      <c r="EN65" s="38"/>
      <c r="EO65" s="40"/>
      <c r="EP65" s="41"/>
      <c r="EQ65" s="38"/>
      <c r="ER65" s="40"/>
      <c r="ES65" s="41"/>
      <c r="ET65" s="38"/>
      <c r="EU65" s="40"/>
      <c r="EV65" s="41"/>
      <c r="EW65" s="38"/>
      <c r="EX65" s="40"/>
      <c r="EY65" s="41"/>
      <c r="EZ65" s="38"/>
      <c r="FA65" s="40"/>
      <c r="FB65" s="41"/>
      <c r="FC65" s="38"/>
      <c r="FD65" s="40"/>
      <c r="FE65" s="41"/>
      <c r="FF65" s="38"/>
      <c r="FG65" s="40"/>
      <c r="FH65" s="41"/>
      <c r="FI65" s="38"/>
      <c r="FJ65" s="40"/>
      <c r="FK65" s="41"/>
      <c r="FL65" s="38"/>
      <c r="FM65" s="40"/>
      <c r="FN65" s="41"/>
    </row>
    <row r="66" spans="1:170" ht="16" customHeight="1">
      <c r="A66" s="38"/>
      <c r="B66" s="42"/>
      <c r="C66" s="38"/>
      <c r="D66" s="40"/>
      <c r="E66" s="41"/>
      <c r="F66" s="38"/>
      <c r="G66" s="40"/>
      <c r="H66" s="41"/>
      <c r="I66" s="38"/>
      <c r="J66" s="40"/>
      <c r="K66" s="41"/>
      <c r="L66" s="38"/>
      <c r="M66" s="40"/>
      <c r="N66" s="41"/>
      <c r="O66" s="38"/>
      <c r="P66" s="40"/>
      <c r="Q66" s="41"/>
      <c r="R66" s="38"/>
      <c r="S66" s="40"/>
      <c r="T66" s="41"/>
      <c r="U66" s="38"/>
      <c r="V66" s="40"/>
      <c r="W66" s="41"/>
      <c r="X66" s="38"/>
      <c r="Y66" s="40"/>
      <c r="Z66" s="41"/>
      <c r="AA66" s="38"/>
      <c r="AB66" s="40"/>
      <c r="AC66" s="41"/>
      <c r="AD66" s="38"/>
      <c r="AE66" s="40"/>
      <c r="AF66" s="41"/>
      <c r="AG66" s="38"/>
      <c r="AH66" s="40"/>
      <c r="AI66" s="41"/>
      <c r="AJ66" s="38"/>
      <c r="AK66" s="40"/>
      <c r="AL66" s="41"/>
      <c r="AM66" s="38"/>
      <c r="AN66" s="40"/>
      <c r="AO66" s="41"/>
      <c r="AP66" s="38"/>
      <c r="AQ66" s="40"/>
      <c r="AR66" s="41"/>
      <c r="AS66" s="38"/>
      <c r="AT66" s="40"/>
      <c r="AU66" s="41"/>
      <c r="AV66" s="38"/>
      <c r="AW66" s="40"/>
      <c r="AX66" s="41"/>
      <c r="AY66" s="38"/>
      <c r="AZ66" s="40"/>
      <c r="BA66" s="41"/>
      <c r="BB66" s="38"/>
      <c r="BC66" s="40"/>
      <c r="BD66" s="41"/>
      <c r="BE66" s="38"/>
      <c r="BF66" s="40"/>
      <c r="BG66" s="41"/>
      <c r="BH66" s="38"/>
      <c r="BI66" s="40"/>
      <c r="BJ66" s="41"/>
      <c r="BK66" s="38"/>
      <c r="BL66" s="40"/>
      <c r="BM66" s="41"/>
      <c r="BN66" s="38"/>
      <c r="BO66" s="40"/>
      <c r="BP66" s="41"/>
      <c r="BQ66" s="38"/>
      <c r="BR66" s="40"/>
      <c r="BS66" s="41"/>
      <c r="BT66" s="38"/>
      <c r="BU66" s="40"/>
      <c r="BV66" s="41"/>
      <c r="BW66" s="38"/>
      <c r="BX66" s="40"/>
      <c r="BY66" s="41"/>
      <c r="BZ66" s="38"/>
      <c r="CA66" s="40"/>
      <c r="CB66" s="41"/>
      <c r="CC66" s="38"/>
      <c r="CD66" s="40"/>
      <c r="CE66" s="41"/>
      <c r="CF66" s="38"/>
      <c r="CG66" s="40"/>
      <c r="CH66" s="41"/>
      <c r="CI66" s="38"/>
      <c r="CJ66" s="40"/>
      <c r="CK66" s="41"/>
      <c r="CL66" s="38"/>
      <c r="CM66" s="40"/>
      <c r="CN66" s="41"/>
      <c r="CO66" s="38"/>
      <c r="CP66" s="40"/>
      <c r="CQ66" s="41"/>
      <c r="CR66" s="38"/>
      <c r="CS66" s="40"/>
      <c r="CT66" s="41"/>
      <c r="CU66" s="38"/>
      <c r="CV66" s="40"/>
      <c r="CW66" s="41"/>
      <c r="CX66" s="38"/>
      <c r="CY66" s="40"/>
      <c r="CZ66" s="41"/>
      <c r="DA66" s="38"/>
      <c r="DB66" s="40"/>
      <c r="DC66" s="41"/>
      <c r="DD66" s="38"/>
      <c r="DE66" s="40"/>
      <c r="DF66" s="41"/>
      <c r="DG66" s="38"/>
      <c r="DH66" s="40"/>
      <c r="DI66" s="41"/>
      <c r="DJ66" s="38"/>
      <c r="DK66" s="40"/>
      <c r="DL66" s="41"/>
      <c r="DM66" s="38"/>
      <c r="DN66" s="40"/>
      <c r="DO66" s="41"/>
      <c r="DP66" s="38"/>
      <c r="DQ66" s="40"/>
      <c r="DR66" s="41"/>
      <c r="DS66" s="38"/>
      <c r="DT66" s="40"/>
      <c r="DU66" s="41"/>
      <c r="DV66" s="38"/>
      <c r="DW66" s="40"/>
      <c r="DX66" s="41"/>
      <c r="DY66" s="38"/>
      <c r="DZ66" s="40"/>
      <c r="EA66" s="41"/>
      <c r="EB66" s="38"/>
      <c r="EC66" s="40"/>
      <c r="ED66" s="41"/>
      <c r="EE66" s="38"/>
      <c r="EF66" s="40"/>
      <c r="EG66" s="41"/>
      <c r="EH66" s="38"/>
      <c r="EI66" s="40"/>
      <c r="EJ66" s="41"/>
      <c r="EK66" s="38"/>
      <c r="EL66" s="40"/>
      <c r="EM66" s="41"/>
      <c r="EN66" s="38"/>
      <c r="EO66" s="40"/>
      <c r="EP66" s="41"/>
      <c r="EQ66" s="38"/>
      <c r="ER66" s="40"/>
      <c r="ES66" s="41"/>
      <c r="ET66" s="38"/>
      <c r="EU66" s="40"/>
      <c r="EV66" s="41"/>
      <c r="EW66" s="38"/>
      <c r="EX66" s="40"/>
      <c r="EY66" s="41"/>
      <c r="EZ66" s="38"/>
      <c r="FA66" s="40"/>
      <c r="FB66" s="41"/>
      <c r="FC66" s="38"/>
      <c r="FD66" s="40"/>
      <c r="FE66" s="41"/>
      <c r="FF66" s="38"/>
      <c r="FG66" s="40"/>
      <c r="FH66" s="41"/>
      <c r="FI66" s="38"/>
      <c r="FJ66" s="40"/>
      <c r="FK66" s="41"/>
      <c r="FL66" s="38"/>
      <c r="FM66" s="40"/>
      <c r="FN66" s="41"/>
    </row>
    <row r="67" spans="1:170" ht="16" customHeight="1">
      <c r="A67" s="38"/>
      <c r="B67" s="42"/>
      <c r="C67" s="38"/>
      <c r="D67" s="40"/>
      <c r="E67" s="41"/>
      <c r="F67" s="38"/>
      <c r="G67" s="40"/>
      <c r="H67" s="41"/>
      <c r="I67" s="38"/>
      <c r="J67" s="40"/>
      <c r="K67" s="41"/>
      <c r="L67" s="38"/>
      <c r="M67" s="40"/>
      <c r="N67" s="41"/>
      <c r="O67" s="38"/>
      <c r="P67" s="40"/>
      <c r="Q67" s="41"/>
      <c r="R67" s="38"/>
      <c r="S67" s="40"/>
      <c r="T67" s="41"/>
      <c r="U67" s="38"/>
      <c r="V67" s="40"/>
      <c r="W67" s="41"/>
      <c r="X67" s="38"/>
      <c r="Y67" s="40"/>
      <c r="Z67" s="41"/>
      <c r="AA67" s="38"/>
      <c r="AB67" s="40"/>
      <c r="AC67" s="41"/>
      <c r="AD67" s="38"/>
      <c r="AE67" s="40"/>
      <c r="AF67" s="41"/>
      <c r="AG67" s="38"/>
      <c r="AH67" s="40"/>
      <c r="AI67" s="41"/>
      <c r="AJ67" s="38"/>
      <c r="AK67" s="40"/>
      <c r="AL67" s="41"/>
      <c r="AM67" s="38"/>
      <c r="AN67" s="40"/>
      <c r="AO67" s="41"/>
      <c r="AP67" s="38"/>
      <c r="AQ67" s="40"/>
      <c r="AR67" s="41"/>
      <c r="AS67" s="38"/>
      <c r="AT67" s="40"/>
      <c r="AU67" s="41"/>
      <c r="AV67" s="38"/>
      <c r="AW67" s="40"/>
      <c r="AX67" s="41"/>
      <c r="AY67" s="38"/>
      <c r="AZ67" s="40"/>
      <c r="BA67" s="41"/>
      <c r="BB67" s="38"/>
      <c r="BC67" s="40"/>
      <c r="BD67" s="41"/>
      <c r="BE67" s="38"/>
      <c r="BF67" s="40"/>
      <c r="BG67" s="41"/>
      <c r="BH67" s="38"/>
      <c r="BI67" s="40"/>
      <c r="BJ67" s="41"/>
      <c r="BK67" s="38"/>
      <c r="BL67" s="40"/>
      <c r="BM67" s="41"/>
      <c r="BN67" s="38"/>
      <c r="BO67" s="40"/>
      <c r="BP67" s="41"/>
      <c r="BQ67" s="38"/>
      <c r="BR67" s="40"/>
      <c r="BS67" s="41"/>
      <c r="BT67" s="38"/>
      <c r="BU67" s="40"/>
      <c r="BV67" s="41"/>
      <c r="BW67" s="38"/>
      <c r="BX67" s="40"/>
      <c r="BY67" s="41"/>
      <c r="BZ67" s="38"/>
      <c r="CA67" s="40"/>
      <c r="CB67" s="41"/>
      <c r="CC67" s="38"/>
      <c r="CD67" s="40"/>
      <c r="CE67" s="41"/>
      <c r="CF67" s="38"/>
      <c r="CG67" s="40"/>
      <c r="CH67" s="41"/>
      <c r="CI67" s="38"/>
      <c r="CJ67" s="40"/>
      <c r="CK67" s="41"/>
      <c r="CL67" s="38"/>
      <c r="CM67" s="40"/>
      <c r="CN67" s="41"/>
      <c r="CO67" s="38"/>
      <c r="CP67" s="40"/>
      <c r="CQ67" s="41"/>
      <c r="CR67" s="38"/>
      <c r="CS67" s="40"/>
      <c r="CT67" s="41"/>
      <c r="CU67" s="38"/>
      <c r="CV67" s="40"/>
      <c r="CW67" s="41"/>
      <c r="CX67" s="38"/>
      <c r="CY67" s="40"/>
      <c r="CZ67" s="41"/>
      <c r="DA67" s="38"/>
      <c r="DB67" s="40"/>
      <c r="DC67" s="41"/>
      <c r="DD67" s="38"/>
      <c r="DE67" s="40"/>
      <c r="DF67" s="41"/>
      <c r="DG67" s="38"/>
      <c r="DH67" s="40"/>
      <c r="DI67" s="41"/>
      <c r="DJ67" s="38"/>
      <c r="DK67" s="40"/>
      <c r="DL67" s="41"/>
      <c r="DM67" s="38"/>
      <c r="DN67" s="40"/>
      <c r="DO67" s="41"/>
      <c r="DP67" s="38"/>
      <c r="DQ67" s="40"/>
      <c r="DR67" s="41"/>
      <c r="DS67" s="38"/>
      <c r="DT67" s="40"/>
      <c r="DU67" s="41"/>
      <c r="DV67" s="38"/>
      <c r="DW67" s="40"/>
      <c r="DX67" s="41"/>
      <c r="DY67" s="38"/>
      <c r="DZ67" s="40"/>
      <c r="EA67" s="41"/>
      <c r="EB67" s="38"/>
      <c r="EC67" s="40"/>
      <c r="ED67" s="41"/>
      <c r="EE67" s="38"/>
      <c r="EF67" s="40"/>
      <c r="EG67" s="41"/>
      <c r="EH67" s="38"/>
      <c r="EI67" s="40"/>
      <c r="EJ67" s="41"/>
      <c r="EK67" s="38"/>
      <c r="EL67" s="40"/>
      <c r="EM67" s="41"/>
      <c r="EN67" s="38"/>
      <c r="EO67" s="40"/>
      <c r="EP67" s="41"/>
      <c r="EQ67" s="38"/>
      <c r="ER67" s="40"/>
      <c r="ES67" s="41"/>
      <c r="ET67" s="38"/>
      <c r="EU67" s="40"/>
      <c r="EV67" s="41"/>
      <c r="EW67" s="38"/>
      <c r="EX67" s="40"/>
      <c r="EY67" s="41"/>
      <c r="EZ67" s="38"/>
      <c r="FA67" s="40"/>
      <c r="FB67" s="41"/>
      <c r="FC67" s="38"/>
      <c r="FD67" s="40"/>
      <c r="FE67" s="41"/>
      <c r="FF67" s="38"/>
      <c r="FG67" s="40"/>
      <c r="FH67" s="41"/>
      <c r="FI67" s="38"/>
      <c r="FJ67" s="40"/>
      <c r="FK67" s="41"/>
      <c r="FL67" s="38"/>
      <c r="FM67" s="40"/>
      <c r="FN67" s="41"/>
    </row>
    <row r="68" spans="1:170" ht="16" customHeight="1">
      <c r="A68" s="38"/>
      <c r="B68" s="42"/>
      <c r="C68" s="38"/>
      <c r="D68" s="40"/>
      <c r="E68" s="41"/>
      <c r="F68" s="38"/>
      <c r="G68" s="40"/>
      <c r="H68" s="41"/>
      <c r="I68" s="38"/>
      <c r="J68" s="40"/>
      <c r="K68" s="41"/>
      <c r="L68" s="38"/>
      <c r="M68" s="40"/>
      <c r="N68" s="41"/>
      <c r="O68" s="38"/>
      <c r="P68" s="40"/>
      <c r="Q68" s="41"/>
      <c r="R68" s="38"/>
      <c r="S68" s="40"/>
      <c r="T68" s="41"/>
      <c r="U68" s="38"/>
      <c r="V68" s="40"/>
      <c r="W68" s="41"/>
      <c r="X68" s="38"/>
      <c r="Y68" s="40"/>
      <c r="Z68" s="41"/>
      <c r="AA68" s="38"/>
      <c r="AB68" s="40"/>
      <c r="AC68" s="41"/>
      <c r="AD68" s="38"/>
      <c r="AE68" s="40"/>
      <c r="AF68" s="41"/>
      <c r="AG68" s="38"/>
      <c r="AH68" s="40"/>
      <c r="AI68" s="41"/>
      <c r="AJ68" s="38"/>
      <c r="AK68" s="40"/>
      <c r="AL68" s="41"/>
      <c r="AM68" s="38"/>
      <c r="AN68" s="40"/>
      <c r="AO68" s="41"/>
      <c r="AP68" s="38"/>
      <c r="AQ68" s="40"/>
      <c r="AR68" s="41"/>
      <c r="AS68" s="38"/>
      <c r="AT68" s="40"/>
      <c r="AU68" s="41"/>
      <c r="AV68" s="38"/>
      <c r="AW68" s="40"/>
      <c r="AX68" s="41"/>
      <c r="AY68" s="38"/>
      <c r="AZ68" s="40"/>
      <c r="BA68" s="41"/>
      <c r="BB68" s="38"/>
      <c r="BC68" s="40"/>
      <c r="BD68" s="41"/>
      <c r="BE68" s="38"/>
      <c r="BF68" s="40"/>
      <c r="BG68" s="41"/>
      <c r="BH68" s="38"/>
      <c r="BI68" s="40"/>
      <c r="BJ68" s="41"/>
      <c r="BK68" s="38"/>
      <c r="BL68" s="40"/>
      <c r="BM68" s="41"/>
      <c r="BN68" s="38"/>
      <c r="BO68" s="40"/>
      <c r="BP68" s="41"/>
      <c r="BQ68" s="38"/>
      <c r="BR68" s="40"/>
      <c r="BS68" s="41"/>
      <c r="BT68" s="38"/>
      <c r="BU68" s="40"/>
      <c r="BV68" s="41"/>
      <c r="BW68" s="38"/>
      <c r="BX68" s="40"/>
      <c r="BY68" s="41"/>
      <c r="BZ68" s="38"/>
      <c r="CA68" s="40"/>
      <c r="CB68" s="41"/>
      <c r="CC68" s="38"/>
      <c r="CD68" s="40"/>
      <c r="CE68" s="41"/>
      <c r="CF68" s="38"/>
      <c r="CG68" s="40"/>
      <c r="CH68" s="41"/>
      <c r="CI68" s="38"/>
      <c r="CJ68" s="40"/>
      <c r="CK68" s="41"/>
      <c r="CL68" s="38"/>
      <c r="CM68" s="40"/>
      <c r="CN68" s="41"/>
      <c r="CO68" s="38"/>
      <c r="CP68" s="40"/>
      <c r="CQ68" s="41"/>
      <c r="CR68" s="38"/>
      <c r="CS68" s="40"/>
      <c r="CT68" s="41"/>
      <c r="CU68" s="38"/>
      <c r="CV68" s="40"/>
      <c r="CW68" s="41"/>
      <c r="CX68" s="38"/>
      <c r="CY68" s="40"/>
      <c r="CZ68" s="41"/>
      <c r="DA68" s="38"/>
      <c r="DB68" s="40"/>
      <c r="DC68" s="41"/>
      <c r="DD68" s="38"/>
      <c r="DE68" s="40"/>
      <c r="DF68" s="41"/>
      <c r="DG68" s="38"/>
      <c r="DH68" s="40"/>
      <c r="DI68" s="41"/>
      <c r="DJ68" s="38"/>
      <c r="DK68" s="40"/>
      <c r="DL68" s="41"/>
      <c r="DM68" s="38"/>
      <c r="DN68" s="40"/>
      <c r="DO68" s="41"/>
      <c r="DP68" s="38"/>
      <c r="DQ68" s="40"/>
      <c r="DR68" s="41"/>
      <c r="DS68" s="38"/>
      <c r="DT68" s="40"/>
      <c r="DU68" s="41"/>
      <c r="DV68" s="38"/>
      <c r="DW68" s="40"/>
      <c r="DX68" s="41"/>
      <c r="DY68" s="38"/>
      <c r="DZ68" s="40"/>
      <c r="EA68" s="41"/>
      <c r="EB68" s="38"/>
      <c r="EC68" s="40"/>
      <c r="ED68" s="41"/>
      <c r="EE68" s="38"/>
      <c r="EF68" s="40"/>
      <c r="EG68" s="41"/>
      <c r="EH68" s="38"/>
      <c r="EI68" s="40"/>
      <c r="EJ68" s="41"/>
      <c r="EK68" s="38"/>
      <c r="EL68" s="40"/>
      <c r="EM68" s="41"/>
      <c r="EN68" s="38"/>
      <c r="EO68" s="40"/>
      <c r="EP68" s="41"/>
      <c r="EQ68" s="38"/>
      <c r="ER68" s="40"/>
      <c r="ES68" s="41"/>
      <c r="ET68" s="38"/>
      <c r="EU68" s="40"/>
      <c r="EV68" s="41"/>
      <c r="EW68" s="38"/>
      <c r="EX68" s="40"/>
      <c r="EY68" s="41"/>
      <c r="EZ68" s="38"/>
      <c r="FA68" s="40"/>
      <c r="FB68" s="41"/>
      <c r="FC68" s="38"/>
      <c r="FD68" s="40"/>
      <c r="FE68" s="41"/>
      <c r="FF68" s="38"/>
      <c r="FG68" s="40"/>
      <c r="FH68" s="41"/>
      <c r="FI68" s="38"/>
      <c r="FJ68" s="40"/>
      <c r="FK68" s="41"/>
      <c r="FL68" s="38"/>
      <c r="FM68" s="40"/>
      <c r="FN68" s="41"/>
    </row>
    <row r="69" spans="1:170" ht="16" customHeight="1">
      <c r="A69" s="38"/>
      <c r="B69" s="42"/>
      <c r="C69" s="38"/>
      <c r="D69" s="40"/>
      <c r="E69" s="41"/>
      <c r="F69" s="38"/>
      <c r="G69" s="40"/>
      <c r="H69" s="41"/>
      <c r="I69" s="38"/>
      <c r="J69" s="40"/>
      <c r="K69" s="41"/>
      <c r="L69" s="38"/>
      <c r="M69" s="40"/>
      <c r="N69" s="41"/>
      <c r="O69" s="38"/>
      <c r="P69" s="40"/>
      <c r="Q69" s="41"/>
      <c r="R69" s="38"/>
      <c r="S69" s="40"/>
      <c r="T69" s="41"/>
      <c r="U69" s="38"/>
      <c r="V69" s="40"/>
      <c r="W69" s="41"/>
      <c r="X69" s="38"/>
      <c r="Y69" s="40"/>
      <c r="Z69" s="41"/>
      <c r="AA69" s="38"/>
      <c r="AB69" s="40"/>
      <c r="AC69" s="41"/>
      <c r="AD69" s="38"/>
      <c r="AE69" s="40"/>
      <c r="AF69" s="41"/>
      <c r="AG69" s="38"/>
      <c r="AH69" s="40"/>
      <c r="AI69" s="41"/>
      <c r="AJ69" s="38"/>
      <c r="AK69" s="40"/>
      <c r="AL69" s="41"/>
      <c r="AM69" s="38"/>
      <c r="AN69" s="40"/>
      <c r="AO69" s="41"/>
      <c r="AP69" s="38"/>
      <c r="AQ69" s="40"/>
      <c r="AR69" s="41"/>
      <c r="AS69" s="38"/>
      <c r="AT69" s="40"/>
      <c r="AU69" s="41"/>
      <c r="AV69" s="38"/>
      <c r="AW69" s="40"/>
      <c r="AX69" s="41"/>
      <c r="AY69" s="38"/>
      <c r="AZ69" s="40"/>
      <c r="BA69" s="41"/>
      <c r="BB69" s="38"/>
      <c r="BC69" s="40"/>
      <c r="BD69" s="41"/>
      <c r="BE69" s="38"/>
      <c r="BF69" s="40"/>
      <c r="BG69" s="41"/>
      <c r="BH69" s="38"/>
      <c r="BI69" s="40"/>
      <c r="BJ69" s="41"/>
      <c r="BK69" s="38"/>
      <c r="BL69" s="40"/>
      <c r="BM69" s="41"/>
      <c r="BN69" s="38"/>
      <c r="BO69" s="40"/>
      <c r="BP69" s="41"/>
      <c r="BQ69" s="38"/>
      <c r="BR69" s="40"/>
      <c r="BS69" s="41"/>
      <c r="BT69" s="38"/>
      <c r="BU69" s="40"/>
      <c r="BV69" s="41"/>
      <c r="BW69" s="38"/>
      <c r="BX69" s="40"/>
      <c r="BY69" s="41"/>
      <c r="BZ69" s="38"/>
      <c r="CA69" s="40"/>
      <c r="CB69" s="41"/>
      <c r="CC69" s="38"/>
      <c r="CD69" s="40"/>
      <c r="CE69" s="41"/>
      <c r="CF69" s="38"/>
      <c r="CG69" s="40"/>
      <c r="CH69" s="41"/>
      <c r="CI69" s="38"/>
      <c r="CJ69" s="40"/>
      <c r="CK69" s="41"/>
      <c r="CL69" s="38"/>
      <c r="CM69" s="40"/>
      <c r="CN69" s="41"/>
      <c r="CO69" s="38"/>
      <c r="CP69" s="40"/>
      <c r="CQ69" s="41"/>
      <c r="CR69" s="38"/>
      <c r="CS69" s="40"/>
      <c r="CT69" s="41"/>
      <c r="CU69" s="38"/>
      <c r="CV69" s="40"/>
      <c r="CW69" s="41"/>
      <c r="CX69" s="38"/>
      <c r="CY69" s="40"/>
      <c r="CZ69" s="41"/>
      <c r="DA69" s="38"/>
      <c r="DB69" s="40"/>
      <c r="DC69" s="41"/>
      <c r="DD69" s="38"/>
      <c r="DE69" s="40"/>
      <c r="DF69" s="41"/>
      <c r="DG69" s="38"/>
      <c r="DH69" s="40"/>
      <c r="DI69" s="41"/>
      <c r="DJ69" s="38"/>
      <c r="DK69" s="40"/>
      <c r="DL69" s="41"/>
      <c r="DM69" s="38"/>
      <c r="DN69" s="40"/>
      <c r="DO69" s="41"/>
      <c r="DP69" s="38"/>
      <c r="DQ69" s="40"/>
      <c r="DR69" s="41"/>
      <c r="DS69" s="38"/>
      <c r="DT69" s="40"/>
      <c r="DU69" s="41"/>
      <c r="DV69" s="38"/>
      <c r="DW69" s="40"/>
      <c r="DX69" s="41"/>
      <c r="DY69" s="38"/>
      <c r="DZ69" s="40"/>
      <c r="EA69" s="41"/>
      <c r="EB69" s="38"/>
      <c r="EC69" s="40"/>
      <c r="ED69" s="41"/>
      <c r="EE69" s="38"/>
      <c r="EF69" s="40"/>
      <c r="EG69" s="41"/>
      <c r="EH69" s="38"/>
      <c r="EI69" s="40"/>
      <c r="EJ69" s="41"/>
      <c r="EK69" s="38"/>
      <c r="EL69" s="40"/>
      <c r="EM69" s="41"/>
      <c r="EN69" s="38"/>
      <c r="EO69" s="40"/>
      <c r="EP69" s="41"/>
      <c r="EQ69" s="38"/>
      <c r="ER69" s="40"/>
      <c r="ES69" s="41"/>
      <c r="ET69" s="38"/>
      <c r="EU69" s="40"/>
      <c r="EV69" s="41"/>
      <c r="EW69" s="38"/>
      <c r="EX69" s="40"/>
      <c r="EY69" s="41"/>
      <c r="EZ69" s="38"/>
      <c r="FA69" s="40"/>
      <c r="FB69" s="41"/>
      <c r="FC69" s="38"/>
      <c r="FD69" s="40"/>
      <c r="FE69" s="41"/>
      <c r="FF69" s="38"/>
      <c r="FG69" s="40"/>
      <c r="FH69" s="41"/>
      <c r="FI69" s="38"/>
      <c r="FJ69" s="40"/>
      <c r="FK69" s="41"/>
      <c r="FL69" s="38"/>
      <c r="FM69" s="40"/>
      <c r="FN69" s="41"/>
    </row>
    <row r="70" spans="1:170" ht="16" customHeight="1">
      <c r="A70" s="38"/>
      <c r="B70" s="42"/>
      <c r="C70" s="38"/>
      <c r="D70" s="40"/>
      <c r="E70" s="41"/>
      <c r="F70" s="38"/>
      <c r="G70" s="40"/>
      <c r="H70" s="41"/>
      <c r="I70" s="38"/>
      <c r="J70" s="40"/>
      <c r="K70" s="41"/>
      <c r="L70" s="38"/>
      <c r="M70" s="40"/>
      <c r="N70" s="41"/>
      <c r="O70" s="38"/>
      <c r="P70" s="40"/>
      <c r="Q70" s="41"/>
      <c r="R70" s="38"/>
      <c r="S70" s="40"/>
      <c r="T70" s="41"/>
      <c r="U70" s="38"/>
      <c r="V70" s="40"/>
      <c r="W70" s="41"/>
      <c r="X70" s="38"/>
      <c r="Y70" s="40"/>
      <c r="Z70" s="41"/>
      <c r="AA70" s="38"/>
      <c r="AB70" s="40"/>
      <c r="AC70" s="41"/>
      <c r="AD70" s="38"/>
      <c r="AE70" s="40"/>
      <c r="AF70" s="41"/>
      <c r="AG70" s="38"/>
      <c r="AH70" s="40"/>
      <c r="AI70" s="41"/>
      <c r="AJ70" s="38"/>
      <c r="AK70" s="40"/>
      <c r="AL70" s="41"/>
      <c r="AM70" s="38"/>
      <c r="AN70" s="40"/>
      <c r="AO70" s="41"/>
      <c r="AP70" s="38"/>
      <c r="AQ70" s="40"/>
      <c r="AR70" s="41"/>
      <c r="AS70" s="38"/>
      <c r="AT70" s="40"/>
      <c r="AU70" s="41"/>
      <c r="AV70" s="38"/>
      <c r="AW70" s="40"/>
      <c r="AX70" s="41"/>
      <c r="AY70" s="38"/>
      <c r="AZ70" s="40"/>
      <c r="BA70" s="41"/>
      <c r="BB70" s="38"/>
      <c r="BC70" s="40"/>
      <c r="BD70" s="41"/>
      <c r="BE70" s="38"/>
      <c r="BF70" s="40"/>
      <c r="BG70" s="41"/>
      <c r="BH70" s="38"/>
      <c r="BI70" s="40"/>
      <c r="BJ70" s="41"/>
      <c r="BK70" s="38"/>
      <c r="BL70" s="40"/>
      <c r="BM70" s="41"/>
      <c r="BN70" s="38"/>
      <c r="BO70" s="40"/>
      <c r="BP70" s="41"/>
      <c r="BQ70" s="38"/>
      <c r="BR70" s="40"/>
      <c r="BS70" s="41"/>
      <c r="BT70" s="38"/>
      <c r="BU70" s="40"/>
      <c r="BV70" s="41"/>
      <c r="BW70" s="38"/>
      <c r="BX70" s="40"/>
      <c r="BY70" s="41"/>
      <c r="BZ70" s="38"/>
      <c r="CA70" s="40"/>
      <c r="CB70" s="41"/>
      <c r="CC70" s="38"/>
      <c r="CD70" s="40"/>
      <c r="CE70" s="41"/>
      <c r="CF70" s="38"/>
      <c r="CG70" s="40"/>
      <c r="CH70" s="41"/>
      <c r="CI70" s="38"/>
      <c r="CJ70" s="40"/>
      <c r="CK70" s="41"/>
      <c r="CL70" s="38"/>
      <c r="CM70" s="40"/>
      <c r="CN70" s="41"/>
      <c r="CO70" s="38"/>
      <c r="CP70" s="40"/>
      <c r="CQ70" s="41"/>
      <c r="CR70" s="38"/>
      <c r="CS70" s="40"/>
      <c r="CT70" s="41"/>
      <c r="CU70" s="38"/>
      <c r="CV70" s="40"/>
      <c r="CW70" s="41"/>
      <c r="CX70" s="38"/>
      <c r="CY70" s="40"/>
      <c r="CZ70" s="41"/>
      <c r="DA70" s="38"/>
      <c r="DB70" s="40"/>
      <c r="DC70" s="41"/>
      <c r="DD70" s="38"/>
      <c r="DE70" s="40"/>
      <c r="DF70" s="41"/>
      <c r="DG70" s="38"/>
      <c r="DH70" s="40"/>
      <c r="DI70" s="41"/>
      <c r="DJ70" s="38"/>
      <c r="DK70" s="40"/>
      <c r="DL70" s="41"/>
      <c r="DM70" s="38"/>
      <c r="DN70" s="40"/>
      <c r="DO70" s="41"/>
      <c r="DP70" s="38"/>
      <c r="DQ70" s="40"/>
      <c r="DR70" s="41"/>
      <c r="DS70" s="38"/>
      <c r="DT70" s="40"/>
      <c r="DU70" s="41"/>
      <c r="DV70" s="38"/>
      <c r="DW70" s="40"/>
      <c r="DX70" s="41"/>
      <c r="DY70" s="38"/>
      <c r="DZ70" s="40"/>
      <c r="EA70" s="41"/>
      <c r="EB70" s="38"/>
      <c r="EC70" s="40"/>
      <c r="ED70" s="41"/>
      <c r="EE70" s="38"/>
      <c r="EF70" s="40"/>
      <c r="EG70" s="41"/>
      <c r="EH70" s="38"/>
      <c r="EI70" s="40"/>
      <c r="EJ70" s="41"/>
      <c r="EK70" s="38"/>
      <c r="EL70" s="40"/>
      <c r="EM70" s="41"/>
      <c r="EN70" s="38"/>
      <c r="EO70" s="40"/>
      <c r="EP70" s="41"/>
      <c r="EQ70" s="38"/>
      <c r="ER70" s="40"/>
      <c r="ES70" s="41"/>
      <c r="ET70" s="38"/>
      <c r="EU70" s="40"/>
      <c r="EV70" s="41"/>
      <c r="EW70" s="38"/>
      <c r="EX70" s="40"/>
      <c r="EY70" s="41"/>
      <c r="EZ70" s="38"/>
      <c r="FA70" s="40"/>
      <c r="FB70" s="41"/>
      <c r="FC70" s="38"/>
      <c r="FD70" s="40"/>
      <c r="FE70" s="41"/>
      <c r="FF70" s="38"/>
      <c r="FG70" s="40"/>
      <c r="FH70" s="41"/>
      <c r="FI70" s="38"/>
      <c r="FJ70" s="40"/>
      <c r="FK70" s="41"/>
      <c r="FL70" s="38"/>
      <c r="FM70" s="40"/>
      <c r="FN70" s="41"/>
    </row>
    <row r="71" spans="1:170" ht="16" customHeight="1">
      <c r="A71" s="38"/>
      <c r="B71" s="42"/>
      <c r="C71" s="38"/>
      <c r="D71" s="40"/>
      <c r="E71" s="41"/>
      <c r="F71" s="38"/>
      <c r="G71" s="40"/>
      <c r="H71" s="41"/>
      <c r="I71" s="38"/>
      <c r="J71" s="40"/>
      <c r="K71" s="41"/>
      <c r="L71" s="38"/>
      <c r="M71" s="40"/>
      <c r="N71" s="41"/>
      <c r="O71" s="38"/>
      <c r="P71" s="40"/>
      <c r="Q71" s="41"/>
      <c r="R71" s="38"/>
      <c r="S71" s="40"/>
      <c r="T71" s="41"/>
      <c r="U71" s="38"/>
      <c r="V71" s="40"/>
      <c r="W71" s="41"/>
      <c r="X71" s="38"/>
      <c r="Y71" s="40"/>
      <c r="Z71" s="41"/>
      <c r="AA71" s="38"/>
      <c r="AB71" s="40"/>
      <c r="AC71" s="41"/>
      <c r="AD71" s="38"/>
      <c r="AE71" s="40"/>
      <c r="AF71" s="41"/>
      <c r="AG71" s="38"/>
      <c r="AH71" s="40"/>
      <c r="AI71" s="41"/>
      <c r="AJ71" s="38"/>
      <c r="AK71" s="40"/>
      <c r="AL71" s="41"/>
      <c r="AM71" s="38"/>
      <c r="AN71" s="40"/>
      <c r="AO71" s="41"/>
      <c r="AP71" s="38"/>
      <c r="AQ71" s="40"/>
      <c r="AR71" s="41"/>
      <c r="AS71" s="38"/>
      <c r="AT71" s="40"/>
      <c r="AU71" s="41"/>
      <c r="AV71" s="38"/>
      <c r="AW71" s="40"/>
      <c r="AX71" s="41"/>
      <c r="AY71" s="38"/>
      <c r="AZ71" s="40"/>
      <c r="BA71" s="41"/>
      <c r="BB71" s="38"/>
      <c r="BC71" s="40"/>
      <c r="BD71" s="41"/>
      <c r="BE71" s="38"/>
      <c r="BF71" s="40"/>
      <c r="BG71" s="41"/>
      <c r="BH71" s="38"/>
      <c r="BI71" s="40"/>
      <c r="BJ71" s="41"/>
      <c r="BK71" s="38"/>
      <c r="BL71" s="40"/>
      <c r="BM71" s="41"/>
      <c r="BN71" s="38"/>
      <c r="BO71" s="40"/>
      <c r="BP71" s="41"/>
      <c r="BQ71" s="38"/>
      <c r="BR71" s="40"/>
      <c r="BS71" s="41"/>
      <c r="BT71" s="38"/>
      <c r="BU71" s="40"/>
      <c r="BV71" s="41"/>
      <c r="BW71" s="38"/>
      <c r="BX71" s="40"/>
      <c r="BY71" s="41"/>
      <c r="BZ71" s="38"/>
      <c r="CA71" s="40"/>
      <c r="CB71" s="41"/>
      <c r="CC71" s="38"/>
      <c r="CD71" s="40"/>
      <c r="CE71" s="41"/>
      <c r="CF71" s="38"/>
      <c r="CG71" s="40"/>
      <c r="CH71" s="41"/>
      <c r="CI71" s="38"/>
      <c r="CJ71" s="40"/>
      <c r="CK71" s="41"/>
      <c r="CL71" s="38"/>
      <c r="CM71" s="40"/>
      <c r="CN71" s="41"/>
      <c r="CO71" s="38"/>
      <c r="CP71" s="40"/>
      <c r="CQ71" s="41"/>
      <c r="CR71" s="38"/>
      <c r="CS71" s="40"/>
      <c r="CT71" s="41"/>
      <c r="CU71" s="38"/>
      <c r="CV71" s="40"/>
      <c r="CW71" s="41"/>
      <c r="CX71" s="38"/>
      <c r="CY71" s="40"/>
      <c r="CZ71" s="41"/>
      <c r="DA71" s="38"/>
      <c r="DB71" s="40"/>
      <c r="DC71" s="41"/>
      <c r="DD71" s="38"/>
      <c r="DE71" s="40"/>
      <c r="DF71" s="41"/>
      <c r="DG71" s="38"/>
      <c r="DH71" s="40"/>
      <c r="DI71" s="41"/>
      <c r="DJ71" s="38"/>
      <c r="DK71" s="40"/>
      <c r="DL71" s="41"/>
      <c r="DM71" s="38"/>
      <c r="DN71" s="40"/>
      <c r="DO71" s="41"/>
      <c r="DP71" s="38"/>
      <c r="DQ71" s="40"/>
      <c r="DR71" s="41"/>
      <c r="DS71" s="38"/>
      <c r="DT71" s="40"/>
      <c r="DU71" s="41"/>
      <c r="DV71" s="38"/>
      <c r="DW71" s="40"/>
      <c r="DX71" s="41"/>
      <c r="DY71" s="38"/>
      <c r="DZ71" s="40"/>
      <c r="EA71" s="41"/>
      <c r="EB71" s="38"/>
      <c r="EC71" s="40"/>
      <c r="ED71" s="41"/>
      <c r="EE71" s="38"/>
      <c r="EF71" s="40"/>
      <c r="EG71" s="41"/>
      <c r="EH71" s="38"/>
      <c r="EI71" s="40"/>
      <c r="EJ71" s="41"/>
      <c r="EK71" s="38"/>
      <c r="EL71" s="40"/>
      <c r="EM71" s="41"/>
      <c r="EN71" s="38"/>
      <c r="EO71" s="40"/>
      <c r="EP71" s="41"/>
      <c r="EQ71" s="38"/>
      <c r="ER71" s="40"/>
      <c r="ES71" s="41"/>
      <c r="ET71" s="38"/>
      <c r="EU71" s="40"/>
      <c r="EV71" s="41"/>
      <c r="EW71" s="38"/>
      <c r="EX71" s="40"/>
      <c r="EY71" s="41"/>
      <c r="EZ71" s="38"/>
      <c r="FA71" s="40"/>
      <c r="FB71" s="41"/>
      <c r="FC71" s="38"/>
      <c r="FD71" s="40"/>
      <c r="FE71" s="41"/>
      <c r="FF71" s="38"/>
      <c r="FG71" s="40"/>
      <c r="FH71" s="41"/>
      <c r="FI71" s="38"/>
      <c r="FJ71" s="40"/>
      <c r="FK71" s="41"/>
      <c r="FL71" s="38"/>
      <c r="FM71" s="40"/>
      <c r="FN71" s="41"/>
    </row>
    <row r="72" spans="1:170" ht="16" customHeight="1">
      <c r="A72" s="38"/>
      <c r="B72" s="42"/>
      <c r="C72" s="38"/>
      <c r="D72" s="40"/>
      <c r="E72" s="41"/>
      <c r="F72" s="38"/>
      <c r="G72" s="40"/>
      <c r="H72" s="41"/>
      <c r="I72" s="38"/>
      <c r="J72" s="40"/>
      <c r="K72" s="41"/>
      <c r="L72" s="38"/>
      <c r="M72" s="40"/>
      <c r="N72" s="41"/>
      <c r="O72" s="38"/>
      <c r="P72" s="40"/>
      <c r="Q72" s="41"/>
      <c r="R72" s="38"/>
      <c r="S72" s="40"/>
      <c r="T72" s="41"/>
      <c r="U72" s="38"/>
      <c r="V72" s="40"/>
      <c r="W72" s="41"/>
      <c r="X72" s="38"/>
      <c r="Y72" s="40"/>
      <c r="Z72" s="41"/>
      <c r="AA72" s="38"/>
      <c r="AB72" s="40"/>
      <c r="AC72" s="41"/>
      <c r="AD72" s="38"/>
      <c r="AE72" s="40"/>
      <c r="AF72" s="41"/>
      <c r="AG72" s="38"/>
      <c r="AH72" s="40"/>
      <c r="AI72" s="41"/>
      <c r="AJ72" s="38"/>
      <c r="AK72" s="40"/>
      <c r="AL72" s="41"/>
      <c r="AM72" s="38"/>
      <c r="AN72" s="40"/>
      <c r="AO72" s="41"/>
      <c r="AP72" s="38"/>
      <c r="AQ72" s="40"/>
      <c r="AR72" s="41"/>
      <c r="AS72" s="38"/>
      <c r="AT72" s="40"/>
      <c r="AU72" s="41"/>
      <c r="AV72" s="38"/>
      <c r="AW72" s="40"/>
      <c r="AX72" s="41"/>
      <c r="AY72" s="38"/>
      <c r="AZ72" s="40"/>
      <c r="BA72" s="41"/>
      <c r="BB72" s="38"/>
      <c r="BC72" s="40"/>
      <c r="BD72" s="41"/>
      <c r="BE72" s="38"/>
      <c r="BF72" s="40"/>
      <c r="BG72" s="41"/>
      <c r="BH72" s="38"/>
      <c r="BI72" s="40"/>
      <c r="BJ72" s="41"/>
      <c r="BK72" s="38"/>
      <c r="BL72" s="40"/>
      <c r="BM72" s="41"/>
      <c r="BN72" s="38"/>
      <c r="BO72" s="40"/>
      <c r="BP72" s="41"/>
      <c r="BQ72" s="38"/>
      <c r="BR72" s="40"/>
      <c r="BS72" s="41"/>
      <c r="BT72" s="38"/>
      <c r="BU72" s="40"/>
      <c r="BV72" s="41"/>
      <c r="BW72" s="38"/>
      <c r="BX72" s="40"/>
      <c r="BY72" s="41"/>
      <c r="BZ72" s="38"/>
      <c r="CA72" s="40"/>
      <c r="CB72" s="41"/>
      <c r="CC72" s="38"/>
      <c r="CD72" s="40"/>
      <c r="CE72" s="41"/>
      <c r="CF72" s="38"/>
      <c r="CG72" s="40"/>
      <c r="CH72" s="41"/>
      <c r="CI72" s="38"/>
      <c r="CJ72" s="40"/>
      <c r="CK72" s="41"/>
      <c r="CL72" s="38"/>
      <c r="CM72" s="40"/>
      <c r="CN72" s="41"/>
      <c r="CO72" s="38"/>
      <c r="CP72" s="40"/>
      <c r="CQ72" s="41"/>
      <c r="CR72" s="38"/>
      <c r="CS72" s="40"/>
      <c r="CT72" s="41"/>
      <c r="CU72" s="38"/>
      <c r="CV72" s="40"/>
      <c r="CW72" s="41"/>
      <c r="CX72" s="38"/>
      <c r="CY72" s="40"/>
      <c r="CZ72" s="41"/>
      <c r="DA72" s="38"/>
      <c r="DB72" s="40"/>
      <c r="DC72" s="41"/>
      <c r="DD72" s="38"/>
      <c r="DE72" s="40"/>
      <c r="DF72" s="41"/>
      <c r="DG72" s="38"/>
      <c r="DH72" s="40"/>
      <c r="DI72" s="41"/>
      <c r="DJ72" s="38"/>
      <c r="DK72" s="40"/>
      <c r="DL72" s="41"/>
      <c r="DM72" s="38"/>
      <c r="DN72" s="40"/>
      <c r="DO72" s="41"/>
      <c r="DP72" s="38"/>
      <c r="DQ72" s="40"/>
      <c r="DR72" s="41"/>
      <c r="DS72" s="38"/>
      <c r="DT72" s="40"/>
      <c r="DU72" s="41"/>
      <c r="DV72" s="38"/>
      <c r="DW72" s="40"/>
      <c r="DX72" s="41"/>
      <c r="DY72" s="38"/>
      <c r="DZ72" s="40"/>
      <c r="EA72" s="41"/>
      <c r="EB72" s="38"/>
      <c r="EC72" s="40"/>
      <c r="ED72" s="41"/>
      <c r="EE72" s="38"/>
      <c r="EF72" s="40"/>
      <c r="EG72" s="41"/>
      <c r="EH72" s="38"/>
      <c r="EI72" s="40"/>
      <c r="EJ72" s="41"/>
      <c r="EK72" s="38"/>
      <c r="EL72" s="40"/>
      <c r="EM72" s="41"/>
      <c r="EN72" s="38"/>
      <c r="EO72" s="40"/>
      <c r="EP72" s="41"/>
      <c r="EQ72" s="38"/>
      <c r="ER72" s="40"/>
      <c r="ES72" s="41"/>
      <c r="ET72" s="38"/>
      <c r="EU72" s="40"/>
      <c r="EV72" s="41"/>
      <c r="EW72" s="38"/>
      <c r="EX72" s="40"/>
      <c r="EY72" s="41"/>
      <c r="EZ72" s="38"/>
      <c r="FA72" s="40"/>
      <c r="FB72" s="41"/>
      <c r="FC72" s="38"/>
      <c r="FD72" s="40"/>
      <c r="FE72" s="41"/>
      <c r="FF72" s="38"/>
      <c r="FG72" s="40"/>
      <c r="FH72" s="41"/>
      <c r="FI72" s="38"/>
      <c r="FJ72" s="40"/>
      <c r="FK72" s="41"/>
      <c r="FL72" s="38"/>
      <c r="FM72" s="40"/>
      <c r="FN72" s="41"/>
    </row>
    <row r="73" spans="1:170" ht="16" customHeight="1">
      <c r="A73" s="38"/>
      <c r="B73" s="42"/>
      <c r="C73" s="38"/>
      <c r="D73" s="40"/>
      <c r="E73" s="41"/>
      <c r="F73" s="38"/>
      <c r="G73" s="40"/>
      <c r="H73" s="41"/>
      <c r="I73" s="38"/>
      <c r="J73" s="40"/>
      <c r="K73" s="41"/>
      <c r="L73" s="38"/>
      <c r="M73" s="40"/>
      <c r="N73" s="41"/>
      <c r="O73" s="38"/>
      <c r="P73" s="40"/>
      <c r="Q73" s="41"/>
      <c r="R73" s="38"/>
      <c r="S73" s="40"/>
      <c r="T73" s="41"/>
      <c r="U73" s="38"/>
      <c r="V73" s="40"/>
      <c r="W73" s="41"/>
      <c r="X73" s="38"/>
      <c r="Y73" s="40"/>
      <c r="Z73" s="41"/>
      <c r="AA73" s="38"/>
      <c r="AB73" s="40"/>
      <c r="AC73" s="41"/>
      <c r="AD73" s="38"/>
      <c r="AE73" s="40"/>
      <c r="AF73" s="41"/>
      <c r="AG73" s="38"/>
      <c r="AH73" s="40"/>
      <c r="AI73" s="41"/>
      <c r="AJ73" s="38"/>
      <c r="AK73" s="40"/>
      <c r="AL73" s="41"/>
      <c r="AM73" s="38"/>
      <c r="AN73" s="40"/>
      <c r="AO73" s="41"/>
      <c r="AP73" s="38"/>
      <c r="AQ73" s="40"/>
      <c r="AR73" s="41"/>
      <c r="AS73" s="38"/>
      <c r="AT73" s="40"/>
      <c r="AU73" s="41"/>
      <c r="AV73" s="38"/>
      <c r="AW73" s="40"/>
      <c r="AX73" s="41"/>
      <c r="AY73" s="38"/>
      <c r="AZ73" s="40"/>
      <c r="BA73" s="41"/>
      <c r="BB73" s="38"/>
      <c r="BC73" s="40"/>
      <c r="BD73" s="41"/>
      <c r="BE73" s="38"/>
      <c r="BF73" s="40"/>
      <c r="BG73" s="41"/>
      <c r="BH73" s="38"/>
      <c r="BI73" s="40"/>
      <c r="BJ73" s="41"/>
      <c r="BK73" s="38"/>
      <c r="BL73" s="40"/>
      <c r="BM73" s="41"/>
      <c r="BN73" s="38"/>
      <c r="BO73" s="40"/>
      <c r="BP73" s="41"/>
      <c r="BQ73" s="38"/>
      <c r="BR73" s="40"/>
      <c r="BS73" s="41"/>
      <c r="BT73" s="38"/>
      <c r="BU73" s="40"/>
      <c r="BV73" s="41"/>
      <c r="BW73" s="38"/>
      <c r="BX73" s="40"/>
      <c r="BY73" s="41"/>
      <c r="BZ73" s="38"/>
      <c r="CA73" s="40"/>
      <c r="CB73" s="41"/>
      <c r="CC73" s="38"/>
      <c r="CD73" s="40"/>
      <c r="CE73" s="41"/>
      <c r="CF73" s="38"/>
      <c r="CG73" s="40"/>
      <c r="CH73" s="41"/>
      <c r="CI73" s="38"/>
      <c r="CJ73" s="40"/>
      <c r="CK73" s="41"/>
      <c r="CL73" s="38"/>
      <c r="CM73" s="40"/>
      <c r="CN73" s="41"/>
      <c r="CO73" s="38"/>
      <c r="CP73" s="40"/>
      <c r="CQ73" s="41"/>
      <c r="CR73" s="38"/>
      <c r="CS73" s="40"/>
      <c r="CT73" s="41"/>
      <c r="CU73" s="38"/>
      <c r="CV73" s="40"/>
      <c r="CW73" s="41"/>
      <c r="CX73" s="38"/>
      <c r="CY73" s="40"/>
      <c r="CZ73" s="41"/>
      <c r="DA73" s="38"/>
      <c r="DB73" s="40"/>
      <c r="DC73" s="41"/>
      <c r="DD73" s="38"/>
      <c r="DE73" s="40"/>
      <c r="DF73" s="41"/>
      <c r="DG73" s="38"/>
      <c r="DH73" s="40"/>
      <c r="DI73" s="41"/>
      <c r="DJ73" s="38"/>
      <c r="DK73" s="40"/>
      <c r="DL73" s="41"/>
      <c r="DM73" s="38"/>
      <c r="DN73" s="40"/>
      <c r="DO73" s="41"/>
      <c r="DP73" s="38"/>
      <c r="DQ73" s="40"/>
      <c r="DR73" s="41"/>
      <c r="DS73" s="38"/>
      <c r="DT73" s="40"/>
      <c r="DU73" s="41"/>
      <c r="DV73" s="38"/>
      <c r="DW73" s="40"/>
      <c r="DX73" s="41"/>
      <c r="DY73" s="38"/>
      <c r="DZ73" s="40"/>
      <c r="EA73" s="41"/>
      <c r="EB73" s="38"/>
      <c r="EC73" s="40"/>
      <c r="ED73" s="41"/>
      <c r="EE73" s="38"/>
      <c r="EF73" s="40"/>
      <c r="EG73" s="41"/>
      <c r="EH73" s="38"/>
      <c r="EI73" s="40"/>
      <c r="EJ73" s="41"/>
      <c r="EK73" s="38"/>
      <c r="EL73" s="40"/>
      <c r="EM73" s="41"/>
      <c r="EN73" s="38"/>
      <c r="EO73" s="40"/>
      <c r="EP73" s="41"/>
      <c r="EQ73" s="38"/>
      <c r="ER73" s="40"/>
      <c r="ES73" s="41"/>
      <c r="ET73" s="38"/>
      <c r="EU73" s="40"/>
      <c r="EV73" s="41"/>
      <c r="EW73" s="38"/>
      <c r="EX73" s="40"/>
      <c r="EY73" s="41"/>
      <c r="EZ73" s="38"/>
      <c r="FA73" s="40"/>
      <c r="FB73" s="41"/>
      <c r="FC73" s="38"/>
      <c r="FD73" s="40"/>
      <c r="FE73" s="41"/>
      <c r="FF73" s="38"/>
      <c r="FG73" s="40"/>
      <c r="FH73" s="41"/>
      <c r="FI73" s="38"/>
      <c r="FJ73" s="40"/>
      <c r="FK73" s="41"/>
      <c r="FL73" s="38"/>
      <c r="FM73" s="40"/>
      <c r="FN73" s="41"/>
    </row>
    <row r="74" spans="1:170" ht="16" customHeight="1">
      <c r="A74" s="38"/>
      <c r="B74" s="42"/>
      <c r="C74" s="38"/>
      <c r="D74" s="40"/>
      <c r="E74" s="41"/>
      <c r="F74" s="38"/>
      <c r="G74" s="40"/>
      <c r="H74" s="41"/>
      <c r="I74" s="38"/>
      <c r="J74" s="40"/>
      <c r="K74" s="41"/>
      <c r="L74" s="38"/>
      <c r="M74" s="40"/>
      <c r="N74" s="41"/>
      <c r="O74" s="38"/>
      <c r="P74" s="40"/>
      <c r="Q74" s="41"/>
      <c r="R74" s="38"/>
      <c r="S74" s="40"/>
      <c r="T74" s="41"/>
      <c r="U74" s="38"/>
      <c r="V74" s="40"/>
      <c r="W74" s="41"/>
      <c r="X74" s="38"/>
      <c r="Y74" s="40"/>
      <c r="Z74" s="41"/>
      <c r="AA74" s="38"/>
      <c r="AB74" s="40"/>
      <c r="AC74" s="41"/>
      <c r="AD74" s="38"/>
      <c r="AE74" s="40"/>
      <c r="AF74" s="41"/>
      <c r="AG74" s="38"/>
      <c r="AH74" s="40"/>
      <c r="AI74" s="41"/>
      <c r="AJ74" s="38"/>
      <c r="AK74" s="40"/>
      <c r="AL74" s="41"/>
      <c r="AM74" s="38"/>
      <c r="AN74" s="40"/>
      <c r="AO74" s="41"/>
      <c r="AP74" s="38"/>
      <c r="AQ74" s="40"/>
      <c r="AR74" s="41"/>
      <c r="AS74" s="38"/>
      <c r="AT74" s="40"/>
      <c r="AU74" s="41"/>
      <c r="AV74" s="38"/>
      <c r="AW74" s="40"/>
      <c r="AX74" s="41"/>
      <c r="AY74" s="38"/>
      <c r="AZ74" s="40"/>
      <c r="BA74" s="41"/>
      <c r="BB74" s="38"/>
      <c r="BC74" s="40"/>
      <c r="BD74" s="41"/>
      <c r="BE74" s="38"/>
      <c r="BF74" s="40"/>
      <c r="BG74" s="41"/>
      <c r="BH74" s="38"/>
      <c r="BI74" s="40"/>
      <c r="BJ74" s="41"/>
      <c r="BK74" s="38"/>
      <c r="BL74" s="40"/>
      <c r="BM74" s="41"/>
      <c r="BN74" s="38"/>
      <c r="BO74" s="40"/>
      <c r="BP74" s="41"/>
      <c r="BQ74" s="38"/>
      <c r="BR74" s="40"/>
      <c r="BS74" s="41"/>
      <c r="BT74" s="38"/>
      <c r="BU74" s="40"/>
      <c r="BV74" s="41"/>
      <c r="BW74" s="38"/>
      <c r="BX74" s="40"/>
      <c r="BY74" s="41"/>
      <c r="BZ74" s="38"/>
      <c r="CA74" s="40"/>
      <c r="CB74" s="41"/>
      <c r="CC74" s="38"/>
      <c r="CD74" s="40"/>
      <c r="CE74" s="41"/>
      <c r="CF74" s="38"/>
      <c r="CG74" s="40"/>
      <c r="CH74" s="41"/>
      <c r="CI74" s="38"/>
      <c r="CJ74" s="40"/>
      <c r="CK74" s="41"/>
      <c r="CL74" s="38"/>
      <c r="CM74" s="40"/>
      <c r="CN74" s="41"/>
      <c r="CO74" s="38"/>
      <c r="CP74" s="40"/>
      <c r="CQ74" s="41"/>
      <c r="CR74" s="38"/>
      <c r="CS74" s="40"/>
      <c r="CT74" s="41"/>
      <c r="CU74" s="38"/>
      <c r="CV74" s="40"/>
      <c r="CW74" s="41"/>
      <c r="CX74" s="38"/>
      <c r="CY74" s="40"/>
      <c r="CZ74" s="41"/>
      <c r="DA74" s="38"/>
      <c r="DB74" s="40"/>
      <c r="DC74" s="41"/>
      <c r="DD74" s="38"/>
      <c r="DE74" s="40"/>
      <c r="DF74" s="41"/>
      <c r="DG74" s="38"/>
      <c r="DH74" s="40"/>
      <c r="DI74" s="41"/>
      <c r="DJ74" s="38"/>
      <c r="DK74" s="40"/>
      <c r="DL74" s="41"/>
      <c r="DM74" s="38"/>
      <c r="DN74" s="40"/>
      <c r="DO74" s="41"/>
      <c r="DP74" s="38"/>
      <c r="DQ74" s="40"/>
      <c r="DR74" s="41"/>
      <c r="DS74" s="38"/>
      <c r="DT74" s="40"/>
      <c r="DU74" s="41"/>
      <c r="DV74" s="38"/>
      <c r="DW74" s="40"/>
      <c r="DX74" s="41"/>
      <c r="DY74" s="38"/>
      <c r="DZ74" s="40"/>
      <c r="EA74" s="41"/>
      <c r="EB74" s="38"/>
      <c r="EC74" s="40"/>
      <c r="ED74" s="41"/>
      <c r="EE74" s="38"/>
      <c r="EF74" s="40"/>
      <c r="EG74" s="41"/>
      <c r="EH74" s="38"/>
      <c r="EI74" s="40"/>
      <c r="EJ74" s="41"/>
      <c r="EK74" s="38"/>
      <c r="EL74" s="40"/>
      <c r="EM74" s="41"/>
      <c r="EN74" s="38"/>
      <c r="EO74" s="40"/>
      <c r="EP74" s="41"/>
      <c r="EQ74" s="38"/>
      <c r="ER74" s="40"/>
      <c r="ES74" s="41"/>
      <c r="ET74" s="38"/>
      <c r="EU74" s="40"/>
      <c r="EV74" s="41"/>
      <c r="EW74" s="38"/>
      <c r="EX74" s="40"/>
      <c r="EY74" s="41"/>
      <c r="EZ74" s="38"/>
      <c r="FA74" s="40"/>
      <c r="FB74" s="41"/>
      <c r="FC74" s="38"/>
      <c r="FD74" s="40"/>
      <c r="FE74" s="41"/>
      <c r="FF74" s="38"/>
      <c r="FG74" s="40"/>
      <c r="FH74" s="41"/>
      <c r="FI74" s="38"/>
      <c r="FJ74" s="40"/>
      <c r="FK74" s="41"/>
      <c r="FL74" s="38"/>
      <c r="FM74" s="40"/>
      <c r="FN74" s="41"/>
    </row>
    <row r="75" spans="1:170" ht="16" customHeight="1">
      <c r="A75" s="38"/>
      <c r="B75" s="42"/>
      <c r="C75" s="38"/>
      <c r="D75" s="40"/>
      <c r="E75" s="41"/>
      <c r="F75" s="38"/>
      <c r="G75" s="40"/>
      <c r="H75" s="41"/>
      <c r="I75" s="38"/>
      <c r="J75" s="40"/>
      <c r="K75" s="41"/>
      <c r="L75" s="38"/>
      <c r="M75" s="40"/>
      <c r="N75" s="41"/>
      <c r="O75" s="38"/>
      <c r="P75" s="40"/>
      <c r="Q75" s="41"/>
      <c r="R75" s="38"/>
      <c r="S75" s="40"/>
      <c r="T75" s="41"/>
      <c r="U75" s="38"/>
      <c r="V75" s="40"/>
      <c r="W75" s="41"/>
      <c r="X75" s="38"/>
      <c r="Y75" s="40"/>
      <c r="Z75" s="41"/>
      <c r="AA75" s="38"/>
      <c r="AB75" s="40"/>
      <c r="AC75" s="41"/>
      <c r="AD75" s="38"/>
      <c r="AE75" s="40"/>
      <c r="AF75" s="41"/>
      <c r="AG75" s="38"/>
      <c r="AH75" s="40"/>
      <c r="AI75" s="41"/>
      <c r="AJ75" s="38"/>
      <c r="AK75" s="40"/>
      <c r="AL75" s="41"/>
      <c r="AM75" s="38"/>
      <c r="AN75" s="40"/>
      <c r="AO75" s="41"/>
      <c r="AP75" s="38"/>
      <c r="AQ75" s="40"/>
      <c r="AR75" s="41"/>
      <c r="AS75" s="38"/>
      <c r="AT75" s="40"/>
      <c r="AU75" s="41"/>
      <c r="AV75" s="38"/>
      <c r="AW75" s="40"/>
      <c r="AX75" s="41"/>
      <c r="AY75" s="38"/>
      <c r="AZ75" s="40"/>
      <c r="BA75" s="41"/>
      <c r="BB75" s="38"/>
      <c r="BC75" s="40"/>
      <c r="BD75" s="41"/>
      <c r="BE75" s="38"/>
      <c r="BF75" s="40"/>
      <c r="BG75" s="41"/>
      <c r="BH75" s="38"/>
      <c r="BI75" s="40"/>
      <c r="BJ75" s="41"/>
      <c r="BK75" s="38"/>
      <c r="BL75" s="40"/>
      <c r="BM75" s="41"/>
      <c r="BN75" s="38"/>
      <c r="BO75" s="40"/>
      <c r="BP75" s="41"/>
      <c r="BQ75" s="38"/>
      <c r="BR75" s="40"/>
      <c r="BS75" s="41"/>
      <c r="BT75" s="38"/>
      <c r="BU75" s="40"/>
      <c r="BV75" s="41"/>
      <c r="BW75" s="38"/>
      <c r="BX75" s="40"/>
      <c r="BY75" s="41"/>
      <c r="BZ75" s="38"/>
      <c r="CA75" s="40"/>
      <c r="CB75" s="41"/>
      <c r="CC75" s="38"/>
      <c r="CD75" s="40"/>
      <c r="CE75" s="41"/>
      <c r="CF75" s="38"/>
      <c r="CG75" s="40"/>
      <c r="CH75" s="41"/>
      <c r="CI75" s="38"/>
      <c r="CJ75" s="40"/>
      <c r="CK75" s="41"/>
      <c r="CL75" s="38"/>
      <c r="CM75" s="40"/>
      <c r="CN75" s="41"/>
      <c r="CO75" s="38"/>
      <c r="CP75" s="40"/>
      <c r="CQ75" s="41"/>
      <c r="CR75" s="38"/>
      <c r="CS75" s="40"/>
      <c r="CT75" s="41"/>
      <c r="CU75" s="38"/>
      <c r="CV75" s="40"/>
      <c r="CW75" s="41"/>
      <c r="CX75" s="38"/>
      <c r="CY75" s="40"/>
      <c r="CZ75" s="41"/>
      <c r="DA75" s="38"/>
      <c r="DB75" s="40"/>
      <c r="DC75" s="41"/>
      <c r="DD75" s="38"/>
      <c r="DE75" s="40"/>
      <c r="DF75" s="41"/>
      <c r="DG75" s="38"/>
      <c r="DH75" s="40"/>
      <c r="DI75" s="41"/>
      <c r="DJ75" s="38"/>
      <c r="DK75" s="40"/>
      <c r="DL75" s="41"/>
      <c r="DM75" s="38"/>
      <c r="DN75" s="40"/>
      <c r="DO75" s="41"/>
      <c r="DP75" s="38"/>
      <c r="DQ75" s="40"/>
      <c r="DR75" s="41"/>
      <c r="DS75" s="38"/>
      <c r="DT75" s="40"/>
      <c r="DU75" s="41"/>
      <c r="DV75" s="38"/>
      <c r="DW75" s="40"/>
      <c r="DX75" s="41"/>
      <c r="DY75" s="38"/>
      <c r="DZ75" s="40"/>
      <c r="EA75" s="41"/>
      <c r="EB75" s="38"/>
      <c r="EC75" s="40"/>
      <c r="ED75" s="41"/>
      <c r="EE75" s="38"/>
      <c r="EF75" s="40"/>
      <c r="EG75" s="41"/>
      <c r="EH75" s="38"/>
      <c r="EI75" s="40"/>
      <c r="EJ75" s="41"/>
      <c r="EK75" s="38"/>
      <c r="EL75" s="40"/>
      <c r="EM75" s="41"/>
      <c r="EN75" s="38"/>
      <c r="EO75" s="40"/>
      <c r="EP75" s="41"/>
      <c r="EQ75" s="38"/>
      <c r="ER75" s="40"/>
      <c r="ES75" s="41"/>
      <c r="ET75" s="38"/>
      <c r="EU75" s="40"/>
      <c r="EV75" s="41"/>
      <c r="EW75" s="38"/>
      <c r="EX75" s="40"/>
      <c r="EY75" s="41"/>
      <c r="EZ75" s="38"/>
      <c r="FA75" s="40"/>
      <c r="FB75" s="41"/>
      <c r="FC75" s="38"/>
      <c r="FD75" s="40"/>
      <c r="FE75" s="41"/>
      <c r="FF75" s="38"/>
      <c r="FG75" s="40"/>
      <c r="FH75" s="41"/>
      <c r="FI75" s="38"/>
      <c r="FJ75" s="40"/>
      <c r="FK75" s="41"/>
      <c r="FL75" s="38"/>
      <c r="FM75" s="40"/>
      <c r="FN75" s="41"/>
    </row>
    <row r="76" spans="1:170" ht="16" customHeight="1">
      <c r="A76" s="38"/>
      <c r="B76" s="42"/>
      <c r="C76" s="38"/>
      <c r="D76" s="40"/>
      <c r="E76" s="41"/>
      <c r="F76" s="38"/>
      <c r="G76" s="40"/>
      <c r="H76" s="41"/>
      <c r="I76" s="38"/>
      <c r="J76" s="40"/>
      <c r="K76" s="41"/>
      <c r="L76" s="38"/>
      <c r="M76" s="40"/>
      <c r="N76" s="41"/>
      <c r="O76" s="38"/>
      <c r="P76" s="40"/>
      <c r="Q76" s="41"/>
      <c r="R76" s="38"/>
      <c r="S76" s="40"/>
      <c r="T76" s="41"/>
      <c r="U76" s="38"/>
      <c r="V76" s="40"/>
      <c r="W76" s="41"/>
      <c r="X76" s="38"/>
      <c r="Y76" s="40"/>
      <c r="Z76" s="41"/>
      <c r="AA76" s="38"/>
      <c r="AB76" s="40"/>
      <c r="AC76" s="41"/>
      <c r="AD76" s="38"/>
      <c r="AE76" s="40"/>
      <c r="AF76" s="41"/>
      <c r="AG76" s="38"/>
      <c r="AH76" s="40"/>
      <c r="AI76" s="41"/>
      <c r="AJ76" s="38"/>
      <c r="AK76" s="40"/>
      <c r="AL76" s="41"/>
      <c r="AM76" s="38"/>
      <c r="AN76" s="40"/>
      <c r="AO76" s="41"/>
      <c r="AP76" s="38"/>
      <c r="AQ76" s="40"/>
      <c r="AR76" s="41"/>
      <c r="AS76" s="38"/>
      <c r="AT76" s="40"/>
      <c r="AU76" s="41"/>
      <c r="AV76" s="38"/>
      <c r="AW76" s="40"/>
      <c r="AX76" s="41"/>
      <c r="AY76" s="38"/>
      <c r="AZ76" s="40"/>
      <c r="BA76" s="41"/>
      <c r="BB76" s="38"/>
      <c r="BC76" s="40"/>
      <c r="BD76" s="41"/>
      <c r="BE76" s="38"/>
      <c r="BF76" s="40"/>
      <c r="BG76" s="41"/>
      <c r="BH76" s="38"/>
      <c r="BI76" s="40"/>
      <c r="BJ76" s="41"/>
      <c r="BK76" s="38"/>
      <c r="BL76" s="40"/>
      <c r="BM76" s="41"/>
      <c r="BN76" s="38"/>
      <c r="BO76" s="40"/>
      <c r="BP76" s="41"/>
      <c r="BQ76" s="38"/>
      <c r="BR76" s="40"/>
      <c r="BS76" s="41"/>
      <c r="BT76" s="38"/>
      <c r="BU76" s="40"/>
      <c r="BV76" s="41"/>
      <c r="BW76" s="38"/>
      <c r="BX76" s="40"/>
      <c r="BY76" s="41"/>
      <c r="BZ76" s="38"/>
      <c r="CA76" s="40"/>
      <c r="CB76" s="41"/>
      <c r="CC76" s="38"/>
      <c r="CD76" s="40"/>
      <c r="CE76" s="41"/>
      <c r="CF76" s="38"/>
      <c r="CG76" s="40"/>
      <c r="CH76" s="41"/>
      <c r="CI76" s="38"/>
      <c r="CJ76" s="40"/>
      <c r="CK76" s="41"/>
      <c r="CL76" s="38"/>
      <c r="CM76" s="40"/>
      <c r="CN76" s="41"/>
      <c r="CO76" s="38"/>
      <c r="CP76" s="40"/>
      <c r="CQ76" s="41"/>
      <c r="CR76" s="38"/>
      <c r="CS76" s="40"/>
      <c r="CT76" s="41"/>
      <c r="CU76" s="38"/>
      <c r="CV76" s="40"/>
      <c r="CW76" s="41"/>
      <c r="CX76" s="38"/>
      <c r="CY76" s="40"/>
      <c r="CZ76" s="41"/>
      <c r="DA76" s="38"/>
      <c r="DB76" s="40"/>
      <c r="DC76" s="41"/>
      <c r="DD76" s="38"/>
      <c r="DE76" s="40"/>
      <c r="DF76" s="41"/>
      <c r="DG76" s="38"/>
      <c r="DH76" s="40"/>
      <c r="DI76" s="41"/>
      <c r="DJ76" s="38"/>
      <c r="DK76" s="40"/>
      <c r="DL76" s="41"/>
      <c r="DM76" s="38"/>
      <c r="DN76" s="40"/>
      <c r="DO76" s="41"/>
      <c r="DP76" s="38"/>
      <c r="DQ76" s="40"/>
      <c r="DR76" s="41"/>
      <c r="DS76" s="38"/>
      <c r="DT76" s="40"/>
      <c r="DU76" s="41"/>
      <c r="DV76" s="38"/>
      <c r="DW76" s="40"/>
      <c r="DX76" s="41"/>
      <c r="DY76" s="38"/>
      <c r="DZ76" s="40"/>
      <c r="EA76" s="41"/>
      <c r="EB76" s="38"/>
      <c r="EC76" s="40"/>
      <c r="ED76" s="41"/>
      <c r="EE76" s="38"/>
      <c r="EF76" s="40"/>
      <c r="EG76" s="41"/>
      <c r="EH76" s="38"/>
      <c r="EI76" s="40"/>
      <c r="EJ76" s="41"/>
      <c r="EK76" s="38"/>
      <c r="EL76" s="40"/>
      <c r="EM76" s="41"/>
      <c r="EN76" s="38"/>
      <c r="EO76" s="40"/>
      <c r="EP76" s="41"/>
      <c r="EQ76" s="38"/>
      <c r="ER76" s="40"/>
      <c r="ES76" s="41"/>
      <c r="ET76" s="38"/>
      <c r="EU76" s="40"/>
      <c r="EV76" s="41"/>
      <c r="EW76" s="38"/>
      <c r="EX76" s="40"/>
      <c r="EY76" s="41"/>
      <c r="EZ76" s="38"/>
      <c r="FA76" s="40"/>
      <c r="FB76" s="41"/>
      <c r="FC76" s="38"/>
      <c r="FD76" s="40"/>
      <c r="FE76" s="41"/>
      <c r="FF76" s="38"/>
      <c r="FG76" s="40"/>
      <c r="FH76" s="41"/>
      <c r="FI76" s="38"/>
      <c r="FJ76" s="40"/>
      <c r="FK76" s="41"/>
      <c r="FL76" s="38"/>
      <c r="FM76" s="40"/>
      <c r="FN76" s="41"/>
    </row>
    <row r="77" spans="1:170" ht="16" customHeight="1">
      <c r="A77" s="38"/>
      <c r="B77" s="42"/>
      <c r="C77" s="38"/>
      <c r="D77" s="40"/>
      <c r="E77" s="41"/>
      <c r="F77" s="38"/>
      <c r="G77" s="40"/>
      <c r="H77" s="41"/>
      <c r="I77" s="38"/>
      <c r="J77" s="40"/>
      <c r="K77" s="41"/>
      <c r="L77" s="38"/>
      <c r="M77" s="40"/>
      <c r="N77" s="41"/>
      <c r="O77" s="38"/>
      <c r="P77" s="40"/>
      <c r="Q77" s="41"/>
      <c r="R77" s="38"/>
      <c r="S77" s="40"/>
      <c r="T77" s="41"/>
      <c r="U77" s="38"/>
      <c r="V77" s="40"/>
      <c r="W77" s="41"/>
      <c r="X77" s="38"/>
      <c r="Y77" s="40"/>
      <c r="Z77" s="41"/>
      <c r="AA77" s="38"/>
      <c r="AB77" s="40"/>
      <c r="AC77" s="41"/>
      <c r="AD77" s="38"/>
      <c r="AE77" s="40"/>
      <c r="AF77" s="41"/>
      <c r="AG77" s="38"/>
      <c r="AH77" s="40"/>
      <c r="AI77" s="41"/>
      <c r="AJ77" s="38"/>
      <c r="AK77" s="40"/>
      <c r="AL77" s="41"/>
      <c r="AM77" s="38"/>
      <c r="AN77" s="40"/>
      <c r="AO77" s="41"/>
      <c r="AP77" s="38"/>
      <c r="AQ77" s="40"/>
      <c r="AR77" s="41"/>
      <c r="AS77" s="38"/>
      <c r="AT77" s="40"/>
      <c r="AU77" s="41"/>
      <c r="AV77" s="38"/>
      <c r="AW77" s="40"/>
      <c r="AX77" s="41"/>
      <c r="AY77" s="38"/>
      <c r="AZ77" s="40"/>
      <c r="BA77" s="41"/>
      <c r="BB77" s="38"/>
      <c r="BC77" s="40"/>
      <c r="BD77" s="41"/>
      <c r="BE77" s="38"/>
      <c r="BF77" s="40"/>
      <c r="BG77" s="41"/>
      <c r="BH77" s="38"/>
      <c r="BI77" s="40"/>
      <c r="BJ77" s="41"/>
      <c r="BK77" s="38"/>
      <c r="BL77" s="40"/>
      <c r="BM77" s="41"/>
      <c r="BN77" s="38"/>
      <c r="BO77" s="40"/>
      <c r="BP77" s="41"/>
      <c r="BQ77" s="38"/>
      <c r="BR77" s="40"/>
      <c r="BS77" s="41"/>
      <c r="BT77" s="38"/>
      <c r="BU77" s="40"/>
      <c r="BV77" s="41"/>
      <c r="BW77" s="38"/>
      <c r="BX77" s="40"/>
      <c r="BY77" s="41"/>
      <c r="BZ77" s="38"/>
      <c r="CA77" s="40"/>
      <c r="CB77" s="41"/>
      <c r="CC77" s="38"/>
      <c r="CD77" s="40"/>
      <c r="CE77" s="41"/>
      <c r="CF77" s="38"/>
      <c r="CG77" s="40"/>
      <c r="CH77" s="41"/>
      <c r="CI77" s="38"/>
      <c r="CJ77" s="40"/>
      <c r="CK77" s="41"/>
      <c r="CL77" s="38"/>
      <c r="CM77" s="40"/>
      <c r="CN77" s="41"/>
      <c r="CO77" s="38"/>
      <c r="CP77" s="40"/>
      <c r="CQ77" s="41"/>
      <c r="CR77" s="38"/>
      <c r="CS77" s="40"/>
      <c r="CT77" s="41"/>
      <c r="CU77" s="38"/>
      <c r="CV77" s="40"/>
      <c r="CW77" s="41"/>
      <c r="CX77" s="38"/>
      <c r="CY77" s="40"/>
      <c r="CZ77" s="41"/>
      <c r="DA77" s="38"/>
      <c r="DB77" s="40"/>
      <c r="DC77" s="41"/>
      <c r="DD77" s="38"/>
      <c r="DE77" s="40"/>
      <c r="DF77" s="41"/>
      <c r="DG77" s="38"/>
      <c r="DH77" s="40"/>
      <c r="DI77" s="41"/>
      <c r="DJ77" s="38"/>
      <c r="DK77" s="40"/>
      <c r="DL77" s="41"/>
      <c r="DM77" s="38"/>
      <c r="DN77" s="40"/>
      <c r="DO77" s="41"/>
      <c r="DP77" s="38"/>
      <c r="DQ77" s="40"/>
      <c r="DR77" s="41"/>
      <c r="DS77" s="38"/>
      <c r="DT77" s="40"/>
      <c r="DU77" s="41"/>
      <c r="DV77" s="38"/>
      <c r="DW77" s="40"/>
      <c r="DX77" s="41"/>
      <c r="DY77" s="38"/>
      <c r="DZ77" s="40"/>
      <c r="EA77" s="41"/>
      <c r="EB77" s="38"/>
      <c r="EC77" s="40"/>
      <c r="ED77" s="41"/>
      <c r="EE77" s="38"/>
      <c r="EF77" s="40"/>
      <c r="EG77" s="41"/>
      <c r="EH77" s="38"/>
      <c r="EI77" s="40"/>
      <c r="EJ77" s="41"/>
      <c r="EK77" s="38"/>
      <c r="EL77" s="40"/>
      <c r="EM77" s="41"/>
      <c r="EN77" s="38"/>
      <c r="EO77" s="40"/>
      <c r="EP77" s="41"/>
      <c r="EQ77" s="38"/>
      <c r="ER77" s="40"/>
      <c r="ES77" s="41"/>
      <c r="ET77" s="38"/>
      <c r="EU77" s="40"/>
      <c r="EV77" s="41"/>
      <c r="EW77" s="38"/>
      <c r="EX77" s="40"/>
      <c r="EY77" s="41"/>
      <c r="EZ77" s="38"/>
      <c r="FA77" s="40"/>
      <c r="FB77" s="41"/>
      <c r="FC77" s="38"/>
      <c r="FD77" s="40"/>
      <c r="FE77" s="41"/>
      <c r="FF77" s="38"/>
      <c r="FG77" s="40"/>
      <c r="FH77" s="41"/>
      <c r="FI77" s="38"/>
      <c r="FJ77" s="40"/>
      <c r="FK77" s="41"/>
      <c r="FL77" s="38"/>
      <c r="FM77" s="40"/>
      <c r="FN77" s="41"/>
    </row>
    <row r="78" spans="1:170" ht="16" customHeight="1">
      <c r="A78" s="38"/>
      <c r="B78" s="42"/>
      <c r="C78" s="38"/>
      <c r="D78" s="40"/>
      <c r="E78" s="41"/>
      <c r="F78" s="38"/>
      <c r="G78" s="40"/>
      <c r="H78" s="41"/>
      <c r="I78" s="38"/>
      <c r="J78" s="40"/>
      <c r="K78" s="41"/>
      <c r="L78" s="38"/>
      <c r="M78" s="40"/>
      <c r="N78" s="41"/>
      <c r="O78" s="38"/>
      <c r="P78" s="40"/>
      <c r="Q78" s="41"/>
      <c r="R78" s="38"/>
      <c r="S78" s="40"/>
      <c r="T78" s="41"/>
      <c r="U78" s="38"/>
      <c r="V78" s="40"/>
      <c r="W78" s="41"/>
      <c r="X78" s="38"/>
      <c r="Y78" s="40"/>
      <c r="Z78" s="41"/>
      <c r="AA78" s="38"/>
      <c r="AB78" s="40"/>
      <c r="AC78" s="41"/>
      <c r="AD78" s="38"/>
      <c r="AE78" s="40"/>
      <c r="AF78" s="41"/>
      <c r="AG78" s="38"/>
      <c r="AH78" s="40"/>
      <c r="AI78" s="41"/>
      <c r="AJ78" s="38"/>
      <c r="AK78" s="40"/>
      <c r="AL78" s="41"/>
      <c r="AM78" s="38"/>
      <c r="AN78" s="40"/>
      <c r="AO78" s="41"/>
      <c r="AP78" s="38"/>
      <c r="AQ78" s="40"/>
      <c r="AR78" s="41"/>
      <c r="AS78" s="38"/>
      <c r="AT78" s="40"/>
      <c r="AU78" s="41"/>
      <c r="AV78" s="38"/>
      <c r="AW78" s="40"/>
      <c r="AX78" s="41"/>
      <c r="AY78" s="38"/>
      <c r="AZ78" s="40"/>
      <c r="BA78" s="41"/>
      <c r="BB78" s="38"/>
      <c r="BC78" s="40"/>
      <c r="BD78" s="41"/>
      <c r="BE78" s="38"/>
      <c r="BF78" s="40"/>
      <c r="BG78" s="41"/>
      <c r="BH78" s="38"/>
      <c r="BI78" s="40"/>
      <c r="BJ78" s="41"/>
      <c r="BK78" s="38"/>
      <c r="BL78" s="40"/>
      <c r="BM78" s="41"/>
      <c r="BN78" s="38"/>
      <c r="BO78" s="40"/>
      <c r="BP78" s="41"/>
      <c r="BQ78" s="38"/>
      <c r="BR78" s="40"/>
      <c r="BS78" s="41"/>
      <c r="BT78" s="38"/>
      <c r="BU78" s="40"/>
      <c r="BV78" s="41"/>
      <c r="BW78" s="38"/>
      <c r="BX78" s="40"/>
      <c r="BY78" s="41"/>
      <c r="BZ78" s="38"/>
      <c r="CA78" s="40"/>
      <c r="CB78" s="41"/>
      <c r="CC78" s="38"/>
      <c r="CD78" s="40"/>
      <c r="CE78" s="41"/>
      <c r="CF78" s="38"/>
      <c r="CG78" s="40"/>
      <c r="CH78" s="41"/>
      <c r="CI78" s="38"/>
      <c r="CJ78" s="40"/>
      <c r="CK78" s="41"/>
      <c r="CL78" s="38"/>
      <c r="CM78" s="40"/>
      <c r="CN78" s="41"/>
      <c r="CO78" s="38"/>
      <c r="CP78" s="40"/>
      <c r="CQ78" s="41"/>
      <c r="CR78" s="38"/>
      <c r="CS78" s="40"/>
      <c r="CT78" s="41"/>
      <c r="CU78" s="38"/>
      <c r="CV78" s="40"/>
      <c r="CW78" s="41"/>
      <c r="CX78" s="38"/>
      <c r="CY78" s="40"/>
      <c r="CZ78" s="41"/>
      <c r="DA78" s="38"/>
      <c r="DB78" s="40"/>
      <c r="DC78" s="41"/>
      <c r="DD78" s="38"/>
      <c r="DE78" s="40"/>
      <c r="DF78" s="41"/>
      <c r="DG78" s="38"/>
      <c r="DH78" s="40"/>
      <c r="DI78" s="41"/>
      <c r="DJ78" s="38"/>
      <c r="DK78" s="40"/>
      <c r="DL78" s="41"/>
      <c r="DM78" s="38"/>
      <c r="DN78" s="40"/>
      <c r="DO78" s="41"/>
      <c r="DP78" s="38"/>
      <c r="DQ78" s="40"/>
      <c r="DR78" s="41"/>
      <c r="DS78" s="38"/>
      <c r="DT78" s="40"/>
      <c r="DU78" s="41"/>
      <c r="DV78" s="38"/>
      <c r="DW78" s="40"/>
      <c r="DX78" s="41"/>
      <c r="DY78" s="38"/>
      <c r="DZ78" s="40"/>
      <c r="EA78" s="41"/>
      <c r="EB78" s="38"/>
      <c r="EC78" s="40"/>
      <c r="ED78" s="41"/>
      <c r="EE78" s="38"/>
      <c r="EF78" s="40"/>
      <c r="EG78" s="41"/>
      <c r="EH78" s="38"/>
      <c r="EI78" s="40"/>
      <c r="EJ78" s="41"/>
      <c r="EK78" s="38"/>
      <c r="EL78" s="40"/>
      <c r="EM78" s="41"/>
      <c r="EN78" s="38"/>
      <c r="EO78" s="40"/>
      <c r="EP78" s="41"/>
      <c r="EQ78" s="38"/>
      <c r="ER78" s="40"/>
      <c r="ES78" s="41"/>
      <c r="ET78" s="38"/>
      <c r="EU78" s="40"/>
      <c r="EV78" s="41"/>
      <c r="EW78" s="38"/>
      <c r="EX78" s="40"/>
      <c r="EY78" s="41"/>
      <c r="EZ78" s="38"/>
      <c r="FA78" s="40"/>
      <c r="FB78" s="41"/>
      <c r="FC78" s="38"/>
      <c r="FD78" s="40"/>
      <c r="FE78" s="41"/>
      <c r="FF78" s="38"/>
      <c r="FG78" s="40"/>
      <c r="FH78" s="41"/>
      <c r="FI78" s="38"/>
      <c r="FJ78" s="40"/>
      <c r="FK78" s="41"/>
      <c r="FL78" s="38"/>
      <c r="FM78" s="40"/>
      <c r="FN78" s="41"/>
    </row>
    <row r="79" spans="1:170" ht="16" customHeight="1">
      <c r="A79" s="38"/>
      <c r="B79" s="42"/>
      <c r="C79" s="38"/>
      <c r="D79" s="40"/>
      <c r="E79" s="41"/>
      <c r="F79" s="38"/>
      <c r="G79" s="40"/>
      <c r="H79" s="41"/>
      <c r="I79" s="38"/>
      <c r="J79" s="40"/>
      <c r="K79" s="41"/>
      <c r="L79" s="38"/>
      <c r="M79" s="40"/>
      <c r="N79" s="41"/>
      <c r="O79" s="38"/>
      <c r="P79" s="40"/>
      <c r="Q79" s="41"/>
      <c r="R79" s="38"/>
      <c r="S79" s="40"/>
      <c r="T79" s="41"/>
      <c r="U79" s="38"/>
      <c r="V79" s="40"/>
      <c r="W79" s="41"/>
      <c r="X79" s="38"/>
      <c r="Y79" s="40"/>
      <c r="Z79" s="41"/>
      <c r="AA79" s="38"/>
      <c r="AB79" s="40"/>
      <c r="AC79" s="41"/>
      <c r="AD79" s="38"/>
      <c r="AE79" s="40"/>
      <c r="AF79" s="41"/>
      <c r="AG79" s="38"/>
      <c r="AH79" s="40"/>
      <c r="AI79" s="41"/>
      <c r="AJ79" s="38"/>
      <c r="AK79" s="40"/>
      <c r="AL79" s="41"/>
      <c r="AM79" s="38"/>
      <c r="AN79" s="40"/>
      <c r="AO79" s="41"/>
      <c r="AP79" s="38"/>
      <c r="AQ79" s="40"/>
      <c r="AR79" s="41"/>
      <c r="AS79" s="38"/>
      <c r="AT79" s="40"/>
      <c r="AU79" s="41"/>
      <c r="AV79" s="38"/>
      <c r="AW79" s="40"/>
      <c r="AX79" s="41"/>
      <c r="AY79" s="38"/>
      <c r="AZ79" s="40"/>
      <c r="BA79" s="41"/>
      <c r="BB79" s="38"/>
      <c r="BC79" s="40"/>
      <c r="BD79" s="41"/>
      <c r="BE79" s="38"/>
      <c r="BF79" s="40"/>
      <c r="BG79" s="41"/>
      <c r="BH79" s="38"/>
      <c r="BI79" s="40"/>
      <c r="BJ79" s="41"/>
      <c r="BK79" s="38"/>
      <c r="BL79" s="40"/>
      <c r="BM79" s="41"/>
      <c r="BN79" s="38"/>
      <c r="BO79" s="40"/>
      <c r="BP79" s="41"/>
      <c r="BQ79" s="38"/>
      <c r="BR79" s="40"/>
      <c r="BS79" s="41"/>
      <c r="BT79" s="38"/>
      <c r="BU79" s="40"/>
      <c r="BV79" s="41"/>
      <c r="BW79" s="38"/>
      <c r="BX79" s="40"/>
      <c r="BY79" s="41"/>
      <c r="BZ79" s="38"/>
      <c r="CA79" s="40"/>
      <c r="CB79" s="41"/>
      <c r="CC79" s="38"/>
      <c r="CD79" s="40"/>
      <c r="CE79" s="41"/>
      <c r="CF79" s="38"/>
      <c r="CG79" s="40"/>
      <c r="CH79" s="41"/>
      <c r="CI79" s="38"/>
      <c r="CJ79" s="40"/>
      <c r="CK79" s="41"/>
      <c r="CL79" s="38"/>
      <c r="CM79" s="40"/>
      <c r="CN79" s="41"/>
      <c r="CO79" s="38"/>
      <c r="CP79" s="40"/>
      <c r="CQ79" s="41"/>
      <c r="CR79" s="38"/>
      <c r="CS79" s="40"/>
      <c r="CT79" s="41"/>
      <c r="CU79" s="38"/>
      <c r="CV79" s="40"/>
      <c r="CW79" s="41"/>
      <c r="CX79" s="38"/>
      <c r="CY79" s="40"/>
      <c r="CZ79" s="41"/>
      <c r="DA79" s="38"/>
      <c r="DB79" s="40"/>
      <c r="DC79" s="41"/>
      <c r="DD79" s="38"/>
      <c r="DE79" s="40"/>
      <c r="DF79" s="41"/>
      <c r="DG79" s="38"/>
      <c r="DH79" s="40"/>
      <c r="DI79" s="41"/>
      <c r="DJ79" s="38"/>
      <c r="DK79" s="40"/>
      <c r="DL79" s="41"/>
      <c r="DM79" s="38"/>
      <c r="DN79" s="40"/>
      <c r="DO79" s="41"/>
      <c r="DP79" s="38"/>
      <c r="DQ79" s="40"/>
      <c r="DR79" s="41"/>
      <c r="DS79" s="38"/>
      <c r="DT79" s="40"/>
      <c r="DU79" s="41"/>
      <c r="DV79" s="38"/>
      <c r="DW79" s="40"/>
      <c r="DX79" s="41"/>
      <c r="DY79" s="38"/>
      <c r="DZ79" s="40"/>
      <c r="EA79" s="41"/>
      <c r="EB79" s="38"/>
      <c r="EC79" s="40"/>
      <c r="ED79" s="41"/>
      <c r="EE79" s="38"/>
      <c r="EF79" s="40"/>
      <c r="EG79" s="41"/>
      <c r="EH79" s="38"/>
      <c r="EI79" s="40"/>
      <c r="EJ79" s="41"/>
      <c r="EK79" s="38"/>
      <c r="EL79" s="40"/>
      <c r="EM79" s="41"/>
      <c r="EN79" s="38"/>
      <c r="EO79" s="40"/>
      <c r="EP79" s="41"/>
      <c r="EQ79" s="38"/>
      <c r="ER79" s="40"/>
      <c r="ES79" s="41"/>
      <c r="ET79" s="38"/>
      <c r="EU79" s="40"/>
      <c r="EV79" s="41"/>
      <c r="EW79" s="38"/>
      <c r="EX79" s="40"/>
      <c r="EY79" s="41"/>
      <c r="EZ79" s="38"/>
      <c r="FA79" s="40"/>
      <c r="FB79" s="41"/>
      <c r="FC79" s="38"/>
      <c r="FD79" s="40"/>
      <c r="FE79" s="41"/>
      <c r="FF79" s="38"/>
      <c r="FG79" s="40"/>
      <c r="FH79" s="41"/>
      <c r="FI79" s="38"/>
      <c r="FJ79" s="40"/>
      <c r="FK79" s="41"/>
      <c r="FL79" s="38"/>
      <c r="FM79" s="40"/>
      <c r="FN79" s="41"/>
    </row>
    <row r="80" spans="1:170" ht="16" customHeight="1">
      <c r="A80" s="38"/>
      <c r="B80" s="42"/>
      <c r="C80" s="38"/>
      <c r="D80" s="40"/>
      <c r="E80" s="41"/>
      <c r="F80" s="38"/>
      <c r="G80" s="40"/>
      <c r="H80" s="41"/>
      <c r="I80" s="38"/>
      <c r="J80" s="40"/>
      <c r="K80" s="41"/>
      <c r="L80" s="38"/>
      <c r="M80" s="40"/>
      <c r="N80" s="41"/>
      <c r="O80" s="38"/>
      <c r="P80" s="40"/>
      <c r="Q80" s="41"/>
      <c r="R80" s="38"/>
      <c r="S80" s="40"/>
      <c r="T80" s="41"/>
      <c r="U80" s="38"/>
      <c r="V80" s="40"/>
      <c r="W80" s="41"/>
      <c r="X80" s="38"/>
      <c r="Y80" s="40"/>
      <c r="Z80" s="41"/>
      <c r="AA80" s="38"/>
      <c r="AB80" s="40"/>
      <c r="AC80" s="41"/>
      <c r="AD80" s="38"/>
      <c r="AE80" s="40"/>
      <c r="AF80" s="41"/>
      <c r="AG80" s="38"/>
      <c r="AH80" s="40"/>
      <c r="AI80" s="41"/>
      <c r="AJ80" s="38"/>
      <c r="AK80" s="40"/>
      <c r="AL80" s="41"/>
      <c r="AM80" s="38"/>
      <c r="AN80" s="40"/>
      <c r="AO80" s="41"/>
      <c r="AP80" s="38"/>
      <c r="AQ80" s="40"/>
      <c r="AR80" s="41"/>
      <c r="AS80" s="38"/>
      <c r="AT80" s="40"/>
      <c r="AU80" s="41"/>
      <c r="AV80" s="38"/>
      <c r="AW80" s="40"/>
      <c r="AX80" s="41"/>
      <c r="AY80" s="38"/>
      <c r="AZ80" s="40"/>
      <c r="BA80" s="41"/>
      <c r="BB80" s="38"/>
      <c r="BC80" s="40"/>
      <c r="BD80" s="41"/>
      <c r="BE80" s="38"/>
      <c r="BF80" s="40"/>
      <c r="BG80" s="41"/>
      <c r="BH80" s="38"/>
      <c r="BI80" s="40"/>
      <c r="BJ80" s="41"/>
      <c r="BK80" s="38"/>
      <c r="BL80" s="40"/>
      <c r="BM80" s="41"/>
      <c r="BN80" s="38"/>
      <c r="BO80" s="40"/>
      <c r="BP80" s="41"/>
      <c r="BQ80" s="38"/>
      <c r="BR80" s="40"/>
      <c r="BS80" s="41"/>
      <c r="BT80" s="38"/>
      <c r="BU80" s="40"/>
      <c r="BV80" s="41"/>
      <c r="BW80" s="38"/>
      <c r="BX80" s="40"/>
      <c r="BY80" s="41"/>
      <c r="BZ80" s="38"/>
      <c r="CA80" s="40"/>
      <c r="CB80" s="41"/>
      <c r="CC80" s="38"/>
      <c r="CD80" s="40"/>
      <c r="CE80" s="41"/>
      <c r="CF80" s="38"/>
      <c r="CG80" s="40"/>
      <c r="CH80" s="41"/>
      <c r="CI80" s="38"/>
      <c r="CJ80" s="40"/>
      <c r="CK80" s="41"/>
      <c r="CL80" s="38"/>
      <c r="CM80" s="40"/>
      <c r="CN80" s="41"/>
      <c r="CO80" s="38"/>
      <c r="CP80" s="40"/>
      <c r="CQ80" s="41"/>
      <c r="CR80" s="38"/>
      <c r="CS80" s="40"/>
      <c r="CT80" s="41"/>
      <c r="CU80" s="38"/>
      <c r="CV80" s="40"/>
      <c r="CW80" s="41"/>
      <c r="CX80" s="38"/>
      <c r="CY80" s="40"/>
      <c r="CZ80" s="41"/>
      <c r="DA80" s="38"/>
      <c r="DB80" s="40"/>
      <c r="DC80" s="41"/>
      <c r="DD80" s="38"/>
      <c r="DE80" s="40"/>
      <c r="DF80" s="41"/>
      <c r="DG80" s="38"/>
      <c r="DH80" s="40"/>
      <c r="DI80" s="41"/>
      <c r="DJ80" s="38"/>
      <c r="DK80" s="40"/>
      <c r="DL80" s="41"/>
      <c r="DM80" s="38"/>
      <c r="DN80" s="40"/>
      <c r="DO80" s="41"/>
      <c r="DP80" s="38"/>
      <c r="DQ80" s="40"/>
      <c r="DR80" s="41"/>
      <c r="DS80" s="38"/>
      <c r="DT80" s="40"/>
      <c r="DU80" s="41"/>
      <c r="DV80" s="38"/>
      <c r="DW80" s="40"/>
      <c r="DX80" s="41"/>
      <c r="DY80" s="38"/>
      <c r="DZ80" s="40"/>
      <c r="EA80" s="41"/>
      <c r="EB80" s="38"/>
      <c r="EC80" s="40"/>
      <c r="ED80" s="41"/>
      <c r="EE80" s="38"/>
      <c r="EF80" s="40"/>
      <c r="EG80" s="41"/>
      <c r="EH80" s="38"/>
      <c r="EI80" s="40"/>
      <c r="EJ80" s="41"/>
      <c r="EK80" s="38"/>
      <c r="EL80" s="40"/>
      <c r="EM80" s="41"/>
      <c r="EN80" s="38"/>
      <c r="EO80" s="40"/>
      <c r="EP80" s="41"/>
      <c r="EQ80" s="38"/>
      <c r="ER80" s="40"/>
      <c r="ES80" s="41"/>
      <c r="ET80" s="38"/>
      <c r="EU80" s="40"/>
      <c r="EV80" s="41"/>
      <c r="EW80" s="38"/>
      <c r="EX80" s="40"/>
      <c r="EY80" s="41"/>
      <c r="EZ80" s="38"/>
      <c r="FA80" s="40"/>
      <c r="FB80" s="41"/>
      <c r="FC80" s="38"/>
      <c r="FD80" s="40"/>
      <c r="FE80" s="41"/>
      <c r="FF80" s="38"/>
      <c r="FG80" s="40"/>
      <c r="FH80" s="41"/>
      <c r="FI80" s="38"/>
      <c r="FJ80" s="40"/>
      <c r="FK80" s="41"/>
      <c r="FL80" s="38"/>
      <c r="FM80" s="40"/>
      <c r="FN80" s="41"/>
    </row>
    <row r="81" spans="1:170" ht="16" customHeight="1">
      <c r="A81" s="38"/>
      <c r="B81" s="42"/>
      <c r="C81" s="38"/>
      <c r="D81" s="40"/>
      <c r="E81" s="41"/>
      <c r="F81" s="38"/>
      <c r="G81" s="40"/>
      <c r="H81" s="41"/>
      <c r="I81" s="38"/>
      <c r="J81" s="40"/>
      <c r="K81" s="41"/>
      <c r="L81" s="38"/>
      <c r="M81" s="40"/>
      <c r="N81" s="41"/>
      <c r="O81" s="38"/>
      <c r="P81" s="40"/>
      <c r="Q81" s="41"/>
      <c r="R81" s="38"/>
      <c r="S81" s="40"/>
      <c r="T81" s="41"/>
      <c r="U81" s="38"/>
      <c r="V81" s="40"/>
      <c r="W81" s="41"/>
      <c r="X81" s="38"/>
      <c r="Y81" s="40"/>
      <c r="Z81" s="41"/>
      <c r="AA81" s="38"/>
      <c r="AB81" s="40"/>
      <c r="AC81" s="41"/>
      <c r="AD81" s="38"/>
      <c r="AE81" s="40"/>
      <c r="AF81" s="41"/>
      <c r="AG81" s="38"/>
      <c r="AH81" s="40"/>
      <c r="AI81" s="41"/>
      <c r="AJ81" s="38"/>
      <c r="AK81" s="40"/>
      <c r="AL81" s="41"/>
      <c r="AM81" s="38"/>
      <c r="AN81" s="40"/>
      <c r="AO81" s="41"/>
      <c r="AP81" s="38"/>
      <c r="AQ81" s="40"/>
      <c r="AR81" s="41"/>
      <c r="AS81" s="38"/>
      <c r="AT81" s="40"/>
      <c r="AU81" s="41"/>
      <c r="AV81" s="38"/>
      <c r="AW81" s="40"/>
      <c r="AX81" s="41"/>
      <c r="AY81" s="38"/>
      <c r="AZ81" s="40"/>
      <c r="BA81" s="41"/>
      <c r="BB81" s="38"/>
      <c r="BC81" s="40"/>
      <c r="BD81" s="41"/>
      <c r="BE81" s="38"/>
      <c r="BF81" s="40"/>
      <c r="BG81" s="41"/>
      <c r="BH81" s="38"/>
      <c r="BI81" s="40"/>
      <c r="BJ81" s="41"/>
      <c r="BK81" s="38"/>
      <c r="BL81" s="40"/>
      <c r="BM81" s="41"/>
      <c r="BN81" s="38"/>
      <c r="BO81" s="40"/>
      <c r="BP81" s="41"/>
      <c r="BQ81" s="38"/>
      <c r="BR81" s="40"/>
      <c r="BS81" s="41"/>
      <c r="BT81" s="38"/>
      <c r="BU81" s="40"/>
      <c r="BV81" s="41"/>
      <c r="BW81" s="38"/>
      <c r="BX81" s="40"/>
      <c r="BY81" s="41"/>
      <c r="BZ81" s="38"/>
      <c r="CA81" s="40"/>
      <c r="CB81" s="41"/>
      <c r="CC81" s="38"/>
      <c r="CD81" s="40"/>
      <c r="CE81" s="41"/>
      <c r="CF81" s="38"/>
      <c r="CG81" s="40"/>
      <c r="CH81" s="41"/>
      <c r="CI81" s="38"/>
      <c r="CJ81" s="40"/>
      <c r="CK81" s="41"/>
      <c r="CL81" s="38"/>
      <c r="CM81" s="40"/>
      <c r="CN81" s="41"/>
      <c r="CO81" s="38"/>
      <c r="CP81" s="40"/>
      <c r="CQ81" s="41"/>
      <c r="CR81" s="38"/>
      <c r="CS81" s="40"/>
      <c r="CT81" s="41"/>
      <c r="CU81" s="38"/>
      <c r="CV81" s="40"/>
      <c r="CW81" s="41"/>
      <c r="CX81" s="38"/>
      <c r="CY81" s="40"/>
      <c r="CZ81" s="41"/>
      <c r="DA81" s="38"/>
      <c r="DB81" s="40"/>
      <c r="DC81" s="41"/>
      <c r="DD81" s="38"/>
      <c r="DE81" s="40"/>
      <c r="DF81" s="41"/>
      <c r="DG81" s="38"/>
      <c r="DH81" s="40"/>
      <c r="DI81" s="41"/>
      <c r="DJ81" s="38"/>
      <c r="DK81" s="40"/>
      <c r="DL81" s="41"/>
      <c r="DM81" s="38"/>
      <c r="DN81" s="40"/>
      <c r="DO81" s="41"/>
      <c r="DP81" s="38"/>
      <c r="DQ81" s="40"/>
      <c r="DR81" s="41"/>
      <c r="DS81" s="38"/>
      <c r="DT81" s="40"/>
      <c r="DU81" s="41"/>
      <c r="DV81" s="38"/>
      <c r="DW81" s="40"/>
      <c r="DX81" s="41"/>
      <c r="DY81" s="38"/>
      <c r="DZ81" s="40"/>
      <c r="EA81" s="41"/>
      <c r="EB81" s="38"/>
      <c r="EC81" s="40"/>
      <c r="ED81" s="41"/>
      <c r="EE81" s="38"/>
      <c r="EF81" s="40"/>
      <c r="EG81" s="41"/>
      <c r="EH81" s="38"/>
      <c r="EI81" s="40"/>
      <c r="EJ81" s="41"/>
      <c r="EK81" s="38"/>
      <c r="EL81" s="40"/>
      <c r="EM81" s="41"/>
      <c r="EN81" s="38"/>
      <c r="EO81" s="40"/>
      <c r="EP81" s="41"/>
      <c r="EQ81" s="38"/>
      <c r="ER81" s="40"/>
      <c r="ES81" s="41"/>
      <c r="ET81" s="38"/>
      <c r="EU81" s="40"/>
      <c r="EV81" s="41"/>
      <c r="EW81" s="38"/>
      <c r="EX81" s="40"/>
      <c r="EY81" s="41"/>
      <c r="EZ81" s="38"/>
      <c r="FA81" s="40"/>
      <c r="FB81" s="41"/>
      <c r="FC81" s="38"/>
      <c r="FD81" s="40"/>
      <c r="FE81" s="41"/>
      <c r="FF81" s="38"/>
      <c r="FG81" s="40"/>
      <c r="FH81" s="41"/>
      <c r="FI81" s="38"/>
      <c r="FJ81" s="40"/>
      <c r="FK81" s="41"/>
      <c r="FL81" s="38"/>
      <c r="FM81" s="40"/>
      <c r="FN81" s="41"/>
    </row>
    <row r="82" spans="1:170" ht="16" customHeight="1">
      <c r="A82" s="38"/>
      <c r="B82" s="42"/>
      <c r="C82" s="38"/>
      <c r="D82" s="40"/>
      <c r="E82" s="41"/>
      <c r="F82" s="38"/>
      <c r="G82" s="40"/>
      <c r="H82" s="41"/>
      <c r="I82" s="38"/>
      <c r="J82" s="40"/>
      <c r="K82" s="41"/>
      <c r="L82" s="38"/>
      <c r="M82" s="40"/>
      <c r="N82" s="41"/>
      <c r="O82" s="38"/>
      <c r="P82" s="40"/>
      <c r="Q82" s="41"/>
      <c r="R82" s="38"/>
      <c r="S82" s="40"/>
      <c r="T82" s="41"/>
      <c r="U82" s="38"/>
      <c r="V82" s="40"/>
      <c r="W82" s="41"/>
      <c r="X82" s="38"/>
      <c r="Y82" s="40"/>
      <c r="Z82" s="41"/>
      <c r="AA82" s="38"/>
      <c r="AB82" s="40"/>
      <c r="AC82" s="41"/>
      <c r="AD82" s="38"/>
      <c r="AE82" s="40"/>
      <c r="AF82" s="41"/>
      <c r="AG82" s="38"/>
      <c r="AH82" s="40"/>
      <c r="AI82" s="41"/>
      <c r="AJ82" s="38"/>
      <c r="AK82" s="40"/>
      <c r="AL82" s="41"/>
      <c r="AM82" s="38"/>
      <c r="AN82" s="40"/>
      <c r="AO82" s="41"/>
      <c r="AP82" s="38"/>
      <c r="AQ82" s="40"/>
      <c r="AR82" s="41"/>
      <c r="AS82" s="38"/>
      <c r="AT82" s="40"/>
      <c r="AU82" s="41"/>
      <c r="AV82" s="38"/>
      <c r="AW82" s="40"/>
      <c r="AX82" s="41"/>
      <c r="AY82" s="38"/>
      <c r="AZ82" s="40"/>
      <c r="BA82" s="41"/>
      <c r="BB82" s="38"/>
      <c r="BC82" s="40"/>
      <c r="BD82" s="41"/>
      <c r="BE82" s="38"/>
      <c r="BF82" s="40"/>
      <c r="BG82" s="41"/>
      <c r="BH82" s="38"/>
      <c r="BI82" s="40"/>
      <c r="BJ82" s="41"/>
      <c r="BK82" s="38"/>
      <c r="BL82" s="40"/>
      <c r="BM82" s="41"/>
      <c r="BN82" s="38"/>
      <c r="BO82" s="40"/>
      <c r="BP82" s="41"/>
      <c r="BQ82" s="38"/>
      <c r="BR82" s="40"/>
      <c r="BS82" s="41"/>
      <c r="BT82" s="38"/>
      <c r="BU82" s="40"/>
      <c r="BV82" s="41"/>
      <c r="BW82" s="38"/>
      <c r="BX82" s="40"/>
      <c r="BY82" s="41"/>
      <c r="BZ82" s="38"/>
      <c r="CA82" s="40"/>
      <c r="CB82" s="41"/>
      <c r="CC82" s="38"/>
      <c r="CD82" s="40"/>
      <c r="CE82" s="41"/>
      <c r="CF82" s="38"/>
      <c r="CG82" s="40"/>
      <c r="CH82" s="41"/>
      <c r="CI82" s="38"/>
      <c r="CJ82" s="40"/>
      <c r="CK82" s="41"/>
      <c r="CL82" s="38"/>
      <c r="CM82" s="40"/>
      <c r="CN82" s="41"/>
      <c r="CO82" s="38"/>
      <c r="CP82" s="40"/>
      <c r="CQ82" s="41"/>
      <c r="CR82" s="38"/>
      <c r="CS82" s="40"/>
      <c r="CT82" s="41"/>
      <c r="CU82" s="38"/>
      <c r="CV82" s="40"/>
      <c r="CW82" s="41"/>
      <c r="CX82" s="38"/>
      <c r="CY82" s="40"/>
      <c r="CZ82" s="41"/>
      <c r="DA82" s="38"/>
      <c r="DB82" s="40"/>
      <c r="DC82" s="41"/>
      <c r="DD82" s="38"/>
      <c r="DE82" s="40"/>
      <c r="DF82" s="41"/>
      <c r="DG82" s="38"/>
      <c r="DH82" s="40"/>
      <c r="DI82" s="41"/>
      <c r="DJ82" s="38"/>
      <c r="DK82" s="40"/>
      <c r="DL82" s="41"/>
      <c r="DM82" s="38"/>
      <c r="DN82" s="40"/>
      <c r="DO82" s="41"/>
      <c r="DP82" s="38"/>
      <c r="DQ82" s="40"/>
      <c r="DR82" s="41"/>
      <c r="DS82" s="38"/>
      <c r="DT82" s="40"/>
      <c r="DU82" s="41"/>
      <c r="DV82" s="38"/>
      <c r="DW82" s="40"/>
      <c r="DX82" s="41"/>
      <c r="DY82" s="38"/>
      <c r="DZ82" s="40"/>
      <c r="EA82" s="41"/>
      <c r="EB82" s="38"/>
      <c r="EC82" s="40"/>
      <c r="ED82" s="41"/>
      <c r="EE82" s="38"/>
      <c r="EF82" s="40"/>
      <c r="EG82" s="41"/>
      <c r="EH82" s="38"/>
      <c r="EI82" s="40"/>
      <c r="EJ82" s="41"/>
      <c r="EK82" s="38"/>
      <c r="EL82" s="40"/>
      <c r="EM82" s="41"/>
      <c r="EN82" s="38"/>
      <c r="EO82" s="40"/>
      <c r="EP82" s="41"/>
      <c r="EQ82" s="38"/>
      <c r="ER82" s="40"/>
      <c r="ES82" s="41"/>
      <c r="ET82" s="38"/>
      <c r="EU82" s="40"/>
      <c r="EV82" s="41"/>
      <c r="EW82" s="38"/>
      <c r="EX82" s="40"/>
      <c r="EY82" s="41"/>
      <c r="EZ82" s="38"/>
      <c r="FA82" s="40"/>
      <c r="FB82" s="41"/>
      <c r="FC82" s="38"/>
      <c r="FD82" s="40"/>
      <c r="FE82" s="41"/>
      <c r="FF82" s="38"/>
      <c r="FG82" s="40"/>
      <c r="FH82" s="41"/>
      <c r="FI82" s="38"/>
      <c r="FJ82" s="40"/>
      <c r="FK82" s="41"/>
      <c r="FL82" s="38"/>
      <c r="FM82" s="40"/>
      <c r="FN82" s="41"/>
    </row>
    <row r="83" spans="1:170" ht="16" customHeight="1">
      <c r="A83" s="38"/>
      <c r="B83" s="42"/>
      <c r="C83" s="38"/>
      <c r="D83" s="40"/>
      <c r="E83" s="41"/>
      <c r="F83" s="38"/>
      <c r="G83" s="40"/>
      <c r="H83" s="41"/>
      <c r="I83" s="38"/>
      <c r="J83" s="40"/>
      <c r="K83" s="41"/>
      <c r="L83" s="38"/>
      <c r="M83" s="40"/>
      <c r="N83" s="41"/>
      <c r="O83" s="38"/>
      <c r="P83" s="40"/>
      <c r="Q83" s="41"/>
      <c r="R83" s="38"/>
      <c r="S83" s="40"/>
      <c r="T83" s="41"/>
      <c r="U83" s="38"/>
      <c r="V83" s="40"/>
      <c r="W83" s="41"/>
      <c r="X83" s="38"/>
      <c r="Y83" s="40"/>
      <c r="Z83" s="41"/>
      <c r="AA83" s="38"/>
      <c r="AB83" s="40"/>
      <c r="AC83" s="41"/>
      <c r="AD83" s="38"/>
      <c r="AE83" s="40"/>
      <c r="AF83" s="41"/>
      <c r="AG83" s="38"/>
      <c r="AH83" s="40"/>
      <c r="AI83" s="41"/>
      <c r="AJ83" s="38"/>
      <c r="AK83" s="40"/>
      <c r="AL83" s="41"/>
      <c r="AM83" s="38"/>
      <c r="AN83" s="40"/>
      <c r="AO83" s="41"/>
      <c r="AP83" s="38"/>
      <c r="AQ83" s="40"/>
      <c r="AR83" s="41"/>
      <c r="AS83" s="38"/>
      <c r="AT83" s="40"/>
      <c r="AU83" s="41"/>
      <c r="AV83" s="38"/>
      <c r="AW83" s="40"/>
      <c r="AX83" s="41"/>
      <c r="AY83" s="38"/>
      <c r="AZ83" s="40"/>
      <c r="BA83" s="41"/>
      <c r="BB83" s="38"/>
      <c r="BC83" s="40"/>
      <c r="BD83" s="41"/>
      <c r="BE83" s="38"/>
      <c r="BF83" s="40"/>
      <c r="BG83" s="41"/>
      <c r="BH83" s="38"/>
      <c r="BI83" s="40"/>
      <c r="BJ83" s="41"/>
      <c r="BK83" s="38"/>
      <c r="BL83" s="40"/>
      <c r="BM83" s="41"/>
      <c r="BN83" s="38"/>
      <c r="BO83" s="40"/>
      <c r="BP83" s="41"/>
      <c r="BQ83" s="38"/>
      <c r="BR83" s="40"/>
      <c r="BS83" s="41"/>
      <c r="BT83" s="38"/>
      <c r="BU83" s="40"/>
      <c r="BV83" s="41"/>
      <c r="BW83" s="38"/>
      <c r="BX83" s="40"/>
      <c r="BY83" s="41"/>
      <c r="BZ83" s="38"/>
      <c r="CA83" s="40"/>
      <c r="CB83" s="41"/>
      <c r="CC83" s="38"/>
      <c r="CD83" s="40"/>
      <c r="CE83" s="41"/>
      <c r="CF83" s="38"/>
      <c r="CG83" s="40"/>
      <c r="CH83" s="41"/>
      <c r="CI83" s="38"/>
      <c r="CJ83" s="40"/>
      <c r="CK83" s="41"/>
      <c r="CL83" s="38"/>
      <c r="CM83" s="40"/>
      <c r="CN83" s="41"/>
      <c r="CO83" s="38"/>
      <c r="CP83" s="40"/>
      <c r="CQ83" s="41"/>
      <c r="CR83" s="38"/>
      <c r="CS83" s="40"/>
      <c r="CT83" s="41"/>
      <c r="CU83" s="38"/>
      <c r="CV83" s="40"/>
      <c r="CW83" s="41"/>
      <c r="CX83" s="38"/>
      <c r="CY83" s="40"/>
      <c r="CZ83" s="41"/>
      <c r="DA83" s="38"/>
      <c r="DB83" s="40"/>
      <c r="DC83" s="41"/>
      <c r="DD83" s="38"/>
      <c r="DE83" s="40"/>
      <c r="DF83" s="41"/>
      <c r="DG83" s="38"/>
      <c r="DH83" s="40"/>
      <c r="DI83" s="41"/>
      <c r="DJ83" s="38"/>
      <c r="DK83" s="40"/>
      <c r="DL83" s="41"/>
      <c r="DM83" s="38"/>
      <c r="DN83" s="40"/>
      <c r="DO83" s="41"/>
      <c r="DP83" s="38"/>
      <c r="DQ83" s="40"/>
      <c r="DR83" s="41"/>
      <c r="DS83" s="38"/>
      <c r="DT83" s="40"/>
      <c r="DU83" s="41"/>
      <c r="DV83" s="38"/>
      <c r="DW83" s="40"/>
      <c r="DX83" s="41"/>
      <c r="DY83" s="38"/>
      <c r="DZ83" s="40"/>
      <c r="EA83" s="41"/>
      <c r="EB83" s="38"/>
      <c r="EC83" s="40"/>
      <c r="ED83" s="41"/>
      <c r="EE83" s="38"/>
      <c r="EF83" s="40"/>
      <c r="EG83" s="41"/>
      <c r="EH83" s="38"/>
      <c r="EI83" s="40"/>
      <c r="EJ83" s="41"/>
      <c r="EK83" s="38"/>
      <c r="EL83" s="40"/>
      <c r="EM83" s="41"/>
      <c r="EN83" s="38"/>
      <c r="EO83" s="40"/>
      <c r="EP83" s="41"/>
      <c r="EQ83" s="38"/>
      <c r="ER83" s="40"/>
      <c r="ES83" s="41"/>
      <c r="ET83" s="38"/>
      <c r="EU83" s="40"/>
      <c r="EV83" s="41"/>
      <c r="EW83" s="38"/>
      <c r="EX83" s="40"/>
      <c r="EY83" s="41"/>
      <c r="EZ83" s="38"/>
      <c r="FA83" s="40"/>
      <c r="FB83" s="41"/>
      <c r="FC83" s="38"/>
      <c r="FD83" s="40"/>
      <c r="FE83" s="41"/>
      <c r="FF83" s="38"/>
      <c r="FG83" s="40"/>
      <c r="FH83" s="41"/>
      <c r="FI83" s="38"/>
      <c r="FJ83" s="40"/>
      <c r="FK83" s="41"/>
      <c r="FL83" s="38"/>
      <c r="FM83" s="40"/>
      <c r="FN83" s="41"/>
    </row>
    <row r="84" spans="1:170" ht="16" customHeight="1">
      <c r="A84" s="38"/>
      <c r="B84" s="42"/>
      <c r="C84" s="38"/>
      <c r="D84" s="40"/>
      <c r="E84" s="41"/>
      <c r="F84" s="38"/>
      <c r="G84" s="40"/>
      <c r="H84" s="41"/>
      <c r="I84" s="38"/>
      <c r="J84" s="40"/>
      <c r="K84" s="41"/>
      <c r="L84" s="38"/>
      <c r="M84" s="40"/>
      <c r="N84" s="41"/>
      <c r="O84" s="38"/>
      <c r="P84" s="40"/>
      <c r="Q84" s="41"/>
      <c r="R84" s="38"/>
      <c r="S84" s="40"/>
      <c r="T84" s="41"/>
      <c r="U84" s="38"/>
      <c r="V84" s="40"/>
      <c r="W84" s="41"/>
      <c r="X84" s="38"/>
      <c r="Y84" s="40"/>
      <c r="Z84" s="41"/>
      <c r="AA84" s="38"/>
      <c r="AB84" s="40"/>
      <c r="AC84" s="41"/>
      <c r="AD84" s="38"/>
      <c r="AE84" s="40"/>
      <c r="AF84" s="41"/>
      <c r="AG84" s="38"/>
      <c r="AH84" s="40"/>
      <c r="AI84" s="41"/>
      <c r="AJ84" s="38"/>
      <c r="AK84" s="40"/>
      <c r="AL84" s="41"/>
      <c r="AM84" s="38"/>
      <c r="AN84" s="40"/>
      <c r="AO84" s="41"/>
      <c r="AP84" s="38"/>
      <c r="AQ84" s="40"/>
      <c r="AR84" s="41"/>
      <c r="AS84" s="38"/>
      <c r="AT84" s="40"/>
      <c r="AU84" s="41"/>
      <c r="AV84" s="38"/>
      <c r="AW84" s="40"/>
      <c r="AX84" s="41"/>
      <c r="AY84" s="38"/>
      <c r="AZ84" s="40"/>
      <c r="BA84" s="41"/>
      <c r="BB84" s="38"/>
      <c r="BC84" s="40"/>
      <c r="BD84" s="41"/>
      <c r="BE84" s="38"/>
      <c r="BF84" s="40"/>
      <c r="BG84" s="41"/>
      <c r="BH84" s="38"/>
      <c r="BI84" s="40"/>
      <c r="BJ84" s="41"/>
      <c r="BK84" s="38"/>
      <c r="BL84" s="40"/>
      <c r="BM84" s="41"/>
      <c r="BN84" s="38"/>
      <c r="BO84" s="40"/>
      <c r="BP84" s="41"/>
      <c r="BQ84" s="38"/>
      <c r="BR84" s="40"/>
      <c r="BS84" s="41"/>
      <c r="BT84" s="38"/>
      <c r="BU84" s="40"/>
      <c r="BV84" s="41"/>
      <c r="BW84" s="38"/>
      <c r="BX84" s="40"/>
      <c r="BY84" s="41"/>
      <c r="BZ84" s="38"/>
      <c r="CA84" s="40"/>
      <c r="CB84" s="41"/>
      <c r="CC84" s="38"/>
      <c r="CD84" s="40"/>
      <c r="CE84" s="41"/>
      <c r="CF84" s="38"/>
      <c r="CG84" s="40"/>
      <c r="CH84" s="41"/>
      <c r="CI84" s="38"/>
      <c r="CJ84" s="40"/>
      <c r="CK84" s="41"/>
      <c r="CL84" s="38"/>
      <c r="CM84" s="40"/>
      <c r="CN84" s="41"/>
      <c r="CO84" s="38"/>
      <c r="CP84" s="40"/>
      <c r="CQ84" s="41"/>
      <c r="CR84" s="38"/>
      <c r="CS84" s="40"/>
      <c r="CT84" s="41"/>
      <c r="CU84" s="38"/>
      <c r="CV84" s="40"/>
      <c r="CW84" s="41"/>
      <c r="CX84" s="38"/>
      <c r="CY84" s="40"/>
      <c r="CZ84" s="41"/>
      <c r="DA84" s="38"/>
      <c r="DB84" s="40"/>
      <c r="DC84" s="41"/>
      <c r="DD84" s="38"/>
      <c r="DE84" s="40"/>
      <c r="DF84" s="41"/>
      <c r="DG84" s="38"/>
      <c r="DH84" s="40"/>
      <c r="DI84" s="41"/>
      <c r="DJ84" s="38"/>
      <c r="DK84" s="40"/>
      <c r="DL84" s="41"/>
      <c r="DM84" s="38"/>
      <c r="DN84" s="40"/>
      <c r="DO84" s="41"/>
      <c r="DP84" s="38"/>
      <c r="DQ84" s="40"/>
      <c r="DR84" s="41"/>
      <c r="DS84" s="38"/>
      <c r="DT84" s="40"/>
      <c r="DU84" s="41"/>
      <c r="DV84" s="38"/>
      <c r="DW84" s="40"/>
      <c r="DX84" s="41"/>
      <c r="DY84" s="38"/>
      <c r="DZ84" s="40"/>
      <c r="EA84" s="41"/>
      <c r="EB84" s="38"/>
      <c r="EC84" s="40"/>
      <c r="ED84" s="41"/>
      <c r="EE84" s="38"/>
      <c r="EF84" s="40"/>
      <c r="EG84" s="41"/>
      <c r="EH84" s="38"/>
      <c r="EI84" s="40"/>
      <c r="EJ84" s="41"/>
      <c r="EK84" s="38"/>
      <c r="EL84" s="40"/>
      <c r="EM84" s="41"/>
      <c r="EN84" s="38"/>
      <c r="EO84" s="40"/>
      <c r="EP84" s="41"/>
      <c r="EQ84" s="38"/>
      <c r="ER84" s="40"/>
      <c r="ES84" s="41"/>
      <c r="ET84" s="38"/>
      <c r="EU84" s="40"/>
      <c r="EV84" s="41"/>
      <c r="EW84" s="38"/>
      <c r="EX84" s="40"/>
      <c r="EY84" s="41"/>
      <c r="EZ84" s="38"/>
      <c r="FA84" s="40"/>
      <c r="FB84" s="41"/>
      <c r="FC84" s="38"/>
      <c r="FD84" s="40"/>
      <c r="FE84" s="41"/>
      <c r="FF84" s="38"/>
      <c r="FG84" s="40"/>
      <c r="FH84" s="41"/>
      <c r="FI84" s="38"/>
      <c r="FJ84" s="40"/>
      <c r="FK84" s="41"/>
      <c r="FL84" s="38"/>
      <c r="FM84" s="40"/>
      <c r="FN84" s="41"/>
    </row>
    <row r="85" spans="1:170" ht="16" customHeight="1">
      <c r="A85" s="38"/>
      <c r="B85" s="42"/>
      <c r="C85" s="38"/>
      <c r="D85" s="40"/>
      <c r="E85" s="41"/>
      <c r="F85" s="38"/>
      <c r="G85" s="40"/>
      <c r="H85" s="41"/>
      <c r="I85" s="38"/>
      <c r="J85" s="40"/>
      <c r="K85" s="41"/>
      <c r="L85" s="38"/>
      <c r="M85" s="40"/>
      <c r="N85" s="41"/>
      <c r="O85" s="38"/>
      <c r="P85" s="40"/>
      <c r="Q85" s="41"/>
      <c r="R85" s="38"/>
      <c r="S85" s="40"/>
      <c r="T85" s="41"/>
      <c r="U85" s="38"/>
      <c r="V85" s="40"/>
      <c r="W85" s="41"/>
      <c r="X85" s="38"/>
      <c r="Y85" s="40"/>
      <c r="Z85" s="41"/>
      <c r="AA85" s="38"/>
      <c r="AB85" s="40"/>
      <c r="AC85" s="41"/>
      <c r="AD85" s="38"/>
      <c r="AE85" s="40"/>
      <c r="AF85" s="41"/>
      <c r="AG85" s="38"/>
      <c r="AH85" s="40"/>
      <c r="AI85" s="41"/>
      <c r="AJ85" s="38"/>
      <c r="AK85" s="40"/>
      <c r="AL85" s="41"/>
      <c r="AM85" s="38"/>
      <c r="AN85" s="40"/>
      <c r="AO85" s="41"/>
      <c r="AP85" s="38"/>
      <c r="AQ85" s="40"/>
      <c r="AR85" s="41"/>
      <c r="AS85" s="38"/>
      <c r="AT85" s="40"/>
      <c r="AU85" s="41"/>
      <c r="AV85" s="38"/>
      <c r="AW85" s="40"/>
      <c r="AX85" s="41"/>
      <c r="AY85" s="38"/>
      <c r="AZ85" s="40"/>
      <c r="BA85" s="41"/>
      <c r="BB85" s="38"/>
      <c r="BC85" s="40"/>
      <c r="BD85" s="41"/>
      <c r="BE85" s="38"/>
      <c r="BF85" s="40"/>
      <c r="BG85" s="41"/>
      <c r="BH85" s="38"/>
      <c r="BI85" s="40"/>
      <c r="BJ85" s="41"/>
      <c r="BK85" s="38"/>
      <c r="BL85" s="40"/>
      <c r="BM85" s="41"/>
      <c r="BN85" s="38"/>
      <c r="BO85" s="40"/>
      <c r="BP85" s="41"/>
      <c r="BQ85" s="38"/>
      <c r="BR85" s="40"/>
      <c r="BS85" s="41"/>
      <c r="BT85" s="38"/>
      <c r="BU85" s="40"/>
      <c r="BV85" s="41"/>
      <c r="BW85" s="38"/>
      <c r="BX85" s="40"/>
      <c r="BY85" s="41"/>
      <c r="BZ85" s="38"/>
      <c r="CA85" s="40"/>
      <c r="CB85" s="41"/>
      <c r="CC85" s="38"/>
      <c r="CD85" s="40"/>
      <c r="CE85" s="41"/>
      <c r="CF85" s="38"/>
      <c r="CG85" s="40"/>
      <c r="CH85" s="41"/>
      <c r="CI85" s="38"/>
      <c r="CJ85" s="40"/>
      <c r="CK85" s="41"/>
      <c r="CL85" s="38"/>
      <c r="CM85" s="40"/>
      <c r="CN85" s="41"/>
      <c r="CO85" s="38"/>
      <c r="CP85" s="40"/>
      <c r="CQ85" s="41"/>
      <c r="CR85" s="38"/>
      <c r="CS85" s="40"/>
      <c r="CT85" s="41"/>
      <c r="CU85" s="38"/>
      <c r="CV85" s="40"/>
      <c r="CW85" s="41"/>
      <c r="CX85" s="38"/>
      <c r="CY85" s="40"/>
      <c r="CZ85" s="41"/>
      <c r="DA85" s="38"/>
      <c r="DB85" s="40"/>
      <c r="DC85" s="41"/>
      <c r="DD85" s="38"/>
      <c r="DE85" s="40"/>
      <c r="DF85" s="41"/>
      <c r="DG85" s="38"/>
      <c r="DH85" s="40"/>
      <c r="DI85" s="41"/>
      <c r="DJ85" s="38"/>
      <c r="DK85" s="40"/>
      <c r="DL85" s="41"/>
      <c r="DM85" s="38"/>
      <c r="DN85" s="40"/>
      <c r="DO85" s="41"/>
      <c r="DP85" s="38"/>
      <c r="DQ85" s="40"/>
      <c r="DR85" s="41"/>
      <c r="DS85" s="38"/>
      <c r="DT85" s="40"/>
      <c r="DU85" s="41"/>
      <c r="DV85" s="38"/>
      <c r="DW85" s="40"/>
      <c r="DX85" s="41"/>
      <c r="DY85" s="38"/>
      <c r="DZ85" s="40"/>
      <c r="EA85" s="41"/>
      <c r="EB85" s="38"/>
      <c r="EC85" s="40"/>
      <c r="ED85" s="41"/>
      <c r="EE85" s="38"/>
      <c r="EF85" s="40"/>
      <c r="EG85" s="41"/>
      <c r="EH85" s="38"/>
      <c r="EI85" s="40"/>
      <c r="EJ85" s="41"/>
      <c r="EK85" s="38"/>
      <c r="EL85" s="40"/>
      <c r="EM85" s="41"/>
      <c r="EN85" s="38"/>
      <c r="EO85" s="40"/>
      <c r="EP85" s="41"/>
      <c r="EQ85" s="38"/>
      <c r="ER85" s="40"/>
      <c r="ES85" s="41"/>
      <c r="ET85" s="38"/>
      <c r="EU85" s="40"/>
      <c r="EV85" s="41"/>
      <c r="EW85" s="38"/>
      <c r="EX85" s="40"/>
      <c r="EY85" s="41"/>
      <c r="EZ85" s="38"/>
      <c r="FA85" s="40"/>
      <c r="FB85" s="41"/>
      <c r="FC85" s="38"/>
      <c r="FD85" s="40"/>
      <c r="FE85" s="41"/>
      <c r="FF85" s="38"/>
      <c r="FG85" s="40"/>
      <c r="FH85" s="41"/>
      <c r="FI85" s="38"/>
      <c r="FJ85" s="40"/>
      <c r="FK85" s="41"/>
      <c r="FL85" s="38"/>
      <c r="FM85" s="40"/>
      <c r="FN85" s="41"/>
    </row>
    <row r="86" spans="1:170" ht="16" customHeight="1">
      <c r="A86" s="38"/>
      <c r="B86" s="42"/>
      <c r="C86" s="38"/>
      <c r="D86" s="40"/>
      <c r="E86" s="41"/>
      <c r="F86" s="38"/>
      <c r="G86" s="40"/>
      <c r="H86" s="41"/>
      <c r="I86" s="38"/>
      <c r="J86" s="40"/>
      <c r="K86" s="41"/>
      <c r="L86" s="38"/>
      <c r="M86" s="40"/>
      <c r="N86" s="41"/>
      <c r="O86" s="38"/>
      <c r="P86" s="40"/>
      <c r="Q86" s="41"/>
      <c r="R86" s="38"/>
      <c r="S86" s="40"/>
      <c r="T86" s="41"/>
      <c r="U86" s="38"/>
      <c r="V86" s="40"/>
      <c r="W86" s="41"/>
      <c r="X86" s="38"/>
      <c r="Y86" s="40"/>
      <c r="Z86" s="41"/>
      <c r="AA86" s="38"/>
      <c r="AB86" s="40"/>
      <c r="AC86" s="41"/>
      <c r="AD86" s="38"/>
      <c r="AE86" s="40"/>
      <c r="AF86" s="41"/>
      <c r="AG86" s="38"/>
      <c r="AH86" s="40"/>
      <c r="AI86" s="41"/>
      <c r="AJ86" s="38"/>
      <c r="AK86" s="40"/>
      <c r="AL86" s="41"/>
      <c r="AM86" s="38"/>
      <c r="AN86" s="40"/>
      <c r="AO86" s="41"/>
      <c r="AP86" s="38"/>
      <c r="AQ86" s="40"/>
      <c r="AR86" s="41"/>
      <c r="AS86" s="38"/>
      <c r="AT86" s="40"/>
      <c r="AU86" s="41"/>
      <c r="AV86" s="38"/>
      <c r="AW86" s="40"/>
      <c r="AX86" s="41"/>
      <c r="AY86" s="38"/>
      <c r="AZ86" s="40"/>
      <c r="BA86" s="41"/>
      <c r="BB86" s="38"/>
      <c r="BC86" s="40"/>
      <c r="BD86" s="41"/>
      <c r="BE86" s="38"/>
      <c r="BF86" s="40"/>
      <c r="BG86" s="41"/>
      <c r="BH86" s="38"/>
      <c r="BI86" s="40"/>
      <c r="BJ86" s="41"/>
      <c r="BK86" s="38"/>
      <c r="BL86" s="40"/>
      <c r="BM86" s="41"/>
      <c r="BN86" s="38"/>
      <c r="BO86" s="40"/>
      <c r="BP86" s="41"/>
      <c r="BQ86" s="38"/>
      <c r="BR86" s="40"/>
      <c r="BS86" s="41"/>
      <c r="BT86" s="38"/>
      <c r="BU86" s="40"/>
      <c r="BV86" s="41"/>
      <c r="BW86" s="38"/>
      <c r="BX86" s="40"/>
      <c r="BY86" s="41"/>
      <c r="BZ86" s="38"/>
      <c r="CA86" s="40"/>
      <c r="CB86" s="41"/>
      <c r="CC86" s="38"/>
      <c r="CD86" s="40"/>
      <c r="CE86" s="41"/>
      <c r="CF86" s="38"/>
      <c r="CG86" s="40"/>
      <c r="CH86" s="41"/>
      <c r="CI86" s="38"/>
      <c r="CJ86" s="40"/>
      <c r="CK86" s="41"/>
      <c r="CL86" s="38"/>
      <c r="CM86" s="40"/>
      <c r="CN86" s="41"/>
      <c r="CO86" s="38"/>
      <c r="CP86" s="40"/>
      <c r="CQ86" s="41"/>
      <c r="CR86" s="38"/>
      <c r="CS86" s="40"/>
      <c r="CT86" s="41"/>
      <c r="CU86" s="38"/>
      <c r="CV86" s="40"/>
      <c r="CW86" s="41"/>
      <c r="CX86" s="38"/>
      <c r="CY86" s="40"/>
      <c r="CZ86" s="41"/>
      <c r="DA86" s="38"/>
      <c r="DB86" s="40"/>
      <c r="DC86" s="41"/>
      <c r="DD86" s="38"/>
      <c r="DE86" s="40"/>
      <c r="DF86" s="41"/>
      <c r="DG86" s="38"/>
      <c r="DH86" s="40"/>
      <c r="DI86" s="41"/>
      <c r="DJ86" s="38"/>
      <c r="DK86" s="40"/>
      <c r="DL86" s="41"/>
      <c r="DM86" s="38"/>
      <c r="DN86" s="40"/>
      <c r="DO86" s="41"/>
      <c r="DP86" s="38"/>
      <c r="DQ86" s="40"/>
      <c r="DR86" s="41"/>
      <c r="DS86" s="38"/>
      <c r="DT86" s="40"/>
      <c r="DU86" s="41"/>
      <c r="DV86" s="38"/>
      <c r="DW86" s="40"/>
      <c r="DX86" s="41"/>
      <c r="DY86" s="38"/>
      <c r="DZ86" s="40"/>
      <c r="EA86" s="41"/>
      <c r="EB86" s="38"/>
      <c r="EC86" s="40"/>
      <c r="ED86" s="41"/>
      <c r="EE86" s="38"/>
      <c r="EF86" s="40"/>
      <c r="EG86" s="41"/>
      <c r="EH86" s="38"/>
      <c r="EI86" s="40"/>
      <c r="EJ86" s="41"/>
      <c r="EK86" s="38"/>
      <c r="EL86" s="40"/>
      <c r="EM86" s="41"/>
      <c r="EN86" s="38"/>
      <c r="EO86" s="40"/>
      <c r="EP86" s="41"/>
      <c r="EQ86" s="38"/>
      <c r="ER86" s="40"/>
      <c r="ES86" s="41"/>
      <c r="ET86" s="38"/>
      <c r="EU86" s="40"/>
      <c r="EV86" s="41"/>
      <c r="EW86" s="38"/>
      <c r="EX86" s="40"/>
      <c r="EY86" s="41"/>
      <c r="EZ86" s="38"/>
      <c r="FA86" s="40"/>
      <c r="FB86" s="41"/>
      <c r="FC86" s="38"/>
      <c r="FD86" s="40"/>
      <c r="FE86" s="41"/>
      <c r="FF86" s="38"/>
      <c r="FG86" s="40"/>
      <c r="FH86" s="41"/>
      <c r="FI86" s="38"/>
      <c r="FJ86" s="40"/>
      <c r="FK86" s="41"/>
      <c r="FL86" s="38"/>
      <c r="FM86" s="40"/>
      <c r="FN86" s="41"/>
    </row>
    <row r="87" spans="1:170" ht="16" customHeight="1">
      <c r="A87" s="38"/>
      <c r="B87" s="42"/>
      <c r="C87" s="38"/>
      <c r="D87" s="40"/>
      <c r="E87" s="41"/>
      <c r="F87" s="38"/>
      <c r="G87" s="40"/>
      <c r="H87" s="41"/>
      <c r="I87" s="38"/>
      <c r="J87" s="40"/>
      <c r="K87" s="41"/>
      <c r="L87" s="38"/>
      <c r="M87" s="40"/>
      <c r="N87" s="41"/>
      <c r="O87" s="38"/>
      <c r="P87" s="40"/>
      <c r="Q87" s="41"/>
      <c r="R87" s="38"/>
      <c r="S87" s="40"/>
      <c r="T87" s="41"/>
      <c r="U87" s="38"/>
      <c r="V87" s="40"/>
      <c r="W87" s="41"/>
      <c r="X87" s="38"/>
      <c r="Y87" s="40"/>
      <c r="Z87" s="41"/>
      <c r="AA87" s="38"/>
      <c r="AB87" s="40"/>
      <c r="AC87" s="41"/>
      <c r="AD87" s="38"/>
      <c r="AE87" s="40"/>
      <c r="AF87" s="41"/>
      <c r="AG87" s="38"/>
      <c r="AH87" s="40"/>
      <c r="AI87" s="41"/>
      <c r="AJ87" s="38"/>
      <c r="AK87" s="40"/>
      <c r="AL87" s="41"/>
      <c r="AM87" s="38"/>
      <c r="AN87" s="40"/>
      <c r="AO87" s="41"/>
      <c r="AP87" s="38"/>
      <c r="AQ87" s="40"/>
      <c r="AR87" s="41"/>
      <c r="AS87" s="38"/>
      <c r="AT87" s="40"/>
      <c r="AU87" s="41"/>
      <c r="AV87" s="38"/>
      <c r="AW87" s="40"/>
      <c r="AX87" s="41"/>
      <c r="AY87" s="38"/>
      <c r="AZ87" s="40"/>
      <c r="BA87" s="41"/>
      <c r="BB87" s="38"/>
      <c r="BC87" s="40"/>
      <c r="BD87" s="41"/>
      <c r="BE87" s="38"/>
      <c r="BF87" s="40"/>
      <c r="BG87" s="41"/>
      <c r="BH87" s="38"/>
      <c r="BI87" s="40"/>
      <c r="BJ87" s="41"/>
      <c r="BK87" s="38"/>
      <c r="BL87" s="40"/>
      <c r="BM87" s="41"/>
      <c r="BN87" s="38"/>
      <c r="BO87" s="40"/>
      <c r="BP87" s="41"/>
      <c r="BQ87" s="38"/>
      <c r="BR87" s="40"/>
      <c r="BS87" s="41"/>
      <c r="BT87" s="38"/>
      <c r="BU87" s="40"/>
      <c r="BV87" s="41"/>
      <c r="BW87" s="38"/>
      <c r="BX87" s="40"/>
      <c r="BY87" s="41"/>
      <c r="BZ87" s="38"/>
      <c r="CA87" s="40"/>
      <c r="CB87" s="41"/>
      <c r="CC87" s="38"/>
      <c r="CD87" s="40"/>
      <c r="CE87" s="41"/>
      <c r="CF87" s="38"/>
      <c r="CG87" s="40"/>
      <c r="CH87" s="41"/>
      <c r="CI87" s="38"/>
      <c r="CJ87" s="40"/>
      <c r="CK87" s="41"/>
      <c r="CL87" s="38"/>
      <c r="CM87" s="40"/>
      <c r="CN87" s="41"/>
      <c r="CO87" s="38"/>
      <c r="CP87" s="40"/>
      <c r="CQ87" s="41"/>
      <c r="CR87" s="38"/>
      <c r="CS87" s="40"/>
      <c r="CT87" s="41"/>
      <c r="CU87" s="38"/>
      <c r="CV87" s="40"/>
      <c r="CW87" s="41"/>
      <c r="CX87" s="38"/>
      <c r="CY87" s="40"/>
      <c r="CZ87" s="41"/>
      <c r="DA87" s="38"/>
      <c r="DB87" s="40"/>
      <c r="DC87" s="41"/>
      <c r="DD87" s="38"/>
      <c r="DE87" s="40"/>
      <c r="DF87" s="41"/>
      <c r="DG87" s="38"/>
      <c r="DH87" s="40"/>
      <c r="DI87" s="41"/>
      <c r="DJ87" s="38"/>
      <c r="DK87" s="40"/>
      <c r="DL87" s="41"/>
      <c r="DM87" s="38"/>
      <c r="DN87" s="40"/>
      <c r="DO87" s="41"/>
      <c r="DP87" s="38"/>
      <c r="DQ87" s="40"/>
      <c r="DR87" s="41"/>
      <c r="DS87" s="38"/>
      <c r="DT87" s="40"/>
      <c r="DU87" s="41"/>
      <c r="DV87" s="38"/>
      <c r="DW87" s="40"/>
      <c r="DX87" s="41"/>
      <c r="DY87" s="38"/>
      <c r="DZ87" s="40"/>
      <c r="EA87" s="41"/>
      <c r="EB87" s="38"/>
      <c r="EC87" s="40"/>
      <c r="ED87" s="41"/>
      <c r="EE87" s="38"/>
      <c r="EF87" s="40"/>
      <c r="EG87" s="41"/>
      <c r="EH87" s="38"/>
      <c r="EI87" s="40"/>
      <c r="EJ87" s="41"/>
      <c r="EK87" s="38"/>
      <c r="EL87" s="40"/>
      <c r="EM87" s="41"/>
      <c r="EN87" s="38"/>
      <c r="EO87" s="40"/>
      <c r="EP87" s="41"/>
      <c r="EQ87" s="38"/>
      <c r="ER87" s="40"/>
      <c r="ES87" s="41"/>
      <c r="ET87" s="38"/>
      <c r="EU87" s="40"/>
      <c r="EV87" s="41"/>
      <c r="EW87" s="38"/>
      <c r="EX87" s="40"/>
      <c r="EY87" s="41"/>
      <c r="EZ87" s="38"/>
      <c r="FA87" s="40"/>
      <c r="FB87" s="41"/>
      <c r="FC87" s="38"/>
      <c r="FD87" s="40"/>
      <c r="FE87" s="41"/>
      <c r="FF87" s="38"/>
      <c r="FG87" s="40"/>
      <c r="FH87" s="41"/>
      <c r="FI87" s="38"/>
      <c r="FJ87" s="40"/>
      <c r="FK87" s="41"/>
      <c r="FL87" s="38"/>
      <c r="FM87" s="40"/>
      <c r="FN87" s="41"/>
    </row>
    <row r="88" spans="1:170" ht="16" customHeight="1">
      <c r="A88" s="38"/>
      <c r="B88" s="42"/>
      <c r="C88" s="38"/>
      <c r="D88" s="40"/>
      <c r="E88" s="41"/>
      <c r="F88" s="38"/>
      <c r="G88" s="40"/>
      <c r="H88" s="41"/>
      <c r="I88" s="38"/>
      <c r="J88" s="40"/>
      <c r="K88" s="41"/>
      <c r="L88" s="38"/>
      <c r="M88" s="40"/>
      <c r="N88" s="41"/>
      <c r="O88" s="38"/>
      <c r="P88" s="40"/>
      <c r="Q88" s="41"/>
      <c r="R88" s="38"/>
      <c r="S88" s="40"/>
      <c r="T88" s="41"/>
      <c r="U88" s="38"/>
      <c r="V88" s="40"/>
      <c r="W88" s="41"/>
      <c r="X88" s="38"/>
      <c r="Y88" s="40"/>
      <c r="Z88" s="41"/>
      <c r="AA88" s="38"/>
      <c r="AB88" s="40"/>
      <c r="AC88" s="41"/>
      <c r="AD88" s="38"/>
      <c r="AE88" s="40"/>
      <c r="AF88" s="41"/>
      <c r="AG88" s="38"/>
      <c r="AH88" s="40"/>
      <c r="AI88" s="41"/>
      <c r="AJ88" s="38"/>
      <c r="AK88" s="40"/>
      <c r="AL88" s="41"/>
      <c r="AM88" s="38"/>
      <c r="AN88" s="40"/>
      <c r="AO88" s="41"/>
      <c r="AP88" s="38"/>
      <c r="AQ88" s="40"/>
      <c r="AR88" s="41"/>
      <c r="AS88" s="38"/>
      <c r="AT88" s="40"/>
      <c r="AU88" s="41"/>
      <c r="AV88" s="38"/>
      <c r="AW88" s="40"/>
      <c r="AX88" s="41"/>
      <c r="AY88" s="38"/>
      <c r="AZ88" s="40"/>
      <c r="BA88" s="41"/>
      <c r="BB88" s="38"/>
      <c r="BC88" s="40"/>
      <c r="BD88" s="41"/>
      <c r="BE88" s="38"/>
      <c r="BF88" s="40"/>
      <c r="BG88" s="41"/>
      <c r="BH88" s="38"/>
      <c r="BI88" s="40"/>
      <c r="BJ88" s="41"/>
      <c r="BK88" s="38"/>
      <c r="BL88" s="40"/>
      <c r="BM88" s="41"/>
      <c r="BN88" s="38"/>
      <c r="BO88" s="40"/>
      <c r="BP88" s="41"/>
      <c r="BQ88" s="38"/>
      <c r="BR88" s="40"/>
      <c r="BS88" s="41"/>
      <c r="BT88" s="38"/>
      <c r="BU88" s="40"/>
      <c r="BV88" s="41"/>
      <c r="BW88" s="38"/>
      <c r="BX88" s="40"/>
      <c r="BY88" s="41"/>
      <c r="BZ88" s="38"/>
      <c r="CA88" s="40"/>
      <c r="CB88" s="41"/>
      <c r="CC88" s="38"/>
      <c r="CD88" s="40"/>
      <c r="CE88" s="41"/>
      <c r="CF88" s="38"/>
      <c r="CG88" s="40"/>
      <c r="CH88" s="41"/>
      <c r="CI88" s="38"/>
      <c r="CJ88" s="40"/>
      <c r="CK88" s="41"/>
      <c r="CL88" s="38"/>
      <c r="CM88" s="40"/>
      <c r="CN88" s="41"/>
      <c r="CO88" s="38"/>
      <c r="CP88" s="40"/>
      <c r="CQ88" s="41"/>
      <c r="CR88" s="38"/>
      <c r="CS88" s="40"/>
      <c r="CT88" s="41"/>
      <c r="CU88" s="38"/>
      <c r="CV88" s="40"/>
      <c r="CW88" s="41"/>
      <c r="CX88" s="38"/>
      <c r="CY88" s="40"/>
      <c r="CZ88" s="41"/>
      <c r="DA88" s="38"/>
      <c r="DB88" s="40"/>
      <c r="DC88" s="41"/>
      <c r="DD88" s="38"/>
      <c r="DE88" s="40"/>
      <c r="DF88" s="41"/>
      <c r="DG88" s="38"/>
      <c r="DH88" s="40"/>
      <c r="DI88" s="41"/>
      <c r="DJ88" s="38"/>
      <c r="DK88" s="40"/>
      <c r="DL88" s="41"/>
      <c r="DM88" s="38"/>
      <c r="DN88" s="40"/>
      <c r="DO88" s="41"/>
      <c r="DP88" s="38"/>
      <c r="DQ88" s="40"/>
      <c r="DR88" s="41"/>
      <c r="DS88" s="38"/>
      <c r="DT88" s="40"/>
      <c r="DU88" s="41"/>
      <c r="DV88" s="38"/>
      <c r="DW88" s="40"/>
      <c r="DX88" s="41"/>
      <c r="DY88" s="38"/>
      <c r="DZ88" s="40"/>
      <c r="EA88" s="41"/>
      <c r="EB88" s="38"/>
      <c r="EC88" s="40"/>
      <c r="ED88" s="41"/>
      <c r="EE88" s="38"/>
      <c r="EF88" s="40"/>
      <c r="EG88" s="41"/>
      <c r="EH88" s="38"/>
      <c r="EI88" s="40"/>
      <c r="EJ88" s="41"/>
      <c r="EK88" s="38"/>
      <c r="EL88" s="40"/>
      <c r="EM88" s="41"/>
      <c r="EN88" s="38"/>
      <c r="EO88" s="40"/>
      <c r="EP88" s="41"/>
      <c r="EQ88" s="38"/>
      <c r="ER88" s="40"/>
      <c r="ES88" s="41"/>
      <c r="ET88" s="38"/>
      <c r="EU88" s="40"/>
      <c r="EV88" s="41"/>
      <c r="EW88" s="38"/>
      <c r="EX88" s="40"/>
      <c r="EY88" s="41"/>
      <c r="EZ88" s="38"/>
      <c r="FA88" s="40"/>
      <c r="FB88" s="41"/>
      <c r="FC88" s="38"/>
      <c r="FD88" s="40"/>
      <c r="FE88" s="41"/>
      <c r="FF88" s="38"/>
      <c r="FG88" s="40"/>
      <c r="FH88" s="41"/>
      <c r="FI88" s="38"/>
      <c r="FJ88" s="40"/>
      <c r="FK88" s="41"/>
      <c r="FL88" s="38"/>
      <c r="FM88" s="40"/>
      <c r="FN88" s="41"/>
    </row>
    <row r="89" spans="1:170" ht="16" customHeight="1">
      <c r="A89" s="38"/>
      <c r="B89" s="42"/>
      <c r="C89" s="38"/>
      <c r="D89" s="40"/>
      <c r="E89" s="41"/>
      <c r="F89" s="38"/>
      <c r="G89" s="40"/>
      <c r="H89" s="41"/>
      <c r="I89" s="38"/>
      <c r="J89" s="40"/>
      <c r="K89" s="41"/>
      <c r="L89" s="38"/>
      <c r="M89" s="40"/>
      <c r="N89" s="41"/>
      <c r="O89" s="38"/>
      <c r="P89" s="40"/>
      <c r="Q89" s="41"/>
      <c r="R89" s="38"/>
      <c r="S89" s="40"/>
      <c r="T89" s="41"/>
      <c r="U89" s="38"/>
      <c r="V89" s="40"/>
      <c r="W89" s="41"/>
      <c r="X89" s="38"/>
      <c r="Y89" s="40"/>
      <c r="Z89" s="41"/>
      <c r="AA89" s="38"/>
      <c r="AB89" s="40"/>
      <c r="AC89" s="41"/>
      <c r="AD89" s="38"/>
      <c r="AE89" s="40"/>
      <c r="AF89" s="41"/>
      <c r="AG89" s="38"/>
      <c r="AH89" s="40"/>
      <c r="AI89" s="41"/>
      <c r="AJ89" s="38"/>
      <c r="AK89" s="40"/>
      <c r="AL89" s="41"/>
      <c r="AM89" s="38"/>
      <c r="AN89" s="40"/>
      <c r="AO89" s="41"/>
      <c r="AP89" s="38"/>
      <c r="AQ89" s="40"/>
      <c r="AR89" s="41"/>
      <c r="AS89" s="38"/>
      <c r="AT89" s="40"/>
      <c r="AU89" s="41"/>
      <c r="AV89" s="38"/>
      <c r="AW89" s="40"/>
      <c r="AX89" s="41"/>
      <c r="AY89" s="38"/>
      <c r="AZ89" s="40"/>
      <c r="BA89" s="41"/>
      <c r="BB89" s="38"/>
      <c r="BC89" s="40"/>
      <c r="BD89" s="41"/>
      <c r="BE89" s="38"/>
      <c r="BF89" s="40"/>
      <c r="BG89" s="41"/>
      <c r="BH89" s="38"/>
      <c r="BI89" s="40"/>
      <c r="BJ89" s="41"/>
      <c r="BK89" s="38"/>
      <c r="BL89" s="40"/>
      <c r="BM89" s="41"/>
      <c r="BN89" s="38"/>
      <c r="BO89" s="40"/>
      <c r="BP89" s="41"/>
      <c r="BQ89" s="38"/>
      <c r="BR89" s="40"/>
      <c r="BS89" s="41"/>
      <c r="BT89" s="38"/>
      <c r="BU89" s="40"/>
      <c r="BV89" s="41"/>
      <c r="BW89" s="38"/>
      <c r="BX89" s="40"/>
      <c r="BY89" s="41"/>
      <c r="BZ89" s="38"/>
      <c r="CA89" s="40"/>
      <c r="CB89" s="41"/>
      <c r="CC89" s="38"/>
      <c r="CD89" s="40"/>
      <c r="CE89" s="41"/>
      <c r="CF89" s="38"/>
      <c r="CG89" s="40"/>
      <c r="CH89" s="41"/>
      <c r="CI89" s="38"/>
      <c r="CJ89" s="40"/>
      <c r="CK89" s="41"/>
      <c r="CL89" s="38"/>
      <c r="CM89" s="40"/>
      <c r="CN89" s="41"/>
      <c r="CO89" s="38"/>
      <c r="CP89" s="40"/>
      <c r="CQ89" s="41"/>
      <c r="CR89" s="38"/>
      <c r="CS89" s="40"/>
      <c r="CT89" s="41"/>
      <c r="CU89" s="38"/>
      <c r="CV89" s="40"/>
      <c r="CW89" s="41"/>
      <c r="CX89" s="38"/>
      <c r="CY89" s="40"/>
      <c r="CZ89" s="41"/>
      <c r="DA89" s="38"/>
      <c r="DB89" s="40"/>
      <c r="DC89" s="41"/>
      <c r="DD89" s="38"/>
      <c r="DE89" s="40"/>
      <c r="DF89" s="41"/>
      <c r="DG89" s="38"/>
      <c r="DH89" s="40"/>
      <c r="DI89" s="41"/>
      <c r="DJ89" s="38"/>
      <c r="DK89" s="40"/>
      <c r="DL89" s="41"/>
      <c r="DM89" s="38"/>
      <c r="DN89" s="40"/>
      <c r="DO89" s="41"/>
      <c r="DP89" s="38"/>
      <c r="DQ89" s="40"/>
      <c r="DR89" s="41"/>
      <c r="DS89" s="38"/>
      <c r="DT89" s="40"/>
      <c r="DU89" s="41"/>
      <c r="DV89" s="38"/>
      <c r="DW89" s="40"/>
      <c r="DX89" s="41"/>
      <c r="DY89" s="38"/>
      <c r="DZ89" s="40"/>
      <c r="EA89" s="41"/>
      <c r="EB89" s="38"/>
      <c r="EC89" s="40"/>
      <c r="ED89" s="41"/>
      <c r="EE89" s="38"/>
      <c r="EF89" s="40"/>
      <c r="EG89" s="41"/>
      <c r="EH89" s="38"/>
      <c r="EI89" s="40"/>
      <c r="EJ89" s="41"/>
      <c r="EK89" s="38"/>
      <c r="EL89" s="40"/>
      <c r="EM89" s="41"/>
      <c r="EN89" s="38"/>
      <c r="EO89" s="40"/>
      <c r="EP89" s="41"/>
      <c r="EQ89" s="38"/>
      <c r="ER89" s="40"/>
      <c r="ES89" s="41"/>
      <c r="ET89" s="38"/>
      <c r="EU89" s="40"/>
      <c r="EV89" s="41"/>
      <c r="EW89" s="38"/>
      <c r="EX89" s="40"/>
      <c r="EY89" s="41"/>
      <c r="EZ89" s="38"/>
      <c r="FA89" s="40"/>
      <c r="FB89" s="41"/>
      <c r="FC89" s="38"/>
      <c r="FD89" s="40"/>
      <c r="FE89" s="41"/>
      <c r="FF89" s="38"/>
      <c r="FG89" s="40"/>
      <c r="FH89" s="41"/>
      <c r="FI89" s="38"/>
      <c r="FJ89" s="40"/>
      <c r="FK89" s="41"/>
      <c r="FL89" s="38"/>
      <c r="FM89" s="40"/>
      <c r="FN89" s="41"/>
    </row>
    <row r="90" spans="1:170" ht="16" customHeight="1">
      <c r="A90" s="38"/>
      <c r="B90" s="42"/>
      <c r="C90" s="38"/>
      <c r="D90" s="40"/>
      <c r="E90" s="41"/>
      <c r="F90" s="38"/>
      <c r="G90" s="40"/>
      <c r="H90" s="41"/>
      <c r="I90" s="38"/>
      <c r="J90" s="40"/>
      <c r="K90" s="41"/>
      <c r="L90" s="38"/>
      <c r="M90" s="40"/>
      <c r="N90" s="41"/>
      <c r="O90" s="38"/>
      <c r="P90" s="40"/>
      <c r="Q90" s="41"/>
      <c r="R90" s="38"/>
      <c r="S90" s="40"/>
      <c r="T90" s="41"/>
      <c r="U90" s="38"/>
      <c r="V90" s="40"/>
      <c r="W90" s="41"/>
      <c r="X90" s="38"/>
      <c r="Y90" s="40"/>
      <c r="Z90" s="41"/>
      <c r="AA90" s="38"/>
      <c r="AB90" s="40"/>
      <c r="AC90" s="41"/>
      <c r="AD90" s="38"/>
      <c r="AE90" s="40"/>
      <c r="AF90" s="41"/>
      <c r="AG90" s="38"/>
      <c r="AH90" s="40"/>
      <c r="AI90" s="41"/>
      <c r="AJ90" s="38"/>
      <c r="AK90" s="40"/>
      <c r="AL90" s="41"/>
      <c r="AM90" s="38"/>
      <c r="AN90" s="40"/>
      <c r="AO90" s="41"/>
      <c r="AP90" s="38"/>
      <c r="AQ90" s="40"/>
      <c r="AR90" s="41"/>
      <c r="AS90" s="38"/>
      <c r="AT90" s="40"/>
      <c r="AU90" s="41"/>
      <c r="AV90" s="38"/>
      <c r="AW90" s="40"/>
      <c r="AX90" s="41"/>
      <c r="AY90" s="38"/>
      <c r="AZ90" s="40"/>
      <c r="BA90" s="41"/>
      <c r="BB90" s="38"/>
      <c r="BC90" s="40"/>
      <c r="BD90" s="41"/>
      <c r="BE90" s="38"/>
      <c r="BF90" s="40"/>
      <c r="BG90" s="41"/>
      <c r="BH90" s="38"/>
      <c r="BI90" s="40"/>
      <c r="BJ90" s="41"/>
      <c r="BK90" s="38"/>
      <c r="BL90" s="40"/>
      <c r="BM90" s="41"/>
      <c r="BN90" s="38"/>
      <c r="BO90" s="40"/>
      <c r="BP90" s="41"/>
      <c r="BQ90" s="38"/>
      <c r="BR90" s="40"/>
      <c r="BS90" s="41"/>
      <c r="BT90" s="38"/>
      <c r="BU90" s="40"/>
      <c r="BV90" s="41"/>
      <c r="BW90" s="38"/>
      <c r="BX90" s="40"/>
      <c r="BY90" s="41"/>
      <c r="BZ90" s="38"/>
      <c r="CA90" s="40"/>
      <c r="CB90" s="41"/>
      <c r="CC90" s="38"/>
      <c r="CD90" s="40"/>
      <c r="CE90" s="41"/>
      <c r="CF90" s="38"/>
      <c r="CG90" s="40"/>
      <c r="CH90" s="41"/>
      <c r="CI90" s="38"/>
      <c r="CJ90" s="40"/>
      <c r="CK90" s="41"/>
      <c r="CL90" s="38"/>
      <c r="CM90" s="40"/>
      <c r="CN90" s="41"/>
      <c r="CO90" s="38"/>
      <c r="CP90" s="40"/>
      <c r="CQ90" s="41"/>
      <c r="CR90" s="38"/>
      <c r="CS90" s="40"/>
      <c r="CT90" s="41"/>
      <c r="CU90" s="38"/>
      <c r="CV90" s="40"/>
      <c r="CW90" s="41"/>
      <c r="CX90" s="38"/>
      <c r="CY90" s="40"/>
      <c r="CZ90" s="41"/>
      <c r="DA90" s="38"/>
      <c r="DB90" s="40"/>
      <c r="DC90" s="41"/>
      <c r="DD90" s="38"/>
      <c r="DE90" s="40"/>
      <c r="DF90" s="41"/>
      <c r="DG90" s="38"/>
      <c r="DH90" s="40"/>
      <c r="DI90" s="41"/>
      <c r="DJ90" s="38"/>
      <c r="DK90" s="40"/>
      <c r="DL90" s="41"/>
      <c r="DM90" s="38"/>
      <c r="DN90" s="40"/>
      <c r="DO90" s="41"/>
      <c r="DP90" s="38"/>
      <c r="DQ90" s="40"/>
      <c r="DR90" s="41"/>
      <c r="DS90" s="38"/>
      <c r="DT90" s="40"/>
      <c r="DU90" s="41"/>
      <c r="DV90" s="38"/>
      <c r="DW90" s="40"/>
      <c r="DX90" s="41"/>
      <c r="DY90" s="38"/>
      <c r="DZ90" s="40"/>
      <c r="EA90" s="41"/>
      <c r="EB90" s="38"/>
      <c r="EC90" s="40"/>
      <c r="ED90" s="41"/>
      <c r="EE90" s="38"/>
      <c r="EF90" s="40"/>
      <c r="EG90" s="41"/>
      <c r="EH90" s="38"/>
      <c r="EI90" s="40"/>
      <c r="EJ90" s="41"/>
      <c r="EK90" s="38"/>
      <c r="EL90" s="40"/>
      <c r="EM90" s="41"/>
      <c r="EN90" s="38"/>
      <c r="EO90" s="40"/>
      <c r="EP90" s="41"/>
      <c r="EQ90" s="38"/>
      <c r="ER90" s="40"/>
      <c r="ES90" s="41"/>
      <c r="ET90" s="38"/>
      <c r="EU90" s="40"/>
      <c r="EV90" s="41"/>
      <c r="EW90" s="38"/>
      <c r="EX90" s="40"/>
      <c r="EY90" s="41"/>
      <c r="EZ90" s="38"/>
      <c r="FA90" s="40"/>
      <c r="FB90" s="41"/>
      <c r="FC90" s="38"/>
      <c r="FD90" s="40"/>
      <c r="FE90" s="41"/>
      <c r="FF90" s="38"/>
      <c r="FG90" s="40"/>
      <c r="FH90" s="41"/>
      <c r="FI90" s="38"/>
      <c r="FJ90" s="40"/>
      <c r="FK90" s="41"/>
      <c r="FL90" s="38"/>
      <c r="FM90" s="40"/>
      <c r="FN90" s="41"/>
    </row>
    <row r="91" spans="1:170" ht="16" customHeight="1">
      <c r="A91" s="38"/>
      <c r="B91" s="42"/>
      <c r="C91" s="38"/>
      <c r="D91" s="40"/>
      <c r="E91" s="41"/>
      <c r="F91" s="38"/>
      <c r="G91" s="40"/>
      <c r="H91" s="41"/>
      <c r="I91" s="38"/>
      <c r="J91" s="40"/>
      <c r="K91" s="41"/>
      <c r="L91" s="38"/>
      <c r="M91" s="40"/>
      <c r="N91" s="41"/>
      <c r="O91" s="38"/>
      <c r="P91" s="40"/>
      <c r="Q91" s="41"/>
      <c r="R91" s="38"/>
      <c r="S91" s="40"/>
      <c r="T91" s="41"/>
      <c r="U91" s="38"/>
      <c r="V91" s="40"/>
      <c r="W91" s="41"/>
      <c r="X91" s="38"/>
      <c r="Y91" s="40"/>
      <c r="Z91" s="41"/>
      <c r="AA91" s="38"/>
      <c r="AB91" s="40"/>
      <c r="AC91" s="41"/>
      <c r="AD91" s="38"/>
      <c r="AE91" s="40"/>
      <c r="AF91" s="41"/>
      <c r="AG91" s="38"/>
      <c r="AH91" s="40"/>
      <c r="AI91" s="41"/>
      <c r="AJ91" s="38"/>
      <c r="AK91" s="40"/>
      <c r="AL91" s="41"/>
      <c r="AM91" s="38"/>
      <c r="AN91" s="40"/>
      <c r="AO91" s="41"/>
      <c r="AP91" s="38"/>
      <c r="AQ91" s="40"/>
      <c r="AR91" s="41"/>
      <c r="AS91" s="38"/>
      <c r="AT91" s="40"/>
      <c r="AU91" s="41"/>
      <c r="AV91" s="38"/>
      <c r="AW91" s="40"/>
      <c r="AX91" s="41"/>
      <c r="AY91" s="38"/>
      <c r="AZ91" s="40"/>
      <c r="BA91" s="41"/>
      <c r="BB91" s="38"/>
      <c r="BC91" s="40"/>
      <c r="BD91" s="41"/>
      <c r="BE91" s="38"/>
      <c r="BF91" s="40"/>
      <c r="BG91" s="41"/>
      <c r="BH91" s="38"/>
      <c r="BI91" s="40"/>
      <c r="BJ91" s="41"/>
      <c r="BK91" s="38"/>
      <c r="BL91" s="40"/>
      <c r="BM91" s="41"/>
      <c r="BN91" s="38"/>
      <c r="BO91" s="40"/>
      <c r="BP91" s="41"/>
      <c r="BQ91" s="38"/>
      <c r="BR91" s="40"/>
      <c r="BS91" s="41"/>
      <c r="BT91" s="38"/>
      <c r="BU91" s="40"/>
      <c r="BV91" s="41"/>
      <c r="BW91" s="38"/>
      <c r="BX91" s="40"/>
      <c r="BY91" s="41"/>
      <c r="BZ91" s="38"/>
      <c r="CA91" s="40"/>
      <c r="CB91" s="41"/>
      <c r="CC91" s="38"/>
      <c r="CD91" s="40"/>
      <c r="CE91" s="41"/>
      <c r="CF91" s="38"/>
      <c r="CG91" s="40"/>
      <c r="CH91" s="41"/>
      <c r="CI91" s="38"/>
      <c r="CJ91" s="40"/>
      <c r="CK91" s="41"/>
      <c r="CL91" s="38"/>
      <c r="CM91" s="40"/>
      <c r="CN91" s="41"/>
      <c r="CO91" s="38"/>
      <c r="CP91" s="40"/>
      <c r="CQ91" s="41"/>
      <c r="CR91" s="38"/>
      <c r="CS91" s="40"/>
      <c r="CT91" s="41"/>
      <c r="CU91" s="38"/>
      <c r="CV91" s="40"/>
      <c r="CW91" s="41"/>
      <c r="CX91" s="38"/>
      <c r="CY91" s="40"/>
      <c r="CZ91" s="41"/>
      <c r="DA91" s="38"/>
      <c r="DB91" s="40"/>
      <c r="DC91" s="41"/>
      <c r="DD91" s="38"/>
      <c r="DE91" s="40"/>
      <c r="DF91" s="41"/>
      <c r="DG91" s="38"/>
      <c r="DH91" s="40"/>
      <c r="DI91" s="41"/>
      <c r="DJ91" s="38"/>
      <c r="DK91" s="40"/>
      <c r="DL91" s="41"/>
      <c r="DM91" s="38"/>
      <c r="DN91" s="40"/>
      <c r="DO91" s="41"/>
      <c r="DP91" s="38"/>
      <c r="DQ91" s="40"/>
      <c r="DR91" s="41"/>
      <c r="DS91" s="38"/>
      <c r="DT91" s="40"/>
      <c r="DU91" s="41"/>
      <c r="DV91" s="38"/>
      <c r="DW91" s="40"/>
      <c r="DX91" s="41"/>
      <c r="DY91" s="38"/>
      <c r="DZ91" s="40"/>
      <c r="EA91" s="41"/>
      <c r="EB91" s="38"/>
      <c r="EC91" s="40"/>
      <c r="ED91" s="41"/>
      <c r="EE91" s="38"/>
      <c r="EF91" s="40"/>
      <c r="EG91" s="41"/>
      <c r="EH91" s="38"/>
      <c r="EI91" s="40"/>
      <c r="EJ91" s="41"/>
      <c r="EK91" s="38"/>
      <c r="EL91" s="40"/>
      <c r="EM91" s="41"/>
      <c r="EN91" s="38"/>
      <c r="EO91" s="40"/>
      <c r="EP91" s="41"/>
      <c r="EQ91" s="38"/>
      <c r="ER91" s="40"/>
      <c r="ES91" s="41"/>
      <c r="ET91" s="38"/>
      <c r="EU91" s="40"/>
      <c r="EV91" s="41"/>
      <c r="EW91" s="38"/>
      <c r="EX91" s="40"/>
      <c r="EY91" s="41"/>
      <c r="EZ91" s="38"/>
      <c r="FA91" s="40"/>
      <c r="FB91" s="41"/>
      <c r="FC91" s="38"/>
      <c r="FD91" s="40"/>
      <c r="FE91" s="41"/>
      <c r="FF91" s="38"/>
      <c r="FG91" s="40"/>
      <c r="FH91" s="41"/>
      <c r="FI91" s="38"/>
      <c r="FJ91" s="40"/>
      <c r="FK91" s="41"/>
      <c r="FL91" s="38"/>
      <c r="FM91" s="40"/>
      <c r="FN91" s="41"/>
    </row>
    <row r="92" spans="1:170" ht="16" customHeight="1">
      <c r="A92" s="38"/>
      <c r="B92" s="42"/>
      <c r="C92" s="38"/>
      <c r="D92" s="40"/>
      <c r="E92" s="41"/>
      <c r="F92" s="38"/>
      <c r="G92" s="40"/>
      <c r="H92" s="41"/>
      <c r="I92" s="38"/>
      <c r="J92" s="40"/>
      <c r="K92" s="41"/>
      <c r="L92" s="38"/>
      <c r="M92" s="40"/>
      <c r="N92" s="41"/>
      <c r="O92" s="38"/>
      <c r="P92" s="40"/>
      <c r="Q92" s="41"/>
      <c r="R92" s="38"/>
      <c r="S92" s="40"/>
      <c r="T92" s="41"/>
      <c r="U92" s="38"/>
      <c r="V92" s="40"/>
      <c r="W92" s="41"/>
      <c r="X92" s="38"/>
      <c r="Y92" s="40"/>
      <c r="Z92" s="41"/>
      <c r="AA92" s="38"/>
      <c r="AB92" s="40"/>
      <c r="AC92" s="41"/>
      <c r="AD92" s="38"/>
      <c r="AE92" s="40"/>
      <c r="AF92" s="41"/>
      <c r="AG92" s="38"/>
      <c r="AH92" s="40"/>
      <c r="AI92" s="41"/>
      <c r="AJ92" s="38"/>
      <c r="AK92" s="40"/>
      <c r="AL92" s="41"/>
      <c r="AM92" s="38"/>
      <c r="AN92" s="40"/>
      <c r="AO92" s="41"/>
      <c r="AP92" s="38"/>
      <c r="AQ92" s="40"/>
      <c r="AR92" s="41"/>
      <c r="AS92" s="38"/>
      <c r="AT92" s="40"/>
      <c r="AU92" s="41"/>
      <c r="AV92" s="38"/>
      <c r="AW92" s="40"/>
      <c r="AX92" s="41"/>
      <c r="AY92" s="38"/>
      <c r="AZ92" s="40"/>
      <c r="BA92" s="41"/>
      <c r="BB92" s="38"/>
      <c r="BC92" s="40"/>
      <c r="BD92" s="41"/>
      <c r="BE92" s="38"/>
      <c r="BF92" s="40"/>
      <c r="BG92" s="41"/>
      <c r="BH92" s="38"/>
      <c r="BI92" s="40"/>
      <c r="BJ92" s="41"/>
      <c r="BK92" s="38"/>
      <c r="BL92" s="40"/>
      <c r="BM92" s="41"/>
      <c r="BN92" s="38"/>
      <c r="BO92" s="40"/>
      <c r="BP92" s="41"/>
      <c r="BQ92" s="38"/>
      <c r="BR92" s="40"/>
      <c r="BS92" s="41"/>
      <c r="BT92" s="38"/>
      <c r="BU92" s="40"/>
      <c r="BV92" s="41"/>
      <c r="BW92" s="38"/>
      <c r="BX92" s="40"/>
      <c r="BY92" s="41"/>
      <c r="BZ92" s="38"/>
      <c r="CA92" s="40"/>
      <c r="CB92" s="41"/>
      <c r="CC92" s="38"/>
      <c r="CD92" s="40"/>
      <c r="CE92" s="41"/>
      <c r="CF92" s="38"/>
      <c r="CG92" s="40"/>
      <c r="CH92" s="41"/>
      <c r="CI92" s="38"/>
      <c r="CJ92" s="40"/>
      <c r="CK92" s="41"/>
      <c r="CL92" s="38"/>
      <c r="CM92" s="40"/>
      <c r="CN92" s="41"/>
      <c r="CO92" s="38"/>
      <c r="CP92" s="40"/>
      <c r="CQ92" s="41"/>
      <c r="CR92" s="38"/>
      <c r="CS92" s="40"/>
      <c r="CT92" s="41"/>
      <c r="CU92" s="38"/>
      <c r="CV92" s="40"/>
      <c r="CW92" s="41"/>
      <c r="CX92" s="38"/>
      <c r="CY92" s="40"/>
      <c r="CZ92" s="41"/>
      <c r="DA92" s="38"/>
      <c r="DB92" s="40"/>
      <c r="DC92" s="41"/>
      <c r="DD92" s="38"/>
      <c r="DE92" s="40"/>
      <c r="DF92" s="41"/>
      <c r="DG92" s="38"/>
      <c r="DH92" s="40"/>
      <c r="DI92" s="41"/>
      <c r="DJ92" s="38"/>
      <c r="DK92" s="40"/>
      <c r="DL92" s="41"/>
      <c r="DM92" s="38"/>
      <c r="DN92" s="40"/>
      <c r="DO92" s="41"/>
      <c r="DP92" s="38"/>
      <c r="DQ92" s="40"/>
      <c r="DR92" s="41"/>
      <c r="DS92" s="38"/>
      <c r="DT92" s="40"/>
      <c r="DU92" s="41"/>
      <c r="DV92" s="38"/>
      <c r="DW92" s="40"/>
      <c r="DX92" s="41"/>
      <c r="DY92" s="38"/>
      <c r="DZ92" s="40"/>
      <c r="EA92" s="41"/>
      <c r="EB92" s="38"/>
      <c r="EC92" s="40"/>
      <c r="ED92" s="41"/>
      <c r="EE92" s="38"/>
      <c r="EF92" s="40"/>
      <c r="EG92" s="41"/>
      <c r="EH92" s="38"/>
      <c r="EI92" s="40"/>
      <c r="EJ92" s="41"/>
      <c r="EK92" s="38"/>
      <c r="EL92" s="40"/>
      <c r="EM92" s="41"/>
      <c r="EN92" s="38"/>
      <c r="EO92" s="40"/>
      <c r="EP92" s="41"/>
      <c r="EQ92" s="38"/>
      <c r="ER92" s="40"/>
      <c r="ES92" s="41"/>
      <c r="ET92" s="38"/>
      <c r="EU92" s="40"/>
      <c r="EV92" s="41"/>
      <c r="EW92" s="38"/>
      <c r="EX92" s="40"/>
      <c r="EY92" s="41"/>
      <c r="EZ92" s="38"/>
      <c r="FA92" s="40"/>
      <c r="FB92" s="41"/>
      <c r="FC92" s="38"/>
      <c r="FD92" s="40"/>
      <c r="FE92" s="41"/>
      <c r="FF92" s="38"/>
      <c r="FG92" s="40"/>
      <c r="FH92" s="41"/>
      <c r="FI92" s="38"/>
      <c r="FJ92" s="40"/>
      <c r="FK92" s="41"/>
      <c r="FL92" s="38"/>
      <c r="FM92" s="40"/>
      <c r="FN92" s="41"/>
    </row>
    <row r="93" spans="1:170" ht="16" customHeight="1">
      <c r="A93" s="38"/>
      <c r="B93" s="42"/>
      <c r="C93" s="38"/>
      <c r="D93" s="40"/>
      <c r="E93" s="41"/>
      <c r="F93" s="38"/>
      <c r="G93" s="40"/>
      <c r="H93" s="41"/>
      <c r="I93" s="38"/>
      <c r="J93" s="40"/>
      <c r="K93" s="41"/>
      <c r="L93" s="38"/>
      <c r="M93" s="40"/>
      <c r="N93" s="41"/>
      <c r="O93" s="38"/>
      <c r="P93" s="40"/>
      <c r="Q93" s="41"/>
      <c r="R93" s="38"/>
      <c r="S93" s="40"/>
      <c r="T93" s="41"/>
      <c r="U93" s="38"/>
      <c r="V93" s="40"/>
      <c r="W93" s="41"/>
      <c r="X93" s="38"/>
      <c r="Y93" s="40"/>
      <c r="Z93" s="41"/>
      <c r="AA93" s="38"/>
      <c r="AB93" s="40"/>
      <c r="AC93" s="41"/>
      <c r="AD93" s="38"/>
      <c r="AE93" s="40"/>
      <c r="AF93" s="41"/>
      <c r="AG93" s="38"/>
      <c r="AH93" s="40"/>
      <c r="AI93" s="41"/>
      <c r="AJ93" s="38"/>
      <c r="AK93" s="40"/>
      <c r="AL93" s="41"/>
      <c r="AM93" s="38"/>
      <c r="AN93" s="40"/>
      <c r="AO93" s="41"/>
      <c r="AP93" s="38"/>
      <c r="AQ93" s="40"/>
      <c r="AR93" s="41"/>
      <c r="AS93" s="38"/>
      <c r="AT93" s="40"/>
      <c r="AU93" s="41"/>
      <c r="AV93" s="38"/>
      <c r="AW93" s="40"/>
      <c r="AX93" s="41"/>
      <c r="AY93" s="38"/>
      <c r="AZ93" s="40"/>
      <c r="BA93" s="41"/>
      <c r="BB93" s="38"/>
      <c r="BC93" s="40"/>
      <c r="BD93" s="41"/>
      <c r="BE93" s="38"/>
      <c r="BF93" s="40"/>
      <c r="BG93" s="41"/>
      <c r="BH93" s="38"/>
      <c r="BI93" s="40"/>
      <c r="BJ93" s="41"/>
      <c r="BK93" s="38"/>
      <c r="BL93" s="40"/>
      <c r="BM93" s="41"/>
      <c r="BN93" s="38"/>
      <c r="BO93" s="40"/>
      <c r="BP93" s="41"/>
      <c r="BQ93" s="38"/>
      <c r="BR93" s="40"/>
      <c r="BS93" s="41"/>
      <c r="BT93" s="38"/>
      <c r="BU93" s="40"/>
      <c r="BV93" s="41"/>
      <c r="BW93" s="38"/>
      <c r="BX93" s="40"/>
      <c r="BY93" s="41"/>
      <c r="BZ93" s="38"/>
      <c r="CA93" s="40"/>
      <c r="CB93" s="41"/>
      <c r="CC93" s="38"/>
      <c r="CD93" s="40"/>
      <c r="CE93" s="41"/>
      <c r="CF93" s="38"/>
      <c r="CG93" s="40"/>
      <c r="CH93" s="41"/>
      <c r="CI93" s="38"/>
      <c r="CJ93" s="40"/>
      <c r="CK93" s="41"/>
      <c r="CL93" s="38"/>
      <c r="CM93" s="40"/>
      <c r="CN93" s="41"/>
      <c r="CO93" s="38"/>
      <c r="CP93" s="40"/>
      <c r="CQ93" s="41"/>
      <c r="CR93" s="38"/>
      <c r="CS93" s="40"/>
      <c r="CT93" s="41"/>
      <c r="CU93" s="38"/>
      <c r="CV93" s="40"/>
      <c r="CW93" s="41"/>
      <c r="CX93" s="38"/>
      <c r="CY93" s="40"/>
      <c r="CZ93" s="41"/>
      <c r="DA93" s="38"/>
      <c r="DB93" s="40"/>
      <c r="DC93" s="41"/>
      <c r="DD93" s="38"/>
      <c r="DE93" s="40"/>
      <c r="DF93" s="41"/>
      <c r="DG93" s="38"/>
      <c r="DH93" s="40"/>
      <c r="DI93" s="41"/>
      <c r="DJ93" s="38"/>
      <c r="DK93" s="40"/>
      <c r="DL93" s="41"/>
      <c r="DM93" s="38"/>
      <c r="DN93" s="40"/>
      <c r="DO93" s="41"/>
      <c r="DP93" s="38"/>
      <c r="DQ93" s="40"/>
      <c r="DR93" s="41"/>
      <c r="DS93" s="38"/>
      <c r="DT93" s="40"/>
      <c r="DU93" s="41"/>
      <c r="DV93" s="38"/>
      <c r="DW93" s="40"/>
      <c r="DX93" s="41"/>
      <c r="DY93" s="38"/>
      <c r="DZ93" s="40"/>
      <c r="EA93" s="41"/>
      <c r="EB93" s="38"/>
      <c r="EC93" s="40"/>
      <c r="ED93" s="41"/>
      <c r="EE93" s="38"/>
      <c r="EF93" s="40"/>
      <c r="EG93" s="41"/>
      <c r="EH93" s="38"/>
      <c r="EI93" s="40"/>
      <c r="EJ93" s="41"/>
      <c r="EK93" s="38"/>
      <c r="EL93" s="40"/>
      <c r="EM93" s="41"/>
      <c r="EN93" s="38"/>
      <c r="EO93" s="40"/>
      <c r="EP93" s="41"/>
      <c r="EQ93" s="38"/>
      <c r="ER93" s="40"/>
      <c r="ES93" s="41"/>
      <c r="ET93" s="38"/>
      <c r="EU93" s="40"/>
      <c r="EV93" s="41"/>
      <c r="EW93" s="38"/>
      <c r="EX93" s="40"/>
      <c r="EY93" s="41"/>
      <c r="EZ93" s="38"/>
      <c r="FA93" s="40"/>
      <c r="FB93" s="41"/>
      <c r="FC93" s="38"/>
      <c r="FD93" s="40"/>
      <c r="FE93" s="41"/>
      <c r="FF93" s="38"/>
      <c r="FG93" s="40"/>
      <c r="FH93" s="41"/>
      <c r="FI93" s="38"/>
      <c r="FJ93" s="40"/>
      <c r="FK93" s="41"/>
      <c r="FL93" s="38"/>
      <c r="FM93" s="40"/>
      <c r="FN93" s="41"/>
    </row>
    <row r="94" spans="1:170" ht="16" customHeight="1">
      <c r="A94" s="38"/>
      <c r="B94" s="42"/>
      <c r="C94" s="38"/>
      <c r="D94" s="40"/>
      <c r="E94" s="41"/>
      <c r="F94" s="38"/>
      <c r="G94" s="40"/>
      <c r="H94" s="41"/>
      <c r="I94" s="38"/>
      <c r="J94" s="40"/>
      <c r="K94" s="41"/>
      <c r="L94" s="38"/>
      <c r="M94" s="40"/>
      <c r="N94" s="41"/>
      <c r="O94" s="38"/>
      <c r="P94" s="40"/>
      <c r="Q94" s="41"/>
      <c r="R94" s="38"/>
      <c r="S94" s="40"/>
      <c r="T94" s="41"/>
      <c r="U94" s="38"/>
      <c r="V94" s="40"/>
      <c r="W94" s="41"/>
      <c r="X94" s="38"/>
      <c r="Y94" s="40"/>
      <c r="Z94" s="41"/>
      <c r="AA94" s="38"/>
      <c r="AB94" s="40"/>
      <c r="AC94" s="41"/>
      <c r="AD94" s="38"/>
      <c r="AE94" s="40"/>
      <c r="AF94" s="41"/>
      <c r="AG94" s="38"/>
      <c r="AH94" s="40"/>
      <c r="AI94" s="41"/>
      <c r="AJ94" s="38"/>
      <c r="AK94" s="40"/>
      <c r="AL94" s="41"/>
      <c r="AM94" s="38"/>
      <c r="AN94" s="40"/>
      <c r="AO94" s="41"/>
      <c r="AP94" s="38"/>
      <c r="AQ94" s="40"/>
      <c r="AR94" s="41"/>
      <c r="AS94" s="38"/>
      <c r="AT94" s="40"/>
      <c r="AU94" s="41"/>
      <c r="AV94" s="38"/>
      <c r="AW94" s="40"/>
      <c r="AX94" s="41"/>
      <c r="AY94" s="38"/>
      <c r="AZ94" s="40"/>
      <c r="BA94" s="41"/>
      <c r="BB94" s="38"/>
      <c r="BC94" s="40"/>
      <c r="BD94" s="41"/>
      <c r="BE94" s="38"/>
      <c r="BF94" s="40"/>
      <c r="BG94" s="41"/>
      <c r="BH94" s="38"/>
      <c r="BI94" s="40"/>
      <c r="BJ94" s="41"/>
      <c r="BK94" s="38"/>
      <c r="BL94" s="40"/>
      <c r="BM94" s="41"/>
      <c r="BN94" s="38"/>
      <c r="BO94" s="40"/>
      <c r="BP94" s="41"/>
      <c r="BQ94" s="38"/>
      <c r="BR94" s="40"/>
      <c r="BS94" s="41"/>
      <c r="BT94" s="38"/>
      <c r="BU94" s="40"/>
      <c r="BV94" s="41"/>
      <c r="BW94" s="38"/>
      <c r="BX94" s="40"/>
      <c r="BY94" s="41"/>
      <c r="BZ94" s="38"/>
      <c r="CA94" s="40"/>
      <c r="CB94" s="41"/>
      <c r="CC94" s="38"/>
      <c r="CD94" s="40"/>
      <c r="CE94" s="41"/>
      <c r="CF94" s="38"/>
      <c r="CG94" s="40"/>
      <c r="CH94" s="41"/>
      <c r="CI94" s="38"/>
      <c r="CJ94" s="40"/>
      <c r="CK94" s="41"/>
      <c r="CL94" s="38"/>
      <c r="CM94" s="40"/>
      <c r="CN94" s="41"/>
      <c r="CO94" s="38"/>
      <c r="CP94" s="40"/>
      <c r="CQ94" s="41"/>
      <c r="CR94" s="38"/>
      <c r="CS94" s="40"/>
      <c r="CT94" s="41"/>
      <c r="CU94" s="38"/>
      <c r="CV94" s="40"/>
      <c r="CW94" s="41"/>
      <c r="CX94" s="38"/>
      <c r="CY94" s="40"/>
      <c r="CZ94" s="41"/>
      <c r="DA94" s="38"/>
      <c r="DB94" s="40"/>
      <c r="DC94" s="41"/>
      <c r="DD94" s="38"/>
      <c r="DE94" s="40"/>
      <c r="DF94" s="41"/>
      <c r="DG94" s="38"/>
      <c r="DH94" s="40"/>
      <c r="DI94" s="41"/>
      <c r="DJ94" s="38"/>
      <c r="DK94" s="40"/>
      <c r="DL94" s="41"/>
      <c r="DM94" s="38"/>
      <c r="DN94" s="40"/>
      <c r="DO94" s="41"/>
      <c r="DP94" s="38"/>
      <c r="DQ94" s="40"/>
      <c r="DR94" s="41"/>
      <c r="DS94" s="38"/>
      <c r="DT94" s="40"/>
      <c r="DU94" s="41"/>
      <c r="DV94" s="38"/>
      <c r="DW94" s="40"/>
      <c r="DX94" s="41"/>
      <c r="DY94" s="38"/>
      <c r="DZ94" s="40"/>
      <c r="EA94" s="41"/>
      <c r="EB94" s="38"/>
      <c r="EC94" s="40"/>
      <c r="ED94" s="41"/>
      <c r="EE94" s="38"/>
      <c r="EF94" s="40"/>
      <c r="EG94" s="41"/>
      <c r="EH94" s="38"/>
      <c r="EI94" s="40"/>
      <c r="EJ94" s="41"/>
      <c r="EK94" s="38"/>
      <c r="EL94" s="40"/>
      <c r="EM94" s="41"/>
      <c r="EN94" s="38"/>
      <c r="EO94" s="40"/>
      <c r="EP94" s="41"/>
      <c r="EQ94" s="38"/>
      <c r="ER94" s="40"/>
      <c r="ES94" s="41"/>
      <c r="ET94" s="38"/>
      <c r="EU94" s="40"/>
      <c r="EV94" s="41"/>
      <c r="EW94" s="38"/>
      <c r="EX94" s="40"/>
      <c r="EY94" s="41"/>
      <c r="EZ94" s="38"/>
      <c r="FA94" s="40"/>
      <c r="FB94" s="41"/>
      <c r="FC94" s="38"/>
      <c r="FD94" s="40"/>
      <c r="FE94" s="41"/>
      <c r="FF94" s="38"/>
      <c r="FG94" s="40"/>
      <c r="FH94" s="41"/>
      <c r="FI94" s="38"/>
      <c r="FJ94" s="40"/>
      <c r="FK94" s="41"/>
      <c r="FL94" s="38"/>
      <c r="FM94" s="40"/>
      <c r="FN94" s="41"/>
    </row>
    <row r="95" spans="1:170" ht="16" customHeight="1">
      <c r="A95" s="38"/>
      <c r="B95" s="42"/>
      <c r="C95" s="38"/>
      <c r="D95" s="40"/>
      <c r="E95" s="41"/>
      <c r="F95" s="38"/>
      <c r="G95" s="40"/>
      <c r="H95" s="41"/>
      <c r="I95" s="38"/>
      <c r="J95" s="40"/>
      <c r="K95" s="41"/>
      <c r="L95" s="38"/>
      <c r="M95" s="40"/>
      <c r="N95" s="41"/>
      <c r="O95" s="38"/>
      <c r="P95" s="40"/>
      <c r="Q95" s="41"/>
      <c r="R95" s="38"/>
      <c r="S95" s="40"/>
      <c r="T95" s="41"/>
      <c r="U95" s="38"/>
      <c r="V95" s="40"/>
      <c r="W95" s="41"/>
      <c r="X95" s="38"/>
      <c r="Y95" s="40"/>
      <c r="Z95" s="41"/>
      <c r="AA95" s="38"/>
      <c r="AB95" s="40"/>
      <c r="AC95" s="41"/>
      <c r="AD95" s="38"/>
      <c r="AE95" s="40"/>
      <c r="AF95" s="41"/>
      <c r="AG95" s="38"/>
      <c r="AH95" s="40"/>
      <c r="AI95" s="41"/>
      <c r="AJ95" s="38"/>
      <c r="AK95" s="40"/>
      <c r="AL95" s="41"/>
      <c r="AM95" s="38"/>
      <c r="AN95" s="40"/>
      <c r="AO95" s="41"/>
      <c r="AP95" s="38"/>
      <c r="AQ95" s="40"/>
      <c r="AR95" s="41"/>
      <c r="AS95" s="38"/>
      <c r="AT95" s="40"/>
      <c r="AU95" s="41"/>
      <c r="AV95" s="38"/>
      <c r="AW95" s="40"/>
      <c r="AX95" s="41"/>
      <c r="AY95" s="38"/>
      <c r="AZ95" s="40"/>
      <c r="BA95" s="41"/>
      <c r="BB95" s="38"/>
      <c r="BC95" s="40"/>
      <c r="BD95" s="41"/>
      <c r="BE95" s="38"/>
      <c r="BF95" s="40"/>
      <c r="BG95" s="41"/>
      <c r="BH95" s="38"/>
      <c r="BI95" s="40"/>
      <c r="BJ95" s="41"/>
      <c r="BK95" s="38"/>
      <c r="BL95" s="40"/>
      <c r="BM95" s="41"/>
      <c r="BN95" s="38"/>
      <c r="BO95" s="40"/>
      <c r="BP95" s="41"/>
      <c r="BQ95" s="38"/>
      <c r="BR95" s="40"/>
      <c r="BS95" s="41"/>
      <c r="BT95" s="38"/>
      <c r="BU95" s="40"/>
      <c r="BV95" s="41"/>
      <c r="BW95" s="38"/>
      <c r="BX95" s="40"/>
      <c r="BY95" s="41"/>
      <c r="BZ95" s="38"/>
      <c r="CA95" s="40"/>
      <c r="CB95" s="41"/>
      <c r="CC95" s="38"/>
      <c r="CD95" s="40"/>
      <c r="CE95" s="41"/>
      <c r="CF95" s="38"/>
      <c r="CG95" s="40"/>
      <c r="CH95" s="41"/>
      <c r="CI95" s="38"/>
      <c r="CJ95" s="40"/>
      <c r="CK95" s="41"/>
      <c r="CL95" s="38"/>
      <c r="CM95" s="40"/>
      <c r="CN95" s="41"/>
      <c r="CO95" s="38"/>
      <c r="CP95" s="40"/>
      <c r="CQ95" s="41"/>
      <c r="CR95" s="38"/>
      <c r="CS95" s="40"/>
      <c r="CT95" s="41"/>
      <c r="CU95" s="38"/>
      <c r="CV95" s="40"/>
      <c r="CW95" s="41"/>
      <c r="CX95" s="38"/>
      <c r="CY95" s="40"/>
      <c r="CZ95" s="41"/>
      <c r="DA95" s="38"/>
      <c r="DB95" s="40"/>
      <c r="DC95" s="41"/>
      <c r="DD95" s="38"/>
      <c r="DE95" s="40"/>
      <c r="DF95" s="41"/>
      <c r="DG95" s="38"/>
      <c r="DH95" s="40"/>
      <c r="DI95" s="41"/>
      <c r="DJ95" s="38"/>
      <c r="DK95" s="40"/>
      <c r="DL95" s="41"/>
      <c r="DM95" s="38"/>
      <c r="DN95" s="40"/>
      <c r="DO95" s="41"/>
      <c r="DP95" s="38"/>
      <c r="DQ95" s="40"/>
      <c r="DR95" s="41"/>
      <c r="DS95" s="38"/>
      <c r="DT95" s="40"/>
      <c r="DU95" s="41"/>
      <c r="DV95" s="38"/>
      <c r="DW95" s="40"/>
      <c r="DX95" s="41"/>
      <c r="DY95" s="38"/>
      <c r="DZ95" s="40"/>
      <c r="EA95" s="41"/>
      <c r="EB95" s="38"/>
      <c r="EC95" s="40"/>
      <c r="ED95" s="41"/>
      <c r="EE95" s="38"/>
      <c r="EF95" s="40"/>
      <c r="EG95" s="41"/>
      <c r="EH95" s="38"/>
      <c r="EI95" s="40"/>
      <c r="EJ95" s="41"/>
      <c r="EK95" s="38"/>
      <c r="EL95" s="40"/>
      <c r="EM95" s="41"/>
      <c r="EN95" s="38"/>
      <c r="EO95" s="40"/>
      <c r="EP95" s="41"/>
      <c r="EQ95" s="38"/>
      <c r="ER95" s="40"/>
      <c r="ES95" s="41"/>
      <c r="ET95" s="38"/>
      <c r="EU95" s="40"/>
      <c r="EV95" s="41"/>
      <c r="EW95" s="38"/>
      <c r="EX95" s="40"/>
      <c r="EY95" s="41"/>
      <c r="EZ95" s="38"/>
      <c r="FA95" s="40"/>
      <c r="FB95" s="41"/>
      <c r="FC95" s="38"/>
      <c r="FD95" s="40"/>
      <c r="FE95" s="41"/>
      <c r="FF95" s="38"/>
      <c r="FG95" s="40"/>
      <c r="FH95" s="41"/>
      <c r="FI95" s="38"/>
      <c r="FJ95" s="40"/>
      <c r="FK95" s="41"/>
      <c r="FL95" s="38"/>
      <c r="FM95" s="40"/>
      <c r="FN95" s="41"/>
    </row>
    <row r="96" spans="1:170" ht="16" customHeight="1">
      <c r="A96" s="38"/>
      <c r="B96" s="42"/>
      <c r="C96" s="38"/>
      <c r="D96" s="40"/>
      <c r="E96" s="41"/>
      <c r="F96" s="38"/>
      <c r="G96" s="40"/>
      <c r="H96" s="41"/>
      <c r="I96" s="38"/>
      <c r="J96" s="40"/>
      <c r="K96" s="41"/>
      <c r="L96" s="38"/>
      <c r="M96" s="40"/>
      <c r="N96" s="41"/>
      <c r="O96" s="38"/>
      <c r="P96" s="40"/>
      <c r="Q96" s="41"/>
      <c r="R96" s="38"/>
      <c r="S96" s="40"/>
      <c r="T96" s="41"/>
      <c r="U96" s="38"/>
      <c r="V96" s="40"/>
      <c r="W96" s="41"/>
      <c r="X96" s="38"/>
      <c r="Y96" s="40"/>
      <c r="Z96" s="41"/>
      <c r="AA96" s="38"/>
      <c r="AB96" s="40"/>
      <c r="AC96" s="41"/>
      <c r="AD96" s="38"/>
      <c r="AE96" s="40"/>
      <c r="AF96" s="41"/>
      <c r="AG96" s="38"/>
      <c r="AH96" s="40"/>
      <c r="AI96" s="41"/>
      <c r="AJ96" s="38"/>
      <c r="AK96" s="40"/>
      <c r="AL96" s="41"/>
      <c r="AM96" s="38"/>
      <c r="AN96" s="40"/>
      <c r="AO96" s="41"/>
      <c r="AP96" s="38"/>
      <c r="AQ96" s="40"/>
      <c r="AR96" s="41"/>
      <c r="AS96" s="38"/>
      <c r="AT96" s="40"/>
      <c r="AU96" s="41"/>
      <c r="AV96" s="38"/>
      <c r="AW96" s="40"/>
      <c r="AX96" s="41"/>
      <c r="AY96" s="38"/>
      <c r="AZ96" s="40"/>
      <c r="BA96" s="41"/>
      <c r="BB96" s="38"/>
      <c r="BC96" s="40"/>
      <c r="BD96" s="41"/>
      <c r="BE96" s="38"/>
      <c r="BF96" s="40"/>
      <c r="BG96" s="41"/>
      <c r="BH96" s="38"/>
      <c r="BI96" s="40"/>
      <c r="BJ96" s="41"/>
      <c r="BK96" s="38"/>
      <c r="BL96" s="40"/>
      <c r="BM96" s="41"/>
      <c r="BN96" s="38"/>
      <c r="BO96" s="40"/>
      <c r="BP96" s="41"/>
      <c r="BQ96" s="38"/>
      <c r="BR96" s="40"/>
      <c r="BS96" s="41"/>
      <c r="BT96" s="38"/>
      <c r="BU96" s="40"/>
      <c r="BV96" s="41"/>
      <c r="BW96" s="38"/>
      <c r="BX96" s="40"/>
      <c r="BY96" s="41"/>
      <c r="BZ96" s="38"/>
      <c r="CA96" s="40"/>
      <c r="CB96" s="41"/>
      <c r="CC96" s="38"/>
      <c r="CD96" s="40"/>
      <c r="CE96" s="41"/>
      <c r="CF96" s="38"/>
      <c r="CG96" s="40"/>
      <c r="CH96" s="41"/>
      <c r="CI96" s="38"/>
      <c r="CJ96" s="40"/>
      <c r="CK96" s="41"/>
      <c r="CL96" s="38"/>
      <c r="CM96" s="40"/>
      <c r="CN96" s="41"/>
      <c r="CO96" s="38"/>
      <c r="CP96" s="40"/>
      <c r="CQ96" s="41"/>
      <c r="CR96" s="38"/>
      <c r="CS96" s="40"/>
      <c r="CT96" s="41"/>
      <c r="CU96" s="38"/>
      <c r="CV96" s="40"/>
      <c r="CW96" s="41"/>
      <c r="CX96" s="38"/>
      <c r="CY96" s="40"/>
      <c r="CZ96" s="41"/>
      <c r="DA96" s="38"/>
      <c r="DB96" s="40"/>
      <c r="DC96" s="41"/>
      <c r="DD96" s="38"/>
      <c r="DE96" s="40"/>
      <c r="DF96" s="41"/>
      <c r="DG96" s="38"/>
      <c r="DH96" s="40"/>
      <c r="DI96" s="41"/>
      <c r="DJ96" s="38"/>
      <c r="DK96" s="40"/>
      <c r="DL96" s="41"/>
      <c r="DM96" s="38"/>
      <c r="DN96" s="40"/>
      <c r="DO96" s="41"/>
      <c r="DP96" s="38"/>
      <c r="DQ96" s="40"/>
      <c r="DR96" s="41"/>
      <c r="DS96" s="38"/>
      <c r="DT96" s="40"/>
      <c r="DU96" s="41"/>
      <c r="DV96" s="38"/>
      <c r="DW96" s="40"/>
      <c r="DX96" s="41"/>
      <c r="DY96" s="38"/>
      <c r="DZ96" s="40"/>
      <c r="EA96" s="41"/>
      <c r="EB96" s="38"/>
      <c r="EC96" s="40"/>
      <c r="ED96" s="41"/>
      <c r="EE96" s="38"/>
      <c r="EF96" s="40"/>
      <c r="EG96" s="41"/>
      <c r="EH96" s="38"/>
      <c r="EI96" s="40"/>
      <c r="EJ96" s="41"/>
      <c r="EK96" s="38"/>
      <c r="EL96" s="40"/>
      <c r="EM96" s="41"/>
      <c r="EN96" s="38"/>
      <c r="EO96" s="40"/>
      <c r="EP96" s="41"/>
      <c r="EQ96" s="38"/>
      <c r="ER96" s="40"/>
      <c r="ES96" s="41"/>
      <c r="ET96" s="38"/>
      <c r="EU96" s="40"/>
      <c r="EV96" s="41"/>
      <c r="EW96" s="38"/>
      <c r="EX96" s="40"/>
      <c r="EY96" s="41"/>
      <c r="EZ96" s="38"/>
      <c r="FA96" s="40"/>
      <c r="FB96" s="41"/>
      <c r="FC96" s="38"/>
      <c r="FD96" s="40"/>
      <c r="FE96" s="41"/>
      <c r="FF96" s="38"/>
      <c r="FG96" s="40"/>
      <c r="FH96" s="41"/>
      <c r="FI96" s="38"/>
      <c r="FJ96" s="40"/>
      <c r="FK96" s="41"/>
      <c r="FL96" s="38"/>
      <c r="FM96" s="40"/>
      <c r="FN96" s="41"/>
    </row>
    <row r="97" spans="1:170" ht="16" customHeight="1">
      <c r="A97" s="38"/>
      <c r="B97" s="42"/>
      <c r="C97" s="38"/>
      <c r="D97" s="40"/>
      <c r="E97" s="41"/>
      <c r="F97" s="38"/>
      <c r="G97" s="40"/>
      <c r="H97" s="41"/>
      <c r="I97" s="38"/>
      <c r="J97" s="40"/>
      <c r="K97" s="41"/>
      <c r="L97" s="38"/>
      <c r="M97" s="40"/>
      <c r="N97" s="41"/>
      <c r="O97" s="38"/>
      <c r="P97" s="40"/>
      <c r="Q97" s="41"/>
      <c r="R97" s="38"/>
      <c r="S97" s="40"/>
      <c r="T97" s="41"/>
      <c r="U97" s="38"/>
      <c r="V97" s="40"/>
      <c r="W97" s="41"/>
      <c r="X97" s="38"/>
      <c r="Y97" s="40"/>
      <c r="Z97" s="41"/>
      <c r="AA97" s="38"/>
      <c r="AB97" s="40"/>
      <c r="AC97" s="41"/>
      <c r="AD97" s="38"/>
      <c r="AE97" s="40"/>
      <c r="AF97" s="41"/>
      <c r="AG97" s="38"/>
      <c r="AH97" s="40"/>
      <c r="AI97" s="41"/>
      <c r="AJ97" s="38"/>
      <c r="AK97" s="40"/>
      <c r="AL97" s="41"/>
      <c r="AM97" s="38"/>
      <c r="AN97" s="40"/>
      <c r="AO97" s="41"/>
      <c r="AP97" s="38"/>
      <c r="AQ97" s="40"/>
      <c r="AR97" s="41"/>
      <c r="AS97" s="38"/>
      <c r="AT97" s="40"/>
      <c r="AU97" s="41"/>
      <c r="AV97" s="38"/>
      <c r="AW97" s="40"/>
      <c r="AX97" s="41"/>
      <c r="AY97" s="38"/>
      <c r="AZ97" s="40"/>
      <c r="BA97" s="41"/>
      <c r="BB97" s="38"/>
      <c r="BC97" s="40"/>
      <c r="BD97" s="41"/>
      <c r="BE97" s="38"/>
      <c r="BF97" s="40"/>
      <c r="BG97" s="41"/>
      <c r="BH97" s="38"/>
      <c r="BI97" s="40"/>
      <c r="BJ97" s="41"/>
      <c r="BK97" s="38"/>
      <c r="BL97" s="40"/>
      <c r="BM97" s="41"/>
      <c r="BN97" s="38"/>
      <c r="BO97" s="40"/>
      <c r="BP97" s="41"/>
      <c r="BQ97" s="38"/>
      <c r="BR97" s="40"/>
      <c r="BS97" s="41"/>
      <c r="BT97" s="38"/>
      <c r="BU97" s="40"/>
      <c r="BV97" s="41"/>
      <c r="BW97" s="38"/>
      <c r="BX97" s="40"/>
      <c r="BY97" s="41"/>
      <c r="BZ97" s="38"/>
      <c r="CA97" s="40"/>
      <c r="CB97" s="41"/>
      <c r="CC97" s="38"/>
      <c r="CD97" s="40"/>
      <c r="CE97" s="41"/>
      <c r="CF97" s="38"/>
      <c r="CG97" s="40"/>
      <c r="CH97" s="41"/>
      <c r="CI97" s="38"/>
      <c r="CJ97" s="40"/>
      <c r="CK97" s="41"/>
      <c r="CL97" s="38"/>
      <c r="CM97" s="40"/>
      <c r="CN97" s="41"/>
      <c r="CO97" s="38"/>
      <c r="CP97" s="40"/>
      <c r="CQ97" s="41"/>
      <c r="CR97" s="38"/>
      <c r="CS97" s="40"/>
      <c r="CT97" s="41"/>
      <c r="CU97" s="38"/>
      <c r="CV97" s="40"/>
      <c r="CW97" s="41"/>
      <c r="CX97" s="38"/>
      <c r="CY97" s="40"/>
      <c r="CZ97" s="41"/>
      <c r="DA97" s="38"/>
      <c r="DB97" s="40"/>
      <c r="DC97" s="41"/>
      <c r="DD97" s="38"/>
      <c r="DE97" s="40"/>
      <c r="DF97" s="41"/>
      <c r="DG97" s="38"/>
      <c r="DH97" s="40"/>
      <c r="DI97" s="41"/>
      <c r="DJ97" s="38"/>
      <c r="DK97" s="40"/>
      <c r="DL97" s="41"/>
      <c r="DM97" s="38"/>
      <c r="DN97" s="40"/>
      <c r="DO97" s="41"/>
      <c r="DP97" s="38"/>
      <c r="DQ97" s="40"/>
      <c r="DR97" s="41"/>
      <c r="DS97" s="38"/>
      <c r="DT97" s="40"/>
      <c r="DU97" s="41"/>
      <c r="DV97" s="38"/>
      <c r="DW97" s="40"/>
      <c r="DX97" s="41"/>
      <c r="DY97" s="38"/>
      <c r="DZ97" s="40"/>
      <c r="EA97" s="41"/>
      <c r="EB97" s="38"/>
      <c r="EC97" s="40"/>
      <c r="ED97" s="41"/>
      <c r="EE97" s="38"/>
      <c r="EF97" s="40"/>
      <c r="EG97" s="41"/>
      <c r="EH97" s="38"/>
      <c r="EI97" s="40"/>
      <c r="EJ97" s="41"/>
      <c r="EK97" s="38"/>
      <c r="EL97" s="40"/>
      <c r="EM97" s="41"/>
      <c r="EN97" s="38"/>
      <c r="EO97" s="40"/>
      <c r="EP97" s="41"/>
      <c r="EQ97" s="38"/>
      <c r="ER97" s="40"/>
      <c r="ES97" s="41"/>
      <c r="ET97" s="38"/>
      <c r="EU97" s="40"/>
      <c r="EV97" s="41"/>
      <c r="EW97" s="38"/>
      <c r="EX97" s="40"/>
      <c r="EY97" s="41"/>
      <c r="EZ97" s="38"/>
      <c r="FA97" s="40"/>
      <c r="FB97" s="41"/>
      <c r="FC97" s="38"/>
      <c r="FD97" s="40"/>
      <c r="FE97" s="41"/>
      <c r="FF97" s="38"/>
      <c r="FG97" s="40"/>
      <c r="FH97" s="41"/>
      <c r="FI97" s="38"/>
      <c r="FJ97" s="40"/>
      <c r="FK97" s="41"/>
      <c r="FL97" s="38"/>
      <c r="FM97" s="40"/>
      <c r="FN97" s="41"/>
    </row>
    <row r="98" spans="1:170" ht="16" customHeight="1">
      <c r="A98" s="38"/>
      <c r="B98" s="42"/>
      <c r="C98" s="38"/>
      <c r="D98" s="40"/>
      <c r="E98" s="41"/>
      <c r="F98" s="38"/>
      <c r="G98" s="40"/>
      <c r="H98" s="41"/>
      <c r="I98" s="38"/>
      <c r="J98" s="40"/>
      <c r="K98" s="41"/>
      <c r="L98" s="38"/>
      <c r="M98" s="40"/>
      <c r="N98" s="41"/>
      <c r="O98" s="38"/>
      <c r="P98" s="40"/>
      <c r="Q98" s="41"/>
      <c r="R98" s="38"/>
      <c r="S98" s="40"/>
      <c r="T98" s="41"/>
      <c r="U98" s="38"/>
      <c r="V98" s="40"/>
      <c r="W98" s="41"/>
      <c r="X98" s="38"/>
      <c r="Y98" s="40"/>
      <c r="Z98" s="41"/>
      <c r="AA98" s="38"/>
      <c r="AB98" s="40"/>
      <c r="AC98" s="41"/>
      <c r="AD98" s="38"/>
      <c r="AE98" s="40"/>
      <c r="AF98" s="41"/>
      <c r="AG98" s="38"/>
      <c r="AH98" s="40"/>
      <c r="AI98" s="41"/>
      <c r="AJ98" s="38"/>
      <c r="AK98" s="40"/>
      <c r="AL98" s="41"/>
      <c r="AM98" s="38"/>
      <c r="AN98" s="40"/>
      <c r="AO98" s="41"/>
      <c r="AP98" s="38"/>
      <c r="AQ98" s="40"/>
      <c r="AR98" s="41"/>
      <c r="AS98" s="38"/>
      <c r="AT98" s="40"/>
      <c r="AU98" s="41"/>
      <c r="AV98" s="38"/>
      <c r="AW98" s="40"/>
      <c r="AX98" s="41"/>
      <c r="AY98" s="38"/>
      <c r="AZ98" s="40"/>
      <c r="BA98" s="41"/>
      <c r="BB98" s="38"/>
      <c r="BC98" s="40"/>
      <c r="BD98" s="41"/>
      <c r="BE98" s="38"/>
      <c r="BF98" s="40"/>
      <c r="BG98" s="41"/>
      <c r="BH98" s="38"/>
      <c r="BI98" s="40"/>
      <c r="BJ98" s="41"/>
      <c r="BK98" s="38"/>
      <c r="BL98" s="40"/>
      <c r="BM98" s="41"/>
      <c r="BN98" s="38"/>
      <c r="BO98" s="40"/>
      <c r="BP98" s="41"/>
      <c r="BQ98" s="38"/>
      <c r="BR98" s="40"/>
      <c r="BS98" s="41"/>
      <c r="BT98" s="38"/>
      <c r="BU98" s="40"/>
      <c r="BV98" s="41"/>
      <c r="BW98" s="38"/>
      <c r="BX98" s="40"/>
      <c r="BY98" s="41"/>
      <c r="BZ98" s="38"/>
      <c r="CA98" s="40"/>
      <c r="CB98" s="41"/>
      <c r="CC98" s="38"/>
      <c r="CD98" s="40"/>
      <c r="CE98" s="41"/>
      <c r="CF98" s="38"/>
      <c r="CG98" s="40"/>
      <c r="CH98" s="41"/>
      <c r="CI98" s="38"/>
      <c r="CJ98" s="40"/>
      <c r="CK98" s="41"/>
      <c r="CL98" s="38"/>
      <c r="CM98" s="40"/>
      <c r="CN98" s="41"/>
      <c r="CO98" s="38"/>
      <c r="CP98" s="40"/>
      <c r="CQ98" s="41"/>
      <c r="CR98" s="38"/>
      <c r="CS98" s="40"/>
      <c r="CT98" s="41"/>
      <c r="CU98" s="38"/>
      <c r="CV98" s="40"/>
      <c r="CW98" s="41"/>
      <c r="CX98" s="38"/>
      <c r="CY98" s="40"/>
      <c r="CZ98" s="41"/>
      <c r="DA98" s="38"/>
      <c r="DB98" s="40"/>
      <c r="DC98" s="41"/>
      <c r="DD98" s="38"/>
      <c r="DE98" s="40"/>
      <c r="DF98" s="41"/>
      <c r="DG98" s="38"/>
      <c r="DH98" s="40"/>
      <c r="DI98" s="41"/>
      <c r="DJ98" s="38"/>
      <c r="DK98" s="40"/>
      <c r="DL98" s="41"/>
      <c r="DM98" s="38"/>
      <c r="DN98" s="40"/>
      <c r="DO98" s="41"/>
      <c r="DP98" s="38"/>
      <c r="DQ98" s="40"/>
      <c r="DR98" s="41"/>
      <c r="DS98" s="38"/>
      <c r="DT98" s="40"/>
      <c r="DU98" s="41"/>
      <c r="DV98" s="38"/>
      <c r="DW98" s="40"/>
      <c r="DX98" s="41"/>
      <c r="DY98" s="38"/>
      <c r="DZ98" s="40"/>
      <c r="EA98" s="41"/>
      <c r="EB98" s="38"/>
      <c r="EC98" s="40"/>
      <c r="ED98" s="41"/>
      <c r="EE98" s="38"/>
      <c r="EF98" s="40"/>
      <c r="EG98" s="41"/>
      <c r="EH98" s="38"/>
      <c r="EI98" s="40"/>
      <c r="EJ98" s="41"/>
      <c r="EK98" s="38"/>
      <c r="EL98" s="40"/>
      <c r="EM98" s="41"/>
      <c r="EN98" s="38"/>
      <c r="EO98" s="40"/>
      <c r="EP98" s="41"/>
      <c r="EQ98" s="38"/>
      <c r="ER98" s="40"/>
      <c r="ES98" s="41"/>
      <c r="ET98" s="38"/>
      <c r="EU98" s="40"/>
      <c r="EV98" s="41"/>
      <c r="EW98" s="38"/>
      <c r="EX98" s="40"/>
      <c r="EY98" s="41"/>
      <c r="EZ98" s="38"/>
      <c r="FA98" s="40"/>
      <c r="FB98" s="41"/>
      <c r="FC98" s="38"/>
      <c r="FD98" s="40"/>
      <c r="FE98" s="41"/>
      <c r="FF98" s="38"/>
      <c r="FG98" s="40"/>
      <c r="FH98" s="41"/>
      <c r="FI98" s="38"/>
      <c r="FJ98" s="40"/>
      <c r="FK98" s="41"/>
      <c r="FL98" s="38"/>
      <c r="FM98" s="40"/>
      <c r="FN98" s="41"/>
    </row>
    <row r="99" spans="1:170" ht="16" customHeight="1">
      <c r="A99" s="38"/>
      <c r="B99" s="42"/>
      <c r="C99" s="38"/>
      <c r="D99" s="40"/>
      <c r="E99" s="41"/>
      <c r="F99" s="38"/>
      <c r="G99" s="40"/>
      <c r="H99" s="41"/>
      <c r="I99" s="38"/>
      <c r="J99" s="40"/>
      <c r="K99" s="41"/>
      <c r="L99" s="38"/>
      <c r="M99" s="40"/>
      <c r="N99" s="41"/>
      <c r="O99" s="38"/>
      <c r="P99" s="40"/>
      <c r="Q99" s="41"/>
      <c r="R99" s="38"/>
      <c r="S99" s="40"/>
      <c r="T99" s="41"/>
      <c r="U99" s="38"/>
      <c r="V99" s="40"/>
      <c r="W99" s="41"/>
      <c r="X99" s="38"/>
      <c r="Y99" s="40"/>
      <c r="Z99" s="41"/>
      <c r="AA99" s="38"/>
      <c r="AB99" s="40"/>
      <c r="AC99" s="41"/>
      <c r="AD99" s="38"/>
      <c r="AE99" s="40"/>
      <c r="AF99" s="41"/>
      <c r="AG99" s="38"/>
      <c r="AH99" s="40"/>
      <c r="AI99" s="41"/>
      <c r="AJ99" s="38"/>
      <c r="AK99" s="40"/>
      <c r="AL99" s="41"/>
      <c r="AM99" s="38"/>
      <c r="AN99" s="40"/>
      <c r="AO99" s="41"/>
      <c r="AP99" s="38"/>
      <c r="AQ99" s="40"/>
      <c r="AR99" s="41"/>
      <c r="AS99" s="38"/>
      <c r="AT99" s="40"/>
      <c r="AU99" s="41"/>
      <c r="AV99" s="38"/>
      <c r="AW99" s="40"/>
      <c r="AX99" s="41"/>
      <c r="AY99" s="38"/>
      <c r="AZ99" s="40"/>
      <c r="BA99" s="41"/>
      <c r="BB99" s="38"/>
      <c r="BC99" s="40"/>
      <c r="BD99" s="41"/>
      <c r="BE99" s="38"/>
      <c r="BF99" s="40"/>
      <c r="BG99" s="41"/>
      <c r="BH99" s="38"/>
      <c r="BI99" s="40"/>
      <c r="BJ99" s="41"/>
      <c r="BK99" s="38"/>
      <c r="BL99" s="40"/>
      <c r="BM99" s="41"/>
      <c r="BN99" s="38"/>
      <c r="BO99" s="40"/>
      <c r="BP99" s="41"/>
      <c r="BQ99" s="38"/>
      <c r="BR99" s="40"/>
      <c r="BS99" s="41"/>
      <c r="BT99" s="38"/>
      <c r="BU99" s="40"/>
      <c r="BV99" s="41"/>
      <c r="BW99" s="38"/>
      <c r="BX99" s="40"/>
      <c r="BY99" s="41"/>
      <c r="BZ99" s="38"/>
      <c r="CA99" s="40"/>
      <c r="CB99" s="41"/>
      <c r="CC99" s="38"/>
      <c r="CD99" s="40"/>
      <c r="CE99" s="41"/>
      <c r="CF99" s="38"/>
      <c r="CG99" s="40"/>
      <c r="CH99" s="41"/>
      <c r="CI99" s="38"/>
      <c r="CJ99" s="40"/>
      <c r="CK99" s="41"/>
      <c r="CL99" s="38"/>
      <c r="CM99" s="40"/>
      <c r="CN99" s="41"/>
      <c r="CO99" s="38"/>
      <c r="CP99" s="40"/>
      <c r="CQ99" s="41"/>
      <c r="CR99" s="38"/>
      <c r="CS99" s="40"/>
      <c r="CT99" s="41"/>
      <c r="CU99" s="38"/>
      <c r="CV99" s="40"/>
      <c r="CW99" s="41"/>
      <c r="CX99" s="38"/>
      <c r="CY99" s="40"/>
      <c r="CZ99" s="41"/>
      <c r="DA99" s="38"/>
      <c r="DB99" s="40"/>
      <c r="DC99" s="41"/>
      <c r="DD99" s="38"/>
      <c r="DE99" s="40"/>
      <c r="DF99" s="41"/>
      <c r="DG99" s="38"/>
      <c r="DH99" s="40"/>
      <c r="DI99" s="41"/>
      <c r="DJ99" s="38"/>
      <c r="DK99" s="40"/>
      <c r="DL99" s="41"/>
      <c r="DM99" s="38"/>
      <c r="DN99" s="40"/>
      <c r="DO99" s="41"/>
      <c r="DP99" s="38"/>
      <c r="DQ99" s="40"/>
      <c r="DR99" s="41"/>
      <c r="DS99" s="38"/>
      <c r="DT99" s="40"/>
      <c r="DU99" s="41"/>
      <c r="DV99" s="38"/>
      <c r="DW99" s="40"/>
      <c r="DX99" s="41"/>
      <c r="DY99" s="38"/>
      <c r="DZ99" s="40"/>
      <c r="EA99" s="41"/>
      <c r="EB99" s="38"/>
      <c r="EC99" s="40"/>
      <c r="ED99" s="41"/>
      <c r="EE99" s="38"/>
      <c r="EF99" s="40"/>
      <c r="EG99" s="41"/>
      <c r="EH99" s="38"/>
      <c r="EI99" s="40"/>
      <c r="EJ99" s="41"/>
      <c r="EK99" s="38"/>
      <c r="EL99" s="40"/>
      <c r="EM99" s="41"/>
      <c r="EN99" s="38"/>
      <c r="EO99" s="40"/>
      <c r="EP99" s="41"/>
      <c r="EQ99" s="38"/>
      <c r="ER99" s="40"/>
      <c r="ES99" s="41"/>
      <c r="ET99" s="38"/>
      <c r="EU99" s="40"/>
      <c r="EV99" s="41"/>
      <c r="EW99" s="38"/>
      <c r="EX99" s="40"/>
      <c r="EY99" s="41"/>
      <c r="EZ99" s="38"/>
      <c r="FA99" s="40"/>
      <c r="FB99" s="41"/>
      <c r="FC99" s="38"/>
      <c r="FD99" s="40"/>
      <c r="FE99" s="41"/>
      <c r="FF99" s="38"/>
      <c r="FG99" s="40"/>
      <c r="FH99" s="41"/>
      <c r="FI99" s="38"/>
      <c r="FJ99" s="40"/>
      <c r="FK99" s="41"/>
      <c r="FL99" s="38"/>
      <c r="FM99" s="40"/>
      <c r="FN99" s="41"/>
    </row>
    <row r="100" spans="1:170" ht="17.5">
      <c r="A100" s="38"/>
      <c r="B100" s="40"/>
      <c r="C100" s="44"/>
      <c r="D100" s="44">
        <f>SUM(D10:D99)</f>
        <v>1</v>
      </c>
      <c r="E100" s="44"/>
      <c r="F100" s="44"/>
      <c r="G100" s="44">
        <f>SUM(G10:G99)</f>
        <v>2</v>
      </c>
      <c r="H100" s="44"/>
      <c r="I100" s="44"/>
      <c r="J100" s="44">
        <f>SUM(J10:J99)</f>
        <v>1</v>
      </c>
      <c r="K100" s="44"/>
      <c r="L100" s="44"/>
      <c r="M100" s="44">
        <f>SUM(M10:M99)</f>
        <v>0</v>
      </c>
      <c r="N100" s="44"/>
      <c r="O100" s="44"/>
      <c r="P100" s="44">
        <f>SUM(P10:P99)</f>
        <v>0</v>
      </c>
      <c r="Q100" s="44"/>
      <c r="R100" s="44"/>
      <c r="S100" s="44">
        <f>SUM(S10:S99)</f>
        <v>4</v>
      </c>
      <c r="T100" s="44"/>
      <c r="U100" s="44"/>
      <c r="V100" s="44">
        <f>SUM(V10:V99)</f>
        <v>0</v>
      </c>
      <c r="W100" s="44"/>
      <c r="X100" s="44"/>
      <c r="Y100" s="44">
        <f>SUM(Y10:Y99)</f>
        <v>4</v>
      </c>
      <c r="Z100" s="44"/>
      <c r="AA100" s="44"/>
      <c r="AB100" s="44">
        <f>SUM(AB10:AB99)</f>
        <v>0</v>
      </c>
      <c r="AC100" s="44"/>
      <c r="AD100" s="44"/>
      <c r="AE100" s="44">
        <f>SUM(AE10:AE99)</f>
        <v>0</v>
      </c>
      <c r="AF100" s="44"/>
      <c r="AG100" s="44"/>
      <c r="AH100" s="44">
        <f>SUM(AH10:AH99)</f>
        <v>0</v>
      </c>
      <c r="AI100" s="44"/>
      <c r="AJ100" s="44"/>
      <c r="AK100" s="44">
        <f>SUM(AK10:AK99)</f>
        <v>0</v>
      </c>
      <c r="AL100" s="44"/>
      <c r="AM100" s="44"/>
      <c r="AN100" s="44">
        <f>SUM(AN10:AN99)</f>
        <v>0</v>
      </c>
      <c r="AO100" s="44"/>
      <c r="AP100" s="44"/>
      <c r="AQ100" s="44">
        <f>SUM(AQ10:AQ99)</f>
        <v>0</v>
      </c>
      <c r="AR100" s="44"/>
      <c r="AS100" s="44"/>
      <c r="AT100" s="44">
        <f>SUM(AT10:AT99)</f>
        <v>0</v>
      </c>
      <c r="AU100" s="44"/>
      <c r="AV100" s="44"/>
      <c r="AW100" s="44">
        <f>SUM(AW10:AW99)</f>
        <v>0</v>
      </c>
      <c r="AX100" s="44"/>
      <c r="AY100" s="44"/>
      <c r="AZ100" s="44">
        <f>SUM(AZ10:AZ99)</f>
        <v>0</v>
      </c>
      <c r="BA100" s="44"/>
      <c r="BB100" s="44"/>
      <c r="BC100" s="44">
        <f>SUM(BC10:BC99)</f>
        <v>0</v>
      </c>
      <c r="BD100" s="44"/>
      <c r="BE100" s="44"/>
      <c r="BF100" s="44">
        <f>SUM(BF10:BF99)</f>
        <v>2</v>
      </c>
      <c r="BG100" s="44"/>
      <c r="BH100" s="44"/>
      <c r="BI100" s="44">
        <f>SUM(BI10:BI99)</f>
        <v>0</v>
      </c>
      <c r="BJ100" s="44"/>
      <c r="BK100" s="44"/>
      <c r="BL100" s="44">
        <f>SUM(BL10:BL99)</f>
        <v>0</v>
      </c>
      <c r="BM100" s="44"/>
      <c r="BN100" s="44"/>
      <c r="BO100" s="44">
        <f>SUM(BO10:BO99)</f>
        <v>0</v>
      </c>
      <c r="BP100" s="44"/>
      <c r="BQ100" s="44"/>
      <c r="BR100" s="44">
        <f>SUM(BR10:BR99)</f>
        <v>0</v>
      </c>
      <c r="BS100" s="44"/>
      <c r="BT100" s="44"/>
      <c r="BU100" s="44">
        <f>SUM(BU10:BU99)</f>
        <v>0</v>
      </c>
      <c r="BV100" s="44"/>
      <c r="BW100" s="44"/>
      <c r="BX100" s="44">
        <f>SUM(BX10:BX99)</f>
        <v>0</v>
      </c>
      <c r="BY100" s="44"/>
      <c r="BZ100" s="44"/>
      <c r="CA100" s="44">
        <f>SUM(CA10:CA99)</f>
        <v>0</v>
      </c>
      <c r="CB100" s="44"/>
      <c r="CC100" s="44"/>
      <c r="CD100" s="44">
        <f>SUM(CD10:CD99)</f>
        <v>0</v>
      </c>
      <c r="CE100" s="44"/>
      <c r="CF100" s="44"/>
      <c r="CG100" s="44">
        <f>SUM(CG10:CG99)</f>
        <v>0</v>
      </c>
      <c r="CH100" s="44"/>
      <c r="CI100" s="44"/>
      <c r="CJ100" s="44">
        <f>SUM(CJ10:CJ99)</f>
        <v>0</v>
      </c>
      <c r="CK100" s="44"/>
      <c r="CL100" s="44"/>
      <c r="CM100" s="44">
        <f>SUM(CM10:CM99)</f>
        <v>0</v>
      </c>
      <c r="CN100" s="44"/>
      <c r="CO100" s="44"/>
      <c r="CP100" s="44">
        <f>SUM(CP10:CP99)</f>
        <v>0</v>
      </c>
      <c r="CQ100" s="44"/>
      <c r="CR100" s="44"/>
      <c r="CS100" s="44">
        <f>SUM(CS10:CS99)</f>
        <v>0</v>
      </c>
      <c r="CT100" s="44"/>
      <c r="CU100" s="44"/>
      <c r="CV100" s="44">
        <f>SUM(CV10:CV99)</f>
        <v>0</v>
      </c>
      <c r="CW100" s="44"/>
      <c r="CX100" s="44"/>
      <c r="CY100" s="44">
        <f>SUM(CY10:CY99)</f>
        <v>0</v>
      </c>
      <c r="CZ100" s="44"/>
      <c r="DA100" s="44"/>
      <c r="DB100" s="44">
        <f>SUM(DB10:DB99)</f>
        <v>0</v>
      </c>
      <c r="DC100" s="44"/>
      <c r="DD100" s="44"/>
      <c r="DE100" s="44">
        <f>SUM(DE10:DE99)</f>
        <v>0</v>
      </c>
      <c r="DF100" s="44"/>
      <c r="DG100" s="44"/>
      <c r="DH100" s="44">
        <f>SUM(DH10:DH99)</f>
        <v>0</v>
      </c>
      <c r="DI100" s="44"/>
      <c r="DJ100" s="44"/>
      <c r="DK100" s="44">
        <f>SUM(DK10:DK99)</f>
        <v>0</v>
      </c>
      <c r="DL100" s="44"/>
      <c r="DM100" s="44"/>
      <c r="DN100" s="44">
        <f>SUM(DN10:DN99)</f>
        <v>0</v>
      </c>
      <c r="DO100" s="44"/>
      <c r="DP100" s="44"/>
      <c r="DQ100" s="44">
        <f>SUM(DQ10:DQ99)</f>
        <v>0</v>
      </c>
      <c r="DR100" s="44"/>
      <c r="DS100" s="44"/>
      <c r="DT100" s="44">
        <f>SUM(DT10:DT99)</f>
        <v>0</v>
      </c>
      <c r="DU100" s="44"/>
      <c r="DV100" s="44"/>
      <c r="DW100" s="44">
        <f>SUM(DW10:DW99)</f>
        <v>0</v>
      </c>
      <c r="DX100" s="44"/>
      <c r="DY100" s="44"/>
      <c r="DZ100" s="44">
        <f>SUM(DZ10:DZ99)</f>
        <v>0</v>
      </c>
      <c r="EA100" s="44"/>
      <c r="EB100" s="44"/>
      <c r="EC100" s="44">
        <f>SUM(EC10:EC99)</f>
        <v>0</v>
      </c>
      <c r="ED100" s="44"/>
      <c r="EE100" s="44"/>
      <c r="EF100" s="44">
        <f>SUM(EF10:EF99)</f>
        <v>0</v>
      </c>
      <c r="EG100" s="44"/>
      <c r="EH100" s="44"/>
      <c r="EI100" s="44">
        <f>SUM(EI10:EI99)</f>
        <v>0</v>
      </c>
      <c r="EJ100" s="44"/>
      <c r="EK100" s="44"/>
      <c r="EL100" s="44">
        <f>SUM(EL10:EL99)</f>
        <v>0</v>
      </c>
      <c r="EM100" s="44"/>
      <c r="EN100" s="44"/>
      <c r="EO100" s="44">
        <f>SUM(EO10:EO99)</f>
        <v>0</v>
      </c>
      <c r="EP100" s="44"/>
      <c r="EQ100" s="44"/>
      <c r="ER100" s="44">
        <f>SUM(ER10:ER99)</f>
        <v>0</v>
      </c>
      <c r="ES100" s="44"/>
      <c r="ET100" s="44"/>
      <c r="EU100" s="44">
        <f>SUM(EU10:EU99)</f>
        <v>0</v>
      </c>
      <c r="EV100" s="44"/>
      <c r="EW100" s="44"/>
      <c r="EX100" s="44">
        <f>SUM(EX10:EX99)</f>
        <v>0</v>
      </c>
      <c r="EY100" s="44"/>
      <c r="EZ100" s="44"/>
      <c r="FA100" s="44">
        <f>SUM(FA10:FA99)</f>
        <v>0</v>
      </c>
      <c r="FB100" s="44"/>
      <c r="FC100" s="44"/>
      <c r="FD100" s="44">
        <f>SUM(FD10:FD99)</f>
        <v>0</v>
      </c>
      <c r="FE100" s="44"/>
      <c r="FF100" s="44"/>
      <c r="FG100" s="44">
        <f>SUM(FG10:FG99)</f>
        <v>2</v>
      </c>
      <c r="FH100" s="44"/>
      <c r="FI100" s="44"/>
      <c r="FJ100" s="44">
        <f>SUM(FJ10:FJ99)</f>
        <v>0</v>
      </c>
      <c r="FK100" s="44"/>
      <c r="FL100" s="44"/>
      <c r="FM100" s="44">
        <f>SUM(FM10:FM99)</f>
        <v>0</v>
      </c>
      <c r="FN100" s="44"/>
    </row>
    <row r="101" spans="1:170" ht="17.5">
      <c r="A101" s="45"/>
      <c r="B101" s="45"/>
      <c r="H101" s="29"/>
      <c r="AL101" s="29"/>
      <c r="BD101" s="29"/>
    </row>
    <row r="102" spans="1:170" ht="17.5">
      <c r="A102" s="45"/>
      <c r="B102" s="45"/>
    </row>
    <row r="103" spans="1:170" ht="17.5">
      <c r="A103" s="45"/>
      <c r="B103" s="45"/>
    </row>
    <row r="104" spans="1:170" ht="17.5">
      <c r="A104" s="45"/>
      <c r="B104" s="45"/>
    </row>
    <row r="105" spans="1:170" ht="15.75" customHeight="1">
      <c r="A105" s="45"/>
      <c r="B105" s="45"/>
    </row>
    <row r="106" spans="1:170" ht="15.75" customHeight="1">
      <c r="A106" s="45"/>
      <c r="B106" s="45"/>
    </row>
    <row r="107" spans="1:170" ht="15.75" customHeight="1">
      <c r="A107" s="45"/>
      <c r="B107" s="45"/>
    </row>
    <row r="108" spans="1:170" ht="15.75" customHeight="1">
      <c r="A108" s="45"/>
      <c r="B108" s="45"/>
    </row>
    <row r="109" spans="1:170" ht="15.75" customHeight="1">
      <c r="A109" s="45"/>
      <c r="B109" s="45"/>
    </row>
    <row r="110" spans="1:170" ht="15.75" customHeight="1">
      <c r="A110" s="45"/>
      <c r="B110" s="45"/>
    </row>
    <row r="111" spans="1:170" ht="15.75" customHeight="1">
      <c r="A111" s="45"/>
      <c r="B111" s="45"/>
    </row>
    <row r="112" spans="1:170" ht="15.75" customHeight="1">
      <c r="A112" s="45"/>
      <c r="B112" s="45"/>
    </row>
    <row r="113" spans="1:2" ht="15.75" customHeight="1">
      <c r="A113" s="45"/>
      <c r="B113" s="45"/>
    </row>
    <row r="114" spans="1:2" ht="15.75" customHeight="1">
      <c r="A114" s="45"/>
      <c r="B114" s="45"/>
    </row>
    <row r="115" spans="1:2" ht="15.75" customHeight="1">
      <c r="A115" s="45"/>
      <c r="B115" s="45"/>
    </row>
    <row r="116" spans="1:2" ht="15.75" customHeight="1">
      <c r="A116" s="45"/>
      <c r="B116" s="45"/>
    </row>
    <row r="117" spans="1:2" ht="15.75" customHeight="1">
      <c r="A117" s="45"/>
      <c r="B117" s="45"/>
    </row>
    <row r="118" spans="1:2" ht="15.75" customHeight="1">
      <c r="A118" s="45"/>
      <c r="B118" s="45"/>
    </row>
    <row r="119" spans="1:2" ht="15.75" customHeight="1">
      <c r="A119" s="45"/>
      <c r="B119" s="45"/>
    </row>
    <row r="120" spans="1:2" ht="15.75" customHeight="1">
      <c r="A120" s="45"/>
      <c r="B120" s="45"/>
    </row>
    <row r="121" spans="1:2" ht="15.75" customHeight="1">
      <c r="A121" s="45"/>
      <c r="B121" s="45"/>
    </row>
    <row r="122" spans="1:2" ht="15.75" customHeight="1">
      <c r="A122" s="45"/>
      <c r="B122" s="45"/>
    </row>
    <row r="123" spans="1:2" ht="15.75" customHeight="1">
      <c r="A123" s="45"/>
      <c r="B123" s="45"/>
    </row>
    <row r="124" spans="1:2" ht="15.75" customHeight="1">
      <c r="A124" s="45"/>
      <c r="B124" s="45"/>
    </row>
    <row r="125" spans="1:2" ht="15.75" customHeight="1">
      <c r="A125" s="45"/>
      <c r="B125" s="45"/>
    </row>
    <row r="126" spans="1:2" ht="15.75" customHeight="1">
      <c r="A126" s="45"/>
      <c r="B126" s="45"/>
    </row>
    <row r="127" spans="1:2" ht="15.75" customHeight="1">
      <c r="A127" s="45"/>
      <c r="B127" s="45"/>
    </row>
    <row r="128" spans="1:2" ht="15.75" customHeight="1">
      <c r="A128" s="45"/>
      <c r="B128" s="45"/>
    </row>
    <row r="129" spans="1:2" ht="15.75" customHeight="1">
      <c r="A129" s="45"/>
      <c r="B129" s="45"/>
    </row>
    <row r="130" spans="1:2" ht="15.75" customHeight="1">
      <c r="A130" s="45"/>
      <c r="B130" s="45"/>
    </row>
    <row r="131" spans="1:2" ht="15.75" customHeight="1">
      <c r="A131" s="45"/>
      <c r="B131" s="45"/>
    </row>
    <row r="132" spans="1:2" ht="15.75" customHeight="1">
      <c r="A132" s="45"/>
      <c r="B132" s="45"/>
    </row>
    <row r="133" spans="1:2" ht="15.75" customHeight="1">
      <c r="A133" s="45"/>
      <c r="B133" s="45"/>
    </row>
    <row r="134" spans="1:2" ht="15.75" customHeight="1">
      <c r="A134" s="45"/>
      <c r="B134" s="45"/>
    </row>
    <row r="135" spans="1:2" ht="15.75" customHeight="1">
      <c r="A135" s="45"/>
      <c r="B135" s="45"/>
    </row>
    <row r="136" spans="1:2" ht="15.75" customHeight="1">
      <c r="A136" s="45"/>
      <c r="B136" s="45"/>
    </row>
    <row r="137" spans="1:2" ht="15.75" customHeight="1">
      <c r="A137" s="45"/>
      <c r="B137" s="45"/>
    </row>
    <row r="138" spans="1:2" ht="15.75" customHeight="1">
      <c r="A138" s="45"/>
      <c r="B138" s="45"/>
    </row>
    <row r="139" spans="1:2" ht="15.75" customHeight="1">
      <c r="A139" s="45"/>
      <c r="B139" s="45"/>
    </row>
    <row r="140" spans="1:2" ht="15.75" customHeight="1">
      <c r="A140" s="45"/>
      <c r="B140" s="45"/>
    </row>
    <row r="141" spans="1:2" ht="15.75" customHeight="1">
      <c r="A141" s="45"/>
      <c r="B141" s="45"/>
    </row>
    <row r="142" spans="1:2" ht="15.75" customHeight="1">
      <c r="A142" s="45"/>
      <c r="B142" s="45"/>
    </row>
    <row r="143" spans="1:2" ht="15.75" customHeight="1">
      <c r="A143" s="45"/>
      <c r="B143" s="45"/>
    </row>
    <row r="144" spans="1:2" ht="15.75" customHeight="1">
      <c r="A144" s="45"/>
      <c r="B144" s="45"/>
    </row>
    <row r="145" spans="1:2" ht="15.75" customHeight="1">
      <c r="A145" s="45"/>
      <c r="B145" s="45"/>
    </row>
    <row r="146" spans="1:2" ht="15.75" customHeight="1">
      <c r="A146" s="45"/>
      <c r="B146" s="45"/>
    </row>
    <row r="147" spans="1:2" ht="15.75" customHeight="1">
      <c r="A147" s="45"/>
      <c r="B147" s="45"/>
    </row>
    <row r="148" spans="1:2" ht="15.75" customHeight="1">
      <c r="A148" s="45"/>
      <c r="B148" s="45"/>
    </row>
    <row r="149" spans="1:2" ht="15.75" customHeight="1">
      <c r="A149" s="45"/>
      <c r="B149" s="45"/>
    </row>
    <row r="150" spans="1:2" ht="15.75" customHeight="1">
      <c r="A150" s="45"/>
      <c r="B150" s="45"/>
    </row>
    <row r="151" spans="1:2" ht="15.75" customHeight="1">
      <c r="A151" s="45"/>
      <c r="B151" s="45"/>
    </row>
    <row r="152" spans="1:2" ht="15.75" customHeight="1">
      <c r="A152" s="45"/>
      <c r="B152" s="45"/>
    </row>
    <row r="153" spans="1:2" ht="15.75" customHeight="1">
      <c r="A153" s="45"/>
      <c r="B153" s="45"/>
    </row>
    <row r="154" spans="1:2" ht="15.75" customHeight="1">
      <c r="A154" s="45"/>
      <c r="B154" s="45"/>
    </row>
    <row r="155" spans="1:2" ht="15.75" customHeight="1">
      <c r="A155" s="45"/>
      <c r="B155" s="45"/>
    </row>
    <row r="156" spans="1:2" ht="15.75" customHeight="1">
      <c r="A156" s="45"/>
      <c r="B156" s="45"/>
    </row>
    <row r="157" spans="1:2" ht="15.75" customHeight="1">
      <c r="A157" s="45"/>
      <c r="B157" s="45"/>
    </row>
    <row r="158" spans="1:2" ht="15.75" customHeight="1">
      <c r="A158" s="45"/>
      <c r="B158" s="45"/>
    </row>
    <row r="159" spans="1:2" ht="15.75" customHeight="1">
      <c r="A159" s="45"/>
      <c r="B159" s="45"/>
    </row>
    <row r="160" spans="1:2" ht="15.75" customHeight="1">
      <c r="A160" s="45"/>
      <c r="B160" s="45"/>
    </row>
    <row r="161" spans="1:2" ht="15.75" customHeight="1">
      <c r="A161" s="45"/>
      <c r="B161" s="45"/>
    </row>
    <row r="162" spans="1:2" ht="15.75" customHeight="1">
      <c r="A162" s="45"/>
      <c r="B162" s="45"/>
    </row>
    <row r="163" spans="1:2" ht="15.75" customHeight="1">
      <c r="A163" s="45"/>
      <c r="B163" s="45"/>
    </row>
    <row r="164" spans="1:2" ht="15.75" customHeight="1">
      <c r="A164" s="45"/>
      <c r="B164" s="45"/>
    </row>
    <row r="165" spans="1:2" ht="15.75" customHeight="1">
      <c r="A165" s="45"/>
      <c r="B165" s="45"/>
    </row>
    <row r="166" spans="1:2" ht="15.75" customHeight="1">
      <c r="A166" s="45"/>
      <c r="B166" s="45"/>
    </row>
    <row r="167" spans="1:2" ht="15.75" customHeight="1">
      <c r="A167" s="45"/>
      <c r="B167" s="45"/>
    </row>
    <row r="168" spans="1:2" ht="15.75" customHeight="1">
      <c r="A168" s="45"/>
      <c r="B168" s="45"/>
    </row>
    <row r="169" spans="1:2" ht="15.75" customHeight="1">
      <c r="A169" s="45"/>
      <c r="B169" s="45"/>
    </row>
    <row r="170" spans="1:2" ht="15.75" customHeight="1">
      <c r="A170" s="45"/>
      <c r="B170" s="45"/>
    </row>
    <row r="171" spans="1:2" ht="15.75" customHeight="1">
      <c r="A171" s="45"/>
      <c r="B171" s="45"/>
    </row>
    <row r="172" spans="1:2" ht="15.75" customHeight="1">
      <c r="A172" s="45"/>
      <c r="B172" s="45"/>
    </row>
    <row r="173" spans="1:2" ht="15.75" customHeight="1">
      <c r="A173" s="45"/>
      <c r="B173" s="45"/>
    </row>
    <row r="174" spans="1:2" ht="15.75" customHeight="1">
      <c r="A174" s="45"/>
      <c r="B174" s="45"/>
    </row>
    <row r="175" spans="1:2" ht="15.75" customHeight="1">
      <c r="A175" s="45"/>
      <c r="B175" s="45"/>
    </row>
    <row r="176" spans="1:2" ht="15.75" customHeight="1">
      <c r="A176" s="45"/>
      <c r="B176" s="45"/>
    </row>
    <row r="177" spans="1:2" ht="15.75" customHeight="1">
      <c r="A177" s="45"/>
      <c r="B177" s="45"/>
    </row>
    <row r="178" spans="1:2" ht="15.75" customHeight="1">
      <c r="A178" s="45"/>
      <c r="B178" s="45"/>
    </row>
    <row r="179" spans="1:2" ht="15.75" customHeight="1">
      <c r="A179" s="45"/>
      <c r="B179" s="45"/>
    </row>
    <row r="180" spans="1:2" ht="15.75" customHeight="1">
      <c r="A180" s="45"/>
      <c r="B180" s="45"/>
    </row>
    <row r="181" spans="1:2" ht="15.75" customHeight="1">
      <c r="A181" s="45"/>
      <c r="B181" s="45"/>
    </row>
    <row r="182" spans="1:2" ht="15.75" customHeight="1">
      <c r="A182" s="45"/>
      <c r="B182" s="45"/>
    </row>
    <row r="183" spans="1:2" ht="15.75" customHeight="1">
      <c r="A183" s="45"/>
      <c r="B183" s="45"/>
    </row>
    <row r="184" spans="1:2" ht="15.75" customHeight="1">
      <c r="A184" s="45"/>
      <c r="B184" s="45"/>
    </row>
    <row r="185" spans="1:2" ht="15.75" customHeight="1">
      <c r="A185" s="45"/>
      <c r="B185" s="45"/>
    </row>
    <row r="186" spans="1:2" ht="15.75" customHeight="1">
      <c r="A186" s="45"/>
      <c r="B186" s="45"/>
    </row>
    <row r="187" spans="1:2" ht="15.75" customHeight="1">
      <c r="A187" s="45"/>
      <c r="B187" s="45"/>
    </row>
    <row r="188" spans="1:2" ht="15.75" customHeight="1">
      <c r="A188" s="45"/>
      <c r="B188" s="45"/>
    </row>
    <row r="189" spans="1:2" ht="15.75" customHeight="1">
      <c r="A189" s="45"/>
      <c r="B189" s="45"/>
    </row>
    <row r="190" spans="1:2" ht="15.75" customHeight="1">
      <c r="A190" s="45"/>
      <c r="B190" s="45"/>
    </row>
    <row r="191" spans="1:2" ht="15.75" customHeight="1">
      <c r="A191" s="45"/>
      <c r="B191" s="45"/>
    </row>
    <row r="192" spans="1:2" ht="15.75" customHeight="1">
      <c r="A192" s="45"/>
      <c r="B192" s="45"/>
    </row>
    <row r="193" spans="1:2" ht="15.75" customHeight="1">
      <c r="A193" s="45"/>
      <c r="B193" s="45"/>
    </row>
    <row r="194" spans="1:2" ht="15.75" customHeight="1">
      <c r="A194" s="45"/>
      <c r="B194" s="45"/>
    </row>
    <row r="195" spans="1:2" ht="15.75" customHeight="1">
      <c r="A195" s="45"/>
      <c r="B195" s="45"/>
    </row>
    <row r="196" spans="1:2" ht="15.75" customHeight="1">
      <c r="A196" s="45"/>
      <c r="B196" s="45"/>
    </row>
    <row r="197" spans="1:2" ht="15.75" customHeight="1">
      <c r="A197" s="45"/>
      <c r="B197" s="45"/>
    </row>
    <row r="198" spans="1:2" ht="15.75" customHeight="1">
      <c r="A198" s="45"/>
      <c r="B198" s="45"/>
    </row>
    <row r="199" spans="1:2" ht="15.75" customHeight="1">
      <c r="A199" s="45"/>
      <c r="B199" s="45"/>
    </row>
    <row r="200" spans="1:2" ht="15.75" customHeight="1">
      <c r="A200" s="45"/>
      <c r="B200" s="45"/>
    </row>
    <row r="201" spans="1:2" ht="15.75" customHeight="1">
      <c r="A201" s="45"/>
      <c r="B201" s="45"/>
    </row>
    <row r="202" spans="1:2" ht="15.75" customHeight="1">
      <c r="A202" s="45"/>
      <c r="B202" s="45"/>
    </row>
    <row r="203" spans="1:2" ht="15.75" customHeight="1">
      <c r="A203" s="45"/>
      <c r="B203" s="45"/>
    </row>
    <row r="204" spans="1:2" ht="15.75" customHeight="1">
      <c r="A204" s="45"/>
      <c r="B204" s="45"/>
    </row>
    <row r="205" spans="1:2" ht="15.75" customHeight="1">
      <c r="A205" s="45"/>
      <c r="B205" s="45"/>
    </row>
    <row r="206" spans="1:2" ht="15.75" customHeight="1">
      <c r="A206" s="45"/>
      <c r="B206" s="45"/>
    </row>
    <row r="207" spans="1:2" ht="15.75" customHeight="1">
      <c r="A207" s="45"/>
      <c r="B207" s="45"/>
    </row>
    <row r="208" spans="1:2" ht="15.75" customHeight="1">
      <c r="A208" s="45"/>
      <c r="B208" s="45"/>
    </row>
    <row r="209" spans="1:2" ht="15.75" customHeight="1">
      <c r="A209" s="45"/>
      <c r="B209" s="45"/>
    </row>
    <row r="210" spans="1:2" ht="15.75" customHeight="1">
      <c r="A210" s="45"/>
      <c r="B210" s="45"/>
    </row>
    <row r="211" spans="1:2" ht="15.75" customHeight="1">
      <c r="A211" s="45"/>
      <c r="B211" s="45"/>
    </row>
    <row r="212" spans="1:2" ht="15.75" customHeight="1">
      <c r="A212" s="45"/>
      <c r="B212" s="45"/>
    </row>
    <row r="213" spans="1:2" ht="15.75" customHeight="1">
      <c r="A213" s="45"/>
      <c r="B213" s="45"/>
    </row>
    <row r="214" spans="1:2" ht="15.75" customHeight="1">
      <c r="A214" s="45"/>
      <c r="B214" s="45"/>
    </row>
    <row r="215" spans="1:2" ht="15.75" customHeight="1">
      <c r="A215" s="45"/>
      <c r="B215" s="45"/>
    </row>
    <row r="216" spans="1:2" ht="15.75" customHeight="1">
      <c r="A216" s="45"/>
      <c r="B216" s="45"/>
    </row>
    <row r="217" spans="1:2" ht="15.75" customHeight="1">
      <c r="A217" s="45"/>
      <c r="B217" s="45"/>
    </row>
    <row r="218" spans="1:2" ht="15.75" customHeight="1">
      <c r="A218" s="45"/>
      <c r="B218" s="45"/>
    </row>
    <row r="219" spans="1:2" ht="15.75" customHeight="1">
      <c r="A219" s="45"/>
      <c r="B219" s="45"/>
    </row>
    <row r="220" spans="1:2" ht="15.75" customHeight="1">
      <c r="A220" s="45"/>
      <c r="B220" s="45"/>
    </row>
    <row r="221" spans="1:2" ht="15.75" customHeight="1">
      <c r="A221" s="45"/>
      <c r="B221" s="45"/>
    </row>
    <row r="222" spans="1:2" ht="15.75" customHeight="1">
      <c r="A222" s="45"/>
      <c r="B222" s="45"/>
    </row>
    <row r="223" spans="1:2" ht="15.75" customHeight="1">
      <c r="A223" s="45"/>
      <c r="B223" s="45"/>
    </row>
    <row r="224" spans="1:2" ht="15.75" customHeight="1">
      <c r="A224" s="45"/>
      <c r="B224" s="45"/>
    </row>
    <row r="225" spans="1:2" ht="15.75" customHeight="1">
      <c r="A225" s="45"/>
      <c r="B225" s="45"/>
    </row>
    <row r="226" spans="1:2" ht="15.75" customHeight="1">
      <c r="A226" s="45"/>
      <c r="B226" s="45"/>
    </row>
    <row r="227" spans="1:2" ht="15.75" customHeight="1">
      <c r="A227" s="45"/>
      <c r="B227" s="45"/>
    </row>
    <row r="228" spans="1:2" ht="15.75" customHeight="1">
      <c r="A228" s="45"/>
      <c r="B228" s="45"/>
    </row>
    <row r="229" spans="1:2" ht="15.75" customHeight="1">
      <c r="A229" s="45"/>
      <c r="B229" s="45"/>
    </row>
    <row r="230" spans="1:2" ht="15.75" customHeight="1">
      <c r="A230" s="45"/>
      <c r="B230" s="45"/>
    </row>
    <row r="231" spans="1:2" ht="15.75" customHeight="1">
      <c r="A231" s="45"/>
      <c r="B231" s="45"/>
    </row>
    <row r="232" spans="1:2" ht="15.75" customHeight="1">
      <c r="A232" s="45"/>
      <c r="B232" s="45"/>
    </row>
    <row r="233" spans="1:2" ht="15.75" customHeight="1">
      <c r="A233" s="45"/>
      <c r="B233" s="45"/>
    </row>
    <row r="234" spans="1:2" ht="15.75" customHeight="1">
      <c r="A234" s="45"/>
      <c r="B234" s="45"/>
    </row>
    <row r="235" spans="1:2" ht="15.75" customHeight="1">
      <c r="A235" s="45"/>
      <c r="B235" s="45"/>
    </row>
    <row r="236" spans="1:2" ht="15.75" customHeight="1">
      <c r="A236" s="45"/>
      <c r="B236" s="45"/>
    </row>
    <row r="237" spans="1:2" ht="15.75" customHeight="1">
      <c r="A237" s="45"/>
      <c r="B237" s="45"/>
    </row>
    <row r="238" spans="1:2" ht="15.75" customHeight="1">
      <c r="A238" s="45"/>
      <c r="B238" s="45"/>
    </row>
    <row r="239" spans="1:2" ht="15.75" customHeight="1">
      <c r="A239" s="45"/>
      <c r="B239" s="45"/>
    </row>
    <row r="240" spans="1:2" ht="15.75" customHeight="1">
      <c r="A240" s="45"/>
      <c r="B240" s="45"/>
    </row>
    <row r="241" spans="1:2" ht="15.75" customHeight="1">
      <c r="A241" s="45"/>
      <c r="B241" s="45"/>
    </row>
    <row r="242" spans="1:2" ht="15.75" customHeight="1">
      <c r="A242" s="45"/>
      <c r="B242" s="45"/>
    </row>
    <row r="243" spans="1:2" ht="15.75" customHeight="1">
      <c r="A243" s="45"/>
      <c r="B243" s="45"/>
    </row>
    <row r="244" spans="1:2" ht="15.75" customHeight="1">
      <c r="A244" s="45"/>
      <c r="B244" s="45"/>
    </row>
    <row r="245" spans="1:2" ht="15.75" customHeight="1">
      <c r="A245" s="45"/>
      <c r="B245" s="45"/>
    </row>
    <row r="246" spans="1:2" ht="15.75" customHeight="1">
      <c r="A246" s="45"/>
      <c r="B246" s="45"/>
    </row>
    <row r="247" spans="1:2" ht="15.75" customHeight="1">
      <c r="A247" s="45"/>
      <c r="B247" s="45"/>
    </row>
    <row r="248" spans="1:2" ht="15.75" customHeight="1">
      <c r="A248" s="45"/>
      <c r="B248" s="45"/>
    </row>
    <row r="249" spans="1:2" ht="15.75" customHeight="1">
      <c r="A249" s="45"/>
      <c r="B249" s="45"/>
    </row>
    <row r="250" spans="1:2" ht="15.75" customHeight="1">
      <c r="A250" s="45"/>
      <c r="B250" s="45"/>
    </row>
    <row r="251" spans="1:2" ht="15.75" customHeight="1">
      <c r="A251" s="45"/>
      <c r="B251" s="45"/>
    </row>
    <row r="252" spans="1:2" ht="15.75" customHeight="1">
      <c r="A252" s="45"/>
      <c r="B252" s="45"/>
    </row>
    <row r="253" spans="1:2" ht="15.75" customHeight="1">
      <c r="A253" s="45"/>
      <c r="B253" s="45"/>
    </row>
    <row r="254" spans="1:2" ht="15.75" customHeight="1">
      <c r="A254" s="45"/>
      <c r="B254" s="45"/>
    </row>
    <row r="255" spans="1:2" ht="15.75" customHeight="1">
      <c r="A255" s="45"/>
      <c r="B255" s="45"/>
    </row>
    <row r="256" spans="1:2" ht="15.75" customHeight="1">
      <c r="A256" s="45"/>
      <c r="B256" s="45"/>
    </row>
    <row r="257" spans="1:2" ht="15.75" customHeight="1">
      <c r="A257" s="45"/>
      <c r="B257" s="45"/>
    </row>
    <row r="258" spans="1:2" ht="15.75" customHeight="1">
      <c r="A258" s="45"/>
      <c r="B258" s="45"/>
    </row>
    <row r="259" spans="1:2" ht="15.75" customHeight="1">
      <c r="A259" s="45"/>
      <c r="B259" s="45"/>
    </row>
    <row r="260" spans="1:2" ht="15.75" customHeight="1">
      <c r="A260" s="45"/>
      <c r="B260" s="45"/>
    </row>
    <row r="261" spans="1:2" ht="15.75" customHeight="1">
      <c r="A261" s="45"/>
      <c r="B261" s="45"/>
    </row>
    <row r="262" spans="1:2" ht="15.75" customHeight="1">
      <c r="A262" s="45"/>
      <c r="B262" s="45"/>
    </row>
    <row r="263" spans="1:2" ht="15.75" customHeight="1">
      <c r="A263" s="45"/>
      <c r="B263" s="45"/>
    </row>
    <row r="264" spans="1:2" ht="15.75" customHeight="1">
      <c r="A264" s="45"/>
      <c r="B264" s="45"/>
    </row>
    <row r="265" spans="1:2" ht="15.75" customHeight="1">
      <c r="A265" s="45"/>
      <c r="B265" s="45"/>
    </row>
    <row r="266" spans="1:2" ht="15.75" customHeight="1">
      <c r="A266" s="45"/>
      <c r="B266" s="45"/>
    </row>
    <row r="267" spans="1:2" ht="15.75" customHeight="1">
      <c r="A267" s="45"/>
      <c r="B267" s="45"/>
    </row>
    <row r="268" spans="1:2" ht="15.75" customHeight="1">
      <c r="A268" s="45"/>
      <c r="B268" s="45"/>
    </row>
    <row r="269" spans="1:2" ht="15.75" customHeight="1">
      <c r="A269" s="45"/>
      <c r="B269" s="45"/>
    </row>
    <row r="270" spans="1:2" ht="15.75" customHeight="1">
      <c r="A270" s="45"/>
      <c r="B270" s="45"/>
    </row>
    <row r="271" spans="1:2" ht="15.75" customHeight="1">
      <c r="A271" s="45"/>
      <c r="B271" s="45"/>
    </row>
    <row r="272" spans="1:2" ht="15.75" customHeight="1">
      <c r="A272" s="45"/>
      <c r="B272" s="45"/>
    </row>
    <row r="273" spans="1:2" ht="15.75" customHeight="1">
      <c r="A273" s="45"/>
      <c r="B273" s="45"/>
    </row>
    <row r="274" spans="1:2" ht="15.75" customHeight="1">
      <c r="A274" s="45"/>
      <c r="B274" s="45"/>
    </row>
    <row r="275" spans="1:2" ht="15.75" customHeight="1">
      <c r="A275" s="45"/>
      <c r="B275" s="45"/>
    </row>
    <row r="276" spans="1:2" ht="15.75" customHeight="1">
      <c r="A276" s="45"/>
      <c r="B276" s="45"/>
    </row>
    <row r="277" spans="1:2" ht="15.75" customHeight="1">
      <c r="A277" s="45"/>
      <c r="B277" s="45"/>
    </row>
    <row r="278" spans="1:2" ht="15.75" customHeight="1">
      <c r="A278" s="45"/>
      <c r="B278" s="45"/>
    </row>
    <row r="279" spans="1:2" ht="15.75" customHeight="1">
      <c r="A279" s="45"/>
      <c r="B279" s="45"/>
    </row>
    <row r="280" spans="1:2" ht="15.75" customHeight="1">
      <c r="A280" s="45"/>
      <c r="B280" s="45"/>
    </row>
    <row r="281" spans="1:2" ht="15.75" customHeight="1">
      <c r="A281" s="45"/>
      <c r="B281" s="45"/>
    </row>
    <row r="282" spans="1:2" ht="15.75" customHeight="1">
      <c r="A282" s="45"/>
      <c r="B282" s="45"/>
    </row>
    <row r="283" spans="1:2" ht="15.75" customHeight="1">
      <c r="A283" s="45"/>
      <c r="B283" s="45"/>
    </row>
    <row r="284" spans="1:2" ht="15.75" customHeight="1">
      <c r="A284" s="45"/>
      <c r="B284" s="45"/>
    </row>
    <row r="285" spans="1:2" ht="15.75" customHeight="1">
      <c r="A285" s="45"/>
      <c r="B285" s="45"/>
    </row>
    <row r="286" spans="1:2" ht="15.75" customHeight="1">
      <c r="A286" s="45"/>
      <c r="B286" s="45"/>
    </row>
    <row r="287" spans="1:2" ht="15.75" customHeight="1">
      <c r="A287" s="45"/>
      <c r="B287" s="45"/>
    </row>
    <row r="288" spans="1:2" ht="15.75" customHeight="1">
      <c r="A288" s="45"/>
      <c r="B288" s="45"/>
    </row>
    <row r="289" spans="1:2" ht="15.75" customHeight="1">
      <c r="A289" s="45"/>
      <c r="B289" s="45"/>
    </row>
    <row r="290" spans="1:2" ht="15.75" customHeight="1">
      <c r="A290" s="45"/>
      <c r="B290" s="45"/>
    </row>
    <row r="291" spans="1:2" ht="15.75" customHeight="1">
      <c r="A291" s="45"/>
      <c r="B291" s="45"/>
    </row>
    <row r="292" spans="1:2" ht="15.75" customHeight="1">
      <c r="A292" s="45"/>
      <c r="B292" s="45"/>
    </row>
    <row r="293" spans="1:2" ht="15.75" customHeight="1">
      <c r="A293" s="45"/>
      <c r="B293" s="45"/>
    </row>
    <row r="294" spans="1:2" ht="15.75" customHeight="1">
      <c r="A294" s="45"/>
      <c r="B294" s="45"/>
    </row>
    <row r="295" spans="1:2" ht="15.75" customHeight="1">
      <c r="A295" s="45"/>
      <c r="B295" s="45"/>
    </row>
    <row r="296" spans="1:2" ht="15.75" customHeight="1">
      <c r="A296" s="45"/>
      <c r="B296" s="45"/>
    </row>
    <row r="297" spans="1:2" ht="15.75" customHeight="1">
      <c r="A297" s="45"/>
      <c r="B297" s="45"/>
    </row>
    <row r="298" spans="1:2" ht="15.75" customHeight="1">
      <c r="A298" s="45"/>
      <c r="B298" s="45"/>
    </row>
    <row r="299" spans="1:2" ht="15.75" customHeight="1">
      <c r="A299" s="45"/>
      <c r="B299" s="45"/>
    </row>
    <row r="300" spans="1:2" ht="15.75" customHeight="1">
      <c r="A300" s="45"/>
      <c r="B300" s="45"/>
    </row>
    <row r="301" spans="1:2" ht="15.75" customHeight="1">
      <c r="A301" s="45"/>
      <c r="B301" s="45"/>
    </row>
    <row r="302" spans="1:2" ht="15.75" customHeight="1">
      <c r="A302" s="45"/>
      <c r="B302" s="45"/>
    </row>
    <row r="303" spans="1:2" ht="15.75" customHeight="1">
      <c r="A303" s="45"/>
      <c r="B303" s="45"/>
    </row>
    <row r="304" spans="1:2" ht="15.75" customHeight="1">
      <c r="A304" s="45"/>
      <c r="B304" s="45"/>
    </row>
    <row r="305" spans="1:2" ht="15.75" customHeight="1">
      <c r="A305" s="45"/>
      <c r="B305" s="45"/>
    </row>
    <row r="306" spans="1:2" ht="15.75" customHeight="1">
      <c r="A306" s="45"/>
      <c r="B306" s="45"/>
    </row>
    <row r="307" spans="1:2" ht="15.75" customHeight="1">
      <c r="A307" s="45"/>
      <c r="B307" s="45"/>
    </row>
    <row r="308" spans="1:2" ht="15.75" customHeight="1">
      <c r="A308" s="45"/>
      <c r="B308" s="45"/>
    </row>
    <row r="309" spans="1:2" ht="15.75" customHeight="1">
      <c r="A309" s="45"/>
      <c r="B309" s="45"/>
    </row>
    <row r="310" spans="1:2" ht="15.75" customHeight="1">
      <c r="A310" s="45"/>
      <c r="B310" s="45"/>
    </row>
    <row r="311" spans="1:2" ht="15.75" customHeight="1">
      <c r="A311" s="45"/>
      <c r="B311" s="45"/>
    </row>
    <row r="312" spans="1:2" ht="15.75" customHeight="1">
      <c r="A312" s="45"/>
      <c r="B312" s="45"/>
    </row>
    <row r="313" spans="1:2" ht="15.75" customHeight="1">
      <c r="A313" s="45"/>
      <c r="B313" s="45"/>
    </row>
    <row r="314" spans="1:2" ht="15.75" customHeight="1">
      <c r="A314" s="45"/>
      <c r="B314" s="45"/>
    </row>
    <row r="315" spans="1:2" ht="15.75" customHeight="1">
      <c r="A315" s="45"/>
      <c r="B315" s="45"/>
    </row>
    <row r="316" spans="1:2" ht="15.75" customHeight="1">
      <c r="A316" s="45"/>
      <c r="B316" s="45"/>
    </row>
    <row r="317" spans="1:2" ht="15.75" customHeight="1">
      <c r="A317" s="45"/>
      <c r="B317" s="45"/>
    </row>
    <row r="318" spans="1:2" ht="15.75" customHeight="1">
      <c r="A318" s="45"/>
      <c r="B318" s="45"/>
    </row>
    <row r="319" spans="1:2" ht="15.75" customHeight="1">
      <c r="A319" s="45"/>
      <c r="B319" s="45"/>
    </row>
    <row r="320" spans="1:2" ht="15.75" customHeight="1">
      <c r="A320" s="45"/>
      <c r="B320" s="45"/>
    </row>
    <row r="321" spans="1:2" ht="15.75" customHeight="1">
      <c r="A321" s="45"/>
      <c r="B321" s="45"/>
    </row>
    <row r="322" spans="1:2" ht="15.75" customHeight="1">
      <c r="A322" s="45"/>
      <c r="B322" s="45"/>
    </row>
    <row r="323" spans="1:2" ht="15.75" customHeight="1">
      <c r="A323" s="45"/>
      <c r="B323" s="45"/>
    </row>
    <row r="324" spans="1:2" ht="15.75" customHeight="1">
      <c r="A324" s="45"/>
      <c r="B324" s="45"/>
    </row>
    <row r="325" spans="1:2" ht="15.75" customHeight="1">
      <c r="A325" s="45"/>
      <c r="B325" s="45"/>
    </row>
    <row r="326" spans="1:2" ht="15.75" customHeight="1">
      <c r="A326" s="45"/>
      <c r="B326" s="45"/>
    </row>
    <row r="327" spans="1:2" ht="15.75" customHeight="1">
      <c r="A327" s="45"/>
      <c r="B327" s="45"/>
    </row>
    <row r="328" spans="1:2" ht="15.75" customHeight="1">
      <c r="A328" s="45"/>
      <c r="B328" s="45"/>
    </row>
    <row r="329" spans="1:2" ht="15.75" customHeight="1">
      <c r="A329" s="45"/>
      <c r="B329" s="45"/>
    </row>
    <row r="330" spans="1:2" ht="15.75" customHeight="1">
      <c r="A330" s="45"/>
      <c r="B330" s="45"/>
    </row>
    <row r="331" spans="1:2" ht="15.75" customHeight="1">
      <c r="A331" s="45"/>
      <c r="B331" s="45"/>
    </row>
    <row r="332" spans="1:2" ht="15.75" customHeight="1">
      <c r="A332" s="45"/>
      <c r="B332" s="45"/>
    </row>
    <row r="333" spans="1:2" ht="15.75" customHeight="1">
      <c r="A333" s="45"/>
      <c r="B333" s="45"/>
    </row>
    <row r="334" spans="1:2" ht="15.75" customHeight="1">
      <c r="A334" s="45"/>
      <c r="B334" s="45"/>
    </row>
    <row r="335" spans="1:2" ht="15.75" customHeight="1">
      <c r="A335" s="45"/>
      <c r="B335" s="45"/>
    </row>
    <row r="336" spans="1:2" ht="15.75" customHeight="1">
      <c r="A336" s="45"/>
      <c r="B336" s="45"/>
    </row>
    <row r="337" spans="1:2" ht="15.75" customHeight="1">
      <c r="A337" s="45"/>
      <c r="B337" s="45"/>
    </row>
    <row r="338" spans="1:2" ht="15.75" customHeight="1">
      <c r="A338" s="45"/>
      <c r="B338" s="45"/>
    </row>
    <row r="339" spans="1:2" ht="15.75" customHeight="1">
      <c r="A339" s="45"/>
      <c r="B339" s="45"/>
    </row>
    <row r="340" spans="1:2" ht="15.75" customHeight="1">
      <c r="A340" s="45"/>
      <c r="B340" s="45"/>
    </row>
    <row r="341" spans="1:2" ht="15.75" customHeight="1">
      <c r="A341" s="45"/>
      <c r="B341" s="45"/>
    </row>
    <row r="342" spans="1:2" ht="15.75" customHeight="1">
      <c r="A342" s="45"/>
      <c r="B342" s="45"/>
    </row>
    <row r="343" spans="1:2" ht="15.75" customHeight="1">
      <c r="A343" s="45"/>
      <c r="B343" s="45"/>
    </row>
    <row r="344" spans="1:2" ht="15.75" customHeight="1">
      <c r="A344" s="45"/>
      <c r="B344" s="45"/>
    </row>
    <row r="345" spans="1:2" ht="15.75" customHeight="1">
      <c r="A345" s="45"/>
      <c r="B345" s="45"/>
    </row>
    <row r="346" spans="1:2" ht="15.75" customHeight="1">
      <c r="A346" s="45"/>
      <c r="B346" s="45"/>
    </row>
    <row r="347" spans="1:2" ht="15.75" customHeight="1">
      <c r="A347" s="45"/>
      <c r="B347" s="45"/>
    </row>
    <row r="348" spans="1:2" ht="15.75" customHeight="1">
      <c r="A348" s="45"/>
      <c r="B348" s="45"/>
    </row>
    <row r="349" spans="1:2" ht="15.75" customHeight="1">
      <c r="A349" s="45"/>
      <c r="B349" s="45"/>
    </row>
    <row r="350" spans="1:2" ht="15.75" customHeight="1">
      <c r="A350" s="45"/>
      <c r="B350" s="45"/>
    </row>
    <row r="351" spans="1:2" ht="15.75" customHeight="1">
      <c r="A351" s="45"/>
      <c r="B351" s="45"/>
    </row>
    <row r="352" spans="1:2" ht="15.75" customHeight="1">
      <c r="A352" s="45"/>
      <c r="B352" s="45"/>
    </row>
    <row r="353" spans="1:2" ht="15.75" customHeight="1">
      <c r="A353" s="45"/>
      <c r="B353" s="45"/>
    </row>
    <row r="354" spans="1:2" ht="15.75" customHeight="1">
      <c r="A354" s="45"/>
      <c r="B354" s="45"/>
    </row>
    <row r="355" spans="1:2" ht="15.75" customHeight="1">
      <c r="A355" s="45"/>
      <c r="B355" s="45"/>
    </row>
    <row r="356" spans="1:2" ht="15.75" customHeight="1">
      <c r="A356" s="45"/>
      <c r="B356" s="45"/>
    </row>
    <row r="357" spans="1:2" ht="15.75" customHeight="1">
      <c r="A357" s="45"/>
      <c r="B357" s="45"/>
    </row>
    <row r="358" spans="1:2" ht="15.75" customHeight="1">
      <c r="A358" s="45"/>
      <c r="B358" s="45"/>
    </row>
    <row r="359" spans="1:2" ht="15.75" customHeight="1">
      <c r="A359" s="45"/>
      <c r="B359" s="45"/>
    </row>
    <row r="360" spans="1:2" ht="15.75" customHeight="1">
      <c r="A360" s="45"/>
      <c r="B360" s="45"/>
    </row>
    <row r="361" spans="1:2" ht="15.75" customHeight="1">
      <c r="A361" s="45"/>
      <c r="B361" s="45"/>
    </row>
    <row r="362" spans="1:2" ht="15.75" customHeight="1">
      <c r="A362" s="45"/>
      <c r="B362" s="45"/>
    </row>
    <row r="363" spans="1:2" ht="15.75" customHeight="1">
      <c r="A363" s="45"/>
      <c r="B363" s="45"/>
    </row>
    <row r="364" spans="1:2" ht="15.75" customHeight="1">
      <c r="A364" s="45"/>
      <c r="B364" s="45"/>
    </row>
    <row r="365" spans="1:2" ht="15.75" customHeight="1">
      <c r="A365" s="45"/>
      <c r="B365" s="45"/>
    </row>
    <row r="366" spans="1:2" ht="15.75" customHeight="1">
      <c r="A366" s="45"/>
      <c r="B366" s="45"/>
    </row>
    <row r="367" spans="1:2" ht="15.75" customHeight="1">
      <c r="A367" s="45"/>
      <c r="B367" s="45"/>
    </row>
    <row r="368" spans="1:2" ht="15.75" customHeight="1">
      <c r="A368" s="45"/>
      <c r="B368" s="45"/>
    </row>
    <row r="369" spans="1:2" ht="15.75" customHeight="1">
      <c r="A369" s="45"/>
      <c r="B369" s="45"/>
    </row>
    <row r="370" spans="1:2" ht="15.75" customHeight="1">
      <c r="A370" s="45"/>
      <c r="B370" s="45"/>
    </row>
    <row r="371" spans="1:2" ht="15.75" customHeight="1">
      <c r="A371" s="45"/>
      <c r="B371" s="45"/>
    </row>
    <row r="372" spans="1:2" ht="15.75" customHeight="1">
      <c r="A372" s="45"/>
      <c r="B372" s="45"/>
    </row>
    <row r="373" spans="1:2" ht="15.75" customHeight="1">
      <c r="A373" s="45"/>
      <c r="B373" s="45"/>
    </row>
    <row r="374" spans="1:2" ht="15.75" customHeight="1">
      <c r="A374" s="45"/>
      <c r="B374" s="45"/>
    </row>
    <row r="375" spans="1:2" ht="15.75" customHeight="1">
      <c r="A375" s="45"/>
      <c r="B375" s="45"/>
    </row>
    <row r="376" spans="1:2" ht="15.75" customHeight="1">
      <c r="A376" s="45"/>
      <c r="B376" s="45"/>
    </row>
    <row r="377" spans="1:2" ht="15.75" customHeight="1">
      <c r="A377" s="45"/>
      <c r="B377" s="45"/>
    </row>
    <row r="378" spans="1:2" ht="15.75" customHeight="1">
      <c r="A378" s="45"/>
      <c r="B378" s="45"/>
    </row>
    <row r="379" spans="1:2" ht="15.75" customHeight="1">
      <c r="A379" s="45"/>
      <c r="B379" s="45"/>
    </row>
    <row r="380" spans="1:2" ht="15.75" customHeight="1">
      <c r="A380" s="45"/>
      <c r="B380" s="45"/>
    </row>
    <row r="381" spans="1:2" ht="15.75" customHeight="1">
      <c r="A381" s="45"/>
      <c r="B381" s="45"/>
    </row>
    <row r="382" spans="1:2" ht="15.75" customHeight="1">
      <c r="A382" s="45"/>
      <c r="B382" s="45"/>
    </row>
    <row r="383" spans="1:2" ht="15.75" customHeight="1">
      <c r="A383" s="45"/>
      <c r="B383" s="45"/>
    </row>
    <row r="384" spans="1:2" ht="15.75" customHeight="1">
      <c r="A384" s="45"/>
      <c r="B384" s="45"/>
    </row>
    <row r="385" spans="1:2" ht="15.75" customHeight="1">
      <c r="A385" s="45"/>
      <c r="B385" s="45"/>
    </row>
    <row r="386" spans="1:2" ht="15.75" customHeight="1">
      <c r="A386" s="45"/>
      <c r="B386" s="45"/>
    </row>
    <row r="387" spans="1:2" ht="15.75" customHeight="1">
      <c r="A387" s="45"/>
      <c r="B387" s="45"/>
    </row>
    <row r="388" spans="1:2" ht="15.75" customHeight="1">
      <c r="A388" s="45"/>
      <c r="B388" s="45"/>
    </row>
    <row r="389" spans="1:2" ht="15.75" customHeight="1">
      <c r="A389" s="46"/>
      <c r="B389" s="46"/>
    </row>
  </sheetData>
  <mergeCells count="112">
    <mergeCell ref="FF7:FH7"/>
    <mergeCell ref="FF8:FH8"/>
    <mergeCell ref="FI7:FK7"/>
    <mergeCell ref="FI8:FK8"/>
    <mergeCell ref="FL7:FN7"/>
    <mergeCell ref="FL8:FN8"/>
    <mergeCell ref="EW8:EY8"/>
    <mergeCell ref="EZ7:FB7"/>
    <mergeCell ref="FC7:FE7"/>
    <mergeCell ref="EZ8:FB8"/>
    <mergeCell ref="FC8:FE8"/>
    <mergeCell ref="EW7:EY7"/>
    <mergeCell ref="DD8:DF8"/>
    <mergeCell ref="DG8:DI8"/>
    <mergeCell ref="DJ8:DL8"/>
    <mergeCell ref="DM8:DO8"/>
    <mergeCell ref="DP8:DR8"/>
    <mergeCell ref="DS8:DU8"/>
    <mergeCell ref="DV8:DX8"/>
    <mergeCell ref="DY8:EA8"/>
    <mergeCell ref="EB8:ED8"/>
    <mergeCell ref="EE8:EG8"/>
    <mergeCell ref="EH8:EJ8"/>
    <mergeCell ref="EK8:EM8"/>
    <mergeCell ref="EN8:EP8"/>
    <mergeCell ref="EQ8:ES8"/>
    <mergeCell ref="ET8:EV8"/>
    <mergeCell ref="EH7:EJ7"/>
    <mergeCell ref="EK7:EM7"/>
    <mergeCell ref="EN7:EP7"/>
    <mergeCell ref="EQ7:ES7"/>
    <mergeCell ref="ET7:EV7"/>
    <mergeCell ref="DS7:DU7"/>
    <mergeCell ref="DV7:DX7"/>
    <mergeCell ref="DY7:EA7"/>
    <mergeCell ref="EB7:ED7"/>
    <mergeCell ref="EE7:EG7"/>
    <mergeCell ref="DD7:DF7"/>
    <mergeCell ref="DG7:DI7"/>
    <mergeCell ref="DJ7:DL7"/>
    <mergeCell ref="DM7:DO7"/>
    <mergeCell ref="DP7:DR7"/>
    <mergeCell ref="CU7:CW7"/>
    <mergeCell ref="CX7:CZ7"/>
    <mergeCell ref="DA7:DC7"/>
    <mergeCell ref="CF8:CH8"/>
    <mergeCell ref="CI8:CK8"/>
    <mergeCell ref="CL8:CN8"/>
    <mergeCell ref="CO8:CQ8"/>
    <mergeCell ref="CR8:CT8"/>
    <mergeCell ref="CU8:CW8"/>
    <mergeCell ref="CX8:CZ8"/>
    <mergeCell ref="DA8:DC8"/>
    <mergeCell ref="CF7:CH7"/>
    <mergeCell ref="CI7:CK7"/>
    <mergeCell ref="CL7:CN7"/>
    <mergeCell ref="CO7:CQ7"/>
    <mergeCell ref="CR7:CT7"/>
    <mergeCell ref="BW7:BY7"/>
    <mergeCell ref="BZ7:CB7"/>
    <mergeCell ref="CC7:CE7"/>
    <mergeCell ref="BT8:BV8"/>
    <mergeCell ref="BW8:BY8"/>
    <mergeCell ref="BZ8:CB8"/>
    <mergeCell ref="CC8:CE8"/>
    <mergeCell ref="BN7:BP7"/>
    <mergeCell ref="BQ7:BS7"/>
    <mergeCell ref="BN8:BP8"/>
    <mergeCell ref="BQ8:BS8"/>
    <mergeCell ref="BT7:BV7"/>
    <mergeCell ref="BK7:BM7"/>
    <mergeCell ref="AV8:AX8"/>
    <mergeCell ref="AY8:BA8"/>
    <mergeCell ref="BB8:BD8"/>
    <mergeCell ref="BE8:BG8"/>
    <mergeCell ref="BH8:BJ8"/>
    <mergeCell ref="BK8:BM8"/>
    <mergeCell ref="AV7:AX7"/>
    <mergeCell ref="AY7:BA7"/>
    <mergeCell ref="BB7:BD7"/>
    <mergeCell ref="BE7:BG7"/>
    <mergeCell ref="BH7:BJ7"/>
    <mergeCell ref="C8:E8"/>
    <mergeCell ref="AD8:AF8"/>
    <mergeCell ref="AA8:AC8"/>
    <mergeCell ref="X8:Z8"/>
    <mergeCell ref="U8:W8"/>
    <mergeCell ref="R8:T8"/>
    <mergeCell ref="C7:E7"/>
    <mergeCell ref="AD7:AF7"/>
    <mergeCell ref="AA7:AC7"/>
    <mergeCell ref="X7:Z7"/>
    <mergeCell ref="U7:W7"/>
    <mergeCell ref="R7:T7"/>
    <mergeCell ref="L8:M8"/>
    <mergeCell ref="AS8:AU8"/>
    <mergeCell ref="AP8:AR8"/>
    <mergeCell ref="AM8:AO8"/>
    <mergeCell ref="AJ8:AL8"/>
    <mergeCell ref="AG8:AI8"/>
    <mergeCell ref="O8:Q8"/>
    <mergeCell ref="I8:K8"/>
    <mergeCell ref="F8:H8"/>
    <mergeCell ref="O7:Q7"/>
    <mergeCell ref="L7:N7"/>
    <mergeCell ref="I7:K7"/>
    <mergeCell ref="F7:H7"/>
    <mergeCell ref="AS7:AU7"/>
    <mergeCell ref="AP7:AR7"/>
    <mergeCell ref="AM7:AO7"/>
    <mergeCell ref="AJ7:AL7"/>
    <mergeCell ref="AG7:AI7"/>
  </mergeCells>
  <conditionalFormatting sqref="AT100 AQ100 AN100 AK100 AH100 AE100 AB100 Y100 V100 S100 P100 M100 J100 G100 D100 BL100 BI100 BF100 BC100 AZ100 AW100 BR100 BO100 BX100 BU100 CD100 CA100 CJ100 CG100 CP100 CM100 CV100 CS100 DB100 CY100 DH100 DE100 DN100 DK100 DT100 DQ100 DZ100 DW100 EF100 EC100 EL100 EI100 ER100 EO100 EX100 EU100 FD100 FA100 FG100">
    <cfRule type="cellIs" dxfId="2" priority="35" operator="greaterThan">
      <formula>0</formula>
    </cfRule>
  </conditionalFormatting>
  <conditionalFormatting sqref="FJ100">
    <cfRule type="cellIs" dxfId="1" priority="2" operator="greaterThan">
      <formula>0</formula>
    </cfRule>
  </conditionalFormatting>
  <conditionalFormatting sqref="FM100">
    <cfRule type="cellIs" dxfId="0" priority="1" operator="greaterThan">
      <formula>0</formula>
    </cfRule>
  </conditionalFormatting>
  <pageMargins left="0.23622047244094491" right="0.23622047244094491" top="0.74803149606299213" bottom="0.74803149606299213" header="0.31496062992125984" footer="0.31496062992125984"/>
  <pageSetup paperSize="8" scale="82" orientation="landscape" r:id="rId1"/>
  <colBreaks count="3" manualBreakCount="3">
    <brk id="17" max="1048575" man="1"/>
    <brk id="35" max="37" man="1"/>
    <brk id="149" max="1048575" man="1"/>
  </colBreaks>
  <drawing r:id="rId2"/>
</worksheet>
</file>

<file path=xl/worksheets/sheet2.xml><?xml version="1.0" encoding="utf-8"?>
<worksheet xmlns="http://schemas.openxmlformats.org/spreadsheetml/2006/main" xmlns:r="http://schemas.openxmlformats.org/officeDocument/2006/relationships">
  <sheetPr codeName="Feuil3"/>
  <dimension ref="A1:V122"/>
  <sheetViews>
    <sheetView topLeftCell="A96" workbookViewId="0">
      <selection activeCell="A113" sqref="A113:XFD113"/>
    </sheetView>
  </sheetViews>
  <sheetFormatPr baseColWidth="10" defaultColWidth="11.453125" defaultRowHeight="12.5"/>
  <cols>
    <col min="1" max="1" width="41.7265625" style="1" customWidth="1"/>
    <col min="2" max="12" width="11.453125" style="1"/>
    <col min="13" max="18" width="11.453125" style="1" customWidth="1"/>
    <col min="19" max="19" width="11.453125" style="5"/>
    <col min="20" max="21" width="11.453125" style="1"/>
    <col min="22" max="22" width="13.7265625" style="1" customWidth="1"/>
    <col min="23" max="16384" width="11.453125" style="1"/>
  </cols>
  <sheetData>
    <row r="1" spans="1:22" s="5" customFormat="1">
      <c r="S1" s="4"/>
      <c r="T1" s="21" t="s">
        <v>27</v>
      </c>
      <c r="U1" s="21" t="s">
        <v>28</v>
      </c>
      <c r="V1" s="21" t="s">
        <v>29</v>
      </c>
    </row>
    <row r="2" spans="1:22" ht="14.5">
      <c r="A2" s="12" t="s">
        <v>3</v>
      </c>
      <c r="B2" s="13">
        <v>0</v>
      </c>
      <c r="C2" s="13">
        <v>1</v>
      </c>
      <c r="D2" s="13">
        <v>2</v>
      </c>
      <c r="E2" s="13">
        <v>3</v>
      </c>
      <c r="F2" s="13">
        <v>4</v>
      </c>
      <c r="G2" s="13">
        <v>5</v>
      </c>
      <c r="H2" s="13">
        <v>6</v>
      </c>
      <c r="I2" s="14"/>
      <c r="J2" s="14"/>
      <c r="K2" s="14"/>
      <c r="L2" s="13"/>
      <c r="M2" s="13"/>
      <c r="N2" s="13"/>
      <c r="O2" s="13"/>
      <c r="P2" s="13"/>
      <c r="Q2" s="13"/>
      <c r="R2" s="13"/>
      <c r="S2" s="14"/>
      <c r="T2" s="23"/>
      <c r="U2" s="23"/>
      <c r="V2" s="23"/>
    </row>
    <row r="3" spans="1:22" ht="18" customHeight="1">
      <c r="A3" s="7" t="str">
        <f>TABLEAU!C7</f>
        <v>VESTE</v>
      </c>
      <c r="B3" s="9">
        <f>SUMIF(TABLEAU!$C$10:$C$580,Récap!B$2,TABLEAU!$D$10:$D$580)</f>
        <v>0</v>
      </c>
      <c r="C3" s="9">
        <f>SUMIF(TABLEAU!$C$10:$C$580,Récap!C$2,TABLEAU!$D$10:$D$580)</f>
        <v>0</v>
      </c>
      <c r="D3" s="9">
        <f>SUMIF(TABLEAU!$C$10:$C$580,Récap!D$2,TABLEAU!$D$10:$D$580)</f>
        <v>0</v>
      </c>
      <c r="E3" s="9">
        <f>SUMIF(TABLEAU!$C$10:$C$580,Récap!E$2,TABLEAU!$D$10:$D$580)</f>
        <v>0</v>
      </c>
      <c r="F3" s="9">
        <f>SUMIF(TABLEAU!$C$10:$C$580,Récap!F$2,TABLEAU!$D$10:$D$580)</f>
        <v>0</v>
      </c>
      <c r="G3" s="9">
        <f>SUMIF(TABLEAU!$C$10:$C$580,Récap!G$2,TABLEAU!$D$10:$D$580)</f>
        <v>1</v>
      </c>
      <c r="H3" s="9">
        <f>SUMIF(TABLEAU!$C$10:$C$580,Récap!H$2,TABLEAU!$D$10:$D$580)</f>
        <v>0</v>
      </c>
      <c r="I3" s="9"/>
      <c r="J3" s="9"/>
      <c r="K3" s="9"/>
      <c r="L3" s="9"/>
      <c r="M3" s="9"/>
      <c r="N3" s="9"/>
      <c r="O3" s="9"/>
      <c r="P3" s="9"/>
      <c r="Q3" s="9"/>
      <c r="R3" s="9"/>
      <c r="S3" s="9"/>
      <c r="T3" s="23">
        <f>SUM(B3:R3)</f>
        <v>1</v>
      </c>
      <c r="U3" s="23"/>
      <c r="V3" s="23">
        <f>T3*U3</f>
        <v>0</v>
      </c>
    </row>
    <row r="4" spans="1:22" ht="14.5">
      <c r="A4" s="12" t="s">
        <v>3</v>
      </c>
      <c r="B4" s="13">
        <v>0</v>
      </c>
      <c r="C4" s="13">
        <v>1</v>
      </c>
      <c r="D4" s="13">
        <v>2</v>
      </c>
      <c r="E4" s="13">
        <v>3</v>
      </c>
      <c r="F4" s="13">
        <v>4</v>
      </c>
      <c r="G4" s="13">
        <v>5</v>
      </c>
      <c r="H4" s="13">
        <v>6</v>
      </c>
      <c r="I4" s="14"/>
      <c r="J4" s="14"/>
      <c r="K4" s="14"/>
      <c r="L4" s="13"/>
      <c r="M4" s="13"/>
      <c r="N4" s="13"/>
      <c r="O4" s="13"/>
      <c r="P4" s="13"/>
      <c r="Q4" s="13"/>
      <c r="R4" s="13"/>
      <c r="S4" s="14"/>
      <c r="T4" s="23"/>
      <c r="U4" s="23"/>
      <c r="V4" s="23"/>
    </row>
    <row r="5" spans="1:22" ht="14.5">
      <c r="A5" s="7" t="str">
        <f>TABLEAU!F7</f>
        <v xml:space="preserve">PANTALON </v>
      </c>
      <c r="B5" s="10">
        <f>SUMIF(TABLEAU!$F$10:$F$580,Récap!B$4,TABLEAU!$G$10:$G$580)</f>
        <v>0</v>
      </c>
      <c r="C5" s="10">
        <f>SUMIF(TABLEAU!$F$10:$F$580,Récap!C$4,TABLEAU!$G$10:$G$580)</f>
        <v>0</v>
      </c>
      <c r="D5" s="10">
        <f>SUMIF(TABLEAU!$F$10:$F$580,Récap!D$4,TABLEAU!$G$10:$G$580)</f>
        <v>0</v>
      </c>
      <c r="E5" s="10">
        <f>SUMIF(TABLEAU!$F$10:$F$580,Récap!E$4,TABLEAU!$G$10:$G$580)</f>
        <v>2</v>
      </c>
      <c r="F5" s="10">
        <f>SUMIF(TABLEAU!$F$10:$F$580,Récap!F$4,TABLEAU!$G$10:$G$580)</f>
        <v>0</v>
      </c>
      <c r="G5" s="10">
        <f>SUMIF(TABLEAU!$F$10:$F$580,Récap!G$4,TABLEAU!$G$10:$G$580)</f>
        <v>0</v>
      </c>
      <c r="H5" s="10">
        <f>SUMIF(TABLEAU!$F$10:$F$580,Récap!H$4,TABLEAU!$G$10:$G$580)</f>
        <v>0</v>
      </c>
      <c r="I5" s="10"/>
      <c r="J5" s="10"/>
      <c r="K5" s="10"/>
      <c r="L5" s="10"/>
      <c r="M5" s="10"/>
      <c r="N5" s="10"/>
      <c r="O5" s="10"/>
      <c r="P5" s="10"/>
      <c r="Q5" s="10"/>
      <c r="R5" s="10"/>
      <c r="S5" s="10"/>
      <c r="T5" s="23">
        <f>SUM(B5:R5)</f>
        <v>2</v>
      </c>
      <c r="U5" s="23"/>
      <c r="V5" s="23">
        <f t="shared" ref="V5:V69" si="0">T5*U5</f>
        <v>0</v>
      </c>
    </row>
    <row r="6" spans="1:22" ht="14.5">
      <c r="A6" s="12" t="s">
        <v>3</v>
      </c>
      <c r="B6" s="13">
        <v>34</v>
      </c>
      <c r="C6" s="13">
        <v>35</v>
      </c>
      <c r="D6" s="13">
        <v>36</v>
      </c>
      <c r="E6" s="13">
        <v>37</v>
      </c>
      <c r="F6" s="13">
        <v>38</v>
      </c>
      <c r="G6" s="13">
        <v>39</v>
      </c>
      <c r="H6" s="13">
        <v>40</v>
      </c>
      <c r="I6" s="13">
        <v>41</v>
      </c>
      <c r="J6" s="13">
        <v>42</v>
      </c>
      <c r="K6" s="13">
        <v>43</v>
      </c>
      <c r="L6" s="13">
        <v>44</v>
      </c>
      <c r="M6" s="13">
        <v>45</v>
      </c>
      <c r="N6" s="13">
        <v>46</v>
      </c>
      <c r="O6" s="13">
        <v>47</v>
      </c>
      <c r="P6" s="13">
        <v>48</v>
      </c>
      <c r="Q6" s="13"/>
      <c r="R6" s="13"/>
      <c r="S6" s="14"/>
      <c r="T6" s="23"/>
      <c r="U6" s="23"/>
      <c r="V6" s="23"/>
    </row>
    <row r="7" spans="1:22" ht="14.5">
      <c r="A7" s="6" t="str">
        <f>TABLEAU!I7</f>
        <v>CHAUSSURE</v>
      </c>
      <c r="B7" s="10">
        <f>SUMIF(TABLEAU!$I$10:$I$580,Récap!B$6,TABLEAU!$J$10:$J$580)</f>
        <v>0</v>
      </c>
      <c r="C7" s="10">
        <f>SUMIF(TABLEAU!$I$10:$I$580,Récap!C$6,TABLEAU!$J$10:$J$580)</f>
        <v>0</v>
      </c>
      <c r="D7" s="10">
        <f>SUMIF(TABLEAU!$I$10:$I$580,Récap!D$6,TABLEAU!$J$10:$J$580)</f>
        <v>0</v>
      </c>
      <c r="E7" s="10">
        <f>SUMIF(TABLEAU!$I$10:$I$580,Récap!E$6,TABLEAU!$J$10:$J$580)</f>
        <v>0</v>
      </c>
      <c r="F7" s="10">
        <f>SUMIF(TABLEAU!$I$10:$I$580,Récap!F$6,TABLEAU!$J$10:$J$580)</f>
        <v>0</v>
      </c>
      <c r="G7" s="10">
        <f>SUMIF(TABLEAU!$I$10:$I$580,Récap!G$6,TABLEAU!$J$10:$J$580)</f>
        <v>0</v>
      </c>
      <c r="H7" s="10">
        <f>SUMIF(TABLEAU!$I$10:$I$580,Récap!H$6,TABLEAU!$J$10:$J$580)</f>
        <v>1</v>
      </c>
      <c r="I7" s="10">
        <f>SUMIF(TABLEAU!$I$10:$I$580,Récap!I$6,TABLEAU!$J$10:$J$580)</f>
        <v>0</v>
      </c>
      <c r="J7" s="10">
        <f>SUMIF(TABLEAU!$I$10:$I$580,Récap!J$6,TABLEAU!$J$10:$J$580)</f>
        <v>0</v>
      </c>
      <c r="K7" s="10">
        <f>SUMIF(TABLEAU!$I$10:$I$580,Récap!K$6,TABLEAU!$J$10:$J$580)</f>
        <v>0</v>
      </c>
      <c r="L7" s="10">
        <f>SUMIF(TABLEAU!$I$10:$I$580,Récap!L$6,TABLEAU!$J$10:$J$580)</f>
        <v>0</v>
      </c>
      <c r="M7" s="10">
        <f>SUMIF(TABLEAU!$I$10:$I$580,Récap!M$6,TABLEAU!$J$10:$J$580)</f>
        <v>0</v>
      </c>
      <c r="N7" s="10">
        <f>SUMIF(TABLEAU!$I$10:$I$580,Récap!N$6,TABLEAU!$J$10:$J$580)</f>
        <v>0</v>
      </c>
      <c r="O7" s="10">
        <f>SUMIF(TABLEAU!$I$10:$I$580,Récap!O$6,TABLEAU!$J$10:$J$580)</f>
        <v>0</v>
      </c>
      <c r="P7" s="10">
        <f>SUMIF(TABLEAU!$I$10:$I$580,Récap!P$6,TABLEAU!$J$10:$J$580)</f>
        <v>0</v>
      </c>
      <c r="Q7" s="10"/>
      <c r="R7" s="10"/>
      <c r="S7" s="10"/>
      <c r="T7" s="23">
        <f>SUM(B7:R7)</f>
        <v>1</v>
      </c>
      <c r="U7" s="23"/>
      <c r="V7" s="23">
        <f t="shared" si="0"/>
        <v>0</v>
      </c>
    </row>
    <row r="8" spans="1:22" ht="14.5">
      <c r="A8" s="12" t="s">
        <v>3</v>
      </c>
      <c r="B8" s="13" t="s">
        <v>4</v>
      </c>
      <c r="C8" s="13" t="s">
        <v>0</v>
      </c>
      <c r="D8" s="13" t="s">
        <v>5</v>
      </c>
      <c r="E8" s="13" t="s">
        <v>2</v>
      </c>
      <c r="F8" s="14" t="s">
        <v>1</v>
      </c>
      <c r="G8" s="14" t="s">
        <v>40</v>
      </c>
      <c r="H8" s="14" t="s">
        <v>41</v>
      </c>
      <c r="I8" s="14" t="s">
        <v>14</v>
      </c>
      <c r="J8" s="14" t="s">
        <v>15</v>
      </c>
      <c r="K8" s="14" t="s">
        <v>26</v>
      </c>
      <c r="L8" s="24"/>
      <c r="M8" s="24"/>
      <c r="N8" s="24"/>
      <c r="O8" s="24"/>
      <c r="P8" s="24"/>
      <c r="Q8" s="24"/>
      <c r="R8" s="22"/>
      <c r="S8" s="22"/>
      <c r="T8" s="23"/>
      <c r="U8" s="23"/>
      <c r="V8" s="23"/>
    </row>
    <row r="9" spans="1:22" ht="20.25" customHeight="1">
      <c r="A9" s="7" t="str">
        <f>TABLEAU!L7</f>
        <v>PULL</v>
      </c>
      <c r="B9" s="10">
        <f>SUMIF(TABLEAU!$L$10:$L$580,Récap!B$8,TABLEAU!$M$10:$M$580)</f>
        <v>0</v>
      </c>
      <c r="C9" s="10">
        <f>SUMIF(TABLEAU!$L$10:$L$580,Récap!C$8,TABLEAU!$M$10:$M$580)</f>
        <v>0</v>
      </c>
      <c r="D9" s="10">
        <f>SUMIF(TABLEAU!$L$10:$L$580,Récap!D$8,TABLEAU!$M$10:$M$580)</f>
        <v>0</v>
      </c>
      <c r="E9" s="10">
        <f>SUMIF(TABLEAU!$L$10:$L$580,Récap!E$8,TABLEAU!$M$10:$M$580)</f>
        <v>0</v>
      </c>
      <c r="F9" s="10">
        <f>SUMIF(TABLEAU!$L$10:$L$580,Récap!F$8,TABLEAU!$M$10:$M$580)</f>
        <v>0</v>
      </c>
      <c r="G9" s="10">
        <f>SUMIF(TABLEAU!$L$10:$L$580,Récap!G$8,TABLEAU!$M$10:$M$580)</f>
        <v>0</v>
      </c>
      <c r="H9" s="10">
        <f>SUMIF(TABLEAU!$L$10:$L$580,Récap!H$8,TABLEAU!$M$10:$M$580)</f>
        <v>0</v>
      </c>
      <c r="I9" s="10">
        <f>SUMIF(TABLEAU!$L$10:$L$580,Récap!I$8,TABLEAU!$M$10:$M$580)</f>
        <v>0</v>
      </c>
      <c r="J9" s="10">
        <f>SUMIF(TABLEAU!$L$10:$L$580,Récap!J$8,TABLEAU!$M$10:$M$580)</f>
        <v>0</v>
      </c>
      <c r="K9" s="10">
        <f>SUMIF(TABLEAU!$L$10:$L$580,Récap!K$8,TABLEAU!$M$10:$M$580)</f>
        <v>0</v>
      </c>
      <c r="L9" s="10"/>
      <c r="M9" s="10"/>
      <c r="N9" s="10"/>
      <c r="O9" s="10"/>
      <c r="P9" s="10"/>
      <c r="Q9" s="10"/>
      <c r="R9" s="10"/>
      <c r="S9" s="10"/>
      <c r="T9" s="23">
        <f>SUM(B9:R9)</f>
        <v>0</v>
      </c>
      <c r="U9" s="23"/>
      <c r="V9" s="23">
        <f t="shared" si="0"/>
        <v>0</v>
      </c>
    </row>
    <row r="10" spans="1:22" ht="14.5">
      <c r="A10" s="12" t="s">
        <v>3</v>
      </c>
      <c r="B10" s="13" t="s">
        <v>4</v>
      </c>
      <c r="C10" s="13" t="s">
        <v>0</v>
      </c>
      <c r="D10" s="13" t="s">
        <v>5</v>
      </c>
      <c r="E10" s="13" t="s">
        <v>2</v>
      </c>
      <c r="F10" s="14" t="s">
        <v>1</v>
      </c>
      <c r="G10" s="14" t="s">
        <v>40</v>
      </c>
      <c r="H10" s="14" t="s">
        <v>41</v>
      </c>
      <c r="I10" s="14" t="s">
        <v>14</v>
      </c>
      <c r="J10" s="14" t="s">
        <v>15</v>
      </c>
      <c r="K10" s="14" t="s">
        <v>26</v>
      </c>
      <c r="L10" s="24"/>
      <c r="M10" s="24"/>
      <c r="N10" s="24"/>
      <c r="O10" s="24"/>
      <c r="P10" s="24"/>
      <c r="Q10" s="24"/>
      <c r="R10" s="22"/>
      <c r="S10" s="22"/>
      <c r="T10" s="23"/>
      <c r="U10" s="23"/>
      <c r="V10" s="23"/>
    </row>
    <row r="11" spans="1:22" ht="14.5">
      <c r="A11" s="6" t="str">
        <f>TABLEAU!O7</f>
        <v>PULL COL V</v>
      </c>
      <c r="B11" s="10">
        <f>SUMIF(TABLEAU!$O$10:$O$580,Récap!B$10,TABLEAU!$P$10:$P$580)</f>
        <v>0</v>
      </c>
      <c r="C11" s="10">
        <f>SUMIF(TABLEAU!$O$10:$O$580,Récap!C$10,TABLEAU!$P$10:$P$580)</f>
        <v>0</v>
      </c>
      <c r="D11" s="10">
        <f>SUMIF(TABLEAU!$O$10:$O$580,Récap!D$10,TABLEAU!$P$10:$P$580)</f>
        <v>0</v>
      </c>
      <c r="E11" s="10">
        <f>SUMIF(TABLEAU!$O$10:$O$580,Récap!E$10,TABLEAU!$P$10:$P$580)</f>
        <v>0</v>
      </c>
      <c r="F11" s="10">
        <f>SUMIF(TABLEAU!$O$10:$O$580,Récap!F$10,TABLEAU!$P$10:$P$580)</f>
        <v>0</v>
      </c>
      <c r="G11" s="10">
        <f>SUMIF(TABLEAU!$O$10:$O$580,Récap!G$10,TABLEAU!$P$10:$P$580)</f>
        <v>0</v>
      </c>
      <c r="H11" s="10">
        <f>SUMIF(TABLEAU!$O$10:$O$580,Récap!H$10,TABLEAU!$P$10:$P$580)</f>
        <v>0</v>
      </c>
      <c r="I11" s="10">
        <f>SUMIF(TABLEAU!$O$10:$O$580,Récap!I$10,TABLEAU!$P$10:$P$580)</f>
        <v>0</v>
      </c>
      <c r="J11" s="10">
        <f>SUMIF(TABLEAU!$O$10:$O$580,Récap!J$10,TABLEAU!$P$10:$P$580)</f>
        <v>0</v>
      </c>
      <c r="K11" s="10">
        <f>SUMIF(TABLEAU!$O$10:$O$580,Récap!K$10,TABLEAU!$P$10:$P$580)</f>
        <v>0</v>
      </c>
      <c r="L11" s="10"/>
      <c r="M11" s="10"/>
      <c r="N11" s="10"/>
      <c r="O11" s="10"/>
      <c r="P11" s="10"/>
      <c r="Q11" s="10"/>
      <c r="R11" s="10"/>
      <c r="S11" s="10"/>
      <c r="T11" s="23">
        <f>SUM(B11:R11)</f>
        <v>0</v>
      </c>
      <c r="U11" s="23"/>
      <c r="V11" s="23">
        <f t="shared" si="0"/>
        <v>0</v>
      </c>
    </row>
    <row r="12" spans="1:22" ht="14.5">
      <c r="A12" s="12" t="s">
        <v>3</v>
      </c>
      <c r="B12" s="13" t="s">
        <v>4</v>
      </c>
      <c r="C12" s="13" t="s">
        <v>0</v>
      </c>
      <c r="D12" s="13" t="s">
        <v>5</v>
      </c>
      <c r="E12" s="13" t="s">
        <v>2</v>
      </c>
      <c r="F12" s="14" t="s">
        <v>1</v>
      </c>
      <c r="G12" s="14" t="s">
        <v>40</v>
      </c>
      <c r="H12" s="14" t="s">
        <v>41</v>
      </c>
      <c r="I12" s="14" t="s">
        <v>14</v>
      </c>
      <c r="J12" s="14" t="s">
        <v>15</v>
      </c>
      <c r="K12" s="14" t="s">
        <v>26</v>
      </c>
      <c r="L12" s="24"/>
      <c r="M12" s="24"/>
      <c r="N12" s="24"/>
      <c r="O12" s="24"/>
      <c r="P12" s="24"/>
      <c r="Q12" s="24"/>
      <c r="R12" s="22"/>
      <c r="S12" s="22"/>
      <c r="T12" s="23"/>
      <c r="U12" s="23"/>
      <c r="V12" s="23"/>
    </row>
    <row r="13" spans="1:22" ht="17.25" customHeight="1">
      <c r="A13" s="7" t="str">
        <f>TABLEAU!R7</f>
        <v xml:space="preserve">T-SHIRT </v>
      </c>
      <c r="B13" s="10">
        <f>SUMIF(TABLEAU!$R$10:$R$580,Récap!B$12,TABLEAU!$S$10:$S$580)</f>
        <v>0</v>
      </c>
      <c r="C13" s="10">
        <f>SUMIF(TABLEAU!$R$10:$R$580,Récap!C$12,TABLEAU!$S$10:$S$580)</f>
        <v>0</v>
      </c>
      <c r="D13" s="10">
        <f>SUMIF(TABLEAU!$R$10:$R$580,Récap!D$12,TABLEAU!$S$10:$S$580)</f>
        <v>2</v>
      </c>
      <c r="E13" s="10">
        <f>SUMIF(TABLEAU!$R$10:$R$580,Récap!E$12,TABLEAU!$S$10:$S$580)</f>
        <v>0</v>
      </c>
      <c r="F13" s="10">
        <f>SUMIF(TABLEAU!$R$10:$R$580,Récap!F$12,TABLEAU!$S$10:$S$580)</f>
        <v>0</v>
      </c>
      <c r="G13" s="10">
        <f>SUMIF(TABLEAU!$R$10:$R$580,Récap!G$12,TABLEAU!$S$10:$S$580)</f>
        <v>2</v>
      </c>
      <c r="H13" s="10">
        <f>SUMIF(TABLEAU!$R$10:$R$580,Récap!H$12,TABLEAU!$S$10:$S$580)</f>
        <v>0</v>
      </c>
      <c r="I13" s="10">
        <f>SUMIF(TABLEAU!$R$10:$R$580,Récap!I$12,TABLEAU!$S$10:$S$580)</f>
        <v>0</v>
      </c>
      <c r="J13" s="10">
        <f>SUMIF(TABLEAU!$R$10:$R$580,Récap!J$12,TABLEAU!$S$10:$S$580)</f>
        <v>0</v>
      </c>
      <c r="K13" s="10">
        <f>SUMIF(TABLEAU!$R$10:$R$580,Récap!K$12,TABLEAU!$S$10:$S$580)</f>
        <v>0</v>
      </c>
      <c r="L13" s="10"/>
      <c r="M13" s="10"/>
      <c r="N13" s="10"/>
      <c r="O13" s="10"/>
      <c r="P13" s="10"/>
      <c r="Q13" s="10"/>
      <c r="R13" s="10"/>
      <c r="S13" s="10"/>
      <c r="T13" s="23">
        <f>SUM(B13:R13)</f>
        <v>4</v>
      </c>
      <c r="U13" s="23"/>
      <c r="V13" s="23">
        <f t="shared" si="0"/>
        <v>0</v>
      </c>
    </row>
    <row r="14" spans="1:22" ht="14.5">
      <c r="A14" s="12" t="s">
        <v>3</v>
      </c>
      <c r="B14" s="13" t="s">
        <v>4</v>
      </c>
      <c r="C14" s="13" t="s">
        <v>0</v>
      </c>
      <c r="D14" s="13" t="s">
        <v>5</v>
      </c>
      <c r="E14" s="13" t="s">
        <v>2</v>
      </c>
      <c r="F14" s="14" t="s">
        <v>1</v>
      </c>
      <c r="G14" s="14" t="s">
        <v>40</v>
      </c>
      <c r="H14" s="14" t="s">
        <v>41</v>
      </c>
      <c r="I14" s="14" t="s">
        <v>14</v>
      </c>
      <c r="J14" s="14" t="s">
        <v>15</v>
      </c>
      <c r="K14" s="14" t="s">
        <v>26</v>
      </c>
      <c r="L14" s="24"/>
      <c r="M14" s="24"/>
      <c r="N14" s="24"/>
      <c r="O14" s="24"/>
      <c r="P14" s="24"/>
      <c r="Q14" s="24"/>
      <c r="R14" s="22"/>
      <c r="S14" s="22"/>
      <c r="T14" s="23"/>
      <c r="U14" s="23"/>
      <c r="V14" s="23"/>
    </row>
    <row r="15" spans="1:22" ht="14.5">
      <c r="A15" s="6" t="str">
        <f>TABLEAU!U7</f>
        <v>T-SHIRT 2</v>
      </c>
      <c r="B15" s="10">
        <f>SUMIF(TABLEAU!$U$10:$U$580,Récap!B$14,TABLEAU!$V$10:$V$580)</f>
        <v>0</v>
      </c>
      <c r="C15" s="10">
        <f>SUMIF(TABLEAU!$U$10:$U$580,Récap!C$14,TABLEAU!$V$10:$V$580)</f>
        <v>0</v>
      </c>
      <c r="D15" s="10">
        <f>SUMIF(TABLEAU!$U$10:$U$580,Récap!D$14,TABLEAU!$V$10:$V$580)</f>
        <v>0</v>
      </c>
      <c r="E15" s="10">
        <f>SUMIF(TABLEAU!$U$10:$U$580,Récap!E$14,TABLEAU!$V$10:$V$580)</f>
        <v>0</v>
      </c>
      <c r="F15" s="10">
        <f>SUMIF(TABLEAU!$U$10:$U$580,Récap!F$14,TABLEAU!$V$10:$V$580)</f>
        <v>0</v>
      </c>
      <c r="G15" s="10">
        <f>SUMIF(TABLEAU!$U$10:$U$580,Récap!G$14,TABLEAU!$V$10:$V$580)</f>
        <v>0</v>
      </c>
      <c r="H15" s="10">
        <f>SUMIF(TABLEAU!$U$10:$U$580,Récap!H$14,TABLEAU!$V$10:$V$580)</f>
        <v>0</v>
      </c>
      <c r="I15" s="10">
        <f>SUMIF(TABLEAU!$U$10:$U$580,Récap!I$14,TABLEAU!$V$10:$V$580)</f>
        <v>0</v>
      </c>
      <c r="J15" s="10">
        <f>SUMIF(TABLEAU!$U$10:$U$580,Récap!J$14,TABLEAU!$V$10:$V$580)</f>
        <v>0</v>
      </c>
      <c r="K15" s="10">
        <f>SUMIF(TABLEAU!$U$10:$U$580,Récap!K$14,TABLEAU!$V$10:$V$580)</f>
        <v>0</v>
      </c>
      <c r="L15" s="10"/>
      <c r="M15" s="10"/>
      <c r="N15" s="10"/>
      <c r="O15" s="10"/>
      <c r="P15" s="10"/>
      <c r="Q15" s="10"/>
      <c r="R15" s="10"/>
      <c r="S15" s="10"/>
      <c r="T15" s="23">
        <f>SUM(B15:R15)</f>
        <v>0</v>
      </c>
      <c r="U15" s="23"/>
      <c r="V15" s="23">
        <f t="shared" si="0"/>
        <v>0</v>
      </c>
    </row>
    <row r="16" spans="1:22" ht="14.5">
      <c r="A16" s="12" t="s">
        <v>3</v>
      </c>
      <c r="B16" s="13" t="s">
        <v>56</v>
      </c>
      <c r="C16" s="13" t="s">
        <v>63</v>
      </c>
      <c r="D16" s="13" t="s">
        <v>64</v>
      </c>
      <c r="E16" s="13"/>
      <c r="F16" s="14"/>
      <c r="G16" s="14"/>
      <c r="H16" s="14"/>
      <c r="I16" s="14"/>
      <c r="J16" s="14"/>
      <c r="K16" s="14"/>
      <c r="L16" s="24"/>
      <c r="M16" s="24"/>
      <c r="N16" s="24"/>
      <c r="O16" s="24"/>
      <c r="P16" s="24"/>
      <c r="Q16" s="24"/>
      <c r="R16" s="22"/>
      <c r="S16" s="22"/>
      <c r="T16" s="23"/>
      <c r="U16" s="23"/>
      <c r="V16" s="23"/>
    </row>
    <row r="17" spans="1:22" ht="14.5">
      <c r="A17" s="7" t="str">
        <f>TABLEAU!X7</f>
        <v>CHAUSSETTE</v>
      </c>
      <c r="B17" s="10">
        <f>SUMIF(TABLEAU!$X$10:$X$580,Récap!B$16,TABLEAU!$Y$10:$Y$580)</f>
        <v>0</v>
      </c>
      <c r="C17" s="10">
        <f>SUMIF(TABLEAU!$X$10:$X$580,Récap!C$16,TABLEAU!$Y$10:$Y$580)</f>
        <v>4</v>
      </c>
      <c r="D17" s="10">
        <f>SUMIF(TABLEAU!$X$10:$X$580,Récap!D$16,TABLEAU!$Y$10:$Y$580)</f>
        <v>0</v>
      </c>
      <c r="E17" s="10"/>
      <c r="F17" s="10"/>
      <c r="G17" s="10"/>
      <c r="H17" s="10"/>
      <c r="I17" s="10"/>
      <c r="J17" s="10"/>
      <c r="K17" s="10"/>
      <c r="L17" s="10"/>
      <c r="M17" s="10"/>
      <c r="N17" s="10"/>
      <c r="O17" s="10"/>
      <c r="P17" s="10"/>
      <c r="Q17" s="10"/>
      <c r="R17" s="10"/>
      <c r="S17" s="10"/>
      <c r="T17" s="23">
        <f>SUM(B17:R17)</f>
        <v>4</v>
      </c>
      <c r="U17" s="23"/>
      <c r="V17" s="23">
        <f t="shared" si="0"/>
        <v>0</v>
      </c>
    </row>
    <row r="18" spans="1:22" ht="14.5">
      <c r="A18" s="12" t="s">
        <v>3</v>
      </c>
      <c r="B18" s="13" t="s">
        <v>4</v>
      </c>
      <c r="C18" s="13" t="s">
        <v>0</v>
      </c>
      <c r="D18" s="13" t="s">
        <v>5</v>
      </c>
      <c r="E18" s="13" t="s">
        <v>2</v>
      </c>
      <c r="F18" s="14" t="s">
        <v>1</v>
      </c>
      <c r="G18" s="14" t="s">
        <v>40</v>
      </c>
      <c r="H18" s="14" t="s">
        <v>41</v>
      </c>
      <c r="I18" s="14" t="s">
        <v>14</v>
      </c>
      <c r="J18" s="14" t="s">
        <v>15</v>
      </c>
      <c r="K18" s="14" t="s">
        <v>26</v>
      </c>
      <c r="L18" s="24"/>
      <c r="M18" s="24"/>
      <c r="N18" s="24"/>
      <c r="O18" s="24"/>
      <c r="P18" s="24"/>
      <c r="Q18" s="24"/>
      <c r="R18" s="22"/>
      <c r="S18" s="22"/>
      <c r="T18" s="23"/>
      <c r="U18" s="23"/>
      <c r="V18" s="23"/>
    </row>
    <row r="19" spans="1:22" ht="14.5">
      <c r="A19" s="6" t="str">
        <f>TABLEAU!AA7</f>
        <v>9</v>
      </c>
      <c r="B19" s="10">
        <f>SUMIF(TABLEAU!$AA$10:$AA$580,Récap!B$18,TABLEAU!$AB$10:$AB$580)</f>
        <v>0</v>
      </c>
      <c r="C19" s="10">
        <f>SUMIF(TABLEAU!$AA$10:$AA$580,Récap!C$18,TABLEAU!$AB$10:$AB$580)</f>
        <v>0</v>
      </c>
      <c r="D19" s="10">
        <f>SUMIF(TABLEAU!$AA$10:$AA$580,Récap!D$18,TABLEAU!$AB$10:$AB$580)</f>
        <v>0</v>
      </c>
      <c r="E19" s="10">
        <f>SUMIF(TABLEAU!$AA$10:$AA$580,Récap!E$18,TABLEAU!$AB$10:$AB$580)</f>
        <v>0</v>
      </c>
      <c r="F19" s="10">
        <f>SUMIF(TABLEAU!$AA$10:$AA$580,Récap!F$18,TABLEAU!$AB$10:$AB$580)</f>
        <v>0</v>
      </c>
      <c r="G19" s="10">
        <f>SUMIF(TABLEAU!$AA$10:$AA$580,Récap!G$18,TABLEAU!$AB$10:$AB$580)</f>
        <v>0</v>
      </c>
      <c r="H19" s="10">
        <f>SUMIF(TABLEAU!$AA$10:$AA$580,Récap!H$18,TABLEAU!$AB$10:$AB$580)</f>
        <v>0</v>
      </c>
      <c r="I19" s="10">
        <f>SUMIF(TABLEAU!$AA$10:$AA$580,Récap!I$18,TABLEAU!$AB$10:$AB$580)</f>
        <v>0</v>
      </c>
      <c r="J19" s="10">
        <f>SUMIF(TABLEAU!$AA$10:$AA$580,Récap!J$18,TABLEAU!$AB$10:$AB$580)</f>
        <v>0</v>
      </c>
      <c r="K19" s="10">
        <f>SUMIF(TABLEAU!$AA$10:$AA$580,Récap!K$18,TABLEAU!$AB$10:$AB$580)</f>
        <v>0</v>
      </c>
      <c r="L19" s="10"/>
      <c r="M19" s="10"/>
      <c r="N19" s="10"/>
      <c r="O19" s="10"/>
      <c r="P19" s="10"/>
      <c r="Q19" s="10"/>
      <c r="R19" s="10"/>
      <c r="S19" s="10"/>
      <c r="T19" s="23">
        <f>SUM(B19:R19)</f>
        <v>0</v>
      </c>
      <c r="U19" s="23"/>
      <c r="V19" s="23">
        <f t="shared" si="0"/>
        <v>0</v>
      </c>
    </row>
    <row r="20" spans="1:22" ht="14.5">
      <c r="A20" s="12" t="s">
        <v>3</v>
      </c>
      <c r="B20" s="13">
        <v>38</v>
      </c>
      <c r="C20" s="13">
        <v>39</v>
      </c>
      <c r="D20" s="13">
        <v>40</v>
      </c>
      <c r="E20" s="13">
        <v>41</v>
      </c>
      <c r="F20" s="14">
        <v>42</v>
      </c>
      <c r="G20" s="14">
        <v>43</v>
      </c>
      <c r="H20" s="14">
        <v>44</v>
      </c>
      <c r="I20" s="14">
        <v>45</v>
      </c>
      <c r="J20" s="14">
        <v>46</v>
      </c>
      <c r="K20" s="14">
        <v>47</v>
      </c>
      <c r="L20" s="13">
        <v>48</v>
      </c>
      <c r="M20" s="13"/>
      <c r="N20" s="13"/>
      <c r="O20" s="13"/>
      <c r="P20" s="24"/>
      <c r="Q20" s="24"/>
      <c r="R20" s="22"/>
      <c r="S20" s="22"/>
      <c r="T20" s="23"/>
      <c r="U20" s="23"/>
      <c r="V20" s="23"/>
    </row>
    <row r="21" spans="1:22" ht="14.5">
      <c r="A21" s="7" t="str">
        <f>TABLEAU!AD7</f>
        <v>10</v>
      </c>
      <c r="B21" s="10">
        <f>SUMIF(TABLEAU!$AD$10:$AD$580,Récap!B$20,TABLEAU!$AE$10:$AE$580)</f>
        <v>0</v>
      </c>
      <c r="C21" s="10">
        <f>SUMIF(TABLEAU!$AD$10:$AD$580,Récap!C$20,TABLEAU!$AE$10:$AE$580)</f>
        <v>0</v>
      </c>
      <c r="D21" s="10">
        <f>SUMIF(TABLEAU!$AD$10:$AD$580,Récap!D$20,TABLEAU!$AE$10:$AE$580)</f>
        <v>0</v>
      </c>
      <c r="E21" s="10">
        <f>SUMIF(TABLEAU!$AD$10:$AD$580,Récap!E$20,TABLEAU!$AE$10:$AE$580)</f>
        <v>0</v>
      </c>
      <c r="F21" s="10">
        <f>SUMIF(TABLEAU!$AD$10:$AD$580,Récap!F$20,TABLEAU!$AE$10:$AE$580)</f>
        <v>0</v>
      </c>
      <c r="G21" s="10">
        <f>SUMIF(TABLEAU!$AD$10:$AD$580,Récap!G$20,TABLEAU!$AE$10:$AE$580)</f>
        <v>0</v>
      </c>
      <c r="H21" s="10">
        <f>SUMIF(TABLEAU!$AD$10:$AD$580,Récap!H$20,TABLEAU!$AE$10:$AE$580)</f>
        <v>0</v>
      </c>
      <c r="I21" s="10">
        <f>SUMIF(TABLEAU!$AD$10:$AD$580,Récap!I$20,TABLEAU!$AE$10:$AE$580)</f>
        <v>0</v>
      </c>
      <c r="J21" s="10">
        <f>SUMIF(TABLEAU!$AD$10:$AD$580,Récap!J$20,TABLEAU!$AE$10:$AE$580)</f>
        <v>0</v>
      </c>
      <c r="K21" s="10">
        <f>SUMIF(TABLEAU!$AD$10:$AD$580,Récap!K$20,TABLEAU!$AE$10:$AE$580)</f>
        <v>0</v>
      </c>
      <c r="L21" s="10">
        <f>SUMIF(TABLEAU!$AD$10:$AD$580,Récap!L$20,TABLEAU!$AE$10:$AE$580)</f>
        <v>0</v>
      </c>
      <c r="M21" s="10"/>
      <c r="N21" s="10"/>
      <c r="O21" s="10"/>
      <c r="P21" s="10"/>
      <c r="Q21" s="10"/>
      <c r="R21" s="10"/>
      <c r="S21" s="10"/>
      <c r="T21" s="23">
        <f>SUM(B21:R21)</f>
        <v>0</v>
      </c>
      <c r="U21" s="23"/>
      <c r="V21" s="23">
        <f t="shared" si="0"/>
        <v>0</v>
      </c>
    </row>
    <row r="22" spans="1:22" ht="14.5">
      <c r="A22" s="12" t="s">
        <v>3</v>
      </c>
      <c r="B22" s="13" t="s">
        <v>111</v>
      </c>
      <c r="C22" s="13"/>
      <c r="D22" s="13"/>
      <c r="E22" s="13"/>
      <c r="F22" s="14"/>
      <c r="G22" s="14"/>
      <c r="H22" s="14"/>
      <c r="I22" s="14"/>
      <c r="J22" s="14"/>
      <c r="K22" s="14"/>
      <c r="L22" s="13"/>
      <c r="M22" s="13"/>
      <c r="N22" s="13"/>
      <c r="O22" s="13"/>
      <c r="P22" s="24"/>
      <c r="Q22" s="24"/>
      <c r="R22" s="22"/>
      <c r="S22" s="22"/>
      <c r="T22" s="23"/>
      <c r="U22" s="23"/>
      <c r="V22" s="23"/>
    </row>
    <row r="23" spans="1:22" ht="14.5">
      <c r="A23" s="6" t="str">
        <f>TABLEAU!AG7</f>
        <v>11</v>
      </c>
      <c r="B23" s="10">
        <f>SUMIF(TABLEAU!$AG$10:$AG$580,Récap!B$22,TABLEAU!$AH$10:$AH$580)</f>
        <v>0</v>
      </c>
      <c r="C23" s="10"/>
      <c r="D23" s="10"/>
      <c r="E23" s="10"/>
      <c r="F23" s="10"/>
      <c r="G23" s="10"/>
      <c r="H23" s="10"/>
      <c r="I23" s="10"/>
      <c r="J23" s="10"/>
      <c r="K23" s="10"/>
      <c r="L23" s="10"/>
      <c r="M23" s="10"/>
      <c r="N23" s="10"/>
      <c r="O23" s="10"/>
      <c r="P23" s="10"/>
      <c r="Q23" s="10"/>
      <c r="R23" s="10"/>
      <c r="S23" s="10"/>
      <c r="T23" s="23">
        <f>SUM(B23:R23)</f>
        <v>0</v>
      </c>
      <c r="U23" s="23"/>
      <c r="V23" s="23">
        <f t="shared" si="0"/>
        <v>0</v>
      </c>
    </row>
    <row r="24" spans="1:22" ht="14.5">
      <c r="A24" s="12" t="s">
        <v>3</v>
      </c>
      <c r="B24" s="13" t="s">
        <v>4</v>
      </c>
      <c r="C24" s="13" t="s">
        <v>0</v>
      </c>
      <c r="D24" s="13" t="s">
        <v>5</v>
      </c>
      <c r="E24" s="13" t="s">
        <v>2</v>
      </c>
      <c r="F24" s="14" t="s">
        <v>1</v>
      </c>
      <c r="G24" s="14" t="s">
        <v>40</v>
      </c>
      <c r="H24" s="14" t="s">
        <v>41</v>
      </c>
      <c r="I24" s="14" t="s">
        <v>14</v>
      </c>
      <c r="J24" s="14" t="s">
        <v>15</v>
      </c>
      <c r="K24" s="14" t="s">
        <v>26</v>
      </c>
      <c r="L24" s="13"/>
      <c r="M24" s="13"/>
      <c r="N24" s="13"/>
      <c r="O24" s="13"/>
      <c r="P24" s="24"/>
      <c r="Q24" s="24"/>
      <c r="R24" s="22"/>
      <c r="S24" s="22"/>
      <c r="T24" s="23"/>
      <c r="U24" s="23"/>
      <c r="V24" s="23"/>
    </row>
    <row r="25" spans="1:22" ht="14.5">
      <c r="A25" s="8" t="str">
        <f>TABLEAU!AJ7</f>
        <v>12</v>
      </c>
      <c r="B25" s="10">
        <f>SUMIF(TABLEAU!$AJ$10:$AJ$580,Récap!B$24,TABLEAU!$AK$10:$AK$580)</f>
        <v>0</v>
      </c>
      <c r="C25" s="10">
        <f>SUMIF(TABLEAU!$AJ$10:$AJ$580,Récap!C$24,TABLEAU!$AK$10:$AK$580)</f>
        <v>0</v>
      </c>
      <c r="D25" s="10">
        <f>SUMIF(TABLEAU!$AJ$10:$AJ$580,Récap!D$24,TABLEAU!$AK$10:$AK$580)</f>
        <v>0</v>
      </c>
      <c r="E25" s="10">
        <f>SUMIF(TABLEAU!$AJ$10:$AJ$580,Récap!E$24,TABLEAU!$AK$10:$AK$580)</f>
        <v>0</v>
      </c>
      <c r="F25" s="10">
        <f>SUMIF(TABLEAU!$AJ$10:$AJ$580,Récap!F$24,TABLEAU!$AK$10:$AK$580)</f>
        <v>0</v>
      </c>
      <c r="G25" s="10">
        <f>SUMIF(TABLEAU!$AJ$10:$AJ$580,Récap!G$24,TABLEAU!$AK$10:$AK$580)</f>
        <v>0</v>
      </c>
      <c r="H25" s="10">
        <f>SUMIF(TABLEAU!$AJ$10:$AJ$580,Récap!H$24,TABLEAU!$AK$10:$AK$580)</f>
        <v>0</v>
      </c>
      <c r="I25" s="10">
        <f>SUMIF(TABLEAU!$AJ$10:$AJ$580,Récap!I$24,TABLEAU!$AK$10:$AK$580)</f>
        <v>0</v>
      </c>
      <c r="J25" s="10">
        <f>SUMIF(TABLEAU!$AJ$10:$AJ$580,Récap!J$24,TABLEAU!$AK$10:$AK$580)</f>
        <v>0</v>
      </c>
      <c r="K25" s="10">
        <f>SUMIF(TABLEAU!$AJ$10:$AJ$580,Récap!K$24,TABLEAU!$AK$10:$AK$580)</f>
        <v>0</v>
      </c>
      <c r="L25" s="10"/>
      <c r="M25" s="10"/>
      <c r="N25" s="10"/>
      <c r="O25" s="10"/>
      <c r="P25" s="10"/>
      <c r="Q25" s="10"/>
      <c r="R25" s="10"/>
      <c r="S25" s="10"/>
      <c r="T25" s="23">
        <f>SUM(B25:R25)</f>
        <v>0</v>
      </c>
      <c r="U25" s="23"/>
      <c r="V25" s="23">
        <f t="shared" si="0"/>
        <v>0</v>
      </c>
    </row>
    <row r="26" spans="1:22" ht="14.5">
      <c r="A26" s="12" t="s">
        <v>3</v>
      </c>
      <c r="B26" s="13">
        <v>7</v>
      </c>
      <c r="C26" s="13">
        <v>8</v>
      </c>
      <c r="D26" s="13">
        <v>9</v>
      </c>
      <c r="E26" s="13">
        <v>10</v>
      </c>
      <c r="F26" s="14">
        <v>11</v>
      </c>
      <c r="G26" s="14"/>
      <c r="H26" s="14"/>
      <c r="I26" s="14"/>
      <c r="J26" s="14"/>
      <c r="K26" s="14"/>
      <c r="L26" s="24"/>
      <c r="M26" s="24"/>
      <c r="N26" s="24"/>
      <c r="O26" s="24"/>
      <c r="P26" s="24"/>
      <c r="Q26" s="24"/>
      <c r="R26" s="22"/>
      <c r="S26" s="22"/>
      <c r="T26" s="23"/>
      <c r="U26" s="23"/>
      <c r="V26" s="23"/>
    </row>
    <row r="27" spans="1:22" ht="14.5">
      <c r="A27" s="6" t="str">
        <f>TABLEAU!AM7</f>
        <v>13</v>
      </c>
      <c r="B27" s="15">
        <f>SUMIF(TABLEAU!$AM$10:$AM$580,Récap!B$26,TABLEAU!$AN$10:$AN$580)</f>
        <v>0</v>
      </c>
      <c r="C27" s="15">
        <f>SUMIF(TABLEAU!$AM$10:$AM$580,Récap!C$26,TABLEAU!$AN$10:$AN$580)</f>
        <v>0</v>
      </c>
      <c r="D27" s="15">
        <f>SUMIF(TABLEAU!$AM$10:$AM$580,Récap!D$26,TABLEAU!$AN$10:$AN$580)</f>
        <v>0</v>
      </c>
      <c r="E27" s="15">
        <f>SUMIF(TABLEAU!$AM$10:$AM$580,Récap!E$26,TABLEAU!$AN$10:$AN$580)</f>
        <v>0</v>
      </c>
      <c r="F27" s="15">
        <f>SUMIF(TABLEAU!$AM$10:$AM$580,Récap!F$26,TABLEAU!$AN$10:$AN$580)</f>
        <v>0</v>
      </c>
      <c r="G27" s="15">
        <f>SUMIF(TABLEAU!$AM$10:$AM$580,Récap!G$26,TABLEAU!$AN$10:$AN$580)</f>
        <v>0</v>
      </c>
      <c r="H27" s="15">
        <f>SUMIF(TABLEAU!$AM$10:$AM$580,Récap!H$26,TABLEAU!$AN$10:$AN$580)</f>
        <v>0</v>
      </c>
      <c r="I27" s="15">
        <f>SUMIF(TABLEAU!$AM$10:$AM$580,Récap!I$26,TABLEAU!$AN$10:$AN$580)</f>
        <v>0</v>
      </c>
      <c r="J27" s="15">
        <f>SUMIF(TABLEAU!$AM$10:$AM$580,Récap!J$26,TABLEAU!$AN$10:$AN$580)</f>
        <v>0</v>
      </c>
      <c r="K27" s="15">
        <f>SUMIF(TABLEAU!$AM$10:$AM$580,Récap!K$26,TABLEAU!$AN$10:$AN$580)</f>
        <v>0</v>
      </c>
      <c r="L27" s="15"/>
      <c r="M27" s="15"/>
      <c r="N27" s="15"/>
      <c r="O27" s="15"/>
      <c r="P27" s="15"/>
      <c r="Q27" s="15"/>
      <c r="R27" s="15"/>
      <c r="S27" s="15"/>
      <c r="T27" s="23">
        <f>SUM(B27:R27)</f>
        <v>0</v>
      </c>
      <c r="U27" s="23"/>
      <c r="V27" s="23">
        <f t="shared" si="0"/>
        <v>0</v>
      </c>
    </row>
    <row r="28" spans="1:22" ht="14.5">
      <c r="A28" s="12" t="s">
        <v>3</v>
      </c>
      <c r="B28" s="13">
        <v>39</v>
      </c>
      <c r="C28" s="13">
        <v>40</v>
      </c>
      <c r="D28" s="13">
        <v>41</v>
      </c>
      <c r="E28" s="13">
        <v>42</v>
      </c>
      <c r="F28" s="14">
        <v>43</v>
      </c>
      <c r="G28" s="14">
        <v>44</v>
      </c>
      <c r="H28" s="14">
        <v>45</v>
      </c>
      <c r="I28" s="14">
        <v>46</v>
      </c>
      <c r="J28" s="14">
        <v>47</v>
      </c>
      <c r="K28" s="14">
        <v>48</v>
      </c>
      <c r="L28" s="24"/>
      <c r="M28" s="24"/>
      <c r="N28" s="24"/>
      <c r="O28" s="24"/>
      <c r="P28" s="24"/>
      <c r="Q28" s="24"/>
      <c r="R28" s="22"/>
      <c r="S28" s="22"/>
      <c r="T28" s="23"/>
      <c r="U28" s="23"/>
      <c r="V28" s="23"/>
    </row>
    <row r="29" spans="1:22" ht="14.5">
      <c r="A29" s="6" t="str">
        <f>TABLEAU!AP7</f>
        <v>14</v>
      </c>
      <c r="B29" s="11">
        <f>SUMIF(TABLEAU!$AP$10:$AP$580,Récap!B$28,TABLEAU!$AQ$10:$AQ$580)</f>
        <v>0</v>
      </c>
      <c r="C29" s="11">
        <f>SUMIF(TABLEAU!$AP$10:$AP$580,Récap!C$28,TABLEAU!$AQ$10:$AQ$580)</f>
        <v>0</v>
      </c>
      <c r="D29" s="11">
        <f>SUMIF(TABLEAU!$AP$10:$AP$580,Récap!D$28,TABLEAU!$AQ$10:$AQ$580)</f>
        <v>0</v>
      </c>
      <c r="E29" s="11">
        <f>SUMIF(TABLEAU!$AP$10:$AP$580,Récap!E$28,TABLEAU!$AQ$10:$AQ$580)</f>
        <v>0</v>
      </c>
      <c r="F29" s="11">
        <f>SUMIF(TABLEAU!$AP$10:$AP$580,Récap!F$28,TABLEAU!$AQ$10:$AQ$580)</f>
        <v>0</v>
      </c>
      <c r="G29" s="11">
        <f>SUMIF(TABLEAU!$AP$10:$AP$580,Récap!G$28,TABLEAU!$AQ$10:$AQ$580)</f>
        <v>0</v>
      </c>
      <c r="H29" s="11">
        <f>SUMIF(TABLEAU!$AP$10:$AP$580,Récap!H$28,TABLEAU!$AQ$10:$AQ$580)</f>
        <v>0</v>
      </c>
      <c r="I29" s="11">
        <f>SUMIF(TABLEAU!$AP$10:$AP$580,Récap!I$28,TABLEAU!$AQ$10:$AQ$580)</f>
        <v>0</v>
      </c>
      <c r="J29" s="11">
        <f>SUMIF(TABLEAU!$AP$10:$AP$580,Récap!J$28,TABLEAU!$AQ$10:$AQ$580)</f>
        <v>0</v>
      </c>
      <c r="K29" s="11">
        <f>SUMIF(TABLEAU!$AP$10:$AP$580,Récap!K$28,TABLEAU!$AQ$10:$AQ$580)</f>
        <v>0</v>
      </c>
      <c r="L29" s="11"/>
      <c r="M29" s="11"/>
      <c r="N29" s="11"/>
      <c r="O29" s="11"/>
      <c r="P29" s="11"/>
      <c r="Q29" s="11"/>
      <c r="R29" s="11"/>
      <c r="S29" s="11"/>
      <c r="T29" s="23">
        <f>SUM(B29:R29)</f>
        <v>0</v>
      </c>
      <c r="U29" s="23"/>
      <c r="V29" s="23">
        <f t="shared" si="0"/>
        <v>0</v>
      </c>
    </row>
    <row r="30" spans="1:22" ht="14.5">
      <c r="A30" s="12" t="s">
        <v>3</v>
      </c>
      <c r="B30" s="13">
        <v>36</v>
      </c>
      <c r="C30" s="13">
        <v>37</v>
      </c>
      <c r="D30" s="13">
        <v>38</v>
      </c>
      <c r="E30" s="13">
        <v>39</v>
      </c>
      <c r="F30" s="14">
        <v>40</v>
      </c>
      <c r="G30" s="14">
        <v>41</v>
      </c>
      <c r="H30" s="14">
        <v>42</v>
      </c>
      <c r="I30" s="14">
        <v>43</v>
      </c>
      <c r="J30" s="14">
        <v>44</v>
      </c>
      <c r="K30" s="14">
        <v>45</v>
      </c>
      <c r="L30" s="13">
        <v>46</v>
      </c>
      <c r="M30" s="13">
        <v>47</v>
      </c>
      <c r="N30" s="13">
        <v>48</v>
      </c>
      <c r="O30" s="13"/>
      <c r="P30" s="24"/>
      <c r="Q30" s="24"/>
      <c r="R30" s="22"/>
      <c r="S30" s="22"/>
      <c r="T30" s="23"/>
      <c r="U30" s="23"/>
      <c r="V30" s="23"/>
    </row>
    <row r="31" spans="1:22" ht="14.5">
      <c r="A31" s="6" t="str">
        <f>TABLEAU!AS7</f>
        <v>15</v>
      </c>
      <c r="B31" s="15">
        <f>SUMIF(TABLEAU!$AS$10:$AS$580,Récap!B$30,TABLEAU!$AT$10:$AT$580)</f>
        <v>0</v>
      </c>
      <c r="C31" s="15">
        <f>SUMIF(TABLEAU!$AS$10:$AS$580,Récap!C$30,TABLEAU!$AT$10:$AT$580)</f>
        <v>0</v>
      </c>
      <c r="D31" s="15">
        <f>SUMIF(TABLEAU!$AS$10:$AS$580,Récap!D$30,TABLEAU!$AT$10:$AT$580)</f>
        <v>0</v>
      </c>
      <c r="E31" s="15">
        <f>SUMIF(TABLEAU!$AS$10:$AS$580,Récap!E$30,TABLEAU!$AT$10:$AT$580)</f>
        <v>0</v>
      </c>
      <c r="F31" s="15">
        <f>SUMIF(TABLEAU!$AS$10:$AS$580,Récap!F$30,TABLEAU!$AT$10:$AT$580)</f>
        <v>0</v>
      </c>
      <c r="G31" s="15">
        <f>SUMIF(TABLEAU!$AS$10:$AS$580,Récap!G$30,TABLEAU!$AT$10:$AT$580)</f>
        <v>0</v>
      </c>
      <c r="H31" s="15">
        <f>SUMIF(TABLEAU!$AS$10:$AS$580,Récap!H$30,TABLEAU!$AT$10:$AT$580)</f>
        <v>0</v>
      </c>
      <c r="I31" s="15">
        <f>SUMIF(TABLEAU!$AS$10:$AS$580,Récap!I$30,TABLEAU!$AT$10:$AT$580)</f>
        <v>0</v>
      </c>
      <c r="J31" s="15">
        <f>SUMIF(TABLEAU!$AS$10:$AS$580,Récap!J$30,TABLEAU!$AT$10:$AT$580)</f>
        <v>0</v>
      </c>
      <c r="K31" s="15">
        <f>SUMIF(TABLEAU!$AS$10:$AS$580,Récap!K$30,TABLEAU!$AT$10:$AT$580)</f>
        <v>0</v>
      </c>
      <c r="L31" s="15">
        <f>SUMIF(TABLEAU!$AS$10:$AS$580,Récap!L$30,TABLEAU!$AT$10:$AT$580)</f>
        <v>0</v>
      </c>
      <c r="M31" s="15">
        <f>SUMIF(TABLEAU!$AS$10:$AS$580,Récap!M$30,TABLEAU!$AT$10:$AT$580)</f>
        <v>0</v>
      </c>
      <c r="N31" s="15">
        <f>SUMIF(TABLEAU!$AS$10:$AS$580,Récap!N$30,TABLEAU!$AT$10:$AT$580)</f>
        <v>0</v>
      </c>
      <c r="O31" s="15"/>
      <c r="P31" s="15"/>
      <c r="Q31" s="15"/>
      <c r="R31" s="15"/>
      <c r="S31" s="15"/>
      <c r="T31" s="23">
        <f>SUM(B31:R31)</f>
        <v>0</v>
      </c>
      <c r="U31" s="23"/>
      <c r="V31" s="23">
        <f t="shared" si="0"/>
        <v>0</v>
      </c>
    </row>
    <row r="32" spans="1:22" s="5" customFormat="1" ht="14.5">
      <c r="A32" s="12" t="s">
        <v>3</v>
      </c>
      <c r="B32" s="13">
        <v>0</v>
      </c>
      <c r="C32" s="13">
        <v>1</v>
      </c>
      <c r="D32" s="13">
        <v>2</v>
      </c>
      <c r="E32" s="13">
        <v>3</v>
      </c>
      <c r="F32" s="14">
        <v>4</v>
      </c>
      <c r="G32" s="14">
        <v>5</v>
      </c>
      <c r="H32" s="14">
        <v>6</v>
      </c>
      <c r="I32" s="14"/>
      <c r="J32" s="14"/>
      <c r="K32" s="14"/>
      <c r="L32" s="13"/>
      <c r="M32" s="13"/>
      <c r="N32" s="13"/>
      <c r="O32" s="13"/>
      <c r="P32" s="24"/>
      <c r="Q32" s="24"/>
      <c r="R32" s="22"/>
      <c r="S32" s="22"/>
      <c r="T32" s="23"/>
      <c r="U32" s="23"/>
      <c r="V32" s="23"/>
    </row>
    <row r="33" spans="1:22" s="5" customFormat="1" ht="14.5">
      <c r="A33" s="6" t="str">
        <f>TABLEAU!AV7</f>
        <v>16</v>
      </c>
      <c r="B33" s="15">
        <f>SUMIF(TABLEAU!$AV$10:$AV$580,Récap!B$32,TABLEAU!$AW$10:$AW$580)</f>
        <v>0</v>
      </c>
      <c r="C33" s="15">
        <f>SUMIF(TABLEAU!$AV$10:$AV$580,Récap!C$32,TABLEAU!$AW$10:$AW$580)</f>
        <v>0</v>
      </c>
      <c r="D33" s="15">
        <f>SUMIF(TABLEAU!$AV$10:$AV$580,Récap!D$32,TABLEAU!$AW$10:$AW$580)</f>
        <v>0</v>
      </c>
      <c r="E33" s="15">
        <f>SUMIF(TABLEAU!$AV$10:$AV$580,Récap!E$32,TABLEAU!$AW$10:$AW$580)</f>
        <v>0</v>
      </c>
      <c r="F33" s="15">
        <f>SUMIF(TABLEAU!$AV$10:$AV$580,Récap!F$32,TABLEAU!$AW$10:$AW$580)</f>
        <v>0</v>
      </c>
      <c r="G33" s="15">
        <f>SUMIF(TABLEAU!$AV$10:$AV$580,Récap!G$32,TABLEAU!$AW$10:$AW$580)</f>
        <v>0</v>
      </c>
      <c r="H33" s="15">
        <f>SUMIF(TABLEAU!$AV$10:$AV$580,Récap!H$32,TABLEAU!$AW$10:$AW$580)</f>
        <v>0</v>
      </c>
      <c r="I33" s="15"/>
      <c r="J33" s="15"/>
      <c r="K33" s="15"/>
      <c r="L33" s="15"/>
      <c r="M33" s="15"/>
      <c r="N33" s="15"/>
      <c r="O33" s="15"/>
      <c r="P33" s="15"/>
      <c r="Q33" s="15"/>
      <c r="R33" s="15"/>
      <c r="S33" s="15"/>
      <c r="T33" s="23">
        <f t="shared" ref="T33:T97" si="1">SUM(B33:R33)</f>
        <v>0</v>
      </c>
      <c r="U33" s="23"/>
      <c r="V33" s="23">
        <f t="shared" si="0"/>
        <v>0</v>
      </c>
    </row>
    <row r="34" spans="1:22" s="5" customFormat="1" ht="14.5">
      <c r="A34" s="12" t="s">
        <v>3</v>
      </c>
      <c r="B34" s="13" t="s">
        <v>4</v>
      </c>
      <c r="C34" s="13" t="s">
        <v>0</v>
      </c>
      <c r="D34" s="13" t="s">
        <v>5</v>
      </c>
      <c r="E34" s="13" t="s">
        <v>2</v>
      </c>
      <c r="F34" s="14" t="s">
        <v>1</v>
      </c>
      <c r="G34" s="14" t="s">
        <v>40</v>
      </c>
      <c r="H34" s="14" t="s">
        <v>41</v>
      </c>
      <c r="I34" s="14" t="s">
        <v>14</v>
      </c>
      <c r="J34" s="14" t="s">
        <v>15</v>
      </c>
      <c r="K34" s="14" t="s">
        <v>26</v>
      </c>
      <c r="L34" s="13"/>
      <c r="M34" s="13"/>
      <c r="N34" s="13"/>
      <c r="O34" s="13"/>
      <c r="P34" s="24"/>
      <c r="Q34" s="24"/>
      <c r="R34" s="22"/>
      <c r="S34" s="22"/>
      <c r="T34" s="23"/>
      <c r="U34" s="23"/>
      <c r="V34" s="23"/>
    </row>
    <row r="35" spans="1:22" s="5" customFormat="1" ht="14.5">
      <c r="A35" s="6" t="str">
        <f>TABLEAU!AY7</f>
        <v>17</v>
      </c>
      <c r="B35" s="15">
        <f>SUMIF(TABLEAU!$AY$10:$AY$580,Récap!B$34,TABLEAU!$AZ$10:$AZ$580)</f>
        <v>0</v>
      </c>
      <c r="C35" s="15">
        <f>SUMIF(TABLEAU!$AY$10:$AY$580,Récap!C$34,TABLEAU!$AZ$10:$AZ$580)</f>
        <v>0</v>
      </c>
      <c r="D35" s="15">
        <f>SUMIF(TABLEAU!$AY$10:$AY$580,Récap!D$34,TABLEAU!$AZ$10:$AZ$580)</f>
        <v>0</v>
      </c>
      <c r="E35" s="15">
        <f>SUMIF(TABLEAU!$AY$10:$AY$580,Récap!E$34,TABLEAU!$AZ$10:$AZ$580)</f>
        <v>0</v>
      </c>
      <c r="F35" s="15">
        <f>SUMIF(TABLEAU!$AY$10:$AY$580,Récap!F$34,TABLEAU!$AZ$10:$AZ$580)</f>
        <v>0</v>
      </c>
      <c r="G35" s="15">
        <f>SUMIF(TABLEAU!$AY$10:$AY$580,Récap!G$34,TABLEAU!$AZ$10:$AZ$580)</f>
        <v>0</v>
      </c>
      <c r="H35" s="15">
        <f>SUMIF(TABLEAU!$AY$10:$AY$580,Récap!H$34,TABLEAU!$AZ$10:$AZ$580)</f>
        <v>0</v>
      </c>
      <c r="I35" s="15">
        <f>SUMIF(TABLEAU!$AY$10:$AY$580,Récap!I$34,TABLEAU!$AZ$10:$AZ$580)</f>
        <v>0</v>
      </c>
      <c r="J35" s="15">
        <f>SUMIF(TABLEAU!$AY$10:$AY$580,Récap!J$34,TABLEAU!$AZ$10:$AZ$580)</f>
        <v>0</v>
      </c>
      <c r="K35" s="15">
        <f>SUMIF(TABLEAU!$AY$10:$AY$580,Récap!K$34,TABLEAU!$AZ$10:$AZ$580)</f>
        <v>0</v>
      </c>
      <c r="L35" s="15"/>
      <c r="M35" s="15"/>
      <c r="N35" s="15"/>
      <c r="O35" s="15"/>
      <c r="P35" s="15"/>
      <c r="Q35" s="15"/>
      <c r="R35" s="15"/>
      <c r="S35" s="15"/>
      <c r="T35" s="23">
        <f t="shared" si="1"/>
        <v>0</v>
      </c>
      <c r="U35" s="23"/>
      <c r="V35" s="23">
        <f t="shared" si="0"/>
        <v>0</v>
      </c>
    </row>
    <row r="36" spans="1:22" s="5" customFormat="1" ht="14.5">
      <c r="A36" s="12" t="s">
        <v>3</v>
      </c>
      <c r="B36" s="13" t="s">
        <v>4</v>
      </c>
      <c r="C36" s="13" t="s">
        <v>0</v>
      </c>
      <c r="D36" s="13" t="s">
        <v>5</v>
      </c>
      <c r="E36" s="13" t="s">
        <v>2</v>
      </c>
      <c r="F36" s="14" t="s">
        <v>1</v>
      </c>
      <c r="G36" s="14" t="s">
        <v>40</v>
      </c>
      <c r="H36" s="14" t="s">
        <v>41</v>
      </c>
      <c r="I36" s="14" t="s">
        <v>14</v>
      </c>
      <c r="J36" s="14" t="s">
        <v>15</v>
      </c>
      <c r="K36" s="14" t="s">
        <v>26</v>
      </c>
      <c r="L36" s="13"/>
      <c r="M36" s="13"/>
      <c r="N36" s="13"/>
      <c r="O36" s="13"/>
      <c r="P36" s="24"/>
      <c r="Q36" s="24"/>
      <c r="R36" s="22"/>
      <c r="S36" s="22"/>
      <c r="T36" s="23"/>
      <c r="U36" s="23"/>
      <c r="V36" s="23"/>
    </row>
    <row r="37" spans="1:22" s="5" customFormat="1" ht="14.5">
      <c r="A37" s="6" t="str">
        <f>TABLEAU!BB7</f>
        <v>18</v>
      </c>
      <c r="B37" s="15">
        <f>SUMIF(TABLEAU!$BB$10:$BB$580,Récap!B$36,TABLEAU!$BC$10:$BC$580)</f>
        <v>0</v>
      </c>
      <c r="C37" s="15">
        <f>SUMIF(TABLEAU!$BB$10:$BB$580,Récap!C$36,TABLEAU!$BC$10:$BC$580)</f>
        <v>0</v>
      </c>
      <c r="D37" s="15">
        <f>SUMIF(TABLEAU!$BB$10:$BB$580,Récap!D$36,TABLEAU!$BC$10:$BC$580)</f>
        <v>0</v>
      </c>
      <c r="E37" s="15">
        <f>SUMIF(TABLEAU!$BB$10:$BB$580,Récap!E$36,TABLEAU!$BC$10:$BC$580)</f>
        <v>0</v>
      </c>
      <c r="F37" s="15">
        <f>SUMIF(TABLEAU!$BB$10:$BB$580,Récap!F$36,TABLEAU!$BC$10:$BC$580)</f>
        <v>0</v>
      </c>
      <c r="G37" s="15">
        <f>SUMIF(TABLEAU!$BB$10:$BB$580,Récap!G$36,TABLEAU!$BC$10:$BC$580)</f>
        <v>0</v>
      </c>
      <c r="H37" s="15">
        <f>SUMIF(TABLEAU!$BB$10:$BB$580,Récap!H$36,TABLEAU!$BC$10:$BC$580)</f>
        <v>0</v>
      </c>
      <c r="I37" s="15">
        <f>SUMIF(TABLEAU!$BB$10:$BB$580,Récap!I$36,TABLEAU!$BC$10:$BC$580)</f>
        <v>0</v>
      </c>
      <c r="J37" s="15">
        <f>SUMIF(TABLEAU!$BB$10:$BB$580,Récap!J$36,TABLEAU!$BC$10:$BC$580)</f>
        <v>0</v>
      </c>
      <c r="K37" s="15">
        <f>SUMIF(TABLEAU!$BB$10:$BB$580,Récap!K$36,TABLEAU!$BC$10:$BC$580)</f>
        <v>0</v>
      </c>
      <c r="L37" s="15"/>
      <c r="M37" s="15"/>
      <c r="N37" s="15"/>
      <c r="O37" s="15"/>
      <c r="P37" s="15"/>
      <c r="Q37" s="15"/>
      <c r="R37" s="15"/>
      <c r="S37" s="15"/>
      <c r="T37" s="23">
        <f t="shared" si="1"/>
        <v>0</v>
      </c>
      <c r="U37" s="23"/>
      <c r="V37" s="23">
        <f t="shared" si="0"/>
        <v>0</v>
      </c>
    </row>
    <row r="38" spans="1:22" s="5" customFormat="1" ht="14.5">
      <c r="A38" s="12" t="s">
        <v>3</v>
      </c>
      <c r="B38" s="13" t="s">
        <v>4</v>
      </c>
      <c r="C38" s="13" t="s">
        <v>0</v>
      </c>
      <c r="D38" s="13" t="s">
        <v>5</v>
      </c>
      <c r="E38" s="13" t="s">
        <v>2</v>
      </c>
      <c r="F38" s="14" t="s">
        <v>1</v>
      </c>
      <c r="G38" s="14" t="s">
        <v>40</v>
      </c>
      <c r="H38" s="14" t="s">
        <v>41</v>
      </c>
      <c r="I38" s="14" t="s">
        <v>14</v>
      </c>
      <c r="J38" s="14" t="s">
        <v>15</v>
      </c>
      <c r="K38" s="14" t="s">
        <v>26</v>
      </c>
      <c r="L38" s="13"/>
      <c r="M38" s="13"/>
      <c r="N38" s="13"/>
      <c r="O38" s="13"/>
      <c r="P38" s="24"/>
      <c r="Q38" s="24"/>
      <c r="R38" s="22"/>
      <c r="S38" s="22"/>
      <c r="T38" s="23"/>
      <c r="U38" s="23"/>
      <c r="V38" s="23"/>
    </row>
    <row r="39" spans="1:22" s="5" customFormat="1" ht="14.5">
      <c r="A39" s="51" t="str">
        <f>TABLEAU!BE7</f>
        <v>19</v>
      </c>
      <c r="B39" s="52">
        <f>SUMIF(TABLEAU!$BE$10:$BE$580,Récap!B$38,TABLEAU!$BF$10:$BF$580)</f>
        <v>0</v>
      </c>
      <c r="C39" s="52">
        <f>SUMIF(TABLEAU!$BE$10:$BE$580,Récap!C$38,TABLEAU!$BF$10:$BF$580)</f>
        <v>0</v>
      </c>
      <c r="D39" s="52">
        <f>SUMIF(TABLEAU!$BE$10:$BE$580,Récap!D$38,TABLEAU!$BF$10:$BF$580)</f>
        <v>0</v>
      </c>
      <c r="E39" s="52">
        <f>SUMIF(TABLEAU!$BE$10:$BE$580,Récap!E$38,TABLEAU!$BF$10:$BF$580)</f>
        <v>0</v>
      </c>
      <c r="F39" s="52">
        <f>SUMIF(TABLEAU!$BE$10:$BE$580,Récap!F$38,TABLEAU!$BF$10:$BF$580)</f>
        <v>2</v>
      </c>
      <c r="G39" s="52">
        <f>SUMIF(TABLEAU!$BE$10:$BE$580,Récap!G$38,TABLEAU!$BF$10:$BF$580)</f>
        <v>0</v>
      </c>
      <c r="H39" s="52">
        <f>SUMIF(TABLEAU!$BE$10:$BE$580,Récap!H$38,TABLEAU!$BF$10:$BF$580)</f>
        <v>0</v>
      </c>
      <c r="I39" s="52">
        <f>SUMIF(TABLEAU!$BE$10:$BE$580,Récap!I$38,TABLEAU!$BF$10:$BF$580)</f>
        <v>0</v>
      </c>
      <c r="J39" s="52">
        <f>SUMIF(TABLEAU!$BE$10:$BE$580,Récap!J$38,TABLEAU!$BF$10:$BF$580)</f>
        <v>0</v>
      </c>
      <c r="K39" s="52">
        <f>SUMIF(TABLEAU!$BE$10:$BE$580,Récap!K$38,TABLEAU!$BF$10:$BF$580)</f>
        <v>0</v>
      </c>
      <c r="L39" s="52"/>
      <c r="M39" s="52"/>
      <c r="N39" s="52"/>
      <c r="O39" s="52"/>
      <c r="P39" s="52"/>
      <c r="Q39" s="52"/>
      <c r="R39" s="52"/>
      <c r="S39" s="50"/>
      <c r="T39" s="23">
        <f t="shared" si="1"/>
        <v>2</v>
      </c>
      <c r="U39" s="23"/>
      <c r="V39" s="23">
        <f t="shared" si="0"/>
        <v>0</v>
      </c>
    </row>
    <row r="40" spans="1:22" s="5" customFormat="1" ht="14.5">
      <c r="A40" s="12" t="s">
        <v>3</v>
      </c>
      <c r="B40" s="13" t="s">
        <v>4</v>
      </c>
      <c r="C40" s="13" t="s">
        <v>0</v>
      </c>
      <c r="D40" s="13" t="s">
        <v>5</v>
      </c>
      <c r="E40" s="13" t="s">
        <v>2</v>
      </c>
      <c r="F40" s="14" t="s">
        <v>1</v>
      </c>
      <c r="G40" s="14" t="s">
        <v>40</v>
      </c>
      <c r="H40" s="14" t="s">
        <v>41</v>
      </c>
      <c r="I40" s="14" t="s">
        <v>14</v>
      </c>
      <c r="J40" s="14" t="s">
        <v>15</v>
      </c>
      <c r="K40" s="14" t="s">
        <v>26</v>
      </c>
      <c r="L40" s="13"/>
      <c r="M40" s="13"/>
      <c r="N40" s="13"/>
      <c r="O40" s="13"/>
      <c r="P40" s="24"/>
      <c r="Q40" s="24"/>
      <c r="R40" s="22"/>
      <c r="S40" s="22"/>
      <c r="T40" s="23"/>
      <c r="U40" s="23"/>
      <c r="V40" s="23"/>
    </row>
    <row r="41" spans="1:22" s="5" customFormat="1" ht="14.5">
      <c r="A41" s="51" t="str">
        <f>TABLEAU!BH7</f>
        <v>20</v>
      </c>
      <c r="B41" s="52">
        <f>SUMIF(TABLEAU!$BH$10:$BH$580,Récap!B$40,TABLEAU!$BI$10:$BI$580)</f>
        <v>0</v>
      </c>
      <c r="C41" s="52">
        <f>SUMIF(TABLEAU!$BH$10:$BH$580,Récap!C$40,TABLEAU!$BI$10:$BI$580)</f>
        <v>0</v>
      </c>
      <c r="D41" s="52">
        <f>SUMIF(TABLEAU!$BH$10:$BH$580,Récap!D$40,TABLEAU!$BI$10:$BI$580)</f>
        <v>0</v>
      </c>
      <c r="E41" s="52">
        <f>SUMIF(TABLEAU!$BH$10:$BH$580,Récap!E$40,TABLEAU!$BI$10:$BI$580)</f>
        <v>0</v>
      </c>
      <c r="F41" s="52">
        <f>SUMIF(TABLEAU!$BH$10:$BH$580,Récap!F$40,TABLEAU!$BI$10:$BI$580)</f>
        <v>0</v>
      </c>
      <c r="G41" s="52">
        <f>SUMIF(TABLEAU!$BH$10:$BH$580,Récap!G$40,TABLEAU!$BI$10:$BI$580)</f>
        <v>0</v>
      </c>
      <c r="H41" s="52">
        <f>SUMIF(TABLEAU!$BH$10:$BH$580,Récap!H$40,TABLEAU!$BI$10:$BI$580)</f>
        <v>0</v>
      </c>
      <c r="I41" s="52">
        <f>SUMIF(TABLEAU!$BH$10:$BH$580,Récap!I$40,TABLEAU!$BI$10:$BI$580)</f>
        <v>0</v>
      </c>
      <c r="J41" s="52">
        <f>SUMIF(TABLEAU!$BH$10:$BH$580,Récap!J$40,TABLEAU!$BI$10:$BI$580)</f>
        <v>0</v>
      </c>
      <c r="K41" s="52">
        <f>SUMIF(TABLEAU!$BH$10:$BH$580,Récap!K$40,TABLEAU!$BI$10:$BI$580)</f>
        <v>0</v>
      </c>
      <c r="L41" s="52"/>
      <c r="M41" s="52"/>
      <c r="N41" s="52"/>
      <c r="O41" s="52"/>
      <c r="P41" s="52"/>
      <c r="Q41" s="52"/>
      <c r="R41" s="52"/>
      <c r="S41" s="50"/>
      <c r="T41" s="23">
        <f t="shared" si="1"/>
        <v>0</v>
      </c>
      <c r="U41" s="23"/>
      <c r="V41" s="23">
        <f t="shared" si="0"/>
        <v>0</v>
      </c>
    </row>
    <row r="42" spans="1:22" s="5" customFormat="1" ht="14.5">
      <c r="A42" s="12" t="s">
        <v>3</v>
      </c>
      <c r="B42" s="13" t="s">
        <v>4</v>
      </c>
      <c r="C42" s="13" t="s">
        <v>0</v>
      </c>
      <c r="D42" s="13" t="s">
        <v>5</v>
      </c>
      <c r="E42" s="13" t="s">
        <v>2</v>
      </c>
      <c r="F42" s="14" t="s">
        <v>1</v>
      </c>
      <c r="G42" s="14" t="s">
        <v>40</v>
      </c>
      <c r="H42" s="14" t="s">
        <v>41</v>
      </c>
      <c r="I42" s="14" t="s">
        <v>14</v>
      </c>
      <c r="J42" s="14" t="s">
        <v>15</v>
      </c>
      <c r="K42" s="14" t="s">
        <v>26</v>
      </c>
      <c r="L42" s="13"/>
      <c r="M42" s="13"/>
      <c r="N42" s="13"/>
      <c r="O42" s="13"/>
      <c r="P42" s="24"/>
      <c r="Q42" s="24"/>
      <c r="R42" s="22"/>
      <c r="S42" s="22"/>
      <c r="T42" s="23"/>
      <c r="U42" s="23"/>
      <c r="V42" s="23"/>
    </row>
    <row r="43" spans="1:22" s="5" customFormat="1" ht="14.5">
      <c r="A43" s="51" t="str">
        <f>TABLEAU!BK7</f>
        <v>21</v>
      </c>
      <c r="B43" s="52">
        <f>SUMIF(TABLEAU!$BK$10:$BK$580,Récap!B$42,TABLEAU!$BL$10:$BL$580)</f>
        <v>0</v>
      </c>
      <c r="C43" s="52">
        <f>SUMIF(TABLEAU!$BK$10:$BK$580,Récap!C$42,TABLEAU!$BL$10:$BL$580)</f>
        <v>0</v>
      </c>
      <c r="D43" s="52">
        <f>SUMIF(TABLEAU!$BK$10:$BK$580,Récap!D$42,TABLEAU!$BL$10:$BL$580)</f>
        <v>0</v>
      </c>
      <c r="E43" s="52">
        <f>SUMIF(TABLEAU!$BK$10:$BK$580,Récap!E$42,TABLEAU!$BL$10:$BL$580)</f>
        <v>0</v>
      </c>
      <c r="F43" s="52">
        <f>SUMIF(TABLEAU!$BK$10:$BK$580,Récap!F$42,TABLEAU!$BL$10:$BL$580)</f>
        <v>0</v>
      </c>
      <c r="G43" s="52">
        <f>SUMIF(TABLEAU!$BK$10:$BK$580,Récap!G$42,TABLEAU!$BL$10:$BL$580)</f>
        <v>0</v>
      </c>
      <c r="H43" s="52">
        <f>SUMIF(TABLEAU!$BK$10:$BK$580,Récap!H$42,TABLEAU!$BL$10:$BL$580)</f>
        <v>0</v>
      </c>
      <c r="I43" s="52">
        <f>SUMIF(TABLEAU!$BK$10:$BK$580,Récap!I$42,TABLEAU!$BL$10:$BL$580)</f>
        <v>0</v>
      </c>
      <c r="J43" s="52">
        <f>SUMIF(TABLEAU!$BK$10:$BK$580,Récap!J$42,TABLEAU!$BL$10:$BL$580)</f>
        <v>0</v>
      </c>
      <c r="K43" s="52">
        <f>SUMIF(TABLEAU!$BK$10:$BK$580,Récap!K$42,TABLEAU!$BL$10:$BL$580)</f>
        <v>0</v>
      </c>
      <c r="L43" s="52"/>
      <c r="M43" s="52"/>
      <c r="N43" s="52"/>
      <c r="O43" s="52"/>
      <c r="P43" s="52"/>
      <c r="Q43" s="52"/>
      <c r="R43" s="52"/>
      <c r="S43" s="50"/>
      <c r="T43" s="23">
        <f t="shared" si="1"/>
        <v>0</v>
      </c>
      <c r="U43" s="23"/>
      <c r="V43" s="23">
        <f t="shared" si="0"/>
        <v>0</v>
      </c>
    </row>
    <row r="44" spans="1:22" s="5" customFormat="1" ht="14.5">
      <c r="A44" s="12" t="s">
        <v>3</v>
      </c>
      <c r="B44" s="13" t="s">
        <v>4</v>
      </c>
      <c r="C44" s="13" t="s">
        <v>0</v>
      </c>
      <c r="D44" s="13" t="s">
        <v>5</v>
      </c>
      <c r="E44" s="13" t="s">
        <v>2</v>
      </c>
      <c r="F44" s="14" t="s">
        <v>1</v>
      </c>
      <c r="G44" s="14" t="s">
        <v>40</v>
      </c>
      <c r="H44" s="14" t="s">
        <v>41</v>
      </c>
      <c r="I44" s="14" t="s">
        <v>14</v>
      </c>
      <c r="J44" s="14" t="s">
        <v>15</v>
      </c>
      <c r="K44" s="14" t="s">
        <v>26</v>
      </c>
      <c r="L44" s="13"/>
      <c r="M44" s="13"/>
      <c r="N44" s="13"/>
      <c r="O44" s="13"/>
      <c r="P44" s="24"/>
      <c r="Q44" s="24"/>
      <c r="R44" s="22"/>
      <c r="S44" s="22"/>
      <c r="T44" s="23"/>
      <c r="U44" s="23"/>
      <c r="V44" s="23"/>
    </row>
    <row r="45" spans="1:22" s="5" customFormat="1" ht="14.5">
      <c r="A45" s="51" t="str">
        <f>TABLEAU!BN7</f>
        <v>22</v>
      </c>
      <c r="B45" s="52">
        <f>SUMIF(TABLEAU!$BN$10:$BN$580,Récap!B$44,TABLEAU!$BO$10:$BO$580)</f>
        <v>0</v>
      </c>
      <c r="C45" s="52">
        <f>SUMIF(TABLEAU!$BN$10:$BN$580,Récap!C$44,TABLEAU!$BO$10:$BO$580)</f>
        <v>0</v>
      </c>
      <c r="D45" s="52">
        <f>SUMIF(TABLEAU!$BN$10:$BN$580,Récap!D$44,TABLEAU!$BO$10:$BO$580)</f>
        <v>0</v>
      </c>
      <c r="E45" s="52">
        <f>SUMIF(TABLEAU!$BN$10:$BN$580,Récap!E$44,TABLEAU!$BO$10:$BO$580)</f>
        <v>0</v>
      </c>
      <c r="F45" s="52">
        <f>SUMIF(TABLEAU!$BN$10:$BN$580,Récap!F$44,TABLEAU!$BO$10:$BO$580)</f>
        <v>0</v>
      </c>
      <c r="G45" s="52">
        <f>SUMIF(TABLEAU!$BN$10:$BN$580,Récap!G$44,TABLEAU!$BO$10:$BO$580)</f>
        <v>0</v>
      </c>
      <c r="H45" s="52">
        <f>SUMIF(TABLEAU!$BN$10:$BN$580,Récap!H$44,TABLEAU!$BO$10:$BO$580)</f>
        <v>0</v>
      </c>
      <c r="I45" s="52">
        <f>SUMIF(TABLEAU!$BN$10:$BN$580,Récap!I$44,TABLEAU!$BO$10:$BO$580)</f>
        <v>0</v>
      </c>
      <c r="J45" s="52">
        <f>SUMIF(TABLEAU!$BN$10:$BN$580,Récap!J$44,TABLEAU!$BO$10:$BO$580)</f>
        <v>0</v>
      </c>
      <c r="K45" s="52">
        <f>SUMIF(TABLEAU!$BN$10:$BN$580,Récap!K$44,TABLEAU!$BO$10:$BO$580)</f>
        <v>0</v>
      </c>
      <c r="L45" s="52"/>
      <c r="M45" s="52"/>
      <c r="N45" s="52"/>
      <c r="O45" s="52"/>
      <c r="P45" s="52"/>
      <c r="Q45" s="52"/>
      <c r="R45" s="52"/>
      <c r="S45" s="50"/>
      <c r="T45" s="23">
        <f t="shared" si="1"/>
        <v>0</v>
      </c>
      <c r="U45" s="23"/>
      <c r="V45" s="23">
        <f t="shared" si="0"/>
        <v>0</v>
      </c>
    </row>
    <row r="46" spans="1:22" s="5" customFormat="1" ht="14.5">
      <c r="A46" s="12" t="s">
        <v>3</v>
      </c>
      <c r="B46" s="13" t="s">
        <v>4</v>
      </c>
      <c r="C46" s="13" t="s">
        <v>0</v>
      </c>
      <c r="D46" s="13" t="s">
        <v>5</v>
      </c>
      <c r="E46" s="13" t="s">
        <v>2</v>
      </c>
      <c r="F46" s="14" t="s">
        <v>1</v>
      </c>
      <c r="G46" s="14" t="s">
        <v>40</v>
      </c>
      <c r="H46" s="14" t="s">
        <v>41</v>
      </c>
      <c r="I46" s="14" t="s">
        <v>14</v>
      </c>
      <c r="J46" s="14" t="s">
        <v>15</v>
      </c>
      <c r="K46" s="14" t="s">
        <v>26</v>
      </c>
      <c r="L46" s="13"/>
      <c r="M46" s="13"/>
      <c r="N46" s="13"/>
      <c r="O46" s="13"/>
      <c r="P46" s="24"/>
      <c r="Q46" s="24"/>
      <c r="R46" s="22"/>
      <c r="S46" s="22"/>
      <c r="T46" s="23"/>
      <c r="U46" s="23"/>
      <c r="V46" s="23"/>
    </row>
    <row r="47" spans="1:22" s="5" customFormat="1" ht="14.5">
      <c r="A47" s="51" t="str">
        <f>TABLEAU!BQ7</f>
        <v>23</v>
      </c>
      <c r="B47" s="52">
        <f>SUMIF(TABLEAU!$BQ$10:$BQ$580,Récap!B$46,TABLEAU!$BR$10:$BR$580)</f>
        <v>0</v>
      </c>
      <c r="C47" s="52">
        <f>SUMIF(TABLEAU!$BQ$10:$BQ$580,Récap!C$46,TABLEAU!$BR$10:$BR$580)</f>
        <v>0</v>
      </c>
      <c r="D47" s="52">
        <f>SUMIF(TABLEAU!$BQ$10:$BQ$580,Récap!D$46,TABLEAU!$BR$10:$BR$580)</f>
        <v>0</v>
      </c>
      <c r="E47" s="52">
        <f>SUMIF(TABLEAU!$BQ$10:$BQ$580,Récap!E$46,TABLEAU!$BR$10:$BR$580)</f>
        <v>0</v>
      </c>
      <c r="F47" s="52">
        <f>SUMIF(TABLEAU!$BQ$10:$BQ$580,Récap!F$46,TABLEAU!$BR$10:$BR$580)</f>
        <v>0</v>
      </c>
      <c r="G47" s="52">
        <f>SUMIF(TABLEAU!$BQ$10:$BQ$580,Récap!G$46,TABLEAU!$BR$10:$BR$580)</f>
        <v>0</v>
      </c>
      <c r="H47" s="52">
        <f>SUMIF(TABLEAU!$BQ$10:$BQ$580,Récap!H$46,TABLEAU!$BR$10:$BR$580)</f>
        <v>0</v>
      </c>
      <c r="I47" s="52">
        <f>SUMIF(TABLEAU!$BQ$10:$BQ$580,Récap!I$46,TABLEAU!$BR$10:$BR$580)</f>
        <v>0</v>
      </c>
      <c r="J47" s="52">
        <f>SUMIF(TABLEAU!$BQ$10:$BQ$580,Récap!J$46,TABLEAU!$BR$10:$BR$580)</f>
        <v>0</v>
      </c>
      <c r="K47" s="52">
        <f>SUMIF(TABLEAU!$BQ$10:$BQ$580,Récap!K$46,TABLEAU!$BR$10:$BR$580)</f>
        <v>0</v>
      </c>
      <c r="L47" s="52"/>
      <c r="M47" s="52"/>
      <c r="N47" s="52"/>
      <c r="O47" s="52"/>
      <c r="P47" s="52"/>
      <c r="Q47" s="52"/>
      <c r="R47" s="52"/>
      <c r="S47" s="50"/>
      <c r="T47" s="23">
        <f t="shared" si="1"/>
        <v>0</v>
      </c>
      <c r="U47" s="23"/>
      <c r="V47" s="23">
        <f t="shared" si="0"/>
        <v>0</v>
      </c>
    </row>
    <row r="48" spans="1:22" s="5" customFormat="1" ht="14.5">
      <c r="A48" s="12" t="s">
        <v>3</v>
      </c>
      <c r="B48" s="13" t="s">
        <v>4</v>
      </c>
      <c r="C48" s="13" t="s">
        <v>0</v>
      </c>
      <c r="D48" s="13" t="s">
        <v>5</v>
      </c>
      <c r="E48" s="13" t="s">
        <v>2</v>
      </c>
      <c r="F48" s="14" t="s">
        <v>1</v>
      </c>
      <c r="G48" s="14" t="s">
        <v>40</v>
      </c>
      <c r="H48" s="14" t="s">
        <v>41</v>
      </c>
      <c r="I48" s="14" t="s">
        <v>14</v>
      </c>
      <c r="J48" s="14" t="s">
        <v>15</v>
      </c>
      <c r="K48" s="14" t="s">
        <v>26</v>
      </c>
      <c r="L48" s="13"/>
      <c r="M48" s="13"/>
      <c r="N48" s="13"/>
      <c r="O48" s="13"/>
      <c r="P48" s="24"/>
      <c r="Q48" s="24"/>
      <c r="R48" s="22"/>
      <c r="S48" s="22"/>
      <c r="T48" s="23"/>
      <c r="U48" s="23"/>
      <c r="V48" s="23"/>
    </row>
    <row r="49" spans="1:22" s="5" customFormat="1" ht="14.5">
      <c r="A49" s="51" t="str">
        <f>TABLEAU!BT7</f>
        <v>24</v>
      </c>
      <c r="B49" s="52">
        <f>SUMIF(TABLEAU!$BT$10:$BT$580,Récap!B$48,TABLEAU!$BU$10:$BU$580)</f>
        <v>0</v>
      </c>
      <c r="C49" s="52">
        <f>SUMIF(TABLEAU!$BT$10:$BT$580,Récap!C$48,TABLEAU!$BU$10:$BU$580)</f>
        <v>0</v>
      </c>
      <c r="D49" s="52">
        <f>SUMIF(TABLEAU!$BT$10:$BT$580,Récap!D$48,TABLEAU!$BU$10:$BU$580)</f>
        <v>0</v>
      </c>
      <c r="E49" s="52">
        <f>SUMIF(TABLEAU!$BT$10:$BT$580,Récap!E$48,TABLEAU!$BU$10:$BU$580)</f>
        <v>0</v>
      </c>
      <c r="F49" s="52">
        <f>SUMIF(TABLEAU!$BT$10:$BT$580,Récap!F$48,TABLEAU!$BU$10:$BU$580)</f>
        <v>0</v>
      </c>
      <c r="G49" s="52">
        <f>SUMIF(TABLEAU!$BT$10:$BT$580,Récap!G$48,TABLEAU!$BU$10:$BU$580)</f>
        <v>0</v>
      </c>
      <c r="H49" s="52">
        <f>SUMIF(TABLEAU!$BT$10:$BT$580,Récap!H$48,TABLEAU!$BU$10:$BU$580)</f>
        <v>0</v>
      </c>
      <c r="I49" s="52">
        <f>SUMIF(TABLEAU!$BT$10:$BT$580,Récap!I$48,TABLEAU!$BU$10:$BU$580)</f>
        <v>0</v>
      </c>
      <c r="J49" s="52">
        <f>SUMIF(TABLEAU!$BT$10:$BT$580,Récap!J$48,TABLEAU!$BU$10:$BU$580)</f>
        <v>0</v>
      </c>
      <c r="K49" s="52">
        <f>SUMIF(TABLEAU!$BT$10:$BT$580,Récap!K$48,TABLEAU!$BU$10:$BU$580)</f>
        <v>0</v>
      </c>
      <c r="L49" s="52"/>
      <c r="M49" s="52"/>
      <c r="N49" s="52"/>
      <c r="O49" s="52"/>
      <c r="P49" s="52"/>
      <c r="Q49" s="52"/>
      <c r="R49" s="52"/>
      <c r="S49" s="50"/>
      <c r="T49" s="23">
        <f t="shared" si="1"/>
        <v>0</v>
      </c>
      <c r="U49" s="23"/>
      <c r="V49" s="23">
        <f t="shared" si="0"/>
        <v>0</v>
      </c>
    </row>
    <row r="50" spans="1:22" s="5" customFormat="1" ht="18.75" customHeight="1">
      <c r="A50" s="12" t="s">
        <v>3</v>
      </c>
      <c r="B50" s="13" t="s">
        <v>4</v>
      </c>
      <c r="C50" s="13" t="s">
        <v>0</v>
      </c>
      <c r="D50" s="13" t="s">
        <v>5</v>
      </c>
      <c r="E50" s="13" t="s">
        <v>2</v>
      </c>
      <c r="F50" s="14" t="s">
        <v>1</v>
      </c>
      <c r="G50" s="14" t="s">
        <v>40</v>
      </c>
      <c r="H50" s="14" t="s">
        <v>41</v>
      </c>
      <c r="I50" s="14" t="s">
        <v>14</v>
      </c>
      <c r="J50" s="14" t="s">
        <v>15</v>
      </c>
      <c r="K50" s="14" t="s">
        <v>26</v>
      </c>
      <c r="L50" s="13"/>
      <c r="M50" s="13"/>
      <c r="N50" s="13"/>
      <c r="O50" s="13"/>
      <c r="P50" s="24"/>
      <c r="Q50" s="24"/>
      <c r="R50" s="22"/>
      <c r="S50" s="22"/>
      <c r="T50" s="23"/>
      <c r="U50" s="23"/>
      <c r="V50" s="23"/>
    </row>
    <row r="51" spans="1:22" s="5" customFormat="1" ht="18.75" customHeight="1">
      <c r="A51" s="51" t="str">
        <f>TABLEAU!BW7</f>
        <v>25</v>
      </c>
      <c r="B51" s="52">
        <f>SUMIF(TABLEAU!$BW$10:$BW$580,Récap!B$50,TABLEAU!$BX$10:$BX$580)</f>
        <v>0</v>
      </c>
      <c r="C51" s="52">
        <f>SUMIF(TABLEAU!$BW$10:$BW$580,Récap!C$50,TABLEAU!$BX$10:$BX$580)</f>
        <v>0</v>
      </c>
      <c r="D51" s="52">
        <f>SUMIF(TABLEAU!$BW$10:$BW$580,Récap!D$50,TABLEAU!$BX$10:$BX$580)</f>
        <v>0</v>
      </c>
      <c r="E51" s="52">
        <f>SUMIF(TABLEAU!$BW$10:$BW$580,Récap!E$50,TABLEAU!$BX$10:$BX$580)</f>
        <v>0</v>
      </c>
      <c r="F51" s="52">
        <f>SUMIF(TABLEAU!$BW$10:$BW$580,Récap!F$50,TABLEAU!$BX$10:$BX$580)</f>
        <v>0</v>
      </c>
      <c r="G51" s="52">
        <f>SUMIF(TABLEAU!$BW$10:$BW$580,Récap!G$50,TABLEAU!$BX$10:$BX$580)</f>
        <v>0</v>
      </c>
      <c r="H51" s="52">
        <f>SUMIF(TABLEAU!$BW$10:$BW$580,Récap!H$50,TABLEAU!$BX$10:$BX$580)</f>
        <v>0</v>
      </c>
      <c r="I51" s="52">
        <f>SUMIF(TABLEAU!$BW$10:$BW$580,Récap!I$50,TABLEAU!$BX$10:$BX$580)</f>
        <v>0</v>
      </c>
      <c r="J51" s="52">
        <f>SUMIF(TABLEAU!$BW$10:$BW$580,Récap!J$50,TABLEAU!$BX$10:$BX$580)</f>
        <v>0</v>
      </c>
      <c r="K51" s="52">
        <f>SUMIF(TABLEAU!$BW$10:$BW$580,Récap!K$50,TABLEAU!$BX$10:$BX$580)</f>
        <v>0</v>
      </c>
      <c r="L51" s="52"/>
      <c r="M51" s="52"/>
      <c r="N51" s="52"/>
      <c r="O51" s="52"/>
      <c r="P51" s="52"/>
      <c r="Q51" s="52"/>
      <c r="R51" s="52"/>
      <c r="S51" s="50"/>
      <c r="T51" s="23">
        <f t="shared" si="1"/>
        <v>0</v>
      </c>
      <c r="U51" s="23"/>
      <c r="V51" s="23">
        <f t="shared" si="0"/>
        <v>0</v>
      </c>
    </row>
    <row r="52" spans="1:22" s="5" customFormat="1" ht="18.75" customHeight="1">
      <c r="A52" s="12" t="s">
        <v>3</v>
      </c>
      <c r="B52" s="13" t="s">
        <v>4</v>
      </c>
      <c r="C52" s="13" t="s">
        <v>0</v>
      </c>
      <c r="D52" s="13" t="s">
        <v>5</v>
      </c>
      <c r="E52" s="13" t="s">
        <v>2</v>
      </c>
      <c r="F52" s="14" t="s">
        <v>1</v>
      </c>
      <c r="G52" s="14" t="s">
        <v>40</v>
      </c>
      <c r="H52" s="14" t="s">
        <v>41</v>
      </c>
      <c r="I52" s="14" t="s">
        <v>14</v>
      </c>
      <c r="J52" s="14" t="s">
        <v>15</v>
      </c>
      <c r="K52" s="14" t="s">
        <v>26</v>
      </c>
      <c r="L52" s="13"/>
      <c r="M52" s="13"/>
      <c r="N52" s="13"/>
      <c r="O52" s="13"/>
      <c r="P52" s="24"/>
      <c r="Q52" s="24"/>
      <c r="R52" s="22"/>
      <c r="S52" s="22"/>
      <c r="T52" s="23"/>
      <c r="U52" s="23"/>
      <c r="V52" s="23"/>
    </row>
    <row r="53" spans="1:22" s="5" customFormat="1" ht="18.75" customHeight="1">
      <c r="A53" s="51" t="str">
        <f>TABLEAU!BZ7</f>
        <v>26</v>
      </c>
      <c r="B53" s="52">
        <f>SUMIF(TABLEAU!$BZ$10:$BZ$580,Récap!B$52,TABLEAU!$CA$10:$CA$580)</f>
        <v>0</v>
      </c>
      <c r="C53" s="52">
        <f>SUMIF(TABLEAU!$BZ$10:$BZ$580,Récap!C$52,TABLEAU!$CA$10:$CA$580)</f>
        <v>0</v>
      </c>
      <c r="D53" s="52">
        <f>SUMIF(TABLEAU!$BZ$10:$BZ$580,Récap!D$52,TABLEAU!$CA$10:$CA$580)</f>
        <v>0</v>
      </c>
      <c r="E53" s="52">
        <f>SUMIF(TABLEAU!$BZ$10:$BZ$580,Récap!E$52,TABLEAU!$CA$10:$CA$580)</f>
        <v>0</v>
      </c>
      <c r="F53" s="52">
        <f>SUMIF(TABLEAU!$BZ$10:$BZ$580,Récap!F$52,TABLEAU!$CA$10:$CA$580)</f>
        <v>0</v>
      </c>
      <c r="G53" s="52">
        <f>SUMIF(TABLEAU!$BZ$10:$BZ$580,Récap!G$52,TABLEAU!$CA$10:$CA$580)</f>
        <v>0</v>
      </c>
      <c r="H53" s="52">
        <f>SUMIF(TABLEAU!$BZ$10:$BZ$580,Récap!H$52,TABLEAU!$CA$10:$CA$580)</f>
        <v>0</v>
      </c>
      <c r="I53" s="52">
        <f>SUMIF(TABLEAU!$BZ$10:$BZ$580,Récap!I$52,TABLEAU!$CA$10:$CA$580)</f>
        <v>0</v>
      </c>
      <c r="J53" s="52">
        <f>SUMIF(TABLEAU!$BZ$10:$BZ$580,Récap!J$52,TABLEAU!$CA$10:$CA$580)</f>
        <v>0</v>
      </c>
      <c r="K53" s="52">
        <f>SUMIF(TABLEAU!$BZ$10:$BZ$580,Récap!K$52,TABLEAU!$CA$10:$CA$580)</f>
        <v>0</v>
      </c>
      <c r="L53" s="52"/>
      <c r="M53" s="52"/>
      <c r="N53" s="52"/>
      <c r="O53" s="52"/>
      <c r="P53" s="52"/>
      <c r="Q53" s="52"/>
      <c r="R53" s="52"/>
      <c r="S53" s="50"/>
      <c r="T53" s="23">
        <f t="shared" si="1"/>
        <v>0</v>
      </c>
      <c r="U53" s="23"/>
      <c r="V53" s="23">
        <f t="shared" si="0"/>
        <v>0</v>
      </c>
    </row>
    <row r="54" spans="1:22" s="5" customFormat="1" ht="18.75" customHeight="1">
      <c r="A54" s="12" t="s">
        <v>3</v>
      </c>
      <c r="B54" s="13" t="s">
        <v>4</v>
      </c>
      <c r="C54" s="13" t="s">
        <v>0</v>
      </c>
      <c r="D54" s="13" t="s">
        <v>5</v>
      </c>
      <c r="E54" s="13" t="s">
        <v>2</v>
      </c>
      <c r="F54" s="14" t="s">
        <v>1</v>
      </c>
      <c r="G54" s="14" t="s">
        <v>40</v>
      </c>
      <c r="H54" s="14" t="s">
        <v>41</v>
      </c>
      <c r="I54" s="14" t="s">
        <v>14</v>
      </c>
      <c r="J54" s="14" t="s">
        <v>15</v>
      </c>
      <c r="K54" s="14" t="s">
        <v>26</v>
      </c>
      <c r="L54" s="13"/>
      <c r="M54" s="13"/>
      <c r="N54" s="13"/>
      <c r="O54" s="13"/>
      <c r="P54" s="24"/>
      <c r="Q54" s="24"/>
      <c r="R54" s="22"/>
      <c r="S54" s="22"/>
      <c r="T54" s="23"/>
      <c r="U54" s="23"/>
      <c r="V54" s="23"/>
    </row>
    <row r="55" spans="1:22" s="5" customFormat="1" ht="18.75" customHeight="1">
      <c r="A55" s="51" t="str">
        <f>TABLEAU!CC7</f>
        <v>27</v>
      </c>
      <c r="B55" s="52">
        <f>SUMIF(TABLEAU!$CC$10:$CC$580,Récap!B$54,TABLEAU!$CD$10:$CD$580)</f>
        <v>0</v>
      </c>
      <c r="C55" s="52">
        <f>SUMIF(TABLEAU!$CC$10:$CC$580,Récap!C$54,TABLEAU!$CD$10:$CD$580)</f>
        <v>0</v>
      </c>
      <c r="D55" s="52">
        <f>SUMIF(TABLEAU!$CC$10:$CC$580,Récap!D$54,TABLEAU!$CD$10:$CD$580)</f>
        <v>0</v>
      </c>
      <c r="E55" s="52">
        <f>SUMIF(TABLEAU!$CC$10:$CC$580,Récap!E$54,TABLEAU!$CD$10:$CD$580)</f>
        <v>0</v>
      </c>
      <c r="F55" s="52">
        <f>SUMIF(TABLEAU!$CC$10:$CC$580,Récap!F$54,TABLEAU!$CD$10:$CD$580)</f>
        <v>0</v>
      </c>
      <c r="G55" s="52">
        <f>SUMIF(TABLEAU!$CC$10:$CC$580,Récap!G$54,TABLEAU!$CD$10:$CD$580)</f>
        <v>0</v>
      </c>
      <c r="H55" s="52">
        <f>SUMIF(TABLEAU!$CC$10:$CC$580,Récap!H$54,TABLEAU!$CD$10:$CD$580)</f>
        <v>0</v>
      </c>
      <c r="I55" s="52">
        <f>SUMIF(TABLEAU!$CC$10:$CC$580,Récap!I$54,TABLEAU!$CD$10:$CD$580)</f>
        <v>0</v>
      </c>
      <c r="J55" s="52">
        <f>SUMIF(TABLEAU!$CC$10:$CC$580,Récap!J$54,TABLEAU!$CD$10:$CD$580)</f>
        <v>0</v>
      </c>
      <c r="K55" s="52">
        <f>SUMIF(TABLEAU!$CC$10:$CC$580,Récap!K$54,TABLEAU!$CD$10:$CD$580)</f>
        <v>0</v>
      </c>
      <c r="L55" s="52"/>
      <c r="M55" s="52"/>
      <c r="N55" s="52"/>
      <c r="O55" s="52"/>
      <c r="P55" s="52"/>
      <c r="Q55" s="52"/>
      <c r="R55" s="52"/>
      <c r="S55" s="50"/>
      <c r="T55" s="23">
        <f t="shared" si="1"/>
        <v>0</v>
      </c>
      <c r="U55" s="23"/>
      <c r="V55" s="23">
        <f t="shared" si="0"/>
        <v>0</v>
      </c>
    </row>
    <row r="56" spans="1:22" s="5" customFormat="1" ht="18.75" customHeight="1">
      <c r="A56" s="12" t="s">
        <v>3</v>
      </c>
      <c r="B56" s="13" t="s">
        <v>4</v>
      </c>
      <c r="C56" s="13" t="s">
        <v>0</v>
      </c>
      <c r="D56" s="13" t="s">
        <v>5</v>
      </c>
      <c r="E56" s="13" t="s">
        <v>2</v>
      </c>
      <c r="F56" s="14" t="s">
        <v>1</v>
      </c>
      <c r="G56" s="14" t="s">
        <v>40</v>
      </c>
      <c r="H56" s="14" t="s">
        <v>41</v>
      </c>
      <c r="I56" s="14" t="s">
        <v>14</v>
      </c>
      <c r="J56" s="14" t="s">
        <v>15</v>
      </c>
      <c r="K56" s="14" t="s">
        <v>26</v>
      </c>
      <c r="L56" s="13"/>
      <c r="M56" s="13"/>
      <c r="N56" s="13"/>
      <c r="O56" s="13"/>
      <c r="P56" s="24"/>
      <c r="Q56" s="24"/>
      <c r="R56" s="22"/>
      <c r="S56" s="22"/>
      <c r="T56" s="23"/>
      <c r="U56" s="23"/>
      <c r="V56" s="23"/>
    </row>
    <row r="57" spans="1:22" s="5" customFormat="1" ht="18.75" customHeight="1">
      <c r="A57" s="51" t="str">
        <f>TABLEAU!CF7</f>
        <v>28</v>
      </c>
      <c r="B57" s="52">
        <f>SUMIF(TABLEAU!$CF$10:$CF$580,Récap!B$56,TABLEAU!$CG$10:$CG$580)</f>
        <v>0</v>
      </c>
      <c r="C57" s="52">
        <f>SUMIF(TABLEAU!$CF$10:$CF$580,Récap!C$56,TABLEAU!$CG$10:$CG$580)</f>
        <v>0</v>
      </c>
      <c r="D57" s="52">
        <f>SUMIF(TABLEAU!$CF$10:$CF$580,Récap!D$56,TABLEAU!$CG$10:$CG$580)</f>
        <v>0</v>
      </c>
      <c r="E57" s="52">
        <f>SUMIF(TABLEAU!$CF$10:$CF$580,Récap!E$56,TABLEAU!$CG$10:$CG$580)</f>
        <v>0</v>
      </c>
      <c r="F57" s="52">
        <f>SUMIF(TABLEAU!$CF$10:$CF$580,Récap!F$56,TABLEAU!$CG$10:$CG$580)</f>
        <v>0</v>
      </c>
      <c r="G57" s="52">
        <f>SUMIF(TABLEAU!$CF$10:$CF$580,Récap!G$56,TABLEAU!$CG$10:$CG$580)</f>
        <v>0</v>
      </c>
      <c r="H57" s="52">
        <f>SUMIF(TABLEAU!$CF$10:$CF$580,Récap!H$56,TABLEAU!$CG$10:$CG$580)</f>
        <v>0</v>
      </c>
      <c r="I57" s="52">
        <f>SUMIF(TABLEAU!$CF$10:$CF$580,Récap!I$56,TABLEAU!$CG$10:$CG$580)</f>
        <v>0</v>
      </c>
      <c r="J57" s="52">
        <f>SUMIF(TABLEAU!$CF$10:$CF$580,Récap!J$56,TABLEAU!$CG$10:$CG$580)</f>
        <v>0</v>
      </c>
      <c r="K57" s="52">
        <f>SUMIF(TABLEAU!$CF$10:$CF$580,Récap!K$56,TABLEAU!$CG$10:$CG$580)</f>
        <v>0</v>
      </c>
      <c r="L57" s="52"/>
      <c r="M57" s="52"/>
      <c r="N57" s="52"/>
      <c r="O57" s="52"/>
      <c r="P57" s="52"/>
      <c r="Q57" s="52"/>
      <c r="R57" s="52"/>
      <c r="S57" s="50"/>
      <c r="T57" s="23">
        <f t="shared" si="1"/>
        <v>0</v>
      </c>
      <c r="U57" s="23"/>
      <c r="V57" s="23">
        <f t="shared" si="0"/>
        <v>0</v>
      </c>
    </row>
    <row r="58" spans="1:22" s="5" customFormat="1" ht="18.75" customHeight="1">
      <c r="A58" s="12" t="s">
        <v>3</v>
      </c>
      <c r="B58" s="13" t="s">
        <v>4</v>
      </c>
      <c r="C58" s="13" t="s">
        <v>0</v>
      </c>
      <c r="D58" s="13" t="s">
        <v>5</v>
      </c>
      <c r="E58" s="13" t="s">
        <v>2</v>
      </c>
      <c r="F58" s="14" t="s">
        <v>1</v>
      </c>
      <c r="G58" s="14" t="s">
        <v>40</v>
      </c>
      <c r="H58" s="14" t="s">
        <v>41</v>
      </c>
      <c r="I58" s="14" t="s">
        <v>14</v>
      </c>
      <c r="J58" s="14" t="s">
        <v>15</v>
      </c>
      <c r="K58" s="14" t="s">
        <v>26</v>
      </c>
      <c r="L58" s="13"/>
      <c r="M58" s="13"/>
      <c r="N58" s="13"/>
      <c r="O58" s="13"/>
      <c r="P58" s="24"/>
      <c r="Q58" s="24"/>
      <c r="R58" s="22"/>
      <c r="S58" s="22"/>
      <c r="T58" s="23"/>
      <c r="U58" s="23"/>
      <c r="V58" s="23"/>
    </row>
    <row r="59" spans="1:22" s="5" customFormat="1" ht="18.75" customHeight="1">
      <c r="A59" s="51" t="str">
        <f>TABLEAU!CI7</f>
        <v>29</v>
      </c>
      <c r="B59" s="52">
        <f>SUMIF(TABLEAU!$CI$10:$CI$580,Récap!B$58,TABLEAU!$CJ$10:$CJ$580)</f>
        <v>0</v>
      </c>
      <c r="C59" s="52">
        <f>SUMIF(TABLEAU!$CI$10:$CI$580,Récap!C$58,TABLEAU!$CJ$10:$CJ$580)</f>
        <v>0</v>
      </c>
      <c r="D59" s="52">
        <f>SUMIF(TABLEAU!$CI$10:$CI$580,Récap!D$58,TABLEAU!$CJ$10:$CJ$580)</f>
        <v>0</v>
      </c>
      <c r="E59" s="52">
        <f>SUMIF(TABLEAU!$CI$10:$CI$580,Récap!E$58,TABLEAU!$CJ$10:$CJ$580)</f>
        <v>0</v>
      </c>
      <c r="F59" s="52">
        <f>SUMIF(TABLEAU!$CI$10:$CI$580,Récap!F$58,TABLEAU!$CJ$10:$CJ$580)</f>
        <v>0</v>
      </c>
      <c r="G59" s="52">
        <f>SUMIF(TABLEAU!$CI$10:$CI$580,Récap!G$58,TABLEAU!$CJ$10:$CJ$580)</f>
        <v>0</v>
      </c>
      <c r="H59" s="52">
        <f>SUMIF(TABLEAU!$CI$10:$CI$580,Récap!H$58,TABLEAU!$CJ$10:$CJ$580)</f>
        <v>0</v>
      </c>
      <c r="I59" s="52">
        <f>SUMIF(TABLEAU!$CI$10:$CI$580,Récap!I$58,TABLEAU!$CJ$10:$CJ$580)</f>
        <v>0</v>
      </c>
      <c r="J59" s="52">
        <f>SUMIF(TABLEAU!$CI$10:$CI$580,Récap!J$58,TABLEAU!$CJ$10:$CJ$580)</f>
        <v>0</v>
      </c>
      <c r="K59" s="52">
        <f>SUMIF(TABLEAU!$CI$10:$CI$580,Récap!K$58,TABLEAU!$CJ$10:$CJ$580)</f>
        <v>0</v>
      </c>
      <c r="L59" s="52"/>
      <c r="M59" s="52"/>
      <c r="N59" s="52"/>
      <c r="O59" s="52"/>
      <c r="P59" s="52"/>
      <c r="Q59" s="52"/>
      <c r="R59" s="52"/>
      <c r="S59" s="50"/>
      <c r="T59" s="23">
        <f t="shared" si="1"/>
        <v>0</v>
      </c>
      <c r="U59" s="23"/>
      <c r="V59" s="23">
        <f t="shared" si="0"/>
        <v>0</v>
      </c>
    </row>
    <row r="60" spans="1:22" s="5" customFormat="1" ht="18.75" customHeight="1">
      <c r="A60" s="12" t="s">
        <v>3</v>
      </c>
      <c r="B60" s="13" t="s">
        <v>4</v>
      </c>
      <c r="C60" s="13" t="s">
        <v>0</v>
      </c>
      <c r="D60" s="13" t="s">
        <v>5</v>
      </c>
      <c r="E60" s="13" t="s">
        <v>2</v>
      </c>
      <c r="F60" s="14" t="s">
        <v>1</v>
      </c>
      <c r="G60" s="14" t="s">
        <v>40</v>
      </c>
      <c r="H60" s="14" t="s">
        <v>41</v>
      </c>
      <c r="I60" s="14" t="s">
        <v>14</v>
      </c>
      <c r="J60" s="14" t="s">
        <v>15</v>
      </c>
      <c r="K60" s="14" t="s">
        <v>26</v>
      </c>
      <c r="L60" s="13"/>
      <c r="M60" s="13"/>
      <c r="N60" s="13"/>
      <c r="O60" s="13"/>
      <c r="P60" s="24"/>
      <c r="Q60" s="24"/>
      <c r="R60" s="22"/>
      <c r="S60" s="22"/>
      <c r="T60" s="23"/>
      <c r="U60" s="23"/>
      <c r="V60" s="23"/>
    </row>
    <row r="61" spans="1:22" s="5" customFormat="1" ht="18.75" customHeight="1">
      <c r="A61" s="51" t="str">
        <f>TABLEAU!CL7</f>
        <v>30</v>
      </c>
      <c r="B61" s="52">
        <f>SUMIF(TABLEAU!$CL$10:$CL$580,Récap!B$60,TABLEAU!$CM$10:$CM$580)</f>
        <v>0</v>
      </c>
      <c r="C61" s="52">
        <f>SUMIF(TABLEAU!$CL$10:$CL$580,Récap!C$60,TABLEAU!$CM$10:$CM$580)</f>
        <v>0</v>
      </c>
      <c r="D61" s="52">
        <f>SUMIF(TABLEAU!$CL$10:$CL$580,Récap!D$60,TABLEAU!$CM$10:$CM$580)</f>
        <v>0</v>
      </c>
      <c r="E61" s="52">
        <f>SUMIF(TABLEAU!$CL$10:$CL$580,Récap!E$60,TABLEAU!$CM$10:$CM$580)</f>
        <v>0</v>
      </c>
      <c r="F61" s="52">
        <f>SUMIF(TABLEAU!$CL$10:$CL$580,Récap!F$60,TABLEAU!$CM$10:$CM$580)</f>
        <v>0</v>
      </c>
      <c r="G61" s="52">
        <f>SUMIF(TABLEAU!$CL$10:$CL$580,Récap!G$60,TABLEAU!$CM$10:$CM$580)</f>
        <v>0</v>
      </c>
      <c r="H61" s="52">
        <f>SUMIF(TABLEAU!$CL$10:$CL$580,Récap!H$60,TABLEAU!$CM$10:$CM$580)</f>
        <v>0</v>
      </c>
      <c r="I61" s="52">
        <f>SUMIF(TABLEAU!$CL$10:$CL$580,Récap!I$60,TABLEAU!$CM$10:$CM$580)</f>
        <v>0</v>
      </c>
      <c r="J61" s="52">
        <f>SUMIF(TABLEAU!$CL$10:$CL$580,Récap!J$60,TABLEAU!$CM$10:$CM$580)</f>
        <v>0</v>
      </c>
      <c r="K61" s="52">
        <f>SUMIF(TABLEAU!$CL$10:$CL$580,Récap!K$60,TABLEAU!$CM$10:$CM$580)</f>
        <v>0</v>
      </c>
      <c r="L61" s="52"/>
      <c r="M61" s="52"/>
      <c r="N61" s="52"/>
      <c r="O61" s="52"/>
      <c r="P61" s="52"/>
      <c r="Q61" s="52"/>
      <c r="R61" s="52"/>
      <c r="S61" s="50"/>
      <c r="T61" s="23">
        <f t="shared" si="1"/>
        <v>0</v>
      </c>
      <c r="U61" s="23"/>
      <c r="V61" s="23">
        <f t="shared" si="0"/>
        <v>0</v>
      </c>
    </row>
    <row r="62" spans="1:22" s="5" customFormat="1" ht="18.75" customHeight="1">
      <c r="A62" s="12" t="s">
        <v>3</v>
      </c>
      <c r="B62" s="13" t="s">
        <v>4</v>
      </c>
      <c r="C62" s="13" t="s">
        <v>0</v>
      </c>
      <c r="D62" s="13" t="s">
        <v>5</v>
      </c>
      <c r="E62" s="13" t="s">
        <v>2</v>
      </c>
      <c r="F62" s="14" t="s">
        <v>1</v>
      </c>
      <c r="G62" s="14" t="s">
        <v>40</v>
      </c>
      <c r="H62" s="14" t="s">
        <v>41</v>
      </c>
      <c r="I62" s="14" t="s">
        <v>14</v>
      </c>
      <c r="J62" s="14" t="s">
        <v>15</v>
      </c>
      <c r="K62" s="14" t="s">
        <v>26</v>
      </c>
      <c r="L62" s="13"/>
      <c r="M62" s="13"/>
      <c r="N62" s="13"/>
      <c r="O62" s="13"/>
      <c r="P62" s="24"/>
      <c r="Q62" s="24"/>
      <c r="R62" s="22"/>
      <c r="S62" s="22"/>
      <c r="T62" s="23"/>
      <c r="U62" s="23"/>
      <c r="V62" s="23"/>
    </row>
    <row r="63" spans="1:22" s="5" customFormat="1" ht="18.75" customHeight="1">
      <c r="A63" s="51" t="str">
        <f>TABLEAU!CO7</f>
        <v>31</v>
      </c>
      <c r="B63" s="52">
        <f>SUMIF(TABLEAU!$CO$10:$CO$580,Récap!B$62,TABLEAU!$CP$10:$CP$580)</f>
        <v>0</v>
      </c>
      <c r="C63" s="52">
        <f>SUMIF(TABLEAU!$CO$10:$CO$580,Récap!C$62,TABLEAU!$CP$10:$CP$580)</f>
        <v>0</v>
      </c>
      <c r="D63" s="52">
        <f>SUMIF(TABLEAU!$CO$10:$CO$580,Récap!D$62,TABLEAU!$CP$10:$CP$580)</f>
        <v>0</v>
      </c>
      <c r="E63" s="52">
        <f>SUMIF(TABLEAU!$CO$10:$CO$580,Récap!E$62,TABLEAU!$CP$10:$CP$580)</f>
        <v>0</v>
      </c>
      <c r="F63" s="52">
        <f>SUMIF(TABLEAU!$CO$10:$CO$580,Récap!F$62,TABLEAU!$CP$10:$CP$580)</f>
        <v>0</v>
      </c>
      <c r="G63" s="52">
        <f>SUMIF(TABLEAU!$CO$10:$CO$580,Récap!G$62,TABLEAU!$CP$10:$CP$580)</f>
        <v>0</v>
      </c>
      <c r="H63" s="52">
        <f>SUMIF(TABLEAU!$CO$10:$CO$580,Récap!H$62,TABLEAU!$CP$10:$CP$580)</f>
        <v>0</v>
      </c>
      <c r="I63" s="52">
        <f>SUMIF(TABLEAU!$CO$10:$CO$580,Récap!I$62,TABLEAU!$CP$10:$CP$580)</f>
        <v>0</v>
      </c>
      <c r="J63" s="52">
        <f>SUMIF(TABLEAU!$CO$10:$CO$580,Récap!J$62,TABLEAU!$CP$10:$CP$580)</f>
        <v>0</v>
      </c>
      <c r="K63" s="52">
        <f>SUMIF(TABLEAU!$CO$10:$CO$580,Récap!K$62,TABLEAU!$CP$10:$CP$580)</f>
        <v>0</v>
      </c>
      <c r="L63" s="52"/>
      <c r="M63" s="52"/>
      <c r="N63" s="52"/>
      <c r="O63" s="52"/>
      <c r="P63" s="52"/>
      <c r="Q63" s="52"/>
      <c r="R63" s="52"/>
      <c r="S63" s="50"/>
      <c r="T63" s="23">
        <f t="shared" si="1"/>
        <v>0</v>
      </c>
      <c r="U63" s="23"/>
      <c r="V63" s="23">
        <f t="shared" si="0"/>
        <v>0</v>
      </c>
    </row>
    <row r="64" spans="1:22" s="5" customFormat="1" ht="18.75" customHeight="1">
      <c r="A64" s="12" t="s">
        <v>3</v>
      </c>
      <c r="B64" s="13" t="s">
        <v>4</v>
      </c>
      <c r="C64" s="13" t="s">
        <v>0</v>
      </c>
      <c r="D64" s="13" t="s">
        <v>5</v>
      </c>
      <c r="E64" s="13" t="s">
        <v>2</v>
      </c>
      <c r="F64" s="14" t="s">
        <v>1</v>
      </c>
      <c r="G64" s="14" t="s">
        <v>40</v>
      </c>
      <c r="H64" s="14" t="s">
        <v>41</v>
      </c>
      <c r="I64" s="14" t="s">
        <v>14</v>
      </c>
      <c r="J64" s="14" t="s">
        <v>15</v>
      </c>
      <c r="K64" s="14" t="s">
        <v>26</v>
      </c>
      <c r="L64" s="13"/>
      <c r="M64" s="13"/>
      <c r="N64" s="13"/>
      <c r="O64" s="13"/>
      <c r="P64" s="24"/>
      <c r="Q64" s="24"/>
      <c r="R64" s="22"/>
      <c r="S64" s="22"/>
      <c r="T64" s="23"/>
      <c r="U64" s="23"/>
      <c r="V64" s="23"/>
    </row>
    <row r="65" spans="1:22" s="5" customFormat="1" ht="18.75" customHeight="1">
      <c r="A65" s="51" t="str">
        <f>TABLEAU!CR7</f>
        <v>32</v>
      </c>
      <c r="B65" s="52">
        <f>SUMIF(TABLEAU!$CR$10:$CR$580,Récap!B$64,TABLEAU!$CS$10:$CS$580)</f>
        <v>0</v>
      </c>
      <c r="C65" s="52">
        <f>SUMIF(TABLEAU!$CR$10:$CR$580,Récap!C$64,TABLEAU!$CS$10:$CS$580)</f>
        <v>0</v>
      </c>
      <c r="D65" s="52">
        <f>SUMIF(TABLEAU!$CR$10:$CR$580,Récap!D$64,TABLEAU!$CS$10:$CS$580)</f>
        <v>0</v>
      </c>
      <c r="E65" s="52">
        <f>SUMIF(TABLEAU!$CR$10:$CR$580,Récap!E$64,TABLEAU!$CS$10:$CS$580)</f>
        <v>0</v>
      </c>
      <c r="F65" s="52">
        <f>SUMIF(TABLEAU!$CR$10:$CR$580,Récap!F$64,TABLEAU!$CS$10:$CS$580)</f>
        <v>0</v>
      </c>
      <c r="G65" s="52">
        <f>SUMIF(TABLEAU!$CR$10:$CR$580,Récap!G$64,TABLEAU!$CS$10:$CS$580)</f>
        <v>0</v>
      </c>
      <c r="H65" s="52">
        <f>SUMIF(TABLEAU!$CR$10:$CR$580,Récap!H$64,TABLEAU!$CS$10:$CS$580)</f>
        <v>0</v>
      </c>
      <c r="I65" s="52">
        <f>SUMIF(TABLEAU!$CR$10:$CR$580,Récap!I$64,TABLEAU!$CS$10:$CS$580)</f>
        <v>0</v>
      </c>
      <c r="J65" s="52">
        <f>SUMIF(TABLEAU!$CR$10:$CR$580,Récap!J$64,TABLEAU!$CS$10:$CS$580)</f>
        <v>0</v>
      </c>
      <c r="K65" s="52">
        <f>SUMIF(TABLEAU!$CR$10:$CR$580,Récap!K$64,TABLEAU!$CS$10:$CS$580)</f>
        <v>0</v>
      </c>
      <c r="L65" s="52"/>
      <c r="M65" s="52"/>
      <c r="N65" s="52"/>
      <c r="O65" s="52"/>
      <c r="P65" s="52"/>
      <c r="Q65" s="52"/>
      <c r="R65" s="52"/>
      <c r="S65" s="50"/>
      <c r="T65" s="23">
        <f t="shared" si="1"/>
        <v>0</v>
      </c>
      <c r="U65" s="23"/>
      <c r="V65" s="23">
        <f t="shared" si="0"/>
        <v>0</v>
      </c>
    </row>
    <row r="66" spans="1:22" s="5" customFormat="1" ht="18.75" customHeight="1">
      <c r="A66" s="12" t="s">
        <v>3</v>
      </c>
      <c r="B66" s="13" t="s">
        <v>4</v>
      </c>
      <c r="C66" s="13" t="s">
        <v>0</v>
      </c>
      <c r="D66" s="13" t="s">
        <v>5</v>
      </c>
      <c r="E66" s="13" t="s">
        <v>2</v>
      </c>
      <c r="F66" s="14" t="s">
        <v>1</v>
      </c>
      <c r="G66" s="14" t="s">
        <v>40</v>
      </c>
      <c r="H66" s="14" t="s">
        <v>41</v>
      </c>
      <c r="I66" s="14" t="s">
        <v>14</v>
      </c>
      <c r="J66" s="14" t="s">
        <v>15</v>
      </c>
      <c r="K66" s="14" t="s">
        <v>26</v>
      </c>
      <c r="L66" s="13"/>
      <c r="M66" s="13"/>
      <c r="N66" s="13"/>
      <c r="O66" s="13"/>
      <c r="P66" s="24"/>
      <c r="Q66" s="24"/>
      <c r="R66" s="22"/>
      <c r="S66" s="22"/>
      <c r="T66" s="23"/>
      <c r="U66" s="23"/>
      <c r="V66" s="23"/>
    </row>
    <row r="67" spans="1:22" s="5" customFormat="1" ht="18.75" customHeight="1">
      <c r="A67" s="51" t="str">
        <f>TABLEAU!CU7</f>
        <v>33</v>
      </c>
      <c r="B67" s="52">
        <f>SUMIF(TABLEAU!$CU$10:$CU$580,Récap!B$66,TABLEAU!$CV$10:$CV$580)</f>
        <v>0</v>
      </c>
      <c r="C67" s="52">
        <f>SUMIF(TABLEAU!$CU$10:$CU$580,Récap!C$66,TABLEAU!$CV$10:$CV$580)</f>
        <v>0</v>
      </c>
      <c r="D67" s="52">
        <f>SUMIF(TABLEAU!$CU$10:$CU$580,Récap!D$66,TABLEAU!$CV$10:$CV$580)</f>
        <v>0</v>
      </c>
      <c r="E67" s="52">
        <f>SUMIF(TABLEAU!$CU$10:$CU$580,Récap!E$66,TABLEAU!$CV$10:$CV$580)</f>
        <v>0</v>
      </c>
      <c r="F67" s="52">
        <f>SUMIF(TABLEAU!$CU$10:$CU$580,Récap!F$66,TABLEAU!$CV$10:$CV$580)</f>
        <v>0</v>
      </c>
      <c r="G67" s="52">
        <f>SUMIF(TABLEAU!$CU$10:$CU$580,Récap!G$66,TABLEAU!$CV$10:$CV$580)</f>
        <v>0</v>
      </c>
      <c r="H67" s="52">
        <f>SUMIF(TABLEAU!$CU$10:$CU$580,Récap!H$66,TABLEAU!$CV$10:$CV$580)</f>
        <v>0</v>
      </c>
      <c r="I67" s="52">
        <f>SUMIF(TABLEAU!$CU$10:$CU$580,Récap!I$66,TABLEAU!$CV$10:$CV$580)</f>
        <v>0</v>
      </c>
      <c r="J67" s="52">
        <f>SUMIF(TABLEAU!$CU$10:$CU$580,Récap!J$66,TABLEAU!$CV$10:$CV$580)</f>
        <v>0</v>
      </c>
      <c r="K67" s="52">
        <f>SUMIF(TABLEAU!$CU$10:$CU$580,Récap!K$66,TABLEAU!$CV$10:$CV$580)</f>
        <v>0</v>
      </c>
      <c r="L67" s="52"/>
      <c r="M67" s="52"/>
      <c r="N67" s="52"/>
      <c r="O67" s="52"/>
      <c r="P67" s="52"/>
      <c r="Q67" s="52"/>
      <c r="R67" s="52"/>
      <c r="S67" s="50"/>
      <c r="T67" s="23">
        <f t="shared" si="1"/>
        <v>0</v>
      </c>
      <c r="U67" s="23"/>
      <c r="V67" s="23">
        <f t="shared" si="0"/>
        <v>0</v>
      </c>
    </row>
    <row r="68" spans="1:22" s="5" customFormat="1" ht="18.75" customHeight="1">
      <c r="A68" s="12" t="s">
        <v>3</v>
      </c>
      <c r="B68" s="13" t="s">
        <v>4</v>
      </c>
      <c r="C68" s="13" t="s">
        <v>0</v>
      </c>
      <c r="D68" s="13" t="s">
        <v>5</v>
      </c>
      <c r="E68" s="13" t="s">
        <v>2</v>
      </c>
      <c r="F68" s="14" t="s">
        <v>1</v>
      </c>
      <c r="G68" s="14" t="s">
        <v>40</v>
      </c>
      <c r="H68" s="14" t="s">
        <v>41</v>
      </c>
      <c r="I68" s="14" t="s">
        <v>14</v>
      </c>
      <c r="J68" s="14" t="s">
        <v>15</v>
      </c>
      <c r="K68" s="14" t="s">
        <v>26</v>
      </c>
      <c r="L68" s="13"/>
      <c r="M68" s="13"/>
      <c r="N68" s="13"/>
      <c r="O68" s="13"/>
      <c r="P68" s="24"/>
      <c r="Q68" s="24"/>
      <c r="R68" s="22"/>
      <c r="S68" s="22"/>
      <c r="T68" s="23"/>
      <c r="U68" s="23"/>
      <c r="V68" s="23"/>
    </row>
    <row r="69" spans="1:22" s="5" customFormat="1" ht="18.75" customHeight="1">
      <c r="A69" s="51" t="str">
        <f>TABLEAU!CX7</f>
        <v>34</v>
      </c>
      <c r="B69" s="52">
        <f>SUMIF(TABLEAU!$CX$10:$CX$580,Récap!B$68,TABLEAU!$CY$10:$CY$580)</f>
        <v>0</v>
      </c>
      <c r="C69" s="52">
        <f>SUMIF(TABLEAU!$CX$10:$CX$580,Récap!C$68,TABLEAU!$CY$10:$CY$580)</f>
        <v>0</v>
      </c>
      <c r="D69" s="52">
        <f>SUMIF(TABLEAU!$CX$10:$CX$580,Récap!D$68,TABLEAU!$CY$10:$CY$580)</f>
        <v>0</v>
      </c>
      <c r="E69" s="52">
        <f>SUMIF(TABLEAU!$CX$10:$CX$580,Récap!E$68,TABLEAU!$CY$10:$CY$580)</f>
        <v>0</v>
      </c>
      <c r="F69" s="52">
        <f>SUMIF(TABLEAU!$CX$10:$CX$580,Récap!F$68,TABLEAU!$CY$10:$CY$580)</f>
        <v>0</v>
      </c>
      <c r="G69" s="52">
        <f>SUMIF(TABLEAU!$CX$10:$CX$580,Récap!G$68,TABLEAU!$CY$10:$CY$580)</f>
        <v>0</v>
      </c>
      <c r="H69" s="52">
        <f>SUMIF(TABLEAU!$CX$10:$CX$580,Récap!H$68,TABLEAU!$CY$10:$CY$580)</f>
        <v>0</v>
      </c>
      <c r="I69" s="52">
        <f>SUMIF(TABLEAU!$CX$10:$CX$580,Récap!I$68,TABLEAU!$CY$10:$CY$580)</f>
        <v>0</v>
      </c>
      <c r="J69" s="52">
        <f>SUMIF(TABLEAU!$CX$10:$CX$580,Récap!J$68,TABLEAU!$CY$10:$CY$580)</f>
        <v>0</v>
      </c>
      <c r="K69" s="52">
        <f>SUMIF(TABLEAU!$CX$10:$CX$580,Récap!K$68,TABLEAU!$CY$10:$CY$580)</f>
        <v>0</v>
      </c>
      <c r="L69" s="52"/>
      <c r="M69" s="52"/>
      <c r="N69" s="52"/>
      <c r="O69" s="52"/>
      <c r="P69" s="52"/>
      <c r="Q69" s="52"/>
      <c r="R69" s="52"/>
      <c r="S69" s="50"/>
      <c r="T69" s="23">
        <f t="shared" si="1"/>
        <v>0</v>
      </c>
      <c r="U69" s="23"/>
      <c r="V69" s="23">
        <f t="shared" si="0"/>
        <v>0</v>
      </c>
    </row>
    <row r="70" spans="1:22" s="5" customFormat="1" ht="18.75" customHeight="1">
      <c r="A70" s="12" t="s">
        <v>3</v>
      </c>
      <c r="B70" s="13" t="s">
        <v>4</v>
      </c>
      <c r="C70" s="13" t="s">
        <v>0</v>
      </c>
      <c r="D70" s="13" t="s">
        <v>5</v>
      </c>
      <c r="E70" s="13" t="s">
        <v>2</v>
      </c>
      <c r="F70" s="14" t="s">
        <v>1</v>
      </c>
      <c r="G70" s="14" t="s">
        <v>40</v>
      </c>
      <c r="H70" s="14" t="s">
        <v>41</v>
      </c>
      <c r="I70" s="14" t="s">
        <v>14</v>
      </c>
      <c r="J70" s="14" t="s">
        <v>15</v>
      </c>
      <c r="K70" s="14" t="s">
        <v>26</v>
      </c>
      <c r="L70" s="13"/>
      <c r="M70" s="13"/>
      <c r="N70" s="13"/>
      <c r="O70" s="13"/>
      <c r="P70" s="24"/>
      <c r="Q70" s="24"/>
      <c r="R70" s="22"/>
      <c r="S70" s="22"/>
      <c r="T70" s="23"/>
      <c r="U70" s="23"/>
      <c r="V70" s="23"/>
    </row>
    <row r="71" spans="1:22" s="5" customFormat="1" ht="18.75" customHeight="1">
      <c r="A71" s="51" t="str">
        <f>TABLEAU!DA7</f>
        <v>35</v>
      </c>
      <c r="B71" s="52">
        <f>SUMIF(TABLEAU!$DA$10:$DA$580,Récap!B$70,TABLEAU!$DB$10:$DB$580)</f>
        <v>0</v>
      </c>
      <c r="C71" s="52">
        <f>SUMIF(TABLEAU!$DA$10:$DA$580,Récap!C$70,TABLEAU!$DB$10:$DB$580)</f>
        <v>0</v>
      </c>
      <c r="D71" s="52">
        <f>SUMIF(TABLEAU!$DA$10:$DA$580,Récap!D$70,TABLEAU!$DB$10:$DB$580)</f>
        <v>0</v>
      </c>
      <c r="E71" s="52">
        <f>SUMIF(TABLEAU!$DA$10:$DA$580,Récap!E$70,TABLEAU!$DB$10:$DB$580)</f>
        <v>0</v>
      </c>
      <c r="F71" s="52">
        <f>SUMIF(TABLEAU!$DA$10:$DA$580,Récap!F$70,TABLEAU!$DB$10:$DB$580)</f>
        <v>0</v>
      </c>
      <c r="G71" s="52">
        <f>SUMIF(TABLEAU!$DA$10:$DA$580,Récap!G$70,TABLEAU!$DB$10:$DB$580)</f>
        <v>0</v>
      </c>
      <c r="H71" s="52">
        <f>SUMIF(TABLEAU!$DA$10:$DA$580,Récap!H$70,TABLEAU!$DB$10:$DB$580)</f>
        <v>0</v>
      </c>
      <c r="I71" s="52">
        <f>SUMIF(TABLEAU!$DA$10:$DA$580,Récap!I$70,TABLEAU!$DB$10:$DB$580)</f>
        <v>0</v>
      </c>
      <c r="J71" s="52">
        <f>SUMIF(TABLEAU!$DA$10:$DA$580,Récap!J$70,TABLEAU!$DB$10:$DB$580)</f>
        <v>0</v>
      </c>
      <c r="K71" s="52">
        <f>SUMIF(TABLEAU!$DA$10:$DA$580,Récap!K$70,TABLEAU!$DB$10:$DB$580)</f>
        <v>0</v>
      </c>
      <c r="L71" s="52"/>
      <c r="M71" s="52"/>
      <c r="N71" s="52"/>
      <c r="O71" s="52"/>
      <c r="P71" s="52"/>
      <c r="Q71" s="52"/>
      <c r="R71" s="52"/>
      <c r="S71" s="50"/>
      <c r="T71" s="23">
        <f t="shared" si="1"/>
        <v>0</v>
      </c>
      <c r="U71" s="23"/>
      <c r="V71" s="23">
        <f t="shared" ref="V71:V107" si="2">T71*U71</f>
        <v>0</v>
      </c>
    </row>
    <row r="72" spans="1:22" s="5" customFormat="1" ht="18.75" customHeight="1">
      <c r="A72" s="12" t="s">
        <v>3</v>
      </c>
      <c r="B72" s="13" t="s">
        <v>4</v>
      </c>
      <c r="C72" s="13" t="s">
        <v>0</v>
      </c>
      <c r="D72" s="13" t="s">
        <v>5</v>
      </c>
      <c r="E72" s="13" t="s">
        <v>2</v>
      </c>
      <c r="F72" s="14" t="s">
        <v>1</v>
      </c>
      <c r="G72" s="14" t="s">
        <v>40</v>
      </c>
      <c r="H72" s="14" t="s">
        <v>41</v>
      </c>
      <c r="I72" s="14" t="s">
        <v>14</v>
      </c>
      <c r="J72" s="14" t="s">
        <v>15</v>
      </c>
      <c r="K72" s="14" t="s">
        <v>26</v>
      </c>
      <c r="L72" s="13"/>
      <c r="M72" s="13"/>
      <c r="N72" s="13"/>
      <c r="O72" s="13"/>
      <c r="P72" s="24"/>
      <c r="Q72" s="24"/>
      <c r="R72" s="22"/>
      <c r="S72" s="22"/>
      <c r="T72" s="23"/>
      <c r="U72" s="23"/>
      <c r="V72" s="23"/>
    </row>
    <row r="73" spans="1:22" s="5" customFormat="1" ht="18.75" customHeight="1">
      <c r="A73" s="51" t="str">
        <f>TABLEAU!DD7</f>
        <v>36</v>
      </c>
      <c r="B73" s="52">
        <f>SUMIF(TABLEAU!$DD$10:$DD$580,Récap!B$72,TABLEAU!$DE$10:$DE$580)</f>
        <v>0</v>
      </c>
      <c r="C73" s="52">
        <f>SUMIF(TABLEAU!$DD$10:$DD$580,Récap!C$72,TABLEAU!$DE$10:$DE$580)</f>
        <v>0</v>
      </c>
      <c r="D73" s="52">
        <f>SUMIF(TABLEAU!$DD$10:$DD$580,Récap!D$72,TABLEAU!$DE$10:$DE$580)</f>
        <v>0</v>
      </c>
      <c r="E73" s="52">
        <f>SUMIF(TABLEAU!$DD$10:$DD$580,Récap!E$72,TABLEAU!$DE$10:$DE$580)</f>
        <v>0</v>
      </c>
      <c r="F73" s="52">
        <f>SUMIF(TABLEAU!$DD$10:$DD$580,Récap!F$72,TABLEAU!$DE$10:$DE$580)</f>
        <v>0</v>
      </c>
      <c r="G73" s="52">
        <f>SUMIF(TABLEAU!$DD$10:$DD$580,Récap!G$72,TABLEAU!$DE$10:$DE$580)</f>
        <v>0</v>
      </c>
      <c r="H73" s="52">
        <f>SUMIF(TABLEAU!$DD$10:$DD$580,Récap!H$72,TABLEAU!$DE$10:$DE$580)</f>
        <v>0</v>
      </c>
      <c r="I73" s="52">
        <f>SUMIF(TABLEAU!$DD$10:$DD$580,Récap!I$72,TABLEAU!$DE$10:$DE$580)</f>
        <v>0</v>
      </c>
      <c r="J73" s="52">
        <f>SUMIF(TABLEAU!$DD$10:$DD$580,Récap!J$72,TABLEAU!$DE$10:$DE$580)</f>
        <v>0</v>
      </c>
      <c r="K73" s="52">
        <f>SUMIF(TABLEAU!$DD$10:$DD$580,Récap!K$72,TABLEAU!$DE$10:$DE$580)</f>
        <v>0</v>
      </c>
      <c r="L73" s="52"/>
      <c r="M73" s="52"/>
      <c r="N73" s="52"/>
      <c r="O73" s="52"/>
      <c r="P73" s="52"/>
      <c r="Q73" s="52"/>
      <c r="R73" s="52"/>
      <c r="S73" s="50"/>
      <c r="T73" s="23">
        <f t="shared" si="1"/>
        <v>0</v>
      </c>
      <c r="U73" s="23"/>
      <c r="V73" s="23">
        <f t="shared" si="2"/>
        <v>0</v>
      </c>
    </row>
    <row r="74" spans="1:22" s="5" customFormat="1" ht="18.75" customHeight="1">
      <c r="A74" s="12" t="s">
        <v>3</v>
      </c>
      <c r="B74" s="13" t="s">
        <v>4</v>
      </c>
      <c r="C74" s="13" t="s">
        <v>0</v>
      </c>
      <c r="D74" s="13" t="s">
        <v>5</v>
      </c>
      <c r="E74" s="13" t="s">
        <v>2</v>
      </c>
      <c r="F74" s="14" t="s">
        <v>1</v>
      </c>
      <c r="G74" s="14" t="s">
        <v>40</v>
      </c>
      <c r="H74" s="14" t="s">
        <v>41</v>
      </c>
      <c r="I74" s="14" t="s">
        <v>14</v>
      </c>
      <c r="J74" s="14" t="s">
        <v>15</v>
      </c>
      <c r="K74" s="14" t="s">
        <v>26</v>
      </c>
      <c r="L74" s="13"/>
      <c r="M74" s="13"/>
      <c r="N74" s="13"/>
      <c r="O74" s="13"/>
      <c r="P74" s="24"/>
      <c r="Q74" s="24"/>
      <c r="R74" s="22"/>
      <c r="S74" s="22"/>
      <c r="T74" s="23"/>
      <c r="U74" s="23"/>
      <c r="V74" s="23"/>
    </row>
    <row r="75" spans="1:22" s="5" customFormat="1" ht="18.75" customHeight="1">
      <c r="A75" s="51" t="str">
        <f>TABLEAU!DG7</f>
        <v>37</v>
      </c>
      <c r="B75" s="52">
        <f>SUMIF(TABLEAU!$DG$10:$DG$580,Récap!B$74,TABLEAU!$DH$10:$DH$580)</f>
        <v>0</v>
      </c>
      <c r="C75" s="52">
        <f>SUMIF(TABLEAU!$DG$10:$DG$580,Récap!C$74,TABLEAU!$DH$10:$DH$580)</f>
        <v>0</v>
      </c>
      <c r="D75" s="52">
        <f>SUMIF(TABLEAU!$DG$10:$DG$580,Récap!D$74,TABLEAU!$DH$10:$DH$580)</f>
        <v>0</v>
      </c>
      <c r="E75" s="52">
        <f>SUMIF(TABLEAU!$DG$10:$DG$580,Récap!E$74,TABLEAU!$DH$10:$DH$580)</f>
        <v>0</v>
      </c>
      <c r="F75" s="52">
        <f>SUMIF(TABLEAU!$DG$10:$DG$580,Récap!F$74,TABLEAU!$DH$10:$DH$580)</f>
        <v>0</v>
      </c>
      <c r="G75" s="52">
        <f>SUMIF(TABLEAU!$DG$10:$DG$580,Récap!G$74,TABLEAU!$DH$10:$DH$580)</f>
        <v>0</v>
      </c>
      <c r="H75" s="52">
        <f>SUMIF(TABLEAU!$DG$10:$DG$580,Récap!H$74,TABLEAU!$DH$10:$DH$580)</f>
        <v>0</v>
      </c>
      <c r="I75" s="52">
        <f>SUMIF(TABLEAU!$DG$10:$DG$580,Récap!I$74,TABLEAU!$DH$10:$DH$580)</f>
        <v>0</v>
      </c>
      <c r="J75" s="52">
        <f>SUMIF(TABLEAU!$DG$10:$DG$580,Récap!J$74,TABLEAU!$DH$10:$DH$580)</f>
        <v>0</v>
      </c>
      <c r="K75" s="52">
        <f>SUMIF(TABLEAU!$DG$10:$DG$580,Récap!K$74,TABLEAU!$DH$10:$DH$580)</f>
        <v>0</v>
      </c>
      <c r="L75" s="52"/>
      <c r="M75" s="52"/>
      <c r="N75" s="52"/>
      <c r="O75" s="52"/>
      <c r="P75" s="52"/>
      <c r="Q75" s="52"/>
      <c r="R75" s="52"/>
      <c r="S75" s="50"/>
      <c r="T75" s="23">
        <f t="shared" si="1"/>
        <v>0</v>
      </c>
      <c r="U75" s="23"/>
      <c r="V75" s="23">
        <f t="shared" si="2"/>
        <v>0</v>
      </c>
    </row>
    <row r="76" spans="1:22" s="5" customFormat="1" ht="18.75" customHeight="1">
      <c r="A76" s="12" t="s">
        <v>3</v>
      </c>
      <c r="B76" s="13" t="s">
        <v>4</v>
      </c>
      <c r="C76" s="13" t="s">
        <v>0</v>
      </c>
      <c r="D76" s="13" t="s">
        <v>5</v>
      </c>
      <c r="E76" s="13" t="s">
        <v>2</v>
      </c>
      <c r="F76" s="14" t="s">
        <v>1</v>
      </c>
      <c r="G76" s="14" t="s">
        <v>40</v>
      </c>
      <c r="H76" s="14" t="s">
        <v>41</v>
      </c>
      <c r="I76" s="14" t="s">
        <v>14</v>
      </c>
      <c r="J76" s="14" t="s">
        <v>15</v>
      </c>
      <c r="K76" s="14" t="s">
        <v>26</v>
      </c>
      <c r="L76" s="13"/>
      <c r="M76" s="13"/>
      <c r="N76" s="13"/>
      <c r="O76" s="13"/>
      <c r="P76" s="24"/>
      <c r="Q76" s="24"/>
      <c r="R76" s="22"/>
      <c r="S76" s="22"/>
      <c r="T76" s="23"/>
      <c r="U76" s="23"/>
      <c r="V76" s="23"/>
    </row>
    <row r="77" spans="1:22" s="5" customFormat="1" ht="18.75" customHeight="1">
      <c r="A77" s="51" t="str">
        <f>TABLEAU!DJ7</f>
        <v>38</v>
      </c>
      <c r="B77" s="52">
        <f>SUMIF(TABLEAU!$DJ$10:$DJ$580,Récap!B$76,TABLEAU!$DK$10:$DK$580)</f>
        <v>0</v>
      </c>
      <c r="C77" s="52">
        <f>SUMIF(TABLEAU!$DJ$10:$DJ$580,Récap!C$76,TABLEAU!$DK$10:$DK$580)</f>
        <v>0</v>
      </c>
      <c r="D77" s="52">
        <f>SUMIF(TABLEAU!$DJ$10:$DJ$580,Récap!D$76,TABLEAU!$DK$10:$DK$580)</f>
        <v>0</v>
      </c>
      <c r="E77" s="52">
        <f>SUMIF(TABLEAU!$DJ$10:$DJ$580,Récap!E$76,TABLEAU!$DK$10:$DK$580)</f>
        <v>0</v>
      </c>
      <c r="F77" s="52">
        <f>SUMIF(TABLEAU!$DJ$10:$DJ$580,Récap!F$76,TABLEAU!$DK$10:$DK$580)</f>
        <v>0</v>
      </c>
      <c r="G77" s="52">
        <f>SUMIF(TABLEAU!$DJ$10:$DJ$580,Récap!G$76,TABLEAU!$DK$10:$DK$580)</f>
        <v>0</v>
      </c>
      <c r="H77" s="52">
        <f>SUMIF(TABLEAU!$DJ$10:$DJ$580,Récap!H$76,TABLEAU!$DK$10:$DK$580)</f>
        <v>0</v>
      </c>
      <c r="I77" s="52">
        <f>SUMIF(TABLEAU!$DJ$10:$DJ$580,Récap!I$76,TABLEAU!$DK$10:$DK$580)</f>
        <v>0</v>
      </c>
      <c r="J77" s="52">
        <f>SUMIF(TABLEAU!$DJ$10:$DJ$580,Récap!J$76,TABLEAU!$DK$10:$DK$580)</f>
        <v>0</v>
      </c>
      <c r="K77" s="52">
        <f>SUMIF(TABLEAU!$DJ$10:$DJ$580,Récap!K$76,TABLEAU!$DK$10:$DK$580)</f>
        <v>0</v>
      </c>
      <c r="L77" s="52"/>
      <c r="M77" s="52"/>
      <c r="N77" s="52"/>
      <c r="O77" s="52"/>
      <c r="P77" s="52"/>
      <c r="Q77" s="52"/>
      <c r="R77" s="52"/>
      <c r="S77" s="50"/>
      <c r="T77" s="23">
        <f t="shared" si="1"/>
        <v>0</v>
      </c>
      <c r="U77" s="23"/>
      <c r="V77" s="23">
        <f t="shared" si="2"/>
        <v>0</v>
      </c>
    </row>
    <row r="78" spans="1:22" s="5" customFormat="1" ht="18.75" customHeight="1">
      <c r="A78" s="12" t="s">
        <v>3</v>
      </c>
      <c r="B78" s="13" t="s">
        <v>4</v>
      </c>
      <c r="C78" s="13" t="s">
        <v>0</v>
      </c>
      <c r="D78" s="13" t="s">
        <v>5</v>
      </c>
      <c r="E78" s="13" t="s">
        <v>2</v>
      </c>
      <c r="F78" s="14" t="s">
        <v>1</v>
      </c>
      <c r="G78" s="14" t="s">
        <v>40</v>
      </c>
      <c r="H78" s="14" t="s">
        <v>41</v>
      </c>
      <c r="I78" s="14" t="s">
        <v>14</v>
      </c>
      <c r="J78" s="14" t="s">
        <v>15</v>
      </c>
      <c r="K78" s="14" t="s">
        <v>26</v>
      </c>
      <c r="L78" s="13"/>
      <c r="M78" s="13"/>
      <c r="N78" s="13"/>
      <c r="O78" s="13"/>
      <c r="P78" s="24"/>
      <c r="Q78" s="24"/>
      <c r="R78" s="22"/>
      <c r="S78" s="22"/>
      <c r="T78" s="23"/>
      <c r="U78" s="23"/>
      <c r="V78" s="23"/>
    </row>
    <row r="79" spans="1:22" s="5" customFormat="1" ht="18.75" customHeight="1">
      <c r="A79" s="51" t="str">
        <f>TABLEAU!DM7</f>
        <v>39</v>
      </c>
      <c r="B79" s="52">
        <f>SUMIF(TABLEAU!$DM$10:$DM$580,Récap!B$78,TABLEAU!$DN$10:$DN$580)</f>
        <v>0</v>
      </c>
      <c r="C79" s="52">
        <f>SUMIF(TABLEAU!$DM$10:$DM$580,Récap!C$78,TABLEAU!$DN$10:$DN$580)</f>
        <v>0</v>
      </c>
      <c r="D79" s="52">
        <f>SUMIF(TABLEAU!$DM$10:$DM$580,Récap!D$78,TABLEAU!$DN$10:$DN$580)</f>
        <v>0</v>
      </c>
      <c r="E79" s="52">
        <f>SUMIF(TABLEAU!$DM$10:$DM$580,Récap!E$78,TABLEAU!$DN$10:$DN$580)</f>
        <v>0</v>
      </c>
      <c r="F79" s="52">
        <f>SUMIF(TABLEAU!$DM$10:$DM$580,Récap!F$78,TABLEAU!$DN$10:$DN$580)</f>
        <v>0</v>
      </c>
      <c r="G79" s="52">
        <f>SUMIF(TABLEAU!$DM$10:$DM$580,Récap!G$78,TABLEAU!$DN$10:$DN$580)</f>
        <v>0</v>
      </c>
      <c r="H79" s="52">
        <f>SUMIF(TABLEAU!$DM$10:$DM$580,Récap!H$78,TABLEAU!$DN$10:$DN$580)</f>
        <v>0</v>
      </c>
      <c r="I79" s="52">
        <f>SUMIF(TABLEAU!$DM$10:$DM$580,Récap!I$78,TABLEAU!$DN$10:$DN$580)</f>
        <v>0</v>
      </c>
      <c r="J79" s="52">
        <f>SUMIF(TABLEAU!$DM$10:$DM$580,Récap!J$78,TABLEAU!$DN$10:$DN$580)</f>
        <v>0</v>
      </c>
      <c r="K79" s="52">
        <f>SUMIF(TABLEAU!$DM$10:$DM$580,Récap!K$78,TABLEAU!$DN$10:$DN$580)</f>
        <v>0</v>
      </c>
      <c r="L79" s="52"/>
      <c r="M79" s="52"/>
      <c r="N79" s="52"/>
      <c r="O79" s="52"/>
      <c r="P79" s="52"/>
      <c r="Q79" s="52"/>
      <c r="R79" s="52"/>
      <c r="S79" s="50"/>
      <c r="T79" s="23">
        <f t="shared" si="1"/>
        <v>0</v>
      </c>
      <c r="U79" s="23"/>
      <c r="V79" s="23">
        <f t="shared" si="2"/>
        <v>0</v>
      </c>
    </row>
    <row r="80" spans="1:22" s="5" customFormat="1" ht="18.75" customHeight="1">
      <c r="A80" s="12" t="s">
        <v>3</v>
      </c>
      <c r="B80" s="13" t="s">
        <v>4</v>
      </c>
      <c r="C80" s="13" t="s">
        <v>0</v>
      </c>
      <c r="D80" s="13" t="s">
        <v>5</v>
      </c>
      <c r="E80" s="13" t="s">
        <v>2</v>
      </c>
      <c r="F80" s="14" t="s">
        <v>1</v>
      </c>
      <c r="G80" s="14" t="s">
        <v>40</v>
      </c>
      <c r="H80" s="14" t="s">
        <v>41</v>
      </c>
      <c r="I80" s="14" t="s">
        <v>14</v>
      </c>
      <c r="J80" s="14" t="s">
        <v>15</v>
      </c>
      <c r="K80" s="14" t="s">
        <v>26</v>
      </c>
      <c r="L80" s="13"/>
      <c r="M80" s="13"/>
      <c r="N80" s="13"/>
      <c r="O80" s="13"/>
      <c r="P80" s="24"/>
      <c r="Q80" s="24"/>
      <c r="R80" s="22"/>
      <c r="S80" s="22"/>
      <c r="T80" s="23"/>
      <c r="U80" s="23"/>
      <c r="V80" s="23"/>
    </row>
    <row r="81" spans="1:22" s="5" customFormat="1" ht="18.75" customHeight="1">
      <c r="A81" s="51" t="str">
        <f>TABLEAU!DP7</f>
        <v>40</v>
      </c>
      <c r="B81" s="52">
        <f>SUMIF(TABLEAU!$DP$10:$DP$580,Récap!B$80,TABLEAU!$DQ$10:$DQ$580)</f>
        <v>0</v>
      </c>
      <c r="C81" s="52">
        <f>SUMIF(TABLEAU!$DP$10:$DP$580,Récap!C$80,TABLEAU!$DQ$10:$DQ$580)</f>
        <v>0</v>
      </c>
      <c r="D81" s="52">
        <f>SUMIF(TABLEAU!$DP$10:$DP$580,Récap!D$80,TABLEAU!$DQ$10:$DQ$580)</f>
        <v>0</v>
      </c>
      <c r="E81" s="52">
        <f>SUMIF(TABLEAU!$DP$10:$DP$580,Récap!E$80,TABLEAU!$DQ$10:$DQ$580)</f>
        <v>0</v>
      </c>
      <c r="F81" s="52">
        <f>SUMIF(TABLEAU!$DP$10:$DP$580,Récap!F$80,TABLEAU!$DQ$10:$DQ$580)</f>
        <v>0</v>
      </c>
      <c r="G81" s="52">
        <f>SUMIF(TABLEAU!$DP$10:$DP$580,Récap!G$80,TABLEAU!$DQ$10:$DQ$580)</f>
        <v>0</v>
      </c>
      <c r="H81" s="52">
        <f>SUMIF(TABLEAU!$DP$10:$DP$580,Récap!H$80,TABLEAU!$DQ$10:$DQ$580)</f>
        <v>0</v>
      </c>
      <c r="I81" s="52">
        <f>SUMIF(TABLEAU!$DP$10:$DP$580,Récap!I$80,TABLEAU!$DQ$10:$DQ$580)</f>
        <v>0</v>
      </c>
      <c r="J81" s="52">
        <f>SUMIF(TABLEAU!$DP$10:$DP$580,Récap!J$80,TABLEAU!$DQ$10:$DQ$580)</f>
        <v>0</v>
      </c>
      <c r="K81" s="52">
        <f>SUMIF(TABLEAU!$DP$10:$DP$580,Récap!K$80,TABLEAU!$DQ$10:$DQ$580)</f>
        <v>0</v>
      </c>
      <c r="L81" s="52"/>
      <c r="M81" s="52"/>
      <c r="N81" s="52"/>
      <c r="O81" s="52"/>
      <c r="P81" s="52"/>
      <c r="Q81" s="52"/>
      <c r="R81" s="52"/>
      <c r="S81" s="50"/>
      <c r="T81" s="23">
        <f t="shared" si="1"/>
        <v>0</v>
      </c>
      <c r="U81" s="23"/>
      <c r="V81" s="23">
        <f t="shared" si="2"/>
        <v>0</v>
      </c>
    </row>
    <row r="82" spans="1:22" s="5" customFormat="1" ht="18.75" customHeight="1">
      <c r="A82" s="12" t="s">
        <v>3</v>
      </c>
      <c r="B82" s="13" t="s">
        <v>4</v>
      </c>
      <c r="C82" s="13" t="s">
        <v>0</v>
      </c>
      <c r="D82" s="13" t="s">
        <v>5</v>
      </c>
      <c r="E82" s="13" t="s">
        <v>2</v>
      </c>
      <c r="F82" s="14" t="s">
        <v>1</v>
      </c>
      <c r="G82" s="14" t="s">
        <v>40</v>
      </c>
      <c r="H82" s="14" t="s">
        <v>41</v>
      </c>
      <c r="I82" s="14" t="s">
        <v>14</v>
      </c>
      <c r="J82" s="14" t="s">
        <v>15</v>
      </c>
      <c r="K82" s="14" t="s">
        <v>26</v>
      </c>
      <c r="L82" s="13"/>
      <c r="M82" s="13"/>
      <c r="N82" s="13"/>
      <c r="O82" s="13"/>
      <c r="P82" s="24"/>
      <c r="Q82" s="24"/>
      <c r="R82" s="22"/>
      <c r="S82" s="22"/>
      <c r="T82" s="23"/>
      <c r="U82" s="23"/>
      <c r="V82" s="23"/>
    </row>
    <row r="83" spans="1:22" s="5" customFormat="1" ht="18.75" customHeight="1">
      <c r="A83" s="51" t="str">
        <f>TABLEAU!DS7</f>
        <v>41</v>
      </c>
      <c r="B83" s="52">
        <f>SUMIF(TABLEAU!$DS$10:$DS$580,Récap!B$82,TABLEAU!$DT$10:$DT$580)</f>
        <v>0</v>
      </c>
      <c r="C83" s="52">
        <f>SUMIF(TABLEAU!$DS$10:$DS$580,Récap!C$82,TABLEAU!$DT$10:$DT$580)</f>
        <v>0</v>
      </c>
      <c r="D83" s="52">
        <f>SUMIF(TABLEAU!$DS$10:$DS$580,Récap!D$82,TABLEAU!$DT$10:$DT$580)</f>
        <v>0</v>
      </c>
      <c r="E83" s="52">
        <f>SUMIF(TABLEAU!$DS$10:$DS$580,Récap!E$82,TABLEAU!$DT$10:$DT$580)</f>
        <v>0</v>
      </c>
      <c r="F83" s="52">
        <f>SUMIF(TABLEAU!$DS$10:$DS$580,Récap!F$82,TABLEAU!$DT$10:$DT$580)</f>
        <v>0</v>
      </c>
      <c r="G83" s="52">
        <f>SUMIF(TABLEAU!$DS$10:$DS$580,Récap!G$82,TABLEAU!$DT$10:$DT$580)</f>
        <v>0</v>
      </c>
      <c r="H83" s="52">
        <f>SUMIF(TABLEAU!$DS$10:$DS$580,Récap!H$82,TABLEAU!$DT$10:$DT$580)</f>
        <v>0</v>
      </c>
      <c r="I83" s="52">
        <f>SUMIF(TABLEAU!$DS$10:$DS$580,Récap!I$82,TABLEAU!$DT$10:$DT$580)</f>
        <v>0</v>
      </c>
      <c r="J83" s="52">
        <f>SUMIF(TABLEAU!$DS$10:$DS$580,Récap!J$82,TABLEAU!$DT$10:$DT$580)</f>
        <v>0</v>
      </c>
      <c r="K83" s="52">
        <f>SUMIF(TABLEAU!$DS$10:$DS$580,Récap!K$82,TABLEAU!$DT$10:$DT$580)</f>
        <v>0</v>
      </c>
      <c r="L83" s="52"/>
      <c r="M83" s="52"/>
      <c r="N83" s="52"/>
      <c r="O83" s="52"/>
      <c r="P83" s="52"/>
      <c r="Q83" s="52"/>
      <c r="R83" s="52"/>
      <c r="S83" s="50"/>
      <c r="T83" s="23">
        <f t="shared" si="1"/>
        <v>0</v>
      </c>
      <c r="U83" s="23"/>
      <c r="V83" s="23">
        <f t="shared" si="2"/>
        <v>0</v>
      </c>
    </row>
    <row r="84" spans="1:22" s="5" customFormat="1" ht="18.75" customHeight="1">
      <c r="A84" s="12" t="s">
        <v>3</v>
      </c>
      <c r="B84" s="13" t="s">
        <v>4</v>
      </c>
      <c r="C84" s="13" t="s">
        <v>0</v>
      </c>
      <c r="D84" s="13" t="s">
        <v>5</v>
      </c>
      <c r="E84" s="13" t="s">
        <v>2</v>
      </c>
      <c r="F84" s="14" t="s">
        <v>1</v>
      </c>
      <c r="G84" s="14" t="s">
        <v>40</v>
      </c>
      <c r="H84" s="14" t="s">
        <v>41</v>
      </c>
      <c r="I84" s="14" t="s">
        <v>14</v>
      </c>
      <c r="J84" s="14" t="s">
        <v>15</v>
      </c>
      <c r="K84" s="14" t="s">
        <v>26</v>
      </c>
      <c r="L84" s="13"/>
      <c r="M84" s="13"/>
      <c r="N84" s="13"/>
      <c r="O84" s="13"/>
      <c r="P84" s="24"/>
      <c r="Q84" s="24"/>
      <c r="R84" s="22"/>
      <c r="S84" s="22"/>
      <c r="T84" s="23"/>
      <c r="U84" s="23"/>
      <c r="V84" s="23"/>
    </row>
    <row r="85" spans="1:22" s="5" customFormat="1" ht="18.75" customHeight="1">
      <c r="A85" s="51" t="str">
        <f>TABLEAU!DV7</f>
        <v>42</v>
      </c>
      <c r="B85" s="52">
        <f>SUMIF(TABLEAU!$DV$10:$DV$580,Récap!B$84,TABLEAU!$DW$10:$DW$580)</f>
        <v>0</v>
      </c>
      <c r="C85" s="52">
        <f>SUMIF(TABLEAU!$DV$10:$DV$580,Récap!C$84,TABLEAU!$DW$10:$DW$580)</f>
        <v>0</v>
      </c>
      <c r="D85" s="52">
        <f>SUMIF(TABLEAU!$DV$10:$DV$580,Récap!D$84,TABLEAU!$DW$10:$DW$580)</f>
        <v>0</v>
      </c>
      <c r="E85" s="52">
        <f>SUMIF(TABLEAU!$DV$10:$DV$580,Récap!E$84,TABLEAU!$DW$10:$DW$580)</f>
        <v>0</v>
      </c>
      <c r="F85" s="52">
        <f>SUMIF(TABLEAU!$DV$10:$DV$580,Récap!F$84,TABLEAU!$DW$10:$DW$580)</f>
        <v>0</v>
      </c>
      <c r="G85" s="52">
        <f>SUMIF(TABLEAU!$DV$10:$DV$580,Récap!G$84,TABLEAU!$DW$10:$DW$580)</f>
        <v>0</v>
      </c>
      <c r="H85" s="52">
        <f>SUMIF(TABLEAU!$DV$10:$DV$580,Récap!H$84,TABLEAU!$DW$10:$DW$580)</f>
        <v>0</v>
      </c>
      <c r="I85" s="52">
        <f>SUMIF(TABLEAU!$DV$10:$DV$580,Récap!I$84,TABLEAU!$DW$10:$DW$580)</f>
        <v>0</v>
      </c>
      <c r="J85" s="52">
        <f>SUMIF(TABLEAU!$DV$10:$DV$580,Récap!J$84,TABLEAU!$DW$10:$DW$580)</f>
        <v>0</v>
      </c>
      <c r="K85" s="52">
        <f>SUMIF(TABLEAU!$DV$10:$DV$580,Récap!K$84,TABLEAU!$DW$10:$DW$580)</f>
        <v>0</v>
      </c>
      <c r="L85" s="52"/>
      <c r="M85" s="52"/>
      <c r="N85" s="52"/>
      <c r="O85" s="52"/>
      <c r="P85" s="52"/>
      <c r="Q85" s="52"/>
      <c r="R85" s="52"/>
      <c r="S85" s="50"/>
      <c r="T85" s="23">
        <f t="shared" si="1"/>
        <v>0</v>
      </c>
      <c r="U85" s="23"/>
      <c r="V85" s="23">
        <f t="shared" si="2"/>
        <v>0</v>
      </c>
    </row>
    <row r="86" spans="1:22" s="5" customFormat="1" ht="18.75" customHeight="1">
      <c r="A86" s="12" t="s">
        <v>3</v>
      </c>
      <c r="B86" s="13" t="s">
        <v>4</v>
      </c>
      <c r="C86" s="13" t="s">
        <v>0</v>
      </c>
      <c r="D86" s="13" t="s">
        <v>5</v>
      </c>
      <c r="E86" s="13" t="s">
        <v>2</v>
      </c>
      <c r="F86" s="14" t="s">
        <v>1</v>
      </c>
      <c r="G86" s="14" t="s">
        <v>40</v>
      </c>
      <c r="H86" s="14" t="s">
        <v>41</v>
      </c>
      <c r="I86" s="14" t="s">
        <v>14</v>
      </c>
      <c r="J86" s="14" t="s">
        <v>15</v>
      </c>
      <c r="K86" s="14" t="s">
        <v>26</v>
      </c>
      <c r="L86" s="13"/>
      <c r="M86" s="13"/>
      <c r="N86" s="13"/>
      <c r="O86" s="13"/>
      <c r="P86" s="24"/>
      <c r="Q86" s="24"/>
      <c r="R86" s="22"/>
      <c r="S86" s="22"/>
      <c r="T86" s="23"/>
      <c r="U86" s="23"/>
      <c r="V86" s="23"/>
    </row>
    <row r="87" spans="1:22" s="5" customFormat="1" ht="18.75" customHeight="1">
      <c r="A87" s="51" t="str">
        <f>TABLEAU!DY7</f>
        <v>43</v>
      </c>
      <c r="B87" s="52">
        <f>SUMIF(TABLEAU!$DY$10:$DY$580,Récap!B$86,TABLEAU!$DZ$10:$DZ$580)</f>
        <v>0</v>
      </c>
      <c r="C87" s="52">
        <f>SUMIF(TABLEAU!$DY$10:$DY$580,Récap!C$86,TABLEAU!$DZ$10:$DZ$580)</f>
        <v>0</v>
      </c>
      <c r="D87" s="52">
        <f>SUMIF(TABLEAU!$DY$10:$DY$580,Récap!D$86,TABLEAU!$DZ$10:$DZ$580)</f>
        <v>0</v>
      </c>
      <c r="E87" s="52">
        <f>SUMIF(TABLEAU!$DY$10:$DY$580,Récap!E$86,TABLEAU!$DZ$10:$DZ$580)</f>
        <v>0</v>
      </c>
      <c r="F87" s="52">
        <f>SUMIF(TABLEAU!$DY$10:$DY$580,Récap!F$86,TABLEAU!$DZ$10:$DZ$580)</f>
        <v>0</v>
      </c>
      <c r="G87" s="52">
        <f>SUMIF(TABLEAU!$DY$10:$DY$580,Récap!G$86,TABLEAU!$DZ$10:$DZ$580)</f>
        <v>0</v>
      </c>
      <c r="H87" s="52">
        <f>SUMIF(TABLEAU!$DY$10:$DY$580,Récap!H$86,TABLEAU!$DZ$10:$DZ$580)</f>
        <v>0</v>
      </c>
      <c r="I87" s="52">
        <f>SUMIF(TABLEAU!$DY$10:$DY$580,Récap!I$86,TABLEAU!$DZ$10:$DZ$580)</f>
        <v>0</v>
      </c>
      <c r="J87" s="52">
        <f>SUMIF(TABLEAU!$DY$10:$DY$580,Récap!J$86,TABLEAU!$DZ$10:$DZ$580)</f>
        <v>0</v>
      </c>
      <c r="K87" s="52">
        <f>SUMIF(TABLEAU!$DY$10:$DY$580,Récap!K$86,TABLEAU!$DZ$10:$DZ$580)</f>
        <v>0</v>
      </c>
      <c r="L87" s="52"/>
      <c r="M87" s="52"/>
      <c r="N87" s="52"/>
      <c r="O87" s="52"/>
      <c r="P87" s="52"/>
      <c r="Q87" s="52"/>
      <c r="R87" s="52"/>
      <c r="S87" s="50"/>
      <c r="T87" s="23">
        <f t="shared" si="1"/>
        <v>0</v>
      </c>
      <c r="U87" s="23"/>
      <c r="V87" s="23">
        <f t="shared" si="2"/>
        <v>0</v>
      </c>
    </row>
    <row r="88" spans="1:22" s="5" customFormat="1" ht="18.75" customHeight="1">
      <c r="A88" s="12" t="s">
        <v>3</v>
      </c>
      <c r="B88" s="13" t="s">
        <v>4</v>
      </c>
      <c r="C88" s="13" t="s">
        <v>0</v>
      </c>
      <c r="D88" s="13" t="s">
        <v>5</v>
      </c>
      <c r="E88" s="13" t="s">
        <v>2</v>
      </c>
      <c r="F88" s="14" t="s">
        <v>1</v>
      </c>
      <c r="G88" s="14" t="s">
        <v>40</v>
      </c>
      <c r="H88" s="14" t="s">
        <v>41</v>
      </c>
      <c r="I88" s="14" t="s">
        <v>14</v>
      </c>
      <c r="J88" s="14" t="s">
        <v>15</v>
      </c>
      <c r="K88" s="14" t="s">
        <v>26</v>
      </c>
      <c r="L88" s="13"/>
      <c r="M88" s="13"/>
      <c r="N88" s="13"/>
      <c r="O88" s="13"/>
      <c r="P88" s="24"/>
      <c r="Q88" s="24"/>
      <c r="R88" s="22"/>
      <c r="S88" s="22"/>
      <c r="T88" s="23"/>
      <c r="U88" s="23"/>
      <c r="V88" s="23"/>
    </row>
    <row r="89" spans="1:22" s="5" customFormat="1" ht="18.75" customHeight="1">
      <c r="A89" s="51" t="str">
        <f>TABLEAU!EB7</f>
        <v>44</v>
      </c>
      <c r="B89" s="52">
        <f>SUMIF(TABLEAU!$EB$10:$EB$580,Récap!B$88,TABLEAU!$EC$10:$EC$580)</f>
        <v>0</v>
      </c>
      <c r="C89" s="52">
        <f>SUMIF(TABLEAU!$EB$10:$EB$580,Récap!C$88,TABLEAU!$EC$10:$EC$580)</f>
        <v>0</v>
      </c>
      <c r="D89" s="52">
        <f>SUMIF(TABLEAU!$EB$10:$EB$580,Récap!D$88,TABLEAU!$EC$10:$EC$580)</f>
        <v>0</v>
      </c>
      <c r="E89" s="52">
        <f>SUMIF(TABLEAU!$EB$10:$EB$580,Récap!E$88,TABLEAU!$EC$10:$EC$580)</f>
        <v>0</v>
      </c>
      <c r="F89" s="52">
        <f>SUMIF(TABLEAU!$EB$10:$EB$580,Récap!F$88,TABLEAU!$EC$10:$EC$580)</f>
        <v>0</v>
      </c>
      <c r="G89" s="52">
        <f>SUMIF(TABLEAU!$EB$10:$EB$580,Récap!G$88,TABLEAU!$EC$10:$EC$580)</f>
        <v>0</v>
      </c>
      <c r="H89" s="52">
        <f>SUMIF(TABLEAU!$EB$10:$EB$580,Récap!H$88,TABLEAU!$EC$10:$EC$580)</f>
        <v>0</v>
      </c>
      <c r="I89" s="52">
        <f>SUMIF(TABLEAU!$EB$10:$EB$580,Récap!I$88,TABLEAU!$EC$10:$EC$580)</f>
        <v>0</v>
      </c>
      <c r="J89" s="52">
        <f>SUMIF(TABLEAU!$EB$10:$EB$580,Récap!J$88,TABLEAU!$EC$10:$EC$580)</f>
        <v>0</v>
      </c>
      <c r="K89" s="52">
        <f>SUMIF(TABLEAU!$EB$10:$EB$580,Récap!K$88,TABLEAU!$EC$10:$EC$580)</f>
        <v>0</v>
      </c>
      <c r="L89" s="52"/>
      <c r="M89" s="52"/>
      <c r="N89" s="52"/>
      <c r="O89" s="52"/>
      <c r="P89" s="52"/>
      <c r="Q89" s="52"/>
      <c r="R89" s="52"/>
      <c r="S89" s="50"/>
      <c r="T89" s="23">
        <f t="shared" si="1"/>
        <v>0</v>
      </c>
      <c r="U89" s="23"/>
      <c r="V89" s="23">
        <f t="shared" si="2"/>
        <v>0</v>
      </c>
    </row>
    <row r="90" spans="1:22" s="5" customFormat="1" ht="18.75" customHeight="1">
      <c r="A90" s="12" t="s">
        <v>3</v>
      </c>
      <c r="B90" s="13" t="s">
        <v>4</v>
      </c>
      <c r="C90" s="13" t="s">
        <v>0</v>
      </c>
      <c r="D90" s="13" t="s">
        <v>5</v>
      </c>
      <c r="E90" s="13" t="s">
        <v>2</v>
      </c>
      <c r="F90" s="14" t="s">
        <v>1</v>
      </c>
      <c r="G90" s="14" t="s">
        <v>40</v>
      </c>
      <c r="H90" s="14" t="s">
        <v>41</v>
      </c>
      <c r="I90" s="14" t="s">
        <v>14</v>
      </c>
      <c r="J90" s="14" t="s">
        <v>15</v>
      </c>
      <c r="K90" s="14" t="s">
        <v>26</v>
      </c>
      <c r="L90" s="13"/>
      <c r="M90" s="13"/>
      <c r="N90" s="13"/>
      <c r="O90" s="13"/>
      <c r="P90" s="24"/>
      <c r="Q90" s="24"/>
      <c r="R90" s="22"/>
      <c r="S90" s="22"/>
      <c r="T90" s="23"/>
      <c r="U90" s="23"/>
      <c r="V90" s="23"/>
    </row>
    <row r="91" spans="1:22" s="5" customFormat="1" ht="18.75" customHeight="1">
      <c r="A91" s="51" t="str">
        <f>TABLEAU!EE7</f>
        <v>45</v>
      </c>
      <c r="B91" s="52">
        <f>SUMIF(TABLEAU!$EE$10:$EE$580,Récap!B$90,TABLEAU!$EF$10:$EF$580)</f>
        <v>0</v>
      </c>
      <c r="C91" s="52">
        <f>SUMIF(TABLEAU!$EE$10:$EE$580,Récap!C$90,TABLEAU!$EF$10:$EF$580)</f>
        <v>0</v>
      </c>
      <c r="D91" s="52">
        <f>SUMIF(TABLEAU!$EE$10:$EE$580,Récap!D$90,TABLEAU!$EF$10:$EF$580)</f>
        <v>0</v>
      </c>
      <c r="E91" s="52">
        <f>SUMIF(TABLEAU!$EE$10:$EE$580,Récap!E$90,TABLEAU!$EF$10:$EF$580)</f>
        <v>0</v>
      </c>
      <c r="F91" s="52">
        <f>SUMIF(TABLEAU!$EE$10:$EE$580,Récap!F$90,TABLEAU!$EF$10:$EF$580)</f>
        <v>0</v>
      </c>
      <c r="G91" s="52">
        <f>SUMIF(TABLEAU!$EE$10:$EE$580,Récap!G$90,TABLEAU!$EF$10:$EF$580)</f>
        <v>0</v>
      </c>
      <c r="H91" s="52">
        <f>SUMIF(TABLEAU!$EE$10:$EE$580,Récap!H$90,TABLEAU!$EF$10:$EF$580)</f>
        <v>0</v>
      </c>
      <c r="I91" s="52">
        <f>SUMIF(TABLEAU!$EE$10:$EE$580,Récap!I$90,TABLEAU!$EF$10:$EF$580)</f>
        <v>0</v>
      </c>
      <c r="J91" s="52">
        <f>SUMIF(TABLEAU!$EE$10:$EE$580,Récap!J$90,TABLEAU!$EF$10:$EF$580)</f>
        <v>0</v>
      </c>
      <c r="K91" s="52">
        <f>SUMIF(TABLEAU!$EE$10:$EE$580,Récap!K$90,TABLEAU!$EF$10:$EF$580)</f>
        <v>0</v>
      </c>
      <c r="L91" s="52"/>
      <c r="M91" s="52"/>
      <c r="N91" s="52"/>
      <c r="O91" s="52"/>
      <c r="P91" s="52"/>
      <c r="Q91" s="52"/>
      <c r="R91" s="52"/>
      <c r="S91" s="50"/>
      <c r="T91" s="23">
        <f t="shared" si="1"/>
        <v>0</v>
      </c>
      <c r="U91" s="23"/>
      <c r="V91" s="23">
        <f t="shared" si="2"/>
        <v>0</v>
      </c>
    </row>
    <row r="92" spans="1:22" s="5" customFormat="1" ht="18.75" customHeight="1">
      <c r="A92" s="12" t="s">
        <v>3</v>
      </c>
      <c r="B92" s="13" t="s">
        <v>4</v>
      </c>
      <c r="C92" s="13" t="s">
        <v>0</v>
      </c>
      <c r="D92" s="13" t="s">
        <v>5</v>
      </c>
      <c r="E92" s="13" t="s">
        <v>2</v>
      </c>
      <c r="F92" s="14" t="s">
        <v>1</v>
      </c>
      <c r="G92" s="14" t="s">
        <v>40</v>
      </c>
      <c r="H92" s="14" t="s">
        <v>41</v>
      </c>
      <c r="I92" s="14" t="s">
        <v>14</v>
      </c>
      <c r="J92" s="14" t="s">
        <v>15</v>
      </c>
      <c r="K92" s="14" t="s">
        <v>26</v>
      </c>
      <c r="L92" s="13"/>
      <c r="M92" s="13"/>
      <c r="N92" s="13"/>
      <c r="O92" s="13"/>
      <c r="P92" s="24"/>
      <c r="Q92" s="24"/>
      <c r="R92" s="22"/>
      <c r="S92" s="22"/>
      <c r="T92" s="23"/>
      <c r="U92" s="23"/>
      <c r="V92" s="23"/>
    </row>
    <row r="93" spans="1:22" s="5" customFormat="1" ht="18.75" customHeight="1">
      <c r="A93" s="51" t="str">
        <f>TABLEAU!EH7</f>
        <v>46</v>
      </c>
      <c r="B93" s="52">
        <f>SUMIF(TABLEAU!$EH$10:$EH$580,Récap!B$92,TABLEAU!$EI$10:$EI$580)</f>
        <v>0</v>
      </c>
      <c r="C93" s="52">
        <f>SUMIF(TABLEAU!$EH$10:$EH$580,Récap!C$92,TABLEAU!$EI$10:$EI$580)</f>
        <v>0</v>
      </c>
      <c r="D93" s="52">
        <f>SUMIF(TABLEAU!$EH$10:$EH$580,Récap!D$92,TABLEAU!$EI$10:$EI$580)</f>
        <v>0</v>
      </c>
      <c r="E93" s="52">
        <f>SUMIF(TABLEAU!$EH$10:$EH$580,Récap!E$92,TABLEAU!$EI$10:$EI$580)</f>
        <v>0</v>
      </c>
      <c r="F93" s="52">
        <f>SUMIF(TABLEAU!$EH$10:$EH$580,Récap!F$92,TABLEAU!$EI$10:$EI$580)</f>
        <v>0</v>
      </c>
      <c r="G93" s="52">
        <f>SUMIF(TABLEAU!$EH$10:$EH$580,Récap!G$92,TABLEAU!$EI$10:$EI$580)</f>
        <v>0</v>
      </c>
      <c r="H93" s="52">
        <f>SUMIF(TABLEAU!$EH$10:$EH$580,Récap!H$92,TABLEAU!$EI$10:$EI$580)</f>
        <v>0</v>
      </c>
      <c r="I93" s="52">
        <f>SUMIF(TABLEAU!$EH$10:$EH$580,Récap!I$92,TABLEAU!$EI$10:$EI$580)</f>
        <v>0</v>
      </c>
      <c r="J93" s="52">
        <f>SUMIF(TABLEAU!$EH$10:$EH$580,Récap!J$92,TABLEAU!$EI$10:$EI$580)</f>
        <v>0</v>
      </c>
      <c r="K93" s="52">
        <f>SUMIF(TABLEAU!$EH$10:$EH$580,Récap!K$92,TABLEAU!$EI$10:$EI$580)</f>
        <v>0</v>
      </c>
      <c r="L93" s="52"/>
      <c r="M93" s="52"/>
      <c r="N93" s="52"/>
      <c r="O93" s="52"/>
      <c r="P93" s="52"/>
      <c r="Q93" s="52"/>
      <c r="R93" s="52"/>
      <c r="S93" s="50"/>
      <c r="T93" s="23">
        <f t="shared" si="1"/>
        <v>0</v>
      </c>
      <c r="U93" s="23"/>
      <c r="V93" s="23">
        <f t="shared" si="2"/>
        <v>0</v>
      </c>
    </row>
    <row r="94" spans="1:22" s="5" customFormat="1" ht="18.75" customHeight="1">
      <c r="A94" s="12" t="s">
        <v>3</v>
      </c>
      <c r="B94" s="13" t="s">
        <v>4</v>
      </c>
      <c r="C94" s="13" t="s">
        <v>0</v>
      </c>
      <c r="D94" s="13" t="s">
        <v>5</v>
      </c>
      <c r="E94" s="13" t="s">
        <v>2</v>
      </c>
      <c r="F94" s="14" t="s">
        <v>1</v>
      </c>
      <c r="G94" s="14" t="s">
        <v>40</v>
      </c>
      <c r="H94" s="14" t="s">
        <v>41</v>
      </c>
      <c r="I94" s="14" t="s">
        <v>14</v>
      </c>
      <c r="J94" s="14" t="s">
        <v>15</v>
      </c>
      <c r="K94" s="14" t="s">
        <v>26</v>
      </c>
      <c r="L94" s="13"/>
      <c r="M94" s="13"/>
      <c r="N94" s="13"/>
      <c r="O94" s="13"/>
      <c r="P94" s="24"/>
      <c r="Q94" s="24"/>
      <c r="R94" s="22"/>
      <c r="S94" s="22"/>
      <c r="T94" s="23"/>
      <c r="U94" s="23"/>
      <c r="V94" s="23"/>
    </row>
    <row r="95" spans="1:22" s="5" customFormat="1" ht="18.75" customHeight="1">
      <c r="A95" s="51" t="str">
        <f>TABLEAU!EK7</f>
        <v>47</v>
      </c>
      <c r="B95" s="52">
        <f>SUMIF(TABLEAU!$EK$10:$EK$580,Récap!B$94,TABLEAU!$EL$10:$EL$580)</f>
        <v>0</v>
      </c>
      <c r="C95" s="52">
        <f>SUMIF(TABLEAU!$EK$10:$EK$580,Récap!C$94,TABLEAU!$EL$10:$EL$580)</f>
        <v>0</v>
      </c>
      <c r="D95" s="52">
        <f>SUMIF(TABLEAU!$EK$10:$EK$580,Récap!D$94,TABLEAU!$EL$10:$EL$580)</f>
        <v>0</v>
      </c>
      <c r="E95" s="52">
        <f>SUMIF(TABLEAU!$EK$10:$EK$580,Récap!E$94,TABLEAU!$EL$10:$EL$580)</f>
        <v>0</v>
      </c>
      <c r="F95" s="52">
        <f>SUMIF(TABLEAU!$EK$10:$EK$580,Récap!F$94,TABLEAU!$EL$10:$EL$580)</f>
        <v>0</v>
      </c>
      <c r="G95" s="52">
        <f>SUMIF(TABLEAU!$EK$10:$EK$580,Récap!G$94,TABLEAU!$EL$10:$EL$580)</f>
        <v>0</v>
      </c>
      <c r="H95" s="52">
        <f>SUMIF(TABLEAU!$EK$10:$EK$580,Récap!H$94,TABLEAU!$EL$10:$EL$580)</f>
        <v>0</v>
      </c>
      <c r="I95" s="52">
        <f>SUMIF(TABLEAU!$EK$10:$EK$580,Récap!I$94,TABLEAU!$EL$10:$EL$580)</f>
        <v>0</v>
      </c>
      <c r="J95" s="52">
        <f>SUMIF(TABLEAU!$EK$10:$EK$580,Récap!J$94,TABLEAU!$EL$10:$EL$580)</f>
        <v>0</v>
      </c>
      <c r="K95" s="52">
        <f>SUMIF(TABLEAU!$EK$10:$EK$580,Récap!K$94,TABLEAU!$EL$10:$EL$580)</f>
        <v>0</v>
      </c>
      <c r="L95" s="52"/>
      <c r="M95" s="52"/>
      <c r="N95" s="52"/>
      <c r="O95" s="52"/>
      <c r="P95" s="52"/>
      <c r="Q95" s="52"/>
      <c r="R95" s="52"/>
      <c r="S95" s="50"/>
      <c r="T95" s="23">
        <f t="shared" si="1"/>
        <v>0</v>
      </c>
      <c r="U95" s="23"/>
      <c r="V95" s="23">
        <f t="shared" si="2"/>
        <v>0</v>
      </c>
    </row>
    <row r="96" spans="1:22" s="5" customFormat="1" ht="18.75" customHeight="1">
      <c r="A96" s="12" t="s">
        <v>3</v>
      </c>
      <c r="B96" s="13" t="s">
        <v>4</v>
      </c>
      <c r="C96" s="13" t="s">
        <v>0</v>
      </c>
      <c r="D96" s="13" t="s">
        <v>5</v>
      </c>
      <c r="E96" s="13" t="s">
        <v>2</v>
      </c>
      <c r="F96" s="14" t="s">
        <v>1</v>
      </c>
      <c r="G96" s="14" t="s">
        <v>40</v>
      </c>
      <c r="H96" s="14" t="s">
        <v>41</v>
      </c>
      <c r="I96" s="14" t="s">
        <v>14</v>
      </c>
      <c r="J96" s="14" t="s">
        <v>15</v>
      </c>
      <c r="K96" s="14" t="s">
        <v>26</v>
      </c>
      <c r="L96" s="13"/>
      <c r="M96" s="13"/>
      <c r="N96" s="13"/>
      <c r="O96" s="13"/>
      <c r="P96" s="24"/>
      <c r="Q96" s="24"/>
      <c r="R96" s="22"/>
      <c r="S96" s="22"/>
      <c r="T96" s="23"/>
      <c r="U96" s="23"/>
      <c r="V96" s="23"/>
    </row>
    <row r="97" spans="1:22" s="5" customFormat="1" ht="18.75" customHeight="1">
      <c r="A97" s="51" t="str">
        <f>TABLEAU!EN7</f>
        <v>48</v>
      </c>
      <c r="B97" s="52">
        <f>SUMIF(TABLEAU!$EN$10:$EN$580,Récap!B$96,TABLEAU!$EO$10:$EO$580)</f>
        <v>0</v>
      </c>
      <c r="C97" s="52">
        <f>SUMIF(TABLEAU!$EN$10:$EN$580,Récap!C$96,TABLEAU!$EO$10:$EO$580)</f>
        <v>0</v>
      </c>
      <c r="D97" s="52">
        <f>SUMIF(TABLEAU!$EN$10:$EN$580,Récap!D$96,TABLEAU!$EO$10:$EO$580)</f>
        <v>0</v>
      </c>
      <c r="E97" s="52">
        <f>SUMIF(TABLEAU!$EN$10:$EN$580,Récap!E$96,TABLEAU!$EO$10:$EO$580)</f>
        <v>0</v>
      </c>
      <c r="F97" s="52">
        <f>SUMIF(TABLEAU!$EN$10:$EN$580,Récap!F$96,TABLEAU!$EO$10:$EO$580)</f>
        <v>0</v>
      </c>
      <c r="G97" s="52">
        <f>SUMIF(TABLEAU!$EN$10:$EN$580,Récap!G$96,TABLEAU!$EO$10:$EO$580)</f>
        <v>0</v>
      </c>
      <c r="H97" s="52">
        <f>SUMIF(TABLEAU!$EN$10:$EN$580,Récap!H$96,TABLEAU!$EO$10:$EO$580)</f>
        <v>0</v>
      </c>
      <c r="I97" s="52">
        <f>SUMIF(TABLEAU!$EN$10:$EN$580,Récap!I$96,TABLEAU!$EO$10:$EO$580)</f>
        <v>0</v>
      </c>
      <c r="J97" s="52">
        <f>SUMIF(TABLEAU!$EN$10:$EN$580,Récap!J$96,TABLEAU!$EO$10:$EO$580)</f>
        <v>0</v>
      </c>
      <c r="K97" s="52">
        <f>SUMIF(TABLEAU!$EN$10:$EN$580,Récap!K$96,TABLEAU!$EO$10:$EO$580)</f>
        <v>0</v>
      </c>
      <c r="L97" s="52"/>
      <c r="M97" s="52"/>
      <c r="N97" s="52"/>
      <c r="O97" s="52"/>
      <c r="P97" s="52"/>
      <c r="Q97" s="52"/>
      <c r="R97" s="52"/>
      <c r="S97" s="50"/>
      <c r="T97" s="23">
        <f t="shared" si="1"/>
        <v>0</v>
      </c>
      <c r="U97" s="23"/>
      <c r="V97" s="23">
        <f t="shared" si="2"/>
        <v>0</v>
      </c>
    </row>
    <row r="98" spans="1:22" s="5" customFormat="1" ht="18.75" customHeight="1">
      <c r="A98" s="12" t="s">
        <v>3</v>
      </c>
      <c r="B98" s="13" t="s">
        <v>4</v>
      </c>
      <c r="C98" s="13" t="s">
        <v>0</v>
      </c>
      <c r="D98" s="13" t="s">
        <v>5</v>
      </c>
      <c r="E98" s="13" t="s">
        <v>2</v>
      </c>
      <c r="F98" s="14" t="s">
        <v>1</v>
      </c>
      <c r="G98" s="14" t="s">
        <v>40</v>
      </c>
      <c r="H98" s="14" t="s">
        <v>41</v>
      </c>
      <c r="I98" s="14" t="s">
        <v>14</v>
      </c>
      <c r="J98" s="14" t="s">
        <v>15</v>
      </c>
      <c r="K98" s="14" t="s">
        <v>26</v>
      </c>
      <c r="L98" s="13"/>
      <c r="M98" s="13"/>
      <c r="N98" s="13"/>
      <c r="O98" s="13"/>
      <c r="P98" s="24"/>
      <c r="Q98" s="24"/>
      <c r="R98" s="22"/>
      <c r="S98" s="22"/>
      <c r="T98" s="23"/>
      <c r="U98" s="23"/>
      <c r="V98" s="23"/>
    </row>
    <row r="99" spans="1:22" s="5" customFormat="1" ht="18.75" customHeight="1">
      <c r="A99" s="51" t="str">
        <f>TABLEAU!EQ7</f>
        <v>49</v>
      </c>
      <c r="B99" s="52">
        <f>SUMIF(TABLEAU!$EQ$10:$EQ$580,Récap!B$98,TABLEAU!$ER$10:$ER$580)</f>
        <v>0</v>
      </c>
      <c r="C99" s="52">
        <f>SUMIF(TABLEAU!$EQ$10:$EQ$580,Récap!C$98,TABLEAU!$ER$10:$ER$580)</f>
        <v>0</v>
      </c>
      <c r="D99" s="52">
        <f>SUMIF(TABLEAU!$EQ$10:$EQ$580,Récap!D$98,TABLEAU!$ER$10:$ER$580)</f>
        <v>0</v>
      </c>
      <c r="E99" s="52">
        <f>SUMIF(TABLEAU!$EQ$10:$EQ$580,Récap!E$98,TABLEAU!$ER$10:$ER$580)</f>
        <v>0</v>
      </c>
      <c r="F99" s="52">
        <f>SUMIF(TABLEAU!$EQ$10:$EQ$580,Récap!F$98,TABLEAU!$ER$10:$ER$580)</f>
        <v>0</v>
      </c>
      <c r="G99" s="52">
        <f>SUMIF(TABLEAU!$EQ$10:$EQ$580,Récap!G$98,TABLEAU!$ER$10:$ER$580)</f>
        <v>0</v>
      </c>
      <c r="H99" s="52">
        <f>SUMIF(TABLEAU!$EQ$10:$EQ$580,Récap!H$98,TABLEAU!$ER$10:$ER$580)</f>
        <v>0</v>
      </c>
      <c r="I99" s="52">
        <f>SUMIF(TABLEAU!$EQ$10:$EQ$580,Récap!I$98,TABLEAU!$ER$10:$ER$580)</f>
        <v>0</v>
      </c>
      <c r="J99" s="52">
        <f>SUMIF(TABLEAU!$EQ$10:$EQ$580,Récap!J$98,TABLEAU!$ER$10:$ER$580)</f>
        <v>0</v>
      </c>
      <c r="K99" s="52">
        <f>SUMIF(TABLEAU!$EQ$10:$EQ$580,Récap!K$98,TABLEAU!$ER$10:$ER$580)</f>
        <v>0</v>
      </c>
      <c r="L99" s="52"/>
      <c r="M99" s="52"/>
      <c r="N99" s="52"/>
      <c r="O99" s="52"/>
      <c r="P99" s="52"/>
      <c r="Q99" s="52"/>
      <c r="R99" s="52"/>
      <c r="S99" s="50"/>
      <c r="T99" s="23">
        <f t="shared" ref="T99:T107" si="3">SUM(B99:R99)</f>
        <v>0</v>
      </c>
      <c r="U99" s="23"/>
      <c r="V99" s="23">
        <f t="shared" si="2"/>
        <v>0</v>
      </c>
    </row>
    <row r="100" spans="1:22" s="5" customFormat="1" ht="18.75" customHeight="1">
      <c r="A100" s="12" t="s">
        <v>3</v>
      </c>
      <c r="B100" s="13" t="s">
        <v>4</v>
      </c>
      <c r="C100" s="13" t="s">
        <v>0</v>
      </c>
      <c r="D100" s="13" t="s">
        <v>5</v>
      </c>
      <c r="E100" s="13" t="s">
        <v>2</v>
      </c>
      <c r="F100" s="14" t="s">
        <v>1</v>
      </c>
      <c r="G100" s="14" t="s">
        <v>40</v>
      </c>
      <c r="H100" s="14" t="s">
        <v>41</v>
      </c>
      <c r="I100" s="14" t="s">
        <v>14</v>
      </c>
      <c r="J100" s="14" t="s">
        <v>15</v>
      </c>
      <c r="K100" s="14" t="s">
        <v>26</v>
      </c>
      <c r="L100" s="13"/>
      <c r="M100" s="13"/>
      <c r="N100" s="13"/>
      <c r="O100" s="13"/>
      <c r="P100" s="24"/>
      <c r="Q100" s="24"/>
      <c r="R100" s="22"/>
      <c r="S100" s="22"/>
      <c r="T100" s="23"/>
      <c r="U100" s="23"/>
      <c r="V100" s="23"/>
    </row>
    <row r="101" spans="1:22" s="5" customFormat="1" ht="18.75" customHeight="1">
      <c r="A101" s="51" t="str">
        <f>TABLEAU!ET7</f>
        <v>50</v>
      </c>
      <c r="B101" s="52">
        <f>SUMIF(TABLEAU!$ET$10:$ET$580,Récap!B$100,TABLEAU!$EU$10:$EU$580)</f>
        <v>0</v>
      </c>
      <c r="C101" s="52">
        <f>SUMIF(TABLEAU!$ET$10:$ET$580,Récap!C$100,TABLEAU!$EU$10:$EU$580)</f>
        <v>0</v>
      </c>
      <c r="D101" s="52">
        <f>SUMIF(TABLEAU!$ET$10:$ET$580,Récap!D$100,TABLEAU!$EU$10:$EU$580)</f>
        <v>0</v>
      </c>
      <c r="E101" s="52">
        <f>SUMIF(TABLEAU!$ET$10:$ET$580,Récap!E$100,TABLEAU!$EU$10:$EU$580)</f>
        <v>0</v>
      </c>
      <c r="F101" s="52">
        <f>SUMIF(TABLEAU!$ET$10:$ET$580,Récap!F$100,TABLEAU!$EU$10:$EU$580)</f>
        <v>0</v>
      </c>
      <c r="G101" s="52">
        <f>SUMIF(TABLEAU!$ET$10:$ET$580,Récap!G$100,TABLEAU!$EU$10:$EU$580)</f>
        <v>0</v>
      </c>
      <c r="H101" s="52">
        <f>SUMIF(TABLEAU!$ET$10:$ET$580,Récap!H$100,TABLEAU!$EU$10:$EU$580)</f>
        <v>0</v>
      </c>
      <c r="I101" s="52">
        <f>SUMIF(TABLEAU!$ET$10:$ET$580,Récap!I$100,TABLEAU!$EU$10:$EU$580)</f>
        <v>0</v>
      </c>
      <c r="J101" s="52">
        <f>SUMIF(TABLEAU!$ET$10:$ET$580,Récap!J$100,TABLEAU!$EU$10:$EU$580)</f>
        <v>0</v>
      </c>
      <c r="K101" s="52">
        <f>SUMIF(TABLEAU!$ET$10:$ET$580,Récap!K$100,TABLEAU!$EU$10:$EU$580)</f>
        <v>0</v>
      </c>
      <c r="L101" s="52"/>
      <c r="M101" s="52"/>
      <c r="N101" s="52"/>
      <c r="O101" s="52"/>
      <c r="P101" s="52"/>
      <c r="Q101" s="52"/>
      <c r="R101" s="52"/>
      <c r="S101" s="50"/>
      <c r="T101" s="23">
        <f t="shared" si="3"/>
        <v>0</v>
      </c>
      <c r="U101" s="23"/>
      <c r="V101" s="23">
        <f t="shared" si="2"/>
        <v>0</v>
      </c>
    </row>
    <row r="102" spans="1:22" s="5" customFormat="1" ht="18.75" customHeight="1">
      <c r="A102" s="12" t="s">
        <v>3</v>
      </c>
      <c r="B102" s="13" t="s">
        <v>4</v>
      </c>
      <c r="C102" s="13" t="s">
        <v>0</v>
      </c>
      <c r="D102" s="13" t="s">
        <v>5</v>
      </c>
      <c r="E102" s="13" t="s">
        <v>2</v>
      </c>
      <c r="F102" s="14" t="s">
        <v>1</v>
      </c>
      <c r="G102" s="14" t="s">
        <v>40</v>
      </c>
      <c r="H102" s="14" t="s">
        <v>41</v>
      </c>
      <c r="I102" s="14" t="s">
        <v>14</v>
      </c>
      <c r="J102" s="14" t="s">
        <v>15</v>
      </c>
      <c r="K102" s="14" t="s">
        <v>26</v>
      </c>
      <c r="L102" s="13"/>
      <c r="M102" s="13"/>
      <c r="N102" s="13"/>
      <c r="O102" s="13"/>
      <c r="P102" s="24"/>
      <c r="Q102" s="24"/>
      <c r="R102" s="22"/>
      <c r="S102" s="22"/>
      <c r="T102" s="23"/>
      <c r="U102" s="23"/>
      <c r="V102" s="23"/>
    </row>
    <row r="103" spans="1:22" s="5" customFormat="1" ht="18.75" customHeight="1">
      <c r="A103" s="51" t="str">
        <f>TABLEAU!EW7</f>
        <v>51</v>
      </c>
      <c r="B103" s="52">
        <f>SUMIF(TABLEAU!$EW$10:$EW$580,Récap!B$102,TABLEAU!$EX$10:$EX$580)</f>
        <v>0</v>
      </c>
      <c r="C103" s="52">
        <f>SUMIF(TABLEAU!$EW$10:$EW$580,Récap!C$102,TABLEAU!$EX$10:$EX$580)</f>
        <v>0</v>
      </c>
      <c r="D103" s="52">
        <f>SUMIF(TABLEAU!$EW$10:$EW$580,Récap!D$102,TABLEAU!$EX$10:$EX$580)</f>
        <v>0</v>
      </c>
      <c r="E103" s="52">
        <f>SUMIF(TABLEAU!$EW$10:$EW$580,Récap!E$102,TABLEAU!$EX$10:$EX$580)</f>
        <v>0</v>
      </c>
      <c r="F103" s="52">
        <f>SUMIF(TABLEAU!$EW$10:$EW$580,Récap!F$102,TABLEAU!$EX$10:$EX$580)</f>
        <v>0</v>
      </c>
      <c r="G103" s="52">
        <f>SUMIF(TABLEAU!$EW$10:$EW$580,Récap!G$102,TABLEAU!$EX$10:$EX$580)</f>
        <v>0</v>
      </c>
      <c r="H103" s="52">
        <f>SUMIF(TABLEAU!$EW$10:$EW$580,Récap!H$102,TABLEAU!$EX$10:$EX$580)</f>
        <v>0</v>
      </c>
      <c r="I103" s="52">
        <f>SUMIF(TABLEAU!$EW$10:$EW$580,Récap!I$102,TABLEAU!$EX$10:$EX$580)</f>
        <v>0</v>
      </c>
      <c r="J103" s="52">
        <f>SUMIF(TABLEAU!$EW$10:$EW$580,Récap!J$102,TABLEAU!$EX$10:$EX$580)</f>
        <v>0</v>
      </c>
      <c r="K103" s="52">
        <f>SUMIF(TABLEAU!$EW$10:$EW$580,Récap!K$102,TABLEAU!$EX$10:$EX$580)</f>
        <v>0</v>
      </c>
      <c r="L103" s="52"/>
      <c r="M103" s="52"/>
      <c r="N103" s="52"/>
      <c r="O103" s="52"/>
      <c r="P103" s="52"/>
      <c r="Q103" s="52"/>
      <c r="R103" s="52"/>
      <c r="S103" s="50"/>
      <c r="T103" s="23">
        <f t="shared" si="3"/>
        <v>0</v>
      </c>
      <c r="U103" s="23"/>
      <c r="V103" s="23">
        <f t="shared" si="2"/>
        <v>0</v>
      </c>
    </row>
    <row r="104" spans="1:22" s="5" customFormat="1" ht="14.5">
      <c r="A104" s="12" t="s">
        <v>3</v>
      </c>
      <c r="B104" s="13" t="s">
        <v>4</v>
      </c>
      <c r="C104" s="13" t="s">
        <v>0</v>
      </c>
      <c r="D104" s="13" t="s">
        <v>5</v>
      </c>
      <c r="E104" s="13" t="s">
        <v>2</v>
      </c>
      <c r="F104" s="14" t="s">
        <v>1</v>
      </c>
      <c r="G104" s="14" t="s">
        <v>40</v>
      </c>
      <c r="H104" s="14" t="s">
        <v>41</v>
      </c>
      <c r="I104" s="14" t="s">
        <v>14</v>
      </c>
      <c r="J104" s="14" t="s">
        <v>15</v>
      </c>
      <c r="K104" s="14" t="s">
        <v>26</v>
      </c>
      <c r="L104" s="13"/>
      <c r="M104" s="13"/>
      <c r="N104" s="13"/>
      <c r="O104" s="13"/>
      <c r="P104" s="24"/>
      <c r="Q104" s="24"/>
      <c r="R104" s="22"/>
      <c r="S104" s="22"/>
      <c r="T104" s="23"/>
      <c r="U104" s="23"/>
      <c r="V104" s="23"/>
    </row>
    <row r="105" spans="1:22" s="5" customFormat="1" ht="14.5">
      <c r="A105" s="51" t="str">
        <f>TABLEAU!EZ7</f>
        <v>52</v>
      </c>
      <c r="B105" s="52">
        <f>SUMIF(TABLEAU!$EZ$10:$EZ$580,Récap!B$104,TABLEAU!$FA$10:$FA$580)</f>
        <v>0</v>
      </c>
      <c r="C105" s="52">
        <f>SUMIF(TABLEAU!$EZ$10:$EZ$580,Récap!C$104,TABLEAU!$FA$10:$FA$580)</f>
        <v>0</v>
      </c>
      <c r="D105" s="52">
        <f>SUMIF(TABLEAU!$EZ$10:$EZ$580,Récap!D$104,TABLEAU!$FA$10:$FA$580)</f>
        <v>0</v>
      </c>
      <c r="E105" s="52">
        <f>SUMIF(TABLEAU!$EZ$10:$EZ$580,Récap!E$104,TABLEAU!$FA$10:$FA$580)</f>
        <v>0</v>
      </c>
      <c r="F105" s="52">
        <f>SUMIF(TABLEAU!$EZ$10:$EZ$580,Récap!F$104,TABLEAU!$FA$10:$FA$580)</f>
        <v>0</v>
      </c>
      <c r="G105" s="52">
        <f>SUMIF(TABLEAU!$EZ$10:$EZ$580,Récap!G$104,TABLEAU!$FA$10:$FA$580)</f>
        <v>0</v>
      </c>
      <c r="H105" s="52">
        <f>SUMIF(TABLEAU!$EZ$10:$EZ$580,Récap!H$104,TABLEAU!$FA$10:$FA$580)</f>
        <v>0</v>
      </c>
      <c r="I105" s="52">
        <f>SUMIF(TABLEAU!$EZ$10:$EZ$580,Récap!I$104,TABLEAU!$FA$10:$FA$580)</f>
        <v>0</v>
      </c>
      <c r="J105" s="52">
        <f>SUMIF(TABLEAU!$EZ$10:$EZ$580,Récap!J$104,TABLEAU!$FA$10:$FA$580)</f>
        <v>0</v>
      </c>
      <c r="K105" s="52">
        <f>SUMIF(TABLEAU!$EZ$10:$EZ$580,Récap!K$104,TABLEAU!$FA$10:$FA$580)</f>
        <v>0</v>
      </c>
      <c r="L105" s="52"/>
      <c r="M105" s="52"/>
      <c r="N105" s="52"/>
      <c r="O105" s="52"/>
      <c r="P105" s="52"/>
      <c r="Q105" s="52"/>
      <c r="R105" s="52"/>
      <c r="S105" s="50"/>
      <c r="T105" s="23">
        <f t="shared" si="3"/>
        <v>0</v>
      </c>
      <c r="U105" s="23"/>
      <c r="V105" s="23">
        <f t="shared" si="2"/>
        <v>0</v>
      </c>
    </row>
    <row r="106" spans="1:22" s="5" customFormat="1" ht="14.5">
      <c r="A106" s="12" t="s">
        <v>3</v>
      </c>
      <c r="B106" s="14" t="s">
        <v>4</v>
      </c>
      <c r="C106" s="13" t="s">
        <v>0</v>
      </c>
      <c r="D106" s="13" t="s">
        <v>5</v>
      </c>
      <c r="E106" s="13" t="s">
        <v>2</v>
      </c>
      <c r="F106" s="14" t="s">
        <v>1</v>
      </c>
      <c r="G106" s="14" t="s">
        <v>40</v>
      </c>
      <c r="H106" s="14" t="s">
        <v>41</v>
      </c>
      <c r="I106" s="14" t="s">
        <v>14</v>
      </c>
      <c r="J106" s="14" t="s">
        <v>15</v>
      </c>
      <c r="K106" s="14" t="s">
        <v>26</v>
      </c>
      <c r="L106" s="13"/>
      <c r="M106" s="13"/>
      <c r="N106" s="13"/>
      <c r="O106" s="13"/>
      <c r="P106" s="24"/>
      <c r="Q106" s="24"/>
      <c r="R106" s="22"/>
      <c r="S106" s="22"/>
      <c r="T106" s="23"/>
      <c r="U106" s="23"/>
      <c r="V106" s="23"/>
    </row>
    <row r="107" spans="1:22" s="5" customFormat="1" ht="14.5">
      <c r="A107" s="51" t="str">
        <f>TABLEAU!FC7</f>
        <v>53</v>
      </c>
      <c r="B107" s="52">
        <f>SUMIF(TABLEAU!$FC$10:$FC$580,Récap!B$106,TABLEAU!$FD$10:$FD$580)</f>
        <v>0</v>
      </c>
      <c r="C107" s="52">
        <f>SUMIF(TABLEAU!$FC$10:$FC$580,Récap!C$106,TABLEAU!$FD$10:$FD$580)</f>
        <v>0</v>
      </c>
      <c r="D107" s="52">
        <f>SUMIF(TABLEAU!$FC$10:$FC$580,Récap!D$106,TABLEAU!$FD$10:$FD$580)</f>
        <v>0</v>
      </c>
      <c r="E107" s="52">
        <f>SUMIF(TABLEAU!$FC$10:$FC$580,Récap!E$106,TABLEAU!$FD$10:$FD$580)</f>
        <v>0</v>
      </c>
      <c r="F107" s="52">
        <f>SUMIF(TABLEAU!$FC$10:$FC$580,Récap!F$106,TABLEAU!$FD$10:$FD$580)</f>
        <v>0</v>
      </c>
      <c r="G107" s="52">
        <f>SUMIF(TABLEAU!$FC$10:$FC$580,Récap!G$106,TABLEAU!$FD$10:$FD$580)</f>
        <v>0</v>
      </c>
      <c r="H107" s="52">
        <f>SUMIF(TABLEAU!$FC$10:$FC$580,Récap!H$106,TABLEAU!$FD$10:$FD$580)</f>
        <v>0</v>
      </c>
      <c r="I107" s="52">
        <f>SUMIF(TABLEAU!$FC$10:$FC$580,Récap!I$106,TABLEAU!$FD$10:$FD$580)</f>
        <v>0</v>
      </c>
      <c r="J107" s="52">
        <f>SUMIF(TABLEAU!$FC$10:$FC$580,Récap!J$106,TABLEAU!$FD$10:$FD$580)</f>
        <v>0</v>
      </c>
      <c r="K107" s="52">
        <f>SUMIF(TABLEAU!$FC$10:$FC$580,Récap!K$106,TABLEAU!$FD$10:$FD$580)</f>
        <v>0</v>
      </c>
      <c r="L107" s="52"/>
      <c r="M107" s="52"/>
      <c r="N107" s="52"/>
      <c r="O107" s="52"/>
      <c r="P107" s="52"/>
      <c r="Q107" s="52"/>
      <c r="R107" s="52"/>
      <c r="S107" s="50"/>
      <c r="T107" s="23">
        <f t="shared" si="3"/>
        <v>0</v>
      </c>
      <c r="U107" s="23"/>
      <c r="V107" s="23">
        <f t="shared" si="2"/>
        <v>0</v>
      </c>
    </row>
    <row r="108" spans="1:22" s="58" customFormat="1" ht="14.5">
      <c r="A108" s="86" t="s">
        <v>3</v>
      </c>
      <c r="B108" s="14">
        <v>36</v>
      </c>
      <c r="C108" s="14">
        <v>37</v>
      </c>
      <c r="D108" s="14">
        <v>38</v>
      </c>
      <c r="E108" s="14">
        <v>39</v>
      </c>
      <c r="F108" s="14">
        <v>40</v>
      </c>
      <c r="G108" s="14">
        <v>41</v>
      </c>
      <c r="H108" s="14">
        <v>42</v>
      </c>
      <c r="I108" s="14">
        <v>43</v>
      </c>
      <c r="J108" s="14">
        <v>44</v>
      </c>
      <c r="K108" s="14">
        <v>45</v>
      </c>
      <c r="L108" s="14">
        <v>46</v>
      </c>
      <c r="M108" s="52"/>
      <c r="N108" s="52"/>
      <c r="O108" s="52"/>
      <c r="P108" s="52"/>
      <c r="Q108" s="52"/>
      <c r="R108" s="52"/>
      <c r="S108" s="87"/>
      <c r="T108" s="88"/>
      <c r="U108" s="88"/>
      <c r="V108" s="88"/>
    </row>
    <row r="109" spans="1:22" s="92" customFormat="1" ht="14.5">
      <c r="A109" s="51" t="s">
        <v>122</v>
      </c>
      <c r="B109" s="52">
        <f>SUMIF(TABLEAU!$FF$10:$FF$580,Récap!B$108,TABLEAU!$FG$10:$FG$580)</f>
        <v>0</v>
      </c>
      <c r="C109" s="52">
        <f>SUMIF(TABLEAU!$FF$10:$FF$580,Récap!C$108,TABLEAU!$FG$10:$FG$580)</f>
        <v>0</v>
      </c>
      <c r="D109" s="52">
        <f>SUMIF(TABLEAU!$FF$10:$FF$580,Récap!D$108,TABLEAU!$FG$10:$FG$580)</f>
        <v>0</v>
      </c>
      <c r="E109" s="52">
        <f>SUMIF(TABLEAU!$FF$10:$FF$580,Récap!E$108,TABLEAU!$FG$10:$FG$580)</f>
        <v>0</v>
      </c>
      <c r="F109" s="52">
        <f>SUMIF(TABLEAU!$FF$10:$FF$580,Récap!F$108,TABLEAU!$FG$10:$FG$580)</f>
        <v>2</v>
      </c>
      <c r="G109" s="52">
        <f>SUMIF(TABLEAU!$FF$10:$FF$580,Récap!G$108,TABLEAU!$FG$10:$FG$580)</f>
        <v>0</v>
      </c>
      <c r="H109" s="52">
        <f>SUMIF(TABLEAU!$FF$10:$FF$580,Récap!H$108,TABLEAU!$FG$10:$FG$580)</f>
        <v>0</v>
      </c>
      <c r="I109" s="52">
        <f>SUMIF(TABLEAU!$FF$10:$FF$580,Récap!I$108,TABLEAU!$FG$10:$FG$580)</f>
        <v>0</v>
      </c>
      <c r="J109" s="52">
        <f>SUMIF(TABLEAU!$FF$10:$FF$580,Récap!J$108,TABLEAU!$FG$10:$FG$580)</f>
        <v>0</v>
      </c>
      <c r="K109" s="52">
        <f>SUMIF(TABLEAU!$FF$10:$FF$580,Récap!K$108,TABLEAU!$FG$10:$FG$580)</f>
        <v>0</v>
      </c>
      <c r="L109" s="52">
        <f>SUMIF(TABLEAU!$FF$10:$FF$580,Récap!L$108,TABLEAU!$FG$10:$FG$580)</f>
        <v>0</v>
      </c>
      <c r="M109" s="89"/>
      <c r="N109" s="89"/>
      <c r="O109" s="89"/>
      <c r="P109" s="89"/>
      <c r="Q109" s="89"/>
      <c r="R109" s="89"/>
      <c r="S109" s="90"/>
      <c r="T109" s="91"/>
      <c r="U109" s="91"/>
      <c r="V109" s="91"/>
    </row>
    <row r="110" spans="1:22" s="58" customFormat="1" ht="14.5">
      <c r="A110" s="86" t="s">
        <v>3</v>
      </c>
      <c r="B110" s="52"/>
      <c r="C110" s="52"/>
      <c r="D110" s="52"/>
      <c r="E110" s="52"/>
      <c r="F110" s="52"/>
      <c r="G110" s="52"/>
      <c r="H110" s="52"/>
      <c r="I110" s="52"/>
      <c r="J110" s="52"/>
      <c r="K110" s="52"/>
      <c r="L110" s="52"/>
      <c r="M110" s="52"/>
      <c r="N110" s="52"/>
      <c r="O110" s="52"/>
      <c r="P110" s="52"/>
      <c r="Q110" s="52"/>
      <c r="R110" s="52"/>
      <c r="S110" s="87"/>
      <c r="T110" s="88"/>
      <c r="U110" s="88"/>
      <c r="V110" s="88"/>
    </row>
    <row r="111" spans="1:22" s="92" customFormat="1" ht="14.5">
      <c r="A111" s="51" t="s">
        <v>124</v>
      </c>
      <c r="B111" s="89"/>
      <c r="C111" s="89"/>
      <c r="D111" s="89"/>
      <c r="E111" s="89"/>
      <c r="F111" s="89"/>
      <c r="G111" s="89"/>
      <c r="H111" s="89"/>
      <c r="I111" s="89"/>
      <c r="J111" s="89"/>
      <c r="K111" s="89"/>
      <c r="L111" s="89"/>
      <c r="M111" s="89"/>
      <c r="N111" s="89"/>
      <c r="O111" s="89"/>
      <c r="P111" s="89"/>
      <c r="Q111" s="89"/>
      <c r="R111" s="89"/>
      <c r="S111" s="90"/>
      <c r="T111" s="91"/>
      <c r="U111" s="91"/>
      <c r="V111" s="91"/>
    </row>
    <row r="112" spans="1:22" s="58" customFormat="1" ht="14.5">
      <c r="A112" s="86" t="s">
        <v>3</v>
      </c>
      <c r="B112" s="52"/>
      <c r="C112" s="52"/>
      <c r="D112" s="52"/>
      <c r="E112" s="52"/>
      <c r="F112" s="52"/>
      <c r="G112" s="52"/>
      <c r="H112" s="52"/>
      <c r="I112" s="52"/>
      <c r="J112" s="52"/>
      <c r="K112" s="52"/>
      <c r="L112" s="52"/>
      <c r="M112" s="52"/>
      <c r="N112" s="52"/>
      <c r="O112" s="52"/>
      <c r="P112" s="52"/>
      <c r="Q112" s="52"/>
      <c r="R112" s="52"/>
      <c r="S112" s="87"/>
      <c r="T112" s="88"/>
      <c r="U112" s="88"/>
      <c r="V112" s="88"/>
    </row>
    <row r="113" spans="1:22" s="92" customFormat="1" ht="14.5">
      <c r="A113" s="51" t="s">
        <v>126</v>
      </c>
      <c r="B113" s="89"/>
      <c r="C113" s="89"/>
      <c r="D113" s="89"/>
      <c r="E113" s="89"/>
      <c r="F113" s="89"/>
      <c r="G113" s="89"/>
      <c r="H113" s="89"/>
      <c r="I113" s="89"/>
      <c r="J113" s="89"/>
      <c r="K113" s="89"/>
      <c r="L113" s="89"/>
      <c r="M113" s="89"/>
      <c r="N113" s="89"/>
      <c r="O113" s="89"/>
      <c r="P113" s="89"/>
      <c r="Q113" s="89"/>
      <c r="R113" s="89"/>
      <c r="S113" s="90"/>
      <c r="T113" s="91"/>
      <c r="U113" s="91"/>
      <c r="V113" s="91"/>
    </row>
    <row r="114" spans="1:22" ht="14.5">
      <c r="A114" s="16" t="s">
        <v>16</v>
      </c>
      <c r="B114" s="17" t="s">
        <v>13</v>
      </c>
      <c r="C114" s="3"/>
      <c r="D114" s="3"/>
      <c r="E114" s="3"/>
      <c r="F114" s="3"/>
      <c r="G114" s="3"/>
      <c r="H114" s="3"/>
      <c r="T114" s="23"/>
      <c r="U114" s="23"/>
      <c r="V114" s="23"/>
    </row>
    <row r="115" spans="1:22" ht="14.5">
      <c r="A115" s="6"/>
      <c r="B115" s="15">
        <f>SUMPRODUCT((ISTEXT(TABLEAU!A10:A574))*1)</f>
        <v>3</v>
      </c>
      <c r="C115" s="3"/>
      <c r="D115" s="3"/>
      <c r="E115" s="3"/>
      <c r="F115" s="3"/>
      <c r="G115" s="3"/>
      <c r="H115" s="3"/>
      <c r="T115" s="23">
        <f>SUM(T3:T114)</f>
        <v>14</v>
      </c>
      <c r="V115" s="23">
        <f>SUM(V2:V114)</f>
        <v>0</v>
      </c>
    </row>
    <row r="116" spans="1:22" s="5" customFormat="1" ht="14.5">
      <c r="A116" s="19"/>
      <c r="B116" s="18"/>
      <c r="C116" s="3"/>
      <c r="D116" s="3"/>
      <c r="E116" s="3"/>
      <c r="F116" s="3"/>
      <c r="G116" s="3"/>
      <c r="H116" s="3"/>
    </row>
    <row r="117" spans="1:22" ht="14.5">
      <c r="A117" s="19"/>
      <c r="B117" s="2"/>
      <c r="C117" s="3"/>
      <c r="D117" s="3"/>
      <c r="E117" s="3"/>
      <c r="F117" s="3"/>
      <c r="G117" s="3"/>
      <c r="H117" s="3"/>
    </row>
    <row r="118" spans="1:22">
      <c r="A118" s="4"/>
      <c r="B118" s="4"/>
      <c r="C118" s="4"/>
      <c r="D118" s="4"/>
      <c r="E118" s="4"/>
      <c r="F118" s="4"/>
      <c r="G118" s="4"/>
      <c r="H118" s="4"/>
    </row>
    <row r="119" spans="1:22">
      <c r="A119" s="4"/>
      <c r="B119" s="4"/>
      <c r="C119" s="4"/>
      <c r="D119" s="4"/>
      <c r="E119" s="4"/>
      <c r="F119" s="4"/>
      <c r="G119" s="4"/>
      <c r="H119" s="4"/>
    </row>
    <row r="120" spans="1:22">
      <c r="A120" s="4"/>
      <c r="B120" s="4"/>
      <c r="C120" s="4"/>
      <c r="D120" s="4"/>
      <c r="E120" s="4"/>
      <c r="F120" s="4"/>
      <c r="G120" s="4"/>
      <c r="H120" s="4"/>
    </row>
    <row r="121" spans="1:22">
      <c r="A121" s="4"/>
      <c r="B121" s="4"/>
      <c r="C121" s="4"/>
      <c r="D121" s="4"/>
      <c r="E121" s="4"/>
      <c r="F121" s="4"/>
      <c r="G121" s="4"/>
      <c r="H121" s="4"/>
    </row>
    <row r="122" spans="1:22">
      <c r="A122" s="4"/>
      <c r="B122" s="4"/>
      <c r="C122" s="4"/>
      <c r="D122" s="4"/>
      <c r="E122" s="4"/>
      <c r="F122" s="4"/>
      <c r="G122" s="4"/>
      <c r="H122" s="4"/>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2">
    <pageSetUpPr fitToPage="1"/>
  </sheetPr>
  <dimension ref="A1:J77"/>
  <sheetViews>
    <sheetView zoomScale="55" zoomScaleNormal="55" workbookViewId="0">
      <selection sqref="A1:B7"/>
    </sheetView>
  </sheetViews>
  <sheetFormatPr baseColWidth="10" defaultColWidth="50.7265625" defaultRowHeight="115" customHeight="1"/>
  <cols>
    <col min="1" max="1" width="50.7265625" style="56" customWidth="1"/>
    <col min="2" max="16384" width="50.7265625" style="56"/>
  </cols>
  <sheetData>
    <row r="1" spans="1:10" ht="115" customHeight="1">
      <c r="A1" s="53"/>
      <c r="B1" s="53"/>
      <c r="C1" s="54"/>
      <c r="D1" s="54"/>
      <c r="E1" s="55"/>
      <c r="F1" s="55"/>
      <c r="G1" s="55"/>
      <c r="H1" s="55"/>
      <c r="I1" s="55"/>
      <c r="J1" s="55"/>
    </row>
    <row r="2" spans="1:10" ht="115" customHeight="1">
      <c r="A2" s="53"/>
      <c r="B2" s="53"/>
      <c r="C2" s="54"/>
      <c r="D2" s="54"/>
      <c r="E2" s="55"/>
      <c r="F2" s="55"/>
      <c r="G2" s="55"/>
      <c r="H2" s="55"/>
      <c r="I2" s="55"/>
      <c r="J2" s="55"/>
    </row>
    <row r="3" spans="1:10" ht="115" customHeight="1">
      <c r="A3" s="53"/>
      <c r="B3" s="53"/>
      <c r="C3" s="54"/>
      <c r="D3" s="54"/>
      <c r="E3" s="55"/>
      <c r="F3" s="55"/>
      <c r="G3" s="55"/>
      <c r="H3" s="55"/>
      <c r="I3" s="55"/>
      <c r="J3" s="55"/>
    </row>
    <row r="4" spans="1:10" ht="115" customHeight="1">
      <c r="A4" s="53"/>
      <c r="B4" s="53"/>
      <c r="C4" s="54"/>
      <c r="D4" s="54"/>
      <c r="E4" s="55"/>
      <c r="F4" s="55"/>
      <c r="G4" s="55"/>
      <c r="H4" s="55"/>
      <c r="I4" s="55"/>
      <c r="J4" s="55"/>
    </row>
    <row r="5" spans="1:10" ht="115" customHeight="1">
      <c r="A5" s="53"/>
      <c r="B5" s="53"/>
      <c r="C5" s="54"/>
      <c r="D5" s="54"/>
      <c r="E5" s="55"/>
      <c r="F5" s="55"/>
      <c r="G5" s="55"/>
      <c r="H5" s="55"/>
      <c r="I5" s="55"/>
      <c r="J5" s="55"/>
    </row>
    <row r="6" spans="1:10" ht="115" customHeight="1">
      <c r="A6" s="53"/>
      <c r="B6" s="53"/>
      <c r="C6" s="54"/>
      <c r="D6" s="54"/>
      <c r="E6" s="55"/>
      <c r="F6" s="55"/>
      <c r="G6" s="55"/>
      <c r="H6" s="55"/>
      <c r="I6" s="55"/>
      <c r="J6" s="55"/>
    </row>
    <row r="7" spans="1:10" ht="115" customHeight="1">
      <c r="A7" s="53"/>
      <c r="B7" s="53"/>
      <c r="C7" s="54"/>
      <c r="D7" s="54"/>
      <c r="E7" s="55"/>
      <c r="F7" s="55"/>
      <c r="G7" s="55"/>
      <c r="H7" s="55"/>
      <c r="I7" s="55"/>
      <c r="J7" s="55"/>
    </row>
    <row r="8" spans="1:10" ht="115" customHeight="1">
      <c r="A8" s="57"/>
      <c r="B8" s="57"/>
      <c r="C8" s="55"/>
      <c r="D8" s="55"/>
      <c r="E8" s="55"/>
      <c r="F8" s="55"/>
      <c r="G8" s="55"/>
      <c r="H8" s="55"/>
      <c r="I8" s="55"/>
      <c r="J8" s="55"/>
    </row>
    <row r="9" spans="1:10" ht="115" customHeight="1">
      <c r="A9" s="57"/>
      <c r="B9" s="57"/>
      <c r="C9" s="55"/>
      <c r="D9" s="55"/>
      <c r="E9" s="55"/>
      <c r="F9" s="55"/>
      <c r="G9" s="55"/>
      <c r="H9" s="55"/>
      <c r="I9" s="55"/>
      <c r="J9" s="55"/>
    </row>
    <row r="10" spans="1:10" ht="115" customHeight="1">
      <c r="A10" s="57"/>
      <c r="B10" s="57"/>
      <c r="C10" s="55"/>
      <c r="D10" s="55"/>
      <c r="E10" s="55"/>
      <c r="F10" s="55"/>
      <c r="G10" s="55"/>
      <c r="H10" s="55"/>
      <c r="I10" s="55"/>
      <c r="J10" s="55"/>
    </row>
    <row r="11" spans="1:10" ht="115" customHeight="1">
      <c r="A11" s="57"/>
      <c r="B11" s="57"/>
      <c r="C11" s="55"/>
      <c r="D11" s="55"/>
      <c r="E11" s="55"/>
      <c r="F11" s="55"/>
      <c r="G11" s="55"/>
      <c r="H11" s="55"/>
      <c r="I11" s="55"/>
      <c r="J11" s="55"/>
    </row>
    <row r="12" spans="1:10" ht="115" customHeight="1">
      <c r="A12" s="57"/>
      <c r="B12" s="57"/>
      <c r="C12" s="55"/>
      <c r="D12" s="55"/>
      <c r="E12" s="55"/>
      <c r="F12" s="55"/>
      <c r="G12" s="55"/>
      <c r="H12" s="55"/>
      <c r="I12" s="55"/>
      <c r="J12" s="55"/>
    </row>
    <row r="13" spans="1:10" ht="115" customHeight="1">
      <c r="A13" s="57"/>
      <c r="B13" s="57"/>
      <c r="C13" s="55"/>
      <c r="D13" s="55"/>
      <c r="E13" s="55"/>
      <c r="F13" s="55"/>
      <c r="G13" s="55"/>
      <c r="H13" s="55"/>
      <c r="I13" s="55"/>
      <c r="J13" s="55"/>
    </row>
    <row r="14" spans="1:10" ht="115" customHeight="1">
      <c r="A14" s="57"/>
      <c r="B14" s="57"/>
      <c r="C14" s="55"/>
      <c r="D14" s="55"/>
      <c r="E14" s="55"/>
      <c r="F14" s="55"/>
      <c r="G14" s="55"/>
      <c r="H14" s="55"/>
      <c r="I14" s="55"/>
      <c r="J14" s="55"/>
    </row>
    <row r="15" spans="1:10" ht="115" customHeight="1">
      <c r="D15" s="20"/>
    </row>
    <row r="16" spans="1:10" ht="115" customHeight="1">
      <c r="D16" s="20"/>
    </row>
    <row r="17" spans="4:4" ht="115" customHeight="1">
      <c r="D17" s="20"/>
    </row>
    <row r="18" spans="4:4" ht="115" customHeight="1">
      <c r="D18" s="20"/>
    </row>
    <row r="19" spans="4:4" ht="115" customHeight="1">
      <c r="D19" s="20"/>
    </row>
    <row r="20" spans="4:4" ht="115" customHeight="1">
      <c r="D20" s="20"/>
    </row>
    <row r="21" spans="4:4" ht="115" customHeight="1">
      <c r="D21" s="20"/>
    </row>
    <row r="22" spans="4:4" ht="115" customHeight="1">
      <c r="D22" s="20"/>
    </row>
    <row r="23" spans="4:4" ht="115" customHeight="1">
      <c r="D23" s="20"/>
    </row>
    <row r="71" spans="1:1" ht="115" customHeight="1">
      <c r="A71" s="56" t="s">
        <v>17</v>
      </c>
    </row>
    <row r="72" spans="1:1" ht="115" customHeight="1">
      <c r="A72" s="56" t="s">
        <v>18</v>
      </c>
    </row>
    <row r="73" spans="1:1" ht="115" customHeight="1">
      <c r="A73" s="56" t="s">
        <v>19</v>
      </c>
    </row>
    <row r="74" spans="1:1" ht="115" customHeight="1">
      <c r="A74" s="56" t="s">
        <v>20</v>
      </c>
    </row>
    <row r="75" spans="1:1" ht="115" customHeight="1">
      <c r="A75" s="56" t="s">
        <v>21</v>
      </c>
    </row>
    <row r="76" spans="1:1" ht="115" customHeight="1">
      <c r="A76" s="56" t="s">
        <v>22</v>
      </c>
    </row>
    <row r="77" spans="1:1" ht="115" customHeight="1">
      <c r="A77" s="56" t="s">
        <v>23</v>
      </c>
    </row>
  </sheetData>
  <pageMargins left="0" right="0" top="0.55118110236220474" bottom="0" header="0.51181102362204722" footer="0"/>
  <pageSetup paperSize="9" scale="10" orientation="portrait" r:id="rId1"/>
</worksheet>
</file>

<file path=xl/worksheets/sheet4.xml><?xml version="1.0" encoding="utf-8"?>
<worksheet xmlns="http://schemas.openxmlformats.org/spreadsheetml/2006/main" xmlns:r="http://schemas.openxmlformats.org/officeDocument/2006/relationships">
  <sheetPr codeName="Feuil5">
    <pageSetUpPr fitToPage="1"/>
  </sheetPr>
  <dimension ref="A1:G65"/>
  <sheetViews>
    <sheetView showZeros="0" workbookViewId="0">
      <pane ySplit="4" topLeftCell="A45" activePane="bottomLeft" state="frozen"/>
      <selection pane="bottomLeft" activeCell="C73" sqref="C73"/>
    </sheetView>
  </sheetViews>
  <sheetFormatPr baseColWidth="10" defaultRowHeight="12.5"/>
  <cols>
    <col min="1" max="2" width="36.453125" customWidth="1"/>
    <col min="3" max="3" width="22.1796875" customWidth="1"/>
  </cols>
  <sheetData>
    <row r="1" spans="1:7" ht="13" thickBot="1">
      <c r="A1" s="103" t="str">
        <f>"BON DE COMMANDE : " &amp;TABLEAU!B2</f>
        <v>BON DE COMMANDE : XXXXXXX</v>
      </c>
      <c r="B1" s="103"/>
      <c r="C1" s="103"/>
      <c r="D1" s="103"/>
    </row>
    <row r="2" spans="1:7" ht="18.5" thickTop="1">
      <c r="A2" s="72"/>
      <c r="B2" s="68" t="s">
        <v>118</v>
      </c>
      <c r="C2" s="78" t="s">
        <v>119</v>
      </c>
      <c r="D2" s="60"/>
      <c r="E2" s="74" t="s">
        <v>62</v>
      </c>
      <c r="F2" s="75"/>
      <c r="G2" s="75"/>
    </row>
    <row r="3" spans="1:7" ht="16" thickBot="1">
      <c r="A3" s="73"/>
      <c r="B3" s="69" t="s">
        <v>55</v>
      </c>
      <c r="C3" s="63" t="str">
        <f>VLOOKUP($C$2,TABLEAU!$A$10:$FE$99,2,FALSE)</f>
        <v>Nature</v>
      </c>
      <c r="D3" s="60"/>
    </row>
    <row r="4" spans="1:7" ht="16.5" thickTop="1" thickBot="1">
      <c r="A4" s="71" t="str">
        <f>TABLEAU!B7</f>
        <v>REF PRODUIT</v>
      </c>
      <c r="B4" s="70" t="s">
        <v>60</v>
      </c>
      <c r="C4" s="64" t="s">
        <v>7</v>
      </c>
      <c r="D4" s="65" t="s">
        <v>8</v>
      </c>
    </row>
    <row r="5" spans="1:7" ht="12.65" customHeight="1" thickTop="1">
      <c r="A5" s="81" t="str">
        <f>TABLEAU!C7</f>
        <v>VESTE</v>
      </c>
      <c r="B5" s="82" t="str">
        <f>TABLEAU!C8</f>
        <v>BLOUSON (0 AU 6)</v>
      </c>
      <c r="C5" s="61">
        <f>VLOOKUP($C$2,TABLEAU!$A$10:$SF$41,3,FALSE)</f>
        <v>0</v>
      </c>
      <c r="D5" s="62">
        <f>VLOOKUP($C$2,TABLEAU!$A$10:$SF$41,4,FALSE)</f>
        <v>0</v>
      </c>
    </row>
    <row r="6" spans="1:7" ht="12.65" customHeight="1">
      <c r="A6" s="67" t="str">
        <f>TABLEAU!F7</f>
        <v xml:space="preserve">PANTALON </v>
      </c>
      <c r="B6" s="79" t="str">
        <f>TABLEAU!F8</f>
        <v>PANTALON (0 au 6)</v>
      </c>
      <c r="C6" s="58">
        <f>VLOOKUP($C$2,TABLEAU!$A$10:$SF$41,6,FALSE)</f>
        <v>0</v>
      </c>
      <c r="D6" s="59">
        <f>VLOOKUP($C$2,TABLEAU!$A$10:$SF$41,7,FALSE)</f>
        <v>0</v>
      </c>
    </row>
    <row r="7" spans="1:7" ht="12.65" customHeight="1">
      <c r="A7" s="67" t="str">
        <f>TABLEAU!I7</f>
        <v>CHAUSSURE</v>
      </c>
      <c r="B7" s="79" t="str">
        <f>TABLEAU!I8</f>
        <v>CHAUSSURE 34-48</v>
      </c>
      <c r="C7" s="58">
        <f>VLOOKUP($C$2,TABLEAU!$A$10:$SF$41,9,FALSE)</f>
        <v>0</v>
      </c>
      <c r="D7" s="59">
        <f>VLOOKUP($C$2,TABLEAU!$A$10:$SF$41,10,FALSE)</f>
        <v>0</v>
      </c>
    </row>
    <row r="8" spans="1:7" ht="12.65" customHeight="1">
      <c r="A8" s="67" t="str">
        <f>TABLEAU!L7</f>
        <v>PULL</v>
      </c>
      <c r="B8" s="79" t="str">
        <f>TABLEAU!L$8</f>
        <v>PULL (S AU 3XL)</v>
      </c>
      <c r="C8" s="58">
        <f>VLOOKUP($C$2,TABLEAU!$A$10:$SF$41,12,FALSE)</f>
        <v>0</v>
      </c>
      <c r="D8" s="59">
        <f>VLOOKUP($C$2,TABLEAU!$A$10:$SF$41,13,FALSE)</f>
        <v>0</v>
      </c>
    </row>
    <row r="9" spans="1:7" ht="12.65" customHeight="1">
      <c r="A9" s="67" t="str">
        <f>TABLEAU!O7</f>
        <v>PULL COL V</v>
      </c>
      <c r="B9" s="79" t="str">
        <f>TABLEAU!O$8</f>
        <v>PULL COL V GRIS (S AU 3XL)</v>
      </c>
      <c r="C9" s="58">
        <f>VLOOKUP($C$2,TABLEAU!$A$10:$SF$41,15,FALSE)</f>
        <v>0</v>
      </c>
      <c r="D9" s="59">
        <f>VLOOKUP($C$2,TABLEAU!$A$10:$SF$41,16,FALSE)</f>
        <v>0</v>
      </c>
    </row>
    <row r="10" spans="1:7" ht="12.65" customHeight="1">
      <c r="A10" s="67" t="str">
        <f>TABLEAU!R7</f>
        <v xml:space="preserve">T-SHIRT </v>
      </c>
      <c r="B10" s="79" t="str">
        <f>TABLEAU!R$8</f>
        <v>T-SHIRT (S AU XXL)</v>
      </c>
      <c r="C10" s="58" t="str">
        <f>VLOOKUP($C$2,TABLEAU!$A$10:$SF$41,18,FALSE)</f>
        <v>XXL</v>
      </c>
      <c r="D10" s="59">
        <f>VLOOKUP($C$2,TABLEAU!$A$10:$SF$41,19,FALSE)</f>
        <v>2</v>
      </c>
    </row>
    <row r="11" spans="1:7" ht="12.65" customHeight="1">
      <c r="A11" s="67" t="str">
        <f>TABLEAU!U7</f>
        <v>T-SHIRT 2</v>
      </c>
      <c r="B11" s="79" t="str">
        <f>TABLEAU!U$8</f>
        <v>T-SHIRT (S AU XXL)</v>
      </c>
      <c r="C11" s="58">
        <f>VLOOKUP($C$2,TABLEAU!$A$10:$SF$41,21,FALSE)</f>
        <v>0</v>
      </c>
      <c r="D11" s="59">
        <f>VLOOKUP($C$2,TABLEAU!$A$10:$SF$41,22,FALSE)</f>
        <v>0</v>
      </c>
    </row>
    <row r="12" spans="1:7" ht="12.65" customHeight="1">
      <c r="A12" s="67" t="str">
        <f>TABLEAU!X7</f>
        <v>CHAUSSETTE</v>
      </c>
      <c r="B12" s="79" t="str">
        <f>TABLEAU!X$8</f>
        <v>CHAUSSETTE (39-41 AU 45-47)</v>
      </c>
      <c r="C12" s="58" t="str">
        <f>VLOOKUP($C$2,TABLEAU!$A$10:$SF$41,24,FALSE)</f>
        <v>42-44</v>
      </c>
      <c r="D12" s="59">
        <f>VLOOKUP($C$2,TABLEAU!$A$10:$SF$41,25,FALSE)</f>
        <v>2</v>
      </c>
    </row>
    <row r="13" spans="1:7" ht="12.65" customHeight="1">
      <c r="A13" s="67" t="str">
        <f>TABLEAU!AA$7</f>
        <v>9</v>
      </c>
      <c r="B13" s="79" t="str">
        <f>TABLEAU!AA$8</f>
        <v>SOFTSHELL (S AU XXL)</v>
      </c>
      <c r="C13" s="58">
        <f>VLOOKUP($C$2,TABLEAU!$A$10:$SF$41,27,FALSE)</f>
        <v>0</v>
      </c>
      <c r="D13" s="59">
        <f>VLOOKUP($C$2,TABLEAU!$A$10:$SF$41,28,FALSE)</f>
        <v>0</v>
      </c>
    </row>
    <row r="14" spans="1:7" ht="12.65" customHeight="1">
      <c r="A14" s="67" t="str">
        <f>TABLEAU!AD$7</f>
        <v>10</v>
      </c>
      <c r="B14" s="79" t="str">
        <f>TABLEAU!AD$8</f>
        <v>CHAUSSURE (38 AU 48)</v>
      </c>
      <c r="C14" s="58">
        <f>VLOOKUP($C$2,TABLEAU!$A$10:$SF$41,30,FALSE)</f>
        <v>0</v>
      </c>
      <c r="D14" s="59">
        <f>VLOOKUP($C$2,TABLEAU!$A$10:$SF$41,31,FALSE)</f>
        <v>0</v>
      </c>
    </row>
    <row r="15" spans="1:7" ht="12.65" customHeight="1">
      <c r="A15" s="67" t="str">
        <f>TABLEAU!AG$7</f>
        <v>11</v>
      </c>
      <c r="B15" s="79" t="str">
        <f>TABLEAU!AG$8</f>
        <v>SEMELLE(TAILLE UNIQUE)</v>
      </c>
      <c r="C15" s="58">
        <f>VLOOKUP($C$2,TABLEAU!$A$10:$SF$41,33,FALSE)</f>
        <v>0</v>
      </c>
      <c r="D15" s="59">
        <f>VLOOKUP($C$2,TABLEAU!$A$10:$SF$41,34,FALSE)</f>
        <v>0</v>
      </c>
    </row>
    <row r="16" spans="1:7" ht="12.65" customHeight="1">
      <c r="A16" s="67" t="str">
        <f>TABLEAU!AJ$7</f>
        <v>12</v>
      </c>
      <c r="B16" s="79" t="str">
        <f>TABLEAU!AJ$8</f>
        <v>POLO (S AU XXXL)</v>
      </c>
      <c r="C16" s="58">
        <f>VLOOKUP($C$2,TABLEAU!$A$10:$SF$41,36,FALSE)</f>
        <v>0</v>
      </c>
      <c r="D16" s="59">
        <f>VLOOKUP($C$2,TABLEAU!$A$10:$SF$41,37,FALSE)</f>
        <v>0</v>
      </c>
    </row>
    <row r="17" spans="1:4" ht="12.65" customHeight="1">
      <c r="A17" s="67" t="str">
        <f>TABLEAU!AM$7</f>
        <v>13</v>
      </c>
      <c r="B17" s="79" t="str">
        <f>TABLEAU!AM$8</f>
        <v>GANT(07 au 11)</v>
      </c>
      <c r="C17" s="58">
        <f>VLOOKUP($C$2,TABLEAU!$A$10:$SF$41,39,FALSE)</f>
        <v>0</v>
      </c>
      <c r="D17" s="59">
        <f>VLOOKUP($C$2,TABLEAU!$A$10:$SF$41,40,FALSE)</f>
        <v>0</v>
      </c>
    </row>
    <row r="18" spans="1:4" ht="12.65" customHeight="1">
      <c r="A18" s="67" t="str">
        <f>TABLEAU!AP$7</f>
        <v>14</v>
      </c>
      <c r="B18" s="79" t="str">
        <f>TABLEAU!AP$8</f>
        <v>BOTTE (39 AU 48)</v>
      </c>
      <c r="C18" s="58">
        <f>VLOOKUP($C$2,TABLEAU!$A$10:$SF$41,42,FALSE)</f>
        <v>0</v>
      </c>
      <c r="D18" s="59">
        <f>VLOOKUP($C$2,TABLEAU!$A$10:$SF$41,43,FALSE)</f>
        <v>0</v>
      </c>
    </row>
    <row r="19" spans="1:4" ht="12.65" customHeight="1">
      <c r="A19" s="67" t="str">
        <f>TABLEAU!AS$7</f>
        <v>15</v>
      </c>
      <c r="B19" s="79" t="str">
        <f>TABLEAU!AS$8</f>
        <v>CHAUSSURE (36 AU 48)</v>
      </c>
      <c r="C19" s="58">
        <f>VLOOKUP($C$2,TABLEAU!$A$10:$SF$41,45,FALSE)</f>
        <v>0</v>
      </c>
      <c r="D19" s="59">
        <f>VLOOKUP($C$2,TABLEAU!$A$10:$SF$41,46,FALSE)</f>
        <v>0</v>
      </c>
    </row>
    <row r="20" spans="1:4" ht="12.65" customHeight="1">
      <c r="A20" s="67" t="str">
        <f>TABLEAU!AV$7</f>
        <v>16</v>
      </c>
      <c r="B20" s="79" t="str">
        <f>TABLEAU!AV$8</f>
        <v>GILET (0 AU 6)</v>
      </c>
      <c r="C20" s="58">
        <f>VLOOKUP($C$2,TABLEAU!$A$10:$SF$41,48,FALSE)</f>
        <v>0</v>
      </c>
      <c r="D20" s="59">
        <f>VLOOKUP($C$2,TABLEAU!$A$10:$SF$41,49,FALSE)</f>
        <v>0</v>
      </c>
    </row>
    <row r="21" spans="1:4" ht="12.65" customHeight="1">
      <c r="A21" s="67" t="str">
        <f>TABLEAU!AY$7</f>
        <v>17</v>
      </c>
      <c r="B21" s="79" t="str">
        <f>TABLEAU!AY$8</f>
        <v>SWEAT NOIR (S AU XXL)</v>
      </c>
      <c r="C21" s="58">
        <f>VLOOKUP($C$2,TABLEAU!$A$10:$SF$41,51,FALSE)</f>
        <v>0</v>
      </c>
      <c r="D21" s="59">
        <f>VLOOKUP($C$2,TABLEAU!$A$10:$SF$41,52,FALSE)</f>
        <v>0</v>
      </c>
    </row>
    <row r="22" spans="1:4" ht="12.65" customHeight="1">
      <c r="A22" s="67" t="str">
        <f>TABLEAU!BB$7</f>
        <v>18</v>
      </c>
      <c r="B22" s="79" t="str">
        <f>TABLEAU!BB$8</f>
        <v>POLO NOIR (S AU XXXL)</v>
      </c>
      <c r="C22" s="58">
        <f>VLOOKUP($C$2,TABLEAU!$A$10:$SF$41,54,FALSE)</f>
        <v>0</v>
      </c>
      <c r="D22" s="59">
        <f>VLOOKUP($C$2,TABLEAU!$A$10:$SF$41,55,FALSE)</f>
        <v>0</v>
      </c>
    </row>
    <row r="23" spans="1:4" ht="12.65" customHeight="1">
      <c r="A23" s="67" t="str">
        <f>TABLEAU!BE$7</f>
        <v>19</v>
      </c>
      <c r="B23" s="79" t="str">
        <f>TABLEAU!BE$8</f>
        <v>POLO ANTHRA  (S AU XXXL)</v>
      </c>
      <c r="C23" s="58">
        <f>VLOOKUP($C$2,TABLEAU!$A$10:$SF$41,57,FALSE)</f>
        <v>0</v>
      </c>
      <c r="D23" s="59">
        <f>VLOOKUP($C$2,TABLEAU!$A$10:$SF$41,58,FALSE)</f>
        <v>0</v>
      </c>
    </row>
    <row r="24" spans="1:4" ht="12.65" customHeight="1">
      <c r="A24" s="67" t="str">
        <f>TABLEAU!BH$7</f>
        <v>20</v>
      </c>
      <c r="B24" s="79">
        <f>TABLEAU!BH$8</f>
        <v>0</v>
      </c>
      <c r="C24" s="58">
        <f>VLOOKUP($C$2,TABLEAU!$A$10:$SF$41,60,FALSE)</f>
        <v>0</v>
      </c>
      <c r="D24" s="59">
        <f>VLOOKUP($C$2,TABLEAU!$A$10:$SF$41,61,FALSE)</f>
        <v>0</v>
      </c>
    </row>
    <row r="25" spans="1:4" ht="12.65" customHeight="1">
      <c r="A25" s="67" t="str">
        <f>TABLEAU!BK$7</f>
        <v>21</v>
      </c>
      <c r="B25" s="79">
        <f>TABLEAU!BK$8</f>
        <v>0</v>
      </c>
      <c r="C25" s="58">
        <f>VLOOKUP($C$2,TABLEAU!$A$10:$SF$41,63,FALSE)</f>
        <v>0</v>
      </c>
      <c r="D25" s="59">
        <f>VLOOKUP($C$2,TABLEAU!$A$10:$SF$41,64,FALSE)</f>
        <v>0</v>
      </c>
    </row>
    <row r="26" spans="1:4" ht="12.65" customHeight="1">
      <c r="A26" s="67" t="str">
        <f>TABLEAU!BN$7</f>
        <v>22</v>
      </c>
      <c r="B26" s="79">
        <f>TABLEAU!BN$8</f>
        <v>0</v>
      </c>
      <c r="C26" s="58">
        <f>VLOOKUP($C$2,TABLEAU!$A$10:$SF$41,66,FALSE)</f>
        <v>0</v>
      </c>
      <c r="D26" s="59">
        <f>VLOOKUP($C$2,TABLEAU!$A$10:$SF$41,67,FALSE)</f>
        <v>0</v>
      </c>
    </row>
    <row r="27" spans="1:4" ht="12.65" customHeight="1">
      <c r="A27" s="67" t="str">
        <f>TABLEAU!BQ$7</f>
        <v>23</v>
      </c>
      <c r="B27" s="79">
        <f>TABLEAU!BQ$8</f>
        <v>0</v>
      </c>
      <c r="C27" s="58">
        <f>VLOOKUP($C$2,TABLEAU!$A$10:$SF$41,69,FALSE)</f>
        <v>0</v>
      </c>
      <c r="D27" s="59">
        <f>VLOOKUP($C$2,TABLEAU!$A$10:$SF$41,70,FALSE)</f>
        <v>0</v>
      </c>
    </row>
    <row r="28" spans="1:4" ht="12.65" customHeight="1">
      <c r="A28" s="67" t="str">
        <f>TABLEAU!BT$7</f>
        <v>24</v>
      </c>
      <c r="B28" s="79">
        <f>TABLEAU!BT$8</f>
        <v>0</v>
      </c>
      <c r="C28" s="58">
        <f>VLOOKUP($C$2,TABLEAU!$A$10:$SF$41,72,FALSE)</f>
        <v>0</v>
      </c>
      <c r="D28" s="59">
        <f>VLOOKUP($C$2,TABLEAU!$A$10:$SF$41,73,FALSE)</f>
        <v>0</v>
      </c>
    </row>
    <row r="29" spans="1:4" ht="12.65" customHeight="1">
      <c r="A29" s="67" t="str">
        <f>TABLEAU!BW$7</f>
        <v>25</v>
      </c>
      <c r="B29" s="79">
        <f>TABLEAU!BW$8</f>
        <v>0</v>
      </c>
      <c r="C29" s="58">
        <f>VLOOKUP($C$2,TABLEAU!$A$10:$SF$41,75,FALSE)</f>
        <v>0</v>
      </c>
      <c r="D29" s="59">
        <f>VLOOKUP($C$2,TABLEAU!$A$10:$SF$41,76,FALSE)</f>
        <v>0</v>
      </c>
    </row>
    <row r="30" spans="1:4" ht="12.65" customHeight="1">
      <c r="A30" s="67" t="str">
        <f>TABLEAU!BZ$7</f>
        <v>26</v>
      </c>
      <c r="B30" s="79">
        <f>TABLEAU!BZ$8</f>
        <v>0</v>
      </c>
      <c r="C30" s="58">
        <f>VLOOKUP($C$2,TABLEAU!$A$10:$SF$41,78,FALSE)</f>
        <v>0</v>
      </c>
      <c r="D30" s="59">
        <f>VLOOKUP($C$2,TABLEAU!$A$10:$SF$41,79,FALSE)</f>
        <v>0</v>
      </c>
    </row>
    <row r="31" spans="1:4" ht="12.65" customHeight="1">
      <c r="A31" s="67" t="str">
        <f>TABLEAU!CC$7</f>
        <v>27</v>
      </c>
      <c r="B31" s="79">
        <f>TABLEAU!CC$8</f>
        <v>0</v>
      </c>
      <c r="C31" s="58">
        <f>VLOOKUP($C$2,TABLEAU!$A$10:$SF$41,81,FALSE)</f>
        <v>0</v>
      </c>
      <c r="D31" s="59">
        <f>VLOOKUP($C$2,TABLEAU!$A$10:$SF$41,82,FALSE)</f>
        <v>0</v>
      </c>
    </row>
    <row r="32" spans="1:4" ht="12.65" customHeight="1">
      <c r="A32" s="67" t="str">
        <f>TABLEAU!CF$7</f>
        <v>28</v>
      </c>
      <c r="B32" s="79">
        <f>TABLEAU!CF$8</f>
        <v>0</v>
      </c>
      <c r="C32" s="58">
        <f>VLOOKUP($C$2,TABLEAU!$A$10:$SF$41,84,FALSE)</f>
        <v>0</v>
      </c>
      <c r="D32" s="59">
        <f>VLOOKUP($C$2,TABLEAU!$A$10:$SF$41,85,FALSE)</f>
        <v>0</v>
      </c>
    </row>
    <row r="33" spans="1:4" ht="12.65" customHeight="1">
      <c r="A33" s="67" t="str">
        <f>TABLEAU!CI$7</f>
        <v>29</v>
      </c>
      <c r="B33" s="79">
        <f>TABLEAU!CI$8</f>
        <v>0</v>
      </c>
      <c r="C33" s="58">
        <f>VLOOKUP($C$2,TABLEAU!$A$10:$SF$41,87,FALSE)</f>
        <v>0</v>
      </c>
      <c r="D33" s="59">
        <f>VLOOKUP($C$2,TABLEAU!$A$10:$SF$41,88,FALSE)</f>
        <v>0</v>
      </c>
    </row>
    <row r="34" spans="1:4" ht="12.65" customHeight="1">
      <c r="A34" s="67" t="str">
        <f>TABLEAU!CL$7</f>
        <v>30</v>
      </c>
      <c r="B34" s="79">
        <f>TABLEAU!CL$8</f>
        <v>0</v>
      </c>
      <c r="C34" s="58">
        <f>VLOOKUP($C$2,TABLEAU!$A$10:$SF$41,90,FALSE)</f>
        <v>0</v>
      </c>
      <c r="D34" s="59">
        <f>VLOOKUP($C$2,TABLEAU!$A$10:$SF$41,91,FALSE)</f>
        <v>0</v>
      </c>
    </row>
    <row r="35" spans="1:4" ht="12.65" customHeight="1">
      <c r="A35" s="67" t="str">
        <f>TABLEAU!CO$7</f>
        <v>31</v>
      </c>
      <c r="B35" s="79">
        <f>TABLEAU!CO$8</f>
        <v>0</v>
      </c>
      <c r="C35" s="58">
        <f>VLOOKUP($C$2,TABLEAU!$A$10:$SF$41,93,FALSE)</f>
        <v>0</v>
      </c>
      <c r="D35" s="59">
        <f>VLOOKUP($C$2,TABLEAU!$A$10:$SF$41,94,FALSE)</f>
        <v>0</v>
      </c>
    </row>
    <row r="36" spans="1:4" ht="12.65" customHeight="1">
      <c r="A36" s="67" t="str">
        <f>TABLEAU!CR$7</f>
        <v>32</v>
      </c>
      <c r="B36" s="79">
        <f>TABLEAU!CR$8</f>
        <v>0</v>
      </c>
      <c r="C36" s="58">
        <f>VLOOKUP($C$2,TABLEAU!$A$10:$SF$41,96,FALSE)</f>
        <v>0</v>
      </c>
      <c r="D36" s="59">
        <f>VLOOKUP($C$2,TABLEAU!$A$10:$SF$41,97,FALSE)</f>
        <v>0</v>
      </c>
    </row>
    <row r="37" spans="1:4" ht="12.65" customHeight="1">
      <c r="A37" s="67" t="str">
        <f>TABLEAU!CU$7</f>
        <v>33</v>
      </c>
      <c r="B37" s="79">
        <f>TABLEAU!CU$8</f>
        <v>0</v>
      </c>
      <c r="C37" s="58">
        <f>VLOOKUP($C$2,TABLEAU!$A$10:$SF$41,99,FALSE)</f>
        <v>0</v>
      </c>
      <c r="D37" s="59">
        <f>VLOOKUP($C$2,TABLEAU!$A$10:$SF$41,100,FALSE)</f>
        <v>0</v>
      </c>
    </row>
    <row r="38" spans="1:4" ht="12.65" customHeight="1">
      <c r="A38" s="67" t="str">
        <f>TABLEAU!CX$7</f>
        <v>34</v>
      </c>
      <c r="B38" s="79">
        <f>TABLEAU!CX$8</f>
        <v>0</v>
      </c>
      <c r="C38" s="58">
        <f>VLOOKUP($C$2,TABLEAU!$A$10:$SF$41,102,FALSE)</f>
        <v>0</v>
      </c>
      <c r="D38" s="59">
        <f>VLOOKUP($C$2,TABLEAU!$A$10:$SF$41,103,FALSE)</f>
        <v>0</v>
      </c>
    </row>
    <row r="39" spans="1:4" ht="12.65" customHeight="1">
      <c r="A39" s="67" t="str">
        <f>TABLEAU!DA$7</f>
        <v>35</v>
      </c>
      <c r="B39" s="79">
        <f>TABLEAU!DA$8</f>
        <v>0</v>
      </c>
      <c r="C39" s="58">
        <f>VLOOKUP($C$2,TABLEAU!$A$10:$SF$41,105,FALSE)</f>
        <v>0</v>
      </c>
      <c r="D39" s="59">
        <f>VLOOKUP($C$2,TABLEAU!$A$10:$SF$41,106,FALSE)</f>
        <v>0</v>
      </c>
    </row>
    <row r="40" spans="1:4" ht="12.65" customHeight="1">
      <c r="A40" s="67" t="str">
        <f>TABLEAU!DD$7</f>
        <v>36</v>
      </c>
      <c r="B40" s="79">
        <f>TABLEAU!DD$8</f>
        <v>0</v>
      </c>
      <c r="C40" s="58">
        <f>VLOOKUP($C$2,TABLEAU!$A$10:$SF$41,108,FALSE)</f>
        <v>0</v>
      </c>
      <c r="D40" s="59">
        <f>VLOOKUP($C$2,TABLEAU!$A$10:$SF$41,109,FALSE)</f>
        <v>0</v>
      </c>
    </row>
    <row r="41" spans="1:4" ht="12.65" customHeight="1">
      <c r="A41" s="67" t="str">
        <f>TABLEAU!DG$7</f>
        <v>37</v>
      </c>
      <c r="B41" s="79">
        <f>TABLEAU!DG$8</f>
        <v>0</v>
      </c>
      <c r="C41" s="58">
        <f>VLOOKUP($C$2,TABLEAU!$A$10:$SF$41,111,FALSE)</f>
        <v>0</v>
      </c>
      <c r="D41" s="59">
        <f>VLOOKUP($C$2,TABLEAU!$A$10:$SF$41,112,FALSE)</f>
        <v>0</v>
      </c>
    </row>
    <row r="42" spans="1:4" ht="12.65" customHeight="1">
      <c r="A42" s="67" t="str">
        <f>TABLEAU!DJ$7</f>
        <v>38</v>
      </c>
      <c r="B42" s="79">
        <f>TABLEAU!DJ$8</f>
        <v>0</v>
      </c>
      <c r="C42" s="58">
        <f>VLOOKUP($C$2,TABLEAU!$A$10:$SF$41,114,FALSE)</f>
        <v>0</v>
      </c>
      <c r="D42" s="59">
        <f>VLOOKUP($C$2,TABLEAU!$A$10:$SF$41,115,FALSE)</f>
        <v>0</v>
      </c>
    </row>
    <row r="43" spans="1:4" ht="12.65" customHeight="1">
      <c r="A43" s="67" t="str">
        <f>TABLEAU!DM$7</f>
        <v>39</v>
      </c>
      <c r="B43" s="79">
        <f>TABLEAU!DM$8</f>
        <v>0</v>
      </c>
      <c r="C43" s="58">
        <f>VLOOKUP($C$2,TABLEAU!$A$10:$SF$41,117,FALSE)</f>
        <v>0</v>
      </c>
      <c r="D43" s="59">
        <f>VLOOKUP($C$2,TABLEAU!$A$10:$SF$41,118,FALSE)</f>
        <v>0</v>
      </c>
    </row>
    <row r="44" spans="1:4" ht="12.65" customHeight="1">
      <c r="A44" s="67" t="str">
        <f>TABLEAU!DP$7</f>
        <v>40</v>
      </c>
      <c r="B44" s="79">
        <f>TABLEAU!DP$8</f>
        <v>0</v>
      </c>
      <c r="C44" s="58">
        <f>VLOOKUP($C$2,TABLEAU!$A$10:$SF$41,120,FALSE)</f>
        <v>0</v>
      </c>
      <c r="D44" s="59">
        <f>VLOOKUP($C$2,TABLEAU!$A$10:$SF$41,121,FALSE)</f>
        <v>0</v>
      </c>
    </row>
    <row r="45" spans="1:4" ht="12.65" customHeight="1">
      <c r="A45" s="67" t="str">
        <f>TABLEAU!DS$7</f>
        <v>41</v>
      </c>
      <c r="B45" s="79">
        <f>TABLEAU!DS$8</f>
        <v>0</v>
      </c>
      <c r="C45" s="58">
        <f>VLOOKUP($C$2,TABLEAU!$A$10:$SF$41,123,FALSE)</f>
        <v>0</v>
      </c>
      <c r="D45" s="59">
        <f>VLOOKUP($C$2,TABLEAU!$A$10:$SF$41,124,FALSE)</f>
        <v>0</v>
      </c>
    </row>
    <row r="46" spans="1:4" ht="12.65" customHeight="1">
      <c r="A46" s="67" t="str">
        <f>TABLEAU!DV$7</f>
        <v>42</v>
      </c>
      <c r="B46" s="79">
        <f>TABLEAU!DV$8</f>
        <v>0</v>
      </c>
      <c r="C46" s="58">
        <f>VLOOKUP($C$2,TABLEAU!$A$10:$SF$41,126,FALSE)</f>
        <v>0</v>
      </c>
      <c r="D46" s="59">
        <f>VLOOKUP($C$2,TABLEAU!$A$10:$SF$41,127,FALSE)</f>
        <v>0</v>
      </c>
    </row>
    <row r="47" spans="1:4" ht="12.65" customHeight="1">
      <c r="A47" s="67" t="str">
        <f>TABLEAU!DY$7</f>
        <v>43</v>
      </c>
      <c r="B47" s="79">
        <f>TABLEAU!DY$8</f>
        <v>0</v>
      </c>
      <c r="C47" s="58">
        <f>VLOOKUP($C$2,TABLEAU!$A$10:$SF$41,129,FALSE)</f>
        <v>0</v>
      </c>
      <c r="D47" s="59">
        <f>VLOOKUP($C$2,TABLEAU!$A$10:$SF$41,130,FALSE)</f>
        <v>0</v>
      </c>
    </row>
    <row r="48" spans="1:4" ht="12.65" customHeight="1">
      <c r="A48" s="67" t="str">
        <f>TABLEAU!EB$7</f>
        <v>44</v>
      </c>
      <c r="B48" s="79">
        <f>TABLEAU!EB$8</f>
        <v>0</v>
      </c>
      <c r="C48" s="58">
        <f>VLOOKUP($C$2,TABLEAU!$A$10:$SF$41,132,FALSE)</f>
        <v>0</v>
      </c>
      <c r="D48" s="59">
        <f>VLOOKUP($C$2,TABLEAU!$A$10:$SF$41,133,FALSE)</f>
        <v>0</v>
      </c>
    </row>
    <row r="49" spans="1:4" ht="12.65" customHeight="1">
      <c r="A49" s="67" t="str">
        <f>TABLEAU!EE$7</f>
        <v>45</v>
      </c>
      <c r="B49" s="79">
        <f>TABLEAU!EE$8</f>
        <v>0</v>
      </c>
      <c r="C49" s="58">
        <f>VLOOKUP($C$2,TABLEAU!$A$10:$SF$41,135,FALSE)</f>
        <v>0</v>
      </c>
      <c r="D49" s="59">
        <f>VLOOKUP($C$2,TABLEAU!$A$10:$SF$41,136,FALSE)</f>
        <v>0</v>
      </c>
    </row>
    <row r="50" spans="1:4" ht="12.65" customHeight="1">
      <c r="A50" s="67" t="str">
        <f>TABLEAU!EH$7</f>
        <v>46</v>
      </c>
      <c r="B50" s="79">
        <f>TABLEAU!EH$8</f>
        <v>0</v>
      </c>
      <c r="C50" s="58">
        <f>VLOOKUP($C$2,TABLEAU!$A$10:$SF$41,138,FALSE)</f>
        <v>0</v>
      </c>
      <c r="D50" s="59">
        <f>VLOOKUP($C$2,TABLEAU!$A$10:$SF$41,139,FALSE)</f>
        <v>0</v>
      </c>
    </row>
    <row r="51" spans="1:4" ht="12.65" customHeight="1">
      <c r="A51" s="67" t="str">
        <f>TABLEAU!EK$7</f>
        <v>47</v>
      </c>
      <c r="B51" s="79">
        <f>TABLEAU!EK$8</f>
        <v>0</v>
      </c>
      <c r="C51" s="58">
        <f>VLOOKUP($C$2,TABLEAU!$A$10:$SF$41,141,FALSE)</f>
        <v>0</v>
      </c>
      <c r="D51" s="59">
        <f>VLOOKUP($C$2,TABLEAU!$A$10:$SF$41,142,FALSE)</f>
        <v>0</v>
      </c>
    </row>
    <row r="52" spans="1:4" ht="12.65" customHeight="1">
      <c r="A52" s="67" t="str">
        <f>TABLEAU!EN$7</f>
        <v>48</v>
      </c>
      <c r="B52" s="79">
        <f>TABLEAU!EN$8</f>
        <v>0</v>
      </c>
      <c r="C52" s="58">
        <f>VLOOKUP($C$2,TABLEAU!$A$10:$SF$41,144,FALSE)</f>
        <v>0</v>
      </c>
      <c r="D52" s="59">
        <f>VLOOKUP($C$2,TABLEAU!$A$10:$SF$41,145,FALSE)</f>
        <v>0</v>
      </c>
    </row>
    <row r="53" spans="1:4" ht="12.65" customHeight="1">
      <c r="A53" s="67" t="str">
        <f>TABLEAU!EQ$7</f>
        <v>49</v>
      </c>
      <c r="B53" s="79">
        <f>TABLEAU!EQ$8</f>
        <v>0</v>
      </c>
      <c r="C53" s="58">
        <f>VLOOKUP($C$2,TABLEAU!$A$10:$SF$41,147,FALSE)</f>
        <v>0</v>
      </c>
      <c r="D53" s="59">
        <f>VLOOKUP($C$2,TABLEAU!$A$10:$SF$41,148,FALSE)</f>
        <v>0</v>
      </c>
    </row>
    <row r="54" spans="1:4" ht="12.65" customHeight="1">
      <c r="A54" s="67" t="str">
        <f>TABLEAU!ET$7</f>
        <v>50</v>
      </c>
      <c r="B54" s="79">
        <f>TABLEAU!ET$8</f>
        <v>0</v>
      </c>
      <c r="C54" s="58">
        <f>VLOOKUP($C$2,TABLEAU!$A$10:$SF$41,150,FALSE)</f>
        <v>0</v>
      </c>
      <c r="D54" s="59">
        <f>VLOOKUP($C$2,TABLEAU!$A$10:$SF$41,151,FALSE)</f>
        <v>0</v>
      </c>
    </row>
    <row r="55" spans="1:4" ht="12.65" customHeight="1">
      <c r="A55" s="67" t="str">
        <f>TABLEAU!EW$7</f>
        <v>51</v>
      </c>
      <c r="B55" s="79">
        <f>TABLEAU!EW$8</f>
        <v>0</v>
      </c>
      <c r="C55" s="58">
        <f>VLOOKUP($C$2,TABLEAU!$A$10:$SF$41,153,FALSE)</f>
        <v>0</v>
      </c>
      <c r="D55" s="59">
        <f>VLOOKUP($C$2,TABLEAU!$A$10:$SF$41,154,FALSE)</f>
        <v>0</v>
      </c>
    </row>
    <row r="56" spans="1:4" ht="12.65" customHeight="1">
      <c r="A56" s="67" t="str">
        <f>TABLEAU!EZ$7</f>
        <v>52</v>
      </c>
      <c r="B56" s="84">
        <f>TABLEAU!EZ$8</f>
        <v>0</v>
      </c>
      <c r="C56" s="58">
        <f>VLOOKUP($C$2,TABLEAU!$A$10:$SF$41,156,FALSE)</f>
        <v>0</v>
      </c>
      <c r="D56" s="59">
        <f>VLOOKUP($C$2,TABLEAU!$A$10:$SF$41,157,FALSE)</f>
        <v>0</v>
      </c>
    </row>
    <row r="57" spans="1:4" ht="12.65" customHeight="1">
      <c r="A57" s="83" t="str">
        <f>TABLEAU!FC$7</f>
        <v>53</v>
      </c>
      <c r="B57" s="80">
        <f>TABLEAU!FC$8</f>
        <v>0</v>
      </c>
      <c r="C57" s="85">
        <f>VLOOKUP($C$2,TABLEAU!$A$10:$SF$41,159,FALSE)</f>
        <v>0</v>
      </c>
      <c r="D57" s="59">
        <f>VLOOKUP($C$2,TABLEAU!$A$10:$SF$41,160,FALSE)</f>
        <v>0</v>
      </c>
    </row>
    <row r="58" spans="1:4" ht="15.5">
      <c r="A58" s="66" t="s">
        <v>122</v>
      </c>
      <c r="B58" s="79" t="s">
        <v>123</v>
      </c>
      <c r="C58" s="61">
        <f>VLOOKUP($C$2,TABLEAU!$A$10:$SF$41,162,FALSE)</f>
        <v>40</v>
      </c>
      <c r="D58" s="62">
        <f>VLOOKUP($C$2,TABLEAU!$A$10:$SF$41,163,FALSE)</f>
        <v>2</v>
      </c>
    </row>
    <row r="59" spans="1:4" ht="15.5" customHeight="1">
      <c r="A59" s="67" t="s">
        <v>124</v>
      </c>
      <c r="B59" s="80" t="s">
        <v>125</v>
      </c>
      <c r="C59" s="58">
        <f>VLOOKUP($C$2,TABLEAU!$A$10:$SF$41,165,FALSE)</f>
        <v>0</v>
      </c>
      <c r="D59" s="59">
        <f>VLOOKUP($C$2,TABLEAU!$A$10:$SF$41,166,FALSE)</f>
        <v>0</v>
      </c>
    </row>
    <row r="60" spans="1:4" ht="15.5" customHeight="1">
      <c r="A60" s="93" t="s">
        <v>126</v>
      </c>
      <c r="B60" s="93" t="s">
        <v>127</v>
      </c>
      <c r="C60" s="5">
        <f>VLOOKUP($C$2,TABLEAU!$A$10:$SF$41,168,FALSE)</f>
        <v>0</v>
      </c>
      <c r="D60" s="94">
        <f>VLOOKUP($C$2,TABLEAU!$A$10:$SF$41,169,FALSE)</f>
        <v>0</v>
      </c>
    </row>
    <row r="61" spans="1:4" ht="15.5">
      <c r="A61" s="93"/>
      <c r="B61" s="93"/>
      <c r="C61" s="5"/>
      <c r="D61" s="94"/>
    </row>
    <row r="62" spans="1:4" ht="15.5">
      <c r="A62" s="93"/>
      <c r="B62" s="93"/>
      <c r="C62" s="5"/>
      <c r="D62" s="94"/>
    </row>
    <row r="63" spans="1:4" ht="15.5">
      <c r="A63" s="93"/>
      <c r="B63" s="93"/>
      <c r="C63" s="5"/>
      <c r="D63" s="94"/>
    </row>
    <row r="64" spans="1:4" ht="15.5">
      <c r="A64" s="93"/>
      <c r="B64" s="93"/>
      <c r="C64" s="5"/>
      <c r="D64" s="94"/>
    </row>
    <row r="65" spans="1:4" ht="15.5">
      <c r="A65" s="93"/>
      <c r="B65" s="93"/>
      <c r="C65" s="5"/>
      <c r="D65" s="94"/>
    </row>
  </sheetData>
  <mergeCells count="1">
    <mergeCell ref="A1:D1"/>
  </mergeCells>
  <dataValidations count="1">
    <dataValidation type="list" allowBlank="1" showInputMessage="1" showErrorMessage="1" sqref="C2">
      <formula1>N_P</formula1>
    </dataValidation>
  </dataValidations>
  <pageMargins left="0.70866141732283472" right="0.70866141732283472" top="0.74803149606299213" bottom="0.74803149606299213" header="0.31496062992125984" footer="0.31496062992125984"/>
  <pageSetup paperSize="9" scale="82" orientation="portrait" errors="blank" horizontalDpi="0" verticalDpi="0" r:id="rId1"/>
  <drawing r:id="rId2"/>
</worksheet>
</file>

<file path=xl/worksheets/sheet5.xml><?xml version="1.0" encoding="utf-8"?>
<worksheet xmlns="http://schemas.openxmlformats.org/spreadsheetml/2006/main" xmlns:r="http://schemas.openxmlformats.org/officeDocument/2006/relationships">
  <sheetPr codeName="Feuil6"/>
  <dimension ref="A1:B42"/>
  <sheetViews>
    <sheetView topLeftCell="A16" workbookViewId="0">
      <selection activeCell="A42" sqref="A42"/>
    </sheetView>
  </sheetViews>
  <sheetFormatPr baseColWidth="10" defaultRowHeight="12.5"/>
  <sheetData>
    <row r="1" spans="1:1">
      <c r="A1" s="76" t="s">
        <v>3</v>
      </c>
    </row>
    <row r="2" spans="1:1" ht="14.5">
      <c r="A2" s="13">
        <v>0</v>
      </c>
    </row>
    <row r="3" spans="1:1" ht="14.5">
      <c r="A3" s="13">
        <v>1</v>
      </c>
    </row>
    <row r="4" spans="1:1" ht="14.5">
      <c r="A4" s="13">
        <v>2</v>
      </c>
    </row>
    <row r="5" spans="1:1" ht="14.5">
      <c r="A5" s="13">
        <v>3</v>
      </c>
    </row>
    <row r="6" spans="1:1" ht="14.5">
      <c r="A6" s="13">
        <v>4</v>
      </c>
    </row>
    <row r="7" spans="1:1" ht="14.5">
      <c r="A7" s="13">
        <v>5</v>
      </c>
    </row>
    <row r="8" spans="1:1" ht="14.5">
      <c r="A8" s="13">
        <v>6</v>
      </c>
    </row>
    <row r="9" spans="1:1" ht="14.5">
      <c r="A9" s="13">
        <v>7</v>
      </c>
    </row>
    <row r="10" spans="1:1" ht="14.5">
      <c r="A10" s="13">
        <v>8</v>
      </c>
    </row>
    <row r="11" spans="1:1" ht="14.5">
      <c r="A11" s="13">
        <v>9</v>
      </c>
    </row>
    <row r="12" spans="1:1" ht="14.5">
      <c r="A12" s="13">
        <v>10</v>
      </c>
    </row>
    <row r="13" spans="1:1" ht="14.5">
      <c r="A13" s="13">
        <v>11</v>
      </c>
    </row>
    <row r="14" spans="1:1" ht="14.5">
      <c r="A14" s="13">
        <v>34</v>
      </c>
    </row>
    <row r="15" spans="1:1" ht="14.5">
      <c r="A15" s="13">
        <v>35</v>
      </c>
    </row>
    <row r="16" spans="1:1" ht="14.5">
      <c r="A16" s="13">
        <v>36</v>
      </c>
    </row>
    <row r="17" spans="1:2" ht="14.5">
      <c r="A17" s="13">
        <v>37</v>
      </c>
    </row>
    <row r="18" spans="1:2" ht="14.5">
      <c r="A18" s="13">
        <v>38</v>
      </c>
    </row>
    <row r="19" spans="1:2" ht="14.5">
      <c r="A19" s="13">
        <v>39</v>
      </c>
    </row>
    <row r="20" spans="1:2" ht="14.5">
      <c r="A20" s="13">
        <v>40</v>
      </c>
    </row>
    <row r="21" spans="1:2" ht="14.5">
      <c r="A21" s="13">
        <v>41</v>
      </c>
    </row>
    <row r="22" spans="1:2" ht="14.5">
      <c r="A22" s="13">
        <v>42</v>
      </c>
    </row>
    <row r="23" spans="1:2" ht="14.5">
      <c r="A23" s="13">
        <v>43</v>
      </c>
    </row>
    <row r="24" spans="1:2" ht="14.5">
      <c r="A24" s="13">
        <v>44</v>
      </c>
    </row>
    <row r="25" spans="1:2" ht="14.5">
      <c r="A25" s="13">
        <v>45</v>
      </c>
    </row>
    <row r="26" spans="1:2" ht="14.5">
      <c r="A26" s="13">
        <v>46</v>
      </c>
    </row>
    <row r="27" spans="1:2" ht="14.5">
      <c r="A27" s="14">
        <v>47</v>
      </c>
      <c r="B27" s="76"/>
    </row>
    <row r="28" spans="1:2" ht="14.5">
      <c r="A28" s="14">
        <v>48</v>
      </c>
    </row>
    <row r="29" spans="1:2" ht="14.5">
      <c r="A29" s="14" t="s">
        <v>56</v>
      </c>
    </row>
    <row r="30" spans="1:2" ht="14.5">
      <c r="A30" s="14" t="s">
        <v>63</v>
      </c>
    </row>
    <row r="31" spans="1:2" ht="14.5">
      <c r="A31" s="14" t="s">
        <v>64</v>
      </c>
    </row>
    <row r="32" spans="1:2" ht="14.5">
      <c r="A32" s="77" t="s">
        <v>4</v>
      </c>
    </row>
    <row r="33" spans="1:1" ht="14.5">
      <c r="A33" s="77" t="s">
        <v>0</v>
      </c>
    </row>
    <row r="34" spans="1:1" ht="14.5">
      <c r="A34" s="77" t="s">
        <v>5</v>
      </c>
    </row>
    <row r="35" spans="1:1" ht="14.5">
      <c r="A35" s="77" t="s">
        <v>2</v>
      </c>
    </row>
    <row r="36" spans="1:1" ht="14.5">
      <c r="A36" s="77" t="s">
        <v>1</v>
      </c>
    </row>
    <row r="37" spans="1:1" ht="14.5">
      <c r="A37" s="77" t="s">
        <v>40</v>
      </c>
    </row>
    <row r="38" spans="1:1" ht="14.5">
      <c r="A38" s="77" t="s">
        <v>41</v>
      </c>
    </row>
    <row r="39" spans="1:1" ht="14.5">
      <c r="A39" s="77" t="s">
        <v>14</v>
      </c>
    </row>
    <row r="40" spans="1:1" ht="14.5">
      <c r="A40" s="77" t="s">
        <v>15</v>
      </c>
    </row>
    <row r="41" spans="1:1" ht="14.5">
      <c r="A41" s="77" t="s">
        <v>26</v>
      </c>
    </row>
    <row r="42" spans="1:1" ht="14.5">
      <c r="A42" s="77"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TABLEAU</vt:lpstr>
      <vt:lpstr>Récap</vt:lpstr>
      <vt:lpstr>Impression</vt:lpstr>
      <vt:lpstr>Commande</vt:lpstr>
      <vt:lpstr>Tailles</vt:lpstr>
      <vt:lpstr>TABLEAU!Impression_des_titres</vt:lpstr>
      <vt:lpstr>N_P</vt:lpstr>
      <vt:lpstr>Tableau1</vt:lpstr>
      <vt:lpstr>Commande!Zone_d_impression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Internet</dc:creator>
  <cp:lastModifiedBy>AFEH56</cp:lastModifiedBy>
  <cp:lastPrinted>2018-07-11T15:08:19Z</cp:lastPrinted>
  <dcterms:created xsi:type="dcterms:W3CDTF">2018-01-18T17:10:21Z</dcterms:created>
  <dcterms:modified xsi:type="dcterms:W3CDTF">2018-07-12T16:26:00Z</dcterms:modified>
</cp:coreProperties>
</file>