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60" windowWidth="19420" windowHeight="7950" tabRatio="877" firstSheet="1" activeTab="1"/>
  </bookViews>
  <sheets>
    <sheet name="Vérifications" sheetId="11" state="hidden" r:id="rId1"/>
    <sheet name="Suivi Stock" sheetId="12" r:id="rId2"/>
    <sheet name="BDD ARTICLES" sheetId="1" r:id="rId3"/>
    <sheet name="Signalétiques" sheetId="8" state="hidden" r:id="rId4"/>
    <sheet name="Formations" sheetId="9" state="hidden" r:id="rId5"/>
    <sheet name="Main d'oeuvre + déplacement" sheetId="10" state="hidden" r:id="rId6"/>
  </sheets>
  <definedNames>
    <definedName name="_xlnm._FilterDatabase" localSheetId="2" hidden="1">'BDD ARTICLES'!$B$3:$H$3</definedName>
    <definedName name="_xlnm._FilterDatabase" localSheetId="1" hidden="1">'Suivi Stock'!$A$2:$J$3</definedName>
    <definedName name="Designation">'Suivi Stock'!$C$3:$C$22</definedName>
    <definedName name="En_cours">'Suivi Stock'!$I$3:$I$22</definedName>
    <definedName name="Entrées">'Suivi Stock'!$H$3:$H$22</definedName>
    <definedName name="Réf">'BDD ARTICLES'!$B$4:$B$46</definedName>
    <definedName name="Sorties">'Suivi Stock'!$J$3:$J$22</definedName>
    <definedName name="_xlnm.Print_Area" localSheetId="2">'BDD ARTICLES'!$B$1:$E$46</definedName>
    <definedName name="_xlnm.Print_Area" localSheetId="4">Formations!$B$3:$J$8</definedName>
    <definedName name="_xlnm.Print_Area" localSheetId="5">'Main d''oeuvre + déplacement'!$D$5:$E$18</definedName>
    <definedName name="_xlnm.Print_Area" localSheetId="3">Signalétiques!$C$2:$H$22</definedName>
    <definedName name="_xlnm.Print_Area" localSheetId="0">Vérifications!$A$1:$G$24</definedName>
  </definedNames>
  <calcPr calcId="145621"/>
</workbook>
</file>

<file path=xl/calcChain.xml><?xml version="1.0" encoding="utf-8"?>
<calcChain xmlns="http://schemas.openxmlformats.org/spreadsheetml/2006/main">
  <c r="C4" i="12" l="1"/>
  <c r="C5" i="12"/>
  <c r="C6" i="12"/>
  <c r="C7" i="12"/>
  <c r="C8" i="12"/>
  <c r="C9" i="12"/>
  <c r="C10" i="12"/>
  <c r="C11" i="12"/>
  <c r="C12" i="12"/>
  <c r="C13" i="12"/>
  <c r="C14" i="12"/>
  <c r="C15" i="12"/>
  <c r="C16" i="12"/>
  <c r="C17" i="12"/>
  <c r="C18" i="12"/>
  <c r="C19" i="12"/>
  <c r="C20" i="12"/>
  <c r="C21" i="12"/>
  <c r="C22" i="12"/>
  <c r="C3" i="12"/>
  <c r="G4" i="1" l="1"/>
  <c r="G46" i="1"/>
  <c r="G44" i="1"/>
  <c r="G42" i="1"/>
  <c r="G40" i="1"/>
  <c r="G38" i="1"/>
  <c r="G36" i="1"/>
  <c r="G34" i="1"/>
  <c r="G32" i="1"/>
  <c r="G30" i="1"/>
  <c r="G28" i="1"/>
  <c r="G26" i="1"/>
  <c r="G24" i="1"/>
  <c r="G22" i="1"/>
  <c r="G20" i="1"/>
  <c r="G18" i="1"/>
  <c r="G16" i="1"/>
  <c r="G14" i="1"/>
  <c r="G12" i="1"/>
  <c r="G10" i="1"/>
  <c r="G8" i="1"/>
  <c r="G6" i="1"/>
  <c r="G45" i="1"/>
  <c r="G43" i="1"/>
  <c r="G41" i="1"/>
  <c r="G39" i="1"/>
  <c r="G37" i="1"/>
  <c r="G35" i="1"/>
  <c r="G33" i="1"/>
  <c r="G31" i="1"/>
  <c r="G29" i="1"/>
  <c r="G27" i="1"/>
  <c r="G25" i="1"/>
  <c r="G23" i="1"/>
  <c r="G21" i="1"/>
  <c r="G19" i="1"/>
  <c r="G17" i="1"/>
  <c r="G15" i="1"/>
  <c r="G13" i="1"/>
  <c r="G11" i="1"/>
  <c r="G9" i="1"/>
  <c r="G7" i="1"/>
  <c r="G5" i="1"/>
  <c r="F5" i="1"/>
  <c r="F46" i="1"/>
  <c r="H46" i="1" s="1"/>
  <c r="F44" i="1"/>
  <c r="H44" i="1" s="1"/>
  <c r="F42" i="1"/>
  <c r="H42" i="1" s="1"/>
  <c r="F40" i="1"/>
  <c r="H40" i="1" s="1"/>
  <c r="F38" i="1"/>
  <c r="H38" i="1" s="1"/>
  <c r="F36" i="1"/>
  <c r="H36" i="1" s="1"/>
  <c r="F34" i="1"/>
  <c r="H34" i="1" s="1"/>
  <c r="F32" i="1"/>
  <c r="H32" i="1" s="1"/>
  <c r="F30" i="1"/>
  <c r="H30" i="1" s="1"/>
  <c r="F28" i="1"/>
  <c r="H28" i="1" s="1"/>
  <c r="F26" i="1"/>
  <c r="H26" i="1" s="1"/>
  <c r="F24" i="1"/>
  <c r="H24" i="1" s="1"/>
  <c r="F22" i="1"/>
  <c r="H22" i="1" s="1"/>
  <c r="F20" i="1"/>
  <c r="H20" i="1" s="1"/>
  <c r="F18" i="1"/>
  <c r="H18" i="1" s="1"/>
  <c r="F16" i="1"/>
  <c r="H16" i="1" s="1"/>
  <c r="F14" i="1"/>
  <c r="H14" i="1" s="1"/>
  <c r="F12" i="1"/>
  <c r="H12" i="1" s="1"/>
  <c r="F10" i="1"/>
  <c r="H10" i="1" s="1"/>
  <c r="F8" i="1"/>
  <c r="H8" i="1" s="1"/>
  <c r="F6" i="1"/>
  <c r="H6" i="1" s="1"/>
  <c r="F4" i="1"/>
  <c r="H4" i="1" s="1"/>
  <c r="F45" i="1"/>
  <c r="H45" i="1" s="1"/>
  <c r="F43" i="1"/>
  <c r="H43" i="1" s="1"/>
  <c r="F41" i="1"/>
  <c r="H41" i="1" s="1"/>
  <c r="F39" i="1"/>
  <c r="H39" i="1" s="1"/>
  <c r="F37" i="1"/>
  <c r="H37" i="1" s="1"/>
  <c r="F35" i="1"/>
  <c r="H35" i="1" s="1"/>
  <c r="F33" i="1"/>
  <c r="H33" i="1" s="1"/>
  <c r="F31" i="1"/>
  <c r="H31" i="1" s="1"/>
  <c r="F29" i="1"/>
  <c r="H29" i="1" s="1"/>
  <c r="F27" i="1"/>
  <c r="H27" i="1" s="1"/>
  <c r="F25" i="1"/>
  <c r="H25" i="1" s="1"/>
  <c r="F23" i="1"/>
  <c r="H23" i="1" s="1"/>
  <c r="F21" i="1"/>
  <c r="H21" i="1" s="1"/>
  <c r="F19" i="1"/>
  <c r="H19" i="1" s="1"/>
  <c r="F17" i="1"/>
  <c r="H17" i="1" s="1"/>
  <c r="F15" i="1"/>
  <c r="H15" i="1" s="1"/>
  <c r="F13" i="1"/>
  <c r="H13" i="1" s="1"/>
  <c r="F11" i="1"/>
  <c r="H11" i="1" s="1"/>
  <c r="F9" i="1"/>
  <c r="H9" i="1" s="1"/>
  <c r="F7" i="1"/>
  <c r="H7" i="1" s="1"/>
  <c r="G12" i="8"/>
  <c r="F12" i="8"/>
  <c r="E12" i="8"/>
  <c r="D12" i="8"/>
  <c r="G11" i="8"/>
  <c r="F11" i="8"/>
  <c r="E11" i="8"/>
  <c r="D11" i="8"/>
  <c r="H5" i="1" l="1"/>
  <c r="G22" i="8"/>
  <c r="F22" i="8"/>
  <c r="E22" i="8"/>
  <c r="D22" i="8"/>
  <c r="G21" i="8"/>
  <c r="F21" i="8"/>
  <c r="E21" i="8"/>
  <c r="D21" i="8"/>
  <c r="G20" i="8"/>
  <c r="F20" i="8"/>
  <c r="E20" i="8"/>
  <c r="D20" i="8"/>
  <c r="G19" i="8"/>
  <c r="F19" i="8"/>
  <c r="E19" i="8"/>
  <c r="D19" i="8"/>
</calcChain>
</file>

<file path=xl/comments1.xml><?xml version="1.0" encoding="utf-8"?>
<comments xmlns="http://schemas.openxmlformats.org/spreadsheetml/2006/main">
  <authors>
    <author>user</author>
  </authors>
  <commentList>
    <comment ref="B15" authorId="0">
      <text>
        <r>
          <rPr>
            <b/>
            <sz val="9"/>
            <color indexed="81"/>
            <rFont val="Tahoma"/>
            <family val="2"/>
          </rPr>
          <t>user: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>
  <authors>
    <author>user</author>
  </authors>
  <commentList>
    <comment ref="C6" authorId="0">
      <text>
        <r>
          <rPr>
            <b/>
            <sz val="9"/>
            <color indexed="81"/>
            <rFont val="Tahoma"/>
            <family val="2"/>
          </rPr>
          <t>user:</t>
        </r>
        <r>
          <rPr>
            <sz val="9"/>
            <color indexed="81"/>
            <rFont val="Tahoma"/>
            <family val="2"/>
          </rPr>
          <t xml:space="preserve">
Les plans avec consignes bilingue sont au même tarif</t>
        </r>
      </text>
    </comment>
    <comment ref="C20" authorId="0">
      <text>
        <r>
          <rPr>
            <b/>
            <sz val="9"/>
            <color indexed="81"/>
            <rFont val="Tahoma"/>
            <family val="2"/>
          </rPr>
          <t>user:</t>
        </r>
        <r>
          <rPr>
            <sz val="9"/>
            <color indexed="81"/>
            <rFont val="Tahoma"/>
            <family val="2"/>
          </rPr>
          <t xml:space="preserve">
Format de 100x100 à 300x100</t>
        </r>
      </text>
    </comment>
    <comment ref="C21" authorId="0">
      <text>
        <r>
          <rPr>
            <b/>
            <sz val="9"/>
            <color indexed="81"/>
            <rFont val="Tahoma"/>
            <family val="2"/>
          </rPr>
          <t>user:</t>
        </r>
        <r>
          <rPr>
            <sz val="9"/>
            <color indexed="81"/>
            <rFont val="Tahoma"/>
            <family val="2"/>
          </rPr>
          <t xml:space="preserve">
Format de 300x200 à 600x200</t>
        </r>
      </text>
    </comment>
    <comment ref="C22" authorId="0">
      <text>
        <r>
          <rPr>
            <b/>
            <sz val="9"/>
            <color indexed="81"/>
            <rFont val="Tahoma"/>
            <family val="2"/>
          </rPr>
          <t>user:</t>
        </r>
        <r>
          <rPr>
            <sz val="9"/>
            <color indexed="81"/>
            <rFont val="Tahoma"/>
            <family val="2"/>
          </rPr>
          <t xml:space="preserve">
Panneau Bleu</t>
        </r>
      </text>
    </comment>
  </commentList>
</comments>
</file>

<file path=xl/sharedStrings.xml><?xml version="1.0" encoding="utf-8"?>
<sst xmlns="http://schemas.openxmlformats.org/spreadsheetml/2006/main" count="270" uniqueCount="223">
  <si>
    <t>Constructeur :</t>
  </si>
  <si>
    <t xml:space="preserve">Ref : </t>
  </si>
  <si>
    <t xml:space="preserve">Designation : </t>
  </si>
  <si>
    <t>0 à 5</t>
  </si>
  <si>
    <t>0 à 20</t>
  </si>
  <si>
    <t>21 à 50</t>
  </si>
  <si>
    <t>21 à …</t>
  </si>
  <si>
    <t>Prix inf</t>
  </si>
  <si>
    <t>STD</t>
  </si>
  <si>
    <t>Remisé</t>
  </si>
  <si>
    <t>Dérog Siège</t>
  </si>
  <si>
    <r>
      <t>Plans</t>
    </r>
    <r>
      <rPr>
        <b/>
        <sz val="11"/>
        <color theme="1"/>
        <rFont val="Calibri"/>
        <family val="2"/>
        <scheme val="minor"/>
      </rPr>
      <t xml:space="preserve"> :</t>
    </r>
  </si>
  <si>
    <t>Plan d'intervention 600x400 avec cadre alu</t>
  </si>
  <si>
    <t>Plan d'intervention 450x300 avec cadre alu</t>
  </si>
  <si>
    <t>Plan évacuation 450x300 avec cadre alu</t>
  </si>
  <si>
    <t xml:space="preserve">Consigne de sécurité : </t>
  </si>
  <si>
    <t>Consigne de sécurité format A4</t>
  </si>
  <si>
    <t>Consigne de sécurité A3</t>
  </si>
  <si>
    <t xml:space="preserve">Panneaux de lutte contre l'incendie : </t>
  </si>
  <si>
    <t xml:space="preserve">Panneaux identification </t>
  </si>
  <si>
    <t>Panneaux de visualisation</t>
  </si>
  <si>
    <t>Panneaux avertissements / indication danger</t>
  </si>
  <si>
    <t xml:space="preserve">Signalisation évacuation </t>
  </si>
  <si>
    <t>Signalétique obligations et indications</t>
  </si>
  <si>
    <t>Signalétiques</t>
  </si>
  <si>
    <t>Crétation BAT (sans impression finale)</t>
  </si>
  <si>
    <t>Formation réglementaire</t>
  </si>
  <si>
    <t>Formation Manipulation extincteur pour 8 à 12pers.</t>
  </si>
  <si>
    <t>Formation Evacuation</t>
  </si>
  <si>
    <t>600€ pour une 1/2j</t>
  </si>
  <si>
    <t>1ere phase : Mise en place des procédures d'évacuation    150€</t>
  </si>
  <si>
    <t>2nd phase : Exercice d'évacuation   395€</t>
  </si>
  <si>
    <t>3ème phase : Formation du personnel  550€</t>
  </si>
  <si>
    <t>Main d'œuvre</t>
  </si>
  <si>
    <t>Blocs de secours</t>
  </si>
  <si>
    <t>Désenfumage</t>
  </si>
  <si>
    <t>65€/heure</t>
  </si>
  <si>
    <t>Alarme</t>
  </si>
  <si>
    <t>Plan</t>
  </si>
  <si>
    <t>5€/plan</t>
  </si>
  <si>
    <t>Extincteur mise en service/installation</t>
  </si>
  <si>
    <t>5€/extincteur installé</t>
  </si>
  <si>
    <t>Extincteur mise en conformité</t>
  </si>
  <si>
    <t>50€/h</t>
  </si>
  <si>
    <t>Urgence</t>
  </si>
  <si>
    <t>100€/heure</t>
  </si>
  <si>
    <t>Audit</t>
  </si>
  <si>
    <t>Déplacements :</t>
  </si>
  <si>
    <t>Vacation zone 1 (0 à 10kms)</t>
  </si>
  <si>
    <t>Vacation zone 2 (10 à 20kms)</t>
  </si>
  <si>
    <t>Vacation zone 3 (20 à 50kms)</t>
  </si>
  <si>
    <t>Vacation zone 4 (50kms et +)</t>
  </si>
  <si>
    <t xml:space="preserve">Formations : </t>
  </si>
  <si>
    <t>50€/heure</t>
  </si>
  <si>
    <t>Plan d'intervention 600x400 Plexiglass</t>
  </si>
  <si>
    <t>Plan évacuation 450x300 Plexiglass</t>
  </si>
  <si>
    <t xml:space="preserve">Tarifs vérification : </t>
  </si>
  <si>
    <t xml:space="preserve">Vérification extincteur </t>
  </si>
  <si>
    <t>Vérification RIA/EP45</t>
  </si>
  <si>
    <t>Vérification RIA APSAD</t>
  </si>
  <si>
    <t>Vérification désenfumage</t>
  </si>
  <si>
    <t>Vérification BAES</t>
  </si>
  <si>
    <t>Vérification poteau incendie(premier)</t>
  </si>
  <si>
    <t>Vérification poteau incendie à partir du 2ème</t>
  </si>
  <si>
    <t xml:space="preserve">Alarmes : </t>
  </si>
  <si>
    <t xml:space="preserve">Type 4 </t>
  </si>
  <si>
    <t>DM</t>
  </si>
  <si>
    <t>Derog Siège</t>
  </si>
  <si>
    <t>Les premières vérifications des Alarmes type 1 - 2a/2b et 3 s'effectuent à 2 techniciens</t>
  </si>
  <si>
    <t>Centrale Type 1 et 2A</t>
  </si>
  <si>
    <t>Centrale Type 2B</t>
  </si>
  <si>
    <t>en cours</t>
  </si>
  <si>
    <t>Centrale Type 3</t>
  </si>
  <si>
    <t>Vérification Porte Coupe Feu Battante</t>
  </si>
  <si>
    <t>Vérification Porte Coupe Feu Coulissante</t>
  </si>
  <si>
    <t>Périphériques pour Type 1 et 2A (hors PCF, tarif à prendre sur ligne plus haut)</t>
  </si>
  <si>
    <t>Stock actuel</t>
  </si>
  <si>
    <t>Stock en cours de sortie</t>
  </si>
  <si>
    <t>Stock final</t>
  </si>
  <si>
    <t>Dates</t>
  </si>
  <si>
    <t>Numéro DA</t>
  </si>
  <si>
    <t>Nom clients</t>
  </si>
  <si>
    <t>Cmdes clts</t>
  </si>
  <si>
    <t>En attente livraison</t>
  </si>
  <si>
    <t>Entrées</t>
  </si>
  <si>
    <t>En cours</t>
  </si>
  <si>
    <t>Sorties</t>
  </si>
  <si>
    <t>DésignationMatériel</t>
  </si>
  <si>
    <t>REF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</si>
  <si>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</si>
  <si>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</si>
  <si>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</si>
  <si>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</si>
  <si>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</si>
  <si>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</si>
  <si>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</si>
  <si>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</si>
  <si>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</si>
  <si>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</si>
  <si>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</si>
  <si>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</si>
  <si>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</si>
  <si>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</si>
  <si>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</si>
  <si>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</si>
  <si>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</si>
  <si>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</si>
  <si>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T</t>
  </si>
  <si>
    <t>S</t>
  </si>
  <si>
    <t>U</t>
  </si>
  <si>
    <t>V</t>
  </si>
  <si>
    <t>W</t>
  </si>
  <si>
    <t>Y</t>
  </si>
  <si>
    <t>X</t>
  </si>
  <si>
    <t>Z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</si>
  <si>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</si>
  <si>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</si>
  <si>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</si>
  <si>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</si>
  <si>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</si>
  <si>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</si>
  <si>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</si>
  <si>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</si>
  <si>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</si>
  <si>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</si>
  <si>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</si>
  <si>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</si>
  <si>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</si>
  <si>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</si>
  <si>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</si>
  <si>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</si>
  <si>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A17</t>
  </si>
  <si>
    <t>A001</t>
  </si>
  <si>
    <t>A002</t>
  </si>
  <si>
    <t>A003</t>
  </si>
  <si>
    <t>A004</t>
  </si>
  <si>
    <t>A005</t>
  </si>
  <si>
    <t>A006</t>
  </si>
  <si>
    <t>A007</t>
  </si>
  <si>
    <t>A008</t>
  </si>
  <si>
    <t>A009</t>
  </si>
  <si>
    <t>A010</t>
  </si>
  <si>
    <t>A011</t>
  </si>
  <si>
    <t>A012</t>
  </si>
  <si>
    <t>A013</t>
  </si>
  <si>
    <t>A014</t>
  </si>
  <si>
    <t>A015</t>
  </si>
  <si>
    <t>A016</t>
  </si>
  <si>
    <t>A017</t>
  </si>
  <si>
    <t>A018</t>
  </si>
  <si>
    <t>A019</t>
  </si>
  <si>
    <t>A020</t>
  </si>
  <si>
    <t>A021</t>
  </si>
  <si>
    <t>A022</t>
  </si>
  <si>
    <t>A023</t>
  </si>
  <si>
    <t>A024</t>
  </si>
  <si>
    <t>A025</t>
  </si>
  <si>
    <t>A026</t>
  </si>
  <si>
    <t>A027</t>
  </si>
  <si>
    <t>A028</t>
  </si>
  <si>
    <t>A029</t>
  </si>
  <si>
    <t>A030</t>
  </si>
  <si>
    <t>A031</t>
  </si>
  <si>
    <t>A032</t>
  </si>
  <si>
    <t>A033</t>
  </si>
  <si>
    <t>A034</t>
  </si>
  <si>
    <t>A035</t>
  </si>
  <si>
    <t>A036</t>
  </si>
  <si>
    <t>A037</t>
  </si>
  <si>
    <t>A038</t>
  </si>
  <si>
    <t>A039</t>
  </si>
  <si>
    <t>A040</t>
  </si>
  <si>
    <t>A041</t>
  </si>
  <si>
    <t>A042</t>
  </si>
  <si>
    <t>A043</t>
  </si>
  <si>
    <t>B001</t>
  </si>
  <si>
    <t>B002</t>
  </si>
  <si>
    <t>B003</t>
  </si>
  <si>
    <t>B004</t>
  </si>
  <si>
    <t>B005</t>
  </si>
  <si>
    <t>B006</t>
  </si>
  <si>
    <t>B007</t>
  </si>
  <si>
    <t>B008</t>
  </si>
  <si>
    <t>B009</t>
  </si>
  <si>
    <t>B010</t>
  </si>
  <si>
    <t>B011</t>
  </si>
  <si>
    <t>B012</t>
  </si>
  <si>
    <t>B013</t>
  </si>
  <si>
    <t>B014</t>
  </si>
  <si>
    <t>B015</t>
  </si>
  <si>
    <t>B016</t>
  </si>
  <si>
    <t>B017</t>
  </si>
  <si>
    <t>B018</t>
  </si>
  <si>
    <t>B019</t>
  </si>
  <si>
    <t>B020</t>
  </si>
  <si>
    <t>B021</t>
  </si>
  <si>
    <t>B022</t>
  </si>
  <si>
    <t>B023</t>
  </si>
  <si>
    <t>B024</t>
  </si>
  <si>
    <t>B025</t>
  </si>
  <si>
    <t>B026</t>
  </si>
  <si>
    <t>B027</t>
  </si>
  <si>
    <t>B028</t>
  </si>
  <si>
    <t>B029</t>
  </si>
  <si>
    <t>B030</t>
  </si>
  <si>
    <t>B031</t>
  </si>
  <si>
    <t>B032</t>
  </si>
  <si>
    <t>B033</t>
  </si>
  <si>
    <t>B034</t>
  </si>
  <si>
    <t>B035</t>
  </si>
  <si>
    <t>B036</t>
  </si>
  <si>
    <t>B037</t>
  </si>
  <si>
    <t>B038</t>
  </si>
  <si>
    <t>B039</t>
  </si>
  <si>
    <t>B040</t>
  </si>
  <si>
    <t>B041</t>
  </si>
  <si>
    <t>B042</t>
  </si>
  <si>
    <t>B043</t>
  </si>
  <si>
    <t>DA1</t>
  </si>
  <si>
    <t>client1</t>
  </si>
  <si>
    <t>client2</t>
  </si>
  <si>
    <t>DA2</t>
  </si>
  <si>
    <t>https://forum.excel-pratique.com/excel/formule-excel-t93516.html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</si>
</sst>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i/>
      <sz val="11"/>
      <color theme="1"/>
      <name val="Calibri"/>
      <family val="2"/>
      <scheme val="minor"/>
    </font>
    <font>
      <b/>
      <u/>
      <sz val="11"/>
      <color rgb="FFFF000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0"/>
      <name val="Cambria"/>
      <family val="1"/>
      <scheme val="major"/>
    </font>
    <font>
      <b/>
      <sz val="14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249977111117893"/>
        <bgColor indexed="64"/>
      </patternFill>
    </fill>
  </fills>
  <borders count="42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44" fontId="4" fillId="0" borderId="0" applyFont="0" applyFill="0" applyBorder="0" applyAlignment="0" applyProtection="0"/>
    <xf numFmtId="0" fontId="13" fillId="0" borderId="0" applyNumberFormat="0" applyFill="0" applyBorder="0" applyAlignment="0" applyProtection="0"/>
  </cellStyleXfs>
  <cellXfs count="117">
    <xf numFmtId="0" fontId="0" fillId="0" borderId="0" xfId="0"/>
    <xf numFmtId="0" fontId="0" fillId="0" borderId="13" xfId="0" applyBorder="1"/>
    <xf numFmtId="0" fontId="0" fillId="0" borderId="13" xfId="0" applyBorder="1" applyProtection="1">
      <protection hidden="1"/>
    </xf>
    <xf numFmtId="0" fontId="0" fillId="0" borderId="14" xfId="0" applyBorder="1" applyProtection="1">
      <protection hidden="1"/>
    </xf>
    <xf numFmtId="0" fontId="0" fillId="0" borderId="12" xfId="0" applyBorder="1"/>
    <xf numFmtId="0" fontId="0" fillId="0" borderId="5" xfId="0" applyBorder="1"/>
    <xf numFmtId="0" fontId="0" fillId="2" borderId="14" xfId="0" applyFill="1" applyBorder="1" applyProtection="1">
      <protection hidden="1"/>
    </xf>
    <xf numFmtId="0" fontId="0" fillId="0" borderId="14" xfId="0" applyBorder="1"/>
    <xf numFmtId="0" fontId="1" fillId="0" borderId="12" xfId="0" applyFont="1" applyBorder="1"/>
    <xf numFmtId="0" fontId="0" fillId="0" borderId="17" xfId="0" applyBorder="1"/>
    <xf numFmtId="0" fontId="0" fillId="0" borderId="22" xfId="0" applyBorder="1"/>
    <xf numFmtId="0" fontId="1" fillId="0" borderId="23" xfId="0" applyFont="1" applyFill="1" applyBorder="1" applyProtection="1">
      <protection hidden="1"/>
    </xf>
    <xf numFmtId="44" fontId="0" fillId="0" borderId="16" xfId="1" applyFont="1" applyBorder="1" applyProtection="1">
      <protection hidden="1"/>
    </xf>
    <xf numFmtId="44" fontId="0" fillId="0" borderId="14" xfId="1" applyFont="1" applyBorder="1"/>
    <xf numFmtId="44" fontId="0" fillId="0" borderId="17" xfId="1" applyFont="1" applyBorder="1"/>
    <xf numFmtId="44" fontId="0" fillId="0" borderId="13" xfId="1" applyFont="1" applyBorder="1" applyProtection="1">
      <protection hidden="1"/>
    </xf>
    <xf numFmtId="0" fontId="0" fillId="3" borderId="13" xfId="0" applyFill="1" applyBorder="1" applyProtection="1">
      <protection hidden="1"/>
    </xf>
    <xf numFmtId="0" fontId="1" fillId="0" borderId="1" xfId="0" applyFont="1" applyBorder="1" applyProtection="1">
      <protection hidden="1"/>
    </xf>
    <xf numFmtId="0" fontId="1" fillId="0" borderId="38" xfId="0" applyFont="1" applyBorder="1" applyProtection="1">
      <protection hidden="1"/>
    </xf>
    <xf numFmtId="0" fontId="7" fillId="0" borderId="19" xfId="0" applyFont="1" applyBorder="1" applyProtection="1">
      <protection hidden="1"/>
    </xf>
    <xf numFmtId="0" fontId="7" fillId="0" borderId="20" xfId="0" applyFont="1" applyBorder="1" applyProtection="1">
      <protection hidden="1"/>
    </xf>
    <xf numFmtId="0" fontId="1" fillId="0" borderId="10" xfId="0" applyFont="1" applyBorder="1" applyProtection="1">
      <protection hidden="1"/>
    </xf>
    <xf numFmtId="0" fontId="1" fillId="0" borderId="11" xfId="0" applyFont="1" applyFill="1" applyBorder="1" applyProtection="1">
      <protection hidden="1"/>
    </xf>
    <xf numFmtId="0" fontId="7" fillId="0" borderId="13" xfId="0" applyFont="1" applyBorder="1" applyProtection="1">
      <protection hidden="1"/>
    </xf>
    <xf numFmtId="0" fontId="3" fillId="0" borderId="12" xfId="0" applyFont="1" applyBorder="1" applyProtection="1">
      <protection hidden="1"/>
    </xf>
    <xf numFmtId="0" fontId="0" fillId="0" borderId="12" xfId="0" applyBorder="1" applyProtection="1">
      <protection hidden="1"/>
    </xf>
    <xf numFmtId="44" fontId="0" fillId="0" borderId="13" xfId="1" applyFont="1" applyFill="1" applyBorder="1" applyProtection="1">
      <protection hidden="1"/>
    </xf>
    <xf numFmtId="0" fontId="0" fillId="0" borderId="5" xfId="0" applyBorder="1" applyProtection="1">
      <protection hidden="1"/>
    </xf>
    <xf numFmtId="0" fontId="1" fillId="0" borderId="21" xfId="0" applyFont="1" applyBorder="1"/>
    <xf numFmtId="0" fontId="1" fillId="0" borderId="12" xfId="0" applyFont="1" applyBorder="1" applyAlignment="1">
      <alignment wrapText="1"/>
    </xf>
    <xf numFmtId="0" fontId="1" fillId="0" borderId="35" xfId="0" applyFont="1" applyBorder="1"/>
    <xf numFmtId="0" fontId="0" fillId="0" borderId="7" xfId="0" applyBorder="1"/>
    <xf numFmtId="44" fontId="0" fillId="0" borderId="10" xfId="1" applyFont="1" applyBorder="1" applyProtection="1">
      <protection hidden="1"/>
    </xf>
    <xf numFmtId="44" fontId="0" fillId="2" borderId="14" xfId="1" applyFont="1" applyFill="1" applyBorder="1" applyProtection="1">
      <protection hidden="1"/>
    </xf>
    <xf numFmtId="0" fontId="0" fillId="0" borderId="5" xfId="0" applyFill="1" applyBorder="1" applyProtection="1">
      <protection hidden="1"/>
    </xf>
    <xf numFmtId="0" fontId="0" fillId="0" borderId="9" xfId="0" applyBorder="1" applyProtection="1">
      <protection hidden="1"/>
    </xf>
    <xf numFmtId="0" fontId="0" fillId="2" borderId="11" xfId="0" applyFill="1" applyBorder="1" applyProtection="1">
      <protection hidden="1"/>
    </xf>
    <xf numFmtId="0" fontId="0" fillId="0" borderId="12" xfId="0" applyBorder="1" applyAlignment="1" applyProtection="1">
      <alignment wrapText="1"/>
      <protection hidden="1"/>
    </xf>
    <xf numFmtId="44" fontId="0" fillId="0" borderId="13" xfId="1" applyFont="1" applyBorder="1" applyAlignment="1" applyProtection="1">
      <alignment horizontal="right"/>
      <protection hidden="1"/>
    </xf>
    <xf numFmtId="0" fontId="0" fillId="3" borderId="16" xfId="0" applyFill="1" applyBorder="1"/>
    <xf numFmtId="0" fontId="0" fillId="0" borderId="13" xfId="0" applyBorder="1" applyAlignment="1" applyProtection="1">
      <alignment horizontal="center" vertical="center"/>
      <protection hidden="1"/>
    </xf>
    <xf numFmtId="0" fontId="12" fillId="6" borderId="13" xfId="0" applyFont="1" applyFill="1" applyBorder="1" applyAlignment="1">
      <alignment horizontal="center" vertical="center"/>
    </xf>
    <xf numFmtId="0" fontId="12" fillId="7" borderId="6" xfId="0" applyFont="1" applyFill="1" applyBorder="1" applyAlignment="1">
      <alignment horizontal="center" vertical="center"/>
    </xf>
    <xf numFmtId="0" fontId="11" fillId="4" borderId="10" xfId="0" applyFont="1" applyFill="1" applyBorder="1" applyAlignment="1">
      <alignment horizontal="center" vertical="center" wrapText="1"/>
    </xf>
    <xf numFmtId="0" fontId="11" fillId="4" borderId="11" xfId="0" applyFont="1" applyFill="1" applyBorder="1" applyAlignment="1">
      <alignment horizontal="center" vertical="center" wrapText="1"/>
    </xf>
    <xf numFmtId="0" fontId="12" fillId="5" borderId="6" xfId="0" applyFont="1" applyFill="1" applyBorder="1" applyAlignment="1">
      <alignment horizontal="center" vertical="center"/>
    </xf>
    <xf numFmtId="0" fontId="12" fillId="8" borderId="6" xfId="0" applyFont="1" applyFill="1" applyBorder="1" applyAlignment="1">
      <alignment horizontal="center"/>
    </xf>
    <xf numFmtId="0" fontId="12" fillId="8" borderId="6" xfId="0" applyFont="1" applyFill="1" applyBorder="1" applyAlignment="1">
      <alignment horizontal="center" wrapText="1"/>
    </xf>
    <xf numFmtId="0" fontId="12" fillId="9" borderId="6" xfId="0" applyFont="1" applyFill="1" applyBorder="1" applyAlignment="1">
      <alignment horizontal="center"/>
    </xf>
    <xf numFmtId="0" fontId="12" fillId="10" borderId="6" xfId="0" applyFont="1" applyFill="1" applyBorder="1" applyAlignment="1">
      <alignment horizontal="center"/>
    </xf>
    <xf numFmtId="0" fontId="1" fillId="0" borderId="9" xfId="0" applyFont="1" applyBorder="1"/>
    <xf numFmtId="0" fontId="1" fillId="0" borderId="10" xfId="0" applyFont="1" applyBorder="1"/>
    <xf numFmtId="0" fontId="1" fillId="0" borderId="10" xfId="0" applyFont="1" applyBorder="1" applyAlignment="1">
      <alignment horizontal="center" vertical="center"/>
    </xf>
    <xf numFmtId="14" fontId="0" fillId="0" borderId="13" xfId="0" applyNumberFormat="1" applyBorder="1" applyProtection="1">
      <protection locked="0"/>
    </xf>
    <xf numFmtId="0" fontId="0" fillId="0" borderId="13" xfId="0" applyBorder="1" applyProtection="1">
      <protection locked="0"/>
    </xf>
    <xf numFmtId="0" fontId="0" fillId="0" borderId="13" xfId="0" applyFill="1" applyBorder="1" applyProtection="1">
      <protection locked="0"/>
    </xf>
    <xf numFmtId="0" fontId="0" fillId="0" borderId="0" xfId="0" applyProtection="1">
      <protection locked="0"/>
    </xf>
    <xf numFmtId="0" fontId="0" fillId="11" borderId="13" xfId="0" applyFill="1" applyBorder="1"/>
    <xf numFmtId="0" fontId="13" fillId="0" borderId="0" xfId="2"/>
    <xf numFmtId="0" fontId="2" fillId="0" borderId="18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2" fillId="0" borderId="29" xfId="0" applyFont="1" applyBorder="1" applyAlignment="1">
      <alignment horizontal="center" vertical="center"/>
    </xf>
    <xf numFmtId="0" fontId="2" fillId="0" borderId="30" xfId="0" applyFont="1" applyBorder="1" applyAlignment="1">
      <alignment horizontal="center" vertical="center"/>
    </xf>
    <xf numFmtId="0" fontId="8" fillId="0" borderId="0" xfId="0" applyFont="1" applyAlignment="1">
      <alignment horizontal="center" wrapText="1"/>
    </xf>
    <xf numFmtId="0" fontId="0" fillId="0" borderId="28" xfId="0" applyBorder="1" applyAlignment="1">
      <alignment horizontal="center" wrapText="1"/>
    </xf>
    <xf numFmtId="0" fontId="0" fillId="0" borderId="27" xfId="0" applyBorder="1" applyAlignment="1">
      <alignment horizontal="center" wrapText="1"/>
    </xf>
    <xf numFmtId="0" fontId="0" fillId="0" borderId="33" xfId="0" applyFill="1" applyBorder="1" applyAlignment="1" applyProtection="1">
      <alignment horizontal="center"/>
      <protection hidden="1"/>
    </xf>
    <xf numFmtId="0" fontId="0" fillId="0" borderId="4" xfId="0" applyFill="1" applyBorder="1" applyAlignment="1" applyProtection="1">
      <alignment horizontal="center"/>
      <protection hidden="1"/>
    </xf>
    <xf numFmtId="0" fontId="3" fillId="0" borderId="8" xfId="0" applyFont="1" applyBorder="1" applyAlignment="1">
      <alignment horizontal="left"/>
    </xf>
    <xf numFmtId="0" fontId="3" fillId="0" borderId="0" xfId="0" applyFont="1" applyBorder="1" applyAlignment="1">
      <alignment horizontal="left"/>
    </xf>
    <xf numFmtId="0" fontId="3" fillId="0" borderId="4" xfId="0" applyFont="1" applyBorder="1" applyAlignment="1">
      <alignment horizontal="left"/>
    </xf>
    <xf numFmtId="0" fontId="0" fillId="0" borderId="12" xfId="0" applyBorder="1" applyAlignment="1" applyProtection="1">
      <alignment horizontal="center"/>
      <protection hidden="1"/>
    </xf>
    <xf numFmtId="0" fontId="0" fillId="0" borderId="13" xfId="0" applyBorder="1" applyAlignment="1" applyProtection="1">
      <alignment horizontal="center"/>
      <protection hidden="1"/>
    </xf>
    <xf numFmtId="0" fontId="0" fillId="0" borderId="14" xfId="0" applyBorder="1" applyAlignment="1" applyProtection="1">
      <alignment horizontal="center"/>
      <protection hidden="1"/>
    </xf>
    <xf numFmtId="44" fontId="0" fillId="0" borderId="13" xfId="1" applyFont="1" applyBorder="1" applyAlignment="1" applyProtection="1">
      <alignment horizontal="center"/>
      <protection hidden="1"/>
    </xf>
    <xf numFmtId="44" fontId="0" fillId="0" borderId="14" xfId="1" applyFont="1" applyBorder="1" applyAlignment="1" applyProtection="1">
      <alignment horizontal="center"/>
      <protection hidden="1"/>
    </xf>
    <xf numFmtId="0" fontId="3" fillId="0" borderId="34" xfId="0" applyFont="1" applyBorder="1" applyAlignment="1" applyProtection="1">
      <alignment horizontal="left"/>
      <protection hidden="1"/>
    </xf>
    <xf numFmtId="0" fontId="3" fillId="0" borderId="31" xfId="0" applyFont="1" applyBorder="1" applyAlignment="1" applyProtection="1">
      <alignment horizontal="left"/>
      <protection hidden="1"/>
    </xf>
    <xf numFmtId="0" fontId="3" fillId="0" borderId="32" xfId="0" applyFont="1" applyBorder="1" applyAlignment="1" applyProtection="1">
      <alignment horizontal="left"/>
      <protection hidden="1"/>
    </xf>
    <xf numFmtId="0" fontId="9" fillId="0" borderId="18" xfId="0" applyFont="1" applyBorder="1" applyAlignment="1" applyProtection="1">
      <alignment horizontal="center" vertical="center"/>
      <protection hidden="1"/>
    </xf>
    <xf numFmtId="0" fontId="10" fillId="0" borderId="2" xfId="0" applyFont="1" applyBorder="1" applyAlignment="1" applyProtection="1">
      <alignment horizontal="center" vertical="center"/>
      <protection hidden="1"/>
    </xf>
    <xf numFmtId="0" fontId="10" fillId="0" borderId="3" xfId="0" applyFont="1" applyBorder="1" applyAlignment="1" applyProtection="1">
      <alignment horizontal="center" vertical="center"/>
      <protection hidden="1"/>
    </xf>
    <xf numFmtId="0" fontId="10" fillId="0" borderId="15" xfId="0" applyFont="1" applyBorder="1" applyAlignment="1" applyProtection="1">
      <alignment horizontal="center" vertical="center"/>
      <protection hidden="1"/>
    </xf>
    <xf numFmtId="0" fontId="10" fillId="0" borderId="29" xfId="0" applyFont="1" applyBorder="1" applyAlignment="1" applyProtection="1">
      <alignment horizontal="center" vertical="center"/>
      <protection hidden="1"/>
    </xf>
    <xf numFmtId="0" fontId="10" fillId="0" borderId="30" xfId="0" applyFont="1" applyBorder="1" applyAlignment="1" applyProtection="1">
      <alignment horizontal="center" vertical="center"/>
      <protection hidden="1"/>
    </xf>
    <xf numFmtId="0" fontId="0" fillId="0" borderId="9" xfId="0" applyBorder="1" applyAlignment="1" applyProtection="1">
      <alignment horizontal="center" wrapText="1"/>
      <protection hidden="1"/>
    </xf>
    <xf numFmtId="0" fontId="0" fillId="0" borderId="12" xfId="0" applyBorder="1" applyAlignment="1" applyProtection="1">
      <alignment horizontal="center" wrapText="1"/>
      <protection hidden="1"/>
    </xf>
    <xf numFmtId="0" fontId="0" fillId="0" borderId="14" xfId="0" applyFill="1" applyBorder="1" applyAlignment="1" applyProtection="1">
      <alignment horizontal="center"/>
      <protection hidden="1"/>
    </xf>
    <xf numFmtId="0" fontId="3" fillId="0" borderId="12" xfId="0" applyFont="1" applyBorder="1" applyAlignment="1" applyProtection="1">
      <alignment horizontal="left"/>
      <protection hidden="1"/>
    </xf>
    <xf numFmtId="0" fontId="3" fillId="0" borderId="13" xfId="0" applyFont="1" applyBorder="1" applyAlignment="1" applyProtection="1">
      <alignment horizontal="left"/>
      <protection hidden="1"/>
    </xf>
    <xf numFmtId="0" fontId="3" fillId="0" borderId="14" xfId="0" applyFont="1" applyBorder="1" applyAlignment="1" applyProtection="1">
      <alignment horizontal="left"/>
      <protection hidden="1"/>
    </xf>
    <xf numFmtId="0" fontId="8" fillId="0" borderId="24" xfId="0" applyFont="1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36" xfId="0" applyBorder="1" applyAlignment="1">
      <alignment horizontal="center" vertical="center" wrapText="1"/>
    </xf>
    <xf numFmtId="0" fontId="0" fillId="0" borderId="37" xfId="0" applyBorder="1" applyAlignment="1">
      <alignment horizontal="center" vertical="center" wrapText="1"/>
    </xf>
    <xf numFmtId="0" fontId="0" fillId="0" borderId="39" xfId="0" applyBorder="1" applyAlignment="1">
      <alignment horizontal="center" vertical="center" wrapText="1"/>
    </xf>
    <xf numFmtId="0" fontId="0" fillId="0" borderId="34" xfId="0" applyBorder="1" applyAlignment="1">
      <alignment horizontal="center"/>
    </xf>
    <xf numFmtId="0" fontId="0" fillId="0" borderId="32" xfId="0" applyBorder="1" applyAlignment="1">
      <alignment horizontal="center"/>
    </xf>
    <xf numFmtId="0" fontId="0" fillId="0" borderId="31" xfId="0" applyBorder="1" applyAlignment="1">
      <alignment horizontal="center"/>
    </xf>
    <xf numFmtId="0" fontId="0" fillId="0" borderId="34" xfId="0" applyBorder="1" applyAlignment="1">
      <alignment horizontal="right"/>
    </xf>
    <xf numFmtId="0" fontId="0" fillId="0" borderId="32" xfId="0" applyBorder="1" applyAlignment="1">
      <alignment horizontal="right"/>
    </xf>
    <xf numFmtId="44" fontId="0" fillId="0" borderId="34" xfId="1" applyFont="1" applyBorder="1" applyAlignment="1">
      <alignment horizontal="left"/>
    </xf>
    <xf numFmtId="44" fontId="0" fillId="0" borderId="32" xfId="1" applyFont="1" applyBorder="1" applyAlignment="1">
      <alignment horizontal="left"/>
    </xf>
    <xf numFmtId="0" fontId="0" fillId="0" borderId="31" xfId="0" applyBorder="1" applyAlignment="1">
      <alignment horizontal="left"/>
    </xf>
    <xf numFmtId="0" fontId="0" fillId="0" borderId="32" xfId="0" applyBorder="1" applyAlignment="1">
      <alignment horizontal="left"/>
    </xf>
    <xf numFmtId="0" fontId="0" fillId="0" borderId="12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40" xfId="0" applyBorder="1" applyAlignment="1">
      <alignment horizontal="left"/>
    </xf>
    <xf numFmtId="0" fontId="0" fillId="0" borderId="41" xfId="0" applyBorder="1" applyAlignment="1">
      <alignment horizontal="left"/>
    </xf>
    <xf numFmtId="0" fontId="8" fillId="0" borderId="26" xfId="0" applyFont="1" applyBorder="1" applyAlignment="1">
      <alignment horizontal="center"/>
    </xf>
    <xf numFmtId="0" fontId="8" fillId="0" borderId="9" xfId="0" applyFont="1" applyFill="1" applyBorder="1" applyAlignment="1">
      <alignment horizontal="center"/>
    </xf>
    <xf numFmtId="0" fontId="8" fillId="0" borderId="11" xfId="0" applyFont="1" applyFill="1" applyBorder="1" applyAlignment="1">
      <alignment horizontal="center"/>
    </xf>
  </cellXfs>
  <cellStyles count="3">
    <cellStyle name="Lien hypertexte" xfId="2" builtinId="8"/>
    <cellStyle name="Monétaire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276226</xdr:colOff>
      <xdr:row>18</xdr:row>
      <xdr:rowOff>152400</xdr:rowOff>
    </xdr:from>
    <xdr:to>
      <xdr:col>8</xdr:col>
      <xdr:colOff>9526</xdr:colOff>
      <xdr:row>20</xdr:row>
      <xdr:rowOff>176879</xdr:rowOff>
    </xdr:to>
    <xdr:pic>
      <xdr:nvPicPr>
        <xdr:cNvPr id="1126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7000876" y="4371975"/>
          <a:ext cx="495300" cy="405479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s://forum.excel-pratique.com/excel/formule-excel-t93516.html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theme="8" tint="0.79998168889431442"/>
  </sheetPr>
  <dimension ref="B2:M24"/>
  <sheetViews>
    <sheetView topLeftCell="A10" workbookViewId="0">
      <selection activeCell="C18" sqref="C18:G18"/>
    </sheetView>
  </sheetViews>
  <sheetFormatPr baseColWidth="10" defaultRowHeight="14.5" x14ac:dyDescent="0.35"/>
  <cols>
    <col min="2" max="2" width="34" customWidth="1"/>
    <col min="7" max="7" width="16" customWidth="1"/>
  </cols>
  <sheetData>
    <row r="2" spans="2:7" ht="15" thickBot="1" x14ac:dyDescent="0.4"/>
    <row r="3" spans="2:7" x14ac:dyDescent="0.35">
      <c r="B3" s="59" t="s">
        <v>56</v>
      </c>
      <c r="C3" s="60"/>
      <c r="D3" s="60"/>
      <c r="E3" s="60"/>
      <c r="F3" s="60"/>
      <c r="G3" s="61"/>
    </row>
    <row r="4" spans="2:7" ht="15" thickBot="1" x14ac:dyDescent="0.4">
      <c r="B4" s="62"/>
      <c r="C4" s="63"/>
      <c r="D4" s="63"/>
      <c r="E4" s="63"/>
      <c r="F4" s="63"/>
      <c r="G4" s="64"/>
    </row>
    <row r="5" spans="2:7" ht="15" thickBot="1" x14ac:dyDescent="0.4">
      <c r="B5" s="66"/>
      <c r="C5" s="17" t="s">
        <v>3</v>
      </c>
      <c r="D5" s="18" t="s">
        <v>4</v>
      </c>
      <c r="E5" s="17" t="s">
        <v>5</v>
      </c>
      <c r="F5" s="18" t="s">
        <v>6</v>
      </c>
      <c r="G5" s="11" t="s">
        <v>7</v>
      </c>
    </row>
    <row r="6" spans="2:7" ht="15" thickBot="1" x14ac:dyDescent="0.4">
      <c r="B6" s="67"/>
      <c r="C6" s="19" t="s">
        <v>8</v>
      </c>
      <c r="D6" s="20" t="s">
        <v>9</v>
      </c>
      <c r="E6" s="19" t="s">
        <v>8</v>
      </c>
      <c r="F6" s="20" t="s">
        <v>9</v>
      </c>
      <c r="G6" s="68"/>
    </row>
    <row r="7" spans="2:7" ht="15" thickBot="1" x14ac:dyDescent="0.4">
      <c r="B7" s="70"/>
      <c r="C7" s="71"/>
      <c r="D7" s="71"/>
      <c r="E7" s="71"/>
      <c r="F7" s="72"/>
      <c r="G7" s="69"/>
    </row>
    <row r="8" spans="2:7" x14ac:dyDescent="0.35">
      <c r="B8" s="35" t="s">
        <v>57</v>
      </c>
      <c r="C8" s="32">
        <v>6.75</v>
      </c>
      <c r="D8" s="32">
        <v>6.75</v>
      </c>
      <c r="E8" s="32">
        <v>5.86</v>
      </c>
      <c r="F8" s="32">
        <v>5.86</v>
      </c>
      <c r="G8" s="36" t="s">
        <v>67</v>
      </c>
    </row>
    <row r="9" spans="2:7" x14ac:dyDescent="0.35">
      <c r="B9" s="25" t="s">
        <v>58</v>
      </c>
      <c r="C9" s="15">
        <v>14.93</v>
      </c>
      <c r="D9" s="15">
        <v>14.93</v>
      </c>
      <c r="E9" s="15">
        <v>11.9</v>
      </c>
      <c r="F9" s="15">
        <v>11.9</v>
      </c>
      <c r="G9" s="6" t="s">
        <v>67</v>
      </c>
    </row>
    <row r="10" spans="2:7" x14ac:dyDescent="0.35">
      <c r="B10" s="25" t="s">
        <v>59</v>
      </c>
      <c r="C10" s="15">
        <v>26.84</v>
      </c>
      <c r="D10" s="15">
        <v>26.84</v>
      </c>
      <c r="E10" s="15">
        <v>26.84</v>
      </c>
      <c r="F10" s="15">
        <v>26.84</v>
      </c>
      <c r="G10" s="6" t="s">
        <v>67</v>
      </c>
    </row>
    <row r="11" spans="2:7" x14ac:dyDescent="0.35">
      <c r="B11" s="25" t="s">
        <v>60</v>
      </c>
      <c r="C11" s="15">
        <v>57.54</v>
      </c>
      <c r="D11" s="15">
        <v>57.54</v>
      </c>
      <c r="E11" s="15">
        <v>49.19</v>
      </c>
      <c r="F11" s="15">
        <v>49.19</v>
      </c>
      <c r="G11" s="6" t="s">
        <v>67</v>
      </c>
    </row>
    <row r="12" spans="2:7" x14ac:dyDescent="0.35">
      <c r="B12" s="25" t="s">
        <v>61</v>
      </c>
      <c r="C12" s="15">
        <v>12</v>
      </c>
      <c r="D12" s="15">
        <v>10.89</v>
      </c>
      <c r="E12" s="15">
        <v>10.89</v>
      </c>
      <c r="F12" s="15">
        <v>9.5</v>
      </c>
      <c r="G12" s="6" t="s">
        <v>67</v>
      </c>
    </row>
    <row r="13" spans="2:7" x14ac:dyDescent="0.35">
      <c r="B13" s="37" t="s">
        <v>62</v>
      </c>
      <c r="C13" s="38">
        <v>100</v>
      </c>
      <c r="D13" s="38">
        <v>100</v>
      </c>
      <c r="E13" s="38">
        <v>100</v>
      </c>
      <c r="F13" s="38">
        <v>100</v>
      </c>
      <c r="G13" s="6" t="s">
        <v>67</v>
      </c>
    </row>
    <row r="14" spans="2:7" ht="29" x14ac:dyDescent="0.35">
      <c r="B14" s="37" t="s">
        <v>63</v>
      </c>
      <c r="C14" s="15">
        <v>65</v>
      </c>
      <c r="D14" s="15">
        <v>65</v>
      </c>
      <c r="E14" s="15">
        <v>65</v>
      </c>
      <c r="F14" s="15">
        <v>65</v>
      </c>
      <c r="G14" s="6" t="s">
        <v>67</v>
      </c>
    </row>
    <row r="15" spans="2:7" ht="29" x14ac:dyDescent="0.35">
      <c r="B15" s="37" t="s">
        <v>74</v>
      </c>
      <c r="C15" s="15">
        <v>50</v>
      </c>
      <c r="D15" s="15">
        <v>40</v>
      </c>
      <c r="E15" s="15">
        <v>40</v>
      </c>
      <c r="F15" s="15">
        <v>30</v>
      </c>
      <c r="G15" s="6" t="s">
        <v>67</v>
      </c>
    </row>
    <row r="16" spans="2:7" x14ac:dyDescent="0.35">
      <c r="B16" s="37" t="s">
        <v>73</v>
      </c>
      <c r="C16" s="15">
        <v>5</v>
      </c>
      <c r="D16" s="15">
        <v>5</v>
      </c>
      <c r="E16" s="15">
        <v>4</v>
      </c>
      <c r="F16" s="15">
        <v>3</v>
      </c>
      <c r="G16" s="6" t="s">
        <v>67</v>
      </c>
    </row>
    <row r="17" spans="2:13" x14ac:dyDescent="0.35">
      <c r="B17" s="73"/>
      <c r="C17" s="74"/>
      <c r="D17" s="74"/>
      <c r="E17" s="74"/>
      <c r="F17" s="74"/>
      <c r="G17" s="75"/>
    </row>
    <row r="18" spans="2:13" x14ac:dyDescent="0.35">
      <c r="B18" s="24" t="s">
        <v>64</v>
      </c>
      <c r="C18" s="76"/>
      <c r="D18" s="76"/>
      <c r="E18" s="76"/>
      <c r="F18" s="76"/>
      <c r="G18" s="77"/>
    </row>
    <row r="19" spans="2:13" x14ac:dyDescent="0.35">
      <c r="B19" s="25" t="s">
        <v>65</v>
      </c>
      <c r="C19" s="15">
        <v>45</v>
      </c>
      <c r="D19" s="15">
        <v>40</v>
      </c>
      <c r="E19" s="15">
        <v>35</v>
      </c>
      <c r="F19" s="15">
        <v>30</v>
      </c>
      <c r="G19" s="33" t="s">
        <v>10</v>
      </c>
    </row>
    <row r="20" spans="2:13" x14ac:dyDescent="0.35">
      <c r="B20" s="25" t="s">
        <v>66</v>
      </c>
      <c r="C20" s="15">
        <v>5</v>
      </c>
      <c r="D20" s="15">
        <v>5</v>
      </c>
      <c r="E20" s="15">
        <v>5</v>
      </c>
      <c r="F20" s="15">
        <v>5</v>
      </c>
      <c r="G20" s="33" t="s">
        <v>10</v>
      </c>
    </row>
    <row r="21" spans="2:13" ht="15" customHeight="1" x14ac:dyDescent="0.35">
      <c r="B21" s="25" t="s">
        <v>69</v>
      </c>
      <c r="C21" s="15">
        <v>50</v>
      </c>
      <c r="D21" s="15">
        <v>50</v>
      </c>
      <c r="E21" s="15">
        <v>50</v>
      </c>
      <c r="F21" s="15">
        <v>50</v>
      </c>
      <c r="G21" s="33" t="s">
        <v>10</v>
      </c>
      <c r="I21" s="65" t="s">
        <v>68</v>
      </c>
      <c r="J21" s="65"/>
      <c r="K21" s="65"/>
      <c r="L21" s="65"/>
      <c r="M21" s="65"/>
    </row>
    <row r="22" spans="2:13" ht="29" x14ac:dyDescent="0.35">
      <c r="B22" s="37" t="s">
        <v>75</v>
      </c>
      <c r="C22" s="15">
        <v>10</v>
      </c>
      <c r="D22" s="15">
        <v>10</v>
      </c>
      <c r="E22" s="15">
        <v>10</v>
      </c>
      <c r="F22" s="15">
        <v>10</v>
      </c>
      <c r="G22" s="33" t="s">
        <v>10</v>
      </c>
      <c r="I22" s="65"/>
      <c r="J22" s="65"/>
      <c r="K22" s="65"/>
      <c r="L22" s="65"/>
      <c r="M22" s="65"/>
    </row>
    <row r="23" spans="2:13" x14ac:dyDescent="0.35">
      <c r="B23" s="25" t="s">
        <v>70</v>
      </c>
      <c r="C23" s="16" t="s">
        <v>71</v>
      </c>
      <c r="D23" s="16" t="s">
        <v>71</v>
      </c>
      <c r="E23" s="16" t="s">
        <v>71</v>
      </c>
      <c r="F23" s="16" t="s">
        <v>71</v>
      </c>
      <c r="G23" s="3"/>
    </row>
    <row r="24" spans="2:13" ht="15" thickBot="1" x14ac:dyDescent="0.4">
      <c r="B24" s="34" t="s">
        <v>72</v>
      </c>
      <c r="C24" s="39" t="s">
        <v>71</v>
      </c>
      <c r="D24" s="39" t="s">
        <v>71</v>
      </c>
      <c r="E24" s="39" t="s">
        <v>71</v>
      </c>
      <c r="F24" s="39" t="s">
        <v>71</v>
      </c>
      <c r="G24" s="9"/>
    </row>
  </sheetData>
  <sheetProtection algorithmName="SHA-512" hashValue="5VVgQZjgXyx7CF0bpzTz6ygNLEOI29ETJq9Rnn5m050aIYhYuf1ECKatV3vIpEOMOGjN35pGtkVPMN/7I265Ow==" saltValue="sHYRxwHdE3BbuuZeHNhtKg==" spinCount="100000" sheet="1" objects="1" scenarios="1"/>
  <mergeCells count="7">
    <mergeCell ref="B3:G4"/>
    <mergeCell ref="I21:M22"/>
    <mergeCell ref="B5:B6"/>
    <mergeCell ref="G6:G7"/>
    <mergeCell ref="B7:F7"/>
    <mergeCell ref="B17:G17"/>
    <mergeCell ref="C18:G18"/>
  </mergeCells>
  <pageMargins left="0.7" right="0.7" top="0.75" bottom="0.75" header="0.3" footer="0.3"/>
  <pageSetup paperSize="9" scale="80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D3" sqref="D3"/>
    </sheetView>
  </sheetViews>
  <sheetFormatPr baseColWidth="10" defaultRowHeight="14.5" x14ac:dyDescent="0.35"/>
  <cols>
    <col min="1" max="1" width="12.26953125" customWidth="1"/>
    <col min="2" max="2" width="17.453125" customWidth="1"/>
    <col min="3" max="3" width="28.453125" customWidth="1"/>
    <col min="4" max="4" width="11.08984375" customWidth="1"/>
    <col min="5" max="5" width="28.453125" customWidth="1"/>
    <col min="6" max="7" width="13.453125" customWidth="1"/>
    <col min="10" max="10" width="16.54296875" customWidth="1"/>
  </cols>
  <sheetData>
    <row r="1" spans="1:10" x14ac:dyDescent="0.35">
      <c r="J1" s="58" t="s">
        <v>222</v>
      </c>
    </row>
    <row r="2" spans="1:10" ht="37.5" customHeight="1" x14ac:dyDescent="0.45">
      <c r="A2" s="45" t="s">
        <v>79</v>
      </c>
      <c r="B2" s="41" t="s">
        <v>80</v>
      </c>
      <c r="C2" s="42" t="s">
        <v>87</v>
      </c>
      <c r="D2" s="42" t="s">
        <v>88</v>
      </c>
      <c r="E2" s="42" t="s">
        <v>81</v>
      </c>
      <c r="F2" s="46" t="s">
        <v>82</v>
      </c>
      <c r="G2" s="47" t="s">
        <v>83</v>
      </c>
      <c r="H2" s="46" t="s">
        <v>84</v>
      </c>
      <c r="I2" s="48" t="s">
        <v>85</v>
      </c>
      <c r="J2" s="49" t="s">
        <v>86</v>
      </c>
    </row>
    <row r="3" spans="1:10" x14ac:dyDescent="0.35">
      <c r="A3" s="53">
        <v>42874</v>
      </c>
      <c r="B3" s="54" t="s">
        <v>218</v>
      </c>
      <c r="C3" s="57" t="str">
        <f>IF(D3="","",VLOOKUP(D3,'BDD ARTICLES'!$B$4:$H$46,4,FALSE))</f>
        <v>B001</v>
      </c>
      <c r="D3" s="55">
        <v>1</v>
      </c>
      <c r="E3" s="55" t="s">
        <v>219</v>
      </c>
      <c r="F3" s="54"/>
      <c r="G3" s="54"/>
      <c r="H3" s="54">
        <v>10</v>
      </c>
      <c r="I3" s="54">
        <v>2</v>
      </c>
      <c r="J3" s="54">
        <v>5</v>
      </c>
    </row>
    <row r="4" spans="1:10" x14ac:dyDescent="0.35">
      <c r="A4" s="53">
        <v>42874</v>
      </c>
      <c r="B4" s="54" t="s">
        <v>221</v>
      </c>
      <c r="C4" s="57" t="str">
        <f>IF(D4="","",VLOOKUP(D4,'BDD ARTICLES'!$B$4:$H$46,4,FALSE))</f>
        <v>B007</v>
      </c>
      <c r="D4" s="54">
        <v>7</v>
      </c>
      <c r="E4" s="54" t="s">
        <v>220</v>
      </c>
      <c r="F4" s="54"/>
      <c r="G4" s="54"/>
      <c r="H4" s="54">
        <v>20</v>
      </c>
      <c r="I4" s="54">
        <v>2</v>
      </c>
      <c r="J4" s="54">
        <v>4</v>
      </c>
    </row>
    <row r="5" spans="1:10" x14ac:dyDescent="0.35">
      <c r="A5" s="53"/>
      <c r="B5" s="54"/>
      <c r="C5" s="57" t="str">
        <f>IF(D5="","",VLOOKUP(D5,'BDD ARTICLES'!$B$4:$H$46,4,FALSE))</f>
        <v/>
      </c>
      <c r="D5" s="54"/>
      <c r="E5" s="54"/>
      <c r="F5" s="54"/>
      <c r="G5" s="54"/>
      <c r="H5" s="54"/>
      <c r="I5" s="54"/>
      <c r="J5" s="54"/>
    </row>
    <row r="6" spans="1:10" x14ac:dyDescent="0.35">
      <c r="A6" s="53"/>
      <c r="B6" s="54"/>
      <c r="C6" s="57" t="str">
        <f>IF(D6="","",VLOOKUP(D6,'BDD ARTICLES'!$B$4:$H$46,4,FALSE))</f>
        <v/>
      </c>
      <c r="D6" s="54"/>
      <c r="E6" s="54"/>
      <c r="F6" s="54"/>
      <c r="G6" s="54"/>
      <c r="H6" s="54"/>
      <c r="I6" s="54"/>
      <c r="J6" s="54"/>
    </row>
    <row r="7" spans="1:10" x14ac:dyDescent="0.35">
      <c r="A7" s="53"/>
      <c r="B7" s="54"/>
      <c r="C7" s="57" t="str">
        <f>IF(D7="","",VLOOKUP(D7,'BDD ARTICLES'!$B$4:$H$46,4,FALSE))</f>
        <v/>
      </c>
      <c r="D7" s="54"/>
      <c r="E7" s="54"/>
      <c r="F7" s="54"/>
      <c r="G7" s="54"/>
      <c r="H7" s="54"/>
      <c r="I7" s="54"/>
      <c r="J7" s="54"/>
    </row>
    <row r="8" spans="1:10" x14ac:dyDescent="0.35">
      <c r="A8" s="53"/>
      <c r="B8" s="54"/>
      <c r="C8" s="57" t="str">
        <f>IF(D8="","",VLOOKUP(D8,'BDD ARTICLES'!$B$4:$H$46,4,FALSE))</f>
        <v/>
      </c>
      <c r="D8" s="54"/>
      <c r="E8" s="54"/>
      <c r="F8" s="54"/>
      <c r="G8" s="54"/>
      <c r="H8" s="54"/>
      <c r="I8" s="54"/>
      <c r="J8" s="54"/>
    </row>
    <row r="9" spans="1:10" x14ac:dyDescent="0.35">
      <c r="A9" s="53"/>
      <c r="B9" s="54"/>
      <c r="C9" s="57" t="str">
        <f>IF(D9="","",VLOOKUP(D9,'BDD ARTICLES'!$B$4:$H$46,4,FALSE))</f>
        <v/>
      </c>
      <c r="D9" s="54"/>
      <c r="E9" s="54"/>
      <c r="F9" s="54"/>
      <c r="G9" s="54"/>
      <c r="H9" s="54"/>
      <c r="I9" s="54"/>
      <c r="J9" s="54"/>
    </row>
    <row r="10" spans="1:10" x14ac:dyDescent="0.35">
      <c r="A10" s="53"/>
      <c r="B10" s="54"/>
      <c r="C10" s="57" t="str">
        <f>IF(D10="","",VLOOKUP(D10,'BDD ARTICLES'!$B$4:$H$46,4,FALSE))</f>
        <v/>
      </c>
      <c r="D10" s="54"/>
      <c r="E10" s="54"/>
      <c r="F10" s="54"/>
      <c r="G10" s="54"/>
      <c r="H10" s="54"/>
      <c r="I10" s="54"/>
      <c r="J10" s="54"/>
    </row>
    <row r="11" spans="1:10" x14ac:dyDescent="0.35">
      <c r="A11" s="53"/>
      <c r="B11" s="54"/>
      <c r="C11" s="57" t="str">
        <f>IF(D11="","",VLOOKUP(D11,'BDD ARTICLES'!$B$4:$H$46,4,FALSE))</f>
        <v/>
      </c>
      <c r="D11" s="54"/>
      <c r="E11" s="54"/>
      <c r="F11" s="54"/>
      <c r="G11" s="54"/>
      <c r="H11" s="54"/>
      <c r="I11" s="54"/>
      <c r="J11" s="54"/>
    </row>
    <row r="12" spans="1:10" x14ac:dyDescent="0.35">
      <c r="A12" s="53"/>
      <c r="B12" s="54"/>
      <c r="C12" s="57" t="str">
        <f>IF(D12="","",VLOOKUP(D12,'BDD ARTICLES'!$B$4:$H$46,4,FALSE))</f>
        <v/>
      </c>
      <c r="D12" s="54"/>
      <c r="E12" s="54"/>
      <c r="F12" s="54"/>
      <c r="G12" s="54"/>
      <c r="H12" s="54"/>
      <c r="I12" s="54"/>
      <c r="J12" s="54"/>
    </row>
    <row r="13" spans="1:10" x14ac:dyDescent="0.35">
      <c r="A13" s="53"/>
      <c r="B13" s="54"/>
      <c r="C13" s="57" t="str">
        <f>IF(D13="","",VLOOKUP(D13,'BDD ARTICLES'!$B$4:$H$46,4,FALSE))</f>
        <v/>
      </c>
      <c r="D13" s="54"/>
      <c r="E13" s="54"/>
      <c r="F13" s="54"/>
      <c r="G13" s="54"/>
      <c r="H13" s="54"/>
      <c r="I13" s="54"/>
      <c r="J13" s="54"/>
    </row>
    <row r="14" spans="1:10" x14ac:dyDescent="0.35">
      <c r="A14" s="53"/>
      <c r="B14" s="54"/>
      <c r="C14" s="57" t="str">
        <f>IF(D14="","",VLOOKUP(D14,'BDD ARTICLES'!$B$4:$H$46,4,FALSE))</f>
        <v/>
      </c>
      <c r="D14" s="54"/>
      <c r="E14" s="54"/>
      <c r="F14" s="54"/>
      <c r="G14" s="54"/>
      <c r="H14" s="54"/>
      <c r="I14" s="54"/>
      <c r="J14" s="54"/>
    </row>
    <row r="15" spans="1:10" x14ac:dyDescent="0.35">
      <c r="A15" s="53"/>
      <c r="B15" s="54"/>
      <c r="C15" s="57" t="str">
        <f>IF(D15="","",VLOOKUP(D15,'BDD ARTICLES'!$B$4:$H$46,4,FALSE))</f>
        <v/>
      </c>
      <c r="D15" s="54"/>
      <c r="E15" s="54"/>
      <c r="F15" s="54"/>
      <c r="G15" s="54"/>
      <c r="H15" s="54"/>
      <c r="I15" s="54"/>
      <c r="J15" s="54"/>
    </row>
    <row r="16" spans="1:10" x14ac:dyDescent="0.35">
      <c r="A16" s="53"/>
      <c r="B16" s="54"/>
      <c r="C16" s="57" t="str">
        <f>IF(D16="","",VLOOKUP(D16,'BDD ARTICLES'!$B$4:$H$46,4,FALSE))</f>
        <v/>
      </c>
      <c r="D16" s="54"/>
      <c r="E16" s="54"/>
      <c r="F16" s="54"/>
      <c r="G16" s="54"/>
      <c r="H16" s="54"/>
      <c r="I16" s="54"/>
      <c r="J16" s="54"/>
    </row>
    <row r="17" spans="1:10" x14ac:dyDescent="0.35">
      <c r="A17" s="53"/>
      <c r="B17" s="54"/>
      <c r="C17" s="57" t="str">
        <f>IF(D17="","",VLOOKUP(D17,'BDD ARTICLES'!$B$4:$H$46,4,FALSE))</f>
        <v/>
      </c>
      <c r="D17" s="54"/>
      <c r="E17" s="54"/>
      <c r="F17" s="54"/>
      <c r="G17" s="54"/>
      <c r="H17" s="54"/>
      <c r="I17" s="54"/>
      <c r="J17" s="54"/>
    </row>
    <row r="18" spans="1:10" x14ac:dyDescent="0.35">
      <c r="A18" s="53"/>
      <c r="B18" s="54"/>
      <c r="C18" s="57" t="str">
        <f>IF(D18="","",VLOOKUP(D18,'BDD ARTICLES'!$B$4:$H$46,4,FALSE))</f>
        <v/>
      </c>
      <c r="D18" s="54"/>
      <c r="E18" s="54"/>
      <c r="F18" s="54"/>
      <c r="G18" s="54"/>
      <c r="H18" s="54"/>
      <c r="I18" s="54"/>
      <c r="J18" s="54"/>
    </row>
    <row r="19" spans="1:10" x14ac:dyDescent="0.35">
      <c r="A19" s="53"/>
      <c r="B19" s="54"/>
      <c r="C19" s="57" t="str">
        <f>IF(D19="","",VLOOKUP(D19,'BDD ARTICLES'!$B$4:$H$46,4,FALSE))</f>
        <v/>
      </c>
      <c r="D19" s="54"/>
      <c r="E19" s="54"/>
      <c r="F19" s="54"/>
      <c r="G19" s="54"/>
      <c r="H19" s="54"/>
      <c r="I19" s="54"/>
      <c r="J19" s="54"/>
    </row>
    <row r="20" spans="1:10" x14ac:dyDescent="0.35">
      <c r="A20" s="53"/>
      <c r="B20" s="54"/>
      <c r="C20" s="57" t="str">
        <f>IF(D20="","",VLOOKUP(D20,'BDD ARTICLES'!$B$4:$H$46,4,FALSE))</f>
        <v/>
      </c>
      <c r="D20" s="54"/>
      <c r="E20" s="54"/>
      <c r="F20" s="54"/>
      <c r="G20" s="54"/>
      <c r="H20" s="54"/>
      <c r="I20" s="54"/>
      <c r="J20" s="54"/>
    </row>
    <row r="21" spans="1:10" x14ac:dyDescent="0.35">
      <c r="A21" s="53"/>
      <c r="B21" s="54"/>
      <c r="C21" s="57" t="str">
        <f>IF(D21="","",VLOOKUP(D21,'BDD ARTICLES'!$B$4:$H$46,4,FALSE))</f>
        <v/>
      </c>
      <c r="D21" s="54"/>
      <c r="E21" s="54"/>
      <c r="F21" s="54"/>
      <c r="G21" s="54"/>
      <c r="H21" s="54"/>
      <c r="I21" s="54"/>
      <c r="J21" s="54"/>
    </row>
    <row r="22" spans="1:10" x14ac:dyDescent="0.35">
      <c r="A22" s="53"/>
      <c r="B22" s="54"/>
      <c r="C22" s="57" t="str">
        <f>IF(D22="","",VLOOKUP(D22,'BDD ARTICLES'!$B$4:$H$46,4,FALSE))</f>
        <v/>
      </c>
      <c r="D22" s="54"/>
      <c r="E22" s="54"/>
      <c r="F22" s="56"/>
      <c r="G22" s="56"/>
      <c r="H22" s="56"/>
      <c r="I22" s="56"/>
      <c r="J22" s="56"/>
    </row>
  </sheetData>
  <autoFilter ref="A2:J3"/>
  <dataValidations count="1">
    <dataValidation type="list" allowBlank="1" showInputMessage="1" showErrorMessage="1" sqref="D3:D22">
      <formula1>Réf</formula1>
    </dataValidation>
  </dataValidations>
  <hyperlinks>
    <hyperlink ref="J1" r:id="rId1"/>
  </hyperlinks>
  <pageMargins left="0.7" right="0.7" top="0.75" bottom="0.75" header="0.3" footer="0.3"/>
  <pageSetup paperSize="9" orientation="portrait" horizontalDpi="0" verticalDpi="0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8" tint="0.59999389629810485"/>
  </sheetPr>
  <dimension ref="B2:H46"/>
  <sheetViews>
    <sheetView zoomScaleNormal="100" workbookViewId="0">
      <pane ySplit="3" topLeftCell="A28" activePane="bottomLeft" state="frozen"/>
      <selection pane="bottomLeft" activeCell="H4" sqref="H4"/>
    </sheetView>
  </sheetViews>
  <sheetFormatPr baseColWidth="10" defaultRowHeight="14.5" x14ac:dyDescent="0.35"/>
  <cols>
    <col min="3" max="3" width="16.453125" customWidth="1"/>
    <col min="4" max="4" width="30.1796875" customWidth="1"/>
    <col min="5" max="5" width="40" customWidth="1"/>
  </cols>
  <sheetData>
    <row r="2" spans="2:8" ht="15" thickBot="1" x14ac:dyDescent="0.4"/>
    <row r="3" spans="2:8" ht="37.5" x14ac:dyDescent="0.35">
      <c r="B3" s="50" t="s">
        <v>88</v>
      </c>
      <c r="C3" s="51" t="s">
        <v>0</v>
      </c>
      <c r="D3" s="52" t="s">
        <v>1</v>
      </c>
      <c r="E3" s="51" t="s">
        <v>2</v>
      </c>
      <c r="F3" s="43" t="s">
        <v>76</v>
      </c>
      <c r="G3" s="43" t="s">
        <v>77</v>
      </c>
      <c r="H3" s="44" t="s">
        <v>78</v>
      </c>
    </row>
    <row r="4" spans="2:8" x14ac:dyDescent="0.35">
      <c r="B4" s="4">
        <v>1</v>
      </c>
      <c r="C4" s="1" t="s">
        <v>89</v>
      </c>
      <c r="D4" s="40" t="s">
        <v>132</v>
      </c>
      <c r="E4" s="2" t="s">
        <v>175</v>
      </c>
      <c r="F4" s="1">
        <f t="shared" ref="F4:F46" si="0">IFERROR(SUMPRODUCT((E4=Designation)*(Entrées))-SUMPRODUCT((E4=Designation)*(Sorties)),"")</f>
        <v>5</v>
      </c>
      <c r="G4" s="1">
        <f t="shared" ref="G4:G46" si="1">SUMPRODUCT((E4=Designation)*(En_cours))</f>
        <v>2</v>
      </c>
      <c r="H4" s="7">
        <f>F4-G4</f>
        <v>3</v>
      </c>
    </row>
    <row r="5" spans="2:8" x14ac:dyDescent="0.35">
      <c r="B5" s="4">
        <v>2</v>
      </c>
      <c r="C5" s="1" t="s">
        <v>90</v>
      </c>
      <c r="D5" s="40" t="s">
        <v>133</v>
      </c>
      <c r="E5" s="2" t="s">
        <v>176</v>
      </c>
      <c r="F5" s="1">
        <f t="shared" si="0"/>
        <v>0</v>
      </c>
      <c r="G5" s="1">
        <f t="shared" si="1"/>
        <v>0</v>
      </c>
      <c r="H5" s="7">
        <f t="shared" ref="H5:H46" si="2">F5-G5</f>
        <v>0</v>
      </c>
    </row>
    <row r="6" spans="2:8" x14ac:dyDescent="0.35">
      <c r="B6" s="4">
        <v>3</v>
      </c>
      <c r="C6" s="1" t="s">
        <v>91</v>
      </c>
      <c r="D6" s="40" t="s">
        <v>134</v>
      </c>
      <c r="E6" s="2" t="s">
        <v>177</v>
      </c>
      <c r="F6" s="1">
        <f t="shared" si="0"/>
        <v>0</v>
      </c>
      <c r="G6" s="1">
        <f t="shared" si="1"/>
        <v>0</v>
      </c>
      <c r="H6" s="7">
        <f t="shared" si="2"/>
        <v>0</v>
      </c>
    </row>
    <row r="7" spans="2:8" x14ac:dyDescent="0.35">
      <c r="B7" s="4">
        <v>4</v>
      </c>
      <c r="C7" s="1" t="s">
        <v>92</v>
      </c>
      <c r="D7" s="40" t="s">
        <v>135</v>
      </c>
      <c r="E7" s="2" t="s">
        <v>178</v>
      </c>
      <c r="F7" s="1">
        <f t="shared" si="0"/>
        <v>0</v>
      </c>
      <c r="G7" s="1">
        <f t="shared" si="1"/>
        <v>0</v>
      </c>
      <c r="H7" s="7">
        <f t="shared" si="2"/>
        <v>0</v>
      </c>
    </row>
    <row r="8" spans="2:8" x14ac:dyDescent="0.35">
      <c r="B8" s="4">
        <v>5</v>
      </c>
      <c r="C8" s="1" t="s">
        <v>93</v>
      </c>
      <c r="D8" s="40" t="s">
        <v>136</v>
      </c>
      <c r="E8" s="2" t="s">
        <v>179</v>
      </c>
      <c r="F8" s="1">
        <f t="shared" si="0"/>
        <v>0</v>
      </c>
      <c r="G8" s="1">
        <f t="shared" si="1"/>
        <v>0</v>
      </c>
      <c r="H8" s="7">
        <f t="shared" si="2"/>
        <v>0</v>
      </c>
    </row>
    <row r="9" spans="2:8" x14ac:dyDescent="0.35">
      <c r="B9" s="4">
        <v>6</v>
      </c>
      <c r="C9" s="1" t="s">
        <v>94</v>
      </c>
      <c r="D9" s="40" t="s">
        <v>137</v>
      </c>
      <c r="E9" s="2" t="s">
        <v>180</v>
      </c>
      <c r="F9" s="1">
        <f t="shared" si="0"/>
        <v>0</v>
      </c>
      <c r="G9" s="1">
        <f t="shared" si="1"/>
        <v>0</v>
      </c>
      <c r="H9" s="7">
        <f t="shared" si="2"/>
        <v>0</v>
      </c>
    </row>
    <row r="10" spans="2:8" x14ac:dyDescent="0.35">
      <c r="B10" s="4">
        <v>7</v>
      </c>
      <c r="C10" s="1" t="s">
        <v>95</v>
      </c>
      <c r="D10" s="40" t="s">
        <v>138</v>
      </c>
      <c r="E10" s="2" t="s">
        <v>181</v>
      </c>
      <c r="F10" s="1">
        <f t="shared" si="0"/>
        <v>16</v>
      </c>
      <c r="G10" s="1">
        <f t="shared" si="1"/>
        <v>2</v>
      </c>
      <c r="H10" s="7">
        <f t="shared" si="2"/>
        <v>14</v>
      </c>
    </row>
    <row r="11" spans="2:8" x14ac:dyDescent="0.35">
      <c r="B11" s="4">
        <v>8</v>
      </c>
      <c r="C11" s="1" t="s">
        <v>96</v>
      </c>
      <c r="D11" s="40" t="s">
        <v>139</v>
      </c>
      <c r="E11" s="2" t="s">
        <v>182</v>
      </c>
      <c r="F11" s="1">
        <f t="shared" si="0"/>
        <v>0</v>
      </c>
      <c r="G11" s="1">
        <f t="shared" si="1"/>
        <v>0</v>
      </c>
      <c r="H11" s="7">
        <f t="shared" si="2"/>
        <v>0</v>
      </c>
    </row>
    <row r="12" spans="2:8" x14ac:dyDescent="0.35">
      <c r="B12" s="4">
        <v>9</v>
      </c>
      <c r="C12" s="1" t="s">
        <v>97</v>
      </c>
      <c r="D12" s="40" t="s">
        <v>140</v>
      </c>
      <c r="E12" s="2" t="s">
        <v>183</v>
      </c>
      <c r="F12" s="1">
        <f t="shared" si="0"/>
        <v>0</v>
      </c>
      <c r="G12" s="1">
        <f t="shared" si="1"/>
        <v>0</v>
      </c>
      <c r="H12" s="7">
        <f t="shared" si="2"/>
        <v>0</v>
      </c>
    </row>
    <row r="13" spans="2:8" ht="17.25" customHeight="1" x14ac:dyDescent="0.35">
      <c r="B13" s="4">
        <v>10</v>
      </c>
      <c r="C13" s="1" t="s">
        <v>98</v>
      </c>
      <c r="D13" s="40" t="s">
        <v>141</v>
      </c>
      <c r="E13" s="2" t="s">
        <v>184</v>
      </c>
      <c r="F13" s="1">
        <f t="shared" si="0"/>
        <v>0</v>
      </c>
      <c r="G13" s="1">
        <f t="shared" si="1"/>
        <v>0</v>
      </c>
      <c r="H13" s="7">
        <f t="shared" si="2"/>
        <v>0</v>
      </c>
    </row>
    <row r="14" spans="2:8" x14ac:dyDescent="0.35">
      <c r="B14" s="4">
        <v>12</v>
      </c>
      <c r="C14" s="2" t="s">
        <v>99</v>
      </c>
      <c r="D14" s="40" t="s">
        <v>142</v>
      </c>
      <c r="E14" s="2" t="s">
        <v>185</v>
      </c>
      <c r="F14" s="1">
        <f t="shared" si="0"/>
        <v>0</v>
      </c>
      <c r="G14" s="1">
        <f t="shared" si="1"/>
        <v>0</v>
      </c>
      <c r="H14" s="7">
        <f t="shared" si="2"/>
        <v>0</v>
      </c>
    </row>
    <row r="15" spans="2:8" x14ac:dyDescent="0.35">
      <c r="B15" s="4">
        <v>13</v>
      </c>
      <c r="C15" s="2" t="s">
        <v>100</v>
      </c>
      <c r="D15" s="40" t="s">
        <v>143</v>
      </c>
      <c r="E15" s="2" t="s">
        <v>186</v>
      </c>
      <c r="F15" s="1">
        <f t="shared" si="0"/>
        <v>0</v>
      </c>
      <c r="G15" s="1">
        <f t="shared" si="1"/>
        <v>0</v>
      </c>
      <c r="H15" s="7">
        <f t="shared" si="2"/>
        <v>0</v>
      </c>
    </row>
    <row r="16" spans="2:8" x14ac:dyDescent="0.35">
      <c r="B16" s="4">
        <v>14</v>
      </c>
      <c r="C16" s="2" t="s">
        <v>101</v>
      </c>
      <c r="D16" s="40" t="s">
        <v>144</v>
      </c>
      <c r="E16" s="2" t="s">
        <v>187</v>
      </c>
      <c r="F16" s="1">
        <f t="shared" si="0"/>
        <v>0</v>
      </c>
      <c r="G16" s="1">
        <f t="shared" si="1"/>
        <v>0</v>
      </c>
      <c r="H16" s="7">
        <f t="shared" si="2"/>
        <v>0</v>
      </c>
    </row>
    <row r="17" spans="2:8" x14ac:dyDescent="0.35">
      <c r="B17" s="4">
        <v>15</v>
      </c>
      <c r="C17" s="2" t="s">
        <v>102</v>
      </c>
      <c r="D17" s="40" t="s">
        <v>145</v>
      </c>
      <c r="E17" s="2" t="s">
        <v>188</v>
      </c>
      <c r="F17" s="1">
        <f t="shared" si="0"/>
        <v>0</v>
      </c>
      <c r="G17" s="1">
        <f t="shared" si="1"/>
        <v>0</v>
      </c>
      <c r="H17" s="7">
        <f t="shared" si="2"/>
        <v>0</v>
      </c>
    </row>
    <row r="18" spans="2:8" x14ac:dyDescent="0.35">
      <c r="B18" s="4">
        <v>16</v>
      </c>
      <c r="C18" s="2" t="s">
        <v>103</v>
      </c>
      <c r="D18" s="40" t="s">
        <v>146</v>
      </c>
      <c r="E18" s="2" t="s">
        <v>189</v>
      </c>
      <c r="F18" s="1">
        <f t="shared" si="0"/>
        <v>0</v>
      </c>
      <c r="G18" s="1">
        <f t="shared" si="1"/>
        <v>0</v>
      </c>
      <c r="H18" s="7">
        <f t="shared" si="2"/>
        <v>0</v>
      </c>
    </row>
    <row r="19" spans="2:8" x14ac:dyDescent="0.35">
      <c r="B19" s="4">
        <v>17</v>
      </c>
      <c r="C19" s="2" t="s">
        <v>104</v>
      </c>
      <c r="D19" s="40" t="s">
        <v>147</v>
      </c>
      <c r="E19" s="2" t="s">
        <v>190</v>
      </c>
      <c r="F19" s="1">
        <f t="shared" si="0"/>
        <v>0</v>
      </c>
      <c r="G19" s="1">
        <f t="shared" si="1"/>
        <v>0</v>
      </c>
      <c r="H19" s="7">
        <f t="shared" si="2"/>
        <v>0</v>
      </c>
    </row>
    <row r="20" spans="2:8" x14ac:dyDescent="0.35">
      <c r="B20" s="4">
        <v>18</v>
      </c>
      <c r="C20" s="2" t="s">
        <v>105</v>
      </c>
      <c r="D20" s="40" t="s">
        <v>148</v>
      </c>
      <c r="E20" s="2" t="s">
        <v>191</v>
      </c>
      <c r="F20" s="1">
        <f t="shared" si="0"/>
        <v>0</v>
      </c>
      <c r="G20" s="1">
        <f t="shared" si="1"/>
        <v>0</v>
      </c>
      <c r="H20" s="7">
        <f t="shared" si="2"/>
        <v>0</v>
      </c>
    </row>
    <row r="21" spans="2:8" x14ac:dyDescent="0.35">
      <c r="B21" s="4">
        <v>19</v>
      </c>
      <c r="C21" s="2" t="s">
        <v>106</v>
      </c>
      <c r="D21" s="40" t="s">
        <v>149</v>
      </c>
      <c r="E21" s="2" t="s">
        <v>192</v>
      </c>
      <c r="F21" s="1">
        <f t="shared" si="0"/>
        <v>0</v>
      </c>
      <c r="G21" s="1">
        <f t="shared" si="1"/>
        <v>0</v>
      </c>
      <c r="H21" s="7">
        <f t="shared" si="2"/>
        <v>0</v>
      </c>
    </row>
    <row r="22" spans="2:8" x14ac:dyDescent="0.35">
      <c r="B22" s="4">
        <v>20</v>
      </c>
      <c r="C22" s="2" t="s">
        <v>108</v>
      </c>
      <c r="D22" s="40" t="s">
        <v>150</v>
      </c>
      <c r="E22" s="2" t="s">
        <v>193</v>
      </c>
      <c r="F22" s="1">
        <f t="shared" si="0"/>
        <v>0</v>
      </c>
      <c r="G22" s="1">
        <f t="shared" si="1"/>
        <v>0</v>
      </c>
      <c r="H22" s="7">
        <f t="shared" si="2"/>
        <v>0</v>
      </c>
    </row>
    <row r="23" spans="2:8" x14ac:dyDescent="0.35">
      <c r="B23" s="4">
        <v>21</v>
      </c>
      <c r="C23" s="2" t="s">
        <v>107</v>
      </c>
      <c r="D23" s="40" t="s">
        <v>151</v>
      </c>
      <c r="E23" s="2" t="s">
        <v>194</v>
      </c>
      <c r="F23" s="1">
        <f t="shared" si="0"/>
        <v>0</v>
      </c>
      <c r="G23" s="1">
        <f t="shared" si="1"/>
        <v>0</v>
      </c>
      <c r="H23" s="7">
        <f t="shared" si="2"/>
        <v>0</v>
      </c>
    </row>
    <row r="24" spans="2:8" x14ac:dyDescent="0.35">
      <c r="B24" s="4">
        <v>22</v>
      </c>
      <c r="C24" s="2" t="s">
        <v>109</v>
      </c>
      <c r="D24" s="40" t="s">
        <v>152</v>
      </c>
      <c r="E24" s="2" t="s">
        <v>195</v>
      </c>
      <c r="F24" s="1">
        <f t="shared" si="0"/>
        <v>0</v>
      </c>
      <c r="G24" s="1">
        <f t="shared" si="1"/>
        <v>0</v>
      </c>
      <c r="H24" s="7">
        <f t="shared" si="2"/>
        <v>0</v>
      </c>
    </row>
    <row r="25" spans="2:8" x14ac:dyDescent="0.35">
      <c r="B25" s="4">
        <v>23</v>
      </c>
      <c r="C25" s="2" t="s">
        <v>110</v>
      </c>
      <c r="D25" s="40" t="s">
        <v>153</v>
      </c>
      <c r="E25" s="2" t="s">
        <v>196</v>
      </c>
      <c r="F25" s="1">
        <f t="shared" si="0"/>
        <v>0</v>
      </c>
      <c r="G25" s="1">
        <f t="shared" si="1"/>
        <v>0</v>
      </c>
      <c r="H25" s="7">
        <f t="shared" si="2"/>
        <v>0</v>
      </c>
    </row>
    <row r="26" spans="2:8" x14ac:dyDescent="0.35">
      <c r="B26" s="4">
        <v>24</v>
      </c>
      <c r="C26" s="2" t="s">
        <v>111</v>
      </c>
      <c r="D26" s="40" t="s">
        <v>154</v>
      </c>
      <c r="E26" s="2" t="s">
        <v>197</v>
      </c>
      <c r="F26" s="1">
        <f t="shared" si="0"/>
        <v>0</v>
      </c>
      <c r="G26" s="1">
        <f t="shared" si="1"/>
        <v>0</v>
      </c>
      <c r="H26" s="7">
        <f t="shared" si="2"/>
        <v>0</v>
      </c>
    </row>
    <row r="27" spans="2:8" x14ac:dyDescent="0.35">
      <c r="B27" s="4">
        <v>25</v>
      </c>
      <c r="C27" s="2" t="s">
        <v>113</v>
      </c>
      <c r="D27" s="40" t="s">
        <v>155</v>
      </c>
      <c r="E27" s="2" t="s">
        <v>198</v>
      </c>
      <c r="F27" s="1">
        <f t="shared" si="0"/>
        <v>0</v>
      </c>
      <c r="G27" s="1">
        <f t="shared" si="1"/>
        <v>0</v>
      </c>
      <c r="H27" s="7">
        <f t="shared" si="2"/>
        <v>0</v>
      </c>
    </row>
    <row r="28" spans="2:8" x14ac:dyDescent="0.35">
      <c r="B28" s="4">
        <v>26</v>
      </c>
      <c r="C28" s="2" t="s">
        <v>112</v>
      </c>
      <c r="D28" s="40" t="s">
        <v>156</v>
      </c>
      <c r="E28" s="2" t="s">
        <v>199</v>
      </c>
      <c r="F28" s="1">
        <f t="shared" si="0"/>
        <v>0</v>
      </c>
      <c r="G28" s="1">
        <f t="shared" si="1"/>
        <v>0</v>
      </c>
      <c r="H28" s="7">
        <f t="shared" si="2"/>
        <v>0</v>
      </c>
    </row>
    <row r="29" spans="2:8" x14ac:dyDescent="0.35">
      <c r="B29" s="4">
        <v>27</v>
      </c>
      <c r="C29" s="2" t="s">
        <v>114</v>
      </c>
      <c r="D29" s="40" t="s">
        <v>157</v>
      </c>
      <c r="E29" s="2" t="s">
        <v>200</v>
      </c>
      <c r="F29" s="1">
        <f t="shared" si="0"/>
        <v>0</v>
      </c>
      <c r="G29" s="1">
        <f t="shared" si="1"/>
        <v>0</v>
      </c>
      <c r="H29" s="7">
        <f t="shared" si="2"/>
        <v>0</v>
      </c>
    </row>
    <row r="30" spans="2:8" x14ac:dyDescent="0.35">
      <c r="B30" s="4">
        <v>29</v>
      </c>
      <c r="C30" s="2" t="s">
        <v>115</v>
      </c>
      <c r="D30" s="40" t="s">
        <v>158</v>
      </c>
      <c r="E30" s="2" t="s">
        <v>201</v>
      </c>
      <c r="F30" s="1">
        <f t="shared" si="0"/>
        <v>0</v>
      </c>
      <c r="G30" s="1">
        <f t="shared" si="1"/>
        <v>0</v>
      </c>
      <c r="H30" s="7">
        <f t="shared" si="2"/>
        <v>0</v>
      </c>
    </row>
    <row r="31" spans="2:8" x14ac:dyDescent="0.35">
      <c r="B31" s="4">
        <v>30</v>
      </c>
      <c r="C31" s="2" t="s">
        <v>116</v>
      </c>
      <c r="D31" s="40" t="s">
        <v>159</v>
      </c>
      <c r="E31" s="2" t="s">
        <v>202</v>
      </c>
      <c r="F31" s="1">
        <f t="shared" si="0"/>
        <v>0</v>
      </c>
      <c r="G31" s="1">
        <f t="shared" si="1"/>
        <v>0</v>
      </c>
      <c r="H31" s="7">
        <f t="shared" si="2"/>
        <v>0</v>
      </c>
    </row>
    <row r="32" spans="2:8" x14ac:dyDescent="0.35">
      <c r="B32" s="4">
        <v>31</v>
      </c>
      <c r="C32" s="2" t="s">
        <v>117</v>
      </c>
      <c r="D32" s="40" t="s">
        <v>160</v>
      </c>
      <c r="E32" s="2" t="s">
        <v>203</v>
      </c>
      <c r="F32" s="1">
        <f t="shared" si="0"/>
        <v>0</v>
      </c>
      <c r="G32" s="1">
        <f t="shared" si="1"/>
        <v>0</v>
      </c>
      <c r="H32" s="7">
        <f t="shared" si="2"/>
        <v>0</v>
      </c>
    </row>
    <row r="33" spans="2:8" x14ac:dyDescent="0.35">
      <c r="B33" s="4">
        <v>32</v>
      </c>
      <c r="C33" s="2" t="s">
        <v>118</v>
      </c>
      <c r="D33" s="40" t="s">
        <v>161</v>
      </c>
      <c r="E33" s="2" t="s">
        <v>204</v>
      </c>
      <c r="F33" s="1">
        <f t="shared" si="0"/>
        <v>0</v>
      </c>
      <c r="G33" s="1">
        <f t="shared" si="1"/>
        <v>0</v>
      </c>
      <c r="H33" s="7">
        <f t="shared" si="2"/>
        <v>0</v>
      </c>
    </row>
    <row r="34" spans="2:8" x14ac:dyDescent="0.35">
      <c r="B34" s="4">
        <v>33</v>
      </c>
      <c r="C34" s="2" t="s">
        <v>119</v>
      </c>
      <c r="D34" s="40" t="s">
        <v>162</v>
      </c>
      <c r="E34" s="2" t="s">
        <v>205</v>
      </c>
      <c r="F34" s="1">
        <f t="shared" si="0"/>
        <v>0</v>
      </c>
      <c r="G34" s="1">
        <f t="shared" si="1"/>
        <v>0</v>
      </c>
      <c r="H34" s="7">
        <f t="shared" si="2"/>
        <v>0</v>
      </c>
    </row>
    <row r="35" spans="2:8" x14ac:dyDescent="0.35">
      <c r="B35" s="4">
        <v>34</v>
      </c>
      <c r="C35" s="2" t="s">
        <v>120</v>
      </c>
      <c r="D35" s="40" t="s">
        <v>163</v>
      </c>
      <c r="E35" s="2" t="s">
        <v>206</v>
      </c>
      <c r="F35" s="1">
        <f t="shared" si="0"/>
        <v>0</v>
      </c>
      <c r="G35" s="1">
        <f t="shared" si="1"/>
        <v>0</v>
      </c>
      <c r="H35" s="7">
        <f t="shared" si="2"/>
        <v>0</v>
      </c>
    </row>
    <row r="36" spans="2:8" x14ac:dyDescent="0.35">
      <c r="B36" s="4">
        <v>35</v>
      </c>
      <c r="C36" s="2" t="s">
        <v>121</v>
      </c>
      <c r="D36" s="40" t="s">
        <v>164</v>
      </c>
      <c r="E36" s="2" t="s">
        <v>207</v>
      </c>
      <c r="F36" s="1">
        <f t="shared" si="0"/>
        <v>0</v>
      </c>
      <c r="G36" s="1">
        <f t="shared" si="1"/>
        <v>0</v>
      </c>
      <c r="H36" s="7">
        <f t="shared" si="2"/>
        <v>0</v>
      </c>
    </row>
    <row r="37" spans="2:8" x14ac:dyDescent="0.35">
      <c r="B37" s="4">
        <v>36</v>
      </c>
      <c r="C37" s="2" t="s">
        <v>122</v>
      </c>
      <c r="D37" s="40" t="s">
        <v>165</v>
      </c>
      <c r="E37" s="2" t="s">
        <v>208</v>
      </c>
      <c r="F37" s="1">
        <f t="shared" si="0"/>
        <v>0</v>
      </c>
      <c r="G37" s="1">
        <f t="shared" si="1"/>
        <v>0</v>
      </c>
      <c r="H37" s="7">
        <f t="shared" si="2"/>
        <v>0</v>
      </c>
    </row>
    <row r="38" spans="2:8" x14ac:dyDescent="0.35">
      <c r="B38" s="4">
        <v>37</v>
      </c>
      <c r="C38" s="2" t="s">
        <v>123</v>
      </c>
      <c r="D38" s="40" t="s">
        <v>166</v>
      </c>
      <c r="E38" s="2" t="s">
        <v>209</v>
      </c>
      <c r="F38" s="1">
        <f t="shared" si="0"/>
        <v>0</v>
      </c>
      <c r="G38" s="1">
        <f t="shared" si="1"/>
        <v>0</v>
      </c>
      <c r="H38" s="7">
        <f t="shared" si="2"/>
        <v>0</v>
      </c>
    </row>
    <row r="39" spans="2:8" x14ac:dyDescent="0.35">
      <c r="B39" s="4">
        <v>38</v>
      </c>
      <c r="C39" s="2" t="s">
        <v>124</v>
      </c>
      <c r="D39" s="40" t="s">
        <v>167</v>
      </c>
      <c r="E39" s="2" t="s">
        <v>210</v>
      </c>
      <c r="F39" s="1">
        <f t="shared" si="0"/>
        <v>0</v>
      </c>
      <c r="G39" s="1">
        <f t="shared" si="1"/>
        <v>0</v>
      </c>
      <c r="H39" s="7">
        <f t="shared" si="2"/>
        <v>0</v>
      </c>
    </row>
    <row r="40" spans="2:8" x14ac:dyDescent="0.35">
      <c r="B40" s="4">
        <v>39</v>
      </c>
      <c r="C40" s="2" t="s">
        <v>125</v>
      </c>
      <c r="D40" s="40" t="s">
        <v>168</v>
      </c>
      <c r="E40" s="2" t="s">
        <v>211</v>
      </c>
      <c r="F40" s="1">
        <f t="shared" si="0"/>
        <v>0</v>
      </c>
      <c r="G40" s="1">
        <f t="shared" si="1"/>
        <v>0</v>
      </c>
      <c r="H40" s="7">
        <f t="shared" si="2"/>
        <v>0</v>
      </c>
    </row>
    <row r="41" spans="2:8" x14ac:dyDescent="0.35">
      <c r="B41" s="4">
        <v>40</v>
      </c>
      <c r="C41" s="2" t="s">
        <v>126</v>
      </c>
      <c r="D41" s="40" t="s">
        <v>169</v>
      </c>
      <c r="E41" s="2" t="s">
        <v>212</v>
      </c>
      <c r="F41" s="1">
        <f t="shared" si="0"/>
        <v>0</v>
      </c>
      <c r="G41" s="1">
        <f t="shared" si="1"/>
        <v>0</v>
      </c>
      <c r="H41" s="7">
        <f t="shared" si="2"/>
        <v>0</v>
      </c>
    </row>
    <row r="42" spans="2:8" x14ac:dyDescent="0.35">
      <c r="B42" s="4">
        <v>41</v>
      </c>
      <c r="C42" s="2" t="s">
        <v>127</v>
      </c>
      <c r="D42" s="40" t="s">
        <v>170</v>
      </c>
      <c r="E42" s="2" t="s">
        <v>213</v>
      </c>
      <c r="F42" s="1">
        <f t="shared" si="0"/>
        <v>0</v>
      </c>
      <c r="G42" s="1">
        <f t="shared" si="1"/>
        <v>0</v>
      </c>
      <c r="H42" s="7">
        <f t="shared" si="2"/>
        <v>0</v>
      </c>
    </row>
    <row r="43" spans="2:8" x14ac:dyDescent="0.35">
      <c r="B43" s="4">
        <v>42</v>
      </c>
      <c r="C43" s="2" t="s">
        <v>128</v>
      </c>
      <c r="D43" s="40" t="s">
        <v>171</v>
      </c>
      <c r="E43" s="2" t="s">
        <v>214</v>
      </c>
      <c r="F43" s="1">
        <f t="shared" si="0"/>
        <v>0</v>
      </c>
      <c r="G43" s="1">
        <f t="shared" si="1"/>
        <v>0</v>
      </c>
      <c r="H43" s="7">
        <f t="shared" si="2"/>
        <v>0</v>
      </c>
    </row>
    <row r="44" spans="2:8" x14ac:dyDescent="0.35">
      <c r="B44" s="4">
        <v>43</v>
      </c>
      <c r="C44" s="2" t="s">
        <v>129</v>
      </c>
      <c r="D44" s="40" t="s">
        <v>172</v>
      </c>
      <c r="E44" s="2" t="s">
        <v>215</v>
      </c>
      <c r="F44" s="1">
        <f t="shared" si="0"/>
        <v>0</v>
      </c>
      <c r="G44" s="1">
        <f t="shared" si="1"/>
        <v>0</v>
      </c>
      <c r="H44" s="7">
        <f t="shared" si="2"/>
        <v>0</v>
      </c>
    </row>
    <row r="45" spans="2:8" x14ac:dyDescent="0.35">
      <c r="B45" s="4">
        <v>44</v>
      </c>
      <c r="C45" s="2" t="s">
        <v>130</v>
      </c>
      <c r="D45" s="40" t="s">
        <v>173</v>
      </c>
      <c r="E45" s="2" t="s">
        <v>216</v>
      </c>
      <c r="F45" s="1">
        <f t="shared" si="0"/>
        <v>0</v>
      </c>
      <c r="G45" s="1">
        <f t="shared" si="1"/>
        <v>0</v>
      </c>
      <c r="H45" s="7">
        <f t="shared" si="2"/>
        <v>0</v>
      </c>
    </row>
    <row r="46" spans="2:8" x14ac:dyDescent="0.35">
      <c r="B46" s="4">
        <v>45</v>
      </c>
      <c r="C46" s="2" t="s">
        <v>131</v>
      </c>
      <c r="D46" s="40" t="s">
        <v>174</v>
      </c>
      <c r="E46" s="2" t="s">
        <v>217</v>
      </c>
      <c r="F46" s="1">
        <f t="shared" si="0"/>
        <v>0</v>
      </c>
      <c r="G46" s="1">
        <f t="shared" si="1"/>
        <v>0</v>
      </c>
      <c r="H46" s="7">
        <f t="shared" si="2"/>
        <v>0</v>
      </c>
    </row>
  </sheetData>
  <autoFilter ref="B3:H3"/>
  <pageMargins left="0.25" right="0.25" top="0.75" bottom="0.75" header="0.3" footer="0.3"/>
  <pageSetup paperSize="9" scale="90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theme="3" tint="0.79998168889431442"/>
  </sheetPr>
  <dimension ref="C1:H22"/>
  <sheetViews>
    <sheetView workbookViewId="0">
      <selection activeCell="I17" sqref="I17"/>
    </sheetView>
  </sheetViews>
  <sheetFormatPr baseColWidth="10" defaultRowHeight="14.5" x14ac:dyDescent="0.35"/>
  <cols>
    <col min="2" max="2" width="3.7265625" customWidth="1"/>
    <col min="3" max="3" width="43.54296875" customWidth="1"/>
    <col min="4" max="4" width="16.1796875" customWidth="1"/>
  </cols>
  <sheetData>
    <row r="1" spans="3:8" ht="15" thickBot="1" x14ac:dyDescent="0.4"/>
    <row r="2" spans="3:8" x14ac:dyDescent="0.35">
      <c r="C2" s="81" t="s">
        <v>24</v>
      </c>
      <c r="D2" s="82"/>
      <c r="E2" s="82"/>
      <c r="F2" s="82"/>
      <c r="G2" s="82"/>
      <c r="H2" s="83"/>
    </row>
    <row r="3" spans="3:8" ht="15" thickBot="1" x14ac:dyDescent="0.4">
      <c r="C3" s="84"/>
      <c r="D3" s="85"/>
      <c r="E3" s="85"/>
      <c r="F3" s="85"/>
      <c r="G3" s="85"/>
      <c r="H3" s="86"/>
    </row>
    <row r="4" spans="3:8" x14ac:dyDescent="0.35">
      <c r="C4" s="87"/>
      <c r="D4" s="21" t="s">
        <v>3</v>
      </c>
      <c r="E4" s="21" t="s">
        <v>4</v>
      </c>
      <c r="F4" s="21" t="s">
        <v>5</v>
      </c>
      <c r="G4" s="21" t="s">
        <v>6</v>
      </c>
      <c r="H4" s="22" t="s">
        <v>7</v>
      </c>
    </row>
    <row r="5" spans="3:8" x14ac:dyDescent="0.35">
      <c r="C5" s="88"/>
      <c r="D5" s="23" t="s">
        <v>8</v>
      </c>
      <c r="E5" s="23" t="s">
        <v>9</v>
      </c>
      <c r="F5" s="23" t="s">
        <v>8</v>
      </c>
      <c r="G5" s="23" t="s">
        <v>9</v>
      </c>
      <c r="H5" s="89"/>
    </row>
    <row r="6" spans="3:8" x14ac:dyDescent="0.35">
      <c r="C6" s="24" t="s">
        <v>11</v>
      </c>
      <c r="D6" s="74"/>
      <c r="E6" s="74"/>
      <c r="F6" s="74"/>
      <c r="G6" s="74"/>
      <c r="H6" s="89"/>
    </row>
    <row r="7" spans="3:8" x14ac:dyDescent="0.35">
      <c r="C7" s="25" t="s">
        <v>12</v>
      </c>
      <c r="D7" s="15">
        <v>199.87</v>
      </c>
      <c r="E7" s="15">
        <v>172.71</v>
      </c>
      <c r="F7" s="15">
        <v>199.87</v>
      </c>
      <c r="G7" s="15">
        <v>172.71</v>
      </c>
      <c r="H7" s="6" t="s">
        <v>10</v>
      </c>
    </row>
    <row r="8" spans="3:8" x14ac:dyDescent="0.35">
      <c r="C8" s="25" t="s">
        <v>13</v>
      </c>
      <c r="D8" s="15">
        <v>150.81</v>
      </c>
      <c r="E8" s="15">
        <v>139.97</v>
      </c>
      <c r="F8" s="15">
        <v>129.88</v>
      </c>
      <c r="G8" s="15">
        <v>118.9</v>
      </c>
      <c r="H8" s="6" t="s">
        <v>10</v>
      </c>
    </row>
    <row r="9" spans="3:8" x14ac:dyDescent="0.35">
      <c r="C9" s="25" t="s">
        <v>14</v>
      </c>
      <c r="D9" s="15">
        <v>145.77000000000001</v>
      </c>
      <c r="E9" s="15">
        <v>134.94999999999999</v>
      </c>
      <c r="F9" s="15">
        <v>124.85</v>
      </c>
      <c r="G9" s="15">
        <v>113.84</v>
      </c>
      <c r="H9" s="6" t="s">
        <v>10</v>
      </c>
    </row>
    <row r="10" spans="3:8" x14ac:dyDescent="0.35">
      <c r="C10" s="25" t="s">
        <v>25</v>
      </c>
      <c r="D10" s="15">
        <v>50</v>
      </c>
      <c r="E10" s="15">
        <v>50</v>
      </c>
      <c r="F10" s="15">
        <v>50</v>
      </c>
      <c r="G10" s="15">
        <v>50</v>
      </c>
      <c r="H10" s="6" t="s">
        <v>10</v>
      </c>
    </row>
    <row r="11" spans="3:8" x14ac:dyDescent="0.35">
      <c r="C11" s="4" t="s">
        <v>54</v>
      </c>
      <c r="D11" s="15">
        <f>93.5+122.37</f>
        <v>215.87</v>
      </c>
      <c r="E11" s="15">
        <f>95.21+93.5</f>
        <v>188.70999999999998</v>
      </c>
      <c r="F11" s="15">
        <f>93.5+122.37</f>
        <v>215.87</v>
      </c>
      <c r="G11" s="15">
        <f>95.21+93.5</f>
        <v>188.70999999999998</v>
      </c>
      <c r="H11" s="6" t="s">
        <v>10</v>
      </c>
    </row>
    <row r="12" spans="3:8" x14ac:dyDescent="0.35">
      <c r="C12" s="4" t="s">
        <v>55</v>
      </c>
      <c r="D12" s="15">
        <f>100.27+93.5</f>
        <v>193.76999999999998</v>
      </c>
      <c r="E12" s="15">
        <f>93.5+89.45</f>
        <v>182.95</v>
      </c>
      <c r="F12" s="15">
        <f>79.35+93.5</f>
        <v>172.85</v>
      </c>
      <c r="G12" s="15">
        <f>68.34+93.5</f>
        <v>161.84</v>
      </c>
      <c r="H12" s="6" t="s">
        <v>10</v>
      </c>
    </row>
    <row r="13" spans="3:8" x14ac:dyDescent="0.35">
      <c r="C13" s="90" t="s">
        <v>15</v>
      </c>
      <c r="D13" s="91"/>
      <c r="E13" s="91"/>
      <c r="F13" s="91"/>
      <c r="G13" s="91"/>
      <c r="H13" s="92"/>
    </row>
    <row r="14" spans="3:8" x14ac:dyDescent="0.35">
      <c r="C14" s="25" t="s">
        <v>16</v>
      </c>
      <c r="D14" s="26">
        <v>19.510000000000002</v>
      </c>
      <c r="E14" s="26">
        <v>19.510000000000002</v>
      </c>
      <c r="F14" s="26">
        <v>18.149999999999999</v>
      </c>
      <c r="G14" s="26">
        <v>15.86</v>
      </c>
      <c r="H14" s="6" t="s">
        <v>10</v>
      </c>
    </row>
    <row r="15" spans="3:8" x14ac:dyDescent="0.35">
      <c r="C15" s="25" t="s">
        <v>17</v>
      </c>
      <c r="D15" s="26">
        <v>25.25</v>
      </c>
      <c r="E15" s="26">
        <v>25.25</v>
      </c>
      <c r="F15" s="26">
        <v>23.47</v>
      </c>
      <c r="G15" s="26">
        <v>19.850000000000001</v>
      </c>
      <c r="H15" s="6" t="s">
        <v>10</v>
      </c>
    </row>
    <row r="16" spans="3:8" x14ac:dyDescent="0.35">
      <c r="C16" s="78" t="s">
        <v>18</v>
      </c>
      <c r="D16" s="79"/>
      <c r="E16" s="79"/>
      <c r="F16" s="79"/>
      <c r="G16" s="79"/>
      <c r="H16" s="80"/>
    </row>
    <row r="17" spans="3:8" x14ac:dyDescent="0.35">
      <c r="C17" s="25" t="s">
        <v>19</v>
      </c>
      <c r="D17" s="26">
        <v>6.3</v>
      </c>
      <c r="E17" s="26">
        <v>5.14</v>
      </c>
      <c r="F17" s="26">
        <v>5</v>
      </c>
      <c r="G17" s="26">
        <v>4.34</v>
      </c>
      <c r="H17" s="6" t="s">
        <v>10</v>
      </c>
    </row>
    <row r="18" spans="3:8" x14ac:dyDescent="0.35">
      <c r="C18" s="25" t="s">
        <v>20</v>
      </c>
      <c r="D18" s="26">
        <v>7.38</v>
      </c>
      <c r="E18" s="26">
        <v>6.15</v>
      </c>
      <c r="F18" s="26">
        <v>6.06</v>
      </c>
      <c r="G18" s="26">
        <v>5.29</v>
      </c>
      <c r="H18" s="6" t="s">
        <v>10</v>
      </c>
    </row>
    <row r="19" spans="3:8" x14ac:dyDescent="0.35">
      <c r="C19" s="25" t="s">
        <v>21</v>
      </c>
      <c r="D19" s="15">
        <f>0.55+5.85</f>
        <v>6.3999999999999995</v>
      </c>
      <c r="E19" s="15">
        <f>0.55+4.69</f>
        <v>5.24</v>
      </c>
      <c r="F19" s="15">
        <f>4.55+0.55</f>
        <v>5.0999999999999996</v>
      </c>
      <c r="G19" s="15">
        <f>3.89+0.55</f>
        <v>4.4400000000000004</v>
      </c>
      <c r="H19" s="6" t="s">
        <v>10</v>
      </c>
    </row>
    <row r="20" spans="3:8" x14ac:dyDescent="0.35">
      <c r="C20" s="25" t="s">
        <v>22</v>
      </c>
      <c r="D20" s="15">
        <f>5.85+1.76</f>
        <v>7.6099999999999994</v>
      </c>
      <c r="E20" s="15">
        <f>4.69+1.76</f>
        <v>6.45</v>
      </c>
      <c r="F20" s="15">
        <f>4.55+1.76</f>
        <v>6.31</v>
      </c>
      <c r="G20" s="15">
        <f>3.89+1.76</f>
        <v>5.65</v>
      </c>
      <c r="H20" s="6" t="s">
        <v>10</v>
      </c>
    </row>
    <row r="21" spans="3:8" x14ac:dyDescent="0.35">
      <c r="C21" s="25" t="s">
        <v>22</v>
      </c>
      <c r="D21" s="15">
        <f>5.85+8.5</f>
        <v>14.35</v>
      </c>
      <c r="E21" s="15">
        <f>4.69+8.5</f>
        <v>13.190000000000001</v>
      </c>
      <c r="F21" s="15">
        <f>4.55+8.5</f>
        <v>13.05</v>
      </c>
      <c r="G21" s="15">
        <f>3.89+8.5</f>
        <v>12.39</v>
      </c>
      <c r="H21" s="6" t="s">
        <v>10</v>
      </c>
    </row>
    <row r="22" spans="3:8" ht="15" thickBot="1" x14ac:dyDescent="0.4">
      <c r="C22" s="27" t="s">
        <v>23</v>
      </c>
      <c r="D22" s="12">
        <f>5.85+2.14</f>
        <v>7.99</v>
      </c>
      <c r="E22" s="12">
        <f>4.69+2.14</f>
        <v>6.83</v>
      </c>
      <c r="F22" s="12">
        <f>4.55+2.14</f>
        <v>6.6899999999999995</v>
      </c>
      <c r="G22" s="12">
        <f>3.89+2.14</f>
        <v>6.03</v>
      </c>
      <c r="H22" s="6" t="s">
        <v>10</v>
      </c>
    </row>
  </sheetData>
  <sheetProtection algorithmName="SHA-512" hashValue="rtCVatHrHzCZMXIf4pVZ2wUNXhMKurnqZHOki36yj3RNkXMGjFgL67VMHbyuJr9R1N0N8kWCij59mZg2bApwWQ==" saltValue="HZHZXXwWO65RuAjJ0LhYGA==" spinCount="100000" sheet="1" objects="1" scenarios="1"/>
  <mergeCells count="6">
    <mergeCell ref="C16:H16"/>
    <mergeCell ref="C2:H3"/>
    <mergeCell ref="C4:C5"/>
    <mergeCell ref="H5:H6"/>
    <mergeCell ref="D6:G6"/>
    <mergeCell ref="C13:H13"/>
  </mergeCells>
  <pageMargins left="0.25" right="0.25" top="0.75" bottom="0.75" header="0.3" footer="0.3"/>
  <pageSetup paperSize="9" scale="90" orientation="portrait" r:id="rId1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2" tint="-9.9978637043366805E-2"/>
  </sheetPr>
  <dimension ref="B2:J8"/>
  <sheetViews>
    <sheetView workbookViewId="0">
      <selection activeCell="I17" sqref="I17"/>
    </sheetView>
  </sheetViews>
  <sheetFormatPr baseColWidth="10" defaultRowHeight="14.5" x14ac:dyDescent="0.35"/>
  <cols>
    <col min="3" max="3" width="18.453125" customWidth="1"/>
    <col min="5" max="5" width="21.453125" customWidth="1"/>
  </cols>
  <sheetData>
    <row r="2" spans="2:10" ht="15" thickBot="1" x14ac:dyDescent="0.4"/>
    <row r="3" spans="2:10" ht="15" thickBot="1" x14ac:dyDescent="0.4">
      <c r="B3" s="93" t="s">
        <v>52</v>
      </c>
      <c r="C3" s="94"/>
      <c r="D3" s="94"/>
      <c r="E3" s="94"/>
      <c r="F3" s="94"/>
      <c r="G3" s="94"/>
      <c r="H3" s="94"/>
      <c r="I3" s="94"/>
      <c r="J3" s="95"/>
    </row>
    <row r="4" spans="2:10" ht="28.5" customHeight="1" x14ac:dyDescent="0.35">
      <c r="B4" s="96" t="s">
        <v>26</v>
      </c>
      <c r="C4" s="97"/>
      <c r="D4" s="96" t="s">
        <v>27</v>
      </c>
      <c r="E4" s="97"/>
      <c r="F4" s="98" t="s">
        <v>28</v>
      </c>
      <c r="G4" s="98"/>
      <c r="H4" s="98"/>
      <c r="I4" s="98"/>
      <c r="J4" s="97"/>
    </row>
    <row r="5" spans="2:10" x14ac:dyDescent="0.35">
      <c r="B5" s="99"/>
      <c r="C5" s="100"/>
      <c r="D5" s="99"/>
      <c r="E5" s="100"/>
      <c r="F5" s="101"/>
      <c r="G5" s="101"/>
      <c r="H5" s="101"/>
      <c r="I5" s="101"/>
      <c r="J5" s="100"/>
    </row>
    <row r="6" spans="2:10" x14ac:dyDescent="0.35">
      <c r="B6" s="102" t="s">
        <v>29</v>
      </c>
      <c r="C6" s="103"/>
      <c r="D6" s="104">
        <v>550</v>
      </c>
      <c r="E6" s="105"/>
      <c r="F6" s="106" t="s">
        <v>30</v>
      </c>
      <c r="G6" s="106"/>
      <c r="H6" s="106"/>
      <c r="I6" s="106"/>
      <c r="J6" s="107"/>
    </row>
    <row r="7" spans="2:10" x14ac:dyDescent="0.35">
      <c r="B7" s="108"/>
      <c r="C7" s="109"/>
      <c r="D7" s="108"/>
      <c r="E7" s="109"/>
      <c r="F7" s="106" t="s">
        <v>31</v>
      </c>
      <c r="G7" s="106"/>
      <c r="H7" s="106"/>
      <c r="I7" s="106"/>
      <c r="J7" s="107"/>
    </row>
    <row r="8" spans="2:10" ht="15" thickBot="1" x14ac:dyDescent="0.4">
      <c r="B8" s="110"/>
      <c r="C8" s="111"/>
      <c r="D8" s="110"/>
      <c r="E8" s="111"/>
      <c r="F8" s="112" t="s">
        <v>32</v>
      </c>
      <c r="G8" s="112"/>
      <c r="H8" s="112"/>
      <c r="I8" s="112"/>
      <c r="J8" s="113"/>
    </row>
  </sheetData>
  <sheetProtection algorithmName="SHA-512" hashValue="PFhgeN03zwbnS0piLI9JBCyxjYOKjkAolPhyyLkPxBQuw5FqcY17bWd/Xay8kE5eab8ysZKmM/K79bJlUg0MfQ==" saltValue="tdNLdBxsofdKIfZgh1Tt8w==" spinCount="100000" sheet="1" objects="1" scenarios="1"/>
  <mergeCells count="14">
    <mergeCell ref="B6:C6"/>
    <mergeCell ref="D6:E6"/>
    <mergeCell ref="F6:J6"/>
    <mergeCell ref="B7:C8"/>
    <mergeCell ref="D7:E8"/>
    <mergeCell ref="F7:J7"/>
    <mergeCell ref="F8:J8"/>
    <mergeCell ref="B3:J3"/>
    <mergeCell ref="B4:C4"/>
    <mergeCell ref="D4:E4"/>
    <mergeCell ref="F4:J4"/>
    <mergeCell ref="B5:C5"/>
    <mergeCell ref="D5:E5"/>
    <mergeCell ref="F5:J5"/>
  </mergeCells>
  <pageMargins left="0.25" right="0.25" top="0.75" bottom="0.75" header="0.3" footer="0.3"/>
  <pageSetup paperSize="9" scale="80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0.39997558519241921"/>
  </sheetPr>
  <dimension ref="D4:E18"/>
  <sheetViews>
    <sheetView workbookViewId="0">
      <selection activeCell="I17" sqref="I17"/>
    </sheetView>
  </sheetViews>
  <sheetFormatPr baseColWidth="10" defaultRowHeight="14.5" x14ac:dyDescent="0.35"/>
  <cols>
    <col min="4" max="4" width="30.1796875" customWidth="1"/>
    <col min="5" max="5" width="27.54296875" customWidth="1"/>
  </cols>
  <sheetData>
    <row r="4" spans="4:5" ht="15" thickBot="1" x14ac:dyDescent="0.4"/>
    <row r="5" spans="4:5" ht="15" thickBot="1" x14ac:dyDescent="0.4">
      <c r="D5" s="93" t="s">
        <v>33</v>
      </c>
      <c r="E5" s="114"/>
    </row>
    <row r="6" spans="4:5" x14ac:dyDescent="0.35">
      <c r="D6" s="28" t="s">
        <v>34</v>
      </c>
      <c r="E6" s="10" t="s">
        <v>53</v>
      </c>
    </row>
    <row r="7" spans="4:5" x14ac:dyDescent="0.35">
      <c r="D7" s="8" t="s">
        <v>35</v>
      </c>
      <c r="E7" s="7" t="s">
        <v>36</v>
      </c>
    </row>
    <row r="8" spans="4:5" x14ac:dyDescent="0.35">
      <c r="D8" s="8" t="s">
        <v>37</v>
      </c>
      <c r="E8" s="7" t="s">
        <v>36</v>
      </c>
    </row>
    <row r="9" spans="4:5" x14ac:dyDescent="0.35">
      <c r="D9" s="8" t="s">
        <v>38</v>
      </c>
      <c r="E9" s="7" t="s">
        <v>39</v>
      </c>
    </row>
    <row r="10" spans="4:5" ht="29" x14ac:dyDescent="0.35">
      <c r="D10" s="29" t="s">
        <v>40</v>
      </c>
      <c r="E10" s="7" t="s">
        <v>41</v>
      </c>
    </row>
    <row r="11" spans="4:5" x14ac:dyDescent="0.35">
      <c r="D11" s="8" t="s">
        <v>42</v>
      </c>
      <c r="E11" s="7" t="s">
        <v>43</v>
      </c>
    </row>
    <row r="12" spans="4:5" x14ac:dyDescent="0.35">
      <c r="D12" s="8" t="s">
        <v>44</v>
      </c>
      <c r="E12" s="7" t="s">
        <v>45</v>
      </c>
    </row>
    <row r="13" spans="4:5" ht="15" thickBot="1" x14ac:dyDescent="0.4">
      <c r="D13" s="30" t="s">
        <v>46</v>
      </c>
      <c r="E13" s="31" t="s">
        <v>45</v>
      </c>
    </row>
    <row r="14" spans="4:5" x14ac:dyDescent="0.35">
      <c r="D14" s="115" t="s">
        <v>47</v>
      </c>
      <c r="E14" s="116"/>
    </row>
    <row r="15" spans="4:5" x14ac:dyDescent="0.35">
      <c r="D15" s="4" t="s">
        <v>48</v>
      </c>
      <c r="E15" s="13">
        <v>19</v>
      </c>
    </row>
    <row r="16" spans="4:5" x14ac:dyDescent="0.35">
      <c r="D16" s="4" t="s">
        <v>49</v>
      </c>
      <c r="E16" s="13">
        <v>25.87</v>
      </c>
    </row>
    <row r="17" spans="4:5" x14ac:dyDescent="0.35">
      <c r="D17" s="4" t="s">
        <v>50</v>
      </c>
      <c r="E17" s="13">
        <v>33.729999999999997</v>
      </c>
    </row>
    <row r="18" spans="4:5" ht="15" thickBot="1" x14ac:dyDescent="0.4">
      <c r="D18" s="5" t="s">
        <v>51</v>
      </c>
      <c r="E18" s="14">
        <v>45</v>
      </c>
    </row>
  </sheetData>
  <mergeCells count="2">
    <mergeCell ref="D5:E5"/>
    <mergeCell ref="D14:E1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10</vt:i4>
      </vt:variant>
    </vt:vector>
  </HeadingPairs>
  <TitlesOfParts>
    <vt:vector size="16" baseType="lpstr">
      <vt:lpstr>Vérifications</vt:lpstr>
      <vt:lpstr>Suivi Stock</vt:lpstr>
      <vt:lpstr>BDD ARTICLES</vt:lpstr>
      <vt:lpstr>Signalétiques</vt:lpstr>
      <vt:lpstr>Formations</vt:lpstr>
      <vt:lpstr>Main d'oeuvre + déplacement</vt:lpstr>
      <vt:lpstr>Designation</vt:lpstr>
      <vt:lpstr>En_cours</vt:lpstr>
      <vt:lpstr>Entrées</vt:lpstr>
      <vt:lpstr>Réf</vt:lpstr>
      <vt:lpstr>Sorties</vt:lpstr>
      <vt:lpstr>'BDD ARTICLES'!Zone_d_impression</vt:lpstr>
      <vt:lpstr>Formations!Zone_d_impression</vt:lpstr>
      <vt:lpstr>'Main d''oeuvre + déplacement'!Zone_d_impression</vt:lpstr>
      <vt:lpstr>Signalétiques!Zone_d_impression</vt:lpstr>
      <vt:lpstr>Vérifications!Zone_d_impression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AFEH56</cp:lastModifiedBy>
  <cp:lastPrinted>2017-02-06T17:04:54Z</cp:lastPrinted>
  <dcterms:created xsi:type="dcterms:W3CDTF">2016-05-03T09:08:04Z</dcterms:created>
  <dcterms:modified xsi:type="dcterms:W3CDTF">2017-05-19T17:22:56Z</dcterms:modified>
</cp:coreProperties>
</file>