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0" yWindow="440" windowWidth="19420" windowHeight="7020"/>
  </bookViews>
  <sheets>
    <sheet name="Additif PRFlex" sheetId="8" r:id="rId1"/>
  </sheets>
  <functionGroups builtInGroupCount="17"/>
  <definedNames>
    <definedName name="_xlnm.Print_Area" localSheetId="0">'Additif PRFlex'!$J$1:$Q$65</definedName>
  </definedNames>
  <calcPr calcId="145621"/>
</workbook>
</file>

<file path=xl/calcChain.xml><?xml version="1.0" encoding="utf-8"?>
<calcChain xmlns="http://schemas.openxmlformats.org/spreadsheetml/2006/main">
  <c r="K63" i="8" l="1"/>
  <c r="P82" i="8" l="1"/>
  <c r="K73" i="8"/>
  <c r="K74" i="8" l="1"/>
  <c r="M75" i="8" s="1"/>
  <c r="M76" i="8"/>
  <c r="P76" i="8" s="1"/>
  <c r="M92" i="8" l="1"/>
  <c r="O92" i="8" s="1"/>
  <c r="M88" i="8"/>
  <c r="O88" i="8" s="1"/>
  <c r="M77" i="8"/>
  <c r="O77" i="8" s="1"/>
  <c r="M87" i="8"/>
  <c r="O87" i="8" s="1"/>
  <c r="P87" i="8" s="1"/>
  <c r="M93" i="8"/>
  <c r="O93" i="8" s="1"/>
  <c r="M94" i="8"/>
  <c r="M80" i="8"/>
  <c r="O80" i="8" s="1"/>
  <c r="M83" i="8"/>
  <c r="O83" i="8" s="1"/>
  <c r="M90" i="8"/>
  <c r="O90" i="8" s="1"/>
  <c r="M82" i="8"/>
  <c r="O82" i="8" s="1"/>
  <c r="P79" i="8"/>
  <c r="M78" i="8"/>
  <c r="O78" i="8" s="1"/>
  <c r="M85" i="8"/>
  <c r="O85" i="8" s="1"/>
  <c r="P88" i="8" l="1"/>
  <c r="P80" i="8"/>
  <c r="P81" i="8"/>
  <c r="P91" i="8"/>
  <c r="P90" i="8"/>
  <c r="P86" i="8"/>
  <c r="P85" i="8"/>
  <c r="P94" i="8"/>
  <c r="P78" i="8"/>
  <c r="P77" i="8"/>
  <c r="P89" i="8"/>
  <c r="P83" i="8"/>
  <c r="P84" i="8"/>
  <c r="P92" i="8"/>
  <c r="P93" i="8"/>
  <c r="M73" i="8" l="1"/>
  <c r="K62" i="8" s="1"/>
  <c r="O28" i="8"/>
  <c r="M39" i="8"/>
  <c r="P19" i="8"/>
  <c r="O39" i="8"/>
  <c r="O52" i="8" l="1"/>
  <c r="O51" i="8"/>
  <c r="O50" i="8"/>
  <c r="P41" i="8"/>
  <c r="P40" i="8"/>
  <c r="P39" i="8"/>
  <c r="P28" i="8"/>
  <c r="P18" i="8"/>
  <c r="P25" i="8" l="1"/>
  <c r="L50" i="8" s="1"/>
  <c r="P50" i="8" s="1"/>
  <c r="P46" i="8"/>
  <c r="L52" i="8" s="1"/>
  <c r="P52" i="8" s="1"/>
  <c r="P36" i="8"/>
  <c r="L51" i="8" s="1"/>
  <c r="L53" i="8" l="1"/>
  <c r="M51" i="8" s="1"/>
  <c r="P51" i="8"/>
  <c r="P53" i="8" s="1"/>
  <c r="P57" i="8" s="1"/>
  <c r="P59" i="8" s="1"/>
  <c r="M50" i="8" l="1"/>
  <c r="M52" i="8"/>
</calcChain>
</file>

<file path=xl/sharedStrings.xml><?xml version="1.0" encoding="utf-8"?>
<sst xmlns="http://schemas.openxmlformats.org/spreadsheetml/2006/main" count="97" uniqueCount="80">
  <si>
    <t>Activité</t>
  </si>
  <si>
    <t>un</t>
  </si>
  <si>
    <t>Qt.</t>
  </si>
  <si>
    <t xml:space="preserve">Coût unitaire </t>
  </si>
  <si>
    <t>Total</t>
  </si>
  <si>
    <t>Total main d'ouevre</t>
  </si>
  <si>
    <t>Equipement</t>
  </si>
  <si>
    <t>Total equipement</t>
  </si>
  <si>
    <t>Fournitures</t>
  </si>
  <si>
    <t>Total fournitures</t>
  </si>
  <si>
    <t>H</t>
  </si>
  <si>
    <t>Total pour activité</t>
  </si>
  <si>
    <t>Unité</t>
  </si>
  <si>
    <t>T</t>
  </si>
  <si>
    <t>Total main d'oeuvre</t>
  </si>
  <si>
    <t>Main d'Oeuvre</t>
  </si>
  <si>
    <t xml:space="preserve">  PRIX SEC :</t>
  </si>
  <si>
    <t>SOUS-DETAIL DE PRIX</t>
  </si>
  <si>
    <t>Coefficient Frais généraux, bénéfices et aléas :</t>
  </si>
  <si>
    <t>ARRONDI A :</t>
  </si>
  <si>
    <t>Prix unitaire de vente :</t>
  </si>
  <si>
    <t>No:</t>
  </si>
  <si>
    <t>Quantité de base</t>
  </si>
  <si>
    <t>U</t>
  </si>
  <si>
    <t>Plus value pour BBA avec additif polymère à 0,35% par tonne</t>
  </si>
  <si>
    <t>Doseur PRI + Installation</t>
  </si>
  <si>
    <t>PRFlex20 - 3,5Kg/T d'enrobés</t>
  </si>
  <si>
    <t>Débours unitaires secs (XOF)</t>
  </si>
  <si>
    <t>Ouvrier spécialisé</t>
  </si>
  <si>
    <t>Travaux de réfection et de renforcement de la piste de l'aéroport international</t>
  </si>
  <si>
    <t>Cardinal Bernardin GANTIN - COTONOU - BENIN</t>
  </si>
  <si>
    <t>Quantité globale de BBA C</t>
  </si>
  <si>
    <t>TONNE</t>
  </si>
  <si>
    <t xml:space="preserve"> </t>
  </si>
  <si>
    <t xml:space="preserve">-DIX </t>
  </si>
  <si>
    <t xml:space="preserve">DIX </t>
  </si>
  <si>
    <t xml:space="preserve"> ET UN </t>
  </si>
  <si>
    <t xml:space="preserve"> ET ONZE </t>
  </si>
  <si>
    <t xml:space="preserve">UN </t>
  </si>
  <si>
    <t xml:space="preserve">ONZE </t>
  </si>
  <si>
    <t xml:space="preserve">-DEUX </t>
  </si>
  <si>
    <t>VINGT</t>
  </si>
  <si>
    <t xml:space="preserve">-DOUZE </t>
  </si>
  <si>
    <t xml:space="preserve">DEUX </t>
  </si>
  <si>
    <t xml:space="preserve">DOUZE </t>
  </si>
  <si>
    <t xml:space="preserve">-TROIS </t>
  </si>
  <si>
    <t>TRENTE</t>
  </si>
  <si>
    <t xml:space="preserve">-TREIZE </t>
  </si>
  <si>
    <t xml:space="preserve">TROIS </t>
  </si>
  <si>
    <t xml:space="preserve">TREIZE </t>
  </si>
  <si>
    <t xml:space="preserve">-QUATRE </t>
  </si>
  <si>
    <t>QUARANTE</t>
  </si>
  <si>
    <t xml:space="preserve">-QUATORZE </t>
  </si>
  <si>
    <t xml:space="preserve">QUATRE </t>
  </si>
  <si>
    <t xml:space="preserve">QUATORZE </t>
  </si>
  <si>
    <t xml:space="preserve">-CINQ </t>
  </si>
  <si>
    <t>CINQUANTE</t>
  </si>
  <si>
    <t xml:space="preserve">-QUINZE </t>
  </si>
  <si>
    <t xml:space="preserve">CINQ </t>
  </si>
  <si>
    <t xml:space="preserve">QUINZE </t>
  </si>
  <si>
    <t xml:space="preserve">-SIX </t>
  </si>
  <si>
    <t>SOIXANTE</t>
  </si>
  <si>
    <t xml:space="preserve">-SEIZE </t>
  </si>
  <si>
    <t xml:space="preserve">SIX </t>
  </si>
  <si>
    <t xml:space="preserve">SEIZE </t>
  </si>
  <si>
    <t xml:space="preserve">-SEPT </t>
  </si>
  <si>
    <t xml:space="preserve">-DIX-SEPT </t>
  </si>
  <si>
    <t xml:space="preserve">SEPT </t>
  </si>
  <si>
    <t xml:space="preserve">DIX-SEPT </t>
  </si>
  <si>
    <t xml:space="preserve">-HUIT </t>
  </si>
  <si>
    <t>QUATRE-VINGT</t>
  </si>
  <si>
    <t xml:space="preserve">-DIX-HUIT </t>
  </si>
  <si>
    <t xml:space="preserve">HUIT </t>
  </si>
  <si>
    <t xml:space="preserve">DIX-HUIT </t>
  </si>
  <si>
    <t xml:space="preserve">-NEUF </t>
  </si>
  <si>
    <t xml:space="preserve">-DIX-NEUF </t>
  </si>
  <si>
    <t xml:space="preserve">NEUF </t>
  </si>
  <si>
    <t xml:space="preserve">DIX-NEUF </t>
  </si>
  <si>
    <t>Nbre de chiffres composant lenombre :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</si>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</sst>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_€&quot;m²&quot;_-;\-* #,##0\ _€_-;_-* &quot;-&quot;??\ _€_-;_-@_-"/>
    <numFmt numFmtId="166" formatCode="0.0%"/>
    <numFmt numFmtId="167" formatCode="#,##0\ [$XOF]"/>
    <numFmt numFmtId="168" formatCode="_-* #,##0\ _€&quot;T&quot;_-;\-* #,##0\ _€_-;_-* &quot;-&quot;??\ _€_-;_-@_-"/>
    <numFmt numFmtId="169" formatCode="#,##0.00_);\(#,##0.00\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name val="Arial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9" fontId="12" fillId="0" borderId="0"/>
  </cellStyleXfs>
  <cellXfs count="95">
    <xf numFmtId="0" fontId="0" fillId="0" borderId="0" xfId="0"/>
    <xf numFmtId="4" fontId="2" fillId="3" borderId="3" xfId="0" applyNumberFormat="1" applyFont="1" applyFill="1" applyBorder="1" applyAlignment="1">
      <alignment horizontal="center"/>
    </xf>
    <xf numFmtId="0" fontId="2" fillId="4" borderId="0" xfId="0" applyFont="1" applyFill="1"/>
    <xf numFmtId="0" fontId="2" fillId="2" borderId="5" xfId="0" applyFont="1" applyFill="1" applyBorder="1"/>
    <xf numFmtId="0" fontId="2" fillId="0" borderId="0" xfId="0" applyFont="1"/>
    <xf numFmtId="0" fontId="2" fillId="3" borderId="0" xfId="0" applyFont="1" applyFill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164" fontId="2" fillId="0" borderId="6" xfId="1" applyNumberFormat="1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164" fontId="2" fillId="0" borderId="7" xfId="1" applyNumberFormat="1" applyFont="1" applyBorder="1"/>
    <xf numFmtId="0" fontId="2" fillId="0" borderId="8" xfId="0" applyFont="1" applyBorder="1"/>
    <xf numFmtId="164" fontId="4" fillId="0" borderId="3" xfId="0" applyNumberFormat="1" applyFont="1" applyBorder="1"/>
    <xf numFmtId="0" fontId="2" fillId="0" borderId="8" xfId="0" applyFont="1" applyBorder="1" applyAlignment="1">
      <alignment horizontal="center"/>
    </xf>
    <xf numFmtId="164" fontId="2" fillId="0" borderId="8" xfId="1" applyNumberFormat="1" applyFont="1" applyBorder="1"/>
    <xf numFmtId="164" fontId="2" fillId="0" borderId="6" xfId="1" applyNumberFormat="1" applyFont="1" applyBorder="1" applyAlignment="1">
      <alignment horizontal="center"/>
    </xf>
    <xf numFmtId="0" fontId="2" fillId="0" borderId="4" xfId="0" applyFont="1" applyBorder="1" applyAlignment="1"/>
    <xf numFmtId="164" fontId="2" fillId="0" borderId="4" xfId="1" applyNumberFormat="1" applyFont="1" applyBorder="1" applyAlignment="1"/>
    <xf numFmtId="0" fontId="2" fillId="4" borderId="5" xfId="0" applyFont="1" applyFill="1" applyBorder="1"/>
    <xf numFmtId="0" fontId="2" fillId="4" borderId="0" xfId="0" applyFont="1" applyFill="1" applyBorder="1"/>
    <xf numFmtId="0" fontId="2" fillId="2" borderId="10" xfId="0" applyFont="1" applyFill="1" applyBorder="1"/>
    <xf numFmtId="0" fontId="2" fillId="0" borderId="9" xfId="0" applyFont="1" applyBorder="1"/>
    <xf numFmtId="0" fontId="2" fillId="0" borderId="11" xfId="0" applyFont="1" applyBorder="1"/>
    <xf numFmtId="0" fontId="2" fillId="0" borderId="0" xfId="0" applyFont="1" applyBorder="1"/>
    <xf numFmtId="0" fontId="2" fillId="0" borderId="12" xfId="0" applyFont="1" applyBorder="1"/>
    <xf numFmtId="0" fontId="2" fillId="2" borderId="13" xfId="0" applyFont="1" applyFill="1" applyBorder="1"/>
    <xf numFmtId="0" fontId="2" fillId="0" borderId="14" xfId="0" applyFont="1" applyBorder="1"/>
    <xf numFmtId="0" fontId="2" fillId="0" borderId="15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horizontal="left"/>
    </xf>
    <xf numFmtId="164" fontId="2" fillId="0" borderId="0" xfId="1" applyNumberFormat="1" applyFont="1" applyFill="1" applyBorder="1"/>
    <xf numFmtId="0" fontId="2" fillId="0" borderId="0" xfId="0" applyFont="1" applyFill="1" applyBorder="1" applyAlignment="1"/>
    <xf numFmtId="166" fontId="2" fillId="0" borderId="0" xfId="2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14" xfId="0" applyFont="1" applyBorder="1" applyAlignment="1">
      <alignment horizontal="right"/>
    </xf>
    <xf numFmtId="4" fontId="5" fillId="0" borderId="14" xfId="0" applyNumberFormat="1" applyFont="1" applyBorder="1"/>
    <xf numFmtId="4" fontId="0" fillId="3" borderId="4" xfId="0" applyNumberFormat="1" applyFont="1" applyFill="1" applyBorder="1" applyAlignment="1"/>
    <xf numFmtId="164" fontId="5" fillId="3" borderId="4" xfId="1" applyNumberFormat="1" applyFont="1" applyFill="1" applyBorder="1" applyAlignment="1"/>
    <xf numFmtId="0" fontId="0" fillId="0" borderId="0" xfId="0" applyFont="1" applyBorder="1"/>
    <xf numFmtId="4" fontId="5" fillId="3" borderId="4" xfId="0" applyNumberFormat="1" applyFont="1" applyFill="1" applyBorder="1" applyAlignment="1"/>
    <xf numFmtId="4" fontId="5" fillId="3" borderId="4" xfId="0" applyNumberFormat="1" applyFont="1" applyFill="1" applyBorder="1"/>
    <xf numFmtId="0" fontId="5" fillId="0" borderId="14" xfId="0" applyFont="1" applyBorder="1" applyAlignment="1">
      <alignment horizontal="right"/>
    </xf>
    <xf numFmtId="0" fontId="0" fillId="0" borderId="0" xfId="0" applyBorder="1"/>
    <xf numFmtId="0" fontId="4" fillId="0" borderId="0" xfId="0" applyFont="1" applyBorder="1"/>
    <xf numFmtId="165" fontId="8" fillId="0" borderId="3" xfId="1" applyNumberFormat="1" applyFont="1" applyBorder="1" applyAlignment="1">
      <alignment horizontal="center" vertical="center"/>
    </xf>
    <xf numFmtId="0" fontId="9" fillId="2" borderId="3" xfId="3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4" fontId="2" fillId="3" borderId="0" xfId="0" applyNumberFormat="1" applyFont="1" applyFill="1" applyBorder="1" applyAlignment="1">
      <alignment horizontal="center"/>
    </xf>
    <xf numFmtId="165" fontId="8" fillId="0" borderId="0" xfId="1" applyNumberFormat="1" applyFont="1" applyBorder="1" applyAlignment="1">
      <alignment horizontal="center" vertical="center"/>
    </xf>
    <xf numFmtId="168" fontId="8" fillId="0" borderId="3" xfId="1" applyNumberFormat="1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167" fontId="2" fillId="4" borderId="0" xfId="0" applyNumberFormat="1" applyFont="1" applyFill="1" applyBorder="1"/>
    <xf numFmtId="169" fontId="2" fillId="4" borderId="0" xfId="0" applyNumberFormat="1" applyFont="1" applyFill="1" applyBorder="1"/>
    <xf numFmtId="0" fontId="2" fillId="4" borderId="1" xfId="0" applyFont="1" applyFill="1" applyBorder="1"/>
    <xf numFmtId="0" fontId="2" fillId="4" borderId="4" xfId="0" applyFont="1" applyFill="1" applyBorder="1"/>
    <xf numFmtId="0" fontId="2" fillId="4" borderId="2" xfId="0" applyFont="1" applyFill="1" applyBorder="1"/>
    <xf numFmtId="0" fontId="2" fillId="4" borderId="0" xfId="0" applyFont="1" applyFill="1" applyBorder="1" applyAlignment="1">
      <alignment horizontal="right"/>
    </xf>
    <xf numFmtId="0" fontId="2" fillId="4" borderId="20" xfId="0" applyFont="1" applyFill="1" applyBorder="1"/>
    <xf numFmtId="0" fontId="2" fillId="4" borderId="21" xfId="0" applyFont="1" applyFill="1" applyBorder="1"/>
    <xf numFmtId="0" fontId="2" fillId="4" borderId="22" xfId="0" applyFont="1" applyFill="1" applyBorder="1"/>
    <xf numFmtId="0" fontId="2" fillId="4" borderId="16" xfId="0" applyFont="1" applyFill="1" applyBorder="1"/>
    <xf numFmtId="0" fontId="2" fillId="4" borderId="24" xfId="0" applyFont="1" applyFill="1" applyBorder="1"/>
    <xf numFmtId="0" fontId="2" fillId="4" borderId="17" xfId="0" applyFont="1" applyFill="1" applyBorder="1"/>
    <xf numFmtId="0" fontId="2" fillId="4" borderId="25" xfId="0" applyFont="1" applyFill="1" applyBorder="1"/>
    <xf numFmtId="0" fontId="2" fillId="4" borderId="26" xfId="0" applyFont="1" applyFill="1" applyBorder="1"/>
    <xf numFmtId="0" fontId="2" fillId="4" borderId="18" xfId="0" applyFont="1" applyFill="1" applyBorder="1"/>
    <xf numFmtId="0" fontId="2" fillId="4" borderId="23" xfId="0" applyFont="1" applyFill="1" applyBorder="1"/>
    <xf numFmtId="0" fontId="2" fillId="4" borderId="19" xfId="0" applyFont="1" applyFill="1" applyBorder="1"/>
    <xf numFmtId="0" fontId="2" fillId="4" borderId="23" xfId="0" applyFont="1" applyFill="1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167" fontId="8" fillId="3" borderId="17" xfId="0" applyNumberFormat="1" applyFont="1" applyFill="1" applyBorder="1" applyAlignment="1">
      <alignment horizontal="center" vertical="center"/>
    </xf>
    <xf numFmtId="167" fontId="8" fillId="3" borderId="1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0" fillId="0" borderId="11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3" fillId="5" borderId="0" xfId="0" applyFont="1" applyFill="1" applyAlignment="1">
      <alignment horizontal="center"/>
    </xf>
  </cellXfs>
  <cellStyles count="5">
    <cellStyle name="Milliers" xfId="1" builtinId="3"/>
    <cellStyle name="Normal" xfId="0" builtinId="0"/>
    <cellStyle name="Normal 16 2" xfId="4"/>
    <cellStyle name="Normál 3" xfId="3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5</xdr:rowOff>
    </xdr:from>
    <xdr:to>
      <xdr:col>10</xdr:col>
      <xdr:colOff>1332000</xdr:colOff>
      <xdr:row>5</xdr:row>
      <xdr:rowOff>134689</xdr:rowOff>
    </xdr:to>
    <xdr:pic>
      <xdr:nvPicPr>
        <xdr:cNvPr id="6" name="Image 1" descr="C:\Users\SCC\Downloads\téléchargement.png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0" y="161930"/>
          <a:ext cx="1332000" cy="7823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1352550</xdr:colOff>
      <xdr:row>0</xdr:row>
      <xdr:rowOff>1</xdr:rowOff>
    </xdr:from>
    <xdr:to>
      <xdr:col>11</xdr:col>
      <xdr:colOff>582750</xdr:colOff>
      <xdr:row>5</xdr:row>
      <xdr:rowOff>137798</xdr:rowOff>
    </xdr:to>
    <xdr:pic>
      <xdr:nvPicPr>
        <xdr:cNvPr id="7" name="Image 1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81300" y="1"/>
          <a:ext cx="1440000" cy="975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J432"/>
  <sheetViews>
    <sheetView showGridLines="0" tabSelected="1" topLeftCell="C4" zoomScaleNormal="100" workbookViewId="0">
      <selection activeCell="P65" sqref="P65"/>
    </sheetView>
  </sheetViews>
  <sheetFormatPr baseColWidth="10" defaultColWidth="9.1796875" defaultRowHeight="13" x14ac:dyDescent="0.3"/>
  <cols>
    <col min="1" max="9" width="2.1796875" style="2" customWidth="1"/>
    <col min="10" max="10" width="2.1796875" style="3" customWidth="1"/>
    <col min="11" max="11" width="33.1796875" style="4" customWidth="1"/>
    <col min="12" max="12" width="15.26953125" style="4" customWidth="1"/>
    <col min="13" max="13" width="19.54296875" style="4" bestFit="1" customWidth="1"/>
    <col min="14" max="14" width="19.54296875" style="4" hidden="1" customWidth="1"/>
    <col min="15" max="15" width="16.1796875" style="4" customWidth="1"/>
    <col min="16" max="16" width="22.81640625" style="4" customWidth="1"/>
    <col min="17" max="17" width="2.1796875" style="4" customWidth="1"/>
    <col min="18" max="18" width="9.1796875" style="19"/>
    <col min="19" max="62" width="9.1796875" style="20"/>
    <col min="63" max="88" width="9.1796875" style="5"/>
    <col min="89" max="16384" width="9.1796875" style="4"/>
  </cols>
  <sheetData>
    <row r="1" spans="10:17" x14ac:dyDescent="0.3">
      <c r="J1" s="21"/>
      <c r="K1" s="22"/>
      <c r="L1" s="22"/>
      <c r="M1" s="22"/>
      <c r="N1" s="22"/>
      <c r="O1" s="22"/>
      <c r="P1" s="22"/>
      <c r="Q1" s="23"/>
    </row>
    <row r="2" spans="10:17" ht="15" customHeight="1" x14ac:dyDescent="0.3">
      <c r="K2" s="24"/>
      <c r="L2" s="84" t="s">
        <v>29</v>
      </c>
      <c r="M2" s="84"/>
      <c r="N2" s="84"/>
      <c r="O2" s="84"/>
      <c r="P2" s="84"/>
      <c r="Q2" s="25"/>
    </row>
    <row r="3" spans="10:17" x14ac:dyDescent="0.3">
      <c r="K3" s="24"/>
      <c r="L3" s="84"/>
      <c r="M3" s="84"/>
      <c r="N3" s="84"/>
      <c r="O3" s="84"/>
      <c r="P3" s="84"/>
      <c r="Q3" s="25"/>
    </row>
    <row r="4" spans="10:17" x14ac:dyDescent="0.3">
      <c r="K4" s="24"/>
      <c r="L4" s="24"/>
      <c r="M4" s="85" t="s">
        <v>30</v>
      </c>
      <c r="N4" s="85"/>
      <c r="O4" s="85"/>
      <c r="P4" s="85"/>
      <c r="Q4" s="25"/>
    </row>
    <row r="5" spans="10:17" x14ac:dyDescent="0.3">
      <c r="K5" s="24"/>
      <c r="L5" s="24"/>
      <c r="M5" s="85"/>
      <c r="N5" s="85"/>
      <c r="O5" s="85"/>
      <c r="P5" s="85"/>
      <c r="Q5" s="25"/>
    </row>
    <row r="6" spans="10:17" x14ac:dyDescent="0.3">
      <c r="K6" s="24"/>
      <c r="L6" s="24"/>
      <c r="M6" s="24"/>
      <c r="N6" s="24"/>
      <c r="O6" s="24"/>
      <c r="P6" s="24"/>
      <c r="Q6" s="25"/>
    </row>
    <row r="7" spans="10:17" ht="12.75" customHeight="1" x14ac:dyDescent="0.3">
      <c r="K7" s="86" t="s">
        <v>17</v>
      </c>
      <c r="L7" s="87"/>
      <c r="M7" s="87"/>
      <c r="N7" s="50"/>
      <c r="O7" s="90" t="s">
        <v>21</v>
      </c>
      <c r="P7" s="92"/>
      <c r="Q7" s="25"/>
    </row>
    <row r="8" spans="10:17" ht="18" customHeight="1" x14ac:dyDescent="0.3">
      <c r="K8" s="88"/>
      <c r="L8" s="89"/>
      <c r="M8" s="89"/>
      <c r="N8" s="51"/>
      <c r="O8" s="91"/>
      <c r="P8" s="93"/>
      <c r="Q8" s="25"/>
    </row>
    <row r="9" spans="10:17" x14ac:dyDescent="0.3">
      <c r="K9" s="24"/>
      <c r="L9" s="24"/>
      <c r="M9" s="24"/>
      <c r="N9" s="24"/>
      <c r="O9" s="24"/>
      <c r="P9" s="24"/>
      <c r="Q9" s="25"/>
    </row>
    <row r="10" spans="10:17" x14ac:dyDescent="0.3">
      <c r="K10" s="24"/>
      <c r="L10" s="24"/>
      <c r="M10" s="24"/>
      <c r="N10" s="24"/>
      <c r="O10" s="24"/>
      <c r="P10" s="24"/>
      <c r="Q10" s="25"/>
    </row>
    <row r="11" spans="10:17" x14ac:dyDescent="0.3">
      <c r="K11" s="24"/>
      <c r="L11" s="24"/>
      <c r="M11" s="24"/>
      <c r="N11" s="24"/>
      <c r="O11" s="24"/>
      <c r="P11" s="24"/>
      <c r="Q11" s="25"/>
    </row>
    <row r="12" spans="10:17" x14ac:dyDescent="0.3">
      <c r="K12" s="1" t="s">
        <v>0</v>
      </c>
      <c r="L12" s="24"/>
      <c r="M12" s="1" t="s">
        <v>12</v>
      </c>
      <c r="N12" s="53"/>
      <c r="O12" s="24"/>
      <c r="P12" s="1" t="s">
        <v>22</v>
      </c>
      <c r="Q12" s="25"/>
    </row>
    <row r="13" spans="10:17" ht="29" x14ac:dyDescent="0.3">
      <c r="K13" s="49" t="s">
        <v>24</v>
      </c>
      <c r="L13" s="24"/>
      <c r="M13" s="48" t="s">
        <v>32</v>
      </c>
      <c r="N13" s="54"/>
      <c r="O13" s="47"/>
      <c r="P13" s="55">
        <v>23000</v>
      </c>
      <c r="Q13" s="25"/>
    </row>
    <row r="14" spans="10:17" x14ac:dyDescent="0.3">
      <c r="K14" s="24"/>
      <c r="L14" s="24"/>
      <c r="M14" s="24"/>
      <c r="N14" s="24"/>
      <c r="P14" s="56" t="s">
        <v>31</v>
      </c>
      <c r="Q14" s="25"/>
    </row>
    <row r="15" spans="10:17" x14ac:dyDescent="0.3">
      <c r="K15" s="24"/>
      <c r="L15" s="24"/>
      <c r="M15" s="24"/>
      <c r="N15" s="24"/>
      <c r="P15" s="24"/>
      <c r="Q15" s="25"/>
    </row>
    <row r="16" spans="10:17" x14ac:dyDescent="0.3">
      <c r="K16" s="24"/>
      <c r="L16" s="24"/>
      <c r="M16" s="24"/>
      <c r="N16" s="24"/>
      <c r="O16" s="24"/>
      <c r="P16" s="24"/>
      <c r="Q16" s="25"/>
    </row>
    <row r="17" spans="11:17" x14ac:dyDescent="0.3">
      <c r="K17" s="29" t="s">
        <v>15</v>
      </c>
      <c r="L17" s="30" t="s">
        <v>1</v>
      </c>
      <c r="M17" s="30" t="s">
        <v>2</v>
      </c>
      <c r="N17" s="52"/>
      <c r="O17" s="30" t="s">
        <v>3</v>
      </c>
      <c r="P17" s="31" t="s">
        <v>4</v>
      </c>
      <c r="Q17" s="25"/>
    </row>
    <row r="18" spans="11:17" x14ac:dyDescent="0.3">
      <c r="K18" s="6" t="s">
        <v>28</v>
      </c>
      <c r="L18" s="7" t="s">
        <v>10</v>
      </c>
      <c r="M18" s="8">
        <v>290</v>
      </c>
      <c r="N18" s="8">
        <v>1151</v>
      </c>
      <c r="O18" s="8">
        <v>1500</v>
      </c>
      <c r="P18" s="8">
        <f>+O18*M18</f>
        <v>435000</v>
      </c>
      <c r="Q18" s="25"/>
    </row>
    <row r="19" spans="11:17" x14ac:dyDescent="0.3">
      <c r="K19" s="9" t="s">
        <v>28</v>
      </c>
      <c r="L19" s="10" t="s">
        <v>10</v>
      </c>
      <c r="M19" s="11">
        <v>290</v>
      </c>
      <c r="N19" s="11"/>
      <c r="O19" s="11">
        <v>1500</v>
      </c>
      <c r="P19" s="11">
        <f>+O19*M19</f>
        <v>435000</v>
      </c>
      <c r="Q19" s="25"/>
    </row>
    <row r="20" spans="11:17" x14ac:dyDescent="0.3">
      <c r="K20" s="9"/>
      <c r="L20" s="10"/>
      <c r="M20" s="11"/>
      <c r="N20" s="11"/>
      <c r="O20" s="11"/>
      <c r="P20" s="11"/>
      <c r="Q20" s="25"/>
    </row>
    <row r="21" spans="11:17" x14ac:dyDescent="0.3">
      <c r="K21" s="9"/>
      <c r="L21" s="10"/>
      <c r="M21" s="11"/>
      <c r="N21" s="11"/>
      <c r="O21" s="11"/>
      <c r="P21" s="11"/>
      <c r="Q21" s="25"/>
    </row>
    <row r="22" spans="11:17" x14ac:dyDescent="0.3">
      <c r="K22" s="9"/>
      <c r="L22" s="9"/>
      <c r="M22" s="9"/>
      <c r="N22" s="9"/>
      <c r="O22" s="9"/>
      <c r="P22" s="9"/>
      <c r="Q22" s="25"/>
    </row>
    <row r="23" spans="11:17" x14ac:dyDescent="0.3">
      <c r="K23" s="9"/>
      <c r="L23" s="9"/>
      <c r="M23" s="9"/>
      <c r="N23" s="9"/>
      <c r="O23" s="9"/>
      <c r="P23" s="9"/>
      <c r="Q23" s="25"/>
    </row>
    <row r="24" spans="11:17" x14ac:dyDescent="0.3">
      <c r="K24" s="12"/>
      <c r="L24" s="12"/>
      <c r="M24" s="12"/>
      <c r="N24" s="12"/>
      <c r="O24" s="12"/>
      <c r="P24" s="12"/>
      <c r="Q24" s="25"/>
    </row>
    <row r="25" spans="11:17" x14ac:dyDescent="0.3">
      <c r="K25" s="76" t="s">
        <v>5</v>
      </c>
      <c r="L25" s="77"/>
      <c r="M25" s="77"/>
      <c r="N25" s="77"/>
      <c r="O25" s="78"/>
      <c r="P25" s="13">
        <f>SUM(P18:P24)</f>
        <v>870000</v>
      </c>
      <c r="Q25" s="25"/>
    </row>
    <row r="26" spans="11:17" x14ac:dyDescent="0.3">
      <c r="K26" s="24"/>
      <c r="L26" s="24"/>
      <c r="M26" s="24"/>
      <c r="N26" s="24"/>
      <c r="O26" s="24"/>
      <c r="P26" s="24"/>
      <c r="Q26" s="25"/>
    </row>
    <row r="27" spans="11:17" x14ac:dyDescent="0.3">
      <c r="K27" s="29" t="s">
        <v>6</v>
      </c>
      <c r="L27" s="30" t="s">
        <v>1</v>
      </c>
      <c r="M27" s="30" t="s">
        <v>2</v>
      </c>
      <c r="N27" s="52"/>
      <c r="O27" s="30" t="s">
        <v>3</v>
      </c>
      <c r="P27" s="31" t="s">
        <v>4</v>
      </c>
      <c r="Q27" s="25"/>
    </row>
    <row r="28" spans="11:17" x14ac:dyDescent="0.3">
      <c r="K28" s="6" t="s">
        <v>25</v>
      </c>
      <c r="L28" s="7" t="s">
        <v>23</v>
      </c>
      <c r="M28" s="8">
        <v>1</v>
      </c>
      <c r="N28" s="8">
        <v>22171</v>
      </c>
      <c r="O28" s="8">
        <f>24050*655</f>
        <v>15752750</v>
      </c>
      <c r="P28" s="8">
        <f>+O28*M28</f>
        <v>15752750</v>
      </c>
      <c r="Q28" s="25"/>
    </row>
    <row r="29" spans="11:17" x14ac:dyDescent="0.3">
      <c r="K29" s="9"/>
      <c r="L29" s="10"/>
      <c r="M29" s="11"/>
      <c r="N29" s="11"/>
      <c r="O29" s="11"/>
      <c r="P29" s="11"/>
      <c r="Q29" s="25"/>
    </row>
    <row r="30" spans="11:17" x14ac:dyDescent="0.3">
      <c r="K30" s="9"/>
      <c r="L30" s="10"/>
      <c r="M30" s="11"/>
      <c r="N30" s="11"/>
      <c r="O30" s="11"/>
      <c r="P30" s="11"/>
      <c r="Q30" s="25"/>
    </row>
    <row r="31" spans="11:17" x14ac:dyDescent="0.3">
      <c r="K31" s="9"/>
      <c r="L31" s="10"/>
      <c r="M31" s="11"/>
      <c r="N31" s="11"/>
      <c r="O31" s="11"/>
      <c r="P31" s="11"/>
      <c r="Q31" s="25"/>
    </row>
    <row r="32" spans="11:17" x14ac:dyDescent="0.3">
      <c r="K32" s="9"/>
      <c r="L32" s="10"/>
      <c r="M32" s="11"/>
      <c r="N32" s="11"/>
      <c r="O32" s="11"/>
      <c r="P32" s="11"/>
      <c r="Q32" s="25"/>
    </row>
    <row r="33" spans="11:17" x14ac:dyDescent="0.3">
      <c r="K33" s="9"/>
      <c r="L33" s="10"/>
      <c r="M33" s="11"/>
      <c r="N33" s="11"/>
      <c r="O33" s="11"/>
      <c r="P33" s="11"/>
      <c r="Q33" s="25"/>
    </row>
    <row r="34" spans="11:17" x14ac:dyDescent="0.3">
      <c r="K34" s="9"/>
      <c r="L34" s="10"/>
      <c r="M34" s="11"/>
      <c r="N34" s="11"/>
      <c r="O34" s="11"/>
      <c r="P34" s="11"/>
      <c r="Q34" s="25"/>
    </row>
    <row r="35" spans="11:17" x14ac:dyDescent="0.3">
      <c r="K35" s="12"/>
      <c r="L35" s="14"/>
      <c r="M35" s="15"/>
      <c r="N35" s="15"/>
      <c r="O35" s="15"/>
      <c r="P35" s="15"/>
      <c r="Q35" s="25"/>
    </row>
    <row r="36" spans="11:17" x14ac:dyDescent="0.3">
      <c r="K36" s="76" t="s">
        <v>7</v>
      </c>
      <c r="L36" s="77"/>
      <c r="M36" s="77"/>
      <c r="N36" s="77"/>
      <c r="O36" s="78"/>
      <c r="P36" s="13">
        <f>SUM(P28:P35)</f>
        <v>15752750</v>
      </c>
      <c r="Q36" s="25"/>
    </row>
    <row r="37" spans="11:17" x14ac:dyDescent="0.3">
      <c r="K37" s="24"/>
      <c r="L37" s="24"/>
      <c r="M37" s="24"/>
      <c r="N37" s="24"/>
      <c r="O37" s="24"/>
      <c r="P37" s="24"/>
      <c r="Q37" s="25"/>
    </row>
    <row r="38" spans="11:17" x14ac:dyDescent="0.3">
      <c r="K38" s="29" t="s">
        <v>8</v>
      </c>
      <c r="L38" s="30" t="s">
        <v>1</v>
      </c>
      <c r="M38" s="30" t="s">
        <v>2</v>
      </c>
      <c r="N38" s="52"/>
      <c r="O38" s="30" t="s">
        <v>3</v>
      </c>
      <c r="P38" s="31" t="s">
        <v>4</v>
      </c>
      <c r="Q38" s="25"/>
    </row>
    <row r="39" spans="11:17" x14ac:dyDescent="0.3">
      <c r="K39" s="6" t="s">
        <v>26</v>
      </c>
      <c r="L39" s="7" t="s">
        <v>13</v>
      </c>
      <c r="M39" s="16">
        <f>23*3.5</f>
        <v>80.5</v>
      </c>
      <c r="N39" s="16">
        <v>10000</v>
      </c>
      <c r="O39" s="8">
        <f>2300*655</f>
        <v>1506500</v>
      </c>
      <c r="P39" s="8">
        <f>+O39*M39</f>
        <v>121273250</v>
      </c>
      <c r="Q39" s="25"/>
    </row>
    <row r="40" spans="11:17" x14ac:dyDescent="0.3">
      <c r="K40" s="9"/>
      <c r="L40" s="10"/>
      <c r="M40" s="11"/>
      <c r="N40" s="11"/>
      <c r="O40" s="11"/>
      <c r="P40" s="11">
        <f>+O40*M40</f>
        <v>0</v>
      </c>
      <c r="Q40" s="25"/>
    </row>
    <row r="41" spans="11:17" x14ac:dyDescent="0.3">
      <c r="K41" s="9"/>
      <c r="L41" s="10"/>
      <c r="M41" s="11"/>
      <c r="N41" s="11"/>
      <c r="O41" s="11"/>
      <c r="P41" s="11">
        <f>+O41*M41</f>
        <v>0</v>
      </c>
      <c r="Q41" s="25"/>
    </row>
    <row r="42" spans="11:17" x14ac:dyDescent="0.3">
      <c r="K42" s="9"/>
      <c r="L42" s="10"/>
      <c r="M42" s="11"/>
      <c r="N42" s="11"/>
      <c r="O42" s="11"/>
      <c r="P42" s="11"/>
      <c r="Q42" s="25"/>
    </row>
    <row r="43" spans="11:17" x14ac:dyDescent="0.3">
      <c r="K43" s="9"/>
      <c r="L43" s="10"/>
      <c r="M43" s="11"/>
      <c r="N43" s="11"/>
      <c r="O43" s="11"/>
      <c r="P43" s="11"/>
      <c r="Q43" s="25"/>
    </row>
    <row r="44" spans="11:17" x14ac:dyDescent="0.3">
      <c r="K44" s="9"/>
      <c r="L44" s="10"/>
      <c r="M44" s="11"/>
      <c r="N44" s="11"/>
      <c r="O44" s="11"/>
      <c r="P44" s="11"/>
      <c r="Q44" s="25"/>
    </row>
    <row r="45" spans="11:17" x14ac:dyDescent="0.3">
      <c r="K45" s="12"/>
      <c r="L45" s="14"/>
      <c r="M45" s="15"/>
      <c r="N45" s="15"/>
      <c r="O45" s="15"/>
      <c r="P45" s="15"/>
      <c r="Q45" s="25"/>
    </row>
    <row r="46" spans="11:17" x14ac:dyDescent="0.3">
      <c r="K46" s="76" t="s">
        <v>9</v>
      </c>
      <c r="L46" s="77"/>
      <c r="M46" s="77"/>
      <c r="N46" s="77"/>
      <c r="O46" s="78"/>
      <c r="P46" s="13">
        <f>SUM(P39:P45)</f>
        <v>121273250</v>
      </c>
      <c r="Q46" s="25"/>
    </row>
    <row r="47" spans="11:17" x14ac:dyDescent="0.3">
      <c r="K47" s="24"/>
      <c r="L47" s="24"/>
      <c r="M47" s="24"/>
      <c r="N47" s="24"/>
      <c r="O47" s="24"/>
      <c r="P47" s="24"/>
      <c r="Q47" s="25"/>
    </row>
    <row r="48" spans="11:17" x14ac:dyDescent="0.3">
      <c r="K48" s="24"/>
      <c r="L48" s="24"/>
      <c r="M48" s="24"/>
      <c r="N48" s="24"/>
      <c r="O48" s="24"/>
      <c r="P48" s="24"/>
      <c r="Q48" s="25"/>
    </row>
    <row r="49" spans="11:17" x14ac:dyDescent="0.3">
      <c r="K49" s="24"/>
      <c r="L49" s="24"/>
      <c r="M49" s="24"/>
      <c r="N49" s="24"/>
      <c r="O49" s="79" t="s">
        <v>27</v>
      </c>
      <c r="P49" s="79"/>
      <c r="Q49" s="25"/>
    </row>
    <row r="50" spans="11:17" x14ac:dyDescent="0.3">
      <c r="K50" s="17" t="s">
        <v>14</v>
      </c>
      <c r="L50" s="18">
        <f>+P25</f>
        <v>870000</v>
      </c>
      <c r="M50" s="36">
        <f>+L50/$L$53</f>
        <v>6.3091025120380574E-3</v>
      </c>
      <c r="N50" s="36"/>
      <c r="O50" s="33" t="str">
        <f>K17</f>
        <v>Main d'Oeuvre</v>
      </c>
      <c r="P50" s="32">
        <f xml:space="preserve"> L50/$P$13</f>
        <v>37.826086956521742</v>
      </c>
      <c r="Q50" s="25"/>
    </row>
    <row r="51" spans="11:17" x14ac:dyDescent="0.3">
      <c r="K51" s="17" t="s">
        <v>7</v>
      </c>
      <c r="L51" s="18">
        <f>+P36</f>
        <v>15752750</v>
      </c>
      <c r="M51" s="36">
        <f>+L51/$L$53</f>
        <v>0.11423645355920403</v>
      </c>
      <c r="N51" s="36"/>
      <c r="O51" s="33" t="str">
        <f>K27</f>
        <v>Equipement</v>
      </c>
      <c r="P51" s="32">
        <f xml:space="preserve"> L51/$P$13</f>
        <v>684.9021739130435</v>
      </c>
      <c r="Q51" s="25"/>
    </row>
    <row r="52" spans="11:17" x14ac:dyDescent="0.3">
      <c r="K52" s="17" t="s">
        <v>9</v>
      </c>
      <c r="L52" s="18">
        <f>+P46</f>
        <v>121273250</v>
      </c>
      <c r="M52" s="36">
        <f>+L52/$L$53</f>
        <v>0.87945444392875793</v>
      </c>
      <c r="N52" s="36"/>
      <c r="O52" s="33" t="str">
        <f>K38</f>
        <v>Fournitures</v>
      </c>
      <c r="P52" s="32">
        <f xml:space="preserve"> L52/$P$13</f>
        <v>5272.75</v>
      </c>
      <c r="Q52" s="25"/>
    </row>
    <row r="53" spans="11:17" ht="14.5" x14ac:dyDescent="0.35">
      <c r="K53" s="40" t="s">
        <v>11</v>
      </c>
      <c r="L53" s="41">
        <f>SUM(L50:L52)</f>
        <v>137896000</v>
      </c>
      <c r="M53" s="42"/>
      <c r="N53" s="42"/>
      <c r="O53" s="43" t="s">
        <v>16</v>
      </c>
      <c r="P53" s="44">
        <f>SUM(P50:P52)</f>
        <v>5995.478260869565</v>
      </c>
      <c r="Q53" s="25"/>
    </row>
    <row r="54" spans="11:17" x14ac:dyDescent="0.3">
      <c r="K54" s="24"/>
      <c r="L54" s="24"/>
      <c r="M54" s="24"/>
      <c r="N54" s="24"/>
      <c r="O54" s="24"/>
      <c r="P54" s="24"/>
      <c r="Q54" s="25"/>
    </row>
    <row r="55" spans="11:17" x14ac:dyDescent="0.3">
      <c r="K55" s="24"/>
      <c r="M55" s="35"/>
      <c r="N55" s="35"/>
      <c r="O55" s="37" t="s">
        <v>18</v>
      </c>
      <c r="P55" s="38">
        <v>1.6</v>
      </c>
      <c r="Q55" s="25"/>
    </row>
    <row r="56" spans="11:17" x14ac:dyDescent="0.3">
      <c r="O56" s="24"/>
      <c r="Q56" s="25"/>
    </row>
    <row r="57" spans="11:17" ht="14.5" x14ac:dyDescent="0.35">
      <c r="K57" s="34"/>
      <c r="M57" s="46"/>
      <c r="N57" s="46"/>
      <c r="O57" s="45" t="s">
        <v>20</v>
      </c>
      <c r="P57" s="39">
        <f>P53*P55</f>
        <v>9592.7652173913048</v>
      </c>
      <c r="Q57" s="25"/>
    </row>
    <row r="58" spans="11:17" ht="15" thickBot="1" x14ac:dyDescent="0.4">
      <c r="K58" s="24"/>
      <c r="L58" s="24"/>
      <c r="M58" s="24"/>
      <c r="N58" s="24"/>
      <c r="O58" s="24"/>
      <c r="P58"/>
      <c r="Q58" s="25"/>
    </row>
    <row r="59" spans="11:17" ht="15" customHeight="1" x14ac:dyDescent="0.35">
      <c r="K59"/>
      <c r="L59" s="24"/>
      <c r="O59" s="80" t="s">
        <v>19</v>
      </c>
      <c r="P59" s="82">
        <f>ROUND(P57,0)</f>
        <v>9593</v>
      </c>
      <c r="Q59" s="25"/>
    </row>
    <row r="60" spans="11:17" ht="15" customHeight="1" thickBot="1" x14ac:dyDescent="0.4">
      <c r="K60"/>
      <c r="L60" s="24"/>
      <c r="O60" s="81"/>
      <c r="P60" s="83"/>
      <c r="Q60" s="25"/>
    </row>
    <row r="61" spans="11:17" ht="14.5" x14ac:dyDescent="0.35">
      <c r="K61"/>
      <c r="L61" s="24"/>
      <c r="O61" s="24"/>
      <c r="P61"/>
      <c r="Q61" s="25"/>
    </row>
    <row r="62" spans="11:17" ht="15.5" x14ac:dyDescent="0.3">
      <c r="K62" s="75" t="str">
        <f>CONCATENATE(M73," LA ",M13)</f>
        <v xml:space="preserve">       NEUF MILLE CINQ CENT QUATRE-VINGT-TREIZE FRANCS CFA LA TONNE</v>
      </c>
      <c r="L62" s="75"/>
      <c r="M62" s="75"/>
      <c r="N62" s="75"/>
      <c r="O62" s="75"/>
      <c r="P62" s="75"/>
      <c r="Q62" s="25"/>
    </row>
    <row r="63" spans="11:17" ht="14.5" x14ac:dyDescent="0.35">
      <c r="K63" s="94" t="str">
        <f>UPPER(numtext(P59, "FRANCS CFA"))&amp; "LA" &amp; " " &amp; M13</f>
        <v>NEUF MILLE CINQ CENT QUATRE-VINGT-TREIZE FRANCS CFA LA TONNE</v>
      </c>
      <c r="L63" s="94"/>
      <c r="M63" s="94"/>
      <c r="N63" s="94"/>
      <c r="O63" s="94"/>
      <c r="P63" s="94"/>
      <c r="Q63" s="25"/>
    </row>
    <row r="64" spans="11:17" x14ac:dyDescent="0.3">
      <c r="K64" s="24"/>
      <c r="L64" s="24"/>
      <c r="M64" s="24"/>
      <c r="N64" s="24"/>
      <c r="O64" s="24"/>
      <c r="P64" s="24"/>
      <c r="Q64" s="25"/>
    </row>
    <row r="65" spans="10:24" x14ac:dyDescent="0.3">
      <c r="J65" s="26"/>
      <c r="K65" s="27"/>
      <c r="L65" s="27"/>
      <c r="M65" s="27"/>
      <c r="N65" s="27"/>
      <c r="O65" s="27"/>
      <c r="P65" s="27"/>
      <c r="Q65" s="28"/>
    </row>
    <row r="66" spans="10:24" s="20" customFormat="1" x14ac:dyDescent="0.3"/>
    <row r="67" spans="10:24" s="20" customFormat="1" x14ac:dyDescent="0.3"/>
    <row r="68" spans="10:24" s="20" customFormat="1" x14ac:dyDescent="0.3"/>
    <row r="69" spans="10:24" s="20" customFormat="1" x14ac:dyDescent="0.3"/>
    <row r="70" spans="10:24" s="20" customFormat="1" ht="13.5" thickBot="1" x14ac:dyDescent="0.35"/>
    <row r="71" spans="10:24" s="20" customFormat="1" x14ac:dyDescent="0.3">
      <c r="J71" s="66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8"/>
    </row>
    <row r="72" spans="10:24" s="20" customFormat="1" ht="13.5" thickBot="1" x14ac:dyDescent="0.35">
      <c r="J72" s="69"/>
      <c r="M72" s="74" t="s">
        <v>79</v>
      </c>
      <c r="N72" s="74"/>
      <c r="O72" s="74"/>
      <c r="P72" s="74"/>
      <c r="Q72" s="74"/>
      <c r="X72" s="70"/>
    </row>
    <row r="73" spans="10:24" s="20" customFormat="1" ht="13.5" thickBot="1" x14ac:dyDescent="0.35">
      <c r="J73" s="69"/>
      <c r="K73" s="57">
        <f>P59</f>
        <v>9593</v>
      </c>
      <c r="M73" s="63" t="str">
        <f>CONCATENATE(P77,P78,P79,P80,P81,P82,P83,P84,P85,P86,P87,P88,P89,P90,P91,P92,P93,P94)</f>
        <v xml:space="preserve">       NEUF MILLE CINQ CENT QUATRE-VINGT-TREIZE FRANCS CFA</v>
      </c>
      <c r="N73" s="64"/>
      <c r="O73" s="64"/>
      <c r="P73" s="64"/>
      <c r="Q73" s="65"/>
      <c r="X73" s="70"/>
    </row>
    <row r="74" spans="10:24" s="20" customFormat="1" x14ac:dyDescent="0.3">
      <c r="J74" s="69"/>
      <c r="K74" s="62" t="str">
        <f>FIXED(K73,0,TRUE)</f>
        <v>9593</v>
      </c>
      <c r="X74" s="70"/>
    </row>
    <row r="75" spans="10:24" s="20" customFormat="1" x14ac:dyDescent="0.3">
      <c r="J75" s="69"/>
      <c r="K75" s="59" t="s">
        <v>78</v>
      </c>
      <c r="L75" s="60"/>
      <c r="M75" s="61">
        <f>LEN(K74)</f>
        <v>4</v>
      </c>
      <c r="X75" s="70"/>
    </row>
    <row r="76" spans="10:24" s="20" customFormat="1" x14ac:dyDescent="0.3">
      <c r="J76" s="69"/>
      <c r="K76" s="20">
        <v>12</v>
      </c>
      <c r="M76" s="20" t="str">
        <f>IF(K73&lt;0,"-","")</f>
        <v/>
      </c>
      <c r="P76" s="20" t="str">
        <f>IF(M76="-","Moins ","")</f>
        <v/>
      </c>
      <c r="X76" s="70"/>
    </row>
    <row r="77" spans="10:24" s="20" customFormat="1" x14ac:dyDescent="0.3">
      <c r="J77" s="69"/>
      <c r="K77" s="20">
        <v>11</v>
      </c>
      <c r="M77" s="20">
        <f>IF($M$75-K77&lt;0,0,MID($K$74,$M$75-K77+1,1))</f>
        <v>0</v>
      </c>
      <c r="O77" s="20">
        <f>VALUE(M77)</f>
        <v>0</v>
      </c>
      <c r="P77" s="20" t="str">
        <f>VLOOKUP(O77,$R$77:$W$86,3)</f>
        <v xml:space="preserve"> </v>
      </c>
      <c r="R77" s="58">
        <v>0</v>
      </c>
      <c r="S77" s="58" t="s">
        <v>33</v>
      </c>
      <c r="T77" s="58" t="s">
        <v>33</v>
      </c>
      <c r="U77" s="58" t="s">
        <v>34</v>
      </c>
      <c r="V77" s="58" t="s">
        <v>33</v>
      </c>
      <c r="W77" s="58" t="s">
        <v>35</v>
      </c>
      <c r="X77" s="70"/>
    </row>
    <row r="78" spans="10:24" s="20" customFormat="1" x14ac:dyDescent="0.3">
      <c r="J78" s="69"/>
      <c r="K78" s="20">
        <v>10</v>
      </c>
      <c r="M78" s="20">
        <f>IF($M$75-K78&lt;0,0,MID($K$74,$M$75-K78+1,1))</f>
        <v>0</v>
      </c>
      <c r="O78" s="20">
        <f>VALUE(M78)</f>
        <v>0</v>
      </c>
      <c r="P78" s="20" t="str">
        <f>IF(AND(O77=9,O78=1),"-ONZE ",IF(AND(O77=8,H201=1),"-UN ",IF(OR(O77=9,O77=7),VLOOKUP(O78,$R$77:$W$86,4),IF(O77=0,VLOOKUP(O78,$R$77:$W$86,5),IF(O77=1,VLOOKUP(O78,$R$77:$W$86,6),VLOOKUP(O78,R77:W86,2))))))</f>
        <v xml:space="preserve"> </v>
      </c>
      <c r="R78" s="58">
        <v>1</v>
      </c>
      <c r="S78" s="58" t="s">
        <v>36</v>
      </c>
      <c r="T78" s="58" t="s">
        <v>33</v>
      </c>
      <c r="U78" s="58" t="s">
        <v>37</v>
      </c>
      <c r="V78" s="58" t="s">
        <v>38</v>
      </c>
      <c r="W78" s="58" t="s">
        <v>39</v>
      </c>
      <c r="X78" s="70"/>
    </row>
    <row r="79" spans="10:24" s="20" customFormat="1" x14ac:dyDescent="0.3">
      <c r="J79" s="69"/>
      <c r="P79" s="20" t="str">
        <f>IF(M75&lt;10,"",IF(AND(O78=1,O77=0),"MILLIARD ","MILLIARDS "))</f>
        <v/>
      </c>
      <c r="R79" s="58">
        <v>2</v>
      </c>
      <c r="S79" s="58" t="s">
        <v>40</v>
      </c>
      <c r="T79" s="58" t="s">
        <v>41</v>
      </c>
      <c r="U79" s="58" t="s">
        <v>42</v>
      </c>
      <c r="V79" s="58" t="s">
        <v>43</v>
      </c>
      <c r="W79" s="58" t="s">
        <v>44</v>
      </c>
      <c r="X79" s="70"/>
    </row>
    <row r="80" spans="10:24" s="20" customFormat="1" x14ac:dyDescent="0.3">
      <c r="J80" s="69"/>
      <c r="K80" s="20">
        <v>9</v>
      </c>
      <c r="M80" s="20">
        <f>IF($M$75-K80&lt;0,0,MID($K$74,$M$75-K80+1,1))</f>
        <v>0</v>
      </c>
      <c r="O80" s="20">
        <f>VALUE(M80)</f>
        <v>0</v>
      </c>
      <c r="P80" s="20" t="str">
        <f>IF(O80=1,"",VLOOKUP(O80,$R$77:$W$86,5))</f>
        <v xml:space="preserve"> </v>
      </c>
      <c r="R80" s="58">
        <v>3</v>
      </c>
      <c r="S80" s="58" t="s">
        <v>45</v>
      </c>
      <c r="T80" s="58" t="s">
        <v>46</v>
      </c>
      <c r="U80" s="58" t="s">
        <v>47</v>
      </c>
      <c r="V80" s="58" t="s">
        <v>48</v>
      </c>
      <c r="W80" s="58" t="s">
        <v>49</v>
      </c>
      <c r="X80" s="70"/>
    </row>
    <row r="81" spans="10:24" s="20" customFormat="1" x14ac:dyDescent="0.3">
      <c r="J81" s="69"/>
      <c r="P81" s="20" t="str">
        <f>IF(O80=0,"",IF(AND(SUM($O$82:$O$94)=0,O80&lt;&gt;1),"CENTS ","CENT "))</f>
        <v/>
      </c>
      <c r="R81" s="58">
        <v>4</v>
      </c>
      <c r="S81" s="58" t="s">
        <v>50</v>
      </c>
      <c r="T81" s="58" t="s">
        <v>51</v>
      </c>
      <c r="U81" s="58" t="s">
        <v>52</v>
      </c>
      <c r="V81" s="58" t="s">
        <v>53</v>
      </c>
      <c r="W81" s="58" t="s">
        <v>54</v>
      </c>
      <c r="X81" s="70"/>
    </row>
    <row r="82" spans="10:24" s="20" customFormat="1" x14ac:dyDescent="0.3">
      <c r="J82" s="69"/>
      <c r="K82" s="20">
        <v>8</v>
      </c>
      <c r="M82" s="20">
        <f>IF($M$75-K82&lt;0,0,MID($K$74,$M$75-K82+1,1))</f>
        <v>0</v>
      </c>
      <c r="O82" s="20">
        <f t="shared" ref="O82:O83" si="0">VALUE(M82)</f>
        <v>0</v>
      </c>
      <c r="P82" s="20" t="str">
        <f>VLOOKUP(O63,$R$77:$W$86,3)</f>
        <v xml:space="preserve"> </v>
      </c>
      <c r="R82" s="58">
        <v>5</v>
      </c>
      <c r="S82" s="58" t="s">
        <v>55</v>
      </c>
      <c r="T82" s="58" t="s">
        <v>56</v>
      </c>
      <c r="U82" s="58" t="s">
        <v>57</v>
      </c>
      <c r="V82" s="58" t="s">
        <v>58</v>
      </c>
      <c r="W82" s="58" t="s">
        <v>59</v>
      </c>
      <c r="X82" s="70"/>
    </row>
    <row r="83" spans="10:24" s="20" customFormat="1" x14ac:dyDescent="0.3">
      <c r="J83" s="69"/>
      <c r="K83" s="20">
        <v>7</v>
      </c>
      <c r="M83" s="20">
        <f>IF($M$75-K83&lt;0,0,MID($K$74,$M$75-K83+1,1))</f>
        <v>0</v>
      </c>
      <c r="O83" s="20">
        <f t="shared" si="0"/>
        <v>0</v>
      </c>
      <c r="P83" s="20" t="str">
        <f>IF(AND(O82=9,O83=1),"-ONZE ",IF(AND(O82=8,O83=1),"-UN ",IF(OR(O82=9,O82=7),VLOOKUP(O83,$R$77:$W$86,4),IF(O82=0,VLOOKUP(O83,$R$77:$W$86,5),IF(O82=1,VLOOKUP(O83,$R$77:$W$86,6),VLOOKUP(O83,$R$77:$W$86,2))))))</f>
        <v xml:space="preserve"> </v>
      </c>
      <c r="R83" s="58">
        <v>6</v>
      </c>
      <c r="S83" s="58" t="s">
        <v>60</v>
      </c>
      <c r="T83" s="58" t="s">
        <v>61</v>
      </c>
      <c r="U83" s="58" t="s">
        <v>62</v>
      </c>
      <c r="V83" s="58" t="s">
        <v>63</v>
      </c>
      <c r="W83" s="58" t="s">
        <v>64</v>
      </c>
      <c r="X83" s="70"/>
    </row>
    <row r="84" spans="10:24" s="20" customFormat="1" x14ac:dyDescent="0.3">
      <c r="J84" s="69"/>
      <c r="P84" s="20" t="str">
        <f>IF(OR(M75&lt;7,O80+O82+O83=0),"",IF(AND(O83=1,O82=0),"MILLION ","MILLIONS "))</f>
        <v/>
      </c>
      <c r="R84" s="58">
        <v>7</v>
      </c>
      <c r="S84" s="58" t="s">
        <v>65</v>
      </c>
      <c r="T84" s="58" t="s">
        <v>61</v>
      </c>
      <c r="U84" s="58" t="s">
        <v>66</v>
      </c>
      <c r="V84" s="58" t="s">
        <v>67</v>
      </c>
      <c r="W84" s="58" t="s">
        <v>68</v>
      </c>
      <c r="X84" s="70"/>
    </row>
    <row r="85" spans="10:24" s="20" customFormat="1" x14ac:dyDescent="0.3">
      <c r="J85" s="69"/>
      <c r="K85" s="20">
        <v>6</v>
      </c>
      <c r="M85" s="20">
        <f>IF($M$75-K85&lt;0,0,MID($K$74,$M$75-K85+1,1))</f>
        <v>0</v>
      </c>
      <c r="O85" s="20">
        <f>VALUE(M85)</f>
        <v>0</v>
      </c>
      <c r="P85" s="20" t="str">
        <f>IF(O85=1,"",VLOOKUP(O85,$R$77:$W$86,5))</f>
        <v xml:space="preserve"> </v>
      </c>
      <c r="R85" s="58">
        <v>8</v>
      </c>
      <c r="S85" s="58" t="s">
        <v>69</v>
      </c>
      <c r="T85" s="58" t="s">
        <v>70</v>
      </c>
      <c r="U85" s="58" t="s">
        <v>71</v>
      </c>
      <c r="V85" s="58" t="s">
        <v>72</v>
      </c>
      <c r="W85" s="58" t="s">
        <v>73</v>
      </c>
      <c r="X85" s="70"/>
    </row>
    <row r="86" spans="10:24" s="20" customFormat="1" x14ac:dyDescent="0.3">
      <c r="J86" s="69"/>
      <c r="P86" s="20" t="str">
        <f>IF(O85=0,"","CENT ")</f>
        <v/>
      </c>
      <c r="R86" s="58">
        <v>9</v>
      </c>
      <c r="S86" s="58" t="s">
        <v>74</v>
      </c>
      <c r="T86" s="58" t="s">
        <v>70</v>
      </c>
      <c r="U86" s="58" t="s">
        <v>75</v>
      </c>
      <c r="V86" s="58" t="s">
        <v>76</v>
      </c>
      <c r="W86" s="58" t="s">
        <v>77</v>
      </c>
      <c r="X86" s="70"/>
    </row>
    <row r="87" spans="10:24" s="20" customFormat="1" x14ac:dyDescent="0.3">
      <c r="J87" s="69"/>
      <c r="K87" s="20">
        <v>5</v>
      </c>
      <c r="M87" s="20">
        <f>IF($M$75-K87&lt;0,0,MID($K$74,$M$75-K87+1,1))</f>
        <v>0</v>
      </c>
      <c r="O87" s="20">
        <f>VALUE(M87)</f>
        <v>0</v>
      </c>
      <c r="P87" s="20" t="str">
        <f>VLOOKUP(O87,$R$77:$W$86,3)</f>
        <v xml:space="preserve"> </v>
      </c>
      <c r="X87" s="70"/>
    </row>
    <row r="88" spans="10:24" s="20" customFormat="1" x14ac:dyDescent="0.3">
      <c r="J88" s="69"/>
      <c r="K88" s="20">
        <v>4</v>
      </c>
      <c r="M88" s="20" t="str">
        <f>IF($M$75-K88&lt;0,0,MID($K$74,$M$75-K88+1,1))</f>
        <v>9</v>
      </c>
      <c r="O88" s="20">
        <f>VALUE(M88)</f>
        <v>9</v>
      </c>
      <c r="P88" s="20" t="str">
        <f>IF(AND(O88=1,O87+O85=0),"",IF(AND(O87=9,O88=1),"-ONZE ",IF(AND(O87=8,O88=1),"-UN ",IF(OR(O87=9,O87=7),VLOOKUP(O88,$R$77:$W$86,4),IF(O87=0,VLOOKUP(O88,$R$77:$W$86,5),IF(O87=1,VLOOKUP(O88,$R$77:$W$86,6),VLOOKUP(O88,$R$77:$W$86,2)))))))</f>
        <v xml:space="preserve">NEUF </v>
      </c>
      <c r="X88" s="70"/>
    </row>
    <row r="89" spans="10:24" s="20" customFormat="1" x14ac:dyDescent="0.3">
      <c r="J89" s="69"/>
      <c r="P89" s="20" t="str">
        <f>IF(M75&lt;3,"",IF(SUM(O85:O89)=0,"","MILLE "))</f>
        <v xml:space="preserve">MILLE </v>
      </c>
      <c r="X89" s="70"/>
    </row>
    <row r="90" spans="10:24" s="20" customFormat="1" x14ac:dyDescent="0.3">
      <c r="J90" s="69"/>
      <c r="K90" s="20">
        <v>3</v>
      </c>
      <c r="M90" s="20" t="str">
        <f>IF($M$75-K90&lt;0,0,MID($K$74,$M$75-K90+1,1))</f>
        <v>5</v>
      </c>
      <c r="O90" s="20">
        <f>VALUE(M90)</f>
        <v>5</v>
      </c>
      <c r="P90" s="20" t="str">
        <f>IF(O90=1,"",VLOOKUP(O90,$R$77:$W$86,5))</f>
        <v xml:space="preserve">CINQ </v>
      </c>
      <c r="X90" s="70"/>
    </row>
    <row r="91" spans="10:24" s="20" customFormat="1" x14ac:dyDescent="0.3">
      <c r="J91" s="69"/>
      <c r="P91" s="20" t="str">
        <f>IF(O90=0,"",IF(AND(SUM(O92:O94)=0,O90&lt;&gt;1),"CENTS ","CENT "))</f>
        <v xml:space="preserve">CENT </v>
      </c>
      <c r="X91" s="70"/>
    </row>
    <row r="92" spans="10:24" s="20" customFormat="1" x14ac:dyDescent="0.3">
      <c r="J92" s="69"/>
      <c r="K92" s="20">
        <v>2</v>
      </c>
      <c r="M92" s="20" t="str">
        <f>IF($M$75-K92&lt;0,0,MID($K$74,$M$75-K92+1,1))</f>
        <v>9</v>
      </c>
      <c r="O92" s="20">
        <f>VALUE(M92)</f>
        <v>9</v>
      </c>
      <c r="P92" s="20" t="str">
        <f>VLOOKUP(O92,$R$77:$W$86,3)&amp;IF(O92=8,IF(O93=0,"S",""),"")</f>
        <v>QUATRE-VINGT</v>
      </c>
      <c r="X92" s="70"/>
    </row>
    <row r="93" spans="10:24" s="20" customFormat="1" x14ac:dyDescent="0.3">
      <c r="J93" s="69"/>
      <c r="K93" s="20">
        <v>1</v>
      </c>
      <c r="M93" s="20" t="str">
        <f>IF($M$75-K93&lt;0,0,MID($K$74,$M$75-K93+1,1))</f>
        <v>3</v>
      </c>
      <c r="O93" s="20">
        <f>VALUE(M93)</f>
        <v>3</v>
      </c>
      <c r="P93" s="20" t="str">
        <f>IF(K73=0,"ZERO ",IF(AND(O92=9,O93=1),"-ONZE ",IF(AND(O92=8,O93=1),"-UN ",IF(OR(O92=9,O92=7),VLOOKUP(O93,$R$77:$W$86,4),IF(O92=0,VLOOKUP(O93,$R$77:$W$86,5),IF(O92=1,VLOOKUP(O93,$R$77:$W$86,6),VLOOKUP(O93,$R$77:$W$86,2)))))))</f>
        <v xml:space="preserve">-TREIZE </v>
      </c>
      <c r="X93" s="70"/>
    </row>
    <row r="94" spans="10:24" s="20" customFormat="1" x14ac:dyDescent="0.3">
      <c r="J94" s="69"/>
      <c r="K94" s="20">
        <v>0</v>
      </c>
      <c r="M94" s="20" t="str">
        <f>IF($M$75-K94&lt;0,0,MID($K$74,$M$75-K94+1,1))</f>
        <v/>
      </c>
      <c r="P94" s="20" t="str">
        <f>IF(AND(K73&lt;2,K73&gt;-2),"FRANC CFA",IF(SUM(O85:O93)=0,"de FRANCS CFA","FRANCS CFA"))</f>
        <v>FRANCS CFA</v>
      </c>
      <c r="X94" s="70"/>
    </row>
    <row r="95" spans="10:24" s="20" customFormat="1" ht="13.5" thickBot="1" x14ac:dyDescent="0.35">
      <c r="J95" s="71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3"/>
    </row>
    <row r="96" spans="10:24" s="20" customFormat="1" x14ac:dyDescent="0.3"/>
    <row r="97" s="20" customFormat="1" x14ac:dyDescent="0.3"/>
    <row r="98" s="20" customFormat="1" x14ac:dyDescent="0.3"/>
    <row r="99" s="20" customFormat="1" x14ac:dyDescent="0.3"/>
    <row r="100" s="20" customFormat="1" x14ac:dyDescent="0.3"/>
    <row r="101" s="20" customFormat="1" x14ac:dyDescent="0.3"/>
    <row r="102" s="20" customFormat="1" x14ac:dyDescent="0.3"/>
    <row r="103" s="20" customFormat="1" x14ac:dyDescent="0.3"/>
    <row r="104" s="20" customFormat="1" x14ac:dyDescent="0.3"/>
    <row r="105" s="20" customFormat="1" x14ac:dyDescent="0.3"/>
    <row r="106" s="20" customFormat="1" x14ac:dyDescent="0.3"/>
    <row r="107" s="20" customFormat="1" x14ac:dyDescent="0.3"/>
    <row r="108" s="20" customFormat="1" x14ac:dyDescent="0.3"/>
    <row r="109" s="20" customFormat="1" x14ac:dyDescent="0.3"/>
    <row r="110" s="20" customFormat="1" x14ac:dyDescent="0.3"/>
    <row r="111" s="20" customFormat="1" x14ac:dyDescent="0.3"/>
    <row r="112" s="20" customFormat="1" x14ac:dyDescent="0.3"/>
    <row r="113" s="20" customFormat="1" x14ac:dyDescent="0.3"/>
    <row r="114" s="20" customFormat="1" x14ac:dyDescent="0.3"/>
    <row r="115" s="20" customFormat="1" x14ac:dyDescent="0.3"/>
    <row r="116" s="20" customFormat="1" x14ac:dyDescent="0.3"/>
    <row r="117" s="20" customFormat="1" x14ac:dyDescent="0.3"/>
    <row r="118" s="20" customFormat="1" x14ac:dyDescent="0.3"/>
    <row r="119" s="20" customFormat="1" x14ac:dyDescent="0.3"/>
    <row r="120" s="20" customFormat="1" x14ac:dyDescent="0.3"/>
    <row r="121" s="20" customFormat="1" x14ac:dyDescent="0.3"/>
    <row r="122" s="20" customFormat="1" x14ac:dyDescent="0.3"/>
    <row r="123" s="20" customFormat="1" x14ac:dyDescent="0.3"/>
    <row r="124" s="20" customFormat="1" x14ac:dyDescent="0.3"/>
    <row r="125" s="20" customFormat="1" x14ac:dyDescent="0.3"/>
    <row r="126" s="20" customFormat="1" x14ac:dyDescent="0.3"/>
    <row r="127" s="20" customFormat="1" x14ac:dyDescent="0.3"/>
    <row r="128" s="20" customFormat="1" x14ac:dyDescent="0.3"/>
    <row r="129" s="20" customFormat="1" x14ac:dyDescent="0.3"/>
    <row r="130" s="20" customFormat="1" x14ac:dyDescent="0.3"/>
    <row r="131" s="20" customFormat="1" x14ac:dyDescent="0.3"/>
    <row r="132" s="20" customFormat="1" x14ac:dyDescent="0.3"/>
    <row r="133" s="20" customFormat="1" x14ac:dyDescent="0.3"/>
    <row r="134" s="20" customFormat="1" x14ac:dyDescent="0.3"/>
    <row r="135" s="20" customFormat="1" x14ac:dyDescent="0.3"/>
    <row r="136" s="20" customFormat="1" x14ac:dyDescent="0.3"/>
    <row r="137" s="20" customFormat="1" x14ac:dyDescent="0.3"/>
    <row r="138" s="20" customFormat="1" x14ac:dyDescent="0.3"/>
    <row r="139" s="20" customFormat="1" x14ac:dyDescent="0.3"/>
    <row r="140" s="20" customFormat="1" x14ac:dyDescent="0.3"/>
    <row r="141" s="20" customFormat="1" x14ac:dyDescent="0.3"/>
    <row r="142" s="20" customFormat="1" x14ac:dyDescent="0.3"/>
    <row r="143" s="20" customFormat="1" x14ac:dyDescent="0.3"/>
    <row r="144" s="20" customFormat="1" x14ac:dyDescent="0.3"/>
    <row r="145" s="20" customFormat="1" x14ac:dyDescent="0.3"/>
    <row r="146" s="20" customFormat="1" x14ac:dyDescent="0.3"/>
    <row r="147" s="20" customFormat="1" x14ac:dyDescent="0.3"/>
    <row r="148" s="20" customFormat="1" x14ac:dyDescent="0.3"/>
    <row r="149" s="20" customFormat="1" x14ac:dyDescent="0.3"/>
    <row r="150" s="20" customFormat="1" x14ac:dyDescent="0.3"/>
    <row r="151" s="20" customFormat="1" x14ac:dyDescent="0.3"/>
    <row r="152" s="20" customFormat="1" x14ac:dyDescent="0.3"/>
    <row r="153" s="20" customFormat="1" x14ac:dyDescent="0.3"/>
    <row r="154" s="20" customFormat="1" x14ac:dyDescent="0.3"/>
    <row r="155" s="20" customFormat="1" x14ac:dyDescent="0.3"/>
    <row r="156" s="20" customFormat="1" x14ac:dyDescent="0.3"/>
    <row r="157" s="20" customFormat="1" x14ac:dyDescent="0.3"/>
    <row r="158" s="20" customFormat="1" x14ac:dyDescent="0.3"/>
    <row r="159" s="20" customFormat="1" x14ac:dyDescent="0.3"/>
    <row r="160" s="20" customFormat="1" x14ac:dyDescent="0.3"/>
    <row r="161" s="20" customFormat="1" x14ac:dyDescent="0.3"/>
    <row r="162" s="20" customFormat="1" x14ac:dyDescent="0.3"/>
    <row r="163" s="20" customFormat="1" x14ac:dyDescent="0.3"/>
    <row r="164" s="20" customFormat="1" x14ac:dyDescent="0.3"/>
    <row r="165" s="20" customFormat="1" x14ac:dyDescent="0.3"/>
    <row r="166" s="20" customFormat="1" x14ac:dyDescent="0.3"/>
    <row r="167" s="20" customFormat="1" x14ac:dyDescent="0.3"/>
    <row r="168" s="20" customFormat="1" x14ac:dyDescent="0.3"/>
    <row r="169" s="20" customFormat="1" x14ac:dyDescent="0.3"/>
    <row r="170" s="20" customFormat="1" x14ac:dyDescent="0.3"/>
    <row r="171" s="20" customFormat="1" x14ac:dyDescent="0.3"/>
    <row r="172" s="20" customFormat="1" x14ac:dyDescent="0.3"/>
    <row r="173" s="20" customFormat="1" x14ac:dyDescent="0.3"/>
    <row r="174" s="20" customFormat="1" x14ac:dyDescent="0.3"/>
    <row r="175" s="20" customFormat="1" x14ac:dyDescent="0.3"/>
    <row r="176" s="20" customFormat="1" x14ac:dyDescent="0.3"/>
    <row r="177" s="20" customFormat="1" x14ac:dyDescent="0.3"/>
    <row r="178" s="20" customFormat="1" x14ac:dyDescent="0.3"/>
    <row r="179" s="20" customFormat="1" x14ac:dyDescent="0.3"/>
    <row r="180" s="20" customFormat="1" x14ac:dyDescent="0.3"/>
    <row r="181" s="20" customFormat="1" x14ac:dyDescent="0.3"/>
    <row r="182" s="20" customFormat="1" x14ac:dyDescent="0.3"/>
    <row r="183" s="20" customFormat="1" x14ac:dyDescent="0.3"/>
    <row r="184" s="20" customFormat="1" x14ac:dyDescent="0.3"/>
    <row r="185" s="20" customFormat="1" x14ac:dyDescent="0.3"/>
    <row r="186" s="20" customFormat="1" x14ac:dyDescent="0.3"/>
    <row r="187" s="20" customFormat="1" x14ac:dyDescent="0.3"/>
    <row r="188" s="20" customFormat="1" x14ac:dyDescent="0.3"/>
    <row r="189" s="20" customFormat="1" x14ac:dyDescent="0.3"/>
    <row r="190" s="20" customFormat="1" x14ac:dyDescent="0.3"/>
    <row r="191" s="20" customFormat="1" x14ac:dyDescent="0.3"/>
    <row r="192" s="20" customFormat="1" x14ac:dyDescent="0.3"/>
    <row r="193" s="20" customFormat="1" x14ac:dyDescent="0.3"/>
    <row r="194" s="20" customFormat="1" x14ac:dyDescent="0.3"/>
    <row r="195" s="20" customFormat="1" x14ac:dyDescent="0.3"/>
    <row r="196" s="20" customFormat="1" x14ac:dyDescent="0.3"/>
    <row r="197" s="20" customFormat="1" x14ac:dyDescent="0.3"/>
    <row r="198" s="20" customFormat="1" x14ac:dyDescent="0.3"/>
    <row r="199" s="20" customFormat="1" x14ac:dyDescent="0.3"/>
    <row r="200" s="20" customFormat="1" x14ac:dyDescent="0.3"/>
    <row r="201" s="20" customFormat="1" x14ac:dyDescent="0.3"/>
    <row r="202" s="20" customFormat="1" x14ac:dyDescent="0.3"/>
    <row r="203" s="20" customFormat="1" x14ac:dyDescent="0.3"/>
    <row r="204" s="20" customFormat="1" x14ac:dyDescent="0.3"/>
    <row r="205" s="20" customFormat="1" x14ac:dyDescent="0.3"/>
    <row r="206" s="20" customFormat="1" x14ac:dyDescent="0.3"/>
    <row r="207" s="20" customFormat="1" x14ac:dyDescent="0.3"/>
    <row r="208" s="20" customFormat="1" x14ac:dyDescent="0.3"/>
    <row r="209" s="20" customFormat="1" x14ac:dyDescent="0.3"/>
    <row r="210" s="20" customFormat="1" x14ac:dyDescent="0.3"/>
    <row r="211" s="20" customFormat="1" x14ac:dyDescent="0.3"/>
    <row r="212" s="20" customFormat="1" x14ac:dyDescent="0.3"/>
    <row r="213" s="20" customFormat="1" x14ac:dyDescent="0.3"/>
    <row r="214" s="20" customFormat="1" x14ac:dyDescent="0.3"/>
    <row r="215" s="20" customFormat="1" x14ac:dyDescent="0.3"/>
    <row r="216" s="20" customFormat="1" x14ac:dyDescent="0.3"/>
    <row r="217" s="20" customFormat="1" x14ac:dyDescent="0.3"/>
    <row r="218" s="20" customFormat="1" x14ac:dyDescent="0.3"/>
    <row r="219" s="20" customFormat="1" x14ac:dyDescent="0.3"/>
    <row r="220" s="20" customFormat="1" x14ac:dyDescent="0.3"/>
    <row r="221" s="20" customFormat="1" x14ac:dyDescent="0.3"/>
    <row r="222" s="20" customFormat="1" x14ac:dyDescent="0.3"/>
    <row r="223" s="20" customFormat="1" x14ac:dyDescent="0.3"/>
    <row r="224" s="20" customFormat="1" x14ac:dyDescent="0.3"/>
    <row r="225" s="20" customFormat="1" x14ac:dyDescent="0.3"/>
    <row r="226" s="20" customFormat="1" x14ac:dyDescent="0.3"/>
    <row r="227" s="20" customFormat="1" x14ac:dyDescent="0.3"/>
    <row r="228" s="20" customFormat="1" x14ac:dyDescent="0.3"/>
    <row r="229" s="20" customFormat="1" x14ac:dyDescent="0.3"/>
    <row r="230" s="20" customFormat="1" x14ac:dyDescent="0.3"/>
    <row r="231" s="20" customFormat="1" x14ac:dyDescent="0.3"/>
    <row r="232" s="20" customFormat="1" x14ac:dyDescent="0.3"/>
    <row r="233" s="20" customFormat="1" x14ac:dyDescent="0.3"/>
    <row r="234" s="20" customFormat="1" x14ac:dyDescent="0.3"/>
    <row r="235" s="20" customFormat="1" x14ac:dyDescent="0.3"/>
    <row r="236" s="20" customFormat="1" x14ac:dyDescent="0.3"/>
    <row r="237" s="20" customFormat="1" x14ac:dyDescent="0.3"/>
    <row r="238" s="20" customFormat="1" x14ac:dyDescent="0.3"/>
    <row r="239" s="20" customFormat="1" x14ac:dyDescent="0.3"/>
    <row r="240" s="20" customFormat="1" x14ac:dyDescent="0.3"/>
    <row r="241" s="20" customFormat="1" x14ac:dyDescent="0.3"/>
    <row r="242" s="20" customFormat="1" x14ac:dyDescent="0.3"/>
    <row r="243" s="20" customFormat="1" x14ac:dyDescent="0.3"/>
    <row r="244" s="20" customFormat="1" x14ac:dyDescent="0.3"/>
    <row r="245" s="20" customFormat="1" x14ac:dyDescent="0.3"/>
    <row r="246" s="20" customFormat="1" x14ac:dyDescent="0.3"/>
    <row r="247" s="20" customFormat="1" x14ac:dyDescent="0.3"/>
    <row r="248" s="20" customFormat="1" x14ac:dyDescent="0.3"/>
    <row r="249" s="20" customFormat="1" x14ac:dyDescent="0.3"/>
    <row r="250" s="20" customFormat="1" x14ac:dyDescent="0.3"/>
    <row r="251" s="20" customFormat="1" x14ac:dyDescent="0.3"/>
    <row r="252" s="20" customFormat="1" x14ac:dyDescent="0.3"/>
    <row r="253" s="20" customFormat="1" x14ac:dyDescent="0.3"/>
    <row r="254" s="20" customFormat="1" x14ac:dyDescent="0.3"/>
    <row r="255" s="20" customFormat="1" x14ac:dyDescent="0.3"/>
    <row r="256" s="20" customFormat="1" x14ac:dyDescent="0.3"/>
    <row r="257" s="20" customFormat="1" x14ac:dyDescent="0.3"/>
    <row r="258" s="20" customFormat="1" x14ac:dyDescent="0.3"/>
    <row r="259" s="20" customFormat="1" x14ac:dyDescent="0.3"/>
    <row r="260" s="20" customFormat="1" x14ac:dyDescent="0.3"/>
    <row r="261" s="20" customFormat="1" x14ac:dyDescent="0.3"/>
    <row r="262" s="20" customFormat="1" x14ac:dyDescent="0.3"/>
    <row r="263" s="20" customFormat="1" x14ac:dyDescent="0.3"/>
    <row r="264" s="20" customFormat="1" x14ac:dyDescent="0.3"/>
    <row r="265" s="20" customFormat="1" x14ac:dyDescent="0.3"/>
    <row r="266" s="20" customFormat="1" x14ac:dyDescent="0.3"/>
    <row r="267" s="20" customFormat="1" x14ac:dyDescent="0.3"/>
    <row r="268" s="20" customFormat="1" x14ac:dyDescent="0.3"/>
    <row r="269" s="20" customFormat="1" x14ac:dyDescent="0.3"/>
    <row r="270" s="20" customFormat="1" x14ac:dyDescent="0.3"/>
    <row r="271" s="20" customFormat="1" x14ac:dyDescent="0.3"/>
    <row r="272" s="20" customFormat="1" x14ac:dyDescent="0.3"/>
    <row r="273" s="20" customFormat="1" x14ac:dyDescent="0.3"/>
    <row r="274" s="20" customFormat="1" x14ac:dyDescent="0.3"/>
    <row r="275" s="20" customFormat="1" x14ac:dyDescent="0.3"/>
    <row r="276" s="20" customFormat="1" x14ac:dyDescent="0.3"/>
    <row r="277" s="20" customFormat="1" x14ac:dyDescent="0.3"/>
    <row r="278" s="20" customFormat="1" x14ac:dyDescent="0.3"/>
    <row r="279" s="20" customFormat="1" x14ac:dyDescent="0.3"/>
    <row r="280" s="20" customFormat="1" x14ac:dyDescent="0.3"/>
    <row r="281" s="20" customFormat="1" x14ac:dyDescent="0.3"/>
    <row r="282" s="20" customFormat="1" x14ac:dyDescent="0.3"/>
    <row r="283" s="20" customFormat="1" x14ac:dyDescent="0.3"/>
    <row r="284" s="20" customFormat="1" x14ac:dyDescent="0.3"/>
    <row r="285" s="20" customFormat="1" x14ac:dyDescent="0.3"/>
    <row r="286" s="20" customFormat="1" x14ac:dyDescent="0.3"/>
    <row r="287" s="20" customFormat="1" x14ac:dyDescent="0.3"/>
    <row r="288" s="20" customFormat="1" x14ac:dyDescent="0.3"/>
    <row r="289" s="20" customFormat="1" x14ac:dyDescent="0.3"/>
    <row r="290" s="20" customFormat="1" x14ac:dyDescent="0.3"/>
    <row r="291" s="20" customFormat="1" x14ac:dyDescent="0.3"/>
    <row r="292" s="20" customFormat="1" x14ac:dyDescent="0.3"/>
    <row r="293" s="20" customFormat="1" x14ac:dyDescent="0.3"/>
    <row r="294" s="20" customFormat="1" x14ac:dyDescent="0.3"/>
    <row r="295" s="20" customFormat="1" x14ac:dyDescent="0.3"/>
    <row r="296" s="20" customFormat="1" x14ac:dyDescent="0.3"/>
    <row r="297" s="20" customFormat="1" x14ac:dyDescent="0.3"/>
    <row r="298" s="20" customFormat="1" x14ac:dyDescent="0.3"/>
    <row r="299" s="20" customFormat="1" x14ac:dyDescent="0.3"/>
    <row r="300" s="20" customFormat="1" x14ac:dyDescent="0.3"/>
    <row r="301" s="20" customFormat="1" x14ac:dyDescent="0.3"/>
    <row r="302" s="20" customFormat="1" x14ac:dyDescent="0.3"/>
    <row r="303" s="20" customFormat="1" x14ac:dyDescent="0.3"/>
    <row r="304" s="20" customFormat="1" x14ac:dyDescent="0.3"/>
    <row r="305" s="20" customFormat="1" x14ac:dyDescent="0.3"/>
    <row r="306" s="20" customFormat="1" x14ac:dyDescent="0.3"/>
    <row r="307" s="20" customFormat="1" x14ac:dyDescent="0.3"/>
    <row r="308" s="20" customFormat="1" x14ac:dyDescent="0.3"/>
    <row r="309" s="20" customFormat="1" x14ac:dyDescent="0.3"/>
    <row r="310" s="20" customFormat="1" x14ac:dyDescent="0.3"/>
    <row r="311" s="20" customFormat="1" x14ac:dyDescent="0.3"/>
    <row r="312" s="20" customFormat="1" x14ac:dyDescent="0.3"/>
    <row r="313" s="20" customFormat="1" x14ac:dyDescent="0.3"/>
    <row r="314" s="20" customFormat="1" x14ac:dyDescent="0.3"/>
    <row r="315" s="20" customFormat="1" x14ac:dyDescent="0.3"/>
    <row r="316" s="20" customFormat="1" x14ac:dyDescent="0.3"/>
    <row r="317" s="20" customFormat="1" x14ac:dyDescent="0.3"/>
    <row r="318" s="20" customFormat="1" x14ac:dyDescent="0.3"/>
    <row r="319" s="20" customFormat="1" x14ac:dyDescent="0.3"/>
    <row r="320" s="20" customFormat="1" x14ac:dyDescent="0.3"/>
    <row r="321" s="20" customFormat="1" x14ac:dyDescent="0.3"/>
    <row r="322" s="20" customFormat="1" x14ac:dyDescent="0.3"/>
    <row r="323" s="20" customFormat="1" x14ac:dyDescent="0.3"/>
    <row r="324" s="20" customFormat="1" x14ac:dyDescent="0.3"/>
    <row r="325" s="20" customFormat="1" x14ac:dyDescent="0.3"/>
    <row r="326" s="20" customFormat="1" x14ac:dyDescent="0.3"/>
    <row r="327" s="20" customFormat="1" x14ac:dyDescent="0.3"/>
    <row r="328" s="20" customFormat="1" x14ac:dyDescent="0.3"/>
    <row r="329" s="20" customFormat="1" x14ac:dyDescent="0.3"/>
    <row r="330" s="20" customFormat="1" x14ac:dyDescent="0.3"/>
    <row r="331" s="20" customFormat="1" x14ac:dyDescent="0.3"/>
    <row r="332" s="20" customFormat="1" x14ac:dyDescent="0.3"/>
    <row r="333" s="20" customFormat="1" x14ac:dyDescent="0.3"/>
    <row r="334" s="20" customFormat="1" x14ac:dyDescent="0.3"/>
    <row r="335" s="20" customFormat="1" x14ac:dyDescent="0.3"/>
    <row r="336" s="20" customFormat="1" x14ac:dyDescent="0.3"/>
    <row r="337" s="20" customFormat="1" x14ac:dyDescent="0.3"/>
    <row r="338" s="20" customFormat="1" x14ac:dyDescent="0.3"/>
    <row r="339" s="20" customFormat="1" x14ac:dyDescent="0.3"/>
    <row r="340" s="20" customFormat="1" x14ac:dyDescent="0.3"/>
    <row r="341" s="20" customFormat="1" x14ac:dyDescent="0.3"/>
    <row r="342" s="20" customFormat="1" x14ac:dyDescent="0.3"/>
    <row r="343" s="20" customFormat="1" x14ac:dyDescent="0.3"/>
    <row r="344" s="20" customFormat="1" x14ac:dyDescent="0.3"/>
    <row r="345" s="20" customFormat="1" x14ac:dyDescent="0.3"/>
    <row r="346" s="20" customFormat="1" x14ac:dyDescent="0.3"/>
    <row r="347" s="20" customFormat="1" x14ac:dyDescent="0.3"/>
    <row r="348" s="20" customFormat="1" x14ac:dyDescent="0.3"/>
    <row r="349" s="20" customFormat="1" x14ac:dyDescent="0.3"/>
    <row r="350" s="20" customFormat="1" x14ac:dyDescent="0.3"/>
    <row r="351" s="20" customFormat="1" x14ac:dyDescent="0.3"/>
    <row r="352" s="20" customFormat="1" x14ac:dyDescent="0.3"/>
    <row r="353" s="20" customFormat="1" x14ac:dyDescent="0.3"/>
    <row r="354" s="20" customFormat="1" x14ac:dyDescent="0.3"/>
    <row r="355" s="20" customFormat="1" x14ac:dyDescent="0.3"/>
    <row r="356" s="20" customFormat="1" x14ac:dyDescent="0.3"/>
    <row r="357" s="20" customFormat="1" x14ac:dyDescent="0.3"/>
    <row r="358" s="20" customFormat="1" x14ac:dyDescent="0.3"/>
    <row r="359" s="20" customFormat="1" x14ac:dyDescent="0.3"/>
    <row r="360" s="20" customFormat="1" x14ac:dyDescent="0.3"/>
    <row r="361" s="20" customFormat="1" x14ac:dyDescent="0.3"/>
    <row r="362" s="20" customFormat="1" x14ac:dyDescent="0.3"/>
    <row r="363" s="20" customFormat="1" x14ac:dyDescent="0.3"/>
    <row r="364" s="20" customFormat="1" x14ac:dyDescent="0.3"/>
    <row r="365" s="20" customFormat="1" x14ac:dyDescent="0.3"/>
    <row r="366" s="20" customFormat="1" x14ac:dyDescent="0.3"/>
    <row r="367" s="20" customFormat="1" x14ac:dyDescent="0.3"/>
    <row r="368" s="20" customFormat="1" x14ac:dyDescent="0.3"/>
    <row r="369" s="20" customFormat="1" x14ac:dyDescent="0.3"/>
    <row r="370" s="20" customFormat="1" x14ac:dyDescent="0.3"/>
    <row r="371" s="20" customFormat="1" x14ac:dyDescent="0.3"/>
    <row r="372" s="20" customFormat="1" x14ac:dyDescent="0.3"/>
    <row r="373" s="20" customFormat="1" x14ac:dyDescent="0.3"/>
    <row r="374" s="20" customFormat="1" x14ac:dyDescent="0.3"/>
    <row r="375" s="20" customFormat="1" x14ac:dyDescent="0.3"/>
    <row r="376" s="20" customFormat="1" x14ac:dyDescent="0.3"/>
    <row r="377" s="20" customFormat="1" x14ac:dyDescent="0.3"/>
    <row r="378" s="20" customFormat="1" x14ac:dyDescent="0.3"/>
    <row r="379" s="20" customFormat="1" x14ac:dyDescent="0.3"/>
    <row r="380" s="20" customFormat="1" x14ac:dyDescent="0.3"/>
    <row r="381" s="20" customFormat="1" x14ac:dyDescent="0.3"/>
    <row r="382" s="20" customFormat="1" x14ac:dyDescent="0.3"/>
    <row r="383" s="20" customFormat="1" x14ac:dyDescent="0.3"/>
    <row r="384" s="20" customFormat="1" x14ac:dyDescent="0.3"/>
    <row r="385" s="20" customFormat="1" x14ac:dyDescent="0.3"/>
    <row r="386" s="20" customFormat="1" x14ac:dyDescent="0.3"/>
    <row r="387" s="20" customFormat="1" x14ac:dyDescent="0.3"/>
    <row r="388" s="20" customFormat="1" x14ac:dyDescent="0.3"/>
    <row r="389" s="20" customFormat="1" x14ac:dyDescent="0.3"/>
    <row r="390" s="20" customFormat="1" x14ac:dyDescent="0.3"/>
    <row r="391" s="20" customFormat="1" x14ac:dyDescent="0.3"/>
    <row r="392" s="20" customFormat="1" x14ac:dyDescent="0.3"/>
    <row r="393" s="20" customFormat="1" x14ac:dyDescent="0.3"/>
    <row r="394" s="20" customFormat="1" x14ac:dyDescent="0.3"/>
    <row r="395" s="20" customFormat="1" x14ac:dyDescent="0.3"/>
    <row r="396" s="20" customFormat="1" x14ac:dyDescent="0.3"/>
    <row r="397" s="20" customFormat="1" x14ac:dyDescent="0.3"/>
    <row r="398" s="20" customFormat="1" x14ac:dyDescent="0.3"/>
    <row r="399" s="20" customFormat="1" x14ac:dyDescent="0.3"/>
    <row r="400" s="20" customFormat="1" x14ac:dyDescent="0.3"/>
    <row r="401" s="20" customFormat="1" x14ac:dyDescent="0.3"/>
    <row r="402" s="20" customFormat="1" x14ac:dyDescent="0.3"/>
    <row r="403" s="20" customFormat="1" x14ac:dyDescent="0.3"/>
    <row r="404" s="20" customFormat="1" x14ac:dyDescent="0.3"/>
    <row r="405" s="20" customFormat="1" x14ac:dyDescent="0.3"/>
    <row r="406" s="20" customFormat="1" x14ac:dyDescent="0.3"/>
    <row r="407" s="20" customFormat="1" x14ac:dyDescent="0.3"/>
    <row r="408" s="20" customFormat="1" x14ac:dyDescent="0.3"/>
    <row r="409" s="20" customFormat="1" x14ac:dyDescent="0.3"/>
    <row r="410" s="20" customFormat="1" x14ac:dyDescent="0.3"/>
    <row r="411" s="20" customFormat="1" x14ac:dyDescent="0.3"/>
    <row r="412" s="20" customFormat="1" x14ac:dyDescent="0.3"/>
    <row r="413" s="20" customFormat="1" x14ac:dyDescent="0.3"/>
    <row r="414" s="20" customFormat="1" x14ac:dyDescent="0.3"/>
    <row r="415" s="20" customFormat="1" x14ac:dyDescent="0.3"/>
    <row r="416" s="20" customFormat="1" x14ac:dyDescent="0.3"/>
    <row r="417" spans="10:88" s="20" customFormat="1" x14ac:dyDescent="0.3"/>
    <row r="418" spans="10:88" s="20" customFormat="1" x14ac:dyDescent="0.3"/>
    <row r="419" spans="10:88" s="20" customFormat="1" x14ac:dyDescent="0.3"/>
    <row r="420" spans="10:88" s="20" customFormat="1" x14ac:dyDescent="0.3"/>
    <row r="421" spans="10:88" s="20" customFormat="1" x14ac:dyDescent="0.3"/>
    <row r="422" spans="10:88" s="20" customFormat="1" x14ac:dyDescent="0.3"/>
    <row r="423" spans="10:88" s="20" customFormat="1" x14ac:dyDescent="0.3"/>
    <row r="424" spans="10:88" s="20" customFormat="1" x14ac:dyDescent="0.3"/>
    <row r="425" spans="10:88" s="2" customFormat="1" x14ac:dyDescent="0.3">
      <c r="J425" s="19"/>
      <c r="R425" s="19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  <c r="AQ425" s="20"/>
      <c r="AR425" s="20"/>
      <c r="AS425" s="20"/>
      <c r="AT425" s="20"/>
      <c r="AU425" s="20"/>
      <c r="AV425" s="20"/>
      <c r="AW425" s="20"/>
      <c r="AX425" s="20"/>
      <c r="AY425" s="20"/>
      <c r="AZ425" s="20"/>
      <c r="BA425" s="20"/>
      <c r="BB425" s="20"/>
      <c r="BC425" s="20"/>
      <c r="BD425" s="20"/>
      <c r="BE425" s="20"/>
      <c r="BF425" s="20"/>
      <c r="BG425" s="20"/>
      <c r="BH425" s="20"/>
      <c r="BI425" s="20"/>
      <c r="BJ425" s="20"/>
      <c r="BK425" s="20"/>
      <c r="BL425" s="20"/>
      <c r="BM425" s="20"/>
      <c r="BN425" s="20"/>
      <c r="BO425" s="20"/>
      <c r="BP425" s="20"/>
      <c r="BQ425" s="20"/>
      <c r="BR425" s="20"/>
      <c r="BS425" s="20"/>
      <c r="BT425" s="20"/>
      <c r="BU425" s="20"/>
      <c r="BV425" s="20"/>
      <c r="BW425" s="20"/>
      <c r="BX425" s="20"/>
      <c r="BY425" s="20"/>
      <c r="BZ425" s="20"/>
      <c r="CA425" s="20"/>
      <c r="CB425" s="20"/>
      <c r="CC425" s="20"/>
      <c r="CD425" s="20"/>
      <c r="CE425" s="20"/>
      <c r="CF425" s="20"/>
      <c r="CG425" s="20"/>
      <c r="CH425" s="20"/>
      <c r="CI425" s="20"/>
      <c r="CJ425" s="20"/>
    </row>
    <row r="426" spans="10:88" s="2" customFormat="1" x14ac:dyDescent="0.3">
      <c r="J426" s="19"/>
      <c r="R426" s="19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  <c r="AQ426" s="20"/>
      <c r="AR426" s="20"/>
      <c r="AS426" s="20"/>
      <c r="AT426" s="20"/>
      <c r="AU426" s="20"/>
      <c r="AV426" s="20"/>
      <c r="AW426" s="20"/>
      <c r="AX426" s="20"/>
      <c r="AY426" s="20"/>
      <c r="AZ426" s="20"/>
      <c r="BA426" s="20"/>
      <c r="BB426" s="20"/>
      <c r="BC426" s="20"/>
      <c r="BD426" s="20"/>
      <c r="BE426" s="20"/>
      <c r="BF426" s="20"/>
      <c r="BG426" s="20"/>
      <c r="BH426" s="20"/>
      <c r="BI426" s="20"/>
      <c r="BJ426" s="20"/>
      <c r="BK426" s="20"/>
      <c r="BL426" s="20"/>
      <c r="BM426" s="20"/>
      <c r="BN426" s="20"/>
      <c r="BO426" s="20"/>
      <c r="BP426" s="20"/>
      <c r="BQ426" s="20"/>
      <c r="BR426" s="20"/>
      <c r="BS426" s="20"/>
      <c r="BT426" s="20"/>
      <c r="BU426" s="20"/>
      <c r="BV426" s="20"/>
      <c r="BW426" s="20"/>
      <c r="BX426" s="20"/>
      <c r="BY426" s="20"/>
      <c r="BZ426" s="20"/>
      <c r="CA426" s="20"/>
      <c r="CB426" s="20"/>
      <c r="CC426" s="20"/>
      <c r="CD426" s="20"/>
      <c r="CE426" s="20"/>
      <c r="CF426" s="20"/>
      <c r="CG426" s="20"/>
      <c r="CH426" s="20"/>
      <c r="CI426" s="20"/>
      <c r="CJ426" s="20"/>
    </row>
    <row r="427" spans="10:88" s="2" customFormat="1" x14ac:dyDescent="0.3">
      <c r="J427" s="19"/>
      <c r="R427" s="19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  <c r="AQ427" s="20"/>
      <c r="AR427" s="20"/>
      <c r="AS427" s="20"/>
      <c r="AT427" s="20"/>
      <c r="AU427" s="20"/>
      <c r="AV427" s="20"/>
      <c r="AW427" s="20"/>
      <c r="AX427" s="20"/>
      <c r="AY427" s="20"/>
      <c r="AZ427" s="20"/>
      <c r="BA427" s="20"/>
      <c r="BB427" s="20"/>
      <c r="BC427" s="20"/>
      <c r="BD427" s="20"/>
      <c r="BE427" s="20"/>
      <c r="BF427" s="20"/>
      <c r="BG427" s="20"/>
      <c r="BH427" s="20"/>
      <c r="BI427" s="20"/>
      <c r="BJ427" s="20"/>
      <c r="BK427" s="20"/>
      <c r="BL427" s="20"/>
      <c r="BM427" s="20"/>
      <c r="BN427" s="20"/>
      <c r="BO427" s="20"/>
      <c r="BP427" s="20"/>
      <c r="BQ427" s="20"/>
      <c r="BR427" s="20"/>
      <c r="BS427" s="20"/>
      <c r="BT427" s="20"/>
      <c r="BU427" s="20"/>
      <c r="BV427" s="20"/>
      <c r="BW427" s="20"/>
      <c r="BX427" s="20"/>
      <c r="BY427" s="20"/>
      <c r="BZ427" s="20"/>
      <c r="CA427" s="20"/>
      <c r="CB427" s="20"/>
      <c r="CC427" s="20"/>
      <c r="CD427" s="20"/>
      <c r="CE427" s="20"/>
      <c r="CF427" s="20"/>
      <c r="CG427" s="20"/>
      <c r="CH427" s="20"/>
      <c r="CI427" s="20"/>
      <c r="CJ427" s="20"/>
    </row>
    <row r="428" spans="10:88" s="2" customFormat="1" x14ac:dyDescent="0.3">
      <c r="J428" s="19"/>
      <c r="R428" s="19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20"/>
      <c r="AP428" s="20"/>
      <c r="AQ428" s="20"/>
      <c r="AR428" s="20"/>
      <c r="AS428" s="20"/>
      <c r="AT428" s="20"/>
      <c r="AU428" s="20"/>
      <c r="AV428" s="20"/>
      <c r="AW428" s="20"/>
      <c r="AX428" s="20"/>
      <c r="AY428" s="20"/>
      <c r="AZ428" s="20"/>
      <c r="BA428" s="20"/>
      <c r="BB428" s="20"/>
      <c r="BC428" s="20"/>
      <c r="BD428" s="20"/>
      <c r="BE428" s="20"/>
      <c r="BF428" s="20"/>
      <c r="BG428" s="20"/>
      <c r="BH428" s="20"/>
      <c r="BI428" s="20"/>
      <c r="BJ428" s="20"/>
      <c r="BK428" s="20"/>
      <c r="BL428" s="20"/>
      <c r="BM428" s="20"/>
      <c r="BN428" s="20"/>
      <c r="BO428" s="20"/>
      <c r="BP428" s="20"/>
      <c r="BQ428" s="20"/>
      <c r="BR428" s="20"/>
      <c r="BS428" s="20"/>
      <c r="BT428" s="20"/>
      <c r="BU428" s="20"/>
      <c r="BV428" s="20"/>
      <c r="BW428" s="20"/>
      <c r="BX428" s="20"/>
      <c r="BY428" s="20"/>
      <c r="BZ428" s="20"/>
      <c r="CA428" s="20"/>
      <c r="CB428" s="20"/>
      <c r="CC428" s="20"/>
      <c r="CD428" s="20"/>
      <c r="CE428" s="20"/>
      <c r="CF428" s="20"/>
      <c r="CG428" s="20"/>
      <c r="CH428" s="20"/>
      <c r="CI428" s="20"/>
      <c r="CJ428" s="20"/>
    </row>
    <row r="429" spans="10:88" s="2" customFormat="1" x14ac:dyDescent="0.3">
      <c r="J429" s="19"/>
      <c r="R429" s="19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20"/>
      <c r="AP429" s="20"/>
      <c r="AQ429" s="20"/>
      <c r="AR429" s="20"/>
      <c r="AS429" s="20"/>
      <c r="AT429" s="20"/>
      <c r="AU429" s="20"/>
      <c r="AV429" s="20"/>
      <c r="AW429" s="20"/>
      <c r="AX429" s="20"/>
      <c r="AY429" s="20"/>
      <c r="AZ429" s="20"/>
      <c r="BA429" s="20"/>
      <c r="BB429" s="20"/>
      <c r="BC429" s="20"/>
      <c r="BD429" s="20"/>
      <c r="BE429" s="20"/>
      <c r="BF429" s="20"/>
      <c r="BG429" s="20"/>
      <c r="BH429" s="20"/>
      <c r="BI429" s="20"/>
      <c r="BJ429" s="20"/>
      <c r="BK429" s="20"/>
      <c r="BL429" s="20"/>
      <c r="BM429" s="20"/>
      <c r="BN429" s="20"/>
      <c r="BO429" s="20"/>
      <c r="BP429" s="20"/>
      <c r="BQ429" s="20"/>
      <c r="BR429" s="20"/>
      <c r="BS429" s="20"/>
      <c r="BT429" s="20"/>
      <c r="BU429" s="20"/>
      <c r="BV429" s="20"/>
      <c r="BW429" s="20"/>
      <c r="BX429" s="20"/>
      <c r="BY429" s="20"/>
      <c r="BZ429" s="20"/>
      <c r="CA429" s="20"/>
      <c r="CB429" s="20"/>
      <c r="CC429" s="20"/>
      <c r="CD429" s="20"/>
      <c r="CE429" s="20"/>
      <c r="CF429" s="20"/>
      <c r="CG429" s="20"/>
      <c r="CH429" s="20"/>
      <c r="CI429" s="20"/>
      <c r="CJ429" s="20"/>
    </row>
    <row r="430" spans="10:88" s="2" customFormat="1" x14ac:dyDescent="0.3">
      <c r="J430" s="19"/>
      <c r="R430" s="19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20"/>
      <c r="AP430" s="20"/>
      <c r="AQ430" s="20"/>
      <c r="AR430" s="20"/>
      <c r="AS430" s="20"/>
      <c r="AT430" s="20"/>
      <c r="AU430" s="20"/>
      <c r="AV430" s="20"/>
      <c r="AW430" s="20"/>
      <c r="AX430" s="20"/>
      <c r="AY430" s="20"/>
      <c r="AZ430" s="20"/>
      <c r="BA430" s="20"/>
      <c r="BB430" s="20"/>
      <c r="BC430" s="20"/>
      <c r="BD430" s="20"/>
      <c r="BE430" s="20"/>
      <c r="BF430" s="20"/>
      <c r="BG430" s="20"/>
      <c r="BH430" s="20"/>
      <c r="BI430" s="20"/>
      <c r="BJ430" s="20"/>
      <c r="BK430" s="20"/>
      <c r="BL430" s="20"/>
      <c r="BM430" s="20"/>
      <c r="BN430" s="20"/>
      <c r="BO430" s="20"/>
      <c r="BP430" s="20"/>
      <c r="BQ430" s="20"/>
      <c r="BR430" s="20"/>
      <c r="BS430" s="20"/>
      <c r="BT430" s="20"/>
      <c r="BU430" s="20"/>
      <c r="BV430" s="20"/>
      <c r="BW430" s="20"/>
      <c r="BX430" s="20"/>
      <c r="BY430" s="20"/>
      <c r="BZ430" s="20"/>
      <c r="CA430" s="20"/>
      <c r="CB430" s="20"/>
      <c r="CC430" s="20"/>
      <c r="CD430" s="20"/>
      <c r="CE430" s="20"/>
      <c r="CF430" s="20"/>
      <c r="CG430" s="20"/>
      <c r="CH430" s="20"/>
      <c r="CI430" s="20"/>
      <c r="CJ430" s="20"/>
    </row>
    <row r="431" spans="10:88" s="2" customFormat="1" x14ac:dyDescent="0.3">
      <c r="J431" s="19"/>
      <c r="R431" s="19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20"/>
      <c r="AR431" s="20"/>
      <c r="AS431" s="20"/>
      <c r="AT431" s="20"/>
      <c r="AU431" s="20"/>
      <c r="AV431" s="20"/>
      <c r="AW431" s="20"/>
      <c r="AX431" s="20"/>
      <c r="AY431" s="20"/>
      <c r="AZ431" s="20"/>
      <c r="BA431" s="20"/>
      <c r="BB431" s="20"/>
      <c r="BC431" s="20"/>
      <c r="BD431" s="20"/>
      <c r="BE431" s="20"/>
      <c r="BF431" s="20"/>
      <c r="BG431" s="20"/>
      <c r="BH431" s="20"/>
      <c r="BI431" s="20"/>
      <c r="BJ431" s="20"/>
      <c r="BK431" s="20"/>
      <c r="BL431" s="20"/>
      <c r="BM431" s="20"/>
      <c r="BN431" s="20"/>
      <c r="BO431" s="20"/>
      <c r="BP431" s="20"/>
      <c r="BQ431" s="20"/>
      <c r="BR431" s="20"/>
      <c r="BS431" s="20"/>
      <c r="BT431" s="20"/>
      <c r="BU431" s="20"/>
      <c r="BV431" s="20"/>
      <c r="BW431" s="20"/>
      <c r="BX431" s="20"/>
      <c r="BY431" s="20"/>
      <c r="BZ431" s="20"/>
      <c r="CA431" s="20"/>
      <c r="CB431" s="20"/>
      <c r="CC431" s="20"/>
      <c r="CD431" s="20"/>
      <c r="CE431" s="20"/>
      <c r="CF431" s="20"/>
      <c r="CG431" s="20"/>
      <c r="CH431" s="20"/>
      <c r="CI431" s="20"/>
      <c r="CJ431" s="20"/>
    </row>
    <row r="432" spans="10:88" s="2" customFormat="1" x14ac:dyDescent="0.3">
      <c r="J432" s="19"/>
      <c r="R432" s="19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  <c r="AO432" s="20"/>
      <c r="AP432" s="20"/>
      <c r="AQ432" s="20"/>
      <c r="AR432" s="20"/>
      <c r="AS432" s="20"/>
      <c r="AT432" s="20"/>
      <c r="AU432" s="20"/>
      <c r="AV432" s="20"/>
      <c r="AW432" s="20"/>
      <c r="AX432" s="20"/>
      <c r="AY432" s="20"/>
      <c r="AZ432" s="20"/>
      <c r="BA432" s="20"/>
      <c r="BB432" s="20"/>
      <c r="BC432" s="20"/>
      <c r="BD432" s="20"/>
      <c r="BE432" s="20"/>
      <c r="BF432" s="20"/>
      <c r="BG432" s="20"/>
      <c r="BH432" s="20"/>
      <c r="BI432" s="20"/>
      <c r="BJ432" s="20"/>
      <c r="BK432" s="20"/>
      <c r="BL432" s="20"/>
      <c r="BM432" s="20"/>
      <c r="BN432" s="20"/>
      <c r="BO432" s="20"/>
      <c r="BP432" s="20"/>
      <c r="BQ432" s="20"/>
      <c r="BR432" s="20"/>
      <c r="BS432" s="20"/>
      <c r="BT432" s="20"/>
      <c r="BU432" s="20"/>
      <c r="BV432" s="20"/>
      <c r="BW432" s="20"/>
      <c r="BX432" s="20"/>
      <c r="BY432" s="20"/>
      <c r="BZ432" s="20"/>
      <c r="CA432" s="20"/>
      <c r="CB432" s="20"/>
      <c r="CC432" s="20"/>
      <c r="CD432" s="20"/>
      <c r="CE432" s="20"/>
      <c r="CF432" s="20"/>
      <c r="CG432" s="20"/>
      <c r="CH432" s="20"/>
      <c r="CI432" s="20"/>
      <c r="CJ432" s="20"/>
    </row>
  </sheetData>
  <mergeCells count="14">
    <mergeCell ref="L2:P3"/>
    <mergeCell ref="K25:O25"/>
    <mergeCell ref="M4:P5"/>
    <mergeCell ref="K7:M8"/>
    <mergeCell ref="O7:O8"/>
    <mergeCell ref="P7:P8"/>
    <mergeCell ref="M72:Q72"/>
    <mergeCell ref="K62:P62"/>
    <mergeCell ref="K36:O36"/>
    <mergeCell ref="K46:O46"/>
    <mergeCell ref="O49:P49"/>
    <mergeCell ref="O59:O60"/>
    <mergeCell ref="P59:P60"/>
    <mergeCell ref="K63:P63"/>
  </mergeCells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Additif PRFlex</vt:lpstr>
      <vt:lpstr>'Additif PRFlex'!Zone_d_impression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FLORES</dc:creator>
  <cp:lastModifiedBy>AFEH56</cp:lastModifiedBy>
  <cp:lastPrinted>2017-02-06T19:51:59Z</cp:lastPrinted>
  <dcterms:created xsi:type="dcterms:W3CDTF">2015-02-03T14:52:26Z</dcterms:created>
  <dcterms:modified xsi:type="dcterms:W3CDTF">2017-02-08T18:40:38Z</dcterms:modified>
</cp:coreProperties>
</file>