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8500" windowHeight="10920"/>
  </bookViews>
  <sheets>
    <sheet name="Commande" sheetId="9" r:id="rId1"/>
    <sheet name="Quantité" sheetId="4" state="hidden" r:id="rId2"/>
    <sheet name="Articles" sheetId="1" r:id="rId3"/>
    <sheet name="Reçu" sheetId="10" state="hidden" r:id="rId4"/>
    <sheet name="Caisse" sheetId="15" r:id="rId5"/>
    <sheet name="Caisse_8" sheetId="16" r:id="rId6"/>
  </sheets>
  <functionGroups/>
  <definedNames>
    <definedName name="_xlnm._FilterDatabase" localSheetId="0" hidden="1">Commande!$A$1:$M$24</definedName>
    <definedName name="Marque">Articles!$A$2:$A$45</definedName>
    <definedName name="Moyen_paiement">Commande!$Q$2:$Q$4</definedName>
    <definedName name="_xlnm.Print_Area" localSheetId="3">Reçu!$A$1:$D$32</definedName>
  </definedNames>
  <calcPr calcId="125725"/>
</workbook>
</file>

<file path=xl/calcChain.xml><?xml version="1.0" encoding="utf-8"?>
<calcChain xmlns="http://schemas.openxmlformats.org/spreadsheetml/2006/main">
  <c r="J9" i="16"/>
  <c r="I9"/>
  <c r="H9"/>
  <c r="G9"/>
  <c r="J8"/>
  <c r="I8"/>
  <c r="H8"/>
  <c r="G8"/>
  <c r="J7"/>
  <c r="I7"/>
  <c r="H7"/>
  <c r="G7"/>
  <c r="M3"/>
  <c r="A2"/>
  <c r="V1"/>
  <c r="B2" i="9"/>
  <c r="G2" i="1"/>
  <c r="G3"/>
  <c r="G6"/>
  <c r="G5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H101" s="1"/>
  <c r="G102"/>
  <c r="H102" s="1"/>
  <c r="G103"/>
  <c r="H103" s="1"/>
  <c r="G104"/>
  <c r="H104" s="1"/>
  <c r="G105"/>
  <c r="H105" s="1"/>
  <c r="G106"/>
  <c r="H106" s="1"/>
  <c r="G107"/>
  <c r="H107" s="1"/>
  <c r="G108"/>
  <c r="H108" s="1"/>
  <c r="G109"/>
  <c r="H109" s="1"/>
  <c r="G110"/>
  <c r="H110" s="1"/>
  <c r="G111"/>
  <c r="H111" s="1"/>
  <c r="G112"/>
  <c r="H112" s="1"/>
  <c r="G113"/>
  <c r="H113" s="1"/>
  <c r="G114"/>
  <c r="H114" s="1"/>
  <c r="G115"/>
  <c r="H115" s="1"/>
  <c r="G116"/>
  <c r="H116" s="1"/>
  <c r="G117"/>
  <c r="H117" s="1"/>
  <c r="G118"/>
  <c r="H118" s="1"/>
  <c r="G119"/>
  <c r="H119" s="1"/>
  <c r="G120"/>
  <c r="H120" s="1"/>
  <c r="G121"/>
  <c r="H121" s="1"/>
  <c r="G122"/>
  <c r="H122" s="1"/>
  <c r="G123"/>
  <c r="H123" s="1"/>
  <c r="G124"/>
  <c r="H124" s="1"/>
  <c r="G125"/>
  <c r="H125" s="1"/>
  <c r="G126"/>
  <c r="H126" s="1"/>
  <c r="G127"/>
  <c r="H127" s="1"/>
  <c r="G128"/>
  <c r="H128" s="1"/>
  <c r="G4"/>
  <c r="A10" i="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B3" i="9"/>
  <c r="B4"/>
  <c r="A8" i="10" s="1"/>
  <c r="B5" i="9"/>
  <c r="A9" i="10" s="1"/>
  <c r="B6" i="9"/>
  <c r="B7"/>
  <c r="B8"/>
  <c r="B9"/>
  <c r="B10"/>
  <c r="B11"/>
  <c r="B12"/>
  <c r="B13"/>
  <c r="B14"/>
  <c r="B15"/>
  <c r="B16"/>
  <c r="B17"/>
  <c r="B18"/>
  <c r="B19"/>
  <c r="B20"/>
  <c r="B21"/>
  <c r="B22"/>
  <c r="B23"/>
  <c r="B24"/>
  <c r="E1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"/>
  <c r="E3"/>
  <c r="E4"/>
  <c r="E5"/>
  <c r="E6"/>
  <c r="E7"/>
  <c r="E8"/>
  <c r="E9"/>
  <c r="E10"/>
  <c r="E11"/>
  <c r="E14"/>
  <c r="E15"/>
  <c r="E17"/>
  <c r="E18"/>
  <c r="E19"/>
  <c r="E20"/>
  <c r="E21"/>
  <c r="E22"/>
  <c r="E23"/>
  <c r="E24"/>
  <c r="E2"/>
  <c r="F100" i="1"/>
  <c r="H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A6" i="10" l="1"/>
  <c r="A7"/>
  <c r="M3" i="15" l="1"/>
  <c r="A2"/>
  <c r="V1"/>
  <c r="A32" i="10" l="1"/>
  <c r="D30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A3"/>
  <c r="F99" i="1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H27" l="1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5"/>
  <c r="F4"/>
  <c r="F3"/>
  <c r="H3" s="1"/>
  <c r="F6"/>
  <c r="F2"/>
  <c r="H2" s="1"/>
  <c r="F24" i="9"/>
  <c r="F23"/>
  <c r="D27" i="10"/>
  <c r="C27" s="1"/>
  <c r="F22" i="9"/>
  <c r="D26" i="10"/>
  <c r="C26" s="1"/>
  <c r="F21" i="9"/>
  <c r="D25" i="10"/>
  <c r="C25" s="1"/>
  <c r="H6" i="1" l="1"/>
  <c r="H5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4"/>
  <c r="F20" i="9"/>
  <c r="D24" i="10"/>
  <c r="C24" s="1"/>
  <c r="F19" i="9"/>
  <c r="D23" i="10"/>
  <c r="C23" s="1"/>
  <c r="F18" i="9"/>
  <c r="D22" i="10"/>
  <c r="C22" s="1"/>
  <c r="F17" i="9"/>
  <c r="D21" i="10"/>
  <c r="C21" s="1"/>
  <c r="F16" i="9"/>
  <c r="D20" i="10"/>
  <c r="C20" s="1"/>
  <c r="F15" i="9"/>
  <c r="D19" i="10"/>
  <c r="C19" s="1"/>
  <c r="F14" i="9"/>
  <c r="D18" i="10"/>
  <c r="C18" s="1"/>
  <c r="F13" i="9"/>
  <c r="D17" i="10"/>
  <c r="C17" s="1"/>
  <c r="F12" i="9"/>
  <c r="D16" i="10"/>
  <c r="C16" s="1"/>
  <c r="F11" i="9"/>
  <c r="D15" i="10"/>
  <c r="C15" s="1"/>
  <c r="F10" i="9"/>
  <c r="D14" i="10"/>
  <c r="C14" s="1"/>
  <c r="F9" i="9"/>
  <c r="D13" i="10"/>
  <c r="C13" s="1"/>
  <c r="F8" i="9"/>
  <c r="D12" i="10"/>
  <c r="C12" s="1"/>
  <c r="F7" i="9"/>
  <c r="D11" i="10"/>
  <c r="C11" s="1"/>
  <c r="F6" i="9"/>
  <c r="D10" i="10"/>
  <c r="C10" s="1"/>
  <c r="F5" i="9"/>
  <c r="D9" i="10"/>
  <c r="C9" s="1"/>
  <c r="F4" i="9" l="1"/>
  <c r="D8" i="10"/>
  <c r="C8" s="1"/>
  <c r="F3" i="9"/>
  <c r="D7" i="10"/>
  <c r="C7" s="1"/>
  <c r="F2" i="9"/>
  <c r="D6" i="10"/>
  <c r="C6" s="1"/>
  <c r="J1" i="9"/>
  <c r="G4" l="1"/>
  <c r="G1"/>
  <c r="A1" i="10"/>
  <c r="H99" i="1" s="1"/>
  <c r="D29" i="10" l="1"/>
  <c r="D28" s="1"/>
  <c r="C28" s="1"/>
  <c r="I20" i="9"/>
  <c r="G19"/>
  <c r="D31" i="10" s="1"/>
</calcChain>
</file>

<file path=xl/sharedStrings.xml><?xml version="1.0" encoding="utf-8"?>
<sst xmlns="http://schemas.openxmlformats.org/spreadsheetml/2006/main" count="102" uniqueCount="68">
  <si>
    <t>Prix</t>
  </si>
  <si>
    <t>Articles</t>
  </si>
  <si>
    <t>Total Facture</t>
  </si>
  <si>
    <t>A rendre</t>
  </si>
  <si>
    <t>http://forum.excel-pratique.com/excel/macro-pour-un-bouton-reset-et-print-t36829.html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</si>
  <si>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</si>
  <si>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</si>
  <si>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</si>
  <si>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</si>
  <si>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</si>
  <si>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</si>
  <si>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</si>
  <si>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</si>
  <si>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</si>
  <si>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</si>
  <si>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</si>
  <si>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</si>
  <si>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</si>
  <si>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</si>
  <si>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</si>
  <si>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</si>
  <si>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</si>
  <si>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</si>
  <si>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</si>
  <si>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</si>
  <si>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</si>
  <si>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</si>
  <si>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</si>
  <si>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</si>
  <si>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</si>
  <si>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</si>
  <si>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</si>
  <si>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</si>
  <si>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</si>
  <si>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</si>
  <si>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</si>
  <si>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PCHQ</t>
  </si>
  <si>
    <t>PCAR</t>
  </si>
  <si>
    <t>RENDU</t>
  </si>
  <si>
    <t>Nokia</t>
  </si>
  <si>
    <t>Marques</t>
  </si>
  <si>
    <t>Référence</t>
  </si>
  <si>
    <t>Désignation</t>
  </si>
  <si>
    <t>Samsung</t>
  </si>
  <si>
    <t>bbbbbb</t>
  </si>
  <si>
    <t>Colonnes F,G et H masquées</t>
  </si>
  <si>
    <t>S123458</t>
  </si>
  <si>
    <t>Marque du Tél.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</si>
  <si>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</si>
  <si>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</si>
  <si>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</si>
  <si>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</si>
  <si>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</si>
  <si>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</si>
  <si>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Tiroir</t>
  </si>
  <si>
    <t>Sony</t>
  </si>
  <si>
    <t>S1</t>
  </si>
  <si>
    <t>c5</t>
  </si>
  <si>
    <t>Noir</t>
  </si>
  <si>
    <t>Alactel</t>
  </si>
  <si>
    <t>a2</t>
  </si>
  <si>
    <t>Jaune</t>
  </si>
  <si>
    <t>Apple</t>
  </si>
  <si>
    <t>a25</t>
  </si>
  <si>
    <t>Motorola</t>
  </si>
  <si>
    <t>m2</t>
  </si>
  <si>
    <t>Eeeeee</t>
  </si>
  <si>
    <t>TOTAL MOIS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</si>
</sst>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#,##0.00\ &quot;€&quot;"/>
  </numFmts>
  <fonts count="35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34">
    <xf numFmtId="0" fontId="0" fillId="0" borderId="0" xfId="0"/>
    <xf numFmtId="0" fontId="0" fillId="2" borderId="0" xfId="0" applyFill="1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9" fillId="4" borderId="6" xfId="0" applyFont="1" applyFill="1" applyBorder="1" applyAlignment="1">
      <alignment vertical="center"/>
    </xf>
    <xf numFmtId="0" fontId="9" fillId="4" borderId="0" xfId="0" applyFont="1" applyFill="1" applyAlignment="1">
      <alignment vertical="center"/>
    </xf>
    <xf numFmtId="0" fontId="10" fillId="4" borderId="6" xfId="0" applyFont="1" applyFill="1" applyBorder="1" applyAlignment="1">
      <alignment vertical="center"/>
    </xf>
    <xf numFmtId="0" fontId="11" fillId="0" borderId="0" xfId="0" applyFont="1"/>
    <xf numFmtId="0" fontId="12" fillId="3" borderId="7" xfId="0" applyFont="1" applyFill="1" applyBorder="1" applyAlignment="1" applyProtection="1">
      <alignment horizontal="left" vertical="center"/>
      <protection locked="0"/>
    </xf>
    <xf numFmtId="0" fontId="12" fillId="3" borderId="8" xfId="0" applyFont="1" applyFill="1" applyBorder="1" applyAlignment="1" applyProtection="1">
      <alignment horizontal="left" vertical="center"/>
      <protection locked="0"/>
    </xf>
    <xf numFmtId="0" fontId="12" fillId="3" borderId="9" xfId="0" applyFont="1" applyFill="1" applyBorder="1" applyAlignment="1" applyProtection="1">
      <alignment horizontal="left" vertical="center"/>
      <protection locked="0"/>
    </xf>
    <xf numFmtId="0" fontId="10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3" borderId="7" xfId="0" applyFont="1" applyFill="1" applyBorder="1" applyAlignment="1" applyProtection="1">
      <alignment horizontal="left" vertical="center"/>
    </xf>
    <xf numFmtId="0" fontId="3" fillId="3" borderId="3" xfId="0" applyFont="1" applyFill="1" applyBorder="1" applyAlignment="1" applyProtection="1">
      <alignment horizontal="center"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1" fillId="2" borderId="10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Alignment="1">
      <alignment vertical="center"/>
    </xf>
    <xf numFmtId="164" fontId="16" fillId="3" borderId="13" xfId="0" applyNumberFormat="1" applyFont="1" applyFill="1" applyBorder="1" applyAlignment="1">
      <alignment horizontal="center" vertical="center"/>
    </xf>
    <xf numFmtId="164" fontId="19" fillId="3" borderId="13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1" fillId="0" borderId="0" xfId="0" applyNumberFormat="1" applyFont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1" fillId="2" borderId="10" xfId="0" applyNumberFormat="1" applyFont="1" applyFill="1" applyBorder="1" applyAlignment="1">
      <alignment horizontal="center" vertical="center"/>
    </xf>
    <xf numFmtId="1" fontId="3" fillId="3" borderId="11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164" fontId="2" fillId="3" borderId="11" xfId="0" applyNumberFormat="1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4" fillId="13" borderId="0" xfId="0" applyFont="1" applyFill="1"/>
    <xf numFmtId="0" fontId="11" fillId="13" borderId="0" xfId="0" applyFont="1" applyFill="1"/>
    <xf numFmtId="0" fontId="25" fillId="14" borderId="0" xfId="0" applyFont="1" applyFill="1" applyAlignment="1">
      <alignment horizontal="left" readingOrder="1"/>
    </xf>
    <xf numFmtId="0" fontId="26" fillId="14" borderId="0" xfId="0" applyFont="1" applyFill="1" applyAlignment="1">
      <alignment vertical="center"/>
    </xf>
    <xf numFmtId="0" fontId="27" fillId="14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4" borderId="0" xfId="0" applyFont="1" applyFill="1" applyAlignment="1">
      <alignment horizontal="left" readingOrder="1"/>
    </xf>
    <xf numFmtId="0" fontId="30" fillId="14" borderId="0" xfId="0" applyFont="1" applyFill="1" applyAlignment="1">
      <alignment horizontal="left" readingOrder="1"/>
    </xf>
    <xf numFmtId="164" fontId="0" fillId="15" borderId="0" xfId="0" applyNumberFormat="1" applyFill="1"/>
    <xf numFmtId="164" fontId="0" fillId="16" borderId="0" xfId="0" applyNumberFormat="1" applyFill="1"/>
    <xf numFmtId="164" fontId="0" fillId="17" borderId="0" xfId="0" applyNumberFormat="1" applyFill="1" applyAlignment="1">
      <alignment horizontal="right"/>
    </xf>
    <xf numFmtId="164" fontId="0" fillId="17" borderId="0" xfId="0" applyNumberFormat="1" applyFill="1"/>
    <xf numFmtId="0" fontId="33" fillId="4" borderId="0" xfId="0" applyFont="1" applyFill="1" applyAlignment="1">
      <alignment vertical="center"/>
    </xf>
    <xf numFmtId="164" fontId="0" fillId="8" borderId="6" xfId="0" applyNumberFormat="1" applyFill="1" applyBorder="1"/>
    <xf numFmtId="164" fontId="21" fillId="18" borderId="0" xfId="0" applyNumberFormat="1" applyFont="1" applyFill="1"/>
    <xf numFmtId="164" fontId="21" fillId="18" borderId="0" xfId="0" applyNumberFormat="1" applyFont="1" applyFill="1" applyAlignment="1">
      <alignment vertical="center" wrapText="1"/>
    </xf>
    <xf numFmtId="7" fontId="0" fillId="0" borderId="0" xfId="0" applyNumberFormat="1"/>
    <xf numFmtId="167" fontId="0" fillId="0" borderId="0" xfId="0" applyNumberFormat="1"/>
    <xf numFmtId="44" fontId="0" fillId="0" borderId="0" xfId="0" applyNumberFormat="1"/>
    <xf numFmtId="167" fontId="11" fillId="0" borderId="0" xfId="0" applyNumberFormat="1" applyFont="1"/>
    <xf numFmtId="0" fontId="11" fillId="0" borderId="0" xfId="0" applyNumberFormat="1" applyFont="1"/>
    <xf numFmtId="0" fontId="1" fillId="2" borderId="35" xfId="0" applyFont="1" applyFill="1" applyBorder="1" applyAlignment="1">
      <alignment horizontal="center" vertical="center"/>
    </xf>
    <xf numFmtId="0" fontId="12" fillId="3" borderId="36" xfId="0" applyFont="1" applyFill="1" applyBorder="1" applyAlignment="1" applyProtection="1">
      <alignment horizontal="left" vertical="center"/>
    </xf>
    <xf numFmtId="0" fontId="0" fillId="19" borderId="0" xfId="0" applyFill="1"/>
    <xf numFmtId="164" fontId="0" fillId="19" borderId="0" xfId="0" applyNumberFormat="1" applyFill="1"/>
    <xf numFmtId="0" fontId="5" fillId="5" borderId="26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164" fontId="6" fillId="3" borderId="16" xfId="0" applyNumberFormat="1" applyFont="1" applyFill="1" applyBorder="1" applyAlignment="1">
      <alignment horizontal="center" vertical="center"/>
    </xf>
    <xf numFmtId="164" fontId="6" fillId="3" borderId="28" xfId="0" applyNumberFormat="1" applyFont="1" applyFill="1" applyBorder="1" applyAlignment="1">
      <alignment horizontal="center" vertical="center"/>
    </xf>
    <xf numFmtId="164" fontId="6" fillId="3" borderId="15" xfId="0" applyNumberFormat="1" applyFont="1" applyFill="1" applyBorder="1" applyAlignment="1">
      <alignment horizontal="center" vertical="center"/>
    </xf>
    <xf numFmtId="164" fontId="34" fillId="3" borderId="26" xfId="0" applyNumberFormat="1" applyFont="1" applyFill="1" applyBorder="1" applyAlignment="1">
      <alignment horizontal="center" vertical="center"/>
    </xf>
    <xf numFmtId="164" fontId="34" fillId="3" borderId="14" xfId="0" applyNumberFormat="1" applyFont="1" applyFill="1" applyBorder="1" applyAlignment="1">
      <alignment horizontal="center" vertical="center"/>
    </xf>
    <xf numFmtId="164" fontId="34" fillId="3" borderId="0" xfId="0" applyNumberFormat="1" applyFont="1" applyFill="1" applyBorder="1" applyAlignment="1">
      <alignment horizontal="center" vertical="center"/>
    </xf>
    <xf numFmtId="164" fontId="34" fillId="3" borderId="16" xfId="0" applyNumberFormat="1" applyFont="1" applyFill="1" applyBorder="1" applyAlignment="1">
      <alignment horizontal="center" vertical="center"/>
    </xf>
    <xf numFmtId="164" fontId="34" fillId="3" borderId="28" xfId="0" applyNumberFormat="1" applyFont="1" applyFill="1" applyBorder="1" applyAlignment="1">
      <alignment horizontal="center" vertical="center"/>
    </xf>
    <xf numFmtId="164" fontId="34" fillId="3" borderId="15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4" borderId="0" xfId="0" applyFont="1" applyFill="1" applyAlignment="1">
      <alignment horizontal="left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5" fillId="7" borderId="28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 applyProtection="1">
      <alignment horizontal="center" vertical="center"/>
      <protection locked="0"/>
    </xf>
    <xf numFmtId="164" fontId="7" fillId="3" borderId="16" xfId="0" applyNumberFormat="1" applyFont="1" applyFill="1" applyBorder="1" applyAlignment="1" applyProtection="1">
      <alignment horizontal="center" vertical="center"/>
      <protection locked="0"/>
    </xf>
    <xf numFmtId="164" fontId="7" fillId="3" borderId="28" xfId="0" applyNumberFormat="1" applyFont="1" applyFill="1" applyBorder="1" applyAlignment="1" applyProtection="1">
      <alignment horizontal="center" vertical="center"/>
      <protection locked="0"/>
    </xf>
    <xf numFmtId="164" fontId="7" fillId="3" borderId="15" xfId="0" applyNumberFormat="1" applyFont="1" applyFill="1" applyBorder="1" applyAlignment="1" applyProtection="1">
      <alignment horizontal="center" vertical="center"/>
      <protection locked="0"/>
    </xf>
    <xf numFmtId="165" fontId="14" fillId="3" borderId="17" xfId="0" applyNumberFormat="1" applyFont="1" applyFill="1" applyBorder="1" applyAlignment="1" applyProtection="1">
      <alignment horizontal="center" vertical="center"/>
      <protection locked="0"/>
    </xf>
    <xf numFmtId="165" fontId="14" fillId="3" borderId="18" xfId="0" applyNumberFormat="1" applyFont="1" applyFill="1" applyBorder="1" applyAlignment="1" applyProtection="1">
      <alignment horizontal="center" vertical="center"/>
      <protection locked="0"/>
    </xf>
    <xf numFmtId="165" fontId="14" fillId="3" borderId="19" xfId="0" applyNumberFormat="1" applyFont="1" applyFill="1" applyBorder="1" applyAlignment="1" applyProtection="1">
      <alignment horizontal="center" vertical="center"/>
      <protection locked="0"/>
    </xf>
    <xf numFmtId="165" fontId="14" fillId="3" borderId="20" xfId="0" applyNumberFormat="1" applyFont="1" applyFill="1" applyBorder="1" applyAlignment="1" applyProtection="1">
      <alignment horizontal="center" vertical="center"/>
      <protection locked="0"/>
    </xf>
    <xf numFmtId="165" fontId="14" fillId="3" borderId="0" xfId="0" applyNumberFormat="1" applyFont="1" applyFill="1" applyBorder="1" applyAlignment="1" applyProtection="1">
      <alignment horizontal="center" vertical="center"/>
      <protection locked="0"/>
    </xf>
    <xf numFmtId="165" fontId="14" fillId="3" borderId="21" xfId="0" applyNumberFormat="1" applyFont="1" applyFill="1" applyBorder="1" applyAlignment="1" applyProtection="1">
      <alignment horizontal="center" vertical="center"/>
      <protection locked="0"/>
    </xf>
    <xf numFmtId="165" fontId="14" fillId="3" borderId="22" xfId="0" applyNumberFormat="1" applyFont="1" applyFill="1" applyBorder="1" applyAlignment="1" applyProtection="1">
      <alignment horizontal="center" vertical="center"/>
      <protection locked="0"/>
    </xf>
    <xf numFmtId="165" fontId="14" fillId="3" borderId="23" xfId="0" applyNumberFormat="1" applyFont="1" applyFill="1" applyBorder="1" applyAlignment="1" applyProtection="1">
      <alignment horizontal="center" vertical="center"/>
      <protection locked="0"/>
    </xf>
    <xf numFmtId="165" fontId="14" fillId="3" borderId="24" xfId="0" applyNumberFormat="1" applyFont="1" applyFill="1" applyBorder="1" applyAlignment="1" applyProtection="1">
      <alignment horizontal="center" vertical="center"/>
      <protection locked="0"/>
    </xf>
    <xf numFmtId="0" fontId="23" fillId="12" borderId="29" xfId="0" applyFont="1" applyFill="1" applyBorder="1" applyAlignment="1" applyProtection="1">
      <alignment horizontal="center" vertical="center"/>
      <protection locked="0"/>
    </xf>
    <xf numFmtId="0" fontId="23" fillId="12" borderId="31" xfId="0" applyFont="1" applyFill="1" applyBorder="1" applyAlignment="1" applyProtection="1">
      <alignment horizontal="center" vertical="center"/>
      <protection locked="0"/>
    </xf>
    <xf numFmtId="14" fontId="13" fillId="2" borderId="25" xfId="0" applyNumberFormat="1" applyFont="1" applyFill="1" applyBorder="1" applyAlignment="1">
      <alignment horizontal="center" vertical="center"/>
    </xf>
    <xf numFmtId="14" fontId="13" fillId="2" borderId="26" xfId="0" applyNumberFormat="1" applyFont="1" applyFill="1" applyBorder="1" applyAlignment="1">
      <alignment horizontal="center" vertical="center"/>
    </xf>
    <xf numFmtId="14" fontId="13" fillId="2" borderId="14" xfId="0" applyNumberFormat="1" applyFont="1" applyFill="1" applyBorder="1" applyAlignment="1">
      <alignment horizontal="center" vertical="center"/>
    </xf>
    <xf numFmtId="14" fontId="13" fillId="2" borderId="27" xfId="0" applyNumberFormat="1" applyFont="1" applyFill="1" applyBorder="1" applyAlignment="1">
      <alignment horizontal="center" vertical="center"/>
    </xf>
    <xf numFmtId="14" fontId="13" fillId="2" borderId="28" xfId="0" applyNumberFormat="1" applyFont="1" applyFill="1" applyBorder="1" applyAlignment="1">
      <alignment horizontal="center" vertical="center"/>
    </xf>
    <xf numFmtId="14" fontId="13" fillId="2" borderId="15" xfId="0" applyNumberFormat="1" applyFont="1" applyFill="1" applyBorder="1" applyAlignment="1">
      <alignment horizontal="center" vertical="center"/>
    </xf>
    <xf numFmtId="165" fontId="14" fillId="3" borderId="25" xfId="0" applyNumberFormat="1" applyFont="1" applyFill="1" applyBorder="1" applyAlignment="1">
      <alignment horizontal="center" vertical="center"/>
    </xf>
    <xf numFmtId="165" fontId="14" fillId="3" borderId="26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/>
    </xf>
    <xf numFmtId="165" fontId="14" fillId="3" borderId="27" xfId="0" applyNumberFormat="1" applyFont="1" applyFill="1" applyBorder="1" applyAlignment="1">
      <alignment horizontal="center" vertical="center"/>
    </xf>
    <xf numFmtId="165" fontId="14" fillId="3" borderId="28" xfId="0" applyNumberFormat="1" applyFont="1" applyFill="1" applyBorder="1" applyAlignment="1">
      <alignment horizontal="center" vertical="center"/>
    </xf>
    <xf numFmtId="165" fontId="14" fillId="3" borderId="15" xfId="0" applyNumberFormat="1" applyFont="1" applyFill="1" applyBorder="1" applyAlignment="1">
      <alignment horizontal="center" vertical="center"/>
    </xf>
    <xf numFmtId="0" fontId="4" fillId="6" borderId="29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4" fillId="6" borderId="31" xfId="0" applyFont="1" applyFill="1" applyBorder="1" applyAlignment="1">
      <alignment horizontal="center" vertical="center"/>
    </xf>
    <xf numFmtId="0" fontId="14" fillId="9" borderId="26" xfId="0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0" borderId="16" xfId="0" applyFont="1" applyFill="1" applyBorder="1" applyAlignment="1">
      <alignment horizontal="center" vertical="center"/>
    </xf>
    <xf numFmtId="164" fontId="20" fillId="11" borderId="0" xfId="0" applyNumberFormat="1" applyFont="1" applyFill="1" applyAlignment="1">
      <alignment horizontal="center" vertical="center" wrapText="1"/>
    </xf>
    <xf numFmtId="164" fontId="20" fillId="11" borderId="32" xfId="0" applyNumberFormat="1" applyFont="1" applyFill="1" applyBorder="1" applyAlignment="1">
      <alignment horizontal="center" vertical="center"/>
    </xf>
    <xf numFmtId="0" fontId="20" fillId="11" borderId="33" xfId="0" applyFont="1" applyFill="1" applyBorder="1" applyAlignment="1">
      <alignment horizontal="center" vertical="center"/>
    </xf>
    <xf numFmtId="0" fontId="20" fillId="11" borderId="3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7</xdr:col>
      <xdr:colOff>1312334</xdr:colOff>
      <xdr:row>7</xdr:row>
      <xdr:rowOff>27516</xdr:rowOff>
    </xdr:from>
    <xdr:to>
      <xdr:col>10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225778</xdr:colOff>
      <xdr:row>7</xdr:row>
      <xdr:rowOff>31750</xdr:rowOff>
    </xdr:from>
    <xdr:to>
      <xdr:col>10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1605139</xdr:colOff>
      <xdr:row>7</xdr:row>
      <xdr:rowOff>15522</xdr:rowOff>
    </xdr:from>
    <xdr:to>
      <xdr:col>12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225778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0512779" y="3760611"/>
          <a:ext cx="1396999" cy="7690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MAJ  Articles</a:t>
          </a:r>
        </a:p>
        <a:p>
          <a:pPr algn="ctr"/>
          <a:r>
            <a:rPr lang="fr-FR" sz="1400"/>
            <a:t> (</a:t>
          </a:r>
          <a:r>
            <a:rPr lang="fr-FR" sz="1400" b="1"/>
            <a:t>Ajout-Modif</a:t>
          </a:r>
          <a:r>
            <a:rPr lang="fr-FR" sz="1400"/>
            <a:t>)</a:t>
          </a:r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un-bouton-reset-et-print-t3682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Q33"/>
  <sheetViews>
    <sheetView tabSelected="1" zoomScale="90" zoomScaleNormal="90" workbookViewId="0">
      <selection activeCell="J4" sqref="J4:L6"/>
    </sheetView>
  </sheetViews>
  <sheetFormatPr baseColWidth="10" defaultColWidth="23.7265625" defaultRowHeight="25.5" customHeight="1"/>
  <cols>
    <col min="1" max="1" width="22.90625" style="5" customWidth="1"/>
    <col min="2" max="2" width="18.54296875" style="5" customWidth="1"/>
    <col min="3" max="3" width="21.6328125" style="5" customWidth="1"/>
    <col min="4" max="4" width="9.7265625" style="5" customWidth="1"/>
    <col min="5" max="5" width="15.7265625" style="28" customWidth="1"/>
    <col min="6" max="6" width="8.1796875" style="41" customWidth="1"/>
    <col min="7" max="7" width="12.7265625" style="5" customWidth="1"/>
    <col min="8" max="8" width="24.54296875" style="5" customWidth="1"/>
    <col min="9" max="9" width="6.26953125" style="5" customWidth="1"/>
    <col min="10" max="10" width="4.7265625" style="5" customWidth="1"/>
    <col min="11" max="11" width="23.7265625" style="5"/>
    <col min="12" max="12" width="17.08984375" style="5" customWidth="1"/>
    <col min="13" max="16384" width="23.7265625" style="5"/>
  </cols>
  <sheetData>
    <row r="1" spans="1:17" ht="27.75" customHeight="1" thickBot="1">
      <c r="A1" s="3" t="s">
        <v>47</v>
      </c>
      <c r="B1" s="68" t="s">
        <v>41</v>
      </c>
      <c r="C1" s="68" t="s">
        <v>42</v>
      </c>
      <c r="D1" s="4" t="s">
        <v>9</v>
      </c>
      <c r="E1" s="27" t="s">
        <v>0</v>
      </c>
      <c r="F1" s="39" t="s">
        <v>18</v>
      </c>
      <c r="G1" s="43" t="str">
        <f>IF(Caisse!M3&gt;2000,"Versement Banque à prévoir!","")</f>
        <v/>
      </c>
      <c r="H1" s="43"/>
      <c r="J1" s="86">
        <f ca="1">TODAY()</f>
        <v>41522</v>
      </c>
      <c r="K1" s="86"/>
      <c r="L1" s="86"/>
      <c r="M1" s="23" t="s">
        <v>4</v>
      </c>
      <c r="P1" s="5">
        <v>2013</v>
      </c>
      <c r="Q1" s="59" t="s">
        <v>33</v>
      </c>
    </row>
    <row r="2" spans="1:17" ht="22.5" customHeight="1">
      <c r="A2" s="14"/>
      <c r="B2" s="69" t="str">
        <f>IF(A2="","",VLOOKUP(A2,Articles!$A$2:$D$45,3,FALSE))</f>
        <v/>
      </c>
      <c r="C2" s="69" t="str">
        <f>IF(A2="","",VLOOKUP(A2,Articles!$A$2:$D$45,4,FALSE))</f>
        <v/>
      </c>
      <c r="D2" s="7"/>
      <c r="E2" s="42" t="str">
        <f>IF(A2="","",VLOOKUP(A2,Articles!$A$2:$B$45,2,FALSE)*D2)</f>
        <v/>
      </c>
      <c r="F2" s="40" t="str">
        <f>IF(A2="","",VLOOKUP(A2,Articles!$A$2:$E$44,5,FALSE)-D2)</f>
        <v/>
      </c>
      <c r="G2" s="88" t="s">
        <v>2</v>
      </c>
      <c r="H2" s="89"/>
      <c r="J2" s="86"/>
      <c r="K2" s="86"/>
      <c r="L2" s="86"/>
      <c r="Q2" s="5" t="s">
        <v>19</v>
      </c>
    </row>
    <row r="3" spans="1:17" ht="22.5" customHeight="1" thickBot="1">
      <c r="A3" s="15"/>
      <c r="B3" s="69" t="str">
        <f>IF(A3="","",VLOOKUP(A3,Articles!$A$2:$D$45,3,FALSE))</f>
        <v/>
      </c>
      <c r="C3" s="69" t="str">
        <f>IF(A3="","",VLOOKUP(A3,Articles!$A$2:$D$45,4,FALSE))</f>
        <v/>
      </c>
      <c r="D3" s="8"/>
      <c r="E3" s="42" t="str">
        <f>IF(A3="","",VLOOKUP(A3,Articles!$A$2:$B$45,2,FALSE)*D3)</f>
        <v/>
      </c>
      <c r="F3" s="40" t="str">
        <f>IF(A3="","",VLOOKUP(A3,Articles!$A$2:$E$44,5,FALSE)-D3)</f>
        <v/>
      </c>
      <c r="G3" s="90"/>
      <c r="H3" s="91"/>
      <c r="Q3" s="5" t="s">
        <v>20</v>
      </c>
    </row>
    <row r="4" spans="1:17" ht="22.5" customHeight="1" thickTop="1">
      <c r="A4" s="15"/>
      <c r="B4" s="69" t="str">
        <f>IF(A4="","",VLOOKUP(A4,Articles!$A$2:$D$45,3,FALSE))</f>
        <v/>
      </c>
      <c r="C4" s="69" t="str">
        <f>IF(A4="","",VLOOKUP(A4,Articles!$A$2:$D$45,4,FALSE))</f>
        <v/>
      </c>
      <c r="D4" s="8"/>
      <c r="E4" s="42" t="str">
        <f>IF(A4="","",VLOOKUP(A4,Articles!$A$2:$B$45,2,FALSE)*D4)</f>
        <v/>
      </c>
      <c r="F4" s="40" t="str">
        <f>IF(A4="","",VLOOKUP(A4,Articles!$A$2:$E$44,5,FALSE)-D4)</f>
        <v/>
      </c>
      <c r="G4" s="80" t="str">
        <f>IF(SUM(E2:E24)=0,"",SUM(E2:E24))</f>
        <v/>
      </c>
      <c r="H4" s="81"/>
      <c r="J4" s="100">
        <v>41522.024895833332</v>
      </c>
      <c r="K4" s="101"/>
      <c r="L4" s="102"/>
      <c r="Q4" s="5" t="s">
        <v>21</v>
      </c>
    </row>
    <row r="5" spans="1:17" ht="22.5" customHeight="1">
      <c r="A5" s="15"/>
      <c r="B5" s="69" t="str">
        <f>IF(A5="","",VLOOKUP(A5,Articles!$A$2:$D$45,3,FALSE))</f>
        <v/>
      </c>
      <c r="C5" s="69" t="str">
        <f>IF(A5="","",VLOOKUP(A5,Articles!$A$2:$D$45,4,FALSE))</f>
        <v/>
      </c>
      <c r="D5" s="8"/>
      <c r="E5" s="42" t="str">
        <f>IF(A5="","",VLOOKUP(A5,Articles!$A$2:$B$45,2,FALSE)*D5)</f>
        <v/>
      </c>
      <c r="F5" s="40" t="str">
        <f>IF(A5="","",VLOOKUP(A5,Articles!$A$2:$E$44,5,FALSE)-D5)</f>
        <v/>
      </c>
      <c r="G5" s="82"/>
      <c r="H5" s="83"/>
      <c r="J5" s="103"/>
      <c r="K5" s="104"/>
      <c r="L5" s="105"/>
    </row>
    <row r="6" spans="1:17" ht="22.5" customHeight="1" thickBot="1">
      <c r="A6" s="15"/>
      <c r="B6" s="69" t="str">
        <f>IF(A6="","",VLOOKUP(A6,Articles!$A$2:$D$45,3,FALSE))</f>
        <v/>
      </c>
      <c r="C6" s="69" t="str">
        <f>IF(A6="","",VLOOKUP(A6,Articles!$A$2:$D$45,4,FALSE))</f>
        <v/>
      </c>
      <c r="D6" s="8"/>
      <c r="E6" s="42" t="str">
        <f>IF(A6="","",VLOOKUP(A6,Articles!$A$2:$B$45,2,FALSE)*D6)</f>
        <v/>
      </c>
      <c r="F6" s="40" t="str">
        <f>IF(A6="","",VLOOKUP(A6,Articles!$A$2:$E$44,5,FALSE)-D6)</f>
        <v/>
      </c>
      <c r="G6" s="82"/>
      <c r="H6" s="83"/>
      <c r="J6" s="106"/>
      <c r="K6" s="107"/>
      <c r="L6" s="108"/>
    </row>
    <row r="7" spans="1:17" ht="22.5" customHeight="1" thickTop="1" thickBot="1">
      <c r="A7" s="14"/>
      <c r="B7" s="69" t="str">
        <f>IF(A7="","",VLOOKUP(A7,Articles!$A$2:$D$45,3,FALSE))</f>
        <v/>
      </c>
      <c r="C7" s="69" t="str">
        <f>IF(A7="","",VLOOKUP(A7,Articles!$A$2:$D$45,4,FALSE))</f>
        <v/>
      </c>
      <c r="D7" s="8"/>
      <c r="E7" s="42" t="str">
        <f>IF(A7="","",VLOOKUP(A7,Articles!$A$2:$B$45,2,FALSE)*D7)</f>
        <v/>
      </c>
      <c r="F7" s="40" t="str">
        <f>IF(A7="","",VLOOKUP(A7,Articles!$A$2:$E$44,5,FALSE)-D7)</f>
        <v/>
      </c>
      <c r="G7" s="84"/>
      <c r="H7" s="85"/>
    </row>
    <row r="8" spans="1:17" ht="22.5" customHeight="1">
      <c r="A8" s="15"/>
      <c r="B8" s="69" t="str">
        <f>IF(A8="","",VLOOKUP(A8,Articles!$A$2:$D$45,3,FALSE))</f>
        <v/>
      </c>
      <c r="C8" s="69" t="str">
        <f>IF(A8="","",VLOOKUP(A8,Articles!$A$2:$D$45,4,FALSE))</f>
        <v/>
      </c>
      <c r="D8" s="8"/>
      <c r="E8" s="42" t="str">
        <f>IF(A8="","",VLOOKUP(A8,Articles!$A$2:$B$45,2,FALSE)*D8)</f>
        <v/>
      </c>
      <c r="F8" s="40" t="str">
        <f>IF(A8="","",VLOOKUP(A8,Articles!$A$2:$E$44,5,FALSE)-D8)</f>
        <v/>
      </c>
    </row>
    <row r="9" spans="1:17" ht="22.5" customHeight="1">
      <c r="A9" s="15"/>
      <c r="B9" s="69" t="str">
        <f>IF(A9="","",VLOOKUP(A9,Articles!$A$2:$D$45,3,FALSE))</f>
        <v/>
      </c>
      <c r="C9" s="69" t="str">
        <f>IF(A9="","",VLOOKUP(A9,Articles!$A$2:$D$45,4,FALSE))</f>
        <v/>
      </c>
      <c r="D9" s="8"/>
      <c r="E9" s="42" t="str">
        <f>IF(A9="","",VLOOKUP(A9,Articles!$A$2:$B$45,2,FALSE)*D9)</f>
        <v/>
      </c>
      <c r="F9" s="40" t="str">
        <f>IF(A9="","",VLOOKUP(A9,Articles!$A$2:$E$44,5,FALSE)-D9)</f>
        <v/>
      </c>
    </row>
    <row r="10" spans="1:17" ht="22.5" customHeight="1" thickBot="1">
      <c r="A10" s="14"/>
      <c r="B10" s="69" t="str">
        <f>IF(A10="","",VLOOKUP(A10,Articles!$A$2:$D$45,3,FALSE))</f>
        <v/>
      </c>
      <c r="C10" s="69" t="str">
        <f>IF(A10="","",VLOOKUP(A10,Articles!$A$2:$D$45,4,FALSE))</f>
        <v/>
      </c>
      <c r="D10" s="8"/>
      <c r="E10" s="42" t="str">
        <f>IF(A10="","",VLOOKUP(A10,Articles!$A$2:$B$45,2,FALSE)*D10)</f>
        <v/>
      </c>
      <c r="F10" s="40" t="str">
        <f>IF(A10="","",VLOOKUP(A10,Articles!$A$2:$E$44,5,FALSE)-D10)</f>
        <v/>
      </c>
    </row>
    <row r="11" spans="1:17" ht="22.5" customHeight="1">
      <c r="A11" s="15"/>
      <c r="B11" s="69" t="str">
        <f>IF(A11="","",VLOOKUP(A11,Articles!$A$2:$D$45,3,FALSE))</f>
        <v/>
      </c>
      <c r="C11" s="69" t="str">
        <f>IF(A11="","",VLOOKUP(A11,Articles!$A$2:$D$45,4,FALSE))</f>
        <v/>
      </c>
      <c r="D11" s="8"/>
      <c r="E11" s="42" t="str">
        <f>IF(A11="","",VLOOKUP(A11,Articles!$A$2:$B$45,2,FALSE)*D11)</f>
        <v/>
      </c>
      <c r="F11" s="40" t="str">
        <f>IF(A11="","",VLOOKUP(A11,Articles!$A$2:$E$44,5,FALSE)-D11)</f>
        <v/>
      </c>
      <c r="G11" s="92" t="s">
        <v>5</v>
      </c>
      <c r="H11" s="93"/>
    </row>
    <row r="12" spans="1:17" ht="22.5" customHeight="1" thickBot="1">
      <c r="A12" s="15"/>
      <c r="B12" s="69" t="str">
        <f>IF(A12="","",VLOOKUP(A12,Articles!$A$2:$D$45,3,FALSE))</f>
        <v/>
      </c>
      <c r="C12" s="69" t="str">
        <f>IF(A12="","",VLOOKUP(A12,Articles!$A$2:$D$45,4,FALSE))</f>
        <v/>
      </c>
      <c r="D12" s="8"/>
      <c r="E12" s="42" t="str">
        <f>IF(A12="","",VLOOKUP(A12,Articles!$A$2:$B$45,2,FALSE)*D12)</f>
        <v/>
      </c>
      <c r="F12" s="40" t="str">
        <f>IF(A12="","",VLOOKUP(A12,Articles!$A$2:$E$44,5,FALSE)-D12)</f>
        <v/>
      </c>
      <c r="G12" s="94"/>
      <c r="H12" s="95"/>
    </row>
    <row r="13" spans="1:17" ht="22.5" customHeight="1">
      <c r="A13" s="15"/>
      <c r="B13" s="69" t="str">
        <f>IF(A13="","",VLOOKUP(A13,Articles!$A$2:$D$45,3,FALSE))</f>
        <v/>
      </c>
      <c r="C13" s="69" t="str">
        <f>IF(A13="","",VLOOKUP(A13,Articles!$A$2:$D$45,4,FALSE))</f>
        <v/>
      </c>
      <c r="D13" s="8"/>
      <c r="E13" s="42"/>
      <c r="F13" s="40" t="str">
        <f>IF(A13="","",VLOOKUP(A13,Articles!$A$2:$E$44,5,FALSE)-D13)</f>
        <v/>
      </c>
      <c r="G13" s="96"/>
      <c r="H13" s="97"/>
      <c r="K13" s="87"/>
      <c r="L13" s="87"/>
    </row>
    <row r="14" spans="1:17" ht="22.5" customHeight="1">
      <c r="A14" s="15"/>
      <c r="B14" s="69" t="str">
        <f>IF(A14="","",VLOOKUP(A14,Articles!$A$2:$D$45,3,FALSE))</f>
        <v/>
      </c>
      <c r="C14" s="69" t="str">
        <f>IF(A14="","",VLOOKUP(A14,Articles!$A$2:$D$45,4,FALSE))</f>
        <v/>
      </c>
      <c r="D14" s="8"/>
      <c r="E14" s="42" t="str">
        <f>IF(A14="","",VLOOKUP(A14,Articles!$A$2:$B$45,2,FALSE)*D14)</f>
        <v/>
      </c>
      <c r="F14" s="40" t="str">
        <f>IF(A14="","",VLOOKUP(A14,Articles!$A$2:$E$44,5,FALSE)-D14)</f>
        <v/>
      </c>
      <c r="G14" s="96"/>
      <c r="H14" s="97"/>
      <c r="K14" s="87"/>
      <c r="L14" s="87"/>
    </row>
    <row r="15" spans="1:17" ht="22.5" customHeight="1" thickBot="1">
      <c r="A15" s="15"/>
      <c r="B15" s="69" t="str">
        <f>IF(A15="","",VLOOKUP(A15,Articles!$A$2:$D$45,3,FALSE))</f>
        <v/>
      </c>
      <c r="C15" s="69" t="str">
        <f>IF(A15="","",VLOOKUP(A15,Articles!$A$2:$D$45,4,FALSE))</f>
        <v/>
      </c>
      <c r="D15" s="8"/>
      <c r="E15" s="42" t="str">
        <f>IF(A15="","",VLOOKUP(A15,Articles!$A$2:$B$45,2,FALSE)*D15)</f>
        <v/>
      </c>
      <c r="F15" s="40" t="str">
        <f>IF(A15="","",VLOOKUP(A15,Articles!$A$2:$E$44,5,FALSE)-D15)</f>
        <v/>
      </c>
      <c r="G15" s="98"/>
      <c r="H15" s="99"/>
      <c r="K15" s="87"/>
      <c r="L15" s="87"/>
    </row>
    <row r="16" spans="1:17" ht="22.5" customHeight="1" thickBot="1">
      <c r="A16" s="15"/>
      <c r="B16" s="69" t="str">
        <f>IF(A16="","",VLOOKUP(A16,Articles!$A$2:$D$45,3,FALSE))</f>
        <v/>
      </c>
      <c r="C16" s="69" t="str">
        <f>IF(A16="","",VLOOKUP(A16,Articles!$A$2:$D$45,4,FALSE))</f>
        <v/>
      </c>
      <c r="D16" s="8"/>
      <c r="E16" s="42"/>
      <c r="F16" s="40" t="str">
        <f>IF(A16="","",VLOOKUP(A16,Articles!$A$2:$E$44,5,FALSE)-D16)</f>
        <v/>
      </c>
      <c r="G16" s="109"/>
      <c r="H16" s="110"/>
    </row>
    <row r="17" spans="1:13" ht="22.5" customHeight="1">
      <c r="A17" s="15"/>
      <c r="B17" s="69" t="str">
        <f>IF(A17="","",VLOOKUP(A17,Articles!$A$2:$D$45,3,FALSE))</f>
        <v/>
      </c>
      <c r="C17" s="69" t="str">
        <f>IF(A17="","",VLOOKUP(A17,Articles!$A$2:$D$45,4,FALSE))</f>
        <v/>
      </c>
      <c r="D17" s="8"/>
      <c r="E17" s="42" t="str">
        <f>IF(A17="","",VLOOKUP(A17,Articles!$A$2:$B$45,2,FALSE)*D17)</f>
        <v/>
      </c>
      <c r="F17" s="40" t="str">
        <f>IF(A17="","",VLOOKUP(A17,Articles!$A$2:$E$44,5,FALSE)-D17)</f>
        <v/>
      </c>
      <c r="G17" s="72" t="s">
        <v>3</v>
      </c>
      <c r="H17" s="73"/>
      <c r="L17" s="44"/>
    </row>
    <row r="18" spans="1:13" ht="22.5" customHeight="1" thickBot="1">
      <c r="A18" s="15"/>
      <c r="B18" s="69" t="str">
        <f>IF(A18="","",VLOOKUP(A18,Articles!$A$2:$D$45,3,FALSE))</f>
        <v/>
      </c>
      <c r="C18" s="69" t="str">
        <f>IF(A18="","",VLOOKUP(A18,Articles!$A$2:$D$45,4,FALSE))</f>
        <v/>
      </c>
      <c r="D18" s="8"/>
      <c r="E18" s="42" t="str">
        <f>IF(A18="","",VLOOKUP(A18,Articles!$A$2:$B$45,2,FALSE)*D18)</f>
        <v/>
      </c>
      <c r="F18" s="40" t="str">
        <f>IF(A18="","",VLOOKUP(A18,Articles!$A$2:$E$44,5,FALSE)-D18)</f>
        <v/>
      </c>
      <c r="G18" s="74"/>
      <c r="H18" s="75"/>
    </row>
    <row r="19" spans="1:13" ht="22.5" customHeight="1">
      <c r="A19" s="15"/>
      <c r="B19" s="69" t="str">
        <f>IF(A19="","",VLOOKUP(A19,Articles!$A$2:$D$45,3,FALSE))</f>
        <v/>
      </c>
      <c r="C19" s="69" t="str">
        <f>IF(A19="","",VLOOKUP(A19,Articles!$A$2:$D$45,4,FALSE))</f>
        <v/>
      </c>
      <c r="D19" s="8"/>
      <c r="E19" s="42" t="str">
        <f>IF(A19="","",VLOOKUP(A19,Articles!$A$2:$B$45,2,FALSE)*D19)</f>
        <v/>
      </c>
      <c r="F19" s="40" t="str">
        <f>IF(A19="","",VLOOKUP(A19,Articles!$A$2:$E$44,5,FALSE)-D19)</f>
        <v/>
      </c>
      <c r="G19" s="76" t="str">
        <f>IF(G13&gt;0,G4-G13,"")</f>
        <v/>
      </c>
      <c r="H19" s="77"/>
      <c r="I19" s="12"/>
      <c r="J19" s="17"/>
      <c r="K19" s="11"/>
      <c r="L19" s="11"/>
    </row>
    <row r="20" spans="1:13" ht="22.5" customHeight="1">
      <c r="A20" s="15"/>
      <c r="B20" s="69" t="str">
        <f>IF(A20="","",VLOOKUP(A20,Articles!$A$2:$D$45,3,FALSE))</f>
        <v/>
      </c>
      <c r="C20" s="69" t="str">
        <f>IF(A20="","",VLOOKUP(A20,Articles!$A$2:$D$45,4,FALSE))</f>
        <v/>
      </c>
      <c r="D20" s="8"/>
      <c r="E20" s="42" t="str">
        <f>IF(A20="","",VLOOKUP(A20,Articles!$A$2:$B$45,2,FALSE)*D20)</f>
        <v/>
      </c>
      <c r="F20" s="40" t="str">
        <f>IF(A20="","",VLOOKUP(A20,Articles!$A$2:$E$44,5,FALSE)-D20)</f>
        <v/>
      </c>
      <c r="G20" s="76"/>
      <c r="H20" s="77"/>
      <c r="I20" s="12" t="str">
        <f>IF(G13="","",IF(G13&lt;G4,"Somme reçue insuffisante!!!",""))</f>
        <v/>
      </c>
      <c r="J20" s="17"/>
      <c r="K20" s="11"/>
      <c r="L20" s="11"/>
    </row>
    <row r="21" spans="1:13" ht="22.5" customHeight="1" thickBot="1">
      <c r="A21" s="15"/>
      <c r="B21" s="69" t="str">
        <f>IF(A21="","",VLOOKUP(A21,Articles!$A$2:$D$45,3,FALSE))</f>
        <v/>
      </c>
      <c r="C21" s="69" t="str">
        <f>IF(A21="","",VLOOKUP(A21,Articles!$A$2:$D$45,4,FALSE))</f>
        <v/>
      </c>
      <c r="D21" s="8"/>
      <c r="E21" s="42" t="str">
        <f>IF(A21="","",VLOOKUP(A21,Articles!$A$2:$B$45,2,FALSE)*D21)</f>
        <v/>
      </c>
      <c r="F21" s="40" t="str">
        <f>IF(A21="","",VLOOKUP(A21,Articles!$A$2:$E$44,5,FALSE)-D21)</f>
        <v/>
      </c>
      <c r="G21" s="78"/>
      <c r="H21" s="79"/>
      <c r="I21" s="10"/>
      <c r="J21" s="18"/>
      <c r="K21" s="11"/>
      <c r="L21" s="11"/>
    </row>
    <row r="22" spans="1:13" ht="22.5" customHeight="1">
      <c r="A22" s="15"/>
      <c r="B22" s="69" t="str">
        <f>IF(A22="","",VLOOKUP(A22,Articles!$A$2:$D$45,3,FALSE))</f>
        <v/>
      </c>
      <c r="C22" s="69" t="str">
        <f>IF(A22="","",VLOOKUP(A22,Articles!$A$2:$D$45,4,FALSE))</f>
        <v/>
      </c>
      <c r="D22" s="8"/>
      <c r="E22" s="42" t="str">
        <f>IF(A22="","",VLOOKUP(A22,Articles!$A$2:$B$45,2,FALSE)*D22)</f>
        <v/>
      </c>
      <c r="F22" s="40" t="str">
        <f>IF(A22="","",VLOOKUP(A22,Articles!$A$2:$E$44,5,FALSE)-D22)</f>
        <v/>
      </c>
    </row>
    <row r="23" spans="1:13" ht="22.5" customHeight="1">
      <c r="A23" s="15"/>
      <c r="B23" s="69" t="str">
        <f>IF(A23="","",VLOOKUP(A23,Articles!$A$2:$D$45,3,FALSE))</f>
        <v/>
      </c>
      <c r="C23" s="69" t="str">
        <f>IF(A23="","",VLOOKUP(A23,Articles!$A$2:$D$45,4,FALSE))</f>
        <v/>
      </c>
      <c r="D23" s="8"/>
      <c r="E23" s="42" t="str">
        <f>IF(A23="","",VLOOKUP(A23,Articles!$A$2:$B$45,2,FALSE)*D23)</f>
        <v/>
      </c>
      <c r="F23" s="40" t="str">
        <f>IF(A23="","",VLOOKUP(A23,Articles!$A$2:$E$44,5,FALSE)-D23)</f>
        <v/>
      </c>
      <c r="G23" s="54" t="s">
        <v>25</v>
      </c>
      <c r="H23" s="49"/>
      <c r="I23" s="49"/>
      <c r="J23" s="49"/>
      <c r="K23" s="49"/>
      <c r="L23" s="50"/>
      <c r="M23" s="50"/>
    </row>
    <row r="24" spans="1:13" ht="22.5" customHeight="1" thickBot="1">
      <c r="A24" s="16"/>
      <c r="B24" s="69" t="str">
        <f>IF(A24="","",VLOOKUP(A24,Articles!$A$2:$D$45,3,FALSE))</f>
        <v/>
      </c>
      <c r="C24" s="69" t="str">
        <f>IF(A24="","",VLOOKUP(A24,Articles!$A$2:$D$45,4,FALSE))</f>
        <v/>
      </c>
      <c r="D24" s="9"/>
      <c r="E24" s="42" t="str">
        <f>IF(A24="","",VLOOKUP(A24,Articles!$A$2:$B$45,2,FALSE)*D24)</f>
        <v/>
      </c>
      <c r="F24" s="40" t="str">
        <f>IF(A24="","",VLOOKUP(A24,Articles!$A$2:$E$44,5,FALSE)-D24)</f>
        <v/>
      </c>
      <c r="G24" s="49" t="s">
        <v>48</v>
      </c>
      <c r="H24" s="49"/>
      <c r="I24" s="49"/>
      <c r="J24" s="49"/>
      <c r="K24" s="49"/>
      <c r="L24" s="50"/>
      <c r="M24" s="50"/>
    </row>
    <row r="25" spans="1:13" ht="25.5" customHeight="1">
      <c r="A25" s="6"/>
      <c r="B25" s="6"/>
      <c r="C25" s="6"/>
      <c r="D25" s="6"/>
      <c r="G25" s="49" t="s">
        <v>49</v>
      </c>
      <c r="H25" s="49"/>
      <c r="I25" s="49"/>
      <c r="J25" s="49"/>
      <c r="K25" s="49"/>
      <c r="L25" s="50"/>
      <c r="M25" s="50"/>
    </row>
    <row r="26" spans="1:13" ht="25.5" customHeight="1">
      <c r="G26" s="53" t="s">
        <v>31</v>
      </c>
      <c r="H26" s="49"/>
      <c r="I26" s="49"/>
      <c r="J26" s="49"/>
      <c r="K26" s="49"/>
      <c r="L26" s="50"/>
      <c r="M26" s="50"/>
    </row>
    <row r="27" spans="1:13" ht="25.5" customHeight="1">
      <c r="G27" s="53" t="s">
        <v>35</v>
      </c>
      <c r="H27" s="49"/>
      <c r="I27" s="49"/>
      <c r="J27" s="49"/>
      <c r="K27" s="49"/>
      <c r="L27" s="50"/>
      <c r="M27" s="50"/>
    </row>
    <row r="28" spans="1:13" ht="25.5" customHeight="1">
      <c r="G28" s="49" t="s">
        <v>50</v>
      </c>
      <c r="H28" s="49"/>
      <c r="I28" s="49"/>
      <c r="J28" s="49"/>
      <c r="K28" s="49"/>
      <c r="L28" s="50"/>
      <c r="M28" s="50"/>
    </row>
    <row r="29" spans="1:13" ht="25.5" customHeight="1">
      <c r="G29" s="51" t="s">
        <v>51</v>
      </c>
      <c r="H29" s="51"/>
      <c r="I29" s="50"/>
      <c r="J29" s="50"/>
      <c r="K29" s="50"/>
      <c r="L29" s="50"/>
      <c r="M29" s="50"/>
    </row>
    <row r="30" spans="1:13" ht="25.5" customHeight="1">
      <c r="G30" s="51" t="s">
        <v>52</v>
      </c>
      <c r="H30" s="51"/>
      <c r="I30" s="50"/>
      <c r="J30" s="50"/>
      <c r="K30" s="50"/>
      <c r="L30" s="50"/>
      <c r="M30" s="50"/>
    </row>
    <row r="31" spans="1:13" ht="25.5" customHeight="1">
      <c r="G31" s="51" t="s">
        <v>53</v>
      </c>
      <c r="H31" s="51"/>
      <c r="I31" s="50"/>
      <c r="J31" s="50"/>
      <c r="K31" s="50"/>
      <c r="L31" s="50"/>
      <c r="M31" s="50"/>
    </row>
    <row r="32" spans="1:13" ht="25.5" customHeight="1">
      <c r="G32" s="51" t="s">
        <v>32</v>
      </c>
      <c r="H32" s="51"/>
      <c r="I32" s="50"/>
      <c r="J32" s="50"/>
      <c r="K32" s="50"/>
      <c r="L32" s="50"/>
      <c r="M32" s="50"/>
    </row>
    <row r="33" spans="7:13" ht="25.5" customHeight="1">
      <c r="G33" s="51" t="s">
        <v>30</v>
      </c>
      <c r="H33" s="51"/>
      <c r="I33" s="50"/>
      <c r="J33" s="50"/>
      <c r="K33" s="50"/>
      <c r="L33" s="50"/>
      <c r="M33" s="50"/>
    </row>
  </sheetData>
  <sheetProtection selectLockedCells="1"/>
  <mergeCells count="10">
    <mergeCell ref="G17:H18"/>
    <mergeCell ref="G19:H21"/>
    <mergeCell ref="G4:H7"/>
    <mergeCell ref="J1:L2"/>
    <mergeCell ref="K13:L15"/>
    <mergeCell ref="G2:H3"/>
    <mergeCell ref="G11:H12"/>
    <mergeCell ref="G13:H15"/>
    <mergeCell ref="J4:L6"/>
    <mergeCell ref="G16:H16"/>
  </mergeCells>
  <phoneticPr fontId="15" type="noConversion"/>
  <conditionalFormatting sqref="F2:F24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2">
    <dataValidation type="list" allowBlank="1" showInputMessage="1" showErrorMessage="1" sqref="A2:A24">
      <formula1>OFFSET(Marque,0,0,COUNTA(Marque))</formula1>
    </dataValidation>
    <dataValidation type="list" allowBlank="1" showInputMessage="1" showErrorMessage="1" sqref="G16:H16">
      <formula1>Moyen_paiement</formula1>
    </dataValidation>
  </dataValidations>
  <hyperlinks>
    <hyperlink ref="M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9"/>
  <sheetViews>
    <sheetView topLeftCell="A10" workbookViewId="0">
      <selection activeCell="A19" sqref="A19"/>
    </sheetView>
  </sheetViews>
  <sheetFormatPr baseColWidth="10" defaultColWidth="11.453125" defaultRowHeight="14.5"/>
  <cols>
    <col min="1" max="1" width="3.54296875" customWidth="1"/>
  </cols>
  <sheetData>
    <row r="1" spans="1:17">
      <c r="A1">
        <v>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>
      <c r="A2">
        <v>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</row>
    <row r="3" spans="1:17">
      <c r="A3">
        <v>3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7">
      <c r="A4">
        <v>4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>
      <c r="A5">
        <v>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>
      <c r="A6">
        <v>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>
      <c r="A7">
        <v>7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>
      <c r="A8">
        <v>8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>
      <c r="A9">
        <v>9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>
      <c r="A10">
        <v>10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>
      <c r="A11">
        <v>11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>
      <c r="A12">
        <v>12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>
      <c r="A13">
        <v>13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>
      <c r="A14">
        <v>14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>
      <c r="A15">
        <v>15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>
      <c r="A16">
        <v>16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>
      <c r="A17">
        <v>17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>
      <c r="A18">
        <v>18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>
      <c r="A19">
        <v>19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>
      <c r="A20">
        <v>20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>
      <c r="A21">
        <v>21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>
      <c r="A22">
        <v>22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>
      <c r="A23">
        <v>23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>
      <c r="A24">
        <v>24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>
      <c r="A25">
        <v>25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>
      <c r="A26">
        <v>26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>
      <c r="A27">
        <v>27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>
      <c r="A28">
        <v>28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>
      <c r="A29">
        <v>29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>
      <c r="A30">
        <v>30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2:17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2:17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2:17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2:1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2:1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2:1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2:17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2:17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2:17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2:17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2:17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2:17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2:17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2:17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2:17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2:17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</sheetData>
  <phoneticPr fontId="1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128"/>
  <sheetViews>
    <sheetView workbookViewId="0">
      <selection activeCell="A2" sqref="A2:H7"/>
    </sheetView>
  </sheetViews>
  <sheetFormatPr baseColWidth="10" defaultColWidth="11.453125" defaultRowHeight="26"/>
  <cols>
    <col min="1" max="1" width="34.26953125" style="13" customWidth="1"/>
    <col min="2" max="2" width="22.81640625" style="36" customWidth="1"/>
    <col min="3" max="3" width="22.81640625" style="67" customWidth="1"/>
    <col min="4" max="4" width="22.81640625" style="36" customWidth="1"/>
    <col min="5" max="5" width="10.90625" style="38" customWidth="1"/>
    <col min="6" max="6" width="20" style="13" hidden="1" customWidth="1"/>
    <col min="7" max="7" width="12.54296875" style="13" hidden="1" customWidth="1"/>
    <col min="8" max="8" width="17.26953125" style="13" hidden="1" customWidth="1"/>
    <col min="9" max="11" width="11.453125" style="13"/>
    <col min="12" max="12" width="22.81640625" style="13" customWidth="1"/>
    <col min="13" max="13" width="12.08984375" style="13" bestFit="1" customWidth="1"/>
    <col min="14" max="14" width="19.54296875" style="13" customWidth="1"/>
    <col min="15" max="15" width="11.453125" style="13"/>
    <col min="16" max="16" width="12" style="66" bestFit="1" customWidth="1"/>
    <col min="17" max="16384" width="11.453125" style="13"/>
  </cols>
  <sheetData>
    <row r="1" spans="1:11">
      <c r="A1" s="13" t="s">
        <v>40</v>
      </c>
      <c r="B1" s="36" t="s">
        <v>7</v>
      </c>
      <c r="C1" s="67" t="s">
        <v>41</v>
      </c>
      <c r="D1" s="36" t="s">
        <v>42</v>
      </c>
      <c r="E1" s="38" t="s">
        <v>18</v>
      </c>
      <c r="F1" s="38" t="s">
        <v>27</v>
      </c>
      <c r="G1" s="13" t="s">
        <v>26</v>
      </c>
      <c r="H1" s="13" t="s">
        <v>28</v>
      </c>
    </row>
    <row r="2" spans="1:11">
      <c r="A2" s="13" t="s">
        <v>59</v>
      </c>
      <c r="B2" s="36">
        <v>25</v>
      </c>
      <c r="C2" s="67" t="s">
        <v>60</v>
      </c>
      <c r="D2" s="36" t="s">
        <v>61</v>
      </c>
      <c r="E2" s="38">
        <v>19</v>
      </c>
      <c r="F2" s="38">
        <f>E2</f>
        <v>19</v>
      </c>
      <c r="G2" s="13">
        <f>IF(ISERROR(VLOOKUP(A2,Commande!$A$2:$D$24,4,FALSE)),0,VLOOKUP(A2,Commande!$A$2:$D$24,4,FALSE))</f>
        <v>0</v>
      </c>
      <c r="H2" s="46">
        <f>F2-G2</f>
        <v>19</v>
      </c>
    </row>
    <row r="3" spans="1:11">
      <c r="A3" s="13" t="s">
        <v>62</v>
      </c>
      <c r="B3" s="36">
        <v>23</v>
      </c>
      <c r="C3" s="67" t="s">
        <v>63</v>
      </c>
      <c r="D3" s="36" t="s">
        <v>58</v>
      </c>
      <c r="E3" s="38">
        <v>20</v>
      </c>
      <c r="F3" s="38">
        <f>E3</f>
        <v>20</v>
      </c>
      <c r="G3" s="13">
        <f>IF(ISERROR(VLOOKUP(A3,Commande!$A$2:$D$24,4,FALSE)),0,VLOOKUP(A3,Commande!$A$2:$D$24,4,FALSE))</f>
        <v>0</v>
      </c>
      <c r="H3" s="46">
        <f>F3-G3</f>
        <v>20</v>
      </c>
      <c r="I3" s="47" t="s">
        <v>45</v>
      </c>
      <c r="J3" s="48"/>
      <c r="K3" s="48"/>
    </row>
    <row r="4" spans="1:11">
      <c r="A4" s="13" t="s">
        <v>64</v>
      </c>
      <c r="B4" s="36">
        <v>26</v>
      </c>
      <c r="C4" s="67" t="s">
        <v>65</v>
      </c>
      <c r="D4" s="36" t="s">
        <v>66</v>
      </c>
      <c r="E4" s="38">
        <v>100</v>
      </c>
      <c r="F4" s="38">
        <f>E4</f>
        <v>100</v>
      </c>
      <c r="G4" s="13">
        <f>IF(ISERROR(VLOOKUP(A4,Commande!$A$2:$D$24,4,FALSE)),0,VLOOKUP(A4,Commande!$A$2:$D$24,4,FALSE))</f>
        <v>0</v>
      </c>
      <c r="H4" s="46">
        <f>F4-G4</f>
        <v>100</v>
      </c>
      <c r="I4" s="47" t="s">
        <v>29</v>
      </c>
      <c r="J4" s="48"/>
      <c r="K4" s="48"/>
    </row>
    <row r="5" spans="1:11">
      <c r="A5" s="13" t="s">
        <v>39</v>
      </c>
      <c r="B5" s="36">
        <v>32</v>
      </c>
      <c r="C5" s="67" t="s">
        <v>57</v>
      </c>
      <c r="D5" s="36" t="s">
        <v>58</v>
      </c>
      <c r="E5" s="38">
        <v>20</v>
      </c>
      <c r="F5" s="38">
        <f>E5</f>
        <v>20</v>
      </c>
      <c r="G5" s="13">
        <f>IF(ISERROR(VLOOKUP(A5,Commande!$A$2:$D$24,4,FALSE)),0,VLOOKUP(A5,Commande!$A$2:$D$24,4,FALSE))</f>
        <v>0</v>
      </c>
      <c r="H5" s="46">
        <f>F5-G5</f>
        <v>20</v>
      </c>
    </row>
    <row r="6" spans="1:11">
      <c r="A6" s="13" t="s">
        <v>43</v>
      </c>
      <c r="B6" s="36">
        <v>22</v>
      </c>
      <c r="C6" s="67" t="s">
        <v>46</v>
      </c>
      <c r="D6" s="36" t="s">
        <v>44</v>
      </c>
      <c r="E6" s="38">
        <v>100</v>
      </c>
      <c r="F6" s="38">
        <f>E6</f>
        <v>100</v>
      </c>
      <c r="G6" s="13">
        <f>IF(ISERROR(VLOOKUP(A6,Commande!$A$2:$D$24,4,FALSE)),0,VLOOKUP(A6,Commande!$A$2:$D$24,4,FALSE))</f>
        <v>0</v>
      </c>
      <c r="H6" s="46">
        <f>F6-G6</f>
        <v>100</v>
      </c>
    </row>
    <row r="7" spans="1:11">
      <c r="A7" s="13" t="s">
        <v>55</v>
      </c>
      <c r="B7" s="36">
        <v>20</v>
      </c>
      <c r="C7" s="67" t="s">
        <v>56</v>
      </c>
      <c r="D7" s="36" t="s">
        <v>54</v>
      </c>
      <c r="E7" s="38">
        <v>20</v>
      </c>
      <c r="F7" s="38">
        <f>E7</f>
        <v>20</v>
      </c>
      <c r="G7" s="13">
        <f>IF(ISERROR(VLOOKUP(A7,Commande!$A$2:$D$24,4,FALSE)),0,VLOOKUP(A7,Commande!$A$2:$D$24,4,FALSE))</f>
        <v>0</v>
      </c>
      <c r="H7" s="46">
        <f>F7-G7</f>
        <v>20</v>
      </c>
    </row>
    <row r="8" spans="1:11">
      <c r="F8" s="38">
        <f t="shared" ref="F8:F38" si="0">E8</f>
        <v>0</v>
      </c>
      <c r="G8" s="13">
        <f>IF(ISERROR(VLOOKUP(A8,Commande!$A$2:$D$24,4,FALSE)),0,VLOOKUP(A8,Commande!$A$2:$D$24,4,FALSE))</f>
        <v>0</v>
      </c>
      <c r="H8" s="46">
        <f t="shared" ref="H8:H38" si="1">F8-G8</f>
        <v>0</v>
      </c>
    </row>
    <row r="9" spans="1:11">
      <c r="F9" s="38">
        <f t="shared" si="0"/>
        <v>0</v>
      </c>
      <c r="G9" s="13">
        <f>IF(ISERROR(VLOOKUP(A9,Commande!$A$2:$D$24,4,FALSE)),0,VLOOKUP(A9,Commande!$A$2:$D$24,4,FALSE))</f>
        <v>0</v>
      </c>
      <c r="H9" s="46">
        <f t="shared" si="1"/>
        <v>0</v>
      </c>
    </row>
    <row r="10" spans="1:11">
      <c r="F10" s="38">
        <f t="shared" si="0"/>
        <v>0</v>
      </c>
      <c r="G10" s="13">
        <f>IF(ISERROR(VLOOKUP(A10,Commande!$A$2:$D$24,4,FALSE)),0,VLOOKUP(A10,Commande!$A$2:$D$24,4,FALSE))</f>
        <v>0</v>
      </c>
      <c r="H10" s="46">
        <f t="shared" si="1"/>
        <v>0</v>
      </c>
    </row>
    <row r="11" spans="1:11">
      <c r="F11" s="38">
        <f t="shared" si="0"/>
        <v>0</v>
      </c>
      <c r="G11" s="13">
        <f>IF(ISERROR(VLOOKUP(A11,Commande!$A$2:$D$24,4,FALSE)),0,VLOOKUP(A11,Commande!$A$2:$D$24,4,FALSE))</f>
        <v>0</v>
      </c>
      <c r="H11" s="46">
        <f t="shared" si="1"/>
        <v>0</v>
      </c>
    </row>
    <row r="12" spans="1:11">
      <c r="F12" s="38">
        <f t="shared" si="0"/>
        <v>0</v>
      </c>
      <c r="G12" s="13">
        <f>IF(ISERROR(VLOOKUP(A12,Commande!$A$2:$D$24,4,FALSE)),0,VLOOKUP(A12,Commande!$A$2:$D$24,4,FALSE))</f>
        <v>0</v>
      </c>
      <c r="H12" s="46">
        <f t="shared" si="1"/>
        <v>0</v>
      </c>
    </row>
    <row r="13" spans="1:11">
      <c r="F13" s="38">
        <f t="shared" si="0"/>
        <v>0</v>
      </c>
      <c r="G13" s="13">
        <f>IF(ISERROR(VLOOKUP(A13,Commande!$A$2:$D$24,4,FALSE)),0,VLOOKUP(A13,Commande!$A$2:$D$24,4,FALSE))</f>
        <v>0</v>
      </c>
      <c r="H13" s="46">
        <f t="shared" si="1"/>
        <v>0</v>
      </c>
    </row>
    <row r="14" spans="1:11">
      <c r="F14" s="38">
        <f t="shared" si="0"/>
        <v>0</v>
      </c>
      <c r="G14" s="13">
        <f>IF(ISERROR(VLOOKUP(A14,Commande!$A$2:$D$24,4,FALSE)),0,VLOOKUP(A14,Commande!$A$2:$D$24,4,FALSE))</f>
        <v>0</v>
      </c>
      <c r="H14" s="46">
        <f t="shared" si="1"/>
        <v>0</v>
      </c>
    </row>
    <row r="15" spans="1:11">
      <c r="F15" s="38">
        <f t="shared" si="0"/>
        <v>0</v>
      </c>
      <c r="G15" s="13">
        <f>IF(ISERROR(VLOOKUP(A15,Commande!$A$2:$D$24,4,FALSE)),0,VLOOKUP(A15,Commande!$A$2:$D$24,4,FALSE))</f>
        <v>0</v>
      </c>
      <c r="H15" s="46">
        <f t="shared" si="1"/>
        <v>0</v>
      </c>
    </row>
    <row r="16" spans="1:11">
      <c r="F16" s="38">
        <f t="shared" si="0"/>
        <v>0</v>
      </c>
      <c r="G16" s="13">
        <f>IF(ISERROR(VLOOKUP(A16,Commande!$A$2:$D$24,4,FALSE)),0,VLOOKUP(A16,Commande!$A$2:$D$24,4,FALSE))</f>
        <v>0</v>
      </c>
      <c r="H16" s="46">
        <f t="shared" si="1"/>
        <v>0</v>
      </c>
    </row>
    <row r="17" spans="6:8">
      <c r="F17" s="38">
        <f t="shared" si="0"/>
        <v>0</v>
      </c>
      <c r="G17" s="13">
        <f>IF(ISERROR(VLOOKUP(A17,Commande!$A$2:$D$24,4,FALSE)),0,VLOOKUP(A17,Commande!$A$2:$D$24,4,FALSE))</f>
        <v>0</v>
      </c>
      <c r="H17" s="46">
        <f t="shared" si="1"/>
        <v>0</v>
      </c>
    </row>
    <row r="18" spans="6:8">
      <c r="F18" s="38">
        <f t="shared" si="0"/>
        <v>0</v>
      </c>
      <c r="G18" s="13">
        <f>IF(ISERROR(VLOOKUP(A18,Commande!$A$2:$D$24,4,FALSE)),0,VLOOKUP(A18,Commande!$A$2:$D$24,4,FALSE))</f>
        <v>0</v>
      </c>
      <c r="H18" s="46">
        <f t="shared" si="1"/>
        <v>0</v>
      </c>
    </row>
    <row r="19" spans="6:8">
      <c r="F19" s="38">
        <f t="shared" si="0"/>
        <v>0</v>
      </c>
      <c r="G19" s="13">
        <f>IF(ISERROR(VLOOKUP(A19,Commande!$A$2:$D$24,4,FALSE)),0,VLOOKUP(A19,Commande!$A$2:$D$24,4,FALSE))</f>
        <v>0</v>
      </c>
      <c r="H19" s="46">
        <f t="shared" si="1"/>
        <v>0</v>
      </c>
    </row>
    <row r="20" spans="6:8">
      <c r="F20" s="38">
        <f t="shared" si="0"/>
        <v>0</v>
      </c>
      <c r="G20" s="13">
        <f>IF(ISERROR(VLOOKUP(A20,Commande!$A$2:$D$24,4,FALSE)),0,VLOOKUP(A20,Commande!$A$2:$D$24,4,FALSE))</f>
        <v>0</v>
      </c>
      <c r="H20" s="46">
        <f t="shared" si="1"/>
        <v>0</v>
      </c>
    </row>
    <row r="21" spans="6:8">
      <c r="F21" s="38">
        <f t="shared" si="0"/>
        <v>0</v>
      </c>
      <c r="G21" s="13">
        <f>IF(ISERROR(VLOOKUP(A21,Commande!$A$2:$D$24,4,FALSE)),0,VLOOKUP(A21,Commande!$A$2:$D$24,4,FALSE))</f>
        <v>0</v>
      </c>
      <c r="H21" s="46">
        <f t="shared" si="1"/>
        <v>0</v>
      </c>
    </row>
    <row r="22" spans="6:8">
      <c r="F22" s="38">
        <f t="shared" si="0"/>
        <v>0</v>
      </c>
      <c r="G22" s="13">
        <f>IF(ISERROR(VLOOKUP(A22,Commande!$A$2:$D$24,4,FALSE)),0,VLOOKUP(A22,Commande!$A$2:$D$24,4,FALSE))</f>
        <v>0</v>
      </c>
      <c r="H22" s="46">
        <f t="shared" si="1"/>
        <v>0</v>
      </c>
    </row>
    <row r="23" spans="6:8">
      <c r="F23" s="38">
        <f t="shared" si="0"/>
        <v>0</v>
      </c>
      <c r="G23" s="13">
        <f>IF(ISERROR(VLOOKUP(A23,Commande!$A$2:$D$24,4,FALSE)),0,VLOOKUP(A23,Commande!$A$2:$D$24,4,FALSE))</f>
        <v>0</v>
      </c>
      <c r="H23" s="46">
        <f t="shared" si="1"/>
        <v>0</v>
      </c>
    </row>
    <row r="24" spans="6:8">
      <c r="F24" s="38">
        <f t="shared" si="0"/>
        <v>0</v>
      </c>
      <c r="G24" s="13">
        <f>IF(ISERROR(VLOOKUP(A24,Commande!$A$2:$D$24,4,FALSE)),0,VLOOKUP(A24,Commande!$A$2:$D$24,4,FALSE))</f>
        <v>0</v>
      </c>
      <c r="H24" s="46">
        <f t="shared" si="1"/>
        <v>0</v>
      </c>
    </row>
    <row r="25" spans="6:8">
      <c r="F25" s="38">
        <f t="shared" si="0"/>
        <v>0</v>
      </c>
      <c r="G25" s="13">
        <f>IF(ISERROR(VLOOKUP(A25,Commande!$A$2:$D$24,4,FALSE)),0,VLOOKUP(A25,Commande!$A$2:$D$24,4,FALSE))</f>
        <v>0</v>
      </c>
      <c r="H25" s="46">
        <f t="shared" si="1"/>
        <v>0</v>
      </c>
    </row>
    <row r="26" spans="6:8">
      <c r="F26" s="38">
        <f t="shared" si="0"/>
        <v>0</v>
      </c>
      <c r="G26" s="13">
        <f>IF(ISERROR(VLOOKUP(A26,Commande!$A$2:$D$24,4,FALSE)),0,VLOOKUP(A26,Commande!$A$2:$D$24,4,FALSE))</f>
        <v>0</v>
      </c>
      <c r="H26" s="46">
        <f t="shared" si="1"/>
        <v>0</v>
      </c>
    </row>
    <row r="27" spans="6:8">
      <c r="F27" s="38">
        <f t="shared" si="0"/>
        <v>0</v>
      </c>
      <c r="G27" s="13">
        <f>IF(ISERROR(VLOOKUP(A27,Commande!$A$2:$D$24,4,FALSE)),0,VLOOKUP(A27,Commande!$A$2:$D$24,4,FALSE))</f>
        <v>0</v>
      </c>
      <c r="H27" s="46">
        <f t="shared" si="1"/>
        <v>0</v>
      </c>
    </row>
    <row r="28" spans="6:8">
      <c r="F28" s="38">
        <f t="shared" si="0"/>
        <v>0</v>
      </c>
      <c r="G28" s="13">
        <f>IF(ISERROR(VLOOKUP(A28,Commande!$A$2:$D$24,4,FALSE)),0,VLOOKUP(A28,Commande!$A$2:$D$24,4,FALSE))</f>
        <v>0</v>
      </c>
      <c r="H28" s="46">
        <f t="shared" si="1"/>
        <v>0</v>
      </c>
    </row>
    <row r="29" spans="6:8">
      <c r="F29" s="38">
        <f t="shared" si="0"/>
        <v>0</v>
      </c>
      <c r="G29" s="13">
        <f>IF(ISERROR(VLOOKUP(A29,Commande!$A$2:$D$24,4,FALSE)),0,VLOOKUP(A29,Commande!$A$2:$D$24,4,FALSE))</f>
        <v>0</v>
      </c>
      <c r="H29" s="46">
        <f t="shared" si="1"/>
        <v>0</v>
      </c>
    </row>
    <row r="30" spans="6:8">
      <c r="F30" s="38">
        <f t="shared" si="0"/>
        <v>0</v>
      </c>
      <c r="G30" s="13">
        <f>IF(ISERROR(VLOOKUP(A30,Commande!$A$2:$D$24,4,FALSE)),0,VLOOKUP(A30,Commande!$A$2:$D$24,4,FALSE))</f>
        <v>0</v>
      </c>
      <c r="H30" s="46">
        <f t="shared" si="1"/>
        <v>0</v>
      </c>
    </row>
    <row r="31" spans="6:8">
      <c r="F31" s="38">
        <f t="shared" si="0"/>
        <v>0</v>
      </c>
      <c r="G31" s="13">
        <f>IF(ISERROR(VLOOKUP(A31,Commande!$A$2:$D$24,4,FALSE)),0,VLOOKUP(A31,Commande!$A$2:$D$24,4,FALSE))</f>
        <v>0</v>
      </c>
      <c r="H31" s="46">
        <f t="shared" si="1"/>
        <v>0</v>
      </c>
    </row>
    <row r="32" spans="6:8">
      <c r="F32" s="38">
        <f t="shared" si="0"/>
        <v>0</v>
      </c>
      <c r="G32" s="13">
        <f>IF(ISERROR(VLOOKUP(A32,Commande!$A$2:$D$24,4,FALSE)),0,VLOOKUP(A32,Commande!$A$2:$D$24,4,FALSE))</f>
        <v>0</v>
      </c>
      <c r="H32" s="46">
        <f t="shared" si="1"/>
        <v>0</v>
      </c>
    </row>
    <row r="33" spans="6:8">
      <c r="F33" s="38">
        <f t="shared" si="0"/>
        <v>0</v>
      </c>
      <c r="G33" s="13">
        <f>IF(ISERROR(VLOOKUP(A33,Commande!$A$2:$D$24,4,FALSE)),0,VLOOKUP(A33,Commande!$A$2:$D$24,4,FALSE))</f>
        <v>0</v>
      </c>
      <c r="H33" s="46">
        <f t="shared" si="1"/>
        <v>0</v>
      </c>
    </row>
    <row r="34" spans="6:8">
      <c r="F34" s="38">
        <f t="shared" si="0"/>
        <v>0</v>
      </c>
      <c r="G34" s="13">
        <f>IF(ISERROR(VLOOKUP(A34,Commande!$A$2:$D$24,4,FALSE)),0,VLOOKUP(A34,Commande!$A$2:$D$24,4,FALSE))</f>
        <v>0</v>
      </c>
      <c r="H34" s="46">
        <f t="shared" si="1"/>
        <v>0</v>
      </c>
    </row>
    <row r="35" spans="6:8">
      <c r="F35" s="38">
        <f t="shared" si="0"/>
        <v>0</v>
      </c>
      <c r="G35" s="13">
        <f>IF(ISERROR(VLOOKUP(A35,Commande!$A$2:$D$24,4,FALSE)),0,VLOOKUP(A35,Commande!$A$2:$D$24,4,FALSE))</f>
        <v>0</v>
      </c>
      <c r="H35" s="46">
        <f t="shared" si="1"/>
        <v>0</v>
      </c>
    </row>
    <row r="36" spans="6:8">
      <c r="F36" s="38">
        <f t="shared" si="0"/>
        <v>0</v>
      </c>
      <c r="G36" s="13">
        <f>IF(ISERROR(VLOOKUP(A36,Commande!$A$2:$D$24,4,FALSE)),0,VLOOKUP(A36,Commande!$A$2:$D$24,4,FALSE))</f>
        <v>0</v>
      </c>
      <c r="H36" s="46">
        <f t="shared" si="1"/>
        <v>0</v>
      </c>
    </row>
    <row r="37" spans="6:8">
      <c r="F37" s="38">
        <f t="shared" si="0"/>
        <v>0</v>
      </c>
      <c r="G37" s="13">
        <f>IF(ISERROR(VLOOKUP(A37,Commande!$A$2:$D$24,4,FALSE)),0,VLOOKUP(A37,Commande!$A$2:$D$24,4,FALSE))</f>
        <v>0</v>
      </c>
      <c r="H37" s="46">
        <f t="shared" si="1"/>
        <v>0</v>
      </c>
    </row>
    <row r="38" spans="6:8">
      <c r="F38" s="38">
        <f t="shared" si="0"/>
        <v>0</v>
      </c>
      <c r="G38" s="13">
        <f>IF(ISERROR(VLOOKUP(A38,Commande!$A$2:$D$24,4,FALSE)),0,VLOOKUP(A38,Commande!$A$2:$D$24,4,FALSE))</f>
        <v>0</v>
      </c>
      <c r="H38" s="46">
        <f t="shared" si="1"/>
        <v>0</v>
      </c>
    </row>
    <row r="39" spans="6:8">
      <c r="F39" s="38">
        <f t="shared" ref="F39:F59" si="2">E39</f>
        <v>0</v>
      </c>
      <c r="G39" s="13">
        <f>IF(ISERROR(VLOOKUP(A39,Commande!$A$2:$D$24,4,FALSE)),0,VLOOKUP(A39,Commande!$A$2:$D$24,4,FALSE))</f>
        <v>0</v>
      </c>
      <c r="H39" s="46">
        <f t="shared" ref="H39:H97" si="3">F39-G39</f>
        <v>0</v>
      </c>
    </row>
    <row r="40" spans="6:8">
      <c r="F40" s="38">
        <f t="shared" si="2"/>
        <v>0</v>
      </c>
      <c r="G40" s="13">
        <f>IF(ISERROR(VLOOKUP(A40,Commande!$A$2:$D$24,4,FALSE)),0,VLOOKUP(A40,Commande!$A$2:$D$24,4,FALSE))</f>
        <v>0</v>
      </c>
      <c r="H40" s="46">
        <f t="shared" si="3"/>
        <v>0</v>
      </c>
    </row>
    <row r="41" spans="6:8">
      <c r="F41" s="38">
        <f t="shared" si="2"/>
        <v>0</v>
      </c>
      <c r="G41" s="13">
        <f>IF(ISERROR(VLOOKUP(A41,Commande!$A$2:$D$24,4,FALSE)),0,VLOOKUP(A41,Commande!$A$2:$D$24,4,FALSE))</f>
        <v>0</v>
      </c>
      <c r="H41" s="46">
        <f t="shared" si="3"/>
        <v>0</v>
      </c>
    </row>
    <row r="42" spans="6:8">
      <c r="F42" s="38">
        <f t="shared" si="2"/>
        <v>0</v>
      </c>
      <c r="G42" s="13">
        <f>IF(ISERROR(VLOOKUP(A42,Commande!$A$2:$D$24,4,FALSE)),0,VLOOKUP(A42,Commande!$A$2:$D$24,4,FALSE))</f>
        <v>0</v>
      </c>
      <c r="H42" s="46">
        <f t="shared" si="3"/>
        <v>0</v>
      </c>
    </row>
    <row r="43" spans="6:8">
      <c r="F43" s="38">
        <f t="shared" si="2"/>
        <v>0</v>
      </c>
      <c r="G43" s="13">
        <f>IF(ISERROR(VLOOKUP(A43,Commande!$A$2:$D$24,4,FALSE)),0,VLOOKUP(A43,Commande!$A$2:$D$24,4,FALSE))</f>
        <v>0</v>
      </c>
      <c r="H43" s="46">
        <f t="shared" si="3"/>
        <v>0</v>
      </c>
    </row>
    <row r="44" spans="6:8">
      <c r="F44" s="38">
        <f t="shared" si="2"/>
        <v>0</v>
      </c>
      <c r="G44" s="13">
        <f>IF(ISERROR(VLOOKUP(A44,Commande!$A$2:$D$24,4,FALSE)),0,VLOOKUP(A44,Commande!$A$2:$D$24,4,FALSE))</f>
        <v>0</v>
      </c>
      <c r="H44" s="46">
        <f t="shared" si="3"/>
        <v>0</v>
      </c>
    </row>
    <row r="45" spans="6:8">
      <c r="F45" s="38">
        <f t="shared" si="2"/>
        <v>0</v>
      </c>
      <c r="G45" s="13">
        <f>IF(ISERROR(VLOOKUP(A45,Commande!$A$2:$D$24,4,FALSE)),0,VLOOKUP(A45,Commande!$A$2:$D$24,4,FALSE))</f>
        <v>0</v>
      </c>
      <c r="H45" s="46">
        <f t="shared" si="3"/>
        <v>0</v>
      </c>
    </row>
    <row r="46" spans="6:8">
      <c r="F46" s="38">
        <f t="shared" si="2"/>
        <v>0</v>
      </c>
      <c r="G46" s="13">
        <f>IF(ISERROR(VLOOKUP(A46,Commande!$A$2:$D$24,4,FALSE)),0,VLOOKUP(A46,Commande!$A$2:$D$24,4,FALSE))</f>
        <v>0</v>
      </c>
      <c r="H46" s="46">
        <f t="shared" si="3"/>
        <v>0</v>
      </c>
    </row>
    <row r="47" spans="6:8">
      <c r="F47" s="38">
        <f t="shared" si="2"/>
        <v>0</v>
      </c>
      <c r="G47" s="13">
        <f>IF(ISERROR(VLOOKUP(A47,Commande!$A$2:$D$24,4,FALSE)),0,VLOOKUP(A47,Commande!$A$2:$D$24,4,FALSE))</f>
        <v>0</v>
      </c>
      <c r="H47" s="46">
        <f t="shared" si="3"/>
        <v>0</v>
      </c>
    </row>
    <row r="48" spans="6:8">
      <c r="F48" s="38">
        <f t="shared" si="2"/>
        <v>0</v>
      </c>
      <c r="G48" s="13">
        <f>IF(ISERROR(VLOOKUP(A48,Commande!$A$2:$D$24,4,FALSE)),0,VLOOKUP(A48,Commande!$A$2:$D$24,4,FALSE))</f>
        <v>0</v>
      </c>
      <c r="H48" s="46">
        <f t="shared" si="3"/>
        <v>0</v>
      </c>
    </row>
    <row r="49" spans="6:8">
      <c r="F49" s="38">
        <f t="shared" si="2"/>
        <v>0</v>
      </c>
      <c r="G49" s="13">
        <f>IF(ISERROR(VLOOKUP(A49,Commande!$A$2:$D$24,4,FALSE)),0,VLOOKUP(A49,Commande!$A$2:$D$24,4,FALSE))</f>
        <v>0</v>
      </c>
      <c r="H49" s="46">
        <f t="shared" si="3"/>
        <v>0</v>
      </c>
    </row>
    <row r="50" spans="6:8">
      <c r="F50" s="38">
        <f t="shared" si="2"/>
        <v>0</v>
      </c>
      <c r="G50" s="13">
        <f>IF(ISERROR(VLOOKUP(A50,Commande!$A$2:$D$24,4,FALSE)),0,VLOOKUP(A50,Commande!$A$2:$D$24,4,FALSE))</f>
        <v>0</v>
      </c>
      <c r="H50" s="46">
        <f t="shared" si="3"/>
        <v>0</v>
      </c>
    </row>
    <row r="51" spans="6:8">
      <c r="F51" s="38">
        <f t="shared" si="2"/>
        <v>0</v>
      </c>
      <c r="G51" s="13">
        <f>IF(ISERROR(VLOOKUP(A51,Commande!$A$2:$D$24,4,FALSE)),0,VLOOKUP(A51,Commande!$A$2:$D$24,4,FALSE))</f>
        <v>0</v>
      </c>
      <c r="H51" s="46">
        <f t="shared" si="3"/>
        <v>0</v>
      </c>
    </row>
    <row r="52" spans="6:8">
      <c r="F52" s="38">
        <f t="shared" si="2"/>
        <v>0</v>
      </c>
      <c r="G52" s="13">
        <f>IF(ISERROR(VLOOKUP(A52,Commande!$A$2:$D$24,4,FALSE)),0,VLOOKUP(A52,Commande!$A$2:$D$24,4,FALSE))</f>
        <v>0</v>
      </c>
      <c r="H52" s="46">
        <f t="shared" si="3"/>
        <v>0</v>
      </c>
    </row>
    <row r="53" spans="6:8">
      <c r="F53" s="38">
        <f t="shared" si="2"/>
        <v>0</v>
      </c>
      <c r="G53" s="13">
        <f>IF(ISERROR(VLOOKUP(A53,Commande!$A$2:$D$24,4,FALSE)),0,VLOOKUP(A53,Commande!$A$2:$D$24,4,FALSE))</f>
        <v>0</v>
      </c>
      <c r="H53" s="46">
        <f t="shared" si="3"/>
        <v>0</v>
      </c>
    </row>
    <row r="54" spans="6:8">
      <c r="F54" s="38">
        <f t="shared" si="2"/>
        <v>0</v>
      </c>
      <c r="G54" s="13">
        <f>IF(ISERROR(VLOOKUP(A54,Commande!$A$2:$D$24,4,FALSE)),0,VLOOKUP(A54,Commande!$A$2:$D$24,4,FALSE))</f>
        <v>0</v>
      </c>
      <c r="H54" s="46">
        <f t="shared" si="3"/>
        <v>0</v>
      </c>
    </row>
    <row r="55" spans="6:8">
      <c r="F55" s="38">
        <f t="shared" si="2"/>
        <v>0</v>
      </c>
      <c r="G55" s="13">
        <f>IF(ISERROR(VLOOKUP(A55,Commande!$A$2:$D$24,4,FALSE)),0,VLOOKUP(A55,Commande!$A$2:$D$24,4,FALSE))</f>
        <v>0</v>
      </c>
      <c r="H55" s="46">
        <f t="shared" si="3"/>
        <v>0</v>
      </c>
    </row>
    <row r="56" spans="6:8">
      <c r="F56" s="38">
        <f t="shared" si="2"/>
        <v>0</v>
      </c>
      <c r="G56" s="13">
        <f>IF(ISERROR(VLOOKUP(A56,Commande!$A$2:$D$24,4,FALSE)),0,VLOOKUP(A56,Commande!$A$2:$D$24,4,FALSE))</f>
        <v>0</v>
      </c>
      <c r="H56" s="46">
        <f t="shared" si="3"/>
        <v>0</v>
      </c>
    </row>
    <row r="57" spans="6:8">
      <c r="F57" s="38">
        <f t="shared" si="2"/>
        <v>0</v>
      </c>
      <c r="G57" s="13">
        <f>IF(ISERROR(VLOOKUP(A57,Commande!$A$2:$D$24,4,FALSE)),0,VLOOKUP(A57,Commande!$A$2:$D$24,4,FALSE))</f>
        <v>0</v>
      </c>
      <c r="H57" s="46">
        <f t="shared" si="3"/>
        <v>0</v>
      </c>
    </row>
    <row r="58" spans="6:8">
      <c r="F58" s="38">
        <f t="shared" si="2"/>
        <v>0</v>
      </c>
      <c r="G58" s="13">
        <f>IF(ISERROR(VLOOKUP(A58,Commande!$A$2:$D$24,4,FALSE)),0,VLOOKUP(A58,Commande!$A$2:$D$24,4,FALSE))</f>
        <v>0</v>
      </c>
      <c r="H58" s="46">
        <f t="shared" si="3"/>
        <v>0</v>
      </c>
    </row>
    <row r="59" spans="6:8">
      <c r="F59" s="38">
        <f t="shared" si="2"/>
        <v>0</v>
      </c>
      <c r="G59" s="13">
        <f>IF(ISERROR(VLOOKUP(A59,Commande!$A$2:$D$24,4,FALSE)),0,VLOOKUP(A59,Commande!$A$2:$D$24,4,FALSE))</f>
        <v>0</v>
      </c>
      <c r="H59" s="46">
        <f t="shared" si="3"/>
        <v>0</v>
      </c>
    </row>
    <row r="60" spans="6:8">
      <c r="F60" s="38">
        <f t="shared" ref="F60:F99" si="4">E60</f>
        <v>0</v>
      </c>
      <c r="G60" s="13">
        <f>IF(ISERROR(VLOOKUP(A60,Commande!$A$2:$D$24,4,FALSE)),0,VLOOKUP(A60,Commande!$A$2:$D$24,4,FALSE))</f>
        <v>0</v>
      </c>
      <c r="H60" s="46">
        <f t="shared" si="3"/>
        <v>0</v>
      </c>
    </row>
    <row r="61" spans="6:8">
      <c r="F61" s="38">
        <f t="shared" si="4"/>
        <v>0</v>
      </c>
      <c r="G61" s="13">
        <f>IF(ISERROR(VLOOKUP(A61,Commande!$A$2:$D$24,4,FALSE)),0,VLOOKUP(A61,Commande!$A$2:$D$24,4,FALSE))</f>
        <v>0</v>
      </c>
      <c r="H61" s="46">
        <f t="shared" si="3"/>
        <v>0</v>
      </c>
    </row>
    <row r="62" spans="6:8">
      <c r="F62" s="38">
        <f t="shared" si="4"/>
        <v>0</v>
      </c>
      <c r="G62" s="13">
        <f>IF(ISERROR(VLOOKUP(A62,Commande!$A$2:$D$24,4,FALSE)),0,VLOOKUP(A62,Commande!$A$2:$D$24,4,FALSE))</f>
        <v>0</v>
      </c>
      <c r="H62" s="46">
        <f t="shared" si="3"/>
        <v>0</v>
      </c>
    </row>
    <row r="63" spans="6:8">
      <c r="F63" s="38">
        <f t="shared" si="4"/>
        <v>0</v>
      </c>
      <c r="G63" s="13">
        <f>IF(ISERROR(VLOOKUP(A63,Commande!$A$2:$D$24,4,FALSE)),0,VLOOKUP(A63,Commande!$A$2:$D$24,4,FALSE))</f>
        <v>0</v>
      </c>
      <c r="H63" s="46">
        <f t="shared" si="3"/>
        <v>0</v>
      </c>
    </row>
    <row r="64" spans="6:8">
      <c r="F64" s="38">
        <f t="shared" si="4"/>
        <v>0</v>
      </c>
      <c r="G64" s="13">
        <f>IF(ISERROR(VLOOKUP(A64,Commande!$A$2:$D$24,4,FALSE)),0,VLOOKUP(A64,Commande!$A$2:$D$24,4,FALSE))</f>
        <v>0</v>
      </c>
      <c r="H64" s="46">
        <f t="shared" si="3"/>
        <v>0</v>
      </c>
    </row>
    <row r="65" spans="6:8">
      <c r="F65" s="38">
        <f t="shared" si="4"/>
        <v>0</v>
      </c>
      <c r="G65" s="13">
        <f>IF(ISERROR(VLOOKUP(A65,Commande!$A$2:$D$24,4,FALSE)),0,VLOOKUP(A65,Commande!$A$2:$D$24,4,FALSE))</f>
        <v>0</v>
      </c>
      <c r="H65" s="46">
        <f t="shared" si="3"/>
        <v>0</v>
      </c>
    </row>
    <row r="66" spans="6:8">
      <c r="F66" s="38">
        <f t="shared" si="4"/>
        <v>0</v>
      </c>
      <c r="G66" s="13">
        <f>IF(ISERROR(VLOOKUP(A66,Commande!$A$2:$D$24,4,FALSE)),0,VLOOKUP(A66,Commande!$A$2:$D$24,4,FALSE))</f>
        <v>0</v>
      </c>
      <c r="H66" s="46">
        <f t="shared" si="3"/>
        <v>0</v>
      </c>
    </row>
    <row r="67" spans="6:8">
      <c r="F67" s="38">
        <f t="shared" si="4"/>
        <v>0</v>
      </c>
      <c r="G67" s="13">
        <f>IF(ISERROR(VLOOKUP(A67,Commande!$A$2:$D$24,4,FALSE)),0,VLOOKUP(A67,Commande!$A$2:$D$24,4,FALSE))</f>
        <v>0</v>
      </c>
      <c r="H67" s="46">
        <f t="shared" si="3"/>
        <v>0</v>
      </c>
    </row>
    <row r="68" spans="6:8">
      <c r="F68" s="38">
        <f t="shared" si="4"/>
        <v>0</v>
      </c>
      <c r="G68" s="13">
        <f>IF(ISERROR(VLOOKUP(A68,Commande!$A$2:$D$24,4,FALSE)),0,VLOOKUP(A68,Commande!$A$2:$D$24,4,FALSE))</f>
        <v>0</v>
      </c>
      <c r="H68" s="46">
        <f t="shared" si="3"/>
        <v>0</v>
      </c>
    </row>
    <row r="69" spans="6:8">
      <c r="F69" s="38">
        <f t="shared" si="4"/>
        <v>0</v>
      </c>
      <c r="G69" s="13">
        <f>IF(ISERROR(VLOOKUP(A69,Commande!$A$2:$D$24,4,FALSE)),0,VLOOKUP(A69,Commande!$A$2:$D$24,4,FALSE))</f>
        <v>0</v>
      </c>
      <c r="H69" s="46">
        <f t="shared" si="3"/>
        <v>0</v>
      </c>
    </row>
    <row r="70" spans="6:8">
      <c r="F70" s="38">
        <f t="shared" si="4"/>
        <v>0</v>
      </c>
      <c r="G70" s="13">
        <f>IF(ISERROR(VLOOKUP(A70,Commande!$A$2:$D$24,4,FALSE)),0,VLOOKUP(A70,Commande!$A$2:$D$24,4,FALSE))</f>
        <v>0</v>
      </c>
      <c r="H70" s="46">
        <f t="shared" si="3"/>
        <v>0</v>
      </c>
    </row>
    <row r="71" spans="6:8">
      <c r="F71" s="38">
        <f t="shared" si="4"/>
        <v>0</v>
      </c>
      <c r="G71" s="13">
        <f>IF(ISERROR(VLOOKUP(A71,Commande!$A$2:$D$24,4,FALSE)),0,VLOOKUP(A71,Commande!$A$2:$D$24,4,FALSE))</f>
        <v>0</v>
      </c>
      <c r="H71" s="46">
        <f t="shared" si="3"/>
        <v>0</v>
      </c>
    </row>
    <row r="72" spans="6:8">
      <c r="F72" s="38">
        <f t="shared" si="4"/>
        <v>0</v>
      </c>
      <c r="G72" s="13">
        <f>IF(ISERROR(VLOOKUP(A72,Commande!$A$2:$D$24,4,FALSE)),0,VLOOKUP(A72,Commande!$A$2:$D$24,4,FALSE))</f>
        <v>0</v>
      </c>
      <c r="H72" s="46">
        <f t="shared" si="3"/>
        <v>0</v>
      </c>
    </row>
    <row r="73" spans="6:8">
      <c r="F73" s="38">
        <f t="shared" si="4"/>
        <v>0</v>
      </c>
      <c r="G73" s="13">
        <f>IF(ISERROR(VLOOKUP(A73,Commande!$A$2:$D$24,4,FALSE)),0,VLOOKUP(A73,Commande!$A$2:$D$24,4,FALSE))</f>
        <v>0</v>
      </c>
      <c r="H73" s="46">
        <f t="shared" si="3"/>
        <v>0</v>
      </c>
    </row>
    <row r="74" spans="6:8">
      <c r="F74" s="38">
        <f t="shared" si="4"/>
        <v>0</v>
      </c>
      <c r="G74" s="13">
        <f>IF(ISERROR(VLOOKUP(A74,Commande!$A$2:$D$24,4,FALSE)),0,VLOOKUP(A74,Commande!$A$2:$D$24,4,FALSE))</f>
        <v>0</v>
      </c>
      <c r="H74" s="46">
        <f t="shared" si="3"/>
        <v>0</v>
      </c>
    </row>
    <row r="75" spans="6:8">
      <c r="F75" s="38">
        <f t="shared" si="4"/>
        <v>0</v>
      </c>
      <c r="G75" s="13">
        <f>IF(ISERROR(VLOOKUP(A75,Commande!$A$2:$D$24,4,FALSE)),0,VLOOKUP(A75,Commande!$A$2:$D$24,4,FALSE))</f>
        <v>0</v>
      </c>
      <c r="H75" s="46">
        <f t="shared" si="3"/>
        <v>0</v>
      </c>
    </row>
    <row r="76" spans="6:8">
      <c r="F76" s="38">
        <f t="shared" si="4"/>
        <v>0</v>
      </c>
      <c r="G76" s="13">
        <f>IF(ISERROR(VLOOKUP(A76,Commande!$A$2:$D$24,4,FALSE)),0,VLOOKUP(A76,Commande!$A$2:$D$24,4,FALSE))</f>
        <v>0</v>
      </c>
      <c r="H76" s="46">
        <f t="shared" si="3"/>
        <v>0</v>
      </c>
    </row>
    <row r="77" spans="6:8">
      <c r="F77" s="38">
        <f t="shared" si="4"/>
        <v>0</v>
      </c>
      <c r="G77" s="13">
        <f>IF(ISERROR(VLOOKUP(A77,Commande!$A$2:$D$24,4,FALSE)),0,VLOOKUP(A77,Commande!$A$2:$D$24,4,FALSE))</f>
        <v>0</v>
      </c>
      <c r="H77" s="46">
        <f t="shared" si="3"/>
        <v>0</v>
      </c>
    </row>
    <row r="78" spans="6:8">
      <c r="F78" s="38">
        <f t="shared" si="4"/>
        <v>0</v>
      </c>
      <c r="G78" s="13">
        <f>IF(ISERROR(VLOOKUP(A78,Commande!$A$2:$D$24,4,FALSE)),0,VLOOKUP(A78,Commande!$A$2:$D$24,4,FALSE))</f>
        <v>0</v>
      </c>
      <c r="H78" s="46">
        <f t="shared" si="3"/>
        <v>0</v>
      </c>
    </row>
    <row r="79" spans="6:8">
      <c r="F79" s="38">
        <f t="shared" si="4"/>
        <v>0</v>
      </c>
      <c r="G79" s="13">
        <f>IF(ISERROR(VLOOKUP(A79,Commande!$A$2:$D$24,4,FALSE)),0,VLOOKUP(A79,Commande!$A$2:$D$24,4,FALSE))</f>
        <v>0</v>
      </c>
      <c r="H79" s="46">
        <f t="shared" si="3"/>
        <v>0</v>
      </c>
    </row>
    <row r="80" spans="6:8">
      <c r="F80" s="38">
        <f t="shared" si="4"/>
        <v>0</v>
      </c>
      <c r="G80" s="13">
        <f>IF(ISERROR(VLOOKUP(A80,Commande!$A$2:$D$24,4,FALSE)),0,VLOOKUP(A80,Commande!$A$2:$D$24,4,FALSE))</f>
        <v>0</v>
      </c>
      <c r="H80" s="46">
        <f t="shared" si="3"/>
        <v>0</v>
      </c>
    </row>
    <row r="81" spans="6:8">
      <c r="F81" s="38">
        <f t="shared" si="4"/>
        <v>0</v>
      </c>
      <c r="G81" s="13">
        <f>IF(ISERROR(VLOOKUP(A81,Commande!$A$2:$D$24,4,FALSE)),0,VLOOKUP(A81,Commande!$A$2:$D$24,4,FALSE))</f>
        <v>0</v>
      </c>
      <c r="H81" s="46">
        <f t="shared" si="3"/>
        <v>0</v>
      </c>
    </row>
    <row r="82" spans="6:8">
      <c r="F82" s="38">
        <f t="shared" si="4"/>
        <v>0</v>
      </c>
      <c r="G82" s="13">
        <f>IF(ISERROR(VLOOKUP(A82,Commande!$A$2:$D$24,4,FALSE)),0,VLOOKUP(A82,Commande!$A$2:$D$24,4,FALSE))</f>
        <v>0</v>
      </c>
      <c r="H82" s="46">
        <f t="shared" si="3"/>
        <v>0</v>
      </c>
    </row>
    <row r="83" spans="6:8">
      <c r="F83" s="38">
        <f t="shared" si="4"/>
        <v>0</v>
      </c>
      <c r="G83" s="13">
        <f>IF(ISERROR(VLOOKUP(A83,Commande!$A$2:$D$24,4,FALSE)),0,VLOOKUP(A83,Commande!$A$2:$D$24,4,FALSE))</f>
        <v>0</v>
      </c>
      <c r="H83" s="46">
        <f t="shared" si="3"/>
        <v>0</v>
      </c>
    </row>
    <row r="84" spans="6:8">
      <c r="F84" s="38">
        <f t="shared" si="4"/>
        <v>0</v>
      </c>
      <c r="G84" s="13">
        <f>IF(ISERROR(VLOOKUP(A84,Commande!$A$2:$D$24,4,FALSE)),0,VLOOKUP(A84,Commande!$A$2:$D$24,4,FALSE))</f>
        <v>0</v>
      </c>
      <c r="H84" s="46">
        <f t="shared" si="3"/>
        <v>0</v>
      </c>
    </row>
    <row r="85" spans="6:8">
      <c r="F85" s="38">
        <f t="shared" si="4"/>
        <v>0</v>
      </c>
      <c r="G85" s="13">
        <f>IF(ISERROR(VLOOKUP(A85,Commande!$A$2:$D$24,4,FALSE)),0,VLOOKUP(A85,Commande!$A$2:$D$24,4,FALSE))</f>
        <v>0</v>
      </c>
      <c r="H85" s="46">
        <f t="shared" si="3"/>
        <v>0</v>
      </c>
    </row>
    <row r="86" spans="6:8">
      <c r="F86" s="38">
        <f t="shared" si="4"/>
        <v>0</v>
      </c>
      <c r="G86" s="13">
        <f>IF(ISERROR(VLOOKUP(A86,Commande!$A$2:$D$24,4,FALSE)),0,VLOOKUP(A86,Commande!$A$2:$D$24,4,FALSE))</f>
        <v>0</v>
      </c>
      <c r="H86" s="46">
        <f t="shared" si="3"/>
        <v>0</v>
      </c>
    </row>
    <row r="87" spans="6:8">
      <c r="F87" s="38">
        <f t="shared" si="4"/>
        <v>0</v>
      </c>
      <c r="G87" s="13">
        <f>IF(ISERROR(VLOOKUP(A87,Commande!$A$2:$D$24,4,FALSE)),0,VLOOKUP(A87,Commande!$A$2:$D$24,4,FALSE))</f>
        <v>0</v>
      </c>
      <c r="H87" s="46">
        <f t="shared" si="3"/>
        <v>0</v>
      </c>
    </row>
    <row r="88" spans="6:8">
      <c r="F88" s="38">
        <f t="shared" si="4"/>
        <v>0</v>
      </c>
      <c r="G88" s="13">
        <f>IF(ISERROR(VLOOKUP(A88,Commande!$A$2:$D$24,4,FALSE)),0,VLOOKUP(A88,Commande!$A$2:$D$24,4,FALSE))</f>
        <v>0</v>
      </c>
      <c r="H88" s="46">
        <f t="shared" si="3"/>
        <v>0</v>
      </c>
    </row>
    <row r="89" spans="6:8">
      <c r="F89" s="38">
        <f t="shared" si="4"/>
        <v>0</v>
      </c>
      <c r="G89" s="13">
        <f>IF(ISERROR(VLOOKUP(A89,Commande!$A$2:$D$24,4,FALSE)),0,VLOOKUP(A89,Commande!$A$2:$D$24,4,FALSE))</f>
        <v>0</v>
      </c>
      <c r="H89" s="46">
        <f t="shared" si="3"/>
        <v>0</v>
      </c>
    </row>
    <row r="90" spans="6:8">
      <c r="F90" s="38">
        <f t="shared" si="4"/>
        <v>0</v>
      </c>
      <c r="G90" s="13">
        <f>IF(ISERROR(VLOOKUP(A90,Commande!$A$2:$D$24,4,FALSE)),0,VLOOKUP(A90,Commande!$A$2:$D$24,4,FALSE))</f>
        <v>0</v>
      </c>
      <c r="H90" s="46">
        <f t="shared" si="3"/>
        <v>0</v>
      </c>
    </row>
    <row r="91" spans="6:8">
      <c r="F91" s="38">
        <f t="shared" si="4"/>
        <v>0</v>
      </c>
      <c r="G91" s="13">
        <f>IF(ISERROR(VLOOKUP(A91,Commande!$A$2:$D$24,4,FALSE)),0,VLOOKUP(A91,Commande!$A$2:$D$24,4,FALSE))</f>
        <v>0</v>
      </c>
      <c r="H91" s="46">
        <f t="shared" si="3"/>
        <v>0</v>
      </c>
    </row>
    <row r="92" spans="6:8">
      <c r="F92" s="38">
        <f t="shared" si="4"/>
        <v>0</v>
      </c>
      <c r="G92" s="13">
        <f>IF(ISERROR(VLOOKUP(A92,Commande!$A$2:$D$24,4,FALSE)),0,VLOOKUP(A92,Commande!$A$2:$D$24,4,FALSE))</f>
        <v>0</v>
      </c>
      <c r="H92" s="46">
        <f t="shared" si="3"/>
        <v>0</v>
      </c>
    </row>
    <row r="93" spans="6:8">
      <c r="F93" s="38">
        <f t="shared" si="4"/>
        <v>0</v>
      </c>
      <c r="G93" s="13">
        <f>IF(ISERROR(VLOOKUP(A93,Commande!$A$2:$D$24,4,FALSE)),0,VLOOKUP(A93,Commande!$A$2:$D$24,4,FALSE))</f>
        <v>0</v>
      </c>
      <c r="H93" s="46">
        <f t="shared" si="3"/>
        <v>0</v>
      </c>
    </row>
    <row r="94" spans="6:8">
      <c r="F94" s="38">
        <f t="shared" si="4"/>
        <v>0</v>
      </c>
      <c r="G94" s="13">
        <f>IF(ISERROR(VLOOKUP(A94,Commande!$A$2:$D$24,4,FALSE)),0,VLOOKUP(A94,Commande!$A$2:$D$24,4,FALSE))</f>
        <v>0</v>
      </c>
      <c r="H94" s="46">
        <f t="shared" si="3"/>
        <v>0</v>
      </c>
    </row>
    <row r="95" spans="6:8">
      <c r="F95" s="38">
        <f t="shared" si="4"/>
        <v>0</v>
      </c>
      <c r="G95" s="13">
        <f>IF(ISERROR(VLOOKUP(A95,Commande!$A$2:$D$24,4,FALSE)),0,VLOOKUP(A95,Commande!$A$2:$D$24,4,FALSE))</f>
        <v>0</v>
      </c>
      <c r="H95" s="46">
        <f t="shared" si="3"/>
        <v>0</v>
      </c>
    </row>
    <row r="96" spans="6:8">
      <c r="F96" s="38">
        <f t="shared" si="4"/>
        <v>0</v>
      </c>
      <c r="G96" s="13">
        <f>IF(ISERROR(VLOOKUP(A96,Commande!$A$2:$D$24,4,FALSE)),0,VLOOKUP(A96,Commande!$A$2:$D$24,4,FALSE))</f>
        <v>0</v>
      </c>
      <c r="H96" s="46">
        <f t="shared" si="3"/>
        <v>0</v>
      </c>
    </row>
    <row r="97" spans="6:8">
      <c r="F97" s="38">
        <f t="shared" si="4"/>
        <v>0</v>
      </c>
      <c r="G97" s="13">
        <f>IF(ISERROR(VLOOKUP(A97,Commande!$A$2:$D$24,4,FALSE)),0,VLOOKUP(A97,Commande!$A$2:$D$24,4,FALSE))</f>
        <v>0</v>
      </c>
      <c r="H97" s="46">
        <f t="shared" si="3"/>
        <v>0</v>
      </c>
    </row>
    <row r="98" spans="6:8">
      <c r="F98" s="38">
        <f t="shared" si="4"/>
        <v>0</v>
      </c>
      <c r="G98" s="13">
        <f>IF(ISERROR(VLOOKUP(A98,Commande!$A$2:$D$24,4,FALSE)),0,VLOOKUP(A98,Commande!$A$2:$D$24,4,FALSE))</f>
        <v>0</v>
      </c>
      <c r="H98" s="46">
        <f>F98-G98</f>
        <v>0</v>
      </c>
    </row>
    <row r="99" spans="6:8">
      <c r="F99" s="38">
        <f t="shared" si="4"/>
        <v>0</v>
      </c>
      <c r="G99" s="13">
        <f>IF(ISERROR(VLOOKUP(A99,Commande!$A$2:$D$24,4,FALSE)),0,VLOOKUP(A99,Commande!$A$2:$D$24,4,FALSE))</f>
        <v>0</v>
      </c>
      <c r="H99" s="46">
        <f>F99-G99</f>
        <v>0</v>
      </c>
    </row>
    <row r="100" spans="6:8">
      <c r="F100" s="38">
        <f t="shared" ref="F100:F128" si="5">E100</f>
        <v>0</v>
      </c>
      <c r="G100" s="13">
        <f>IF(ISERROR(VLOOKUP(A100,Commande!$A$2:$D$24,4,FALSE)),0,VLOOKUP(A100,Commande!$A$2:$D$24,4,FALSE))</f>
        <v>0</v>
      </c>
      <c r="H100" s="46">
        <f t="shared" ref="H100:H128" si="6">F100-G100</f>
        <v>0</v>
      </c>
    </row>
    <row r="101" spans="6:8">
      <c r="F101" s="38">
        <f t="shared" si="5"/>
        <v>0</v>
      </c>
      <c r="G101" s="13">
        <f>IF(ISERROR(VLOOKUP(A101,Commande!$A$2:$D$24,4,FALSE)),0,VLOOKUP(A101,Commande!$A$2:$D$24,4,FALSE))</f>
        <v>0</v>
      </c>
      <c r="H101" s="46">
        <f t="shared" si="6"/>
        <v>0</v>
      </c>
    </row>
    <row r="102" spans="6:8">
      <c r="F102" s="38">
        <f t="shared" si="5"/>
        <v>0</v>
      </c>
      <c r="G102" s="13">
        <f>IF(ISERROR(VLOOKUP(A102,Commande!$A$2:$D$24,4,FALSE)),0,VLOOKUP(A102,Commande!$A$2:$D$24,4,FALSE))</f>
        <v>0</v>
      </c>
      <c r="H102" s="46">
        <f t="shared" si="6"/>
        <v>0</v>
      </c>
    </row>
    <row r="103" spans="6:8">
      <c r="F103" s="38">
        <f t="shared" si="5"/>
        <v>0</v>
      </c>
      <c r="G103" s="13">
        <f>IF(ISERROR(VLOOKUP(A103,Commande!$A$2:$D$24,4,FALSE)),0,VLOOKUP(A103,Commande!$A$2:$D$24,4,FALSE))</f>
        <v>0</v>
      </c>
      <c r="H103" s="46">
        <f t="shared" si="6"/>
        <v>0</v>
      </c>
    </row>
    <row r="104" spans="6:8">
      <c r="F104" s="38">
        <f t="shared" si="5"/>
        <v>0</v>
      </c>
      <c r="G104" s="13">
        <f>IF(ISERROR(VLOOKUP(A104,Commande!$A$2:$D$24,4,FALSE)),0,VLOOKUP(A104,Commande!$A$2:$D$24,4,FALSE))</f>
        <v>0</v>
      </c>
      <c r="H104" s="46">
        <f t="shared" si="6"/>
        <v>0</v>
      </c>
    </row>
    <row r="105" spans="6:8">
      <c r="F105" s="38">
        <f t="shared" si="5"/>
        <v>0</v>
      </c>
      <c r="G105" s="13">
        <f>IF(ISERROR(VLOOKUP(A105,Commande!$A$2:$D$24,4,FALSE)),0,VLOOKUP(A105,Commande!$A$2:$D$24,4,FALSE))</f>
        <v>0</v>
      </c>
      <c r="H105" s="46">
        <f t="shared" si="6"/>
        <v>0</v>
      </c>
    </row>
    <row r="106" spans="6:8">
      <c r="F106" s="38">
        <f t="shared" si="5"/>
        <v>0</v>
      </c>
      <c r="G106" s="13">
        <f>IF(ISERROR(VLOOKUP(A106,Commande!$A$2:$D$24,4,FALSE)),0,VLOOKUP(A106,Commande!$A$2:$D$24,4,FALSE))</f>
        <v>0</v>
      </c>
      <c r="H106" s="46">
        <f t="shared" si="6"/>
        <v>0</v>
      </c>
    </row>
    <row r="107" spans="6:8">
      <c r="F107" s="38">
        <f t="shared" si="5"/>
        <v>0</v>
      </c>
      <c r="G107" s="13">
        <f>IF(ISERROR(VLOOKUP(A107,Commande!$A$2:$D$24,4,FALSE)),0,VLOOKUP(A107,Commande!$A$2:$D$24,4,FALSE))</f>
        <v>0</v>
      </c>
      <c r="H107" s="46">
        <f t="shared" si="6"/>
        <v>0</v>
      </c>
    </row>
    <row r="108" spans="6:8">
      <c r="F108" s="38">
        <f t="shared" si="5"/>
        <v>0</v>
      </c>
      <c r="G108" s="13">
        <f>IF(ISERROR(VLOOKUP(A108,Commande!$A$2:$D$24,4,FALSE)),0,VLOOKUP(A108,Commande!$A$2:$D$24,4,FALSE))</f>
        <v>0</v>
      </c>
      <c r="H108" s="46">
        <f t="shared" si="6"/>
        <v>0</v>
      </c>
    </row>
    <row r="109" spans="6:8">
      <c r="F109" s="38">
        <f t="shared" si="5"/>
        <v>0</v>
      </c>
      <c r="G109" s="13">
        <f>IF(ISERROR(VLOOKUP(A109,Commande!$A$2:$D$24,4,FALSE)),0,VLOOKUP(A109,Commande!$A$2:$D$24,4,FALSE))</f>
        <v>0</v>
      </c>
      <c r="H109" s="46">
        <f t="shared" si="6"/>
        <v>0</v>
      </c>
    </row>
    <row r="110" spans="6:8">
      <c r="F110" s="38">
        <f t="shared" si="5"/>
        <v>0</v>
      </c>
      <c r="G110" s="13">
        <f>IF(ISERROR(VLOOKUP(A110,Commande!$A$2:$D$24,4,FALSE)),0,VLOOKUP(A110,Commande!$A$2:$D$24,4,FALSE))</f>
        <v>0</v>
      </c>
      <c r="H110" s="46">
        <f t="shared" si="6"/>
        <v>0</v>
      </c>
    </row>
    <row r="111" spans="6:8">
      <c r="F111" s="38">
        <f t="shared" si="5"/>
        <v>0</v>
      </c>
      <c r="G111" s="13">
        <f>IF(ISERROR(VLOOKUP(A111,Commande!$A$2:$D$24,4,FALSE)),0,VLOOKUP(A111,Commande!$A$2:$D$24,4,FALSE))</f>
        <v>0</v>
      </c>
      <c r="H111" s="46">
        <f t="shared" si="6"/>
        <v>0</v>
      </c>
    </row>
    <row r="112" spans="6:8">
      <c r="F112" s="38">
        <f t="shared" si="5"/>
        <v>0</v>
      </c>
      <c r="G112" s="13">
        <f>IF(ISERROR(VLOOKUP(A112,Commande!$A$2:$D$24,4,FALSE)),0,VLOOKUP(A112,Commande!$A$2:$D$24,4,FALSE))</f>
        <v>0</v>
      </c>
      <c r="H112" s="46">
        <f t="shared" si="6"/>
        <v>0</v>
      </c>
    </row>
    <row r="113" spans="6:8">
      <c r="F113" s="38">
        <f t="shared" si="5"/>
        <v>0</v>
      </c>
      <c r="G113" s="13">
        <f>IF(ISERROR(VLOOKUP(A113,Commande!$A$2:$D$24,4,FALSE)),0,VLOOKUP(A113,Commande!$A$2:$D$24,4,FALSE))</f>
        <v>0</v>
      </c>
      <c r="H113" s="46">
        <f t="shared" si="6"/>
        <v>0</v>
      </c>
    </row>
    <row r="114" spans="6:8">
      <c r="F114" s="38">
        <f t="shared" si="5"/>
        <v>0</v>
      </c>
      <c r="G114" s="13">
        <f>IF(ISERROR(VLOOKUP(A114,Commande!$A$2:$D$24,4,FALSE)),0,VLOOKUP(A114,Commande!$A$2:$D$24,4,FALSE))</f>
        <v>0</v>
      </c>
      <c r="H114" s="46">
        <f t="shared" si="6"/>
        <v>0</v>
      </c>
    </row>
    <row r="115" spans="6:8">
      <c r="F115" s="38">
        <f t="shared" si="5"/>
        <v>0</v>
      </c>
      <c r="G115" s="13">
        <f>IF(ISERROR(VLOOKUP(A115,Commande!$A$2:$D$24,4,FALSE)),0,VLOOKUP(A115,Commande!$A$2:$D$24,4,FALSE))</f>
        <v>0</v>
      </c>
      <c r="H115" s="46">
        <f t="shared" si="6"/>
        <v>0</v>
      </c>
    </row>
    <row r="116" spans="6:8">
      <c r="F116" s="38">
        <f t="shared" si="5"/>
        <v>0</v>
      </c>
      <c r="G116" s="13">
        <f>IF(ISERROR(VLOOKUP(A116,Commande!$A$2:$D$24,4,FALSE)),0,VLOOKUP(A116,Commande!$A$2:$D$24,4,FALSE))</f>
        <v>0</v>
      </c>
      <c r="H116" s="46">
        <f t="shared" si="6"/>
        <v>0</v>
      </c>
    </row>
    <row r="117" spans="6:8">
      <c r="F117" s="38">
        <f t="shared" si="5"/>
        <v>0</v>
      </c>
      <c r="G117" s="13">
        <f>IF(ISERROR(VLOOKUP(A117,Commande!$A$2:$D$24,4,FALSE)),0,VLOOKUP(A117,Commande!$A$2:$D$24,4,FALSE))</f>
        <v>0</v>
      </c>
      <c r="H117" s="46">
        <f t="shared" si="6"/>
        <v>0</v>
      </c>
    </row>
    <row r="118" spans="6:8">
      <c r="F118" s="38">
        <f t="shared" si="5"/>
        <v>0</v>
      </c>
      <c r="G118" s="13">
        <f>IF(ISERROR(VLOOKUP(A118,Commande!$A$2:$D$24,4,FALSE)),0,VLOOKUP(A118,Commande!$A$2:$D$24,4,FALSE))</f>
        <v>0</v>
      </c>
      <c r="H118" s="46">
        <f t="shared" si="6"/>
        <v>0</v>
      </c>
    </row>
    <row r="119" spans="6:8">
      <c r="F119" s="38">
        <f t="shared" si="5"/>
        <v>0</v>
      </c>
      <c r="G119" s="13">
        <f>IF(ISERROR(VLOOKUP(A119,Commande!$A$2:$D$24,4,FALSE)),0,VLOOKUP(A119,Commande!$A$2:$D$24,4,FALSE))</f>
        <v>0</v>
      </c>
      <c r="H119" s="46">
        <f t="shared" si="6"/>
        <v>0</v>
      </c>
    </row>
    <row r="120" spans="6:8">
      <c r="F120" s="38">
        <f t="shared" si="5"/>
        <v>0</v>
      </c>
      <c r="G120" s="13">
        <f>IF(ISERROR(VLOOKUP(A120,Commande!$A$2:$D$24,4,FALSE)),0,VLOOKUP(A120,Commande!$A$2:$D$24,4,FALSE))</f>
        <v>0</v>
      </c>
      <c r="H120" s="46">
        <f t="shared" si="6"/>
        <v>0</v>
      </c>
    </row>
    <row r="121" spans="6:8">
      <c r="F121" s="38">
        <f t="shared" si="5"/>
        <v>0</v>
      </c>
      <c r="G121" s="13">
        <f>IF(ISERROR(VLOOKUP(A121,Commande!$A$2:$D$24,4,FALSE)),0,VLOOKUP(A121,Commande!$A$2:$D$24,4,FALSE))</f>
        <v>0</v>
      </c>
      <c r="H121" s="46">
        <f t="shared" si="6"/>
        <v>0</v>
      </c>
    </row>
    <row r="122" spans="6:8">
      <c r="F122" s="38">
        <f t="shared" si="5"/>
        <v>0</v>
      </c>
      <c r="G122" s="13">
        <f>IF(ISERROR(VLOOKUP(A122,Commande!$A$2:$D$24,4,FALSE)),0,VLOOKUP(A122,Commande!$A$2:$D$24,4,FALSE))</f>
        <v>0</v>
      </c>
      <c r="H122" s="46">
        <f t="shared" si="6"/>
        <v>0</v>
      </c>
    </row>
    <row r="123" spans="6:8">
      <c r="F123" s="38">
        <f t="shared" si="5"/>
        <v>0</v>
      </c>
      <c r="G123" s="13">
        <f>IF(ISERROR(VLOOKUP(A123,Commande!$A$2:$D$24,4,FALSE)),0,VLOOKUP(A123,Commande!$A$2:$D$24,4,FALSE))</f>
        <v>0</v>
      </c>
      <c r="H123" s="46">
        <f t="shared" si="6"/>
        <v>0</v>
      </c>
    </row>
    <row r="124" spans="6:8">
      <c r="F124" s="38">
        <f t="shared" si="5"/>
        <v>0</v>
      </c>
      <c r="G124" s="13">
        <f>IF(ISERROR(VLOOKUP(A124,Commande!$A$2:$D$24,4,FALSE)),0,VLOOKUP(A124,Commande!$A$2:$D$24,4,FALSE))</f>
        <v>0</v>
      </c>
      <c r="H124" s="46">
        <f t="shared" si="6"/>
        <v>0</v>
      </c>
    </row>
    <row r="125" spans="6:8">
      <c r="F125" s="38">
        <f t="shared" si="5"/>
        <v>0</v>
      </c>
      <c r="G125" s="13">
        <f>IF(ISERROR(VLOOKUP(A125,Commande!$A$2:$D$24,4,FALSE)),0,VLOOKUP(A125,Commande!$A$2:$D$24,4,FALSE))</f>
        <v>0</v>
      </c>
      <c r="H125" s="46">
        <f t="shared" si="6"/>
        <v>0</v>
      </c>
    </row>
    <row r="126" spans="6:8">
      <c r="F126" s="38">
        <f t="shared" si="5"/>
        <v>0</v>
      </c>
      <c r="G126" s="13">
        <f>IF(ISERROR(VLOOKUP(A126,Commande!$A$2:$D$24,4,FALSE)),0,VLOOKUP(A126,Commande!$A$2:$D$24,4,FALSE))</f>
        <v>0</v>
      </c>
      <c r="H126" s="46">
        <f t="shared" si="6"/>
        <v>0</v>
      </c>
    </row>
    <row r="127" spans="6:8">
      <c r="F127" s="38">
        <f t="shared" si="5"/>
        <v>0</v>
      </c>
      <c r="G127" s="13">
        <f>IF(ISERROR(VLOOKUP(A127,Commande!$A$2:$D$24,4,FALSE)),0,VLOOKUP(A127,Commande!$A$2:$D$24,4,FALSE))</f>
        <v>0</v>
      </c>
      <c r="H127" s="46">
        <f t="shared" si="6"/>
        <v>0</v>
      </c>
    </row>
    <row r="128" spans="6:8">
      <c r="F128" s="38">
        <f t="shared" si="5"/>
        <v>0</v>
      </c>
      <c r="G128" s="13">
        <f>IF(ISERROR(VLOOKUP(A128,Commande!$A$2:$D$24,4,FALSE)),0,VLOOKUP(A128,Commande!$A$2:$D$24,4,FALSE))</f>
        <v>0</v>
      </c>
      <c r="H128" s="46">
        <f t="shared" si="6"/>
        <v>0</v>
      </c>
    </row>
  </sheetData>
  <sortState ref="A2:H7">
    <sortCondition ref="A2"/>
  </sortState>
  <phoneticPr fontId="1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D32"/>
  <sheetViews>
    <sheetView workbookViewId="0">
      <selection activeCell="C6" sqref="C6"/>
    </sheetView>
  </sheetViews>
  <sheetFormatPr baseColWidth="10" defaultColWidth="23.7265625" defaultRowHeight="25.5" customHeight="1"/>
  <cols>
    <col min="1" max="1" width="47.54296875" style="19" customWidth="1"/>
    <col min="2" max="2" width="9.7265625" style="19" customWidth="1"/>
    <col min="3" max="3" width="13.453125" style="31" customWidth="1"/>
    <col min="4" max="4" width="17.54296875" style="34" customWidth="1"/>
    <col min="5" max="16384" width="23.7265625" style="20"/>
  </cols>
  <sheetData>
    <row r="1" spans="1:4" ht="25.5" customHeight="1">
      <c r="A1" s="111">
        <f ca="1">Commande!J1</f>
        <v>41522</v>
      </c>
      <c r="B1" s="112"/>
      <c r="C1" s="112"/>
      <c r="D1" s="113"/>
    </row>
    <row r="2" spans="1:4" ht="25.5" customHeight="1" thickBot="1">
      <c r="A2" s="114"/>
      <c r="B2" s="115"/>
      <c r="C2" s="115"/>
      <c r="D2" s="116"/>
    </row>
    <row r="3" spans="1:4" ht="25.5" customHeight="1">
      <c r="A3" s="117">
        <f>Commande!J4</f>
        <v>41522.024895833332</v>
      </c>
      <c r="B3" s="118"/>
      <c r="C3" s="118"/>
      <c r="D3" s="119"/>
    </row>
    <row r="4" spans="1:4" ht="25.5" customHeight="1" thickBot="1">
      <c r="A4" s="120"/>
      <c r="B4" s="121"/>
      <c r="C4" s="121"/>
      <c r="D4" s="122"/>
    </row>
    <row r="5" spans="1:4" ht="25.5" customHeight="1" thickBot="1">
      <c r="A5" s="3" t="s">
        <v>1</v>
      </c>
      <c r="B5" s="4" t="s">
        <v>9</v>
      </c>
      <c r="C5" s="29" t="s">
        <v>8</v>
      </c>
      <c r="D5" s="27" t="s">
        <v>0</v>
      </c>
    </row>
    <row r="6" spans="1:4" ht="22.5" customHeight="1">
      <c r="A6" s="21" t="str">
        <f>IF(Commande!A2&lt;&gt;"",Commande!A2 &amp;"-" &amp; Commande!B2 &amp;"-" &amp; Commande!C2,"")</f>
        <v/>
      </c>
      <c r="B6" s="22" t="str">
        <f>IF(Commande!D2&lt;&gt;"",Commande!D2,"")</f>
        <v/>
      </c>
      <c r="C6" s="30" t="str">
        <f>IF(A6="","",VLOOKUP(A6,Articles!$A$2:$B$34,2,FALSE))</f>
        <v/>
      </c>
      <c r="D6" s="30" t="str">
        <f>IF(Commande!E2&lt;&gt;"",Commande!E2,"")</f>
        <v/>
      </c>
    </row>
    <row r="7" spans="1:4" ht="22.5" customHeight="1">
      <c r="A7" s="21" t="str">
        <f>IF(Commande!A3&lt;&gt;"",Commande!A3 &amp;"-" &amp; Commande!B3 &amp;"-" &amp; Commande!C3,"")</f>
        <v/>
      </c>
      <c r="B7" s="22" t="str">
        <f>IF(Commande!D3&lt;&gt;"",Commande!D3,"")</f>
        <v/>
      </c>
      <c r="C7" s="30" t="str">
        <f>IF(A7="","",VLOOKUP(A7,Articles!$A$2:$B$34,2,FALSE))</f>
        <v/>
      </c>
      <c r="D7" s="30" t="str">
        <f>IF(Commande!E3&lt;&gt;"",Commande!E3,"")</f>
        <v/>
      </c>
    </row>
    <row r="8" spans="1:4" ht="22.5" customHeight="1">
      <c r="A8" s="21" t="str">
        <f>IF(Commande!A4&lt;&gt;"",Commande!A4 &amp;"-" &amp; Commande!B4 &amp;"-" &amp; Commande!C4,"")</f>
        <v/>
      </c>
      <c r="B8" s="22" t="str">
        <f>IF(Commande!D4&lt;&gt;"",Commande!D4,"")</f>
        <v/>
      </c>
      <c r="C8" s="30" t="str">
        <f>IF(A8="","",VLOOKUP(A8,Articles!$A$2:$B$34,2,FALSE))</f>
        <v/>
      </c>
      <c r="D8" s="30" t="str">
        <f>IF(Commande!E4&lt;&gt;"",Commande!E4,"")</f>
        <v/>
      </c>
    </row>
    <row r="9" spans="1:4" ht="22.5" customHeight="1">
      <c r="A9" s="21" t="str">
        <f>IF(Commande!A5&lt;&gt;"",Commande!A5 &amp;"-" &amp; Commande!B5 &amp;"-" &amp; Commande!C5,"")</f>
        <v/>
      </c>
      <c r="B9" s="22" t="str">
        <f>IF(Commande!D5&lt;&gt;"",Commande!D5,"")</f>
        <v/>
      </c>
      <c r="C9" s="30" t="str">
        <f>IF(A9="","",VLOOKUP(A9,Articles!$A$2:$B$34,2,FALSE))</f>
        <v/>
      </c>
      <c r="D9" s="30" t="str">
        <f>IF(Commande!E5&lt;&gt;"",Commande!E5,"")</f>
        <v/>
      </c>
    </row>
    <row r="10" spans="1:4" ht="22.5" customHeight="1">
      <c r="A10" s="21" t="str">
        <f>IF(Commande!A6&lt;&gt;"",Commande!A6 &amp;"-" &amp; Commande!B6 &amp;"-" &amp; Commande!C6,"")</f>
        <v/>
      </c>
      <c r="B10" s="22" t="str">
        <f>IF(Commande!D6&lt;&gt;"",Commande!D6,"")</f>
        <v/>
      </c>
      <c r="C10" s="30" t="str">
        <f>IF(A10="","",VLOOKUP(A10,Articles!$A$2:$B$34,2,FALSE))</f>
        <v/>
      </c>
      <c r="D10" s="30" t="str">
        <f>IF(Commande!E6&lt;&gt;"",Commande!E6,"")</f>
        <v/>
      </c>
    </row>
    <row r="11" spans="1:4" ht="22.5" customHeight="1">
      <c r="A11" s="21" t="str">
        <f>IF(Commande!A7&lt;&gt;"",Commande!A7 &amp;"-" &amp; Commande!B7 &amp;"-" &amp; Commande!C7,"")</f>
        <v/>
      </c>
      <c r="B11" s="22" t="str">
        <f>IF(Commande!D7&lt;&gt;"",Commande!D7,"")</f>
        <v/>
      </c>
      <c r="C11" s="30" t="str">
        <f>IF(A11="","",VLOOKUP(A11,Articles!$A$2:$B$34,2,FALSE))</f>
        <v/>
      </c>
      <c r="D11" s="30" t="str">
        <f>IF(Commande!E7&lt;&gt;"",Commande!E7,"")</f>
        <v/>
      </c>
    </row>
    <row r="12" spans="1:4" ht="22.5" customHeight="1">
      <c r="A12" s="21" t="str">
        <f>IF(Commande!A8&lt;&gt;"",Commande!A8 &amp;"-" &amp; Commande!B8 &amp;"-" &amp; Commande!C8,"")</f>
        <v/>
      </c>
      <c r="B12" s="22" t="str">
        <f>IF(Commande!D8&lt;&gt;"",Commande!D8,"")</f>
        <v/>
      </c>
      <c r="C12" s="30" t="str">
        <f>IF(A12="","",VLOOKUP(A12,Articles!$A$2:$B$34,2,FALSE))</f>
        <v/>
      </c>
      <c r="D12" s="30" t="str">
        <f>IF(Commande!E8&lt;&gt;"",Commande!E8,"")</f>
        <v/>
      </c>
    </row>
    <row r="13" spans="1:4" ht="22.5" customHeight="1">
      <c r="A13" s="21" t="str">
        <f>IF(Commande!A9&lt;&gt;"",Commande!A9 &amp;"-" &amp; Commande!B9 &amp;"-" &amp; Commande!C9,"")</f>
        <v/>
      </c>
      <c r="B13" s="22" t="str">
        <f>IF(Commande!D9&lt;&gt;"",Commande!D9,"")</f>
        <v/>
      </c>
      <c r="C13" s="30" t="str">
        <f>IF(A13="","",VLOOKUP(A13,Articles!$A$2:$B$34,2,FALSE))</f>
        <v/>
      </c>
      <c r="D13" s="30" t="str">
        <f>IF(Commande!E9&lt;&gt;"",Commande!E9,"")</f>
        <v/>
      </c>
    </row>
    <row r="14" spans="1:4" ht="22.5" customHeight="1">
      <c r="A14" s="21" t="str">
        <f>IF(Commande!A10&lt;&gt;"",Commande!A10 &amp;"-" &amp; Commande!B10 &amp;"-" &amp; Commande!C10,"")</f>
        <v/>
      </c>
      <c r="B14" s="22" t="str">
        <f>IF(Commande!D10&lt;&gt;"",Commande!D10,"")</f>
        <v/>
      </c>
      <c r="C14" s="30" t="str">
        <f>IF(A14="","",VLOOKUP(A14,Articles!$A$2:$B$34,2,FALSE))</f>
        <v/>
      </c>
      <c r="D14" s="30" t="str">
        <f>IF(Commande!E10&lt;&gt;"",Commande!E10,"")</f>
        <v/>
      </c>
    </row>
    <row r="15" spans="1:4" ht="22.5" customHeight="1">
      <c r="A15" s="21" t="str">
        <f>IF(Commande!A11&lt;&gt;"",Commande!A11 &amp;"-" &amp; Commande!B11 &amp;"-" &amp; Commande!C11,"")</f>
        <v/>
      </c>
      <c r="B15" s="22" t="str">
        <f>IF(Commande!D11&lt;&gt;"",Commande!D11,"")</f>
        <v/>
      </c>
      <c r="C15" s="30" t="str">
        <f>IF(A15="","",VLOOKUP(A15,Articles!$A$2:$B$34,2,FALSE))</f>
        <v/>
      </c>
      <c r="D15" s="30" t="str">
        <f>IF(Commande!E11&lt;&gt;"",Commande!E11,"")</f>
        <v/>
      </c>
    </row>
    <row r="16" spans="1:4" ht="22.5" customHeight="1">
      <c r="A16" s="21" t="str">
        <f>IF(Commande!A12&lt;&gt;"",Commande!A12 &amp;"-" &amp; Commande!B12 &amp;"-" &amp; Commande!C12,"")</f>
        <v/>
      </c>
      <c r="B16" s="22" t="str">
        <f>IF(Commande!D12&lt;&gt;"",Commande!D12,"")</f>
        <v/>
      </c>
      <c r="C16" s="30" t="str">
        <f>IF(A16="","",VLOOKUP(A16,Articles!$A$2:$B$34,2,FALSE))</f>
        <v/>
      </c>
      <c r="D16" s="30" t="str">
        <f>IF(Commande!E12&lt;&gt;"",Commande!E12,"")</f>
        <v/>
      </c>
    </row>
    <row r="17" spans="1:4" ht="22.5" customHeight="1">
      <c r="A17" s="21" t="str">
        <f>IF(Commande!A13&lt;&gt;"",Commande!A13 &amp;"-" &amp; Commande!B13 &amp;"-" &amp; Commande!C13,"")</f>
        <v/>
      </c>
      <c r="B17" s="22" t="str">
        <f>IF(Commande!D13&lt;&gt;"",Commande!D13,"")</f>
        <v/>
      </c>
      <c r="C17" s="30" t="str">
        <f>IF(A17="","",VLOOKUP(A17,Articles!$A$2:$B$34,2,FALSE))</f>
        <v/>
      </c>
      <c r="D17" s="30" t="str">
        <f>IF(Commande!E13&lt;&gt;"",Commande!E13,"")</f>
        <v/>
      </c>
    </row>
    <row r="18" spans="1:4" ht="22.5" customHeight="1">
      <c r="A18" s="21" t="str">
        <f>IF(Commande!A14&lt;&gt;"",Commande!A14 &amp;"-" &amp; Commande!B14 &amp;"-" &amp; Commande!C14,"")</f>
        <v/>
      </c>
      <c r="B18" s="22" t="str">
        <f>IF(Commande!D14&lt;&gt;"",Commande!D14,"")</f>
        <v/>
      </c>
      <c r="C18" s="30" t="str">
        <f>IF(A18="","",VLOOKUP(A18,Articles!$A$2:$B$34,2,FALSE))</f>
        <v/>
      </c>
      <c r="D18" s="30" t="str">
        <f>IF(Commande!E14&lt;&gt;"",Commande!E14,"")</f>
        <v/>
      </c>
    </row>
    <row r="19" spans="1:4" ht="22.5" customHeight="1">
      <c r="A19" s="21" t="str">
        <f>IF(Commande!A15&lt;&gt;"",Commande!A15 &amp;"-" &amp; Commande!B15 &amp;"-" &amp; Commande!C15,"")</f>
        <v/>
      </c>
      <c r="B19" s="22" t="str">
        <f>IF(Commande!D15&lt;&gt;"",Commande!D15,"")</f>
        <v/>
      </c>
      <c r="C19" s="30" t="str">
        <f>IF(A19="","",VLOOKUP(A19,Articles!$A$2:$B$34,2,FALSE))</f>
        <v/>
      </c>
      <c r="D19" s="30" t="str">
        <f>IF(Commande!E15&lt;&gt;"",Commande!E15,"")</f>
        <v/>
      </c>
    </row>
    <row r="20" spans="1:4" ht="22.5" customHeight="1">
      <c r="A20" s="21" t="str">
        <f>IF(Commande!A16&lt;&gt;"",Commande!A16 &amp;"-" &amp; Commande!B16 &amp;"-" &amp; Commande!C16,"")</f>
        <v/>
      </c>
      <c r="B20" s="22" t="str">
        <f>IF(Commande!D16&lt;&gt;"",Commande!D16,"")</f>
        <v/>
      </c>
      <c r="C20" s="30" t="str">
        <f>IF(A20="","",VLOOKUP(A20,Articles!$A$2:$B$34,2,FALSE))</f>
        <v/>
      </c>
      <c r="D20" s="30" t="str">
        <f>IF(Commande!E16&lt;&gt;"",Commande!E16,"")</f>
        <v/>
      </c>
    </row>
    <row r="21" spans="1:4" ht="22.5" customHeight="1">
      <c r="A21" s="21" t="str">
        <f>IF(Commande!A17&lt;&gt;"",Commande!A17 &amp;"-" &amp; Commande!B17 &amp;"-" &amp; Commande!C17,"")</f>
        <v/>
      </c>
      <c r="B21" s="22" t="str">
        <f>IF(Commande!D17&lt;&gt;"",Commande!D17,"")</f>
        <v/>
      </c>
      <c r="C21" s="30" t="str">
        <f>IF(A21="","",VLOOKUP(A21,Articles!$A$2:$B$34,2,FALSE))</f>
        <v/>
      </c>
      <c r="D21" s="30" t="str">
        <f>IF(Commande!E17&lt;&gt;"",Commande!E17,"")</f>
        <v/>
      </c>
    </row>
    <row r="22" spans="1:4" ht="22.5" customHeight="1">
      <c r="A22" s="21" t="str">
        <f>IF(Commande!A18&lt;&gt;"",Commande!A18 &amp;"-" &amp; Commande!B18 &amp;"-" &amp; Commande!C18,"")</f>
        <v/>
      </c>
      <c r="B22" s="22" t="str">
        <f>IF(Commande!D18&lt;&gt;"",Commande!D18,"")</f>
        <v/>
      </c>
      <c r="C22" s="30" t="str">
        <f>IF(A22="","",VLOOKUP(A22,Articles!$A$2:$B$34,2,FALSE))</f>
        <v/>
      </c>
      <c r="D22" s="30" t="str">
        <f>IF(Commande!E18&lt;&gt;"",Commande!E18,"")</f>
        <v/>
      </c>
    </row>
    <row r="23" spans="1:4" ht="22.5" customHeight="1">
      <c r="A23" s="21" t="str">
        <f>IF(Commande!A19&lt;&gt;"",Commande!A19 &amp;"-" &amp; Commande!B19 &amp;"-" &amp; Commande!C19,"")</f>
        <v/>
      </c>
      <c r="B23" s="22" t="str">
        <f>IF(Commande!D19&lt;&gt;"",Commande!D19,"")</f>
        <v/>
      </c>
      <c r="C23" s="30" t="str">
        <f>IF(A23="","",VLOOKUP(A23,Articles!$A$2:$B$34,2,FALSE))</f>
        <v/>
      </c>
      <c r="D23" s="30" t="str">
        <f>IF(Commande!E19&lt;&gt;"",Commande!E19,"")</f>
        <v/>
      </c>
    </row>
    <row r="24" spans="1:4" ht="22.5" customHeight="1">
      <c r="A24" s="21" t="str">
        <f>IF(Commande!A20&lt;&gt;"",Commande!A20 &amp;"-" &amp; Commande!B20 &amp;"-" &amp; Commande!C20,"")</f>
        <v/>
      </c>
      <c r="B24" s="22" t="str">
        <f>IF(Commande!D20&lt;&gt;"",Commande!D20,"")</f>
        <v/>
      </c>
      <c r="C24" s="30" t="str">
        <f>IF(A24="","",VLOOKUP(A24,Articles!$A$2:$B$34,2,FALSE))</f>
        <v/>
      </c>
      <c r="D24" s="30" t="str">
        <f>IF(Commande!E20&lt;&gt;"",Commande!E20,"")</f>
        <v/>
      </c>
    </row>
    <row r="25" spans="1:4" ht="22.5" customHeight="1">
      <c r="A25" s="21" t="str">
        <f>IF(Commande!A21&lt;&gt;"",Commande!A21 &amp;"-" &amp; Commande!B21 &amp;"-" &amp; Commande!C21,"")</f>
        <v/>
      </c>
      <c r="B25" s="22" t="str">
        <f>IF(Commande!D21&lt;&gt;"",Commande!D21,"")</f>
        <v/>
      </c>
      <c r="C25" s="30" t="str">
        <f>IF(A25="","",VLOOKUP(A25,Articles!$A$2:$B$34,2,FALSE))</f>
        <v/>
      </c>
      <c r="D25" s="30" t="str">
        <f>IF(Commande!E21&lt;&gt;"",Commande!E21,"")</f>
        <v/>
      </c>
    </row>
    <row r="26" spans="1:4" ht="22.5" customHeight="1">
      <c r="A26" s="21" t="str">
        <f>IF(Commande!A22&lt;&gt;"",Commande!A22 &amp;"-" &amp; Commande!B22 &amp;"-" &amp; Commande!C22,"")</f>
        <v/>
      </c>
      <c r="B26" s="22" t="str">
        <f>IF(Commande!D22&lt;&gt;"",Commande!D22,"")</f>
        <v/>
      </c>
      <c r="C26" s="30" t="str">
        <f>IF(A26="","",VLOOKUP(A26,Articles!$A$2:$B$34,2,FALSE))</f>
        <v/>
      </c>
      <c r="D26" s="30" t="str">
        <f>IF(Commande!E22&lt;&gt;"",Commande!E22,"")</f>
        <v/>
      </c>
    </row>
    <row r="27" spans="1:4" ht="22.5" customHeight="1">
      <c r="A27" s="21" t="str">
        <f>IF(Commande!A23&lt;&gt;"",Commande!A23 &amp;"-" &amp; Commande!B23 &amp;"-" &amp; Commande!C23,"")</f>
        <v/>
      </c>
      <c r="B27" s="22" t="str">
        <f>IF(Commande!D23&lt;&gt;"",Commande!D23,"")</f>
        <v/>
      </c>
      <c r="C27" s="30" t="str">
        <f>IF(A27="","",VLOOKUP(A27,Articles!$A$2:$B$34,2,FALSE))</f>
        <v/>
      </c>
      <c r="D27" s="30" t="str">
        <f>IF(Commande!E23&lt;&gt;"",Commande!E23,"")</f>
        <v/>
      </c>
    </row>
    <row r="28" spans="1:4" ht="22.5" customHeight="1" thickBot="1">
      <c r="A28" s="21" t="str">
        <f>IF(Commande!A24&lt;&gt;"",Commande!A24 &amp;"-" &amp; Commande!B24 &amp;"-" &amp; Commande!C24,"")</f>
        <v/>
      </c>
      <c r="B28" s="22" t="str">
        <f>IF(Commande!D24&lt;&gt;"",Commande!D24,"")</f>
        <v/>
      </c>
      <c r="C28" s="30" t="str">
        <f>IF(A28="","",VLOOKUP(A28,Articles!$A$2:$B$34,2,FALSE))</f>
        <v/>
      </c>
      <c r="D28" s="30" t="str">
        <f>IF(Commande!E24&lt;&gt;"",Commande!E24,"")</f>
        <v/>
      </c>
    </row>
    <row r="29" spans="1:4" ht="37.5" customHeight="1" thickBot="1">
      <c r="A29" s="123" t="s">
        <v>2</v>
      </c>
      <c r="B29" s="124"/>
      <c r="C29" s="125"/>
      <c r="D29" s="32" t="str">
        <f>Commande!G4</f>
        <v/>
      </c>
    </row>
    <row r="30" spans="1:4" ht="25.5" customHeight="1" thickBot="1">
      <c r="A30" s="126" t="s">
        <v>5</v>
      </c>
      <c r="B30" s="126"/>
      <c r="C30" s="127"/>
      <c r="D30" s="33">
        <f>Commande!G13</f>
        <v>0</v>
      </c>
    </row>
    <row r="31" spans="1:4" ht="25.5" customHeight="1" thickBot="1">
      <c r="A31" s="128" t="s">
        <v>6</v>
      </c>
      <c r="B31" s="128"/>
      <c r="C31" s="129"/>
      <c r="D31" s="32" t="str">
        <f>Commande!G19</f>
        <v/>
      </c>
    </row>
    <row r="32" spans="1:4" ht="25.5" customHeight="1">
      <c r="A32" s="52" t="str">
        <f>IF(Commande!G16="","",Commande!G16)</f>
        <v/>
      </c>
      <c r="B32" s="19" t="s">
        <v>16</v>
      </c>
      <c r="C32" s="45"/>
    </row>
  </sheetData>
  <sheetProtection selectLockedCells="1"/>
  <mergeCells count="5">
    <mergeCell ref="A1:D2"/>
    <mergeCell ref="A3:D4"/>
    <mergeCell ref="A29:C29"/>
    <mergeCell ref="A30:C30"/>
    <mergeCell ref="A31:C31"/>
  </mergeCells>
  <phoneticPr fontId="15" type="noConversion"/>
  <pageMargins left="0.25" right="0.25" top="0.75" bottom="0.45" header="0.3" footer="0.3"/>
  <pageSetup paperSize="9" orientation="portrait" horizontalDpi="360" verticalDpi="36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V31"/>
  <sheetViews>
    <sheetView workbookViewId="0">
      <pane ySplit="5" topLeftCell="A6" activePane="bottomLeft" state="frozen"/>
      <selection pane="bottomLeft" activeCell="N3" sqref="N3:P65000"/>
    </sheetView>
  </sheetViews>
  <sheetFormatPr baseColWidth="10" defaultRowHeight="14.5"/>
  <cols>
    <col min="1" max="1" width="8.1796875" customWidth="1"/>
    <col min="3" max="3" width="11.453125" style="25"/>
    <col min="4" max="5" width="11.453125" style="26"/>
    <col min="6" max="6" width="16.54296875" customWidth="1"/>
    <col min="7" max="7" width="11.453125" style="58"/>
    <col min="8" max="8" width="11.453125" style="35"/>
    <col min="9" max="9" width="11.453125" style="56"/>
    <col min="10" max="10" width="11.453125" style="55"/>
    <col min="11" max="11" width="13.26953125" style="61" customWidth="1"/>
    <col min="12" max="12" width="14.1796875" style="26" customWidth="1"/>
    <col min="13" max="13" width="16.1796875" customWidth="1"/>
    <col min="14" max="14" width="9" style="64" customWidth="1"/>
    <col min="15" max="15" width="10.26953125" customWidth="1"/>
    <col min="16" max="16" width="9.81640625" style="64" customWidth="1"/>
  </cols>
  <sheetData>
    <row r="1" spans="1:22" ht="15" customHeight="1">
      <c r="A1" t="s">
        <v>12</v>
      </c>
      <c r="B1" t="s">
        <v>10</v>
      </c>
      <c r="C1" s="25" t="s">
        <v>11</v>
      </c>
      <c r="D1" s="26" t="s">
        <v>17</v>
      </c>
      <c r="E1" s="26" t="s">
        <v>22</v>
      </c>
      <c r="G1" s="57" t="s">
        <v>24</v>
      </c>
      <c r="H1" s="35" t="s">
        <v>23</v>
      </c>
      <c r="I1" s="56" t="s">
        <v>20</v>
      </c>
      <c r="J1" s="55" t="s">
        <v>21</v>
      </c>
      <c r="K1" s="62" t="s">
        <v>34</v>
      </c>
      <c r="L1" s="35" t="s">
        <v>14</v>
      </c>
      <c r="M1" s="60">
        <v>989</v>
      </c>
      <c r="N1" s="64" t="s">
        <v>36</v>
      </c>
      <c r="O1" t="s">
        <v>37</v>
      </c>
      <c r="P1" s="64" t="s">
        <v>38</v>
      </c>
      <c r="V1" s="24">
        <f ca="1">TODAY()</f>
        <v>41522</v>
      </c>
    </row>
    <row r="2" spans="1:22" ht="2.15" customHeight="1" thickBot="1">
      <c r="A2">
        <f>COUNT(A1,A65000)</f>
        <v>0</v>
      </c>
      <c r="F2" t="s">
        <v>13</v>
      </c>
    </row>
    <row r="3" spans="1:22" ht="15" thickTop="1">
      <c r="B3" s="24"/>
      <c r="L3" s="130" t="s">
        <v>15</v>
      </c>
      <c r="M3" s="131">
        <f>SUMIF($E$3:$E$65000,Commande!$Q$2,$D$3:$D$65000)+$M$1-SUM($K$3:$K$65000)+SUM($P$3:$P$65000)</f>
        <v>989</v>
      </c>
    </row>
    <row r="4" spans="1:22">
      <c r="B4" s="24"/>
      <c r="L4" s="130"/>
      <c r="M4" s="132"/>
    </row>
    <row r="5" spans="1:22" ht="15" thickBot="1">
      <c r="B5" s="24"/>
      <c r="L5" s="130"/>
      <c r="M5" s="133"/>
    </row>
    <row r="6" spans="1:22" ht="15" thickTop="1">
      <c r="B6" s="24"/>
      <c r="O6" s="63"/>
    </row>
    <row r="7" spans="1:22">
      <c r="B7" s="24"/>
      <c r="O7" s="63"/>
    </row>
    <row r="8" spans="1:22">
      <c r="B8" s="24"/>
      <c r="O8" s="63"/>
    </row>
    <row r="9" spans="1:22">
      <c r="B9" s="24"/>
      <c r="O9" s="63"/>
    </row>
    <row r="10" spans="1:22">
      <c r="B10" s="24"/>
    </row>
    <row r="11" spans="1:22">
      <c r="B11" s="24"/>
      <c r="O11" s="26"/>
    </row>
    <row r="12" spans="1:22">
      <c r="B12" s="24"/>
    </row>
    <row r="13" spans="1:22">
      <c r="B13" s="24"/>
      <c r="O13" s="63"/>
    </row>
    <row r="14" spans="1:22">
      <c r="B14" s="24"/>
    </row>
    <row r="15" spans="1:22">
      <c r="B15" s="24"/>
      <c r="O15" s="63"/>
    </row>
    <row r="16" spans="1:22">
      <c r="B16" s="24"/>
      <c r="Q16" s="65"/>
    </row>
    <row r="17" spans="2:17">
      <c r="B17" s="24"/>
    </row>
    <row r="18" spans="2:17">
      <c r="B18" s="24"/>
      <c r="Q18" s="65"/>
    </row>
    <row r="19" spans="2:17">
      <c r="B19" s="24"/>
    </row>
    <row r="20" spans="2:17">
      <c r="B20" s="24"/>
      <c r="F20" s="37"/>
    </row>
    <row r="21" spans="2:17">
      <c r="B21" s="24"/>
      <c r="O21" s="63"/>
    </row>
    <row r="22" spans="2:17">
      <c r="B22" s="24"/>
    </row>
    <row r="23" spans="2:17">
      <c r="B23" s="24"/>
      <c r="O23" s="63"/>
    </row>
    <row r="24" spans="2:17">
      <c r="B24" s="24"/>
    </row>
    <row r="25" spans="2:17">
      <c r="B25" s="24"/>
    </row>
    <row r="26" spans="2:17">
      <c r="B26" s="24"/>
    </row>
    <row r="27" spans="2:17">
      <c r="B27" s="24"/>
    </row>
    <row r="28" spans="2:17">
      <c r="B28" s="24"/>
    </row>
    <row r="29" spans="2:17">
      <c r="B29" s="24"/>
      <c r="F29" s="26"/>
    </row>
    <row r="30" spans="2:17">
      <c r="B30" s="24"/>
      <c r="O30" s="63"/>
    </row>
    <row r="31" spans="2:17">
      <c r="B31" s="24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V31"/>
  <sheetViews>
    <sheetView workbookViewId="0">
      <pane ySplit="5" topLeftCell="A6" activePane="bottomLeft" state="frozen"/>
      <selection pane="bottomLeft" activeCell="F8" sqref="F8"/>
    </sheetView>
  </sheetViews>
  <sheetFormatPr baseColWidth="10" defaultRowHeight="14.5"/>
  <cols>
    <col min="1" max="1" width="8.1796875" customWidth="1"/>
    <col min="3" max="3" width="10.90625" style="25"/>
    <col min="4" max="5" width="10.90625" style="26"/>
    <col min="6" max="6" width="16.54296875" customWidth="1"/>
    <col min="7" max="7" width="10.90625" style="58"/>
    <col min="8" max="8" width="10.90625" style="35"/>
    <col min="9" max="9" width="10.90625" style="56"/>
    <col min="10" max="10" width="10.90625" style="55"/>
    <col min="11" max="11" width="13.26953125" style="61" customWidth="1"/>
    <col min="12" max="12" width="14.1796875" style="26" customWidth="1"/>
    <col min="13" max="13" width="16.1796875" customWidth="1"/>
    <col min="14" max="14" width="9" style="64" customWidth="1"/>
    <col min="15" max="15" width="10.26953125" customWidth="1"/>
    <col min="16" max="16" width="9.81640625" style="64" customWidth="1"/>
  </cols>
  <sheetData>
    <row r="1" spans="1:22" ht="15" customHeight="1">
      <c r="A1" t="s">
        <v>12</v>
      </c>
      <c r="B1" t="s">
        <v>10</v>
      </c>
      <c r="C1" s="25" t="s">
        <v>11</v>
      </c>
      <c r="D1" s="26" t="s">
        <v>17</v>
      </c>
      <c r="E1" s="26" t="s">
        <v>22</v>
      </c>
      <c r="G1" s="57" t="s">
        <v>24</v>
      </c>
      <c r="H1" s="35" t="s">
        <v>23</v>
      </c>
      <c r="I1" s="56" t="s">
        <v>20</v>
      </c>
      <c r="J1" s="55" t="s">
        <v>21</v>
      </c>
      <c r="K1" s="62" t="s">
        <v>34</v>
      </c>
      <c r="L1" s="35" t="s">
        <v>14</v>
      </c>
      <c r="M1" s="60">
        <v>1000</v>
      </c>
      <c r="N1" s="64" t="s">
        <v>36</v>
      </c>
      <c r="O1" t="s">
        <v>37</v>
      </c>
      <c r="P1" s="64" t="s">
        <v>38</v>
      </c>
      <c r="V1" s="24">
        <f ca="1">TODAY()</f>
        <v>41522</v>
      </c>
    </row>
    <row r="2" spans="1:22" ht="2.15" customHeight="1" thickBot="1">
      <c r="A2">
        <f>COUNT(A1,A65000)</f>
        <v>0</v>
      </c>
      <c r="F2" t="s">
        <v>13</v>
      </c>
    </row>
    <row r="3" spans="1:22" ht="15" thickTop="1">
      <c r="A3">
        <v>1</v>
      </c>
      <c r="B3" s="24">
        <v>41490</v>
      </c>
      <c r="C3" s="25">
        <v>41521.671342592592</v>
      </c>
      <c r="D3" s="26">
        <v>48</v>
      </c>
      <c r="E3" s="26" t="s">
        <v>19</v>
      </c>
      <c r="L3" s="130" t="s">
        <v>15</v>
      </c>
      <c r="M3" s="131">
        <f>SUMIF($E$3:$E$65000,Commande!$Q$2,$D$3:$D$65000)+$M$1-SUM($K$3:$K$65000)+SUM($P$3:$P$65000)</f>
        <v>989</v>
      </c>
    </row>
    <row r="4" spans="1:22">
      <c r="A4">
        <v>2</v>
      </c>
      <c r="B4" s="24">
        <v>41490</v>
      </c>
      <c r="C4" s="25">
        <v>41521.671342592592</v>
      </c>
      <c r="D4" s="26">
        <v>123</v>
      </c>
      <c r="E4" s="26" t="s">
        <v>20</v>
      </c>
      <c r="L4" s="130"/>
      <c r="M4" s="132"/>
      <c r="N4" s="64">
        <v>130</v>
      </c>
      <c r="P4" s="64">
        <v>-7</v>
      </c>
    </row>
    <row r="5" spans="1:22" ht="15" thickBot="1">
      <c r="A5">
        <v>3</v>
      </c>
      <c r="B5" s="24">
        <v>41490</v>
      </c>
      <c r="C5" s="25">
        <v>41521.671342592592</v>
      </c>
      <c r="D5" s="26">
        <v>50</v>
      </c>
      <c r="E5" s="26" t="s">
        <v>19</v>
      </c>
      <c r="L5" s="130"/>
      <c r="M5" s="133"/>
    </row>
    <row r="6" spans="1:22" ht="15" thickTop="1">
      <c r="A6">
        <v>4</v>
      </c>
      <c r="B6" s="24">
        <v>41490</v>
      </c>
      <c r="C6" s="25">
        <v>41521.671342592592</v>
      </c>
      <c r="D6" s="26">
        <v>25</v>
      </c>
      <c r="E6" s="26" t="s">
        <v>21</v>
      </c>
      <c r="O6" s="63">
        <v>25</v>
      </c>
      <c r="P6" s="64">
        <v>0</v>
      </c>
    </row>
    <row r="7" spans="1:22">
      <c r="A7">
        <v>5</v>
      </c>
      <c r="B7" s="24">
        <v>41490</v>
      </c>
      <c r="C7" s="25">
        <v>41521.671342592592</v>
      </c>
      <c r="D7" s="26">
        <v>98</v>
      </c>
      <c r="E7" s="26" t="s">
        <v>21</v>
      </c>
      <c r="F7" t="s">
        <v>13</v>
      </c>
      <c r="G7" s="58">
        <f>SUMPRODUCT(($B$3:$B$65000=B7)*$D$3:$D$65000)</f>
        <v>344</v>
      </c>
      <c r="H7" s="35">
        <f>SUMPRODUCT(($B$3:$B$65000=B7)*($E$3:$E$65000=Commande!$Q$2)*$D$3:$D$65000)+SUMPRODUCT(($B$3:$B$65000=B7)*($E$3:$E$65000=Commande!$Q$2)*$P$3:$P$65000)</f>
        <v>98</v>
      </c>
      <c r="I7" s="56">
        <f>SUMPRODUCT(($B$3:$B$65000=B7)*($E$3:$E$65000=Commande!$Q$3)*$N$3:$N$65000)</f>
        <v>130</v>
      </c>
      <c r="J7" s="55">
        <f>SUMPRODUCT(($B$3:$B$65000=B7)*($E$3:$E$65000=Commande!$Q$4)*$O$3:$O$65000)</f>
        <v>125</v>
      </c>
      <c r="O7" s="63">
        <v>100</v>
      </c>
      <c r="P7" s="64">
        <v>-2</v>
      </c>
    </row>
    <row r="8" spans="1:22">
      <c r="A8">
        <v>6</v>
      </c>
      <c r="B8" s="24">
        <v>41506</v>
      </c>
      <c r="C8" s="25">
        <v>41521.671342592592</v>
      </c>
      <c r="D8" s="26">
        <v>25</v>
      </c>
      <c r="E8" s="26" t="s">
        <v>20</v>
      </c>
      <c r="F8" t="s">
        <v>13</v>
      </c>
      <c r="G8" s="58">
        <f>SUMPRODUCT(($B$3:$B$65000=B8)*$D$3:$D$65000)</f>
        <v>25</v>
      </c>
      <c r="H8" s="35">
        <f>SUMPRODUCT(($B$3:$B$65000=B8)*($E$3:$E$65000=Commande!$Q$2)*$D$3:$D$65000)+SUMPRODUCT(($B$3:$B$65000=B8)*($E$3:$E$65000=Commande!$Q$2)*$P$3:$P$65000)</f>
        <v>0</v>
      </c>
      <c r="I8" s="56">
        <f>SUMPRODUCT(($B$3:$B$65000=B8)*($E$3:$E$65000=Commande!$Q$3)*$N$3:$N$65000)</f>
        <v>25</v>
      </c>
      <c r="J8" s="55">
        <f>SUMPRODUCT(($B$3:$B$65000=B8)*($E$3:$E$65000=Commande!$Q$4)*$O$3:$O$65000)</f>
        <v>0</v>
      </c>
      <c r="K8" s="61">
        <v>100</v>
      </c>
      <c r="N8" s="64">
        <v>25</v>
      </c>
      <c r="O8" s="63"/>
      <c r="P8" s="64">
        <v>0</v>
      </c>
    </row>
    <row r="9" spans="1:22">
      <c r="B9" s="24"/>
      <c r="F9" s="70" t="s">
        <v>67</v>
      </c>
      <c r="G9" s="71">
        <f>SUM(G$3:G8)</f>
        <v>369</v>
      </c>
      <c r="H9" s="71">
        <f>SUM(H$3:H8)</f>
        <v>98</v>
      </c>
      <c r="I9" s="71">
        <f>SUM(I$3:I8)</f>
        <v>155</v>
      </c>
      <c r="J9" s="71">
        <f>SUM(J$3:J8)</f>
        <v>125</v>
      </c>
      <c r="O9" s="63"/>
    </row>
    <row r="10" spans="1:22">
      <c r="B10" s="24"/>
    </row>
    <row r="11" spans="1:22">
      <c r="B11" s="24"/>
      <c r="O11" s="26"/>
    </row>
    <row r="12" spans="1:22">
      <c r="B12" s="24"/>
    </row>
    <row r="13" spans="1:22">
      <c r="B13" s="24"/>
      <c r="O13" s="63"/>
    </row>
    <row r="14" spans="1:22">
      <c r="B14" s="24"/>
    </row>
    <row r="15" spans="1:22">
      <c r="B15" s="24"/>
      <c r="O15" s="63"/>
    </row>
    <row r="16" spans="1:22">
      <c r="B16" s="24"/>
      <c r="Q16" s="65"/>
    </row>
    <row r="17" spans="2:17">
      <c r="B17" s="24"/>
    </row>
    <row r="18" spans="2:17">
      <c r="B18" s="24"/>
      <c r="Q18" s="65"/>
    </row>
    <row r="19" spans="2:17">
      <c r="B19" s="24"/>
    </row>
    <row r="20" spans="2:17">
      <c r="B20" s="24"/>
      <c r="F20" s="37"/>
    </row>
    <row r="21" spans="2:17">
      <c r="B21" s="24"/>
      <c r="O21" s="63"/>
    </row>
    <row r="22" spans="2:17">
      <c r="B22" s="24"/>
    </row>
    <row r="23" spans="2:17">
      <c r="B23" s="24"/>
      <c r="O23" s="63"/>
    </row>
    <row r="24" spans="2:17">
      <c r="B24" s="24"/>
    </row>
    <row r="25" spans="2:17">
      <c r="B25" s="24"/>
    </row>
    <row r="26" spans="2:17">
      <c r="B26" s="24"/>
    </row>
    <row r="27" spans="2:17">
      <c r="B27" s="24"/>
    </row>
    <row r="28" spans="2:17">
      <c r="B28" s="24"/>
    </row>
    <row r="29" spans="2:17">
      <c r="B29" s="24"/>
      <c r="F29" s="26"/>
    </row>
    <row r="30" spans="2:17">
      <c r="B30" s="24"/>
      <c r="O30" s="63"/>
    </row>
    <row r="31" spans="2:17">
      <c r="B31" s="24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Commande</vt:lpstr>
      <vt:lpstr>Quantité</vt:lpstr>
      <vt:lpstr>Articles</vt:lpstr>
      <vt:lpstr>Reçu</vt:lpstr>
      <vt:lpstr>Caisse</vt:lpstr>
      <vt:lpstr>Caisse_8</vt:lpstr>
      <vt:lpstr>Marque</vt:lpstr>
      <vt:lpstr>Moyen_paiement</vt:lpstr>
      <vt:lpstr>Reçu!Zone_d_impression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AFEH</cp:lastModifiedBy>
  <cp:lastPrinted>2013-09-04T16:20:02Z</cp:lastPrinted>
  <dcterms:created xsi:type="dcterms:W3CDTF">2009-07-12T14:21:39Z</dcterms:created>
  <dcterms:modified xsi:type="dcterms:W3CDTF">2013-09-04T22:35:54Z</dcterms:modified>
</cp:coreProperties>
</file>