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state="hidden" r:id="rId3"/>
    <sheet name="Caisse" sheetId="15" r:id="rId4"/>
    <sheet name="Caisse_8" sheetId="16" r:id="rId5"/>
  </sheets>
  <functionGroups/>
  <definedNames>
    <definedName name="_xlnm._FilterDatabase" localSheetId="1" hidden="1">Articles!$A$1:$A$16</definedName>
    <definedName name="_xlnm._FilterDatabase" localSheetId="0" hidden="1">Commande!$A$1:$M$24</definedName>
    <definedName name="Design">Articles!$C$2:$C$128</definedName>
    <definedName name="_xlnm.Extract" localSheetId="1">Articles!$X$1</definedName>
    <definedName name="Marques">Articles!$X$1:$X$7</definedName>
    <definedName name="Moyen_paiement">Commande!$Q$2:$Q$4</definedName>
    <definedName name="Prix">Articles!$B$2:$D$128</definedName>
    <definedName name="Ref">Articles!$B$2:$B$128</definedName>
    <definedName name="_xlnm.Print_Area" localSheetId="2">Reçu!$A$1:$F$32</definedName>
  </definedNames>
  <calcPr calcId="125725"/>
</workbook>
</file>

<file path=xl/calcChain.xml><?xml version="1.0" encoding="utf-8"?>
<calcChain xmlns="http://schemas.openxmlformats.org/spreadsheetml/2006/main">
  <c r="E3" i="9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/>
  <c r="F6" i="10" s="1"/>
  <c r="R3" i="9"/>
  <c r="S3"/>
  <c r="T3"/>
  <c r="R4"/>
  <c r="S4"/>
  <c r="T4"/>
  <c r="R5"/>
  <c r="S5"/>
  <c r="T5"/>
  <c r="R6"/>
  <c r="S6"/>
  <c r="T6"/>
  <c r="R7"/>
  <c r="S7"/>
  <c r="T7"/>
  <c r="R8"/>
  <c r="S8"/>
  <c r="T8"/>
  <c r="R9"/>
  <c r="S9"/>
  <c r="T9"/>
  <c r="R10"/>
  <c r="S10"/>
  <c r="T10"/>
  <c r="R11"/>
  <c r="S11"/>
  <c r="T11"/>
  <c r="R12"/>
  <c r="S12"/>
  <c r="T12"/>
  <c r="R13"/>
  <c r="S13"/>
  <c r="T13"/>
  <c r="R14"/>
  <c r="S14"/>
  <c r="T14"/>
  <c r="R15"/>
  <c r="S15"/>
  <c r="T15"/>
  <c r="R16"/>
  <c r="S16"/>
  <c r="T16"/>
  <c r="R17"/>
  <c r="S17"/>
  <c r="T17"/>
  <c r="R18"/>
  <c r="S18"/>
  <c r="T18"/>
  <c r="R19"/>
  <c r="S19"/>
  <c r="T19"/>
  <c r="R20"/>
  <c r="S20"/>
  <c r="T20"/>
  <c r="R21"/>
  <c r="S21"/>
  <c r="T21"/>
  <c r="R22"/>
  <c r="S22"/>
  <c r="T22"/>
  <c r="R23"/>
  <c r="S23"/>
  <c r="T23"/>
  <c r="R24"/>
  <c r="S24"/>
  <c r="T24"/>
  <c r="R25"/>
  <c r="S25"/>
  <c r="T25"/>
  <c r="R26"/>
  <c r="S26"/>
  <c r="T26"/>
  <c r="R27"/>
  <c r="S27"/>
  <c r="T27"/>
  <c r="R28"/>
  <c r="S28"/>
  <c r="T28"/>
  <c r="R29"/>
  <c r="S29"/>
  <c r="T29"/>
  <c r="R30"/>
  <c r="S30"/>
  <c r="T30"/>
  <c r="R31"/>
  <c r="S31"/>
  <c r="T31"/>
  <c r="R32"/>
  <c r="S32"/>
  <c r="T32"/>
  <c r="R33"/>
  <c r="S33"/>
  <c r="T33"/>
  <c r="R34"/>
  <c r="S34"/>
  <c r="T34"/>
  <c r="R35"/>
  <c r="S35"/>
  <c r="T35"/>
  <c r="R36"/>
  <c r="S36"/>
  <c r="T36"/>
  <c r="R37"/>
  <c r="S37"/>
  <c r="T37"/>
  <c r="R38"/>
  <c r="S38"/>
  <c r="T38"/>
  <c r="R39"/>
  <c r="S39"/>
  <c r="T39"/>
  <c r="R40"/>
  <c r="S40"/>
  <c r="T40"/>
  <c r="R41"/>
  <c r="S41"/>
  <c r="T41"/>
  <c r="R42"/>
  <c r="S42"/>
  <c r="T42"/>
  <c r="R43"/>
  <c r="S43"/>
  <c r="T43"/>
  <c r="R44"/>
  <c r="S44"/>
  <c r="T44"/>
  <c r="R45"/>
  <c r="S45"/>
  <c r="T45"/>
  <c r="R46"/>
  <c r="S46"/>
  <c r="T46"/>
  <c r="R47"/>
  <c r="S47"/>
  <c r="T47"/>
  <c r="R48"/>
  <c r="S48"/>
  <c r="T48"/>
  <c r="R49"/>
  <c r="S49"/>
  <c r="T49"/>
  <c r="R50"/>
  <c r="S50"/>
  <c r="T50"/>
  <c r="R51"/>
  <c r="S51"/>
  <c r="T51"/>
  <c r="R52"/>
  <c r="S52"/>
  <c r="T52"/>
  <c r="R53"/>
  <c r="S53"/>
  <c r="T53"/>
  <c r="R54"/>
  <c r="S54"/>
  <c r="T54"/>
  <c r="R55"/>
  <c r="S55"/>
  <c r="T55"/>
  <c r="R56"/>
  <c r="S56"/>
  <c r="T56"/>
  <c r="R57"/>
  <c r="S57"/>
  <c r="T57"/>
  <c r="R58"/>
  <c r="S58"/>
  <c r="T58"/>
  <c r="R59"/>
  <c r="S59"/>
  <c r="T59"/>
  <c r="R60"/>
  <c r="S60"/>
  <c r="T60"/>
  <c r="R61"/>
  <c r="S61"/>
  <c r="T61"/>
  <c r="R62"/>
  <c r="S62"/>
  <c r="T62"/>
  <c r="R63"/>
  <c r="S63"/>
  <c r="T63"/>
  <c r="R64"/>
  <c r="S64"/>
  <c r="T64"/>
  <c r="R65"/>
  <c r="S65"/>
  <c r="T65"/>
  <c r="R66"/>
  <c r="S66"/>
  <c r="T66"/>
  <c r="R67"/>
  <c r="S67"/>
  <c r="T67"/>
  <c r="R68"/>
  <c r="S68"/>
  <c r="T68"/>
  <c r="R69"/>
  <c r="S69"/>
  <c r="T69"/>
  <c r="R70"/>
  <c r="S70"/>
  <c r="T70"/>
  <c r="R71"/>
  <c r="S71"/>
  <c r="T71"/>
  <c r="R72"/>
  <c r="S72"/>
  <c r="T72"/>
  <c r="R73"/>
  <c r="S73"/>
  <c r="T73"/>
  <c r="R74"/>
  <c r="S74"/>
  <c r="T74"/>
  <c r="R75"/>
  <c r="S75"/>
  <c r="T75"/>
  <c r="R76"/>
  <c r="S76"/>
  <c r="T76"/>
  <c r="R77"/>
  <c r="S77"/>
  <c r="T77"/>
  <c r="R78"/>
  <c r="S78"/>
  <c r="T78"/>
  <c r="R79"/>
  <c r="S79"/>
  <c r="T79"/>
  <c r="R80"/>
  <c r="S80"/>
  <c r="T80"/>
  <c r="R81"/>
  <c r="S81"/>
  <c r="T81"/>
  <c r="R82"/>
  <c r="S82"/>
  <c r="T82"/>
  <c r="R83"/>
  <c r="S83"/>
  <c r="T83"/>
  <c r="R84"/>
  <c r="S84"/>
  <c r="T84"/>
  <c r="R85"/>
  <c r="S85"/>
  <c r="T85"/>
  <c r="R86"/>
  <c r="S86"/>
  <c r="T86"/>
  <c r="R87"/>
  <c r="S87"/>
  <c r="T87"/>
  <c r="R88"/>
  <c r="S88"/>
  <c r="T88"/>
  <c r="R89"/>
  <c r="S89"/>
  <c r="T89"/>
  <c r="R90"/>
  <c r="S90"/>
  <c r="T90"/>
  <c r="R91"/>
  <c r="S91"/>
  <c r="T91"/>
  <c r="R92"/>
  <c r="S92"/>
  <c r="T92"/>
  <c r="R93"/>
  <c r="S93"/>
  <c r="T93"/>
  <c r="R94"/>
  <c r="S94"/>
  <c r="T94"/>
  <c r="R95"/>
  <c r="S95"/>
  <c r="T95"/>
  <c r="R96"/>
  <c r="S96"/>
  <c r="T96"/>
  <c r="R97"/>
  <c r="S97"/>
  <c r="T97"/>
  <c r="R98"/>
  <c r="S98"/>
  <c r="T98"/>
  <c r="R99"/>
  <c r="S99"/>
  <c r="T99"/>
  <c r="R100"/>
  <c r="S100"/>
  <c r="T100"/>
  <c r="S2"/>
  <c r="T2"/>
  <c r="R2"/>
  <c r="J13" i="15"/>
  <c r="I13"/>
  <c r="H13"/>
  <c r="G13"/>
  <c r="B32" i="10"/>
  <c r="A7"/>
  <c r="A8"/>
  <c r="B8"/>
  <c r="C8"/>
  <c r="A9"/>
  <c r="E9" s="1"/>
  <c r="B9"/>
  <c r="C9"/>
  <c r="A10"/>
  <c r="E10" s="1"/>
  <c r="B10"/>
  <c r="C10"/>
  <c r="A11"/>
  <c r="E11" s="1"/>
  <c r="B11"/>
  <c r="C11"/>
  <c r="A12"/>
  <c r="E12" s="1"/>
  <c r="B12"/>
  <c r="C12"/>
  <c r="A13"/>
  <c r="E13" s="1"/>
  <c r="B13"/>
  <c r="C13"/>
  <c r="A14"/>
  <c r="E14" s="1"/>
  <c r="B14"/>
  <c r="C14"/>
  <c r="A15"/>
  <c r="E15" s="1"/>
  <c r="B15"/>
  <c r="C15"/>
  <c r="A16"/>
  <c r="B16"/>
  <c r="C16"/>
  <c r="A17"/>
  <c r="E17" s="1"/>
  <c r="B17"/>
  <c r="C17"/>
  <c r="A18"/>
  <c r="E18" s="1"/>
  <c r="B18"/>
  <c r="C18"/>
  <c r="A19"/>
  <c r="E19" s="1"/>
  <c r="B19"/>
  <c r="C19"/>
  <c r="A20"/>
  <c r="E20" s="1"/>
  <c r="B20"/>
  <c r="C20"/>
  <c r="A21"/>
  <c r="E21" s="1"/>
  <c r="B21"/>
  <c r="C21"/>
  <c r="A22"/>
  <c r="E22" s="1"/>
  <c r="B22"/>
  <c r="C22"/>
  <c r="A23"/>
  <c r="E23" s="1"/>
  <c r="B23"/>
  <c r="C23"/>
  <c r="A24"/>
  <c r="E24" s="1"/>
  <c r="B24"/>
  <c r="C24"/>
  <c r="A25"/>
  <c r="E25" s="1"/>
  <c r="B25"/>
  <c r="C25"/>
  <c r="A26"/>
  <c r="E26" s="1"/>
  <c r="B26"/>
  <c r="C26"/>
  <c r="A27"/>
  <c r="E27" s="1"/>
  <c r="B27"/>
  <c r="C27"/>
  <c r="A6"/>
  <c r="E6" s="1"/>
  <c r="E7"/>
  <c r="E8"/>
  <c r="F8"/>
  <c r="F9"/>
  <c r="F10"/>
  <c r="F11"/>
  <c r="F12"/>
  <c r="F13"/>
  <c r="F14"/>
  <c r="F15"/>
  <c r="E16"/>
  <c r="F16"/>
  <c r="F17"/>
  <c r="F18"/>
  <c r="F19"/>
  <c r="F20"/>
  <c r="F21"/>
  <c r="F22"/>
  <c r="F23"/>
  <c r="F24"/>
  <c r="F25"/>
  <c r="F26"/>
  <c r="F27"/>
  <c r="F7"/>
  <c r="F3" i="9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B7" i="10"/>
  <c r="C7"/>
  <c r="F2" i="9"/>
  <c r="C6" i="10"/>
  <c r="B6"/>
  <c r="J8" i="16"/>
  <c r="I8"/>
  <c r="J7"/>
  <c r="I7"/>
  <c r="M3" i="15"/>
  <c r="M3" i="16"/>
  <c r="H7"/>
  <c r="H8"/>
  <c r="G9"/>
  <c r="G8"/>
  <c r="G7"/>
  <c r="A2"/>
  <c r="V1"/>
  <c r="G13" i="1"/>
  <c r="G12"/>
  <c r="G14"/>
  <c r="G10"/>
  <c r="G15"/>
  <c r="G8"/>
  <c r="G2"/>
  <c r="G6"/>
  <c r="G3"/>
  <c r="G9"/>
  <c r="G4"/>
  <c r="G5"/>
  <c r="G7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1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H128" l="1"/>
  <c r="H126"/>
  <c r="H124"/>
  <c r="H122"/>
  <c r="H120"/>
  <c r="H118"/>
  <c r="H116"/>
  <c r="H114"/>
  <c r="H112"/>
  <c r="H110"/>
  <c r="H108"/>
  <c r="H106"/>
  <c r="H104"/>
  <c r="H102"/>
  <c r="H100"/>
  <c r="H127"/>
  <c r="H125"/>
  <c r="H123"/>
  <c r="H121"/>
  <c r="H119"/>
  <c r="H117"/>
  <c r="H115"/>
  <c r="H113"/>
  <c r="H111"/>
  <c r="H109"/>
  <c r="H107"/>
  <c r="H105"/>
  <c r="H103"/>
  <c r="H101"/>
  <c r="J9" i="16"/>
  <c r="I9"/>
  <c r="H9"/>
  <c r="A2" i="15" l="1"/>
  <c r="V1"/>
  <c r="F30" i="10" l="1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A3"/>
  <c r="F99" i="1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H27" l="1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F26"/>
  <c r="F25"/>
  <c r="F24"/>
  <c r="F23"/>
  <c r="F22"/>
  <c r="F21"/>
  <c r="F20"/>
  <c r="F19"/>
  <c r="F18"/>
  <c r="F17"/>
  <c r="F16"/>
  <c r="F7"/>
  <c r="F5"/>
  <c r="F4"/>
  <c r="F9"/>
  <c r="F3"/>
  <c r="F6"/>
  <c r="F2"/>
  <c r="F8"/>
  <c r="F15"/>
  <c r="F10"/>
  <c r="F11"/>
  <c r="F12"/>
  <c r="H12" s="1"/>
  <c r="F14"/>
  <c r="F13"/>
  <c r="H13" s="1"/>
  <c r="H14" l="1"/>
  <c r="H10"/>
  <c r="H15"/>
  <c r="H8"/>
  <c r="H2"/>
  <c r="H6"/>
  <c r="H3"/>
  <c r="H9"/>
  <c r="H4"/>
  <c r="H5"/>
  <c r="H7"/>
  <c r="H16"/>
  <c r="H17"/>
  <c r="H18"/>
  <c r="H19"/>
  <c r="H20"/>
  <c r="H21"/>
  <c r="H22"/>
  <c r="H23"/>
  <c r="H24"/>
  <c r="H25"/>
  <c r="H26"/>
  <c r="H11"/>
  <c r="J1" i="9" l="1"/>
  <c r="G4" l="1"/>
  <c r="G1"/>
  <c r="A1" i="10"/>
  <c r="H99" i="1" s="1"/>
  <c r="I20" i="9" l="1"/>
  <c r="G19"/>
  <c r="F28" i="10" s="1"/>
  <c r="F31" l="1"/>
  <c r="F29"/>
</calcChain>
</file>

<file path=xl/sharedStrings.xml><?xml version="1.0" encoding="utf-8"?>
<sst xmlns="http://schemas.openxmlformats.org/spreadsheetml/2006/main" count="151" uniqueCount="86">
  <si>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</si>
  <si>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</si>
  <si>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</si>
  <si>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</si>
  <si>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</si>
  <si>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</si>
  <si>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</si>
  <si>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</si>
  <si>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</si>
  <si>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</si>
  <si>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</si>
  <si>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</si>
  <si>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</si>
  <si>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</si>
  <si>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</si>
  <si>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</si>
  <si>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</si>
  <si>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</si>
  <si>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</si>
  <si>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</si>
  <si>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</si>
  <si>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</si>
  <si>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</si>
  <si>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</si>
  <si>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</si>
  <si>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</si>
  <si>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</si>
  <si>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</si>
  <si>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</si>
  <si>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</si>
  <si>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</si>
  <si>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</si>
  <si>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</si>
  <si>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</si>
  <si>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Marques</t>
  </si>
  <si>
    <t>Référence</t>
  </si>
  <si>
    <t>Désignation</t>
  </si>
  <si>
    <t>Samsung</t>
  </si>
  <si>
    <t>Colonnes F,G et H masquées</t>
  </si>
  <si>
    <t>S123458</t>
  </si>
  <si>
    <t>Marque du Tél.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</si>
  <si>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</si>
  <si>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</si>
  <si>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</si>
  <si>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</si>
  <si>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</si>
  <si>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</si>
  <si>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Sony</t>
  </si>
  <si>
    <t>Noir</t>
  </si>
  <si>
    <t>TOTAL MOIS</t>
  </si>
  <si>
    <t>Rouge</t>
  </si>
  <si>
    <t>Argent</t>
  </si>
  <si>
    <t>Blanc</t>
  </si>
  <si>
    <t>Tactile</t>
  </si>
  <si>
    <t>GALAXY Y</t>
  </si>
  <si>
    <t>XPERIA E</t>
  </si>
  <si>
    <t>Nokia</t>
  </si>
  <si>
    <t>C2-05</t>
  </si>
  <si>
    <t>Gris</t>
  </si>
  <si>
    <t>Apple</t>
  </si>
  <si>
    <t>IPHONE 4</t>
  </si>
  <si>
    <t>Ristourne sur ancien appareil restitué</t>
  </si>
  <si>
    <t>Références</t>
  </si>
  <si>
    <t>Paiement:</t>
  </si>
  <si>
    <t>Lg</t>
  </si>
  <si>
    <t>T385</t>
  </si>
  <si>
    <t>Wifi</t>
  </si>
  <si>
    <t>Gestion des ventes et des stocks : Excel - VBA</t>
  </si>
  <si>
    <t>Si Récup ancien Appareil, le valoriser lors de la facturation en encaissant seulement la différence. Notification de la ristourne sur le Reçu,</t>
  </si>
  <si>
    <t>IPHONE 4S</t>
  </si>
  <si>
    <t>ASHA 302</t>
  </si>
  <si>
    <t>Blackberry</t>
  </si>
  <si>
    <t>CURVE</t>
  </si>
  <si>
    <t>Z10</t>
  </si>
  <si>
    <t>OPTIMUS</t>
  </si>
  <si>
    <t>L3</t>
  </si>
  <si>
    <t>XPERIA M</t>
  </si>
  <si>
    <t>Graphite</t>
  </si>
  <si>
    <t>8 Go Blanc</t>
  </si>
  <si>
    <t>16 Go</t>
  </si>
  <si>
    <t>SOLID B2710</t>
  </si>
  <si>
    <t>GT-C3595</t>
  </si>
  <si>
    <t>E 1190</t>
  </si>
  <si>
    <t>13/2013-9</t>
  </si>
  <si>
    <t>Colonnes R,S et T masquées</t>
  </si>
  <si>
    <t>Elles servent aux listes déroulantes Col B et C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</si>
</sst>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#,##0.00\ &quot;€&quot;"/>
  </numFmts>
  <fonts count="36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i/>
      <sz val="12"/>
      <color indexed="8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2" tint="-0.24997711111789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3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9" fillId="4" borderId="6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6" xfId="0" applyFont="1" applyFill="1" applyBorder="1" applyAlignment="1">
      <alignment vertical="center"/>
    </xf>
    <xf numFmtId="0" fontId="11" fillId="0" borderId="0" xfId="0" applyFont="1"/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7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1" fillId="2" borderId="10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Alignment="1">
      <alignment vertical="center"/>
    </xf>
    <xf numFmtId="164" fontId="16" fillId="3" borderId="13" xfId="0" applyNumberFormat="1" applyFont="1" applyFill="1" applyBorder="1" applyAlignment="1">
      <alignment horizontal="center" vertical="center"/>
    </xf>
    <xf numFmtId="164" fontId="19" fillId="3" borderId="13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10" xfId="0" applyNumberFormat="1" applyFont="1" applyFill="1" applyBorder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164" fontId="2" fillId="3" borderId="11" xfId="0" applyNumberFormat="1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3" borderId="0" xfId="0" applyFont="1" applyFill="1"/>
    <xf numFmtId="0" fontId="11" fillId="13" borderId="0" xfId="0" applyFont="1" applyFill="1"/>
    <xf numFmtId="0" fontId="25" fillId="14" borderId="0" xfId="0" applyFont="1" applyFill="1" applyAlignment="1">
      <alignment horizontal="left" readingOrder="1"/>
    </xf>
    <xf numFmtId="0" fontId="26" fillId="14" borderId="0" xfId="0" applyFont="1" applyFill="1" applyAlignment="1">
      <alignment vertical="center"/>
    </xf>
    <xf numFmtId="0" fontId="27" fillId="14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4" borderId="0" xfId="0" applyFont="1" applyFill="1" applyAlignment="1">
      <alignment horizontal="left" readingOrder="1"/>
    </xf>
    <xf numFmtId="0" fontId="30" fillId="14" borderId="0" xfId="0" applyFont="1" applyFill="1" applyAlignment="1">
      <alignment horizontal="left" readingOrder="1"/>
    </xf>
    <xf numFmtId="164" fontId="0" fillId="15" borderId="0" xfId="0" applyNumberFormat="1" applyFill="1"/>
    <xf numFmtId="164" fontId="0" fillId="16" borderId="0" xfId="0" applyNumberFormat="1" applyFill="1"/>
    <xf numFmtId="164" fontId="0" fillId="17" borderId="0" xfId="0" applyNumberFormat="1" applyFill="1" applyAlignment="1">
      <alignment horizontal="right"/>
    </xf>
    <xf numFmtId="164" fontId="0" fillId="17" borderId="0" xfId="0" applyNumberFormat="1" applyFill="1"/>
    <xf numFmtId="0" fontId="33" fillId="4" borderId="0" xfId="0" applyFont="1" applyFill="1" applyAlignment="1">
      <alignment vertical="center"/>
    </xf>
    <xf numFmtId="164" fontId="0" fillId="8" borderId="6" xfId="0" applyNumberFormat="1" applyFill="1" applyBorder="1"/>
    <xf numFmtId="164" fontId="21" fillId="18" borderId="0" xfId="0" applyNumberFormat="1" applyFont="1" applyFill="1"/>
    <xf numFmtId="164" fontId="21" fillId="18" borderId="0" xfId="0" applyNumberFormat="1" applyFont="1" applyFill="1" applyAlignment="1">
      <alignment vertical="center" wrapText="1"/>
    </xf>
    <xf numFmtId="7" fontId="0" fillId="0" borderId="0" xfId="0" applyNumberFormat="1"/>
    <xf numFmtId="167" fontId="0" fillId="0" borderId="0" xfId="0" applyNumberFormat="1"/>
    <xf numFmtId="44" fontId="0" fillId="0" borderId="0" xfId="0" applyNumberFormat="1"/>
    <xf numFmtId="167" fontId="11" fillId="0" borderId="0" xfId="0" applyNumberFormat="1" applyFont="1"/>
    <xf numFmtId="0" fontId="1" fillId="2" borderId="35" xfId="0" applyFont="1" applyFill="1" applyBorder="1" applyAlignment="1">
      <alignment horizontal="center" vertical="center"/>
    </xf>
    <xf numFmtId="0" fontId="0" fillId="19" borderId="0" xfId="0" applyFill="1"/>
    <xf numFmtId="164" fontId="0" fillId="19" borderId="0" xfId="0" applyNumberFormat="1" applyFill="1"/>
    <xf numFmtId="0" fontId="12" fillId="3" borderId="7" xfId="0" applyFont="1" applyFill="1" applyBorder="1" applyAlignment="1" applyProtection="1">
      <alignment horizontal="center" vertical="center"/>
      <protection locked="0"/>
    </xf>
    <xf numFmtId="0" fontId="12" fillId="3" borderId="8" xfId="0" applyFont="1" applyFill="1" applyBorder="1" applyAlignment="1" applyProtection="1">
      <alignment horizontal="center" vertical="center"/>
      <protection locked="0"/>
    </xf>
    <xf numFmtId="0" fontId="12" fillId="3" borderId="9" xfId="0" applyFont="1" applyFill="1" applyBorder="1" applyAlignment="1" applyProtection="1">
      <alignment horizontal="center" vertical="center"/>
      <protection locked="0"/>
    </xf>
    <xf numFmtId="0" fontId="12" fillId="3" borderId="36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0" fontId="12" fillId="3" borderId="36" xfId="0" applyFont="1" applyFill="1" applyBorder="1" applyAlignment="1" applyProtection="1">
      <alignment horizontal="center" vertical="center"/>
      <protection locked="0"/>
    </xf>
    <xf numFmtId="0" fontId="5" fillId="5" borderId="26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4" fontId="6" fillId="3" borderId="16" xfId="0" applyNumberFormat="1" applyFont="1" applyFill="1" applyBorder="1" applyAlignment="1">
      <alignment horizontal="center" vertical="center"/>
    </xf>
    <xf numFmtId="164" fontId="6" fillId="3" borderId="28" xfId="0" applyNumberFormat="1" applyFont="1" applyFill="1" applyBorder="1" applyAlignment="1">
      <alignment horizontal="center" vertical="center"/>
    </xf>
    <xf numFmtId="164" fontId="6" fillId="3" borderId="15" xfId="0" applyNumberFormat="1" applyFont="1" applyFill="1" applyBorder="1" applyAlignment="1">
      <alignment horizontal="center" vertical="center"/>
    </xf>
    <xf numFmtId="164" fontId="34" fillId="3" borderId="26" xfId="0" applyNumberFormat="1" applyFont="1" applyFill="1" applyBorder="1" applyAlignment="1">
      <alignment horizontal="center" vertical="center"/>
    </xf>
    <xf numFmtId="164" fontId="34" fillId="3" borderId="14" xfId="0" applyNumberFormat="1" applyFont="1" applyFill="1" applyBorder="1" applyAlignment="1">
      <alignment horizontal="center" vertical="center"/>
    </xf>
    <xf numFmtId="164" fontId="34" fillId="3" borderId="0" xfId="0" applyNumberFormat="1" applyFont="1" applyFill="1" applyBorder="1" applyAlignment="1">
      <alignment horizontal="center" vertical="center"/>
    </xf>
    <xf numFmtId="164" fontId="34" fillId="3" borderId="16" xfId="0" applyNumberFormat="1" applyFont="1" applyFill="1" applyBorder="1" applyAlignment="1">
      <alignment horizontal="center" vertical="center"/>
    </xf>
    <xf numFmtId="164" fontId="34" fillId="3" borderId="28" xfId="0" applyNumberFormat="1" applyFont="1" applyFill="1" applyBorder="1" applyAlignment="1">
      <alignment horizontal="center" vertical="center"/>
    </xf>
    <xf numFmtId="164" fontId="34" fillId="3" borderId="15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 applyProtection="1">
      <alignment horizontal="center" vertical="center"/>
      <protection locked="0"/>
    </xf>
    <xf numFmtId="164" fontId="7" fillId="3" borderId="16" xfId="0" applyNumberFormat="1" applyFont="1" applyFill="1" applyBorder="1" applyAlignment="1" applyProtection="1">
      <alignment horizontal="center" vertical="center"/>
      <protection locked="0"/>
    </xf>
    <xf numFmtId="164" fontId="7" fillId="3" borderId="28" xfId="0" applyNumberFormat="1" applyFont="1" applyFill="1" applyBorder="1" applyAlignment="1" applyProtection="1">
      <alignment horizontal="center" vertical="center"/>
      <protection locked="0"/>
    </xf>
    <xf numFmtId="164" fontId="7" fillId="3" borderId="15" xfId="0" applyNumberFormat="1" applyFont="1" applyFill="1" applyBorder="1" applyAlignment="1" applyProtection="1">
      <alignment horizontal="center" vertical="center"/>
      <protection locked="0"/>
    </xf>
    <xf numFmtId="165" fontId="14" fillId="3" borderId="17" xfId="0" applyNumberFormat="1" applyFont="1" applyFill="1" applyBorder="1" applyAlignment="1" applyProtection="1">
      <alignment horizontal="center" vertical="center"/>
      <protection locked="0"/>
    </xf>
    <xf numFmtId="165" fontId="14" fillId="3" borderId="18" xfId="0" applyNumberFormat="1" applyFont="1" applyFill="1" applyBorder="1" applyAlignment="1" applyProtection="1">
      <alignment horizontal="center" vertical="center"/>
      <protection locked="0"/>
    </xf>
    <xf numFmtId="165" fontId="14" fillId="3" borderId="19" xfId="0" applyNumberFormat="1" applyFont="1" applyFill="1" applyBorder="1" applyAlignment="1" applyProtection="1">
      <alignment horizontal="center" vertical="center"/>
      <protection locked="0"/>
    </xf>
    <xf numFmtId="165" fontId="14" fillId="3" borderId="20" xfId="0" applyNumberFormat="1" applyFont="1" applyFill="1" applyBorder="1" applyAlignment="1" applyProtection="1">
      <alignment horizontal="center" vertical="center"/>
      <protection locked="0"/>
    </xf>
    <xf numFmtId="165" fontId="14" fillId="3" borderId="0" xfId="0" applyNumberFormat="1" applyFont="1" applyFill="1" applyBorder="1" applyAlignment="1" applyProtection="1">
      <alignment horizontal="center" vertical="center"/>
      <protection locked="0"/>
    </xf>
    <xf numFmtId="165" fontId="14" fillId="3" borderId="21" xfId="0" applyNumberFormat="1" applyFont="1" applyFill="1" applyBorder="1" applyAlignment="1" applyProtection="1">
      <alignment horizontal="center" vertical="center"/>
      <protection locked="0"/>
    </xf>
    <xf numFmtId="165" fontId="14" fillId="3" borderId="22" xfId="0" applyNumberFormat="1" applyFont="1" applyFill="1" applyBorder="1" applyAlignment="1" applyProtection="1">
      <alignment horizontal="center" vertical="center"/>
      <protection locked="0"/>
    </xf>
    <xf numFmtId="165" fontId="14" fillId="3" borderId="23" xfId="0" applyNumberFormat="1" applyFont="1" applyFill="1" applyBorder="1" applyAlignment="1" applyProtection="1">
      <alignment horizontal="center" vertical="center"/>
      <protection locked="0"/>
    </xf>
    <xf numFmtId="165" fontId="14" fillId="3" borderId="24" xfId="0" applyNumberFormat="1" applyFont="1" applyFill="1" applyBorder="1" applyAlignment="1" applyProtection="1">
      <alignment horizontal="center" vertical="center"/>
      <protection locked="0"/>
    </xf>
    <xf numFmtId="0" fontId="23" fillId="12" borderId="29" xfId="0" applyFont="1" applyFill="1" applyBorder="1" applyAlignment="1" applyProtection="1">
      <alignment horizontal="center" vertical="center"/>
      <protection locked="0"/>
    </xf>
    <xf numFmtId="0" fontId="23" fillId="12" borderId="31" xfId="0" applyFont="1" applyFill="1" applyBorder="1" applyAlignment="1" applyProtection="1">
      <alignment horizontal="center" vertical="center"/>
      <protection locked="0"/>
    </xf>
    <xf numFmtId="14" fontId="13" fillId="2" borderId="25" xfId="0" applyNumberFormat="1" applyFont="1" applyFill="1" applyBorder="1" applyAlignment="1">
      <alignment horizontal="center" vertical="center"/>
    </xf>
    <xf numFmtId="14" fontId="13" fillId="2" borderId="26" xfId="0" applyNumberFormat="1" applyFont="1" applyFill="1" applyBorder="1" applyAlignment="1">
      <alignment horizontal="center" vertical="center"/>
    </xf>
    <xf numFmtId="14" fontId="13" fillId="2" borderId="14" xfId="0" applyNumberFormat="1" applyFont="1" applyFill="1" applyBorder="1" applyAlignment="1">
      <alignment horizontal="center" vertical="center"/>
    </xf>
    <xf numFmtId="14" fontId="13" fillId="2" borderId="27" xfId="0" applyNumberFormat="1" applyFont="1" applyFill="1" applyBorder="1" applyAlignment="1">
      <alignment horizontal="center" vertical="center"/>
    </xf>
    <xf numFmtId="14" fontId="13" fillId="2" borderId="28" xfId="0" applyNumberFormat="1" applyFont="1" applyFill="1" applyBorder="1" applyAlignment="1">
      <alignment horizontal="center" vertical="center"/>
    </xf>
    <xf numFmtId="14" fontId="13" fillId="2" borderId="15" xfId="0" applyNumberFormat="1" applyFont="1" applyFill="1" applyBorder="1" applyAlignment="1">
      <alignment horizontal="center" vertical="center"/>
    </xf>
    <xf numFmtId="165" fontId="14" fillId="3" borderId="25" xfId="0" applyNumberFormat="1" applyFont="1" applyFill="1" applyBorder="1" applyAlignment="1">
      <alignment horizontal="center" vertical="center"/>
    </xf>
    <xf numFmtId="165" fontId="14" fillId="3" borderId="26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  <xf numFmtId="165" fontId="14" fillId="3" borderId="27" xfId="0" applyNumberFormat="1" applyFont="1" applyFill="1" applyBorder="1" applyAlignment="1">
      <alignment horizontal="center" vertical="center"/>
    </xf>
    <xf numFmtId="165" fontId="14" fillId="3" borderId="28" xfId="0" applyNumberFormat="1" applyFont="1" applyFill="1" applyBorder="1" applyAlignment="1">
      <alignment horizontal="center" vertical="center"/>
    </xf>
    <xf numFmtId="165" fontId="14" fillId="3" borderId="15" xfId="0" applyNumberFormat="1" applyFont="1" applyFill="1" applyBorder="1" applyAlignment="1">
      <alignment horizontal="center" vertical="center"/>
    </xf>
    <xf numFmtId="0" fontId="4" fillId="6" borderId="29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6" borderId="31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0" borderId="16" xfId="0" applyFont="1" applyFill="1" applyBorder="1" applyAlignment="1">
      <alignment horizontal="center" vertical="center"/>
    </xf>
    <xf numFmtId="164" fontId="20" fillId="11" borderId="0" xfId="0" applyNumberFormat="1" applyFont="1" applyFill="1" applyAlignment="1">
      <alignment horizontal="center" vertical="center" wrapText="1"/>
    </xf>
    <xf numFmtId="164" fontId="20" fillId="11" borderId="32" xfId="0" applyNumberFormat="1" applyFont="1" applyFill="1" applyBorder="1" applyAlignment="1">
      <alignment horizontal="center" vertical="center"/>
    </xf>
    <xf numFmtId="0" fontId="20" fillId="11" borderId="33" xfId="0" applyFont="1" applyFill="1" applyBorder="1" applyAlignment="1">
      <alignment horizontal="center" vertical="center"/>
    </xf>
    <xf numFmtId="0" fontId="20" fillId="11" borderId="34" xfId="0" applyFont="1" applyFill="1" applyBorder="1" applyAlignment="1">
      <alignment horizontal="center" vertical="center"/>
    </xf>
    <xf numFmtId="0" fontId="35" fillId="20" borderId="0" xfId="0" applyFont="1" applyFill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225778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0512779" y="3760611"/>
          <a:ext cx="1396999" cy="7690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MAJ  Articles</a:t>
          </a:r>
        </a:p>
        <a:p>
          <a:pPr algn="ctr"/>
          <a:r>
            <a:rPr lang="fr-FR" sz="1400"/>
            <a:t> (</a:t>
          </a:r>
          <a:r>
            <a:rPr lang="fr-FR" sz="1400" b="1"/>
            <a:t>Ajout-Modif</a:t>
          </a:r>
          <a:r>
            <a:rPr lang="fr-FR" sz="1400"/>
            <a:t>)</a:t>
          </a:r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s-ventes-et-des-stocks-t42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V100"/>
  <sheetViews>
    <sheetView tabSelected="1" zoomScale="80" zoomScaleNormal="80" workbookViewId="0">
      <selection activeCell="A2" sqref="A2"/>
    </sheetView>
  </sheetViews>
  <sheetFormatPr baseColWidth="10" defaultColWidth="23.7265625" defaultRowHeight="25.5" customHeight="1"/>
  <cols>
    <col min="1" max="1" width="22.90625" style="4" customWidth="1"/>
    <col min="2" max="2" width="18.54296875" style="4" customWidth="1"/>
    <col min="3" max="3" width="21.6328125" style="4" customWidth="1"/>
    <col min="4" max="4" width="9.7265625" style="4" customWidth="1"/>
    <col min="5" max="5" width="19.6328125" style="23" customWidth="1"/>
    <col min="6" max="6" width="8.1796875" style="36" customWidth="1"/>
    <col min="7" max="7" width="12.7265625" style="3" customWidth="1"/>
    <col min="8" max="8" width="24.54296875" style="3" customWidth="1"/>
    <col min="9" max="9" width="6.26953125" style="3" customWidth="1"/>
    <col min="10" max="10" width="4.7265625" style="3" customWidth="1"/>
    <col min="11" max="11" width="23.7265625" style="3"/>
    <col min="12" max="12" width="17.08984375" style="3" customWidth="1"/>
    <col min="13" max="17" width="23.7265625" style="3"/>
    <col min="18" max="20" width="0" style="3" hidden="1" customWidth="1"/>
    <col min="21" max="16384" width="23.7265625" style="3"/>
  </cols>
  <sheetData>
    <row r="1" spans="1:22" ht="27.75" customHeight="1" thickBot="1">
      <c r="A1" s="1" t="s">
        <v>40</v>
      </c>
      <c r="B1" s="62" t="s">
        <v>35</v>
      </c>
      <c r="C1" s="62" t="s">
        <v>36</v>
      </c>
      <c r="D1" s="2" t="s">
        <v>7</v>
      </c>
      <c r="E1" s="22" t="s">
        <v>0</v>
      </c>
      <c r="F1" s="34" t="s">
        <v>16</v>
      </c>
      <c r="G1" s="38" t="str">
        <f>IF(Caisse!M3&gt;2000,"Versement Banque à prévoir!","")</f>
        <v/>
      </c>
      <c r="H1" s="38"/>
      <c r="J1" s="85">
        <f ca="1">TODAY()</f>
        <v>41525</v>
      </c>
      <c r="K1" s="85"/>
      <c r="L1" s="85"/>
      <c r="M1" s="18" t="s">
        <v>67</v>
      </c>
      <c r="P1" s="3">
        <v>2013</v>
      </c>
      <c r="Q1" s="54" t="s">
        <v>31</v>
      </c>
    </row>
    <row r="2" spans="1:22" ht="22.5" customHeight="1">
      <c r="A2" s="65"/>
      <c r="B2" s="70"/>
      <c r="C2" s="70"/>
      <c r="D2" s="5"/>
      <c r="E2" s="37" t="str">
        <f t="shared" ref="E2:E24" si="0">IF($B2="","",VLOOKUP($B2,Prix,3,FALSE)*D2)</f>
        <v/>
      </c>
      <c r="F2" s="35" t="str">
        <f>IF(A2="","",VLOOKUP(A2,Articles!$A$2:$E$45,5,FALSE)-D2)</f>
        <v/>
      </c>
      <c r="G2" s="87" t="s">
        <v>1</v>
      </c>
      <c r="H2" s="88"/>
      <c r="J2" s="85"/>
      <c r="K2" s="85"/>
      <c r="L2" s="85"/>
      <c r="Q2" s="3" t="s">
        <v>17</v>
      </c>
      <c r="R2" s="3" t="str">
        <f>Articles!A2</f>
        <v>Apple</v>
      </c>
      <c r="S2" s="3" t="str">
        <f>Articles!B2</f>
        <v>IPHONE 4</v>
      </c>
      <c r="T2" s="3" t="str">
        <f>Articles!C2</f>
        <v>8 Go Blanc</v>
      </c>
      <c r="U2" s="133" t="s">
        <v>84</v>
      </c>
      <c r="V2" s="133"/>
    </row>
    <row r="3" spans="1:22" ht="22.5" customHeight="1" thickBot="1">
      <c r="A3" s="66"/>
      <c r="B3" s="70"/>
      <c r="C3" s="70"/>
      <c r="D3" s="6"/>
      <c r="E3" s="37" t="str">
        <f t="shared" si="0"/>
        <v/>
      </c>
      <c r="F3" s="35" t="str">
        <f>IF(A3="","",VLOOKUP(A3,Articles!$A$2:$E$45,5,FALSE)-D3)</f>
        <v/>
      </c>
      <c r="G3" s="89"/>
      <c r="H3" s="90"/>
      <c r="Q3" s="3" t="s">
        <v>18</v>
      </c>
      <c r="R3" s="3" t="str">
        <f>Articles!A3</f>
        <v>Apple</v>
      </c>
      <c r="S3" s="3" t="str">
        <f>Articles!B3</f>
        <v>IPHONE 4S</v>
      </c>
      <c r="T3" s="3" t="str">
        <f>Articles!C3</f>
        <v>16 Go</v>
      </c>
      <c r="U3" s="133" t="s">
        <v>85</v>
      </c>
      <c r="V3" s="133"/>
    </row>
    <row r="4" spans="1:22" ht="22.5" customHeight="1" thickTop="1">
      <c r="A4" s="66"/>
      <c r="B4" s="70"/>
      <c r="C4" s="70"/>
      <c r="D4" s="6"/>
      <c r="E4" s="37" t="str">
        <f t="shared" si="0"/>
        <v/>
      </c>
      <c r="F4" s="35" t="str">
        <f>IF(A4="","",VLOOKUP(A4,Articles!$A$2:$E$45,5,FALSE)-D4)</f>
        <v/>
      </c>
      <c r="G4" s="79" t="str">
        <f>IF(SUM(E2:E24)=0,"",SUM(E2:E24))</f>
        <v/>
      </c>
      <c r="H4" s="80"/>
      <c r="J4" s="99">
        <v>41525.810729166667</v>
      </c>
      <c r="K4" s="100"/>
      <c r="L4" s="101"/>
      <c r="Q4" s="3" t="s">
        <v>19</v>
      </c>
      <c r="R4" s="3" t="str">
        <f>Articles!A4</f>
        <v>Blackberry</v>
      </c>
      <c r="S4" s="3" t="str">
        <f>Articles!B4</f>
        <v>CURVE</v>
      </c>
      <c r="T4" s="3">
        <f>Articles!C4</f>
        <v>9320</v>
      </c>
    </row>
    <row r="5" spans="1:22" ht="22.5" customHeight="1">
      <c r="A5" s="66"/>
      <c r="B5" s="70"/>
      <c r="C5" s="70"/>
      <c r="D5" s="6"/>
      <c r="E5" s="37" t="str">
        <f t="shared" si="0"/>
        <v/>
      </c>
      <c r="F5" s="35" t="str">
        <f>IF(A5="","",VLOOKUP(A5,Articles!$A$2:$E$45,5,FALSE)-D5)</f>
        <v/>
      </c>
      <c r="G5" s="81"/>
      <c r="H5" s="82"/>
      <c r="J5" s="102"/>
      <c r="K5" s="103"/>
      <c r="L5" s="104"/>
      <c r="R5" s="3" t="str">
        <f>Articles!A5</f>
        <v>Blackberry</v>
      </c>
      <c r="S5" s="3" t="str">
        <f>Articles!B5</f>
        <v>Z10</v>
      </c>
      <c r="T5" s="3" t="str">
        <f>Articles!C5</f>
        <v>Blanc</v>
      </c>
    </row>
    <row r="6" spans="1:22" ht="22.5" customHeight="1" thickBot="1">
      <c r="A6" s="66"/>
      <c r="B6" s="70"/>
      <c r="C6" s="70"/>
      <c r="D6" s="6"/>
      <c r="E6" s="37" t="str">
        <f t="shared" si="0"/>
        <v/>
      </c>
      <c r="F6" s="35" t="str">
        <f>IF(A6="","",VLOOKUP(A6,Articles!$A$2:$E$45,5,FALSE)-D6)</f>
        <v/>
      </c>
      <c r="G6" s="81"/>
      <c r="H6" s="82"/>
      <c r="J6" s="105"/>
      <c r="K6" s="106"/>
      <c r="L6" s="107"/>
      <c r="R6" s="3" t="str">
        <f>Articles!A6</f>
        <v>Lg</v>
      </c>
      <c r="S6" s="3" t="str">
        <f>Articles!B6</f>
        <v>T385</v>
      </c>
      <c r="T6" s="3" t="str">
        <f>Articles!C6</f>
        <v>Wifi</v>
      </c>
    </row>
    <row r="7" spans="1:22" ht="22.5" customHeight="1" thickTop="1" thickBot="1">
      <c r="A7" s="65"/>
      <c r="B7" s="70"/>
      <c r="C7" s="70"/>
      <c r="D7" s="6"/>
      <c r="E7" s="37" t="str">
        <f t="shared" si="0"/>
        <v/>
      </c>
      <c r="F7" s="35" t="str">
        <f>IF(A7="","",VLOOKUP(A7,Articles!$A$2:$E$45,5,FALSE)-D7)</f>
        <v/>
      </c>
      <c r="G7" s="83"/>
      <c r="H7" s="84"/>
      <c r="R7" s="3" t="str">
        <f>Articles!A7</f>
        <v>Lg</v>
      </c>
      <c r="S7" s="3" t="str">
        <f>Articles!B7</f>
        <v>OPTIMUS</v>
      </c>
      <c r="T7" s="3" t="str">
        <f>Articles!C7</f>
        <v>L3</v>
      </c>
    </row>
    <row r="8" spans="1:22" ht="22.5" customHeight="1">
      <c r="A8" s="66"/>
      <c r="B8" s="70"/>
      <c r="C8" s="70"/>
      <c r="D8" s="6"/>
      <c r="E8" s="37" t="str">
        <f t="shared" si="0"/>
        <v/>
      </c>
      <c r="F8" s="35" t="str">
        <f>IF(A8="","",VLOOKUP(A8,Articles!$A$2:$E$45,5,FALSE)-D8)</f>
        <v/>
      </c>
      <c r="R8" s="3" t="str">
        <f>Articles!A8</f>
        <v>Nokia</v>
      </c>
      <c r="S8" s="3" t="str">
        <f>Articles!B8</f>
        <v>C2-05</v>
      </c>
      <c r="T8" s="3" t="str">
        <f>Articles!C8</f>
        <v>Gris</v>
      </c>
    </row>
    <row r="9" spans="1:22" ht="22.5" customHeight="1">
      <c r="A9" s="66"/>
      <c r="B9" s="70"/>
      <c r="C9" s="70"/>
      <c r="D9" s="6"/>
      <c r="E9" s="37" t="str">
        <f t="shared" si="0"/>
        <v/>
      </c>
      <c r="F9" s="35" t="str">
        <f>IF(A9="","",VLOOKUP(A9,Articles!$A$2:$E$45,5,FALSE)-D9)</f>
        <v/>
      </c>
      <c r="R9" s="3" t="str">
        <f>Articles!A9</f>
        <v>Nokia</v>
      </c>
      <c r="S9" s="3" t="str">
        <f>Articles!B9</f>
        <v>ASHA 302</v>
      </c>
      <c r="T9" s="3" t="str">
        <f>Articles!C9</f>
        <v>Blanc</v>
      </c>
    </row>
    <row r="10" spans="1:22" ht="22.5" customHeight="1" thickBot="1">
      <c r="A10" s="65"/>
      <c r="B10" s="70"/>
      <c r="C10" s="70"/>
      <c r="D10" s="6"/>
      <c r="E10" s="37" t="str">
        <f t="shared" si="0"/>
        <v/>
      </c>
      <c r="F10" s="35" t="str">
        <f>IF(A10="","",VLOOKUP(A10,Articles!$A$2:$E$45,5,FALSE)-D10)</f>
        <v/>
      </c>
      <c r="R10" s="3" t="str">
        <f>Articles!A10</f>
        <v>Samsung</v>
      </c>
      <c r="S10" s="3" t="str">
        <f>Articles!B10</f>
        <v>GALAXY Y</v>
      </c>
      <c r="T10" s="3" t="str">
        <f>Articles!C10</f>
        <v>Noir</v>
      </c>
    </row>
    <row r="11" spans="1:22" ht="22.5" customHeight="1">
      <c r="A11" s="66"/>
      <c r="B11" s="70"/>
      <c r="C11" s="70"/>
      <c r="D11" s="6"/>
      <c r="E11" s="37" t="str">
        <f t="shared" si="0"/>
        <v/>
      </c>
      <c r="F11" s="35" t="str">
        <f>IF(A11="","",VLOOKUP(A11,Articles!$A$2:$E$45,5,FALSE)-D11)</f>
        <v/>
      </c>
      <c r="G11" s="91" t="s">
        <v>3</v>
      </c>
      <c r="H11" s="92"/>
      <c r="R11" s="3" t="str">
        <f>Articles!A11</f>
        <v>Samsung</v>
      </c>
      <c r="S11" s="3" t="str">
        <f>Articles!B11</f>
        <v>SOLID B2710</v>
      </c>
      <c r="T11" s="3" t="str">
        <f>Articles!C11</f>
        <v>Blanc</v>
      </c>
    </row>
    <row r="12" spans="1:22" ht="22.5" customHeight="1" thickBot="1">
      <c r="A12" s="66"/>
      <c r="B12" s="70"/>
      <c r="C12" s="70"/>
      <c r="D12" s="6"/>
      <c r="E12" s="37" t="str">
        <f t="shared" si="0"/>
        <v/>
      </c>
      <c r="F12" s="35" t="str">
        <f>IF(A12="","",VLOOKUP(A12,Articles!$A$2:$E$45,5,FALSE)-D12)</f>
        <v/>
      </c>
      <c r="G12" s="93"/>
      <c r="H12" s="94"/>
      <c r="R12" s="3" t="str">
        <f>Articles!A12</f>
        <v>Samsung</v>
      </c>
      <c r="S12" s="3" t="str">
        <f>Articles!B12</f>
        <v>GT-C3595</v>
      </c>
      <c r="T12" s="3" t="str">
        <f>Articles!C12</f>
        <v>Argent</v>
      </c>
    </row>
    <row r="13" spans="1:22" ht="22.5" customHeight="1">
      <c r="A13" s="66"/>
      <c r="B13" s="70"/>
      <c r="C13" s="70"/>
      <c r="D13" s="6"/>
      <c r="E13" s="37" t="str">
        <f t="shared" si="0"/>
        <v/>
      </c>
      <c r="F13" s="35" t="str">
        <f>IF(A13="","",VLOOKUP(A13,Articles!$A$2:$E$45,5,FALSE)-D13)</f>
        <v/>
      </c>
      <c r="G13" s="95"/>
      <c r="H13" s="96"/>
      <c r="K13" s="86"/>
      <c r="L13" s="86"/>
      <c r="R13" s="3" t="str">
        <f>Articles!A13</f>
        <v>Samsung</v>
      </c>
      <c r="S13" s="3" t="str">
        <f>Articles!B13</f>
        <v>E 1190</v>
      </c>
      <c r="T13" s="3" t="str">
        <f>Articles!C13</f>
        <v>Rouge</v>
      </c>
    </row>
    <row r="14" spans="1:22" ht="22.5" customHeight="1">
      <c r="A14" s="66"/>
      <c r="B14" s="70"/>
      <c r="C14" s="70"/>
      <c r="D14" s="6"/>
      <c r="E14" s="37" t="str">
        <f t="shared" si="0"/>
        <v/>
      </c>
      <c r="F14" s="35" t="str">
        <f>IF(A14="","",VLOOKUP(A14,Articles!$A$2:$E$45,5,FALSE)-D14)</f>
        <v/>
      </c>
      <c r="G14" s="95"/>
      <c r="H14" s="96"/>
      <c r="K14" s="86"/>
      <c r="L14" s="86"/>
      <c r="R14" s="3" t="str">
        <f>Articles!A14</f>
        <v>Samsung</v>
      </c>
      <c r="S14" s="3" t="str">
        <f>Articles!B14</f>
        <v>S123458</v>
      </c>
      <c r="T14" s="3" t="str">
        <f>Articles!C14</f>
        <v>Graphite</v>
      </c>
    </row>
    <row r="15" spans="1:22" ht="22.5" customHeight="1" thickBot="1">
      <c r="A15" s="66"/>
      <c r="B15" s="70"/>
      <c r="C15" s="70"/>
      <c r="D15" s="6"/>
      <c r="E15" s="37" t="str">
        <f t="shared" si="0"/>
        <v/>
      </c>
      <c r="F15" s="35" t="str">
        <f>IF(A15="","",VLOOKUP(A15,Articles!$A$2:$E$45,5,FALSE)-D15)</f>
        <v/>
      </c>
      <c r="G15" s="97"/>
      <c r="H15" s="98"/>
      <c r="K15" s="86"/>
      <c r="L15" s="86"/>
      <c r="R15" s="3" t="str">
        <f>Articles!A15</f>
        <v>Sony</v>
      </c>
      <c r="S15" s="3" t="str">
        <f>Articles!B15</f>
        <v>XPERIA E</v>
      </c>
      <c r="T15" s="3" t="str">
        <f>Articles!C15</f>
        <v>Tactile</v>
      </c>
    </row>
    <row r="16" spans="1:22" ht="22.5" customHeight="1" thickBot="1">
      <c r="A16" s="66"/>
      <c r="B16" s="70"/>
      <c r="C16" s="70"/>
      <c r="D16" s="6"/>
      <c r="E16" s="37" t="str">
        <f t="shared" si="0"/>
        <v/>
      </c>
      <c r="F16" s="35" t="str">
        <f>IF(A16="","",VLOOKUP(A16,Articles!$A$2:$E$45,5,FALSE)-D16)</f>
        <v/>
      </c>
      <c r="G16" s="108"/>
      <c r="H16" s="109"/>
      <c r="R16" s="3" t="str">
        <f>Articles!A16</f>
        <v>Sony</v>
      </c>
      <c r="S16" s="3" t="str">
        <f>Articles!B16</f>
        <v>XPERIA M</v>
      </c>
      <c r="T16" s="3" t="str">
        <f>Articles!C16</f>
        <v>Noir</v>
      </c>
    </row>
    <row r="17" spans="1:20" ht="22.5" customHeight="1">
      <c r="A17" s="66"/>
      <c r="B17" s="70"/>
      <c r="C17" s="70"/>
      <c r="D17" s="6"/>
      <c r="E17" s="37" t="str">
        <f t="shared" si="0"/>
        <v/>
      </c>
      <c r="F17" s="35" t="str">
        <f>IF(A17="","",VLOOKUP(A17,Articles!$A$2:$E$45,5,FALSE)-D17)</f>
        <v/>
      </c>
      <c r="G17" s="71" t="s">
        <v>2</v>
      </c>
      <c r="H17" s="72"/>
      <c r="L17" s="39"/>
      <c r="R17" s="3">
        <f>Articles!A17</f>
        <v>0</v>
      </c>
      <c r="S17" s="3">
        <f>Articles!B17</f>
        <v>0</v>
      </c>
      <c r="T17" s="3">
        <f>Articles!C17</f>
        <v>0</v>
      </c>
    </row>
    <row r="18" spans="1:20" ht="22.5" customHeight="1" thickBot="1">
      <c r="A18" s="66"/>
      <c r="B18" s="70"/>
      <c r="C18" s="70"/>
      <c r="D18" s="6"/>
      <c r="E18" s="37" t="str">
        <f t="shared" si="0"/>
        <v/>
      </c>
      <c r="F18" s="35" t="str">
        <f>IF(A18="","",VLOOKUP(A18,Articles!$A$2:$E$45,5,FALSE)-D18)</f>
        <v/>
      </c>
      <c r="G18" s="73"/>
      <c r="H18" s="74"/>
      <c r="R18" s="3">
        <f>Articles!A18</f>
        <v>0</v>
      </c>
      <c r="S18" s="3">
        <f>Articles!B18</f>
        <v>0</v>
      </c>
      <c r="T18" s="3">
        <f>Articles!C18</f>
        <v>0</v>
      </c>
    </row>
    <row r="19" spans="1:20" ht="22.5" customHeight="1">
      <c r="A19" s="66"/>
      <c r="B19" s="70"/>
      <c r="C19" s="70"/>
      <c r="D19" s="6"/>
      <c r="E19" s="37" t="str">
        <f t="shared" si="0"/>
        <v/>
      </c>
      <c r="F19" s="35" t="str">
        <f>IF(A19="","",VLOOKUP(A19,Articles!$A$2:$E$45,5,FALSE)-D19)</f>
        <v/>
      </c>
      <c r="G19" s="75" t="str">
        <f>IF(G13&gt;0,G4-G13,"")</f>
        <v/>
      </c>
      <c r="H19" s="76"/>
      <c r="I19" s="10"/>
      <c r="J19" s="12"/>
      <c r="K19" s="9"/>
      <c r="L19" s="9"/>
      <c r="R19" s="3">
        <f>Articles!A19</f>
        <v>0</v>
      </c>
      <c r="S19" s="3">
        <f>Articles!B19</f>
        <v>0</v>
      </c>
      <c r="T19" s="3">
        <f>Articles!C19</f>
        <v>0</v>
      </c>
    </row>
    <row r="20" spans="1:20" ht="22.5" customHeight="1">
      <c r="A20" s="66"/>
      <c r="B20" s="70"/>
      <c r="C20" s="70"/>
      <c r="D20" s="6"/>
      <c r="E20" s="37" t="str">
        <f t="shared" si="0"/>
        <v/>
      </c>
      <c r="F20" s="35" t="str">
        <f>IF(A20="","",VLOOKUP(A20,Articles!$A$2:$E$45,5,FALSE)-D20)</f>
        <v/>
      </c>
      <c r="G20" s="75"/>
      <c r="H20" s="76"/>
      <c r="I20" s="10" t="str">
        <f>IF(G13="","",IF(G13&lt;G4,"Somme reçue insuffisante!!!",""))</f>
        <v/>
      </c>
      <c r="J20" s="12"/>
      <c r="K20" s="9"/>
      <c r="L20" s="9"/>
      <c r="R20" s="3">
        <f>Articles!A20</f>
        <v>0</v>
      </c>
      <c r="S20" s="3">
        <f>Articles!B20</f>
        <v>0</v>
      </c>
      <c r="T20" s="3">
        <f>Articles!C20</f>
        <v>0</v>
      </c>
    </row>
    <row r="21" spans="1:20" ht="22.5" customHeight="1" thickBot="1">
      <c r="A21" s="66"/>
      <c r="B21" s="70"/>
      <c r="C21" s="70"/>
      <c r="D21" s="6"/>
      <c r="E21" s="37" t="str">
        <f t="shared" si="0"/>
        <v/>
      </c>
      <c r="F21" s="35" t="str">
        <f>IF(A21="","",VLOOKUP(A21,Articles!$A$2:$E$45,5,FALSE)-D21)</f>
        <v/>
      </c>
      <c r="G21" s="77"/>
      <c r="H21" s="78"/>
      <c r="I21" s="8"/>
      <c r="J21" s="13"/>
      <c r="K21" s="9"/>
      <c r="L21" s="9"/>
      <c r="R21" s="3">
        <f>Articles!A21</f>
        <v>0</v>
      </c>
      <c r="S21" s="3">
        <f>Articles!B21</f>
        <v>0</v>
      </c>
      <c r="T21" s="3">
        <f>Articles!C21</f>
        <v>0</v>
      </c>
    </row>
    <row r="22" spans="1:20" ht="22.5" customHeight="1">
      <c r="A22" s="66"/>
      <c r="B22" s="70"/>
      <c r="C22" s="70"/>
      <c r="D22" s="6"/>
      <c r="E22" s="37" t="str">
        <f t="shared" si="0"/>
        <v/>
      </c>
      <c r="F22" s="35" t="str">
        <f>IF(A22="","",VLOOKUP(A22,Articles!$A$2:$E$45,5,FALSE)-D22)</f>
        <v/>
      </c>
      <c r="R22" s="3">
        <f>Articles!A22</f>
        <v>0</v>
      </c>
      <c r="S22" s="3">
        <f>Articles!B22</f>
        <v>0</v>
      </c>
      <c r="T22" s="3">
        <f>Articles!C22</f>
        <v>0</v>
      </c>
    </row>
    <row r="23" spans="1:20" ht="22.5" customHeight="1">
      <c r="A23" s="66"/>
      <c r="B23" s="70"/>
      <c r="C23" s="70"/>
      <c r="D23" s="6"/>
      <c r="E23" s="37" t="str">
        <f t="shared" si="0"/>
        <v/>
      </c>
      <c r="F23" s="35" t="str">
        <f>IF(A23="","",VLOOKUP(A23,Articles!$A$2:$E$45,5,FALSE)-D23)</f>
        <v/>
      </c>
      <c r="G23" s="49" t="s">
        <v>23</v>
      </c>
      <c r="H23" s="44"/>
      <c r="I23" s="44"/>
      <c r="J23" s="44"/>
      <c r="K23" s="44"/>
      <c r="L23" s="45"/>
      <c r="M23" s="45"/>
      <c r="R23" s="3">
        <f>Articles!A23</f>
        <v>0</v>
      </c>
      <c r="S23" s="3">
        <f>Articles!B23</f>
        <v>0</v>
      </c>
      <c r="T23" s="3">
        <f>Articles!C23</f>
        <v>0</v>
      </c>
    </row>
    <row r="24" spans="1:20" ht="22.5" customHeight="1" thickBot="1">
      <c r="A24" s="67"/>
      <c r="B24" s="70"/>
      <c r="C24" s="70"/>
      <c r="D24" s="7"/>
      <c r="E24" s="37" t="str">
        <f t="shared" si="0"/>
        <v/>
      </c>
      <c r="F24" s="35" t="str">
        <f>IF(A24="","",VLOOKUP(A24,Articles!$A$2:$E$45,5,FALSE)-D24)</f>
        <v/>
      </c>
      <c r="G24" s="44" t="s">
        <v>41</v>
      </c>
      <c r="H24" s="44"/>
      <c r="I24" s="44"/>
      <c r="J24" s="44"/>
      <c r="K24" s="44"/>
      <c r="L24" s="45"/>
      <c r="M24" s="45"/>
      <c r="R24" s="3">
        <f>Articles!A24</f>
        <v>0</v>
      </c>
      <c r="S24" s="3">
        <f>Articles!B24</f>
        <v>0</v>
      </c>
      <c r="T24" s="3">
        <f>Articles!C24</f>
        <v>0</v>
      </c>
    </row>
    <row r="25" spans="1:20" ht="25.5" customHeight="1">
      <c r="G25" s="44" t="s">
        <v>42</v>
      </c>
      <c r="H25" s="44"/>
      <c r="I25" s="44"/>
      <c r="J25" s="44"/>
      <c r="K25" s="44"/>
      <c r="L25" s="45"/>
      <c r="M25" s="45"/>
      <c r="R25" s="3">
        <f>Articles!A25</f>
        <v>0</v>
      </c>
      <c r="S25" s="3">
        <f>Articles!B25</f>
        <v>0</v>
      </c>
      <c r="T25" s="3">
        <f>Articles!C25</f>
        <v>0</v>
      </c>
    </row>
    <row r="26" spans="1:20" ht="25.5" customHeight="1">
      <c r="G26" s="48" t="s">
        <v>29</v>
      </c>
      <c r="H26" s="44"/>
      <c r="I26" s="44"/>
      <c r="J26" s="44"/>
      <c r="K26" s="44"/>
      <c r="L26" s="45"/>
      <c r="M26" s="45"/>
      <c r="R26" s="3">
        <f>Articles!A26</f>
        <v>0</v>
      </c>
      <c r="S26" s="3">
        <f>Articles!B26</f>
        <v>0</v>
      </c>
      <c r="T26" s="3">
        <f>Articles!C26</f>
        <v>0</v>
      </c>
    </row>
    <row r="27" spans="1:20" ht="25.5" customHeight="1">
      <c r="G27" s="48" t="s">
        <v>33</v>
      </c>
      <c r="H27" s="44"/>
      <c r="I27" s="44"/>
      <c r="J27" s="44"/>
      <c r="K27" s="44"/>
      <c r="L27" s="45"/>
      <c r="M27" s="45"/>
      <c r="R27" s="3">
        <f>Articles!A27</f>
        <v>0</v>
      </c>
      <c r="S27" s="3">
        <f>Articles!B27</f>
        <v>0</v>
      </c>
      <c r="T27" s="3">
        <f>Articles!C27</f>
        <v>0</v>
      </c>
    </row>
    <row r="28" spans="1:20" ht="25.5" customHeight="1">
      <c r="G28" s="44" t="s">
        <v>43</v>
      </c>
      <c r="H28" s="44"/>
      <c r="I28" s="44"/>
      <c r="J28" s="44"/>
      <c r="K28" s="44"/>
      <c r="L28" s="45"/>
      <c r="M28" s="45"/>
      <c r="R28" s="3">
        <f>Articles!A28</f>
        <v>0</v>
      </c>
      <c r="S28" s="3">
        <f>Articles!B28</f>
        <v>0</v>
      </c>
      <c r="T28" s="3">
        <f>Articles!C28</f>
        <v>0</v>
      </c>
    </row>
    <row r="29" spans="1:20" ht="25.5" customHeight="1">
      <c r="G29" s="46" t="s">
        <v>68</v>
      </c>
      <c r="H29" s="46"/>
      <c r="I29" s="45"/>
      <c r="J29" s="45"/>
      <c r="K29" s="45"/>
      <c r="L29" s="45"/>
      <c r="M29" s="45"/>
      <c r="R29" s="3">
        <f>Articles!A29</f>
        <v>0</v>
      </c>
      <c r="S29" s="3">
        <f>Articles!B29</f>
        <v>0</v>
      </c>
      <c r="T29" s="3">
        <f>Articles!C29</f>
        <v>0</v>
      </c>
    </row>
    <row r="30" spans="1:20" ht="25.5" customHeight="1">
      <c r="G30" s="46" t="s">
        <v>44</v>
      </c>
      <c r="H30" s="46"/>
      <c r="I30" s="45"/>
      <c r="J30" s="45"/>
      <c r="K30" s="45"/>
      <c r="L30" s="45"/>
      <c r="M30" s="45"/>
      <c r="R30" s="3">
        <f>Articles!A30</f>
        <v>0</v>
      </c>
      <c r="S30" s="3">
        <f>Articles!B30</f>
        <v>0</v>
      </c>
      <c r="T30" s="3">
        <f>Articles!C30</f>
        <v>0</v>
      </c>
    </row>
    <row r="31" spans="1:20" ht="25.5" customHeight="1">
      <c r="G31" s="46" t="s">
        <v>45</v>
      </c>
      <c r="H31" s="46"/>
      <c r="I31" s="45"/>
      <c r="J31" s="45"/>
      <c r="K31" s="45"/>
      <c r="L31" s="45"/>
      <c r="M31" s="45"/>
      <c r="R31" s="3">
        <f>Articles!A31</f>
        <v>0</v>
      </c>
      <c r="S31" s="3">
        <f>Articles!B31</f>
        <v>0</v>
      </c>
      <c r="T31" s="3">
        <f>Articles!C31</f>
        <v>0</v>
      </c>
    </row>
    <row r="32" spans="1:20" ht="25.5" customHeight="1">
      <c r="G32" s="46" t="s">
        <v>46</v>
      </c>
      <c r="H32" s="46"/>
      <c r="I32" s="45"/>
      <c r="J32" s="45"/>
      <c r="K32" s="45"/>
      <c r="L32" s="45"/>
      <c r="M32" s="45"/>
      <c r="R32" s="3">
        <f>Articles!A32</f>
        <v>0</v>
      </c>
      <c r="S32" s="3">
        <f>Articles!B32</f>
        <v>0</v>
      </c>
      <c r="T32" s="3">
        <f>Articles!C32</f>
        <v>0</v>
      </c>
    </row>
    <row r="33" spans="7:20" ht="25.5" customHeight="1">
      <c r="G33" s="46" t="s">
        <v>30</v>
      </c>
      <c r="H33" s="46"/>
      <c r="I33" s="45"/>
      <c r="J33" s="45"/>
      <c r="K33" s="45"/>
      <c r="L33" s="45"/>
      <c r="M33" s="45"/>
      <c r="R33" s="3">
        <f>Articles!A33</f>
        <v>0</v>
      </c>
      <c r="S33" s="3">
        <f>Articles!B33</f>
        <v>0</v>
      </c>
      <c r="T33" s="3">
        <f>Articles!C33</f>
        <v>0</v>
      </c>
    </row>
    <row r="34" spans="7:20" ht="25.5" customHeight="1">
      <c r="G34" s="46" t="s">
        <v>28</v>
      </c>
      <c r="H34" s="46"/>
      <c r="I34" s="45"/>
      <c r="J34" s="45"/>
      <c r="K34" s="45"/>
      <c r="L34" s="45"/>
      <c r="M34" s="45"/>
      <c r="R34" s="3">
        <f>Articles!A34</f>
        <v>0</v>
      </c>
      <c r="S34" s="3">
        <f>Articles!B34</f>
        <v>0</v>
      </c>
      <c r="T34" s="3">
        <f>Articles!C34</f>
        <v>0</v>
      </c>
    </row>
    <row r="35" spans="7:20" ht="25.5" customHeight="1">
      <c r="R35" s="3">
        <f>Articles!A35</f>
        <v>0</v>
      </c>
      <c r="S35" s="3">
        <f>Articles!B35</f>
        <v>0</v>
      </c>
      <c r="T35" s="3">
        <f>Articles!C35</f>
        <v>0</v>
      </c>
    </row>
    <row r="36" spans="7:20" ht="25.5" customHeight="1">
      <c r="R36" s="3">
        <f>Articles!A36</f>
        <v>0</v>
      </c>
      <c r="S36" s="3">
        <f>Articles!B36</f>
        <v>0</v>
      </c>
      <c r="T36" s="3">
        <f>Articles!C36</f>
        <v>0</v>
      </c>
    </row>
    <row r="37" spans="7:20" ht="25.5" customHeight="1">
      <c r="R37" s="3">
        <f>Articles!A37</f>
        <v>0</v>
      </c>
      <c r="S37" s="3">
        <f>Articles!B37</f>
        <v>0</v>
      </c>
      <c r="T37" s="3">
        <f>Articles!C37</f>
        <v>0</v>
      </c>
    </row>
    <row r="38" spans="7:20" ht="25.5" customHeight="1">
      <c r="R38" s="3">
        <f>Articles!A38</f>
        <v>0</v>
      </c>
      <c r="S38" s="3">
        <f>Articles!B38</f>
        <v>0</v>
      </c>
      <c r="T38" s="3">
        <f>Articles!C38</f>
        <v>0</v>
      </c>
    </row>
    <row r="39" spans="7:20" ht="25.5" customHeight="1">
      <c r="R39" s="3">
        <f>Articles!A39</f>
        <v>0</v>
      </c>
      <c r="S39" s="3">
        <f>Articles!B39</f>
        <v>0</v>
      </c>
      <c r="T39" s="3">
        <f>Articles!C39</f>
        <v>0</v>
      </c>
    </row>
    <row r="40" spans="7:20" ht="25.5" customHeight="1">
      <c r="R40" s="3">
        <f>Articles!A40</f>
        <v>0</v>
      </c>
      <c r="S40" s="3">
        <f>Articles!B40</f>
        <v>0</v>
      </c>
      <c r="T40" s="3">
        <f>Articles!C40</f>
        <v>0</v>
      </c>
    </row>
    <row r="41" spans="7:20" ht="25.5" customHeight="1">
      <c r="R41" s="3">
        <f>Articles!A41</f>
        <v>0</v>
      </c>
      <c r="S41" s="3">
        <f>Articles!B41</f>
        <v>0</v>
      </c>
      <c r="T41" s="3">
        <f>Articles!C41</f>
        <v>0</v>
      </c>
    </row>
    <row r="42" spans="7:20" ht="25.5" customHeight="1">
      <c r="R42" s="3">
        <f>Articles!A42</f>
        <v>0</v>
      </c>
      <c r="S42" s="3">
        <f>Articles!B42</f>
        <v>0</v>
      </c>
      <c r="T42" s="3">
        <f>Articles!C42</f>
        <v>0</v>
      </c>
    </row>
    <row r="43" spans="7:20" ht="25.5" customHeight="1">
      <c r="R43" s="3">
        <f>Articles!A43</f>
        <v>0</v>
      </c>
      <c r="S43" s="3">
        <f>Articles!B43</f>
        <v>0</v>
      </c>
      <c r="T43" s="3">
        <f>Articles!C43</f>
        <v>0</v>
      </c>
    </row>
    <row r="44" spans="7:20" ht="25.5" customHeight="1">
      <c r="R44" s="3">
        <f>Articles!A44</f>
        <v>0</v>
      </c>
      <c r="S44" s="3">
        <f>Articles!B44</f>
        <v>0</v>
      </c>
      <c r="T44" s="3">
        <f>Articles!C44</f>
        <v>0</v>
      </c>
    </row>
    <row r="45" spans="7:20" ht="25.5" customHeight="1">
      <c r="R45" s="3">
        <f>Articles!A45</f>
        <v>0</v>
      </c>
      <c r="S45" s="3">
        <f>Articles!B45</f>
        <v>0</v>
      </c>
      <c r="T45" s="3">
        <f>Articles!C45</f>
        <v>0</v>
      </c>
    </row>
    <row r="46" spans="7:20" ht="25.5" customHeight="1">
      <c r="R46" s="3">
        <f>Articles!A46</f>
        <v>0</v>
      </c>
      <c r="S46" s="3">
        <f>Articles!B46</f>
        <v>0</v>
      </c>
      <c r="T46" s="3">
        <f>Articles!C46</f>
        <v>0</v>
      </c>
    </row>
    <row r="47" spans="7:20" ht="25.5" customHeight="1">
      <c r="R47" s="3">
        <f>Articles!A47</f>
        <v>0</v>
      </c>
      <c r="S47" s="3">
        <f>Articles!B47</f>
        <v>0</v>
      </c>
      <c r="T47" s="3">
        <f>Articles!C47</f>
        <v>0</v>
      </c>
    </row>
    <row r="48" spans="7:20" ht="25.5" customHeight="1">
      <c r="R48" s="3">
        <f>Articles!A48</f>
        <v>0</v>
      </c>
      <c r="S48" s="3">
        <f>Articles!B48</f>
        <v>0</v>
      </c>
      <c r="T48" s="3">
        <f>Articles!C48</f>
        <v>0</v>
      </c>
    </row>
    <row r="49" spans="18:20" ht="25.5" customHeight="1">
      <c r="R49" s="3">
        <f>Articles!A49</f>
        <v>0</v>
      </c>
      <c r="S49" s="3">
        <f>Articles!B49</f>
        <v>0</v>
      </c>
      <c r="T49" s="3">
        <f>Articles!C49</f>
        <v>0</v>
      </c>
    </row>
    <row r="50" spans="18:20" ht="25.5" customHeight="1">
      <c r="R50" s="3">
        <f>Articles!A50</f>
        <v>0</v>
      </c>
      <c r="S50" s="3">
        <f>Articles!B50</f>
        <v>0</v>
      </c>
      <c r="T50" s="3">
        <f>Articles!C50</f>
        <v>0</v>
      </c>
    </row>
    <row r="51" spans="18:20" ht="25.5" customHeight="1">
      <c r="R51" s="3">
        <f>Articles!A51</f>
        <v>0</v>
      </c>
      <c r="S51" s="3">
        <f>Articles!B51</f>
        <v>0</v>
      </c>
      <c r="T51" s="3">
        <f>Articles!C51</f>
        <v>0</v>
      </c>
    </row>
    <row r="52" spans="18:20" ht="25.5" customHeight="1">
      <c r="R52" s="3">
        <f>Articles!A52</f>
        <v>0</v>
      </c>
      <c r="S52" s="3">
        <f>Articles!B52</f>
        <v>0</v>
      </c>
      <c r="T52" s="3">
        <f>Articles!C52</f>
        <v>0</v>
      </c>
    </row>
    <row r="53" spans="18:20" ht="25.5" customHeight="1">
      <c r="R53" s="3">
        <f>Articles!A53</f>
        <v>0</v>
      </c>
      <c r="S53" s="3">
        <f>Articles!B53</f>
        <v>0</v>
      </c>
      <c r="T53" s="3">
        <f>Articles!C53</f>
        <v>0</v>
      </c>
    </row>
    <row r="54" spans="18:20" ht="25.5" customHeight="1">
      <c r="R54" s="3">
        <f>Articles!A54</f>
        <v>0</v>
      </c>
      <c r="S54" s="3">
        <f>Articles!B54</f>
        <v>0</v>
      </c>
      <c r="T54" s="3">
        <f>Articles!C54</f>
        <v>0</v>
      </c>
    </row>
    <row r="55" spans="18:20" ht="25.5" customHeight="1">
      <c r="R55" s="3">
        <f>Articles!A55</f>
        <v>0</v>
      </c>
      <c r="S55" s="3">
        <f>Articles!B55</f>
        <v>0</v>
      </c>
      <c r="T55" s="3">
        <f>Articles!C55</f>
        <v>0</v>
      </c>
    </row>
    <row r="56" spans="18:20" ht="25.5" customHeight="1">
      <c r="R56" s="3">
        <f>Articles!A56</f>
        <v>0</v>
      </c>
      <c r="S56" s="3">
        <f>Articles!B56</f>
        <v>0</v>
      </c>
      <c r="T56" s="3">
        <f>Articles!C56</f>
        <v>0</v>
      </c>
    </row>
    <row r="57" spans="18:20" ht="25.5" customHeight="1">
      <c r="R57" s="3">
        <f>Articles!A57</f>
        <v>0</v>
      </c>
      <c r="S57" s="3">
        <f>Articles!B57</f>
        <v>0</v>
      </c>
      <c r="T57" s="3">
        <f>Articles!C57</f>
        <v>0</v>
      </c>
    </row>
    <row r="58" spans="18:20" ht="25.5" customHeight="1">
      <c r="R58" s="3">
        <f>Articles!A58</f>
        <v>0</v>
      </c>
      <c r="S58" s="3">
        <f>Articles!B58</f>
        <v>0</v>
      </c>
      <c r="T58" s="3">
        <f>Articles!C58</f>
        <v>0</v>
      </c>
    </row>
    <row r="59" spans="18:20" ht="25.5" customHeight="1">
      <c r="R59" s="3">
        <f>Articles!A59</f>
        <v>0</v>
      </c>
      <c r="S59" s="3">
        <f>Articles!B59</f>
        <v>0</v>
      </c>
      <c r="T59" s="3">
        <f>Articles!C59</f>
        <v>0</v>
      </c>
    </row>
    <row r="60" spans="18:20" ht="25.5" customHeight="1">
      <c r="R60" s="3">
        <f>Articles!A60</f>
        <v>0</v>
      </c>
      <c r="S60" s="3">
        <f>Articles!B60</f>
        <v>0</v>
      </c>
      <c r="T60" s="3">
        <f>Articles!C60</f>
        <v>0</v>
      </c>
    </row>
    <row r="61" spans="18:20" ht="25.5" customHeight="1">
      <c r="R61" s="3">
        <f>Articles!A61</f>
        <v>0</v>
      </c>
      <c r="S61" s="3">
        <f>Articles!B61</f>
        <v>0</v>
      </c>
      <c r="T61" s="3">
        <f>Articles!C61</f>
        <v>0</v>
      </c>
    </row>
    <row r="62" spans="18:20" ht="25.5" customHeight="1">
      <c r="R62" s="3">
        <f>Articles!A62</f>
        <v>0</v>
      </c>
      <c r="S62" s="3">
        <f>Articles!B62</f>
        <v>0</v>
      </c>
      <c r="T62" s="3">
        <f>Articles!C62</f>
        <v>0</v>
      </c>
    </row>
    <row r="63" spans="18:20" ht="25.5" customHeight="1">
      <c r="R63" s="3">
        <f>Articles!A63</f>
        <v>0</v>
      </c>
      <c r="S63" s="3">
        <f>Articles!B63</f>
        <v>0</v>
      </c>
      <c r="T63" s="3">
        <f>Articles!C63</f>
        <v>0</v>
      </c>
    </row>
    <row r="64" spans="18:20" ht="25.5" customHeight="1">
      <c r="R64" s="3">
        <f>Articles!A64</f>
        <v>0</v>
      </c>
      <c r="S64" s="3">
        <f>Articles!B64</f>
        <v>0</v>
      </c>
      <c r="T64" s="3">
        <f>Articles!C64</f>
        <v>0</v>
      </c>
    </row>
    <row r="65" spans="18:20" ht="25.5" customHeight="1">
      <c r="R65" s="3">
        <f>Articles!A65</f>
        <v>0</v>
      </c>
      <c r="S65" s="3">
        <f>Articles!B65</f>
        <v>0</v>
      </c>
      <c r="T65" s="3">
        <f>Articles!C65</f>
        <v>0</v>
      </c>
    </row>
    <row r="66" spans="18:20" ht="25.5" customHeight="1">
      <c r="R66" s="3">
        <f>Articles!A66</f>
        <v>0</v>
      </c>
      <c r="S66" s="3">
        <f>Articles!B66</f>
        <v>0</v>
      </c>
      <c r="T66" s="3">
        <f>Articles!C66</f>
        <v>0</v>
      </c>
    </row>
    <row r="67" spans="18:20" ht="25.5" customHeight="1">
      <c r="R67" s="3">
        <f>Articles!A67</f>
        <v>0</v>
      </c>
      <c r="S67" s="3">
        <f>Articles!B67</f>
        <v>0</v>
      </c>
      <c r="T67" s="3">
        <f>Articles!C67</f>
        <v>0</v>
      </c>
    </row>
    <row r="68" spans="18:20" ht="25.5" customHeight="1">
      <c r="R68" s="3">
        <f>Articles!A68</f>
        <v>0</v>
      </c>
      <c r="S68" s="3">
        <f>Articles!B68</f>
        <v>0</v>
      </c>
      <c r="T68" s="3">
        <f>Articles!C68</f>
        <v>0</v>
      </c>
    </row>
    <row r="69" spans="18:20" ht="25.5" customHeight="1">
      <c r="R69" s="3">
        <f>Articles!A69</f>
        <v>0</v>
      </c>
      <c r="S69" s="3">
        <f>Articles!B69</f>
        <v>0</v>
      </c>
      <c r="T69" s="3">
        <f>Articles!C69</f>
        <v>0</v>
      </c>
    </row>
    <row r="70" spans="18:20" ht="25.5" customHeight="1">
      <c r="R70" s="3">
        <f>Articles!A70</f>
        <v>0</v>
      </c>
      <c r="S70" s="3">
        <f>Articles!B70</f>
        <v>0</v>
      </c>
      <c r="T70" s="3">
        <f>Articles!C70</f>
        <v>0</v>
      </c>
    </row>
    <row r="71" spans="18:20" ht="25.5" customHeight="1">
      <c r="R71" s="3">
        <f>Articles!A71</f>
        <v>0</v>
      </c>
      <c r="S71" s="3">
        <f>Articles!B71</f>
        <v>0</v>
      </c>
      <c r="T71" s="3">
        <f>Articles!C71</f>
        <v>0</v>
      </c>
    </row>
    <row r="72" spans="18:20" ht="25.5" customHeight="1">
      <c r="R72" s="3">
        <f>Articles!A72</f>
        <v>0</v>
      </c>
      <c r="S72" s="3">
        <f>Articles!B72</f>
        <v>0</v>
      </c>
      <c r="T72" s="3">
        <f>Articles!C72</f>
        <v>0</v>
      </c>
    </row>
    <row r="73" spans="18:20" ht="25.5" customHeight="1">
      <c r="R73" s="3">
        <f>Articles!A73</f>
        <v>0</v>
      </c>
      <c r="S73" s="3">
        <f>Articles!B73</f>
        <v>0</v>
      </c>
      <c r="T73" s="3">
        <f>Articles!C73</f>
        <v>0</v>
      </c>
    </row>
    <row r="74" spans="18:20" ht="25.5" customHeight="1">
      <c r="R74" s="3">
        <f>Articles!A74</f>
        <v>0</v>
      </c>
      <c r="S74" s="3">
        <f>Articles!B74</f>
        <v>0</v>
      </c>
      <c r="T74" s="3">
        <f>Articles!C74</f>
        <v>0</v>
      </c>
    </row>
    <row r="75" spans="18:20" ht="25.5" customHeight="1">
      <c r="R75" s="3">
        <f>Articles!A75</f>
        <v>0</v>
      </c>
      <c r="S75" s="3">
        <f>Articles!B75</f>
        <v>0</v>
      </c>
      <c r="T75" s="3">
        <f>Articles!C75</f>
        <v>0</v>
      </c>
    </row>
    <row r="76" spans="18:20" ht="25.5" customHeight="1">
      <c r="R76" s="3">
        <f>Articles!A76</f>
        <v>0</v>
      </c>
      <c r="S76" s="3">
        <f>Articles!B76</f>
        <v>0</v>
      </c>
      <c r="T76" s="3">
        <f>Articles!C76</f>
        <v>0</v>
      </c>
    </row>
    <row r="77" spans="18:20" ht="25.5" customHeight="1">
      <c r="R77" s="3">
        <f>Articles!A77</f>
        <v>0</v>
      </c>
      <c r="S77" s="3">
        <f>Articles!B77</f>
        <v>0</v>
      </c>
      <c r="T77" s="3">
        <f>Articles!C77</f>
        <v>0</v>
      </c>
    </row>
    <row r="78" spans="18:20" ht="25.5" customHeight="1">
      <c r="R78" s="3">
        <f>Articles!A78</f>
        <v>0</v>
      </c>
      <c r="S78" s="3">
        <f>Articles!B78</f>
        <v>0</v>
      </c>
      <c r="T78" s="3">
        <f>Articles!C78</f>
        <v>0</v>
      </c>
    </row>
    <row r="79" spans="18:20" ht="25.5" customHeight="1">
      <c r="R79" s="3">
        <f>Articles!A79</f>
        <v>0</v>
      </c>
      <c r="S79" s="3">
        <f>Articles!B79</f>
        <v>0</v>
      </c>
      <c r="T79" s="3">
        <f>Articles!C79</f>
        <v>0</v>
      </c>
    </row>
    <row r="80" spans="18:20" ht="25.5" customHeight="1">
      <c r="R80" s="3">
        <f>Articles!A80</f>
        <v>0</v>
      </c>
      <c r="S80" s="3">
        <f>Articles!B80</f>
        <v>0</v>
      </c>
      <c r="T80" s="3">
        <f>Articles!C80</f>
        <v>0</v>
      </c>
    </row>
    <row r="81" spans="18:20" ht="25.5" customHeight="1">
      <c r="R81" s="3">
        <f>Articles!A81</f>
        <v>0</v>
      </c>
      <c r="S81" s="3">
        <f>Articles!B81</f>
        <v>0</v>
      </c>
      <c r="T81" s="3">
        <f>Articles!C81</f>
        <v>0</v>
      </c>
    </row>
    <row r="82" spans="18:20" ht="25.5" customHeight="1">
      <c r="R82" s="3">
        <f>Articles!A82</f>
        <v>0</v>
      </c>
      <c r="S82" s="3">
        <f>Articles!B82</f>
        <v>0</v>
      </c>
      <c r="T82" s="3">
        <f>Articles!C82</f>
        <v>0</v>
      </c>
    </row>
    <row r="83" spans="18:20" ht="25.5" customHeight="1">
      <c r="R83" s="3">
        <f>Articles!A83</f>
        <v>0</v>
      </c>
      <c r="S83" s="3">
        <f>Articles!B83</f>
        <v>0</v>
      </c>
      <c r="T83" s="3">
        <f>Articles!C83</f>
        <v>0</v>
      </c>
    </row>
    <row r="84" spans="18:20" ht="25.5" customHeight="1">
      <c r="R84" s="3">
        <f>Articles!A84</f>
        <v>0</v>
      </c>
      <c r="S84" s="3">
        <f>Articles!B84</f>
        <v>0</v>
      </c>
      <c r="T84" s="3">
        <f>Articles!C84</f>
        <v>0</v>
      </c>
    </row>
    <row r="85" spans="18:20" ht="25.5" customHeight="1">
      <c r="R85" s="3">
        <f>Articles!A85</f>
        <v>0</v>
      </c>
      <c r="S85" s="3">
        <f>Articles!B85</f>
        <v>0</v>
      </c>
      <c r="T85" s="3">
        <f>Articles!C85</f>
        <v>0</v>
      </c>
    </row>
    <row r="86" spans="18:20" ht="25.5" customHeight="1">
      <c r="R86" s="3">
        <f>Articles!A86</f>
        <v>0</v>
      </c>
      <c r="S86" s="3">
        <f>Articles!B86</f>
        <v>0</v>
      </c>
      <c r="T86" s="3">
        <f>Articles!C86</f>
        <v>0</v>
      </c>
    </row>
    <row r="87" spans="18:20" ht="25.5" customHeight="1">
      <c r="R87" s="3">
        <f>Articles!A87</f>
        <v>0</v>
      </c>
      <c r="S87" s="3">
        <f>Articles!B87</f>
        <v>0</v>
      </c>
      <c r="T87" s="3">
        <f>Articles!C87</f>
        <v>0</v>
      </c>
    </row>
    <row r="88" spans="18:20" ht="25.5" customHeight="1">
      <c r="R88" s="3">
        <f>Articles!A88</f>
        <v>0</v>
      </c>
      <c r="S88" s="3">
        <f>Articles!B88</f>
        <v>0</v>
      </c>
      <c r="T88" s="3">
        <f>Articles!C88</f>
        <v>0</v>
      </c>
    </row>
    <row r="89" spans="18:20" ht="25.5" customHeight="1">
      <c r="R89" s="3">
        <f>Articles!A89</f>
        <v>0</v>
      </c>
      <c r="S89" s="3">
        <f>Articles!B89</f>
        <v>0</v>
      </c>
      <c r="T89" s="3">
        <f>Articles!C89</f>
        <v>0</v>
      </c>
    </row>
    <row r="90" spans="18:20" ht="25.5" customHeight="1">
      <c r="R90" s="3">
        <f>Articles!A90</f>
        <v>0</v>
      </c>
      <c r="S90" s="3">
        <f>Articles!B90</f>
        <v>0</v>
      </c>
      <c r="T90" s="3">
        <f>Articles!C90</f>
        <v>0</v>
      </c>
    </row>
    <row r="91" spans="18:20" ht="25.5" customHeight="1">
      <c r="R91" s="3">
        <f>Articles!A91</f>
        <v>0</v>
      </c>
      <c r="S91" s="3">
        <f>Articles!B91</f>
        <v>0</v>
      </c>
      <c r="T91" s="3">
        <f>Articles!C91</f>
        <v>0</v>
      </c>
    </row>
    <row r="92" spans="18:20" ht="25.5" customHeight="1">
      <c r="R92" s="3">
        <f>Articles!A92</f>
        <v>0</v>
      </c>
      <c r="S92" s="3">
        <f>Articles!B92</f>
        <v>0</v>
      </c>
      <c r="T92" s="3">
        <f>Articles!C92</f>
        <v>0</v>
      </c>
    </row>
    <row r="93" spans="18:20" ht="25.5" customHeight="1">
      <c r="R93" s="3">
        <f>Articles!A93</f>
        <v>0</v>
      </c>
      <c r="S93" s="3">
        <f>Articles!B93</f>
        <v>0</v>
      </c>
      <c r="T93" s="3">
        <f>Articles!C93</f>
        <v>0</v>
      </c>
    </row>
    <row r="94" spans="18:20" ht="25.5" customHeight="1">
      <c r="R94" s="3">
        <f>Articles!A94</f>
        <v>0</v>
      </c>
      <c r="S94" s="3">
        <f>Articles!B94</f>
        <v>0</v>
      </c>
      <c r="T94" s="3">
        <f>Articles!C94</f>
        <v>0</v>
      </c>
    </row>
    <row r="95" spans="18:20" ht="25.5" customHeight="1">
      <c r="R95" s="3">
        <f>Articles!A95</f>
        <v>0</v>
      </c>
      <c r="S95" s="3">
        <f>Articles!B95</f>
        <v>0</v>
      </c>
      <c r="T95" s="3">
        <f>Articles!C95</f>
        <v>0</v>
      </c>
    </row>
    <row r="96" spans="18:20" ht="25.5" customHeight="1">
      <c r="R96" s="3">
        <f>Articles!A96</f>
        <v>0</v>
      </c>
      <c r="S96" s="3">
        <f>Articles!B96</f>
        <v>0</v>
      </c>
      <c r="T96" s="3">
        <f>Articles!C96</f>
        <v>0</v>
      </c>
    </row>
    <row r="97" spans="18:20" ht="25.5" customHeight="1">
      <c r="R97" s="3">
        <f>Articles!A97</f>
        <v>0</v>
      </c>
      <c r="S97" s="3">
        <f>Articles!B97</f>
        <v>0</v>
      </c>
      <c r="T97" s="3">
        <f>Articles!C97</f>
        <v>0</v>
      </c>
    </row>
    <row r="98" spans="18:20" ht="25.5" customHeight="1">
      <c r="R98" s="3">
        <f>Articles!A98</f>
        <v>0</v>
      </c>
      <c r="S98" s="3">
        <f>Articles!B98</f>
        <v>0</v>
      </c>
      <c r="T98" s="3">
        <f>Articles!C98</f>
        <v>0</v>
      </c>
    </row>
    <row r="99" spans="18:20" ht="25.5" customHeight="1">
      <c r="R99" s="3">
        <f>Articles!A99</f>
        <v>0</v>
      </c>
      <c r="S99" s="3">
        <f>Articles!B99</f>
        <v>0</v>
      </c>
      <c r="T99" s="3">
        <f>Articles!C99</f>
        <v>0</v>
      </c>
    </row>
    <row r="100" spans="18:20" ht="25.5" customHeight="1">
      <c r="R100" s="3">
        <f>Articles!A100</f>
        <v>0</v>
      </c>
      <c r="S100" s="3">
        <f>Articles!B100</f>
        <v>0</v>
      </c>
      <c r="T100" s="3">
        <f>Articles!C100</f>
        <v>0</v>
      </c>
    </row>
  </sheetData>
  <sheetProtection sheet="1" objects="1" scenarios="1"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4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4">
    <dataValidation type="list" allowBlank="1" showInputMessage="1" showErrorMessage="1" sqref="G16:H16">
      <formula1>Moyen_paiement</formula1>
    </dataValidation>
    <dataValidation type="list" allowBlank="1" showInputMessage="1" showErrorMessage="1" sqref="A2:A24">
      <formula1>Marques</formula1>
    </dataValidation>
    <dataValidation type="list" allowBlank="1" showInputMessage="1" showErrorMessage="1" sqref="B2:B24">
      <formula1>OFFSET($S$2,MATCH(A2,R:R,0)-2,0,COUNTIF(R:R,A2))</formula1>
    </dataValidation>
    <dataValidation type="list" allowBlank="1" showInputMessage="1" showErrorMessage="1" sqref="C2:C24">
      <formula1>OFFSET(T2,MATCH(A2,R:R,0)-2,0,COUNTIF(R:R,A2))</formula1>
    </dataValidation>
  </dataValidations>
  <hyperlinks>
    <hyperlink ref="M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128"/>
  <sheetViews>
    <sheetView topLeftCell="T1" workbookViewId="0">
      <selection activeCell="A2" sqref="A2:H16"/>
    </sheetView>
  </sheetViews>
  <sheetFormatPr baseColWidth="10" defaultColWidth="11.453125" defaultRowHeight="26"/>
  <cols>
    <col min="1" max="1" width="19" style="11" customWidth="1"/>
    <col min="2" max="2" width="25.1796875" style="69" customWidth="1"/>
    <col min="3" max="3" width="47.81640625" style="69" customWidth="1"/>
    <col min="4" max="4" width="21.453125" style="31" customWidth="1"/>
    <col min="5" max="5" width="10.90625" style="33" customWidth="1"/>
    <col min="6" max="6" width="20" style="11" hidden="1" customWidth="1"/>
    <col min="7" max="7" width="12.54296875" style="11" hidden="1" customWidth="1"/>
    <col min="8" max="8" width="17.26953125" style="11" hidden="1" customWidth="1"/>
    <col min="9" max="11" width="11.453125" style="11"/>
    <col min="12" max="12" width="22.81640625" style="11" customWidth="1"/>
    <col min="13" max="13" width="12.08984375" style="11" bestFit="1" customWidth="1"/>
    <col min="14" max="14" width="19.54296875" style="11" customWidth="1"/>
    <col min="15" max="15" width="11.453125" style="11"/>
    <col min="16" max="16" width="12" style="61" bestFit="1" customWidth="1"/>
    <col min="17" max="16384" width="11.453125" style="11"/>
  </cols>
  <sheetData>
    <row r="1" spans="1:24">
      <c r="A1" s="11" t="s">
        <v>34</v>
      </c>
      <c r="B1" s="69" t="s">
        <v>35</v>
      </c>
      <c r="C1" s="69" t="s">
        <v>36</v>
      </c>
      <c r="D1" s="31" t="s">
        <v>5</v>
      </c>
      <c r="E1" s="33" t="s">
        <v>16</v>
      </c>
      <c r="F1" s="33" t="s">
        <v>25</v>
      </c>
      <c r="G1" s="11" t="s">
        <v>24</v>
      </c>
      <c r="H1" s="11" t="s">
        <v>26</v>
      </c>
      <c r="X1" s="11" t="s">
        <v>34</v>
      </c>
    </row>
    <row r="2" spans="1:24">
      <c r="A2" s="11" t="s">
        <v>59</v>
      </c>
      <c r="B2" s="69" t="s">
        <v>60</v>
      </c>
      <c r="C2" s="69" t="s">
        <v>78</v>
      </c>
      <c r="D2" s="31">
        <v>318</v>
      </c>
      <c r="E2" s="33">
        <v>13</v>
      </c>
      <c r="F2" s="33">
        <f>E2</f>
        <v>13</v>
      </c>
      <c r="G2" s="11">
        <f>IF(ISERROR(VLOOKUP(A2,Commande!$A$2:$D$24,4,FALSE)),0,VLOOKUP(A2,Commande!$A$2:$D$24,4,FALSE))</f>
        <v>0</v>
      </c>
      <c r="H2" s="41">
        <f>F2-G2</f>
        <v>13</v>
      </c>
      <c r="X2" s="11" t="s">
        <v>59</v>
      </c>
    </row>
    <row r="3" spans="1:24">
      <c r="A3" s="11" t="s">
        <v>59</v>
      </c>
      <c r="B3" s="69" t="s">
        <v>69</v>
      </c>
      <c r="C3" s="69" t="s">
        <v>79</v>
      </c>
      <c r="D3" s="31">
        <v>548</v>
      </c>
      <c r="E3" s="33">
        <v>14</v>
      </c>
      <c r="F3" s="33">
        <f>E3</f>
        <v>14</v>
      </c>
      <c r="G3" s="11">
        <f>IF(ISERROR(VLOOKUP(A3,Commande!$A$2:$D$24,4,FALSE)),0,VLOOKUP(A3,Commande!$A$2:$D$24,4,FALSE))</f>
        <v>0</v>
      </c>
      <c r="H3" s="41">
        <f>F3-G3</f>
        <v>14</v>
      </c>
      <c r="I3" s="42" t="s">
        <v>38</v>
      </c>
      <c r="J3" s="43"/>
      <c r="K3" s="43"/>
      <c r="X3" s="11" t="s">
        <v>71</v>
      </c>
    </row>
    <row r="4" spans="1:24">
      <c r="A4" s="11" t="s">
        <v>71</v>
      </c>
      <c r="B4" s="69" t="s">
        <v>72</v>
      </c>
      <c r="C4" s="69">
        <v>9320</v>
      </c>
      <c r="D4" s="31">
        <v>158</v>
      </c>
      <c r="E4" s="33">
        <v>15</v>
      </c>
      <c r="F4" s="33">
        <f>E4</f>
        <v>15</v>
      </c>
      <c r="G4" s="11">
        <f>IF(ISERROR(VLOOKUP(A4,Commande!$A$2:$D$24,4,FALSE)),0,VLOOKUP(A4,Commande!$A$2:$D$24,4,FALSE))</f>
        <v>0</v>
      </c>
      <c r="H4" s="41">
        <f>F4-G4</f>
        <v>15</v>
      </c>
      <c r="I4" s="42" t="s">
        <v>27</v>
      </c>
      <c r="J4" s="43"/>
      <c r="K4" s="43"/>
      <c r="X4" s="11" t="s">
        <v>64</v>
      </c>
    </row>
    <row r="5" spans="1:24">
      <c r="A5" s="11" t="s">
        <v>71</v>
      </c>
      <c r="B5" s="69" t="s">
        <v>73</v>
      </c>
      <c r="C5" s="69" t="s">
        <v>52</v>
      </c>
      <c r="D5" s="31">
        <v>418</v>
      </c>
      <c r="E5" s="33">
        <v>15</v>
      </c>
      <c r="F5" s="33">
        <f>E5</f>
        <v>15</v>
      </c>
      <c r="G5" s="11">
        <f>IF(ISERROR(VLOOKUP(A5,Commande!$A$2:$D$24,4,FALSE)),0,VLOOKUP(A5,Commande!$A$2:$D$24,4,FALSE))</f>
        <v>0</v>
      </c>
      <c r="H5" s="41">
        <f>F5-G5</f>
        <v>15</v>
      </c>
      <c r="X5" s="11" t="s">
        <v>56</v>
      </c>
    </row>
    <row r="6" spans="1:24">
      <c r="A6" s="11" t="s">
        <v>64</v>
      </c>
      <c r="B6" s="69" t="s">
        <v>65</v>
      </c>
      <c r="C6" s="69" t="s">
        <v>66</v>
      </c>
      <c r="D6" s="31">
        <v>58</v>
      </c>
      <c r="E6" s="33">
        <v>14</v>
      </c>
      <c r="F6" s="33">
        <f>E6</f>
        <v>14</v>
      </c>
      <c r="G6" s="11">
        <f>IF(ISERROR(VLOOKUP(A6,Commande!$A$2:$D$24,4,FALSE)),0,VLOOKUP(A6,Commande!$A$2:$D$24,4,FALSE))</f>
        <v>0</v>
      </c>
      <c r="H6" s="41">
        <f>F6-G6</f>
        <v>14</v>
      </c>
      <c r="X6" s="11" t="s">
        <v>37</v>
      </c>
    </row>
    <row r="7" spans="1:24">
      <c r="A7" s="11" t="s">
        <v>64</v>
      </c>
      <c r="B7" s="69" t="s">
        <v>74</v>
      </c>
      <c r="C7" s="69" t="s">
        <v>75</v>
      </c>
      <c r="D7" s="31">
        <v>98</v>
      </c>
      <c r="E7" s="33">
        <v>15</v>
      </c>
      <c r="F7" s="33">
        <f>E7</f>
        <v>15</v>
      </c>
      <c r="G7" s="11">
        <f>IF(ISERROR(VLOOKUP(A7,Commande!$A$2:$D$24,4,FALSE)),0,VLOOKUP(A7,Commande!$A$2:$D$24,4,FALSE))</f>
        <v>0</v>
      </c>
      <c r="H7" s="41">
        <f>F7-G7</f>
        <v>15</v>
      </c>
      <c r="X7" s="11" t="s">
        <v>47</v>
      </c>
    </row>
    <row r="8" spans="1:24">
      <c r="A8" s="11" t="s">
        <v>56</v>
      </c>
      <c r="B8" s="69" t="s">
        <v>57</v>
      </c>
      <c r="C8" s="69" t="s">
        <v>58</v>
      </c>
      <c r="D8" s="31">
        <v>48</v>
      </c>
      <c r="E8" s="33">
        <v>17</v>
      </c>
      <c r="F8" s="33">
        <f>E8</f>
        <v>17</v>
      </c>
      <c r="G8" s="11">
        <f>IF(ISERROR(VLOOKUP(A8,Commande!$A$2:$D$24,4,FALSE)),0,VLOOKUP(A8,Commande!$A$2:$D$24,4,FALSE))</f>
        <v>0</v>
      </c>
      <c r="H8" s="41">
        <f>F8-G8</f>
        <v>17</v>
      </c>
    </row>
    <row r="9" spans="1:24">
      <c r="A9" s="11" t="s">
        <v>56</v>
      </c>
      <c r="B9" s="69" t="s">
        <v>70</v>
      </c>
      <c r="C9" s="69" t="s">
        <v>52</v>
      </c>
      <c r="D9" s="31">
        <v>88</v>
      </c>
      <c r="E9" s="33">
        <v>15</v>
      </c>
      <c r="F9" s="33">
        <f>E9</f>
        <v>15</v>
      </c>
      <c r="G9" s="11">
        <f>IF(ISERROR(VLOOKUP(A9,Commande!$A$2:$D$24,4,FALSE)),0,VLOOKUP(A9,Commande!$A$2:$D$24,4,FALSE))</f>
        <v>0</v>
      </c>
      <c r="H9" s="41">
        <f>F9-G9</f>
        <v>15</v>
      </c>
    </row>
    <row r="10" spans="1:24">
      <c r="A10" s="11" t="s">
        <v>37</v>
      </c>
      <c r="B10" s="69" t="s">
        <v>54</v>
      </c>
      <c r="C10" s="69" t="s">
        <v>48</v>
      </c>
      <c r="D10" s="31">
        <v>98</v>
      </c>
      <c r="E10" s="33">
        <v>15</v>
      </c>
      <c r="F10" s="33">
        <f>E10</f>
        <v>15</v>
      </c>
      <c r="G10" s="11">
        <f>IF(ISERROR(VLOOKUP(A10,Commande!$A$2:$D$24,4,FALSE)),0,VLOOKUP(A10,Commande!$A$2:$D$24,4,FALSE))</f>
        <v>0</v>
      </c>
      <c r="H10" s="41">
        <f>F10-G10</f>
        <v>15</v>
      </c>
    </row>
    <row r="11" spans="1:24">
      <c r="A11" s="11" t="s">
        <v>37</v>
      </c>
      <c r="B11" s="69" t="s">
        <v>80</v>
      </c>
      <c r="C11" s="69" t="s">
        <v>52</v>
      </c>
      <c r="D11" s="31">
        <v>78</v>
      </c>
      <c r="E11" s="33">
        <v>15</v>
      </c>
      <c r="F11" s="33">
        <f>E11</f>
        <v>15</v>
      </c>
      <c r="G11" s="11">
        <f>IF(ISERROR(VLOOKUP(A11,Commande!$A$2:$D$24,4,FALSE)),0,VLOOKUP(A11,Commande!$A$2:$D$24,4,FALSE))</f>
        <v>0</v>
      </c>
      <c r="H11" s="41">
        <f>F11-G11</f>
        <v>15</v>
      </c>
    </row>
    <row r="12" spans="1:24">
      <c r="A12" s="11" t="s">
        <v>37</v>
      </c>
      <c r="B12" s="69" t="s">
        <v>81</v>
      </c>
      <c r="C12" s="69" t="s">
        <v>51</v>
      </c>
      <c r="D12" s="31">
        <v>78</v>
      </c>
      <c r="E12" s="33">
        <v>15</v>
      </c>
      <c r="F12" s="33">
        <f>E12</f>
        <v>15</v>
      </c>
      <c r="G12" s="11">
        <f>IF(ISERROR(VLOOKUP(A12,Commande!$A$2:$D$24,4,FALSE)),0,VLOOKUP(A12,Commande!$A$2:$D$24,4,FALSE))</f>
        <v>0</v>
      </c>
      <c r="H12" s="41">
        <f>F12-G12</f>
        <v>15</v>
      </c>
    </row>
    <row r="13" spans="1:24">
      <c r="A13" s="11" t="s">
        <v>37</v>
      </c>
      <c r="B13" s="69" t="s">
        <v>82</v>
      </c>
      <c r="C13" s="69" t="s">
        <v>50</v>
      </c>
      <c r="D13" s="31">
        <v>33</v>
      </c>
      <c r="E13" s="33">
        <v>14</v>
      </c>
      <c r="F13" s="33">
        <f>E13</f>
        <v>14</v>
      </c>
      <c r="G13" s="11">
        <f>IF(ISERROR(VLOOKUP(A13,Commande!$A$2:$D$24,4,FALSE)),0,VLOOKUP(A13,Commande!$A$2:$D$24,4,FALSE))</f>
        <v>0</v>
      </c>
      <c r="H13" s="41">
        <f>F13-G13</f>
        <v>14</v>
      </c>
    </row>
    <row r="14" spans="1:24">
      <c r="A14" s="11" t="s">
        <v>37</v>
      </c>
      <c r="B14" s="69" t="s">
        <v>39</v>
      </c>
      <c r="C14" s="69" t="s">
        <v>77</v>
      </c>
      <c r="D14" s="31">
        <v>22</v>
      </c>
      <c r="E14" s="33">
        <v>95</v>
      </c>
      <c r="F14" s="33">
        <f>E14</f>
        <v>95</v>
      </c>
      <c r="G14" s="11">
        <f>IF(ISERROR(VLOOKUP(A14,Commande!$A$2:$D$24,4,FALSE)),0,VLOOKUP(A14,Commande!$A$2:$D$24,4,FALSE))</f>
        <v>0</v>
      </c>
      <c r="H14" s="41">
        <f>F14-G14</f>
        <v>95</v>
      </c>
    </row>
    <row r="15" spans="1:24">
      <c r="A15" s="11" t="s">
        <v>47</v>
      </c>
      <c r="B15" s="69" t="s">
        <v>55</v>
      </c>
      <c r="C15" s="69" t="s">
        <v>53</v>
      </c>
      <c r="D15" s="31">
        <v>128</v>
      </c>
      <c r="E15" s="33">
        <v>16</v>
      </c>
      <c r="F15" s="33">
        <f>E15</f>
        <v>16</v>
      </c>
      <c r="G15" s="11">
        <f>IF(ISERROR(VLOOKUP(A15,Commande!$A$2:$D$24,4,FALSE)),0,VLOOKUP(A15,Commande!$A$2:$D$24,4,FALSE))</f>
        <v>0</v>
      </c>
      <c r="H15" s="41">
        <f>F15-G15</f>
        <v>16</v>
      </c>
    </row>
    <row r="16" spans="1:24">
      <c r="A16" s="11" t="s">
        <v>47</v>
      </c>
      <c r="B16" s="69" t="s">
        <v>76</v>
      </c>
      <c r="C16" s="69" t="s">
        <v>48</v>
      </c>
      <c r="D16" s="31">
        <v>198</v>
      </c>
      <c r="E16" s="33">
        <v>15</v>
      </c>
      <c r="F16" s="33">
        <f>E16</f>
        <v>15</v>
      </c>
      <c r="G16" s="11">
        <f>IF(ISERROR(VLOOKUP(A16,Commande!$A$2:$D$24,4,FALSE)),0,VLOOKUP(A16,Commande!$A$2:$D$24,4,FALSE))</f>
        <v>0</v>
      </c>
      <c r="H16" s="41">
        <f>F16-G16</f>
        <v>15</v>
      </c>
    </row>
    <row r="17" spans="6:8">
      <c r="F17" s="33">
        <f t="shared" ref="F17:F38" si="0">E17</f>
        <v>0</v>
      </c>
      <c r="G17" s="11">
        <f>IF(ISERROR(VLOOKUP(A17,Commande!$A$2:$D$24,4,FALSE)),0,VLOOKUP(A17,Commande!$A$2:$D$24,4,FALSE))</f>
        <v>0</v>
      </c>
      <c r="H17" s="41">
        <f t="shared" ref="H17:H38" si="1">F17-G17</f>
        <v>0</v>
      </c>
    </row>
    <row r="18" spans="6:8">
      <c r="F18" s="33">
        <f t="shared" si="0"/>
        <v>0</v>
      </c>
      <c r="G18" s="11">
        <f>IF(ISERROR(VLOOKUP(A18,Commande!$A$2:$D$24,4,FALSE)),0,VLOOKUP(A18,Commande!$A$2:$D$24,4,FALSE))</f>
        <v>0</v>
      </c>
      <c r="H18" s="41">
        <f t="shared" si="1"/>
        <v>0</v>
      </c>
    </row>
    <row r="19" spans="6:8">
      <c r="F19" s="33">
        <f t="shared" si="0"/>
        <v>0</v>
      </c>
      <c r="G19" s="11">
        <f>IF(ISERROR(VLOOKUP(A19,Commande!$A$2:$D$24,4,FALSE)),0,VLOOKUP(A19,Commande!$A$2:$D$24,4,FALSE))</f>
        <v>0</v>
      </c>
      <c r="H19" s="41">
        <f t="shared" si="1"/>
        <v>0</v>
      </c>
    </row>
    <row r="20" spans="6:8">
      <c r="F20" s="33">
        <f t="shared" si="0"/>
        <v>0</v>
      </c>
      <c r="G20" s="11">
        <f>IF(ISERROR(VLOOKUP(A20,Commande!$A$2:$D$24,4,FALSE)),0,VLOOKUP(A20,Commande!$A$2:$D$24,4,FALSE))</f>
        <v>0</v>
      </c>
      <c r="H20" s="41">
        <f t="shared" si="1"/>
        <v>0</v>
      </c>
    </row>
    <row r="21" spans="6:8">
      <c r="F21" s="33">
        <f t="shared" si="0"/>
        <v>0</v>
      </c>
      <c r="G21" s="11">
        <f>IF(ISERROR(VLOOKUP(A21,Commande!$A$2:$D$24,4,FALSE)),0,VLOOKUP(A21,Commande!$A$2:$D$24,4,FALSE))</f>
        <v>0</v>
      </c>
      <c r="H21" s="41">
        <f t="shared" si="1"/>
        <v>0</v>
      </c>
    </row>
    <row r="22" spans="6:8">
      <c r="F22" s="33">
        <f t="shared" si="0"/>
        <v>0</v>
      </c>
      <c r="G22" s="11">
        <f>IF(ISERROR(VLOOKUP(A22,Commande!$A$2:$D$24,4,FALSE)),0,VLOOKUP(A22,Commande!$A$2:$D$24,4,FALSE))</f>
        <v>0</v>
      </c>
      <c r="H22" s="41">
        <f t="shared" si="1"/>
        <v>0</v>
      </c>
    </row>
    <row r="23" spans="6:8">
      <c r="F23" s="33">
        <f t="shared" si="0"/>
        <v>0</v>
      </c>
      <c r="G23" s="11">
        <f>IF(ISERROR(VLOOKUP(A23,Commande!$A$2:$D$24,4,FALSE)),0,VLOOKUP(A23,Commande!$A$2:$D$24,4,FALSE))</f>
        <v>0</v>
      </c>
      <c r="H23" s="41">
        <f t="shared" si="1"/>
        <v>0</v>
      </c>
    </row>
    <row r="24" spans="6:8">
      <c r="F24" s="33">
        <f t="shared" si="0"/>
        <v>0</v>
      </c>
      <c r="G24" s="11">
        <f>IF(ISERROR(VLOOKUP(A24,Commande!$A$2:$D$24,4,FALSE)),0,VLOOKUP(A24,Commande!$A$2:$D$24,4,FALSE))</f>
        <v>0</v>
      </c>
      <c r="H24" s="41">
        <f t="shared" si="1"/>
        <v>0</v>
      </c>
    </row>
    <row r="25" spans="6:8">
      <c r="F25" s="33">
        <f t="shared" si="0"/>
        <v>0</v>
      </c>
      <c r="G25" s="11">
        <f>IF(ISERROR(VLOOKUP(A25,Commande!$A$2:$D$24,4,FALSE)),0,VLOOKUP(A25,Commande!$A$2:$D$24,4,FALSE))</f>
        <v>0</v>
      </c>
      <c r="H25" s="41">
        <f t="shared" si="1"/>
        <v>0</v>
      </c>
    </row>
    <row r="26" spans="6:8">
      <c r="F26" s="33">
        <f t="shared" si="0"/>
        <v>0</v>
      </c>
      <c r="G26" s="11">
        <f>IF(ISERROR(VLOOKUP(A26,Commande!$A$2:$D$24,4,FALSE)),0,VLOOKUP(A26,Commande!$A$2:$D$24,4,FALSE))</f>
        <v>0</v>
      </c>
      <c r="H26" s="41">
        <f t="shared" si="1"/>
        <v>0</v>
      </c>
    </row>
    <row r="27" spans="6:8">
      <c r="F27" s="33">
        <f t="shared" si="0"/>
        <v>0</v>
      </c>
      <c r="G27" s="11">
        <f>IF(ISERROR(VLOOKUP(A27,Commande!$A$2:$D$24,4,FALSE)),0,VLOOKUP(A27,Commande!$A$2:$D$24,4,FALSE))</f>
        <v>0</v>
      </c>
      <c r="H27" s="41">
        <f t="shared" si="1"/>
        <v>0</v>
      </c>
    </row>
    <row r="28" spans="6:8">
      <c r="F28" s="33">
        <f t="shared" si="0"/>
        <v>0</v>
      </c>
      <c r="G28" s="11">
        <f>IF(ISERROR(VLOOKUP(A28,Commande!$A$2:$D$24,4,FALSE)),0,VLOOKUP(A28,Commande!$A$2:$D$24,4,FALSE))</f>
        <v>0</v>
      </c>
      <c r="H28" s="41">
        <f t="shared" si="1"/>
        <v>0</v>
      </c>
    </row>
    <row r="29" spans="6:8">
      <c r="F29" s="33">
        <f t="shared" si="0"/>
        <v>0</v>
      </c>
      <c r="G29" s="11">
        <f>IF(ISERROR(VLOOKUP(A29,Commande!$A$2:$D$24,4,FALSE)),0,VLOOKUP(A29,Commande!$A$2:$D$24,4,FALSE))</f>
        <v>0</v>
      </c>
      <c r="H29" s="41">
        <f t="shared" si="1"/>
        <v>0</v>
      </c>
    </row>
    <row r="30" spans="6:8">
      <c r="F30" s="33">
        <f t="shared" si="0"/>
        <v>0</v>
      </c>
      <c r="G30" s="11">
        <f>IF(ISERROR(VLOOKUP(A30,Commande!$A$2:$D$24,4,FALSE)),0,VLOOKUP(A30,Commande!$A$2:$D$24,4,FALSE))</f>
        <v>0</v>
      </c>
      <c r="H30" s="41">
        <f t="shared" si="1"/>
        <v>0</v>
      </c>
    </row>
    <row r="31" spans="6:8">
      <c r="F31" s="33">
        <f t="shared" si="0"/>
        <v>0</v>
      </c>
      <c r="G31" s="11">
        <f>IF(ISERROR(VLOOKUP(A31,Commande!$A$2:$D$24,4,FALSE)),0,VLOOKUP(A31,Commande!$A$2:$D$24,4,FALSE))</f>
        <v>0</v>
      </c>
      <c r="H31" s="41">
        <f t="shared" si="1"/>
        <v>0</v>
      </c>
    </row>
    <row r="32" spans="6:8">
      <c r="F32" s="33">
        <f t="shared" si="0"/>
        <v>0</v>
      </c>
      <c r="G32" s="11">
        <f>IF(ISERROR(VLOOKUP(A32,Commande!$A$2:$D$24,4,FALSE)),0,VLOOKUP(A32,Commande!$A$2:$D$24,4,FALSE))</f>
        <v>0</v>
      </c>
      <c r="H32" s="41">
        <f t="shared" si="1"/>
        <v>0</v>
      </c>
    </row>
    <row r="33" spans="6:8">
      <c r="F33" s="33">
        <f t="shared" si="0"/>
        <v>0</v>
      </c>
      <c r="G33" s="11">
        <f>IF(ISERROR(VLOOKUP(A33,Commande!$A$2:$D$24,4,FALSE)),0,VLOOKUP(A33,Commande!$A$2:$D$24,4,FALSE))</f>
        <v>0</v>
      </c>
      <c r="H33" s="41">
        <f t="shared" si="1"/>
        <v>0</v>
      </c>
    </row>
    <row r="34" spans="6:8">
      <c r="F34" s="33">
        <f t="shared" si="0"/>
        <v>0</v>
      </c>
      <c r="G34" s="11">
        <f>IF(ISERROR(VLOOKUP(A34,Commande!$A$2:$D$24,4,FALSE)),0,VLOOKUP(A34,Commande!$A$2:$D$24,4,FALSE))</f>
        <v>0</v>
      </c>
      <c r="H34" s="41">
        <f t="shared" si="1"/>
        <v>0</v>
      </c>
    </row>
    <row r="35" spans="6:8">
      <c r="F35" s="33">
        <f t="shared" si="0"/>
        <v>0</v>
      </c>
      <c r="G35" s="11">
        <f>IF(ISERROR(VLOOKUP(A35,Commande!$A$2:$D$24,4,FALSE)),0,VLOOKUP(A35,Commande!$A$2:$D$24,4,FALSE))</f>
        <v>0</v>
      </c>
      <c r="H35" s="41">
        <f t="shared" si="1"/>
        <v>0</v>
      </c>
    </row>
    <row r="36" spans="6:8">
      <c r="F36" s="33">
        <f t="shared" si="0"/>
        <v>0</v>
      </c>
      <c r="G36" s="11">
        <f>IF(ISERROR(VLOOKUP(A36,Commande!$A$2:$D$24,4,FALSE)),0,VLOOKUP(A36,Commande!$A$2:$D$24,4,FALSE))</f>
        <v>0</v>
      </c>
      <c r="H36" s="41">
        <f t="shared" si="1"/>
        <v>0</v>
      </c>
    </row>
    <row r="37" spans="6:8">
      <c r="F37" s="33">
        <f t="shared" si="0"/>
        <v>0</v>
      </c>
      <c r="G37" s="11">
        <f>IF(ISERROR(VLOOKUP(A37,Commande!$A$2:$D$24,4,FALSE)),0,VLOOKUP(A37,Commande!$A$2:$D$24,4,FALSE))</f>
        <v>0</v>
      </c>
      <c r="H37" s="41">
        <f t="shared" si="1"/>
        <v>0</v>
      </c>
    </row>
    <row r="38" spans="6:8">
      <c r="F38" s="33">
        <f t="shared" si="0"/>
        <v>0</v>
      </c>
      <c r="G38" s="11">
        <f>IF(ISERROR(VLOOKUP(A38,Commande!$A$2:$D$24,4,FALSE)),0,VLOOKUP(A38,Commande!$A$2:$D$24,4,FALSE))</f>
        <v>0</v>
      </c>
      <c r="H38" s="41">
        <f t="shared" si="1"/>
        <v>0</v>
      </c>
    </row>
    <row r="39" spans="6:8">
      <c r="F39" s="33">
        <f t="shared" ref="F39:F59" si="2">E39</f>
        <v>0</v>
      </c>
      <c r="G39" s="11">
        <f>IF(ISERROR(VLOOKUP(A39,Commande!$A$2:$D$24,4,FALSE)),0,VLOOKUP(A39,Commande!$A$2:$D$24,4,FALSE))</f>
        <v>0</v>
      </c>
      <c r="H39" s="41">
        <f t="shared" ref="H39:H97" si="3">F39-G39</f>
        <v>0</v>
      </c>
    </row>
    <row r="40" spans="6:8">
      <c r="F40" s="33">
        <f t="shared" si="2"/>
        <v>0</v>
      </c>
      <c r="G40" s="11">
        <f>IF(ISERROR(VLOOKUP(A40,Commande!$A$2:$D$24,4,FALSE)),0,VLOOKUP(A40,Commande!$A$2:$D$24,4,FALSE))</f>
        <v>0</v>
      </c>
      <c r="H40" s="41">
        <f t="shared" si="3"/>
        <v>0</v>
      </c>
    </row>
    <row r="41" spans="6:8">
      <c r="F41" s="33">
        <f t="shared" si="2"/>
        <v>0</v>
      </c>
      <c r="G41" s="11">
        <f>IF(ISERROR(VLOOKUP(A41,Commande!$A$2:$D$24,4,FALSE)),0,VLOOKUP(A41,Commande!$A$2:$D$24,4,FALSE))</f>
        <v>0</v>
      </c>
      <c r="H41" s="41">
        <f t="shared" si="3"/>
        <v>0</v>
      </c>
    </row>
    <row r="42" spans="6:8">
      <c r="F42" s="33">
        <f t="shared" si="2"/>
        <v>0</v>
      </c>
      <c r="G42" s="11">
        <f>IF(ISERROR(VLOOKUP(A42,Commande!$A$2:$D$24,4,FALSE)),0,VLOOKUP(A42,Commande!$A$2:$D$24,4,FALSE))</f>
        <v>0</v>
      </c>
      <c r="H42" s="41">
        <f t="shared" si="3"/>
        <v>0</v>
      </c>
    </row>
    <row r="43" spans="6:8">
      <c r="F43" s="33">
        <f t="shared" si="2"/>
        <v>0</v>
      </c>
      <c r="G43" s="11">
        <f>IF(ISERROR(VLOOKUP(A43,Commande!$A$2:$D$24,4,FALSE)),0,VLOOKUP(A43,Commande!$A$2:$D$24,4,FALSE))</f>
        <v>0</v>
      </c>
      <c r="H43" s="41">
        <f t="shared" si="3"/>
        <v>0</v>
      </c>
    </row>
    <row r="44" spans="6:8">
      <c r="F44" s="33">
        <f t="shared" si="2"/>
        <v>0</v>
      </c>
      <c r="G44" s="11">
        <f>IF(ISERROR(VLOOKUP(A44,Commande!$A$2:$D$24,4,FALSE)),0,VLOOKUP(A44,Commande!$A$2:$D$24,4,FALSE))</f>
        <v>0</v>
      </c>
      <c r="H44" s="41">
        <f t="shared" si="3"/>
        <v>0</v>
      </c>
    </row>
    <row r="45" spans="6:8">
      <c r="F45" s="33">
        <f t="shared" si="2"/>
        <v>0</v>
      </c>
      <c r="G45" s="11">
        <f>IF(ISERROR(VLOOKUP(A45,Commande!$A$2:$D$24,4,FALSE)),0,VLOOKUP(A45,Commande!$A$2:$D$24,4,FALSE))</f>
        <v>0</v>
      </c>
      <c r="H45" s="41">
        <f t="shared" si="3"/>
        <v>0</v>
      </c>
    </row>
    <row r="46" spans="6:8">
      <c r="F46" s="33">
        <f t="shared" si="2"/>
        <v>0</v>
      </c>
      <c r="G46" s="11">
        <f>IF(ISERROR(VLOOKUP(A46,Commande!$A$2:$D$24,4,FALSE)),0,VLOOKUP(A46,Commande!$A$2:$D$24,4,FALSE))</f>
        <v>0</v>
      </c>
      <c r="H46" s="41">
        <f t="shared" si="3"/>
        <v>0</v>
      </c>
    </row>
    <row r="47" spans="6:8">
      <c r="F47" s="33">
        <f t="shared" si="2"/>
        <v>0</v>
      </c>
      <c r="G47" s="11">
        <f>IF(ISERROR(VLOOKUP(A47,Commande!$A$2:$D$24,4,FALSE)),0,VLOOKUP(A47,Commande!$A$2:$D$24,4,FALSE))</f>
        <v>0</v>
      </c>
      <c r="H47" s="41">
        <f t="shared" si="3"/>
        <v>0</v>
      </c>
    </row>
    <row r="48" spans="6:8">
      <c r="F48" s="33">
        <f t="shared" si="2"/>
        <v>0</v>
      </c>
      <c r="G48" s="11">
        <f>IF(ISERROR(VLOOKUP(A48,Commande!$A$2:$D$24,4,FALSE)),0,VLOOKUP(A48,Commande!$A$2:$D$24,4,FALSE))</f>
        <v>0</v>
      </c>
      <c r="H48" s="41">
        <f t="shared" si="3"/>
        <v>0</v>
      </c>
    </row>
    <row r="49" spans="6:8">
      <c r="F49" s="33">
        <f t="shared" si="2"/>
        <v>0</v>
      </c>
      <c r="G49" s="11">
        <f>IF(ISERROR(VLOOKUP(A49,Commande!$A$2:$D$24,4,FALSE)),0,VLOOKUP(A49,Commande!$A$2:$D$24,4,FALSE))</f>
        <v>0</v>
      </c>
      <c r="H49" s="41">
        <f t="shared" si="3"/>
        <v>0</v>
      </c>
    </row>
    <row r="50" spans="6:8">
      <c r="F50" s="33">
        <f t="shared" si="2"/>
        <v>0</v>
      </c>
      <c r="G50" s="11">
        <f>IF(ISERROR(VLOOKUP(A50,Commande!$A$2:$D$24,4,FALSE)),0,VLOOKUP(A50,Commande!$A$2:$D$24,4,FALSE))</f>
        <v>0</v>
      </c>
      <c r="H50" s="41">
        <f t="shared" si="3"/>
        <v>0</v>
      </c>
    </row>
    <row r="51" spans="6:8">
      <c r="F51" s="33">
        <f t="shared" si="2"/>
        <v>0</v>
      </c>
      <c r="G51" s="11">
        <f>IF(ISERROR(VLOOKUP(A51,Commande!$A$2:$D$24,4,FALSE)),0,VLOOKUP(A51,Commande!$A$2:$D$24,4,FALSE))</f>
        <v>0</v>
      </c>
      <c r="H51" s="41">
        <f t="shared" si="3"/>
        <v>0</v>
      </c>
    </row>
    <row r="52" spans="6:8">
      <c r="F52" s="33">
        <f t="shared" si="2"/>
        <v>0</v>
      </c>
      <c r="G52" s="11">
        <f>IF(ISERROR(VLOOKUP(A52,Commande!$A$2:$D$24,4,FALSE)),0,VLOOKUP(A52,Commande!$A$2:$D$24,4,FALSE))</f>
        <v>0</v>
      </c>
      <c r="H52" s="41">
        <f t="shared" si="3"/>
        <v>0</v>
      </c>
    </row>
    <row r="53" spans="6:8">
      <c r="F53" s="33">
        <f t="shared" si="2"/>
        <v>0</v>
      </c>
      <c r="G53" s="11">
        <f>IF(ISERROR(VLOOKUP(A53,Commande!$A$2:$D$24,4,FALSE)),0,VLOOKUP(A53,Commande!$A$2:$D$24,4,FALSE))</f>
        <v>0</v>
      </c>
      <c r="H53" s="41">
        <f t="shared" si="3"/>
        <v>0</v>
      </c>
    </row>
    <row r="54" spans="6:8">
      <c r="F54" s="33">
        <f t="shared" si="2"/>
        <v>0</v>
      </c>
      <c r="G54" s="11">
        <f>IF(ISERROR(VLOOKUP(A54,Commande!$A$2:$D$24,4,FALSE)),0,VLOOKUP(A54,Commande!$A$2:$D$24,4,FALSE))</f>
        <v>0</v>
      </c>
      <c r="H54" s="41">
        <f t="shared" si="3"/>
        <v>0</v>
      </c>
    </row>
    <row r="55" spans="6:8">
      <c r="F55" s="33">
        <f t="shared" si="2"/>
        <v>0</v>
      </c>
      <c r="G55" s="11">
        <f>IF(ISERROR(VLOOKUP(A55,Commande!$A$2:$D$24,4,FALSE)),0,VLOOKUP(A55,Commande!$A$2:$D$24,4,FALSE))</f>
        <v>0</v>
      </c>
      <c r="H55" s="41">
        <f t="shared" si="3"/>
        <v>0</v>
      </c>
    </row>
    <row r="56" spans="6:8">
      <c r="F56" s="33">
        <f t="shared" si="2"/>
        <v>0</v>
      </c>
      <c r="G56" s="11">
        <f>IF(ISERROR(VLOOKUP(A56,Commande!$A$2:$D$24,4,FALSE)),0,VLOOKUP(A56,Commande!$A$2:$D$24,4,FALSE))</f>
        <v>0</v>
      </c>
      <c r="H56" s="41">
        <f t="shared" si="3"/>
        <v>0</v>
      </c>
    </row>
    <row r="57" spans="6:8">
      <c r="F57" s="33">
        <f t="shared" si="2"/>
        <v>0</v>
      </c>
      <c r="G57" s="11">
        <f>IF(ISERROR(VLOOKUP(A57,Commande!$A$2:$D$24,4,FALSE)),0,VLOOKUP(A57,Commande!$A$2:$D$24,4,FALSE))</f>
        <v>0</v>
      </c>
      <c r="H57" s="41">
        <f t="shared" si="3"/>
        <v>0</v>
      </c>
    </row>
    <row r="58" spans="6:8">
      <c r="F58" s="33">
        <f t="shared" si="2"/>
        <v>0</v>
      </c>
      <c r="G58" s="11">
        <f>IF(ISERROR(VLOOKUP(A58,Commande!$A$2:$D$24,4,FALSE)),0,VLOOKUP(A58,Commande!$A$2:$D$24,4,FALSE))</f>
        <v>0</v>
      </c>
      <c r="H58" s="41">
        <f t="shared" si="3"/>
        <v>0</v>
      </c>
    </row>
    <row r="59" spans="6:8">
      <c r="F59" s="33">
        <f t="shared" si="2"/>
        <v>0</v>
      </c>
      <c r="G59" s="11">
        <f>IF(ISERROR(VLOOKUP(A59,Commande!$A$2:$D$24,4,FALSE)),0,VLOOKUP(A59,Commande!$A$2:$D$24,4,FALSE))</f>
        <v>0</v>
      </c>
      <c r="H59" s="41">
        <f t="shared" si="3"/>
        <v>0</v>
      </c>
    </row>
    <row r="60" spans="6:8">
      <c r="F60" s="33">
        <f t="shared" ref="F60:F99" si="4">E60</f>
        <v>0</v>
      </c>
      <c r="G60" s="11">
        <f>IF(ISERROR(VLOOKUP(A60,Commande!$A$2:$D$24,4,FALSE)),0,VLOOKUP(A60,Commande!$A$2:$D$24,4,FALSE))</f>
        <v>0</v>
      </c>
      <c r="H60" s="41">
        <f t="shared" si="3"/>
        <v>0</v>
      </c>
    </row>
    <row r="61" spans="6:8">
      <c r="F61" s="33">
        <f t="shared" si="4"/>
        <v>0</v>
      </c>
      <c r="G61" s="11">
        <f>IF(ISERROR(VLOOKUP(A61,Commande!$A$2:$D$24,4,FALSE)),0,VLOOKUP(A61,Commande!$A$2:$D$24,4,FALSE))</f>
        <v>0</v>
      </c>
      <c r="H61" s="41">
        <f t="shared" si="3"/>
        <v>0</v>
      </c>
    </row>
    <row r="62" spans="6:8">
      <c r="F62" s="33">
        <f t="shared" si="4"/>
        <v>0</v>
      </c>
      <c r="G62" s="11">
        <f>IF(ISERROR(VLOOKUP(A62,Commande!$A$2:$D$24,4,FALSE)),0,VLOOKUP(A62,Commande!$A$2:$D$24,4,FALSE))</f>
        <v>0</v>
      </c>
      <c r="H62" s="41">
        <f t="shared" si="3"/>
        <v>0</v>
      </c>
    </row>
    <row r="63" spans="6:8">
      <c r="F63" s="33">
        <f t="shared" si="4"/>
        <v>0</v>
      </c>
      <c r="G63" s="11">
        <f>IF(ISERROR(VLOOKUP(A63,Commande!$A$2:$D$24,4,FALSE)),0,VLOOKUP(A63,Commande!$A$2:$D$24,4,FALSE))</f>
        <v>0</v>
      </c>
      <c r="H63" s="41">
        <f t="shared" si="3"/>
        <v>0</v>
      </c>
    </row>
    <row r="64" spans="6:8">
      <c r="F64" s="33">
        <f t="shared" si="4"/>
        <v>0</v>
      </c>
      <c r="G64" s="11">
        <f>IF(ISERROR(VLOOKUP(A64,Commande!$A$2:$D$24,4,FALSE)),0,VLOOKUP(A64,Commande!$A$2:$D$24,4,FALSE))</f>
        <v>0</v>
      </c>
      <c r="H64" s="41">
        <f t="shared" si="3"/>
        <v>0</v>
      </c>
    </row>
    <row r="65" spans="6:8">
      <c r="F65" s="33">
        <f t="shared" si="4"/>
        <v>0</v>
      </c>
      <c r="G65" s="11">
        <f>IF(ISERROR(VLOOKUP(A65,Commande!$A$2:$D$24,4,FALSE)),0,VLOOKUP(A65,Commande!$A$2:$D$24,4,FALSE))</f>
        <v>0</v>
      </c>
      <c r="H65" s="41">
        <f t="shared" si="3"/>
        <v>0</v>
      </c>
    </row>
    <row r="66" spans="6:8">
      <c r="F66" s="33">
        <f t="shared" si="4"/>
        <v>0</v>
      </c>
      <c r="G66" s="11">
        <f>IF(ISERROR(VLOOKUP(A66,Commande!$A$2:$D$24,4,FALSE)),0,VLOOKUP(A66,Commande!$A$2:$D$24,4,FALSE))</f>
        <v>0</v>
      </c>
      <c r="H66" s="41">
        <f t="shared" si="3"/>
        <v>0</v>
      </c>
    </row>
    <row r="67" spans="6:8">
      <c r="F67" s="33">
        <f t="shared" si="4"/>
        <v>0</v>
      </c>
      <c r="G67" s="11">
        <f>IF(ISERROR(VLOOKUP(A67,Commande!$A$2:$D$24,4,FALSE)),0,VLOOKUP(A67,Commande!$A$2:$D$24,4,FALSE))</f>
        <v>0</v>
      </c>
      <c r="H67" s="41">
        <f t="shared" si="3"/>
        <v>0</v>
      </c>
    </row>
    <row r="68" spans="6:8">
      <c r="F68" s="33">
        <f t="shared" si="4"/>
        <v>0</v>
      </c>
      <c r="G68" s="11">
        <f>IF(ISERROR(VLOOKUP(A68,Commande!$A$2:$D$24,4,FALSE)),0,VLOOKUP(A68,Commande!$A$2:$D$24,4,FALSE))</f>
        <v>0</v>
      </c>
      <c r="H68" s="41">
        <f t="shared" si="3"/>
        <v>0</v>
      </c>
    </row>
    <row r="69" spans="6:8">
      <c r="F69" s="33">
        <f t="shared" si="4"/>
        <v>0</v>
      </c>
      <c r="G69" s="11">
        <f>IF(ISERROR(VLOOKUP(A69,Commande!$A$2:$D$24,4,FALSE)),0,VLOOKUP(A69,Commande!$A$2:$D$24,4,FALSE))</f>
        <v>0</v>
      </c>
      <c r="H69" s="41">
        <f t="shared" si="3"/>
        <v>0</v>
      </c>
    </row>
    <row r="70" spans="6:8">
      <c r="F70" s="33">
        <f t="shared" si="4"/>
        <v>0</v>
      </c>
      <c r="G70" s="11">
        <f>IF(ISERROR(VLOOKUP(A70,Commande!$A$2:$D$24,4,FALSE)),0,VLOOKUP(A70,Commande!$A$2:$D$24,4,FALSE))</f>
        <v>0</v>
      </c>
      <c r="H70" s="41">
        <f t="shared" si="3"/>
        <v>0</v>
      </c>
    </row>
    <row r="71" spans="6:8">
      <c r="F71" s="33">
        <f t="shared" si="4"/>
        <v>0</v>
      </c>
      <c r="G71" s="11">
        <f>IF(ISERROR(VLOOKUP(A71,Commande!$A$2:$D$24,4,FALSE)),0,VLOOKUP(A71,Commande!$A$2:$D$24,4,FALSE))</f>
        <v>0</v>
      </c>
      <c r="H71" s="41">
        <f t="shared" si="3"/>
        <v>0</v>
      </c>
    </row>
    <row r="72" spans="6:8">
      <c r="F72" s="33">
        <f t="shared" si="4"/>
        <v>0</v>
      </c>
      <c r="G72" s="11">
        <f>IF(ISERROR(VLOOKUP(A72,Commande!$A$2:$D$24,4,FALSE)),0,VLOOKUP(A72,Commande!$A$2:$D$24,4,FALSE))</f>
        <v>0</v>
      </c>
      <c r="H72" s="41">
        <f t="shared" si="3"/>
        <v>0</v>
      </c>
    </row>
    <row r="73" spans="6:8">
      <c r="F73" s="33">
        <f t="shared" si="4"/>
        <v>0</v>
      </c>
      <c r="G73" s="11">
        <f>IF(ISERROR(VLOOKUP(A73,Commande!$A$2:$D$24,4,FALSE)),0,VLOOKUP(A73,Commande!$A$2:$D$24,4,FALSE))</f>
        <v>0</v>
      </c>
      <c r="H73" s="41">
        <f t="shared" si="3"/>
        <v>0</v>
      </c>
    </row>
    <row r="74" spans="6:8">
      <c r="F74" s="33">
        <f t="shared" si="4"/>
        <v>0</v>
      </c>
      <c r="G74" s="11">
        <f>IF(ISERROR(VLOOKUP(A74,Commande!$A$2:$D$24,4,FALSE)),0,VLOOKUP(A74,Commande!$A$2:$D$24,4,FALSE))</f>
        <v>0</v>
      </c>
      <c r="H74" s="41">
        <f t="shared" si="3"/>
        <v>0</v>
      </c>
    </row>
    <row r="75" spans="6:8">
      <c r="F75" s="33">
        <f t="shared" si="4"/>
        <v>0</v>
      </c>
      <c r="G75" s="11">
        <f>IF(ISERROR(VLOOKUP(A75,Commande!$A$2:$D$24,4,FALSE)),0,VLOOKUP(A75,Commande!$A$2:$D$24,4,FALSE))</f>
        <v>0</v>
      </c>
      <c r="H75" s="41">
        <f t="shared" si="3"/>
        <v>0</v>
      </c>
    </row>
    <row r="76" spans="6:8">
      <c r="F76" s="33">
        <f t="shared" si="4"/>
        <v>0</v>
      </c>
      <c r="G76" s="11">
        <f>IF(ISERROR(VLOOKUP(A76,Commande!$A$2:$D$24,4,FALSE)),0,VLOOKUP(A76,Commande!$A$2:$D$24,4,FALSE))</f>
        <v>0</v>
      </c>
      <c r="H76" s="41">
        <f t="shared" si="3"/>
        <v>0</v>
      </c>
    </row>
    <row r="77" spans="6:8">
      <c r="F77" s="33">
        <f t="shared" si="4"/>
        <v>0</v>
      </c>
      <c r="G77" s="11">
        <f>IF(ISERROR(VLOOKUP(A77,Commande!$A$2:$D$24,4,FALSE)),0,VLOOKUP(A77,Commande!$A$2:$D$24,4,FALSE))</f>
        <v>0</v>
      </c>
      <c r="H77" s="41">
        <f t="shared" si="3"/>
        <v>0</v>
      </c>
    </row>
    <row r="78" spans="6:8">
      <c r="F78" s="33">
        <f t="shared" si="4"/>
        <v>0</v>
      </c>
      <c r="G78" s="11">
        <f>IF(ISERROR(VLOOKUP(A78,Commande!$A$2:$D$24,4,FALSE)),0,VLOOKUP(A78,Commande!$A$2:$D$24,4,FALSE))</f>
        <v>0</v>
      </c>
      <c r="H78" s="41">
        <f t="shared" si="3"/>
        <v>0</v>
      </c>
    </row>
    <row r="79" spans="6:8">
      <c r="F79" s="33">
        <f t="shared" si="4"/>
        <v>0</v>
      </c>
      <c r="G79" s="11">
        <f>IF(ISERROR(VLOOKUP(A79,Commande!$A$2:$D$24,4,FALSE)),0,VLOOKUP(A79,Commande!$A$2:$D$24,4,FALSE))</f>
        <v>0</v>
      </c>
      <c r="H79" s="41">
        <f t="shared" si="3"/>
        <v>0</v>
      </c>
    </row>
    <row r="80" spans="6:8">
      <c r="F80" s="33">
        <f t="shared" si="4"/>
        <v>0</v>
      </c>
      <c r="G80" s="11">
        <f>IF(ISERROR(VLOOKUP(A80,Commande!$A$2:$D$24,4,FALSE)),0,VLOOKUP(A80,Commande!$A$2:$D$24,4,FALSE))</f>
        <v>0</v>
      </c>
      <c r="H80" s="41">
        <f t="shared" si="3"/>
        <v>0</v>
      </c>
    </row>
    <row r="81" spans="6:8">
      <c r="F81" s="33">
        <f t="shared" si="4"/>
        <v>0</v>
      </c>
      <c r="G81" s="11">
        <f>IF(ISERROR(VLOOKUP(A81,Commande!$A$2:$D$24,4,FALSE)),0,VLOOKUP(A81,Commande!$A$2:$D$24,4,FALSE))</f>
        <v>0</v>
      </c>
      <c r="H81" s="41">
        <f t="shared" si="3"/>
        <v>0</v>
      </c>
    </row>
    <row r="82" spans="6:8">
      <c r="F82" s="33">
        <f t="shared" si="4"/>
        <v>0</v>
      </c>
      <c r="G82" s="11">
        <f>IF(ISERROR(VLOOKUP(A82,Commande!$A$2:$D$24,4,FALSE)),0,VLOOKUP(A82,Commande!$A$2:$D$24,4,FALSE))</f>
        <v>0</v>
      </c>
      <c r="H82" s="41">
        <f t="shared" si="3"/>
        <v>0</v>
      </c>
    </row>
    <row r="83" spans="6:8">
      <c r="F83" s="33">
        <f t="shared" si="4"/>
        <v>0</v>
      </c>
      <c r="G83" s="11">
        <f>IF(ISERROR(VLOOKUP(A83,Commande!$A$2:$D$24,4,FALSE)),0,VLOOKUP(A83,Commande!$A$2:$D$24,4,FALSE))</f>
        <v>0</v>
      </c>
      <c r="H83" s="41">
        <f t="shared" si="3"/>
        <v>0</v>
      </c>
    </row>
    <row r="84" spans="6:8">
      <c r="F84" s="33">
        <f t="shared" si="4"/>
        <v>0</v>
      </c>
      <c r="G84" s="11">
        <f>IF(ISERROR(VLOOKUP(A84,Commande!$A$2:$D$24,4,FALSE)),0,VLOOKUP(A84,Commande!$A$2:$D$24,4,FALSE))</f>
        <v>0</v>
      </c>
      <c r="H84" s="41">
        <f t="shared" si="3"/>
        <v>0</v>
      </c>
    </row>
    <row r="85" spans="6:8">
      <c r="F85" s="33">
        <f t="shared" si="4"/>
        <v>0</v>
      </c>
      <c r="G85" s="11">
        <f>IF(ISERROR(VLOOKUP(A85,Commande!$A$2:$D$24,4,FALSE)),0,VLOOKUP(A85,Commande!$A$2:$D$24,4,FALSE))</f>
        <v>0</v>
      </c>
      <c r="H85" s="41">
        <f t="shared" si="3"/>
        <v>0</v>
      </c>
    </row>
    <row r="86" spans="6:8">
      <c r="F86" s="33">
        <f t="shared" si="4"/>
        <v>0</v>
      </c>
      <c r="G86" s="11">
        <f>IF(ISERROR(VLOOKUP(A86,Commande!$A$2:$D$24,4,FALSE)),0,VLOOKUP(A86,Commande!$A$2:$D$24,4,FALSE))</f>
        <v>0</v>
      </c>
      <c r="H86" s="41">
        <f t="shared" si="3"/>
        <v>0</v>
      </c>
    </row>
    <row r="87" spans="6:8">
      <c r="F87" s="33">
        <f t="shared" si="4"/>
        <v>0</v>
      </c>
      <c r="G87" s="11">
        <f>IF(ISERROR(VLOOKUP(A87,Commande!$A$2:$D$24,4,FALSE)),0,VLOOKUP(A87,Commande!$A$2:$D$24,4,FALSE))</f>
        <v>0</v>
      </c>
      <c r="H87" s="41">
        <f t="shared" si="3"/>
        <v>0</v>
      </c>
    </row>
    <row r="88" spans="6:8">
      <c r="F88" s="33">
        <f t="shared" si="4"/>
        <v>0</v>
      </c>
      <c r="G88" s="11">
        <f>IF(ISERROR(VLOOKUP(A88,Commande!$A$2:$D$24,4,FALSE)),0,VLOOKUP(A88,Commande!$A$2:$D$24,4,FALSE))</f>
        <v>0</v>
      </c>
      <c r="H88" s="41">
        <f t="shared" si="3"/>
        <v>0</v>
      </c>
    </row>
    <row r="89" spans="6:8">
      <c r="F89" s="33">
        <f t="shared" si="4"/>
        <v>0</v>
      </c>
      <c r="G89" s="11">
        <f>IF(ISERROR(VLOOKUP(A89,Commande!$A$2:$D$24,4,FALSE)),0,VLOOKUP(A89,Commande!$A$2:$D$24,4,FALSE))</f>
        <v>0</v>
      </c>
      <c r="H89" s="41">
        <f t="shared" si="3"/>
        <v>0</v>
      </c>
    </row>
    <row r="90" spans="6:8">
      <c r="F90" s="33">
        <f t="shared" si="4"/>
        <v>0</v>
      </c>
      <c r="G90" s="11">
        <f>IF(ISERROR(VLOOKUP(A90,Commande!$A$2:$D$24,4,FALSE)),0,VLOOKUP(A90,Commande!$A$2:$D$24,4,FALSE))</f>
        <v>0</v>
      </c>
      <c r="H90" s="41">
        <f t="shared" si="3"/>
        <v>0</v>
      </c>
    </row>
    <row r="91" spans="6:8">
      <c r="F91" s="33">
        <f t="shared" si="4"/>
        <v>0</v>
      </c>
      <c r="G91" s="11">
        <f>IF(ISERROR(VLOOKUP(A91,Commande!$A$2:$D$24,4,FALSE)),0,VLOOKUP(A91,Commande!$A$2:$D$24,4,FALSE))</f>
        <v>0</v>
      </c>
      <c r="H91" s="41">
        <f t="shared" si="3"/>
        <v>0</v>
      </c>
    </row>
    <row r="92" spans="6:8">
      <c r="F92" s="33">
        <f t="shared" si="4"/>
        <v>0</v>
      </c>
      <c r="G92" s="11">
        <f>IF(ISERROR(VLOOKUP(A92,Commande!$A$2:$D$24,4,FALSE)),0,VLOOKUP(A92,Commande!$A$2:$D$24,4,FALSE))</f>
        <v>0</v>
      </c>
      <c r="H92" s="41">
        <f t="shared" si="3"/>
        <v>0</v>
      </c>
    </row>
    <row r="93" spans="6:8">
      <c r="F93" s="33">
        <f t="shared" si="4"/>
        <v>0</v>
      </c>
      <c r="G93" s="11">
        <f>IF(ISERROR(VLOOKUP(A93,Commande!$A$2:$D$24,4,FALSE)),0,VLOOKUP(A93,Commande!$A$2:$D$24,4,FALSE))</f>
        <v>0</v>
      </c>
      <c r="H93" s="41">
        <f t="shared" si="3"/>
        <v>0</v>
      </c>
    </row>
    <row r="94" spans="6:8">
      <c r="F94" s="33">
        <f t="shared" si="4"/>
        <v>0</v>
      </c>
      <c r="G94" s="11">
        <f>IF(ISERROR(VLOOKUP(A94,Commande!$A$2:$D$24,4,FALSE)),0,VLOOKUP(A94,Commande!$A$2:$D$24,4,FALSE))</f>
        <v>0</v>
      </c>
      <c r="H94" s="41">
        <f t="shared" si="3"/>
        <v>0</v>
      </c>
    </row>
    <row r="95" spans="6:8">
      <c r="F95" s="33">
        <f t="shared" si="4"/>
        <v>0</v>
      </c>
      <c r="G95" s="11">
        <f>IF(ISERROR(VLOOKUP(A95,Commande!$A$2:$D$24,4,FALSE)),0,VLOOKUP(A95,Commande!$A$2:$D$24,4,FALSE))</f>
        <v>0</v>
      </c>
      <c r="H95" s="41">
        <f t="shared" si="3"/>
        <v>0</v>
      </c>
    </row>
    <row r="96" spans="6:8">
      <c r="F96" s="33">
        <f t="shared" si="4"/>
        <v>0</v>
      </c>
      <c r="G96" s="11">
        <f>IF(ISERROR(VLOOKUP(A96,Commande!$A$2:$D$24,4,FALSE)),0,VLOOKUP(A96,Commande!$A$2:$D$24,4,FALSE))</f>
        <v>0</v>
      </c>
      <c r="H96" s="41">
        <f t="shared" si="3"/>
        <v>0</v>
      </c>
    </row>
    <row r="97" spans="6:8">
      <c r="F97" s="33">
        <f t="shared" si="4"/>
        <v>0</v>
      </c>
      <c r="G97" s="11">
        <f>IF(ISERROR(VLOOKUP(A97,Commande!$A$2:$D$24,4,FALSE)),0,VLOOKUP(A97,Commande!$A$2:$D$24,4,FALSE))</f>
        <v>0</v>
      </c>
      <c r="H97" s="41">
        <f t="shared" si="3"/>
        <v>0</v>
      </c>
    </row>
    <row r="98" spans="6:8">
      <c r="F98" s="33">
        <f t="shared" si="4"/>
        <v>0</v>
      </c>
      <c r="G98" s="11">
        <f>IF(ISERROR(VLOOKUP(A98,Commande!$A$2:$D$24,4,FALSE)),0,VLOOKUP(A98,Commande!$A$2:$D$24,4,FALSE))</f>
        <v>0</v>
      </c>
      <c r="H98" s="41">
        <f>F98-G98</f>
        <v>0</v>
      </c>
    </row>
    <row r="99" spans="6:8">
      <c r="F99" s="33">
        <f t="shared" si="4"/>
        <v>0</v>
      </c>
      <c r="G99" s="11">
        <f>IF(ISERROR(VLOOKUP(A99,Commande!$A$2:$D$24,4,FALSE)),0,VLOOKUP(A99,Commande!$A$2:$D$24,4,FALSE))</f>
        <v>0</v>
      </c>
      <c r="H99" s="41">
        <f>F99-G99</f>
        <v>0</v>
      </c>
    </row>
    <row r="100" spans="6:8">
      <c r="F100" s="33">
        <f t="shared" ref="F100:F128" si="5">E100</f>
        <v>0</v>
      </c>
      <c r="G100" s="11">
        <f>IF(ISERROR(VLOOKUP(A100,Commande!$A$2:$D$24,4,FALSE)),0,VLOOKUP(A100,Commande!$A$2:$D$24,4,FALSE))</f>
        <v>0</v>
      </c>
      <c r="H100" s="41">
        <f t="shared" ref="H100:H128" si="6">F100-G100</f>
        <v>0</v>
      </c>
    </row>
    <row r="101" spans="6:8">
      <c r="F101" s="33">
        <f t="shared" si="5"/>
        <v>0</v>
      </c>
      <c r="G101" s="11">
        <f>IF(ISERROR(VLOOKUP(A101,Commande!$A$2:$D$24,4,FALSE)),0,VLOOKUP(A101,Commande!$A$2:$D$24,4,FALSE))</f>
        <v>0</v>
      </c>
      <c r="H101" s="41">
        <f t="shared" si="6"/>
        <v>0</v>
      </c>
    </row>
    <row r="102" spans="6:8">
      <c r="F102" s="33">
        <f t="shared" si="5"/>
        <v>0</v>
      </c>
      <c r="G102" s="11">
        <f>IF(ISERROR(VLOOKUP(A102,Commande!$A$2:$D$24,4,FALSE)),0,VLOOKUP(A102,Commande!$A$2:$D$24,4,FALSE))</f>
        <v>0</v>
      </c>
      <c r="H102" s="41">
        <f t="shared" si="6"/>
        <v>0</v>
      </c>
    </row>
    <row r="103" spans="6:8">
      <c r="F103" s="33">
        <f t="shared" si="5"/>
        <v>0</v>
      </c>
      <c r="G103" s="11">
        <f>IF(ISERROR(VLOOKUP(A103,Commande!$A$2:$D$24,4,FALSE)),0,VLOOKUP(A103,Commande!$A$2:$D$24,4,FALSE))</f>
        <v>0</v>
      </c>
      <c r="H103" s="41">
        <f t="shared" si="6"/>
        <v>0</v>
      </c>
    </row>
    <row r="104" spans="6:8">
      <c r="F104" s="33">
        <f t="shared" si="5"/>
        <v>0</v>
      </c>
      <c r="G104" s="11">
        <f>IF(ISERROR(VLOOKUP(A104,Commande!$A$2:$D$24,4,FALSE)),0,VLOOKUP(A104,Commande!$A$2:$D$24,4,FALSE))</f>
        <v>0</v>
      </c>
      <c r="H104" s="41">
        <f t="shared" si="6"/>
        <v>0</v>
      </c>
    </row>
    <row r="105" spans="6:8">
      <c r="F105" s="33">
        <f t="shared" si="5"/>
        <v>0</v>
      </c>
      <c r="G105" s="11">
        <f>IF(ISERROR(VLOOKUP(A105,Commande!$A$2:$D$24,4,FALSE)),0,VLOOKUP(A105,Commande!$A$2:$D$24,4,FALSE))</f>
        <v>0</v>
      </c>
      <c r="H105" s="41">
        <f t="shared" si="6"/>
        <v>0</v>
      </c>
    </row>
    <row r="106" spans="6:8">
      <c r="F106" s="33">
        <f t="shared" si="5"/>
        <v>0</v>
      </c>
      <c r="G106" s="11">
        <f>IF(ISERROR(VLOOKUP(A106,Commande!$A$2:$D$24,4,FALSE)),0,VLOOKUP(A106,Commande!$A$2:$D$24,4,FALSE))</f>
        <v>0</v>
      </c>
      <c r="H106" s="41">
        <f t="shared" si="6"/>
        <v>0</v>
      </c>
    </row>
    <row r="107" spans="6:8">
      <c r="F107" s="33">
        <f t="shared" si="5"/>
        <v>0</v>
      </c>
      <c r="G107" s="11">
        <f>IF(ISERROR(VLOOKUP(A107,Commande!$A$2:$D$24,4,FALSE)),0,VLOOKUP(A107,Commande!$A$2:$D$24,4,FALSE))</f>
        <v>0</v>
      </c>
      <c r="H107" s="41">
        <f t="shared" si="6"/>
        <v>0</v>
      </c>
    </row>
    <row r="108" spans="6:8">
      <c r="F108" s="33">
        <f t="shared" si="5"/>
        <v>0</v>
      </c>
      <c r="G108" s="11">
        <f>IF(ISERROR(VLOOKUP(A108,Commande!$A$2:$D$24,4,FALSE)),0,VLOOKUP(A108,Commande!$A$2:$D$24,4,FALSE))</f>
        <v>0</v>
      </c>
      <c r="H108" s="41">
        <f t="shared" si="6"/>
        <v>0</v>
      </c>
    </row>
    <row r="109" spans="6:8">
      <c r="F109" s="33">
        <f t="shared" si="5"/>
        <v>0</v>
      </c>
      <c r="G109" s="11">
        <f>IF(ISERROR(VLOOKUP(A109,Commande!$A$2:$D$24,4,FALSE)),0,VLOOKUP(A109,Commande!$A$2:$D$24,4,FALSE))</f>
        <v>0</v>
      </c>
      <c r="H109" s="41">
        <f t="shared" si="6"/>
        <v>0</v>
      </c>
    </row>
    <row r="110" spans="6:8">
      <c r="F110" s="33">
        <f t="shared" si="5"/>
        <v>0</v>
      </c>
      <c r="G110" s="11">
        <f>IF(ISERROR(VLOOKUP(A110,Commande!$A$2:$D$24,4,FALSE)),0,VLOOKUP(A110,Commande!$A$2:$D$24,4,FALSE))</f>
        <v>0</v>
      </c>
      <c r="H110" s="41">
        <f t="shared" si="6"/>
        <v>0</v>
      </c>
    </row>
    <row r="111" spans="6:8">
      <c r="F111" s="33">
        <f t="shared" si="5"/>
        <v>0</v>
      </c>
      <c r="G111" s="11">
        <f>IF(ISERROR(VLOOKUP(A111,Commande!$A$2:$D$24,4,FALSE)),0,VLOOKUP(A111,Commande!$A$2:$D$24,4,FALSE))</f>
        <v>0</v>
      </c>
      <c r="H111" s="41">
        <f t="shared" si="6"/>
        <v>0</v>
      </c>
    </row>
    <row r="112" spans="6:8">
      <c r="F112" s="33">
        <f t="shared" si="5"/>
        <v>0</v>
      </c>
      <c r="G112" s="11">
        <f>IF(ISERROR(VLOOKUP(A112,Commande!$A$2:$D$24,4,FALSE)),0,VLOOKUP(A112,Commande!$A$2:$D$24,4,FALSE))</f>
        <v>0</v>
      </c>
      <c r="H112" s="41">
        <f t="shared" si="6"/>
        <v>0</v>
      </c>
    </row>
    <row r="113" spans="6:8">
      <c r="F113" s="33">
        <f t="shared" si="5"/>
        <v>0</v>
      </c>
      <c r="G113" s="11">
        <f>IF(ISERROR(VLOOKUP(A113,Commande!$A$2:$D$24,4,FALSE)),0,VLOOKUP(A113,Commande!$A$2:$D$24,4,FALSE))</f>
        <v>0</v>
      </c>
      <c r="H113" s="41">
        <f t="shared" si="6"/>
        <v>0</v>
      </c>
    </row>
    <row r="114" spans="6:8">
      <c r="F114" s="33">
        <f t="shared" si="5"/>
        <v>0</v>
      </c>
      <c r="G114" s="11">
        <f>IF(ISERROR(VLOOKUP(A114,Commande!$A$2:$D$24,4,FALSE)),0,VLOOKUP(A114,Commande!$A$2:$D$24,4,FALSE))</f>
        <v>0</v>
      </c>
      <c r="H114" s="41">
        <f t="shared" si="6"/>
        <v>0</v>
      </c>
    </row>
    <row r="115" spans="6:8">
      <c r="F115" s="33">
        <f t="shared" si="5"/>
        <v>0</v>
      </c>
      <c r="G115" s="11">
        <f>IF(ISERROR(VLOOKUP(A115,Commande!$A$2:$D$24,4,FALSE)),0,VLOOKUP(A115,Commande!$A$2:$D$24,4,FALSE))</f>
        <v>0</v>
      </c>
      <c r="H115" s="41">
        <f t="shared" si="6"/>
        <v>0</v>
      </c>
    </row>
    <row r="116" spans="6:8">
      <c r="F116" s="33">
        <f t="shared" si="5"/>
        <v>0</v>
      </c>
      <c r="G116" s="11">
        <f>IF(ISERROR(VLOOKUP(A116,Commande!$A$2:$D$24,4,FALSE)),0,VLOOKUP(A116,Commande!$A$2:$D$24,4,FALSE))</f>
        <v>0</v>
      </c>
      <c r="H116" s="41">
        <f t="shared" si="6"/>
        <v>0</v>
      </c>
    </row>
    <row r="117" spans="6:8">
      <c r="F117" s="33">
        <f t="shared" si="5"/>
        <v>0</v>
      </c>
      <c r="G117" s="11">
        <f>IF(ISERROR(VLOOKUP(A117,Commande!$A$2:$D$24,4,FALSE)),0,VLOOKUP(A117,Commande!$A$2:$D$24,4,FALSE))</f>
        <v>0</v>
      </c>
      <c r="H117" s="41">
        <f t="shared" si="6"/>
        <v>0</v>
      </c>
    </row>
    <row r="118" spans="6:8">
      <c r="F118" s="33">
        <f t="shared" si="5"/>
        <v>0</v>
      </c>
      <c r="G118" s="11">
        <f>IF(ISERROR(VLOOKUP(A118,Commande!$A$2:$D$24,4,FALSE)),0,VLOOKUP(A118,Commande!$A$2:$D$24,4,FALSE))</f>
        <v>0</v>
      </c>
      <c r="H118" s="41">
        <f t="shared" si="6"/>
        <v>0</v>
      </c>
    </row>
    <row r="119" spans="6:8">
      <c r="F119" s="33">
        <f t="shared" si="5"/>
        <v>0</v>
      </c>
      <c r="G119" s="11">
        <f>IF(ISERROR(VLOOKUP(A119,Commande!$A$2:$D$24,4,FALSE)),0,VLOOKUP(A119,Commande!$A$2:$D$24,4,FALSE))</f>
        <v>0</v>
      </c>
      <c r="H119" s="41">
        <f t="shared" si="6"/>
        <v>0</v>
      </c>
    </row>
    <row r="120" spans="6:8">
      <c r="F120" s="33">
        <f t="shared" si="5"/>
        <v>0</v>
      </c>
      <c r="G120" s="11">
        <f>IF(ISERROR(VLOOKUP(A120,Commande!$A$2:$D$24,4,FALSE)),0,VLOOKUP(A120,Commande!$A$2:$D$24,4,FALSE))</f>
        <v>0</v>
      </c>
      <c r="H120" s="41">
        <f t="shared" si="6"/>
        <v>0</v>
      </c>
    </row>
    <row r="121" spans="6:8">
      <c r="F121" s="33">
        <f t="shared" si="5"/>
        <v>0</v>
      </c>
      <c r="G121" s="11">
        <f>IF(ISERROR(VLOOKUP(A121,Commande!$A$2:$D$24,4,FALSE)),0,VLOOKUP(A121,Commande!$A$2:$D$24,4,FALSE))</f>
        <v>0</v>
      </c>
      <c r="H121" s="41">
        <f t="shared" si="6"/>
        <v>0</v>
      </c>
    </row>
    <row r="122" spans="6:8">
      <c r="F122" s="33">
        <f t="shared" si="5"/>
        <v>0</v>
      </c>
      <c r="G122" s="11">
        <f>IF(ISERROR(VLOOKUP(A122,Commande!$A$2:$D$24,4,FALSE)),0,VLOOKUP(A122,Commande!$A$2:$D$24,4,FALSE))</f>
        <v>0</v>
      </c>
      <c r="H122" s="41">
        <f t="shared" si="6"/>
        <v>0</v>
      </c>
    </row>
    <row r="123" spans="6:8">
      <c r="F123" s="33">
        <f t="shared" si="5"/>
        <v>0</v>
      </c>
      <c r="G123" s="11">
        <f>IF(ISERROR(VLOOKUP(A123,Commande!$A$2:$D$24,4,FALSE)),0,VLOOKUP(A123,Commande!$A$2:$D$24,4,FALSE))</f>
        <v>0</v>
      </c>
      <c r="H123" s="41">
        <f t="shared" si="6"/>
        <v>0</v>
      </c>
    </row>
    <row r="124" spans="6:8">
      <c r="F124" s="33">
        <f t="shared" si="5"/>
        <v>0</v>
      </c>
      <c r="G124" s="11">
        <f>IF(ISERROR(VLOOKUP(A124,Commande!$A$2:$D$24,4,FALSE)),0,VLOOKUP(A124,Commande!$A$2:$D$24,4,FALSE))</f>
        <v>0</v>
      </c>
      <c r="H124" s="41">
        <f t="shared" si="6"/>
        <v>0</v>
      </c>
    </row>
    <row r="125" spans="6:8">
      <c r="F125" s="33">
        <f t="shared" si="5"/>
        <v>0</v>
      </c>
      <c r="G125" s="11">
        <f>IF(ISERROR(VLOOKUP(A125,Commande!$A$2:$D$24,4,FALSE)),0,VLOOKUP(A125,Commande!$A$2:$D$24,4,FALSE))</f>
        <v>0</v>
      </c>
      <c r="H125" s="41">
        <f t="shared" si="6"/>
        <v>0</v>
      </c>
    </row>
    <row r="126" spans="6:8">
      <c r="F126" s="33">
        <f t="shared" si="5"/>
        <v>0</v>
      </c>
      <c r="G126" s="11">
        <f>IF(ISERROR(VLOOKUP(A126,Commande!$A$2:$D$24,4,FALSE)),0,VLOOKUP(A126,Commande!$A$2:$D$24,4,FALSE))</f>
        <v>0</v>
      </c>
      <c r="H126" s="41">
        <f t="shared" si="6"/>
        <v>0</v>
      </c>
    </row>
    <row r="127" spans="6:8">
      <c r="F127" s="33">
        <f t="shared" si="5"/>
        <v>0</v>
      </c>
      <c r="G127" s="11">
        <f>IF(ISERROR(VLOOKUP(A127,Commande!$A$2:$D$24,4,FALSE)),0,VLOOKUP(A127,Commande!$A$2:$D$24,4,FALSE))</f>
        <v>0</v>
      </c>
      <c r="H127" s="41">
        <f t="shared" si="6"/>
        <v>0</v>
      </c>
    </row>
    <row r="128" spans="6:8">
      <c r="F128" s="33">
        <f t="shared" si="5"/>
        <v>0</v>
      </c>
      <c r="G128" s="11">
        <f>IF(ISERROR(VLOOKUP(A128,Commande!$A$2:$D$24,4,FALSE)),0,VLOOKUP(A128,Commande!$A$2:$D$24,4,FALSE))</f>
        <v>0</v>
      </c>
      <c r="H128" s="41">
        <f t="shared" si="6"/>
        <v>0</v>
      </c>
    </row>
  </sheetData>
  <sortState ref="A2:H16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F32"/>
  <sheetViews>
    <sheetView topLeftCell="A22" workbookViewId="0">
      <selection activeCell="F31" sqref="F31"/>
    </sheetView>
  </sheetViews>
  <sheetFormatPr baseColWidth="10" defaultColWidth="23.7265625" defaultRowHeight="25.5" customHeight="1"/>
  <cols>
    <col min="1" max="1" width="14.36328125" style="14" customWidth="1"/>
    <col min="2" max="2" width="18.6328125" style="14" customWidth="1"/>
    <col min="3" max="3" width="23.453125" style="14" customWidth="1"/>
    <col min="4" max="4" width="9.7265625" style="14" customWidth="1"/>
    <col min="5" max="5" width="15" style="26" customWidth="1"/>
    <col min="6" max="6" width="17.54296875" style="29" customWidth="1"/>
    <col min="7" max="16384" width="23.7265625" style="15"/>
  </cols>
  <sheetData>
    <row r="1" spans="1:6" ht="25.5" customHeight="1">
      <c r="A1" s="110">
        <f ca="1">Commande!J1</f>
        <v>41525</v>
      </c>
      <c r="B1" s="111"/>
      <c r="C1" s="111"/>
      <c r="D1" s="111"/>
      <c r="E1" s="111"/>
      <c r="F1" s="112"/>
    </row>
    <row r="2" spans="1:6" ht="25.5" customHeight="1" thickBot="1">
      <c r="A2" s="113"/>
      <c r="B2" s="114"/>
      <c r="C2" s="114"/>
      <c r="D2" s="114"/>
      <c r="E2" s="114"/>
      <c r="F2" s="115"/>
    </row>
    <row r="3" spans="1:6" ht="25.5" customHeight="1">
      <c r="A3" s="116">
        <f>Commande!J4</f>
        <v>41525.810729166667</v>
      </c>
      <c r="B3" s="117"/>
      <c r="C3" s="117"/>
      <c r="D3" s="117"/>
      <c r="E3" s="117"/>
      <c r="F3" s="118"/>
    </row>
    <row r="4" spans="1:6" ht="25.5" customHeight="1" thickBot="1">
      <c r="A4" s="119"/>
      <c r="B4" s="120"/>
      <c r="C4" s="120"/>
      <c r="D4" s="120"/>
      <c r="E4" s="120"/>
      <c r="F4" s="121"/>
    </row>
    <row r="5" spans="1:6" ht="25.5" customHeight="1" thickBot="1">
      <c r="A5" s="1" t="s">
        <v>34</v>
      </c>
      <c r="B5" s="62" t="s">
        <v>62</v>
      </c>
      <c r="C5" s="62" t="s">
        <v>36</v>
      </c>
      <c r="D5" s="2" t="s">
        <v>7</v>
      </c>
      <c r="E5" s="24" t="s">
        <v>6</v>
      </c>
      <c r="F5" s="22" t="s">
        <v>0</v>
      </c>
    </row>
    <row r="6" spans="1:6" ht="22.5" customHeight="1">
      <c r="A6" s="16" t="str">
        <f>IF(Commande!A2&lt;&gt;"",Commande!A2,"")</f>
        <v/>
      </c>
      <c r="B6" s="68" t="str">
        <f>IF(Commande!A2&lt;&gt;"",Commande!B2,"")</f>
        <v/>
      </c>
      <c r="C6" s="68" t="str">
        <f>IF(Commande!A2&lt;&gt;"",Commande!C2,"")</f>
        <v/>
      </c>
      <c r="D6" s="17" t="str">
        <f>IF(Commande!D2&lt;&gt;"",Commande!D2,"")</f>
        <v/>
      </c>
      <c r="E6" s="25" t="str">
        <f>IF(A6="","",VLOOKUP(A6,Articles!$A$2:$E$34,5,FALSE))</f>
        <v/>
      </c>
      <c r="F6" s="25" t="str">
        <f>IF(Commande!A2&lt;&gt;"",Commande!E2,"")</f>
        <v/>
      </c>
    </row>
    <row r="7" spans="1:6" ht="22.5" customHeight="1">
      <c r="A7" s="16" t="str">
        <f>IF(Commande!A3&lt;&gt;"",Commande!A3,"")</f>
        <v/>
      </c>
      <c r="B7" s="68" t="str">
        <f>IF(Commande!A3&lt;&gt;"",Commande!B3,"")</f>
        <v/>
      </c>
      <c r="C7" s="68" t="str">
        <f>IF(Commande!A3&lt;&gt;"",Commande!C3,"")</f>
        <v/>
      </c>
      <c r="D7" s="17" t="str">
        <f>IF(Commande!D3&lt;&gt;"",Commande!D3,"")</f>
        <v/>
      </c>
      <c r="E7" s="25" t="str">
        <f>IF(A7="","",VLOOKUP(A7,Articles!$A$2:$E$34,5,FALSE))</f>
        <v/>
      </c>
      <c r="F7" s="25" t="str">
        <f>IF(Commande!A3&lt;&gt;"",Commande!E3,"")</f>
        <v/>
      </c>
    </row>
    <row r="8" spans="1:6" ht="22.5" customHeight="1">
      <c r="A8" s="16" t="str">
        <f>IF(Commande!A4&lt;&gt;"",Commande!A4,"")</f>
        <v/>
      </c>
      <c r="B8" s="68" t="str">
        <f>IF(Commande!A4&lt;&gt;"",Commande!B4,"")</f>
        <v/>
      </c>
      <c r="C8" s="68" t="str">
        <f>IF(Commande!A4&lt;&gt;"",Commande!C4,"")</f>
        <v/>
      </c>
      <c r="D8" s="17" t="str">
        <f>IF(Commande!D4&lt;&gt;"",Commande!D4,"")</f>
        <v/>
      </c>
      <c r="E8" s="25" t="str">
        <f>IF(A8="","",VLOOKUP(A8,Articles!$A$2:$E$34,5,FALSE))</f>
        <v/>
      </c>
      <c r="F8" s="25" t="str">
        <f>IF(Commande!A4&lt;&gt;"",Commande!E4,"")</f>
        <v/>
      </c>
    </row>
    <row r="9" spans="1:6" ht="22.5" customHeight="1">
      <c r="A9" s="16" t="str">
        <f>IF(Commande!A5&lt;&gt;"",Commande!A5,"")</f>
        <v/>
      </c>
      <c r="B9" s="68" t="str">
        <f>IF(Commande!A5&lt;&gt;"",Commande!B5,"")</f>
        <v/>
      </c>
      <c r="C9" s="68" t="str">
        <f>IF(Commande!A5&lt;&gt;"",Commande!C5,"")</f>
        <v/>
      </c>
      <c r="D9" s="17" t="str">
        <f>IF(Commande!D5&lt;&gt;"",Commande!D5,"")</f>
        <v/>
      </c>
      <c r="E9" s="25" t="str">
        <f>IF(A9="","",VLOOKUP(A9,Articles!$A$2:$E$34,5,FALSE))</f>
        <v/>
      </c>
      <c r="F9" s="25" t="str">
        <f>IF(Commande!A5&lt;&gt;"",Commande!E5,"")</f>
        <v/>
      </c>
    </row>
    <row r="10" spans="1:6" ht="22.5" customHeight="1">
      <c r="A10" s="16" t="str">
        <f>IF(Commande!A6&lt;&gt;"",Commande!A6,"")</f>
        <v/>
      </c>
      <c r="B10" s="68" t="str">
        <f>IF(Commande!A6&lt;&gt;"",Commande!B6,"")</f>
        <v/>
      </c>
      <c r="C10" s="68" t="str">
        <f>IF(Commande!A6&lt;&gt;"",Commande!C6,"")</f>
        <v/>
      </c>
      <c r="D10" s="17" t="str">
        <f>IF(Commande!D6&lt;&gt;"",Commande!D6,"")</f>
        <v/>
      </c>
      <c r="E10" s="25" t="str">
        <f>IF(A10="","",VLOOKUP(A10,Articles!$A$2:$E$34,5,FALSE))</f>
        <v/>
      </c>
      <c r="F10" s="25" t="str">
        <f>IF(Commande!A6&lt;&gt;"",Commande!E6,"")</f>
        <v/>
      </c>
    </row>
    <row r="11" spans="1:6" ht="22.5" customHeight="1">
      <c r="A11" s="16" t="str">
        <f>IF(Commande!A7&lt;&gt;"",Commande!A7,"")</f>
        <v/>
      </c>
      <c r="B11" s="68" t="str">
        <f>IF(Commande!A7&lt;&gt;"",Commande!B7,"")</f>
        <v/>
      </c>
      <c r="C11" s="68" t="str">
        <f>IF(Commande!A7&lt;&gt;"",Commande!C7,"")</f>
        <v/>
      </c>
      <c r="D11" s="17" t="str">
        <f>IF(Commande!D7&lt;&gt;"",Commande!D7,"")</f>
        <v/>
      </c>
      <c r="E11" s="25" t="str">
        <f>IF(A11="","",VLOOKUP(A11,Articles!$A$2:$E$34,5,FALSE))</f>
        <v/>
      </c>
      <c r="F11" s="25" t="str">
        <f>IF(Commande!A7&lt;&gt;"",Commande!E7,"")</f>
        <v/>
      </c>
    </row>
    <row r="12" spans="1:6" ht="22.5" customHeight="1">
      <c r="A12" s="16" t="str">
        <f>IF(Commande!A8&lt;&gt;"",Commande!A8,"")</f>
        <v/>
      </c>
      <c r="B12" s="68" t="str">
        <f>IF(Commande!A8&lt;&gt;"",Commande!B8,"")</f>
        <v/>
      </c>
      <c r="C12" s="68" t="str">
        <f>IF(Commande!A8&lt;&gt;"",Commande!C8,"")</f>
        <v/>
      </c>
      <c r="D12" s="17" t="str">
        <f>IF(Commande!D8&lt;&gt;"",Commande!D8,"")</f>
        <v/>
      </c>
      <c r="E12" s="25" t="str">
        <f>IF(A12="","",VLOOKUP(A12,Articles!$A$2:$E$34,5,FALSE))</f>
        <v/>
      </c>
      <c r="F12" s="25" t="str">
        <f>IF(Commande!A8&lt;&gt;"",Commande!E8,"")</f>
        <v/>
      </c>
    </row>
    <row r="13" spans="1:6" ht="22.5" customHeight="1">
      <c r="A13" s="16" t="str">
        <f>IF(Commande!A9&lt;&gt;"",Commande!A9,"")</f>
        <v/>
      </c>
      <c r="B13" s="68" t="str">
        <f>IF(Commande!A9&lt;&gt;"",Commande!B9,"")</f>
        <v/>
      </c>
      <c r="C13" s="68" t="str">
        <f>IF(Commande!A9&lt;&gt;"",Commande!C9,"")</f>
        <v/>
      </c>
      <c r="D13" s="17" t="str">
        <f>IF(Commande!D9&lt;&gt;"",Commande!D9,"")</f>
        <v/>
      </c>
      <c r="E13" s="25" t="str">
        <f>IF(A13="","",VLOOKUP(A13,Articles!$A$2:$E$34,5,FALSE))</f>
        <v/>
      </c>
      <c r="F13" s="25" t="str">
        <f>IF(Commande!A9&lt;&gt;"",Commande!E9,"")</f>
        <v/>
      </c>
    </row>
    <row r="14" spans="1:6" ht="22.5" customHeight="1">
      <c r="A14" s="16" t="str">
        <f>IF(Commande!A10&lt;&gt;"",Commande!A10,"")</f>
        <v/>
      </c>
      <c r="B14" s="68" t="str">
        <f>IF(Commande!A10&lt;&gt;"",Commande!B10,"")</f>
        <v/>
      </c>
      <c r="C14" s="68" t="str">
        <f>IF(Commande!A10&lt;&gt;"",Commande!C10,"")</f>
        <v/>
      </c>
      <c r="D14" s="17" t="str">
        <f>IF(Commande!D10&lt;&gt;"",Commande!D10,"")</f>
        <v/>
      </c>
      <c r="E14" s="25" t="str">
        <f>IF(A14="","",VLOOKUP(A14,Articles!$A$2:$E$34,5,FALSE))</f>
        <v/>
      </c>
      <c r="F14" s="25" t="str">
        <f>IF(Commande!A10&lt;&gt;"",Commande!E10,"")</f>
        <v/>
      </c>
    </row>
    <row r="15" spans="1:6" ht="22.5" customHeight="1">
      <c r="A15" s="16" t="str">
        <f>IF(Commande!A11&lt;&gt;"",Commande!A11,"")</f>
        <v/>
      </c>
      <c r="B15" s="68" t="str">
        <f>IF(Commande!A11&lt;&gt;"",Commande!B11,"")</f>
        <v/>
      </c>
      <c r="C15" s="68" t="str">
        <f>IF(Commande!A11&lt;&gt;"",Commande!C11,"")</f>
        <v/>
      </c>
      <c r="D15" s="17" t="str">
        <f>IF(Commande!D11&lt;&gt;"",Commande!D11,"")</f>
        <v/>
      </c>
      <c r="E15" s="25" t="str">
        <f>IF(A15="","",VLOOKUP(A15,Articles!$A$2:$E$34,5,FALSE))</f>
        <v/>
      </c>
      <c r="F15" s="25" t="str">
        <f>IF(Commande!A11&lt;&gt;"",Commande!E11,"")</f>
        <v/>
      </c>
    </row>
    <row r="16" spans="1:6" ht="22.5" customHeight="1">
      <c r="A16" s="16" t="str">
        <f>IF(Commande!A12&lt;&gt;"",Commande!A12,"")</f>
        <v/>
      </c>
      <c r="B16" s="68" t="str">
        <f>IF(Commande!A12&lt;&gt;"",Commande!B12,"")</f>
        <v/>
      </c>
      <c r="C16" s="68" t="str">
        <f>IF(Commande!A12&lt;&gt;"",Commande!C12,"")</f>
        <v/>
      </c>
      <c r="D16" s="17" t="str">
        <f>IF(Commande!D12&lt;&gt;"",Commande!D12,"")</f>
        <v/>
      </c>
      <c r="E16" s="25" t="str">
        <f>IF(A16="","",VLOOKUP(A16,Articles!$A$2:$E$34,5,FALSE))</f>
        <v/>
      </c>
      <c r="F16" s="25" t="str">
        <f>IF(Commande!A12&lt;&gt;"",Commande!E12,"")</f>
        <v/>
      </c>
    </row>
    <row r="17" spans="1:6" ht="22.5" customHeight="1">
      <c r="A17" s="16" t="str">
        <f>IF(Commande!A13&lt;&gt;"",Commande!A13,"")</f>
        <v/>
      </c>
      <c r="B17" s="68" t="str">
        <f>IF(Commande!A13&lt;&gt;"",Commande!B13,"")</f>
        <v/>
      </c>
      <c r="C17" s="68" t="str">
        <f>IF(Commande!A13&lt;&gt;"",Commande!C13,"")</f>
        <v/>
      </c>
      <c r="D17" s="17" t="str">
        <f>IF(Commande!D13&lt;&gt;"",Commande!D13,"")</f>
        <v/>
      </c>
      <c r="E17" s="25" t="str">
        <f>IF(A17="","",VLOOKUP(A17,Articles!$A$2:$E$34,5,FALSE))</f>
        <v/>
      </c>
      <c r="F17" s="25" t="str">
        <f>IF(Commande!A13&lt;&gt;"",Commande!E13,"")</f>
        <v/>
      </c>
    </row>
    <row r="18" spans="1:6" ht="22.5" customHeight="1">
      <c r="A18" s="16" t="str">
        <f>IF(Commande!A14&lt;&gt;"",Commande!A14,"")</f>
        <v/>
      </c>
      <c r="B18" s="68" t="str">
        <f>IF(Commande!A14&lt;&gt;"",Commande!B14,"")</f>
        <v/>
      </c>
      <c r="C18" s="68" t="str">
        <f>IF(Commande!A14&lt;&gt;"",Commande!C14,"")</f>
        <v/>
      </c>
      <c r="D18" s="17" t="str">
        <f>IF(Commande!D14&lt;&gt;"",Commande!D14,"")</f>
        <v/>
      </c>
      <c r="E18" s="25" t="str">
        <f>IF(A18="","",VLOOKUP(A18,Articles!$A$2:$E$34,5,FALSE))</f>
        <v/>
      </c>
      <c r="F18" s="25" t="str">
        <f>IF(Commande!A14&lt;&gt;"",Commande!E14,"")</f>
        <v/>
      </c>
    </row>
    <row r="19" spans="1:6" ht="22.5" customHeight="1">
      <c r="A19" s="16" t="str">
        <f>IF(Commande!A15&lt;&gt;"",Commande!A15,"")</f>
        <v/>
      </c>
      <c r="B19" s="68" t="str">
        <f>IF(Commande!A15&lt;&gt;"",Commande!B15,"")</f>
        <v/>
      </c>
      <c r="C19" s="68" t="str">
        <f>IF(Commande!A15&lt;&gt;"",Commande!C15,"")</f>
        <v/>
      </c>
      <c r="D19" s="17" t="str">
        <f>IF(Commande!D15&lt;&gt;"",Commande!D15,"")</f>
        <v/>
      </c>
      <c r="E19" s="25" t="str">
        <f>IF(A19="","",VLOOKUP(A19,Articles!$A$2:$E$34,5,FALSE))</f>
        <v/>
      </c>
      <c r="F19" s="25" t="str">
        <f>IF(Commande!A15&lt;&gt;"",Commande!E15,"")</f>
        <v/>
      </c>
    </row>
    <row r="20" spans="1:6" ht="22.5" customHeight="1">
      <c r="A20" s="16" t="str">
        <f>IF(Commande!A16&lt;&gt;"",Commande!A16,"")</f>
        <v/>
      </c>
      <c r="B20" s="68" t="str">
        <f>IF(Commande!A16&lt;&gt;"",Commande!B16,"")</f>
        <v/>
      </c>
      <c r="C20" s="68" t="str">
        <f>IF(Commande!A16&lt;&gt;"",Commande!C16,"")</f>
        <v/>
      </c>
      <c r="D20" s="17" t="str">
        <f>IF(Commande!D16&lt;&gt;"",Commande!D16,"")</f>
        <v/>
      </c>
      <c r="E20" s="25" t="str">
        <f>IF(A20="","",VLOOKUP(A20,Articles!$A$2:$E$34,5,FALSE))</f>
        <v/>
      </c>
      <c r="F20" s="25" t="str">
        <f>IF(Commande!A16&lt;&gt;"",Commande!E16,"")</f>
        <v/>
      </c>
    </row>
    <row r="21" spans="1:6" ht="22.5" customHeight="1">
      <c r="A21" s="16" t="str">
        <f>IF(Commande!A17&lt;&gt;"",Commande!A17,"")</f>
        <v/>
      </c>
      <c r="B21" s="68" t="str">
        <f>IF(Commande!A17&lt;&gt;"",Commande!B17,"")</f>
        <v/>
      </c>
      <c r="C21" s="68" t="str">
        <f>IF(Commande!A17&lt;&gt;"",Commande!C17,"")</f>
        <v/>
      </c>
      <c r="D21" s="17" t="str">
        <f>IF(Commande!D17&lt;&gt;"",Commande!D17,"")</f>
        <v/>
      </c>
      <c r="E21" s="25" t="str">
        <f>IF(A21="","",VLOOKUP(A21,Articles!$A$2:$E$34,5,FALSE))</f>
        <v/>
      </c>
      <c r="F21" s="25" t="str">
        <f>IF(Commande!A17&lt;&gt;"",Commande!E17,"")</f>
        <v/>
      </c>
    </row>
    <row r="22" spans="1:6" ht="22.5" customHeight="1">
      <c r="A22" s="16" t="str">
        <f>IF(Commande!A18&lt;&gt;"",Commande!A18,"")</f>
        <v/>
      </c>
      <c r="B22" s="68" t="str">
        <f>IF(Commande!A18&lt;&gt;"",Commande!B18,"")</f>
        <v/>
      </c>
      <c r="C22" s="68" t="str">
        <f>IF(Commande!A18&lt;&gt;"",Commande!C18,"")</f>
        <v/>
      </c>
      <c r="D22" s="17" t="str">
        <f>IF(Commande!D18&lt;&gt;"",Commande!D18,"")</f>
        <v/>
      </c>
      <c r="E22" s="25" t="str">
        <f>IF(A22="","",VLOOKUP(A22,Articles!$A$2:$E$34,5,FALSE))</f>
        <v/>
      </c>
      <c r="F22" s="25" t="str">
        <f>IF(Commande!A18&lt;&gt;"",Commande!E18,"")</f>
        <v/>
      </c>
    </row>
    <row r="23" spans="1:6" ht="22.5" customHeight="1">
      <c r="A23" s="16" t="str">
        <f>IF(Commande!A19&lt;&gt;"",Commande!A19,"")</f>
        <v/>
      </c>
      <c r="B23" s="68" t="str">
        <f>IF(Commande!A19&lt;&gt;"",Commande!B19,"")</f>
        <v/>
      </c>
      <c r="C23" s="68" t="str">
        <f>IF(Commande!A19&lt;&gt;"",Commande!C19,"")</f>
        <v/>
      </c>
      <c r="D23" s="17" t="str">
        <f>IF(Commande!D19&lt;&gt;"",Commande!D19,"")</f>
        <v/>
      </c>
      <c r="E23" s="25" t="str">
        <f>IF(A23="","",VLOOKUP(A23,Articles!$A$2:$E$34,5,FALSE))</f>
        <v/>
      </c>
      <c r="F23" s="25" t="str">
        <f>IF(Commande!A19&lt;&gt;"",Commande!E19,"")</f>
        <v/>
      </c>
    </row>
    <row r="24" spans="1:6" ht="22.5" customHeight="1">
      <c r="A24" s="16" t="str">
        <f>IF(Commande!A20&lt;&gt;"",Commande!A20,"")</f>
        <v/>
      </c>
      <c r="B24" s="68" t="str">
        <f>IF(Commande!A20&lt;&gt;"",Commande!B20,"")</f>
        <v/>
      </c>
      <c r="C24" s="68" t="str">
        <f>IF(Commande!A20&lt;&gt;"",Commande!C20,"")</f>
        <v/>
      </c>
      <c r="D24" s="17" t="str">
        <f>IF(Commande!D20&lt;&gt;"",Commande!D20,"")</f>
        <v/>
      </c>
      <c r="E24" s="25" t="str">
        <f>IF(A24="","",VLOOKUP(A24,Articles!$A$2:$E$34,5,FALSE))</f>
        <v/>
      </c>
      <c r="F24" s="25" t="str">
        <f>IF(Commande!A20&lt;&gt;"",Commande!E20,"")</f>
        <v/>
      </c>
    </row>
    <row r="25" spans="1:6" ht="22.5" customHeight="1">
      <c r="A25" s="16" t="str">
        <f>IF(Commande!A21&lt;&gt;"",Commande!A21,"")</f>
        <v/>
      </c>
      <c r="B25" s="68" t="str">
        <f>IF(Commande!A21&lt;&gt;"",Commande!B21,"")</f>
        <v/>
      </c>
      <c r="C25" s="68" t="str">
        <f>IF(Commande!A21&lt;&gt;"",Commande!C21,"")</f>
        <v/>
      </c>
      <c r="D25" s="17" t="str">
        <f>IF(Commande!D21&lt;&gt;"",Commande!D21,"")</f>
        <v/>
      </c>
      <c r="E25" s="25" t="str">
        <f>IF(A25="","",VLOOKUP(A25,Articles!$A$2:$E$34,5,FALSE))</f>
        <v/>
      </c>
      <c r="F25" s="25" t="str">
        <f>IF(Commande!A21&lt;&gt;"",Commande!E21,"")</f>
        <v/>
      </c>
    </row>
    <row r="26" spans="1:6" ht="22.5" customHeight="1">
      <c r="A26" s="16" t="str">
        <f>IF(Commande!A22&lt;&gt;"",Commande!A22,"")</f>
        <v/>
      </c>
      <c r="B26" s="68" t="str">
        <f>IF(Commande!A22&lt;&gt;"",Commande!B22,"")</f>
        <v/>
      </c>
      <c r="C26" s="68" t="str">
        <f>IF(Commande!A22&lt;&gt;"",Commande!C22,"")</f>
        <v/>
      </c>
      <c r="D26" s="17" t="str">
        <f>IF(Commande!D22&lt;&gt;"",Commande!D22,"")</f>
        <v/>
      </c>
      <c r="E26" s="25" t="str">
        <f>IF(A26="","",VLOOKUP(A26,Articles!$A$2:$E$34,5,FALSE))</f>
        <v/>
      </c>
      <c r="F26" s="25" t="str">
        <f>IF(Commande!A22&lt;&gt;"",Commande!E22,"")</f>
        <v/>
      </c>
    </row>
    <row r="27" spans="1:6" ht="22.5" customHeight="1">
      <c r="A27" s="16" t="str">
        <f>IF(Commande!A23&lt;&gt;"",Commande!A23,"")</f>
        <v/>
      </c>
      <c r="B27" s="68" t="str">
        <f>IF(Commande!A23&lt;&gt;"",Commande!B23,"")</f>
        <v/>
      </c>
      <c r="C27" s="68" t="str">
        <f>IF(Commande!A23&lt;&gt;"",Commande!C23,"")</f>
        <v/>
      </c>
      <c r="D27" s="17" t="str">
        <f>IF(Commande!D23&lt;&gt;"",Commande!D23,"")</f>
        <v/>
      </c>
      <c r="E27" s="25" t="str">
        <f>IF(A27="","",VLOOKUP(A27,Articles!$A$2:$E$34,5,FALSE))</f>
        <v/>
      </c>
      <c r="F27" s="25" t="str">
        <f>IF(Commande!A23&lt;&gt;"",Commande!E23,"")</f>
        <v/>
      </c>
    </row>
    <row r="28" spans="1:6" ht="22.5" customHeight="1" thickBot="1">
      <c r="A28" s="16" t="s">
        <v>61</v>
      </c>
      <c r="B28" s="68"/>
      <c r="C28" s="68"/>
      <c r="D28" s="17"/>
      <c r="E28" s="25"/>
      <c r="F28" s="25" t="str">
        <f>IF(Commande!G19&gt;0,Commande!G19,0)</f>
        <v/>
      </c>
    </row>
    <row r="29" spans="1:6" ht="37.5" customHeight="1" thickBot="1">
      <c r="A29" s="122" t="s">
        <v>1</v>
      </c>
      <c r="B29" s="123"/>
      <c r="C29" s="123"/>
      <c r="D29" s="123"/>
      <c r="E29" s="124"/>
      <c r="F29" s="27" t="e">
        <f>Commande!G4-F28</f>
        <v>#VALUE!</v>
      </c>
    </row>
    <row r="30" spans="1:6" ht="25.5" customHeight="1" thickBot="1">
      <c r="A30" s="125" t="s">
        <v>3</v>
      </c>
      <c r="B30" s="125"/>
      <c r="C30" s="125"/>
      <c r="D30" s="125"/>
      <c r="E30" s="126"/>
      <c r="F30" s="28">
        <f>Commande!G13</f>
        <v>0</v>
      </c>
    </row>
    <row r="31" spans="1:6" ht="25.5" customHeight="1" thickBot="1">
      <c r="A31" s="127" t="s">
        <v>4</v>
      </c>
      <c r="B31" s="127"/>
      <c r="C31" s="127"/>
      <c r="D31" s="127"/>
      <c r="E31" s="128"/>
      <c r="F31" s="27">
        <f>IF(Commande!G19&lt;0,Commande!G19,0)</f>
        <v>0</v>
      </c>
    </row>
    <row r="32" spans="1:6" ht="25.5" customHeight="1">
      <c r="A32" s="47" t="s">
        <v>63</v>
      </c>
      <c r="B32" s="47" t="str">
        <f>IF(Commande!G16="","",Commande!G16)</f>
        <v/>
      </c>
      <c r="C32" s="47"/>
      <c r="D32" s="14" t="s">
        <v>14</v>
      </c>
      <c r="E32" s="40" t="s">
        <v>83</v>
      </c>
    </row>
  </sheetData>
  <sheetProtection selectLockedCells="1"/>
  <mergeCells count="5">
    <mergeCell ref="A1:F2"/>
    <mergeCell ref="A3:F4"/>
    <mergeCell ref="A29:E29"/>
    <mergeCell ref="A30:E30"/>
    <mergeCell ref="A31:E31"/>
  </mergeCells>
  <phoneticPr fontId="15" type="noConversion"/>
  <pageMargins left="0.25" right="0.25" top="0.75" bottom="0.45" header="0.3" footer="0.3"/>
  <pageSetup paperSize="9" orientation="portrait" horizontalDpi="360" verticalDpi="36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V31"/>
  <sheetViews>
    <sheetView workbookViewId="0">
      <pane ySplit="5" topLeftCell="A6" activePane="bottomLeft" state="frozen"/>
      <selection pane="bottomLeft" activeCell="A15" sqref="A15"/>
    </sheetView>
  </sheetViews>
  <sheetFormatPr baseColWidth="10" defaultRowHeight="14.5"/>
  <cols>
    <col min="1" max="1" width="8.1796875" customWidth="1"/>
    <col min="3" max="3" width="11.453125" style="20"/>
    <col min="4" max="5" width="11.453125" style="21"/>
    <col min="6" max="6" width="16.54296875" customWidth="1"/>
    <col min="7" max="7" width="11.453125" style="53"/>
    <col min="8" max="8" width="11.453125" style="30"/>
    <col min="9" max="9" width="11.453125" style="51"/>
    <col min="10" max="10" width="11.453125" style="50"/>
    <col min="11" max="11" width="13.26953125" style="56" customWidth="1"/>
    <col min="12" max="12" width="14.1796875" style="21" customWidth="1"/>
    <col min="13" max="13" width="16.1796875" customWidth="1"/>
    <col min="14" max="14" width="9" style="59" customWidth="1"/>
    <col min="15" max="15" width="10.26953125" customWidth="1"/>
    <col min="16" max="16" width="9.81640625" style="59" customWidth="1"/>
  </cols>
  <sheetData>
    <row r="1" spans="1:22" ht="15" customHeight="1">
      <c r="A1" t="s">
        <v>10</v>
      </c>
      <c r="B1" t="s">
        <v>8</v>
      </c>
      <c r="C1" s="20" t="s">
        <v>9</v>
      </c>
      <c r="D1" s="21" t="s">
        <v>15</v>
      </c>
      <c r="E1" s="21" t="s">
        <v>20</v>
      </c>
      <c r="G1" s="52" t="s">
        <v>22</v>
      </c>
      <c r="H1" s="30" t="s">
        <v>21</v>
      </c>
      <c r="I1" s="51" t="s">
        <v>18</v>
      </c>
      <c r="J1" s="50" t="s">
        <v>19</v>
      </c>
      <c r="K1" s="57" t="s">
        <v>32</v>
      </c>
      <c r="L1" s="30" t="s">
        <v>12</v>
      </c>
      <c r="M1" s="55">
        <v>1098</v>
      </c>
      <c r="V1" s="19">
        <f ca="1">TODAY()</f>
        <v>41525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9">
        <v>41522</v>
      </c>
      <c r="C3" s="20">
        <v>41522.674930555557</v>
      </c>
      <c r="D3" s="21">
        <v>98</v>
      </c>
      <c r="E3" s="21" t="s">
        <v>17</v>
      </c>
      <c r="L3" s="129" t="s">
        <v>13</v>
      </c>
      <c r="M3" s="130">
        <f>SUMIF($E$3:$E$65000,Commande!$Q$2,$D$3:$D$65000)+$M$1</f>
        <v>1374</v>
      </c>
    </row>
    <row r="4" spans="1:22">
      <c r="A4">
        <v>2</v>
      </c>
      <c r="B4" s="19">
        <v>41522</v>
      </c>
      <c r="C4" s="20">
        <v>41522.675902777781</v>
      </c>
      <c r="D4" s="21">
        <v>128</v>
      </c>
      <c r="E4" s="21" t="s">
        <v>19</v>
      </c>
      <c r="L4" s="129"/>
      <c r="M4" s="131"/>
    </row>
    <row r="5" spans="1:22" ht="15" thickBot="1">
      <c r="A5">
        <v>3</v>
      </c>
      <c r="B5" s="19">
        <v>41522</v>
      </c>
      <c r="C5" s="20">
        <v>41522.676122685189</v>
      </c>
      <c r="D5" s="21">
        <v>300</v>
      </c>
      <c r="E5" s="21" t="s">
        <v>18</v>
      </c>
      <c r="L5" s="129"/>
      <c r="M5" s="132"/>
    </row>
    <row r="6" spans="1:22" ht="15" thickTop="1">
      <c r="A6">
        <v>4</v>
      </c>
      <c r="B6" s="19">
        <v>41522</v>
      </c>
      <c r="C6" s="20">
        <v>41522.676122685189</v>
      </c>
      <c r="D6" s="21">
        <v>40</v>
      </c>
      <c r="E6" s="21" t="s">
        <v>19</v>
      </c>
      <c r="O6" s="58"/>
    </row>
    <row r="7" spans="1:22">
      <c r="A7">
        <v>5</v>
      </c>
      <c r="B7" s="19">
        <v>41522</v>
      </c>
      <c r="C7" s="20">
        <v>41522.676122685189</v>
      </c>
      <c r="D7" s="21">
        <v>128</v>
      </c>
      <c r="E7" s="21" t="s">
        <v>17</v>
      </c>
      <c r="O7" s="58"/>
    </row>
    <row r="8" spans="1:22">
      <c r="A8">
        <v>6</v>
      </c>
      <c r="B8" s="19">
        <v>41522</v>
      </c>
      <c r="C8" s="20">
        <v>41522.742210648146</v>
      </c>
      <c r="E8" s="21" t="s">
        <v>17</v>
      </c>
      <c r="O8" s="58"/>
    </row>
    <row r="9" spans="1:22">
      <c r="A9">
        <v>7</v>
      </c>
      <c r="B9" s="19">
        <v>41522</v>
      </c>
      <c r="C9" s="20">
        <v>41522.744502314818</v>
      </c>
      <c r="D9" s="21">
        <v>318</v>
      </c>
      <c r="E9" s="21" t="s">
        <v>18</v>
      </c>
      <c r="O9" s="58"/>
    </row>
    <row r="10" spans="1:22">
      <c r="A10">
        <v>8</v>
      </c>
      <c r="B10" s="19">
        <v>41522</v>
      </c>
      <c r="C10" s="20">
        <v>41522.746435185189</v>
      </c>
      <c r="D10" s="21">
        <v>128</v>
      </c>
      <c r="E10" s="21" t="s">
        <v>19</v>
      </c>
    </row>
    <row r="11" spans="1:22">
      <c r="A11">
        <v>9</v>
      </c>
      <c r="B11" s="19">
        <v>41522</v>
      </c>
      <c r="C11" s="20">
        <v>41522.748449074075</v>
      </c>
      <c r="D11" s="21">
        <v>90</v>
      </c>
      <c r="E11" s="21" t="s">
        <v>18</v>
      </c>
      <c r="O11" s="21"/>
    </row>
    <row r="12" spans="1:22">
      <c r="A12">
        <v>10</v>
      </c>
      <c r="B12" s="19">
        <v>41522</v>
      </c>
      <c r="C12" s="20">
        <v>41522.751423611109</v>
      </c>
      <c r="D12" s="21">
        <v>50</v>
      </c>
      <c r="E12" s="21" t="s">
        <v>17</v>
      </c>
    </row>
    <row r="13" spans="1:22">
      <c r="A13">
        <v>11</v>
      </c>
      <c r="B13" s="19">
        <v>41522</v>
      </c>
      <c r="C13" s="20">
        <v>41522.751423611109</v>
      </c>
      <c r="D13" s="21">
        <v>128</v>
      </c>
      <c r="E13" s="21" t="s">
        <v>18</v>
      </c>
      <c r="F13" t="s">
        <v>11</v>
      </c>
      <c r="G13" s="53">
        <f>SUMPRODUCT(($B$3:$B$65000=B13)*$D$3:$D$65000)</f>
        <v>1408</v>
      </c>
      <c r="H13" s="30">
        <f>SUMPRODUCT(($B$3:$B$65000=B13)*($E$3:$E$65000=Commande!$Q$2)*$D$3:$D$65000)</f>
        <v>276</v>
      </c>
      <c r="I13" s="51">
        <f>SUMPRODUCT(($B$3:$B$65000=B13)*($E$3:$E$65000=Commande!$Q$3)*$D$3:$D$65000)</f>
        <v>836</v>
      </c>
      <c r="J13" s="50">
        <f>SUMPRODUCT(($B$3:$B$65000=B13)*($E$3:$E$65000=Commande!$Q$4)*$D$3:$D$65000)</f>
        <v>296</v>
      </c>
      <c r="O13" s="58"/>
    </row>
    <row r="14" spans="1:22">
      <c r="A14">
        <v>12</v>
      </c>
      <c r="B14" s="19">
        <v>41525</v>
      </c>
      <c r="C14" s="20">
        <v>41525.79959490741</v>
      </c>
      <c r="D14" s="21">
        <v>450</v>
      </c>
      <c r="E14" s="21" t="s">
        <v>19</v>
      </c>
    </row>
    <row r="15" spans="1:22">
      <c r="A15">
        <v>13</v>
      </c>
      <c r="B15" s="19">
        <v>41525</v>
      </c>
      <c r="C15" s="20">
        <v>41525.806817129633</v>
      </c>
      <c r="D15" s="21">
        <v>318</v>
      </c>
      <c r="E15" s="21" t="s">
        <v>18</v>
      </c>
      <c r="O15" s="58"/>
    </row>
    <row r="16" spans="1:22">
      <c r="B16" s="19"/>
      <c r="Q16" s="60"/>
    </row>
    <row r="17" spans="2:17">
      <c r="B17" s="19"/>
    </row>
    <row r="18" spans="2:17">
      <c r="B18" s="19"/>
      <c r="Q18" s="60"/>
    </row>
    <row r="19" spans="2:17">
      <c r="B19" s="19"/>
    </row>
    <row r="20" spans="2:17">
      <c r="B20" s="19"/>
      <c r="F20" s="32"/>
    </row>
    <row r="21" spans="2:17">
      <c r="B21" s="19"/>
      <c r="O21" s="58"/>
    </row>
    <row r="22" spans="2:17">
      <c r="B22" s="19"/>
    </row>
    <row r="23" spans="2:17">
      <c r="B23" s="19"/>
      <c r="O23" s="58"/>
    </row>
    <row r="24" spans="2:17">
      <c r="B24" s="19"/>
    </row>
    <row r="25" spans="2:17">
      <c r="B25" s="19"/>
    </row>
    <row r="26" spans="2:17">
      <c r="B26" s="19"/>
    </row>
    <row r="27" spans="2:17">
      <c r="B27" s="19"/>
    </row>
    <row r="28" spans="2:17">
      <c r="B28" s="19"/>
    </row>
    <row r="29" spans="2:17">
      <c r="B29" s="19"/>
      <c r="F29" s="21"/>
    </row>
    <row r="30" spans="2:17">
      <c r="B30" s="19"/>
      <c r="O30" s="58"/>
    </row>
    <row r="31" spans="2:17">
      <c r="B31" s="19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V31"/>
  <sheetViews>
    <sheetView workbookViewId="0">
      <pane ySplit="5" topLeftCell="A6" activePane="bottomLeft" state="frozen"/>
      <selection pane="bottomLeft" activeCell="H8" sqref="H8"/>
    </sheetView>
  </sheetViews>
  <sheetFormatPr baseColWidth="10" defaultRowHeight="14.5"/>
  <cols>
    <col min="1" max="1" width="8.1796875" customWidth="1"/>
    <col min="3" max="3" width="10.90625" style="20"/>
    <col min="4" max="5" width="10.90625" style="21"/>
    <col min="6" max="6" width="16.54296875" customWidth="1"/>
    <col min="7" max="7" width="10.90625" style="53"/>
    <col min="8" max="8" width="10.90625" style="30"/>
    <col min="9" max="9" width="10.90625" style="51"/>
    <col min="10" max="10" width="10.90625" style="50"/>
    <col min="11" max="11" width="13.26953125" style="56" customWidth="1"/>
    <col min="12" max="12" width="14.1796875" style="21" customWidth="1"/>
    <col min="13" max="13" width="16.1796875" customWidth="1"/>
    <col min="14" max="14" width="9" style="59" customWidth="1"/>
    <col min="15" max="15" width="10.26953125" customWidth="1"/>
    <col min="16" max="16" width="9.81640625" style="59" customWidth="1"/>
  </cols>
  <sheetData>
    <row r="1" spans="1:22" ht="15" customHeight="1">
      <c r="A1" t="s">
        <v>10</v>
      </c>
      <c r="B1" t="s">
        <v>8</v>
      </c>
      <c r="C1" s="20" t="s">
        <v>9</v>
      </c>
      <c r="D1" s="21" t="s">
        <v>15</v>
      </c>
      <c r="E1" s="21" t="s">
        <v>20</v>
      </c>
      <c r="G1" s="52" t="s">
        <v>22</v>
      </c>
      <c r="H1" s="30" t="s">
        <v>21</v>
      </c>
      <c r="I1" s="51" t="s">
        <v>18</v>
      </c>
      <c r="J1" s="50" t="s">
        <v>19</v>
      </c>
      <c r="K1" s="57" t="s">
        <v>32</v>
      </c>
      <c r="L1" s="30" t="s">
        <v>12</v>
      </c>
      <c r="M1" s="55">
        <v>1000</v>
      </c>
      <c r="V1" s="19">
        <f ca="1">TODAY()</f>
        <v>41525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9">
        <v>41490</v>
      </c>
      <c r="C3" s="20">
        <v>41521.671342592592</v>
      </c>
      <c r="D3" s="21">
        <v>48</v>
      </c>
      <c r="E3" s="21" t="s">
        <v>17</v>
      </c>
      <c r="L3" s="129" t="s">
        <v>13</v>
      </c>
      <c r="M3" s="130">
        <f>SUMIF($E$3:$E$65000,Commande!$Q$2,$D$3:$D$65000)+$M$1</f>
        <v>1098</v>
      </c>
    </row>
    <row r="4" spans="1:22">
      <c r="A4">
        <v>2</v>
      </c>
      <c r="B4" s="19">
        <v>41490</v>
      </c>
      <c r="C4" s="20">
        <v>41521.671342592592</v>
      </c>
      <c r="D4" s="21">
        <v>123</v>
      </c>
      <c r="E4" s="21" t="s">
        <v>18</v>
      </c>
      <c r="L4" s="129"/>
      <c r="M4" s="131"/>
    </row>
    <row r="5" spans="1:22" ht="15" thickBot="1">
      <c r="A5">
        <v>3</v>
      </c>
      <c r="B5" s="19">
        <v>41490</v>
      </c>
      <c r="C5" s="20">
        <v>41521.671342592592</v>
      </c>
      <c r="D5" s="21">
        <v>50</v>
      </c>
      <c r="E5" s="21" t="s">
        <v>17</v>
      </c>
      <c r="L5" s="129"/>
      <c r="M5" s="132"/>
    </row>
    <row r="6" spans="1:22" ht="15" thickTop="1">
      <c r="A6">
        <v>4</v>
      </c>
      <c r="B6" s="19">
        <v>41490</v>
      </c>
      <c r="C6" s="20">
        <v>41521.671342592592</v>
      </c>
      <c r="D6" s="21">
        <v>25</v>
      </c>
      <c r="E6" s="21" t="s">
        <v>19</v>
      </c>
      <c r="O6" s="58"/>
    </row>
    <row r="7" spans="1:22">
      <c r="A7">
        <v>5</v>
      </c>
      <c r="B7" s="19">
        <v>41490</v>
      </c>
      <c r="C7" s="20">
        <v>41521.671342592592</v>
      </c>
      <c r="D7" s="21">
        <v>98</v>
      </c>
      <c r="E7" s="21" t="s">
        <v>19</v>
      </c>
      <c r="F7" t="s">
        <v>11</v>
      </c>
      <c r="G7" s="53">
        <f>SUMPRODUCT(($B$3:$B$65000=B7)*$D$3:$D$65000)</f>
        <v>344</v>
      </c>
      <c r="H7" s="30">
        <f>SUMPRODUCT(($B$3:$B$65000=B7)*($E$3:$E$65000=Commande!$Q$2)*$D$3:$D$65000)</f>
        <v>98</v>
      </c>
      <c r="I7" s="51">
        <f>SUMPRODUCT(($B$3:$B$65000=B7)*($E$3:$E$65000=Commande!$Q$3)*$D$3:$D$65000)</f>
        <v>123</v>
      </c>
      <c r="J7" s="50">
        <f>SUMPRODUCT(($B$3:$B$65000=B7)*($E$3:$E$65000=Commande!$Q$4)*$D$3:$D$65000)</f>
        <v>123</v>
      </c>
      <c r="O7" s="58"/>
    </row>
    <row r="8" spans="1:22">
      <c r="A8">
        <v>6</v>
      </c>
      <c r="B8" s="19">
        <v>41506</v>
      </c>
      <c r="C8" s="20">
        <v>41521.671342592592</v>
      </c>
      <c r="D8" s="21">
        <v>25</v>
      </c>
      <c r="E8" s="21" t="s">
        <v>18</v>
      </c>
      <c r="F8" t="s">
        <v>11</v>
      </c>
      <c r="G8" s="53">
        <f>SUMPRODUCT(($B$3:$B$65000=B8)*$D$3:$D$65000)</f>
        <v>25</v>
      </c>
      <c r="H8" s="30">
        <f>SUMPRODUCT(($B$3:$B$65000=B8)*($E$3:$E$65000=Commande!$Q$2)*$D$3:$D$65000)</f>
        <v>0</v>
      </c>
      <c r="I8" s="51">
        <f>SUMPRODUCT(($B$3:$B$65000=B8)*($E$3:$E$65000=Commande!$Q$3)*$D$3:$D$65000)</f>
        <v>25</v>
      </c>
      <c r="J8" s="50">
        <f>SUMPRODUCT(($B$3:$B$65000=B8)*($E$3:$E$65000=Commande!$Q$4)*$D$3:$D$65000)</f>
        <v>0</v>
      </c>
      <c r="K8" s="56">
        <v>100</v>
      </c>
      <c r="O8" s="58"/>
    </row>
    <row r="9" spans="1:22">
      <c r="B9" s="19"/>
      <c r="F9" s="63" t="s">
        <v>49</v>
      </c>
      <c r="G9" s="64">
        <f>SUM(G$3:G8)</f>
        <v>369</v>
      </c>
      <c r="H9" s="64">
        <f>SUM(H$3:H8)</f>
        <v>98</v>
      </c>
      <c r="I9" s="64">
        <f>SUM(I$3:I8)</f>
        <v>148</v>
      </c>
      <c r="J9" s="64">
        <f>SUM(J$3:J8)</f>
        <v>123</v>
      </c>
      <c r="O9" s="58"/>
    </row>
    <row r="10" spans="1:22">
      <c r="B10" s="19"/>
    </row>
    <row r="11" spans="1:22">
      <c r="B11" s="19"/>
      <c r="O11" s="21"/>
    </row>
    <row r="12" spans="1:22">
      <c r="B12" s="19"/>
    </row>
    <row r="13" spans="1:22">
      <c r="B13" s="19"/>
      <c r="O13" s="58"/>
    </row>
    <row r="14" spans="1:22">
      <c r="B14" s="19"/>
    </row>
    <row r="15" spans="1:22">
      <c r="B15" s="19"/>
      <c r="O15" s="58"/>
    </row>
    <row r="16" spans="1:22">
      <c r="B16" s="19"/>
      <c r="Q16" s="60"/>
    </row>
    <row r="17" spans="2:17">
      <c r="B17" s="19"/>
    </row>
    <row r="18" spans="2:17">
      <c r="B18" s="19"/>
      <c r="Q18" s="60"/>
    </row>
    <row r="19" spans="2:17">
      <c r="B19" s="19"/>
    </row>
    <row r="20" spans="2:17">
      <c r="B20" s="19"/>
      <c r="F20" s="32"/>
    </row>
    <row r="21" spans="2:17">
      <c r="B21" s="19"/>
      <c r="O21" s="58"/>
    </row>
    <row r="22" spans="2:17">
      <c r="B22" s="19"/>
    </row>
    <row r="23" spans="2:17">
      <c r="B23" s="19"/>
      <c r="O23" s="58"/>
    </row>
    <row r="24" spans="2:17">
      <c r="B24" s="19"/>
    </row>
    <row r="25" spans="2:17">
      <c r="B25" s="19"/>
    </row>
    <row r="26" spans="2:17">
      <c r="B26" s="19"/>
    </row>
    <row r="27" spans="2:17">
      <c r="B27" s="19"/>
    </row>
    <row r="28" spans="2:17">
      <c r="B28" s="19"/>
    </row>
    <row r="29" spans="2:17">
      <c r="B29" s="19"/>
      <c r="F29" s="21"/>
    </row>
    <row r="30" spans="2:17">
      <c r="B30" s="19"/>
      <c r="O30" s="58"/>
    </row>
    <row r="31" spans="2:17">
      <c r="B31" s="19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Commande</vt:lpstr>
      <vt:lpstr>Articles</vt:lpstr>
      <vt:lpstr>Reçu</vt:lpstr>
      <vt:lpstr>Caisse</vt:lpstr>
      <vt:lpstr>Caisse_8</vt:lpstr>
      <vt:lpstr>Design</vt:lpstr>
      <vt:lpstr>Articles!Extraire</vt:lpstr>
      <vt:lpstr>Marques</vt:lpstr>
      <vt:lpstr>Moyen_paiement</vt:lpstr>
      <vt:lpstr>Prix</vt:lpstr>
      <vt:lpstr>Ref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</cp:lastModifiedBy>
  <cp:lastPrinted>2013-09-08T17:21:51Z</cp:lastPrinted>
  <dcterms:created xsi:type="dcterms:W3CDTF">2009-07-12T14:21:39Z</dcterms:created>
  <dcterms:modified xsi:type="dcterms:W3CDTF">2013-09-08T17:27:29Z</dcterms:modified>
</cp:coreProperties>
</file>