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60" windowWidth="19420" windowHeight="10960"/>
  </bookViews>
  <sheets>
    <sheet name="Feuil1" sheetId="1" r:id="rId1"/>
    <sheet name="Résultats" sheetId="2" r:id="rId2"/>
    <sheet name="Feuil2" sheetId="3" r:id="rId3"/>
  </sheets>
  <functionGroups builtInGroupCount="17"/>
  <definedNames>
    <definedName name="Fact1">Tableau1[[PAYE PAR ]:[Quote-part]]</definedName>
    <definedName name="Groupes">OFFSET(Résultats!$A$2,,,COUNTA(Résultats!$A:$A)-1)</definedName>
    <definedName name="refac1">Tableau1[[à]:[TVAC]]</definedName>
    <definedName name="refac2">Tableau1[[à2]:[TVAC10]]</definedName>
    <definedName name="TxTVA">Résultats!$O$1:$O$3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3" l="1"/>
  <c r="D6" i="3" s="1"/>
  <c r="C7" i="3"/>
  <c r="D7" i="3" s="1"/>
  <c r="C11" i="3"/>
  <c r="B11" i="3" s="1"/>
  <c r="C10" i="3"/>
  <c r="B10" i="3" s="1"/>
  <c r="C5" i="3"/>
  <c r="D5" i="3" s="1"/>
  <c r="O3" i="1"/>
  <c r="O4" i="1"/>
  <c r="O5" i="1"/>
  <c r="U3" i="1" l="1"/>
  <c r="U4" i="1"/>
  <c r="U5" i="1"/>
  <c r="V3" i="1"/>
  <c r="V4" i="1"/>
  <c r="V5" i="1"/>
  <c r="P5" i="1" l="1"/>
  <c r="P4" i="1"/>
  <c r="P3" i="1"/>
  <c r="C2" i="2" l="1"/>
  <c r="C3" i="2"/>
  <c r="C4" i="2"/>
  <c r="B4" i="2"/>
  <c r="B2" i="2"/>
  <c r="B3" i="2"/>
</calcChain>
</file>

<file path=xl/sharedStrings.xml><?xml version="1.0" encoding="utf-8"?>
<sst xmlns="http://schemas.openxmlformats.org/spreadsheetml/2006/main" count="65" uniqueCount="49">
  <si>
    <t>FACTURE</t>
  </si>
  <si>
    <t>VIABILISATION</t>
  </si>
  <si>
    <t>LAGOULE</t>
  </si>
  <si>
    <t>N° FACTURE</t>
  </si>
  <si>
    <t>DATE FACT.</t>
  </si>
  <si>
    <t>DATE PAI.</t>
  </si>
  <si>
    <t>FOURNISSEUR</t>
  </si>
  <si>
    <t>TYPE</t>
  </si>
  <si>
    <t xml:space="preserve">PAYE PAR </t>
  </si>
  <si>
    <t>OBJET</t>
  </si>
  <si>
    <t xml:space="preserve">HTVA </t>
  </si>
  <si>
    <t xml:space="preserve">TVAC </t>
  </si>
  <si>
    <t>HTVA</t>
  </si>
  <si>
    <t>TVAC</t>
  </si>
  <si>
    <t>INSALEAK</t>
  </si>
  <si>
    <t>FSLLEAKA</t>
  </si>
  <si>
    <t>REDLEAK</t>
  </si>
  <si>
    <t xml:space="preserve">ALIMENTATION </t>
  </si>
  <si>
    <t xml:space="preserve">HONORAIRES </t>
  </si>
  <si>
    <t>REFAC1</t>
  </si>
  <si>
    <t>REFAC2</t>
  </si>
  <si>
    <t>à</t>
  </si>
  <si>
    <t>Quote-part</t>
  </si>
  <si>
    <t>https://forum.excel-pratique.com/excel/somme-en-fonction-d-un-texte-t99609.html</t>
  </si>
  <si>
    <t>N° Facture2</t>
  </si>
  <si>
    <t>DATE FACT.3</t>
  </si>
  <si>
    <t>DATE PAI.4</t>
  </si>
  <si>
    <t>N° Facture5</t>
  </si>
  <si>
    <t>DATE FACT.7</t>
  </si>
  <si>
    <t>DATE PAI.8</t>
  </si>
  <si>
    <t>HTVA9</t>
  </si>
  <si>
    <t>TVAC10</t>
  </si>
  <si>
    <t>à2</t>
  </si>
  <si>
    <t>RESULTATS PAR GROUPE</t>
  </si>
  <si>
    <t/>
  </si>
  <si>
    <t>Taux TVA=</t>
  </si>
  <si>
    <t>524126</t>
  </si>
  <si>
    <t>58224</t>
  </si>
  <si>
    <t>58512</t>
  </si>
  <si>
    <t>245215</t>
  </si>
  <si>
    <t>218421</t>
  </si>
  <si>
    <t>TVA</t>
  </si>
  <si>
    <t>HT</t>
  </si>
  <si>
    <t>21</t>
  </si>
  <si>
    <t>TTC</t>
  </si>
  <si>
    <t>TEST TVA (SI TTC CONNU, VALEUR HT)</t>
  </si>
  <si>
    <t>TEST TVA (SI HTCONNU, VALEUR TTC)</t>
  </si>
  <si>
    <t>484458a</t>
  </si>
  <si>
    <t>484458b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</si>
</sst>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.##000\ &quot;€&quot;"/>
    <numFmt numFmtId="165" formatCode="#,##0.00\ &quot;€&quot;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name val="Calibri"/>
      <family val="2"/>
      <scheme val="minor"/>
    </font>
    <font>
      <sz val="20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6"/>
        <bgColor theme="6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theme="0"/>
      </right>
      <top style="thin">
        <color indexed="64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indexed="64"/>
      </top>
      <bottom style="thin">
        <color theme="0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56">
    <xf numFmtId="0" fontId="0" fillId="0" borderId="0" xfId="0"/>
    <xf numFmtId="14" fontId="4" fillId="2" borderId="2" xfId="0" applyNumberFormat="1" applyFont="1" applyFill="1" applyBorder="1" applyAlignment="1">
      <alignment horizontal="left" vertical="center"/>
    </xf>
    <xf numFmtId="49" fontId="4" fillId="2" borderId="2" xfId="0" applyNumberFormat="1" applyFont="1" applyFill="1" applyBorder="1" applyAlignment="1">
      <alignment horizontal="left" vertical="center"/>
    </xf>
    <xf numFmtId="164" fontId="4" fillId="2" borderId="2" xfId="1" applyNumberFormat="1" applyFont="1" applyFill="1" applyBorder="1" applyAlignment="1">
      <alignment horizontal="left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left" vertical="center"/>
    </xf>
    <xf numFmtId="49" fontId="4" fillId="2" borderId="2" xfId="1" applyNumberFormat="1" applyFont="1" applyFill="1" applyBorder="1" applyAlignment="1">
      <alignment horizontal="left" vertical="center"/>
    </xf>
    <xf numFmtId="0" fontId="2" fillId="3" borderId="4" xfId="0" applyFont="1" applyFill="1" applyBorder="1" applyAlignment="1">
      <alignment horizontal="center"/>
    </xf>
    <xf numFmtId="43" fontId="2" fillId="3" borderId="4" xfId="1" applyNumberFormat="1" applyFont="1" applyFill="1" applyBorder="1" applyAlignment="1">
      <alignment horizontal="center"/>
    </xf>
    <xf numFmtId="2" fontId="2" fillId="3" borderId="4" xfId="0" applyNumberFormat="1" applyFont="1" applyFill="1" applyBorder="1" applyAlignment="1">
      <alignment horizontal="center"/>
    </xf>
    <xf numFmtId="2" fontId="4" fillId="2" borderId="2" xfId="2" applyNumberFormat="1" applyFont="1" applyFill="1" applyBorder="1" applyAlignment="1">
      <alignment horizontal="left" vertical="center"/>
    </xf>
    <xf numFmtId="2" fontId="0" fillId="0" borderId="0" xfId="0" applyNumberFormat="1"/>
    <xf numFmtId="165" fontId="2" fillId="3" borderId="5" xfId="0" applyNumberFormat="1" applyFont="1" applyFill="1" applyBorder="1" applyAlignment="1">
      <alignment horizontal="center"/>
    </xf>
    <xf numFmtId="14" fontId="4" fillId="2" borderId="2" xfId="2" applyNumberFormat="1" applyFont="1" applyFill="1" applyBorder="1" applyAlignment="1">
      <alignment horizontal="left" vertical="center"/>
    </xf>
    <xf numFmtId="14" fontId="0" fillId="0" borderId="0" xfId="0" applyNumberFormat="1"/>
    <xf numFmtId="2" fontId="2" fillId="3" borderId="5" xfId="0" applyNumberFormat="1" applyFont="1" applyFill="1" applyBorder="1" applyAlignment="1">
      <alignment horizontal="center"/>
    </xf>
    <xf numFmtId="2" fontId="4" fillId="2" borderId="2" xfId="2" applyNumberFormat="1" applyFont="1" applyFill="1" applyBorder="1" applyAlignment="1">
      <alignment horizontal="right" vertical="center"/>
    </xf>
    <xf numFmtId="2" fontId="2" fillId="3" borderId="4" xfId="0" applyNumberFormat="1" applyFont="1" applyFill="1" applyBorder="1" applyAlignment="1">
      <alignment horizontal="right"/>
    </xf>
    <xf numFmtId="2" fontId="0" fillId="0" borderId="0" xfId="0" applyNumberFormat="1" applyAlignment="1">
      <alignment horizontal="right"/>
    </xf>
    <xf numFmtId="0" fontId="2" fillId="3" borderId="3" xfId="0" applyFont="1" applyFill="1" applyBorder="1" applyAlignment="1">
      <alignment horizontal="center" wrapText="1"/>
    </xf>
    <xf numFmtId="0" fontId="2" fillId="3" borderId="4" xfId="0" applyFont="1" applyFill="1" applyBorder="1" applyAlignment="1">
      <alignment horizontal="center" wrapText="1"/>
    </xf>
    <xf numFmtId="2" fontId="6" fillId="0" borderId="0" xfId="1" applyNumberFormat="1" applyFont="1" applyFill="1" applyBorder="1" applyAlignment="1">
      <alignment horizontal="center" vertical="center"/>
    </xf>
    <xf numFmtId="2" fontId="6" fillId="3" borderId="4" xfId="0" applyNumberFormat="1" applyFont="1" applyFill="1" applyBorder="1" applyAlignment="1">
      <alignment horizontal="center" wrapText="1"/>
    </xf>
    <xf numFmtId="2" fontId="7" fillId="2" borderId="2" xfId="2" applyNumberFormat="1" applyFont="1" applyFill="1" applyBorder="1" applyAlignment="1">
      <alignment horizontal="left" vertical="center"/>
    </xf>
    <xf numFmtId="0" fontId="5" fillId="3" borderId="4" xfId="0" applyNumberFormat="1" applyFont="1" applyFill="1" applyBorder="1" applyAlignment="1">
      <alignment horizontal="center" wrapText="1"/>
    </xf>
    <xf numFmtId="0" fontId="0" fillId="0" borderId="0" xfId="0" applyNumberFormat="1"/>
    <xf numFmtId="14" fontId="2" fillId="3" borderId="4" xfId="0" applyNumberFormat="1" applyFont="1" applyFill="1" applyBorder="1" applyAlignment="1">
      <alignment horizontal="center" wrapText="1"/>
    </xf>
    <xf numFmtId="2" fontId="2" fillId="3" borderId="5" xfId="0" applyNumberFormat="1" applyFont="1" applyFill="1" applyBorder="1" applyAlignment="1">
      <alignment horizontal="center" wrapText="1"/>
    </xf>
    <xf numFmtId="165" fontId="2" fillId="3" borderId="5" xfId="0" applyNumberFormat="1" applyFont="1" applyFill="1" applyBorder="1" applyAlignment="1">
      <alignment horizontal="center" wrapText="1"/>
    </xf>
    <xf numFmtId="0" fontId="8" fillId="0" borderId="0" xfId="3"/>
    <xf numFmtId="0" fontId="5" fillId="2" borderId="1" xfId="0" applyFont="1" applyFill="1" applyBorder="1" applyAlignment="1">
      <alignment horizontal="left" vertical="center"/>
    </xf>
    <xf numFmtId="0" fontId="5" fillId="2" borderId="2" xfId="2" applyNumberFormat="1" applyFont="1" applyFill="1" applyBorder="1" applyAlignment="1">
      <alignment horizontal="left" vertical="center"/>
    </xf>
    <xf numFmtId="2" fontId="5" fillId="2" borderId="0" xfId="2" applyNumberFormat="1" applyFont="1" applyFill="1" applyBorder="1" applyAlignment="1">
      <alignment horizontal="right" vertical="center"/>
    </xf>
    <xf numFmtId="0" fontId="0" fillId="7" borderId="0" xfId="0" applyFill="1"/>
    <xf numFmtId="2" fontId="0" fillId="7" borderId="0" xfId="0" applyNumberFormat="1" applyFill="1"/>
    <xf numFmtId="14" fontId="0" fillId="7" borderId="0" xfId="0" applyNumberFormat="1" applyFill="1"/>
    <xf numFmtId="0" fontId="9" fillId="8" borderId="0" xfId="0" applyFont="1" applyFill="1" applyAlignment="1">
      <alignment horizontal="center"/>
    </xf>
    <xf numFmtId="0" fontId="9" fillId="6" borderId="0" xfId="0" applyFont="1" applyFill="1" applyAlignment="1">
      <alignment horizontal="center"/>
    </xf>
    <xf numFmtId="0" fontId="9" fillId="10" borderId="0" xfId="0" applyFont="1" applyFill="1" applyAlignment="1">
      <alignment horizontal="center"/>
    </xf>
    <xf numFmtId="0" fontId="10" fillId="2" borderId="6" xfId="0" applyFont="1" applyFill="1" applyBorder="1" applyAlignment="1">
      <alignment horizontal="center" vertical="center"/>
    </xf>
    <xf numFmtId="2" fontId="9" fillId="0" borderId="7" xfId="0" applyNumberFormat="1" applyFont="1" applyBorder="1"/>
    <xf numFmtId="2" fontId="9" fillId="0" borderId="8" xfId="0" applyNumberFormat="1" applyFont="1" applyBorder="1"/>
    <xf numFmtId="0" fontId="10" fillId="2" borderId="9" xfId="0" applyFont="1" applyFill="1" applyBorder="1" applyAlignment="1">
      <alignment horizontal="center" vertical="center"/>
    </xf>
    <xf numFmtId="2" fontId="9" fillId="0" borderId="10" xfId="0" applyNumberFormat="1" applyFont="1" applyBorder="1"/>
    <xf numFmtId="2" fontId="9" fillId="0" borderId="11" xfId="0" applyNumberFormat="1" applyFont="1" applyBorder="1"/>
    <xf numFmtId="0" fontId="10" fillId="2" borderId="12" xfId="0" applyFont="1" applyFill="1" applyBorder="1" applyAlignment="1">
      <alignment horizontal="center" vertical="center"/>
    </xf>
    <xf numFmtId="2" fontId="9" fillId="0" borderId="13" xfId="0" applyNumberFormat="1" applyFont="1" applyBorder="1"/>
    <xf numFmtId="2" fontId="9" fillId="0" borderId="14" xfId="0" applyNumberFormat="1" applyFont="1" applyBorder="1"/>
    <xf numFmtId="0" fontId="11" fillId="9" borderId="0" xfId="0" applyFont="1" applyFill="1" applyAlignment="1" applyProtection="1">
      <alignment horizontal="center" vertical="center"/>
      <protection locked="0"/>
    </xf>
    <xf numFmtId="0" fontId="11" fillId="0" borderId="0" xfId="0" applyFont="1" applyAlignment="1">
      <alignment horizontal="right"/>
    </xf>
    <xf numFmtId="0" fontId="0" fillId="0" borderId="0" xfId="0" applyAlignment="1">
      <alignment horizontal="center"/>
    </xf>
    <xf numFmtId="0" fontId="0" fillId="0" borderId="0" xfId="0" applyProtection="1">
      <protection locked="0"/>
    </xf>
    <xf numFmtId="14" fontId="0" fillId="5" borderId="0" xfId="0" applyNumberFormat="1" applyFill="1" applyAlignment="1">
      <alignment horizontal="center"/>
    </xf>
    <xf numFmtId="165" fontId="3" fillId="6" borderId="0" xfId="1" applyNumberFormat="1" applyFont="1" applyFill="1" applyBorder="1" applyAlignment="1">
      <alignment horizontal="center" vertical="center"/>
    </xf>
    <xf numFmtId="165" fontId="3" fillId="4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4">
    <cellStyle name="Lien hypertexte" xfId="3" builtinId="8"/>
    <cellStyle name="Milliers" xfId="1" builtinId="3"/>
    <cellStyle name="Monétaire" xfId="2" builtinId="4"/>
    <cellStyle name="Normal" xfId="0" builtinId="0"/>
  </cellStyles>
  <dxfs count="22">
    <dxf>
      <numFmt numFmtId="2" formatCode="0.00"/>
      <fill>
        <patternFill patternType="solid">
          <fgColor indexed="64"/>
          <bgColor theme="2" tint="-9.9978637043366805E-2"/>
        </patternFill>
      </fill>
    </dxf>
    <dxf>
      <numFmt numFmtId="2" formatCode="0.00"/>
      <fill>
        <patternFill patternType="solid">
          <fgColor indexed="64"/>
          <bgColor theme="2" tint="-9.9978637043366805E-2"/>
        </patternFill>
      </fill>
    </dxf>
    <dxf>
      <fill>
        <patternFill patternType="solid">
          <fgColor indexed="64"/>
          <bgColor theme="2" tint="-9.9978637043366805E-2"/>
        </patternFill>
      </fill>
    </dxf>
    <dxf>
      <fill>
        <patternFill patternType="solid">
          <fgColor indexed="64"/>
          <bgColor theme="2" tint="-9.9978637043366805E-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solid">
          <fgColor indexed="64"/>
          <bgColor theme="0" tint="-0.14999847407452621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solid">
          <fgColor indexed="64"/>
          <bgColor theme="0" tint="-0.14999847407452621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indexed="64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solid">
          <fgColor indexed="64"/>
          <bgColor theme="0" tint="-0.14999847407452621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indexed="64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indexed="64"/>
          <bgColor theme="0" tint="-0.1499984740745262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indexed="64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indexed="64"/>
          <bgColor theme="0" tint="-0.1499984740745262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indexed="64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solid">
          <fgColor indexed="64"/>
          <bgColor theme="0" tint="-0.1499984740745262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indexed="64"/>
        </top>
        <bottom style="thin">
          <color theme="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indexed="64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2" formatCode="0.00"/>
      <fill>
        <patternFill patternType="solid">
          <fgColor indexed="64"/>
          <bgColor theme="0" tint="-0.1499984740745262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indexed="64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solid">
          <fgColor indexed="64"/>
          <bgColor theme="0" tint="-0.1499984740745262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indexed="64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solid">
          <fgColor indexed="64"/>
          <bgColor theme="0" tint="-0.14999847407452621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indexed="64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indexed="64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indexed="64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.##000\ &quot;€&quot;"/>
      <fill>
        <patternFill patternType="solid">
          <fgColor indexed="64"/>
          <bgColor theme="0" tint="-0.1499984740745262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indexed="64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theme="0" tint="-0.1499984740745262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indexed="64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indexed="64"/>
          <bgColor theme="0" tint="-0.1499984740745262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indexed="64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indexed="64"/>
          <bgColor theme="0" tint="-0.1499984740745262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indexed="64"/>
        </top>
        <bottom style="thin">
          <color theme="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theme="0"/>
        </right>
        <top style="thin">
          <color indexed="64"/>
        </top>
        <bottom style="thin">
          <color theme="0"/>
        </bottom>
        <vertical/>
        <horizontal/>
      </border>
    </dxf>
    <dxf>
      <fill>
        <patternFill patternType="solid">
          <fgColor indexed="64"/>
          <bgColor theme="2" tint="-9.9978637043366805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749300</xdr:colOff>
      <xdr:row>0</xdr:row>
      <xdr:rowOff>0</xdr:rowOff>
    </xdr:from>
    <xdr:to>
      <xdr:col>3</xdr:col>
      <xdr:colOff>1460500</xdr:colOff>
      <xdr:row>0</xdr:row>
      <xdr:rowOff>336550</xdr:rowOff>
    </xdr:to>
    <xdr:sp macro="[0]!formulaire" textlink="">
      <xdr:nvSpPr>
        <xdr:cNvPr id="3" name="Flèche droite 2"/>
        <xdr:cNvSpPr/>
      </xdr:nvSpPr>
      <xdr:spPr>
        <a:xfrm>
          <a:off x="3155950" y="0"/>
          <a:ext cx="1746250" cy="336550"/>
        </a:xfrm>
        <a:prstGeom prst="rightArrow">
          <a:avLst/>
        </a:prstGeom>
        <a:solidFill>
          <a:schemeClr val="accent2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Appel 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2:V5" totalsRowShown="0" dataDxfId="21">
  <autoFilter ref="A2:V5"/>
  <tableColumns count="22">
    <tableColumn id="1" name="N° FACTURE" dataDxfId="20"/>
    <tableColumn id="2" name="DATE FACT." dataDxfId="19"/>
    <tableColumn id="3" name="DATE PAI." dataDxfId="18"/>
    <tableColumn id="4" name="FOURNISSEUR" dataDxfId="17" dataCellStyle="Milliers"/>
    <tableColumn id="5" name="TYPE" dataDxfId="16" dataCellStyle="Milliers"/>
    <tableColumn id="6" name="PAYE PAR " dataDxfId="15"/>
    <tableColumn id="7" name="OBJET" dataDxfId="14"/>
    <tableColumn id="8" name="HTVA " dataDxfId="13" dataCellStyle="Monétaire"/>
    <tableColumn id="9" name="TVAC " dataDxfId="12" dataCellStyle="Monétaire"/>
    <tableColumn id="10" name="Quote-part" dataDxfId="11" dataCellStyle="Monétaire"/>
    <tableColumn id="11" name="N° Facture2" dataDxfId="10" dataCellStyle="Monétaire"/>
    <tableColumn id="12" name="à" dataDxfId="9" dataCellStyle="Monétaire"/>
    <tableColumn id="13" name="DATE FACT.3" dataDxfId="8" dataCellStyle="Monétaire"/>
    <tableColumn id="14" name="DATE PAI.4" dataDxfId="7" dataCellStyle="Monétaire"/>
    <tableColumn id="15" name="HTVA" dataDxfId="6" dataCellStyle="Monétaire">
      <calculatedColumnFormula>IF(H3="",0,H3*J3)</calculatedColumnFormula>
    </tableColumn>
    <tableColumn id="16" name="TVAC" dataDxfId="5" dataCellStyle="Monétaire">
      <calculatedColumnFormula>I3*J3</calculatedColumnFormula>
    </tableColumn>
    <tableColumn id="17" name="N° Facture5" dataDxfId="4" dataCellStyle="Monétaire"/>
    <tableColumn id="18" name="à2" dataDxfId="3"/>
    <tableColumn id="19" name="DATE FACT.7"/>
    <tableColumn id="20" name="DATE PAI.8" dataDxfId="2"/>
    <tableColumn id="21" name="HTVA9" dataDxfId="1">
      <calculatedColumnFormula>IF(OR(H3="",R3=""),0,H3*J3)</calculatedColumnFormula>
    </tableColumn>
    <tableColumn id="22" name="TVAC10" dataDxfId="0">
      <calculatedColumnFormula>IF(J3=1/2,0,I3*J3)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somme-en-fonction-d-un-texte-t99609.html" TargetMode="Externa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5"/>
  <sheetViews>
    <sheetView tabSelected="1" zoomScaleNormal="100" workbookViewId="0">
      <selection activeCell="G15" sqref="G15"/>
    </sheetView>
  </sheetViews>
  <sheetFormatPr baseColWidth="10" defaultRowHeight="14.5" x14ac:dyDescent="0.35"/>
  <cols>
    <col min="1" max="1" width="17.26953125" customWidth="1"/>
    <col min="2" max="2" width="17.1796875" customWidth="1"/>
    <col min="3" max="3" width="14.81640625" customWidth="1"/>
    <col min="4" max="4" width="21.453125" customWidth="1"/>
    <col min="5" max="5" width="11.453125" customWidth="1"/>
    <col min="6" max="6" width="15.81640625" customWidth="1"/>
    <col min="7" max="7" width="28.453125" customWidth="1"/>
    <col min="8" max="9" width="10.81640625" style="18" customWidth="1"/>
    <col min="10" max="10" width="13.7265625" style="11" customWidth="1"/>
    <col min="11" max="11" width="16.7265625" style="25" customWidth="1"/>
    <col min="12" max="12" width="13.54296875" style="11" customWidth="1"/>
    <col min="13" max="13" width="18.54296875" style="14" customWidth="1"/>
    <col min="14" max="14" width="16.26953125" style="14" customWidth="1"/>
    <col min="15" max="15" width="9.81640625" style="18" customWidth="1"/>
    <col min="16" max="16" width="9.81640625" style="11" customWidth="1"/>
    <col min="17" max="17" width="16.7265625" style="11" customWidth="1"/>
    <col min="18" max="18" width="11.54296875" customWidth="1"/>
    <col min="19" max="19" width="18.54296875" customWidth="1"/>
    <col min="20" max="20" width="16.26953125" customWidth="1"/>
    <col min="21" max="21" width="11.26953125" style="11" customWidth="1"/>
    <col min="22" max="22" width="12.26953125" style="11" customWidth="1"/>
  </cols>
  <sheetData>
    <row r="1" spans="1:24" ht="27" customHeight="1" x14ac:dyDescent="0.6">
      <c r="F1" s="49" t="s">
        <v>35</v>
      </c>
      <c r="G1" s="48" t="s">
        <v>43</v>
      </c>
      <c r="H1" s="53" t="s">
        <v>0</v>
      </c>
      <c r="I1" s="53"/>
      <c r="J1" s="21"/>
      <c r="K1" s="54" t="s">
        <v>19</v>
      </c>
      <c r="L1" s="54"/>
      <c r="M1" s="54"/>
      <c r="N1" s="54"/>
      <c r="O1" s="54"/>
      <c r="P1" s="54"/>
      <c r="Q1" s="52" t="s">
        <v>20</v>
      </c>
      <c r="R1" s="52"/>
      <c r="S1" s="52"/>
      <c r="T1" s="52"/>
      <c r="U1" s="52"/>
      <c r="V1" s="52"/>
      <c r="X1" s="29" t="s">
        <v>23</v>
      </c>
    </row>
    <row r="2" spans="1:24" ht="15" thickBot="1" x14ac:dyDescent="0.4">
      <c r="A2" s="19" t="s">
        <v>3</v>
      </c>
      <c r="B2" s="20" t="s">
        <v>4</v>
      </c>
      <c r="C2" s="20" t="s">
        <v>5</v>
      </c>
      <c r="D2" s="8" t="s">
        <v>6</v>
      </c>
      <c r="E2" s="8" t="s">
        <v>7</v>
      </c>
      <c r="F2" s="7" t="s">
        <v>8</v>
      </c>
      <c r="G2" s="7" t="s">
        <v>9</v>
      </c>
      <c r="H2" s="17" t="s">
        <v>10</v>
      </c>
      <c r="I2" s="17" t="s">
        <v>11</v>
      </c>
      <c r="J2" s="22" t="s">
        <v>22</v>
      </c>
      <c r="K2" s="24" t="s">
        <v>24</v>
      </c>
      <c r="L2" s="9" t="s">
        <v>21</v>
      </c>
      <c r="M2" s="26" t="s">
        <v>25</v>
      </c>
      <c r="N2" s="26" t="s">
        <v>26</v>
      </c>
      <c r="O2" s="17" t="s">
        <v>12</v>
      </c>
      <c r="P2" s="9" t="s">
        <v>13</v>
      </c>
      <c r="Q2" s="27" t="s">
        <v>27</v>
      </c>
      <c r="R2" s="12" t="s">
        <v>32</v>
      </c>
      <c r="S2" s="28" t="s">
        <v>28</v>
      </c>
      <c r="T2" s="28" t="s">
        <v>29</v>
      </c>
      <c r="U2" s="15" t="s">
        <v>30</v>
      </c>
      <c r="V2" s="15" t="s">
        <v>31</v>
      </c>
    </row>
    <row r="3" spans="1:24" ht="15" thickTop="1" x14ac:dyDescent="0.35">
      <c r="A3" s="30" t="s">
        <v>36</v>
      </c>
      <c r="B3" s="1">
        <v>42947</v>
      </c>
      <c r="C3" s="1"/>
      <c r="D3" s="2" t="s">
        <v>2</v>
      </c>
      <c r="E3" s="3" t="s">
        <v>0</v>
      </c>
      <c r="F3" s="4" t="s">
        <v>14</v>
      </c>
      <c r="G3" s="5" t="s">
        <v>1</v>
      </c>
      <c r="H3" s="16">
        <v>100</v>
      </c>
      <c r="I3" s="16">
        <v>121</v>
      </c>
      <c r="J3" s="23">
        <v>0.5</v>
      </c>
      <c r="K3" s="31" t="s">
        <v>37</v>
      </c>
      <c r="L3" s="10" t="s">
        <v>15</v>
      </c>
      <c r="M3" s="13">
        <v>42991</v>
      </c>
      <c r="N3" s="13"/>
      <c r="O3" s="16">
        <f t="shared" ref="O3:O5" si="0">IF(H3="",0,H3*J3)</f>
        <v>50</v>
      </c>
      <c r="P3" s="16">
        <f t="shared" ref="P3:P5" si="1">I3*J3</f>
        <v>60.5</v>
      </c>
      <c r="Q3" s="32" t="s">
        <v>34</v>
      </c>
      <c r="R3" s="33" t="s">
        <v>16</v>
      </c>
      <c r="S3" s="33"/>
      <c r="T3" s="33"/>
      <c r="U3" s="34">
        <f t="shared" ref="U3:U5" si="2">IF(OR(H3="",R3=""),0,H3*J3)</f>
        <v>50</v>
      </c>
      <c r="V3" s="34">
        <f t="shared" ref="V3:V5" si="3">IF(J3=1/2,0,I3*J3)</f>
        <v>0</v>
      </c>
    </row>
    <row r="4" spans="1:24" x14ac:dyDescent="0.35">
      <c r="A4" s="30" t="s">
        <v>38</v>
      </c>
      <c r="B4" s="1">
        <v>42921</v>
      </c>
      <c r="C4" s="1">
        <v>42965</v>
      </c>
      <c r="D4" s="6" t="s">
        <v>2</v>
      </c>
      <c r="E4" s="3" t="s">
        <v>0</v>
      </c>
      <c r="F4" s="4" t="s">
        <v>15</v>
      </c>
      <c r="G4" s="5" t="s">
        <v>17</v>
      </c>
      <c r="H4" s="16">
        <v>279</v>
      </c>
      <c r="I4" s="16">
        <v>337.58999633789062</v>
      </c>
      <c r="J4" s="23">
        <v>0.5</v>
      </c>
      <c r="K4" s="31" t="s">
        <v>39</v>
      </c>
      <c r="L4" s="10" t="s">
        <v>16</v>
      </c>
      <c r="M4" s="13">
        <v>43017</v>
      </c>
      <c r="N4" s="13"/>
      <c r="O4" s="16">
        <f t="shared" si="0"/>
        <v>139.5</v>
      </c>
      <c r="P4" s="16">
        <f t="shared" si="1"/>
        <v>168.79499816894531</v>
      </c>
      <c r="Q4" s="32" t="s">
        <v>34</v>
      </c>
      <c r="R4" s="33"/>
      <c r="S4" s="33"/>
      <c r="T4" s="33"/>
      <c r="U4" s="34">
        <f t="shared" si="2"/>
        <v>0</v>
      </c>
      <c r="V4" s="34">
        <f t="shared" si="3"/>
        <v>0</v>
      </c>
    </row>
    <row r="5" spans="1:24" x14ac:dyDescent="0.35">
      <c r="A5" s="30" t="s">
        <v>40</v>
      </c>
      <c r="B5" s="1">
        <v>42698</v>
      </c>
      <c r="C5" s="1"/>
      <c r="D5" s="6" t="s">
        <v>2</v>
      </c>
      <c r="E5" s="3" t="s">
        <v>0</v>
      </c>
      <c r="F5" s="4" t="s">
        <v>16</v>
      </c>
      <c r="G5" s="5" t="s">
        <v>18</v>
      </c>
      <c r="H5" s="16">
        <v>1431</v>
      </c>
      <c r="I5" s="16">
        <v>1731.510009765625</v>
      </c>
      <c r="J5" s="23">
        <v>0.33333333333333331</v>
      </c>
      <c r="K5" s="31" t="s">
        <v>47</v>
      </c>
      <c r="L5" s="10" t="s">
        <v>14</v>
      </c>
      <c r="M5" s="13">
        <v>43077</v>
      </c>
      <c r="N5" s="13">
        <v>42712</v>
      </c>
      <c r="O5" s="16">
        <f t="shared" si="0"/>
        <v>477</v>
      </c>
      <c r="P5" s="16">
        <f t="shared" si="1"/>
        <v>577.17000325520826</v>
      </c>
      <c r="Q5" s="32" t="s">
        <v>48</v>
      </c>
      <c r="R5" s="33" t="s">
        <v>15</v>
      </c>
      <c r="S5" s="35">
        <v>42712</v>
      </c>
      <c r="T5" s="33"/>
      <c r="U5" s="34">
        <f t="shared" si="2"/>
        <v>477</v>
      </c>
      <c r="V5" s="34">
        <f t="shared" si="3"/>
        <v>577.17000325520826</v>
      </c>
    </row>
  </sheetData>
  <sheetProtection sheet="1" objects="1" scenarios="1"/>
  <mergeCells count="3">
    <mergeCell ref="Q1:V1"/>
    <mergeCell ref="H1:I1"/>
    <mergeCell ref="K1:P1"/>
  </mergeCells>
  <dataValidations count="2">
    <dataValidation type="list" allowBlank="1" showInputMessage="1" showErrorMessage="1" sqref="F3:F5 L3:L5 R3:R5">
      <formula1>Groupes</formula1>
    </dataValidation>
    <dataValidation type="list" allowBlank="1" showInputMessage="1" showErrorMessage="1" sqref="G1">
      <formula1>TxTVA</formula1>
    </dataValidation>
  </dataValidations>
  <hyperlinks>
    <hyperlink ref="X1" r:id="rId1"/>
  </hyperlinks>
  <pageMargins left="0.7" right="0.7" top="0.75" bottom="0.75" header="0.3" footer="0.3"/>
  <pageSetup paperSize="9" orientation="portrait" horizontalDpi="0" verticalDpi="0" r:id="rId2"/>
  <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5"/>
  <sheetViews>
    <sheetView workbookViewId="0">
      <selection activeCell="O10" sqref="O10"/>
    </sheetView>
  </sheetViews>
  <sheetFormatPr baseColWidth="10" defaultRowHeight="14.5" x14ac:dyDescent="0.35"/>
  <cols>
    <col min="1" max="1" width="34.26953125" customWidth="1"/>
    <col min="2" max="2" width="15.1796875" customWidth="1"/>
    <col min="3" max="3" width="11.81640625" bestFit="1" customWidth="1"/>
  </cols>
  <sheetData>
    <row r="1" spans="1:15" ht="24" thickBot="1" x14ac:dyDescent="0.6">
      <c r="A1" s="36" t="s">
        <v>33</v>
      </c>
      <c r="B1" s="37" t="s">
        <v>41</v>
      </c>
      <c r="C1" s="38" t="s">
        <v>42</v>
      </c>
      <c r="O1">
        <v>6</v>
      </c>
    </row>
    <row r="2" spans="1:15" ht="24" thickTop="1" x14ac:dyDescent="0.55000000000000004">
      <c r="A2" s="39" t="s">
        <v>14</v>
      </c>
      <c r="B2" s="40">
        <f>SUMPRODUCT((Fact1=A2)*(Tableau1[[TVAC ]]*Tableau1[Quote-part]))+SUMPRODUCT((refac1=A2)*(Tableau1[TVAC]))+SUMPRODUCT((refac2=A2)*(Tableau1[TVAC10]))</f>
        <v>637.67000325520826</v>
      </c>
      <c r="C2" s="41">
        <f>SUMPRODUCT((Fact1=A2)*(Tableau1[[HTVA ]]*Tableau1[Quote-part]))+SUMPRODUCT((refac1=A2)*(Tableau1[HTVA]))+SUMPRODUCT((refac2=A2)*(Tableau1[HTVA9]))</f>
        <v>527</v>
      </c>
      <c r="O2">
        <v>12</v>
      </c>
    </row>
    <row r="3" spans="1:15" ht="23.5" x14ac:dyDescent="0.55000000000000004">
      <c r="A3" s="42" t="s">
        <v>15</v>
      </c>
      <c r="B3" s="43">
        <f>SUMPRODUCT((Fact1=A3)*(Tableau1[[TVAC ]]*Tableau1[Quote-part]))+SUMPRODUCT((refac1=A3)*(Tableau1[TVAC]))+SUMPRODUCT((refac2=A3)*(Tableau1[TVAC10]))</f>
        <v>806.46500142415357</v>
      </c>
      <c r="C3" s="44">
        <f>SUMPRODUCT((Fact1=A3)*(Tableau1[[HTVA ]]*Tableau1[Quote-part]))+SUMPRODUCT((refac1=A3)*(Tableau1[HTVA]))+SUMPRODUCT((refac2=A3)*(Tableau1[HTVA9]))</f>
        <v>666.5</v>
      </c>
      <c r="O3">
        <v>21</v>
      </c>
    </row>
    <row r="4" spans="1:15" ht="24" thickBot="1" x14ac:dyDescent="0.6">
      <c r="A4" s="45" t="s">
        <v>16</v>
      </c>
      <c r="B4" s="46">
        <f>SUMPRODUCT((Fact1=A4)*(Tableau1[[TVAC ]]*Tableau1[Quote-part]))+SUMPRODUCT((refac1=A4)*(Tableau1[TVAC]))+SUMPRODUCT((refac2=A4)*(Tableau1[TVAC10]))</f>
        <v>745.96500142415357</v>
      </c>
      <c r="C4" s="47">
        <f>SUMPRODUCT((Fact1=A4)*(Tableau1[[HTVA ]]*Tableau1[Quote-part]))+SUMPRODUCT((refac1=A4)*(Tableau1[HTVA]))+SUMPRODUCT((refac2=A4)*(Tableau1[HTVA9]))</f>
        <v>666.5</v>
      </c>
    </row>
    <row r="5" spans="1:15" ht="15" thickTop="1" x14ac:dyDescent="0.35"/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D11"/>
  <sheetViews>
    <sheetView workbookViewId="0">
      <selection activeCell="F14" sqref="F14"/>
    </sheetView>
  </sheetViews>
  <sheetFormatPr baseColWidth="10" defaultRowHeight="14.5" x14ac:dyDescent="0.35"/>
  <cols>
    <col min="3" max="3" width="10.54296875" customWidth="1"/>
  </cols>
  <sheetData>
    <row r="3" spans="2:4" x14ac:dyDescent="0.35">
      <c r="B3" t="s">
        <v>46</v>
      </c>
    </row>
    <row r="4" spans="2:4" x14ac:dyDescent="0.35">
      <c r="B4" t="s">
        <v>42</v>
      </c>
      <c r="C4" s="50" t="s">
        <v>41</v>
      </c>
      <c r="D4" t="s">
        <v>44</v>
      </c>
    </row>
    <row r="5" spans="2:4" x14ac:dyDescent="0.35">
      <c r="B5">
        <v>279</v>
      </c>
      <c r="C5" s="50" t="str">
        <f>Feuil1!$G$1</f>
        <v>21</v>
      </c>
      <c r="D5" s="51">
        <f>B5+B5*C5/100</f>
        <v>337.59000000000003</v>
      </c>
    </row>
    <row r="6" spans="2:4" x14ac:dyDescent="0.35">
      <c r="B6">
        <v>105</v>
      </c>
      <c r="C6" s="50" t="str">
        <f>Feuil1!$G$1</f>
        <v>21</v>
      </c>
      <c r="D6" s="51">
        <f t="shared" ref="D6:D7" si="0">B6+B6*C6/100</f>
        <v>127.05</v>
      </c>
    </row>
    <row r="7" spans="2:4" x14ac:dyDescent="0.35">
      <c r="B7">
        <v>10</v>
      </c>
      <c r="C7" s="50" t="str">
        <f>Feuil1!$G$1</f>
        <v>21</v>
      </c>
      <c r="D7" s="51">
        <f t="shared" si="0"/>
        <v>12.1</v>
      </c>
    </row>
    <row r="8" spans="2:4" x14ac:dyDescent="0.35">
      <c r="B8">
        <v>500</v>
      </c>
      <c r="C8" s="50"/>
      <c r="D8" s="51"/>
    </row>
    <row r="9" spans="2:4" x14ac:dyDescent="0.35">
      <c r="B9" s="55" t="s">
        <v>45</v>
      </c>
      <c r="C9" s="55"/>
      <c r="D9" s="55"/>
    </row>
    <row r="10" spans="2:4" x14ac:dyDescent="0.35">
      <c r="B10" s="51">
        <f>D10/(1+C10/100)</f>
        <v>279</v>
      </c>
      <c r="C10" s="50" t="str">
        <f>Feuil1!$G$1</f>
        <v>21</v>
      </c>
      <c r="D10">
        <v>337.59</v>
      </c>
    </row>
    <row r="11" spans="2:4" x14ac:dyDescent="0.35">
      <c r="B11" s="51">
        <f>D11/(1+C11/100)</f>
        <v>105</v>
      </c>
      <c r="C11" s="50" t="str">
        <f>Feuil1!$G$1</f>
        <v>21</v>
      </c>
      <c r="D11">
        <v>127.05</v>
      </c>
    </row>
  </sheetData>
  <mergeCells count="1">
    <mergeCell ref="B9:D9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Résultats</vt:lpstr>
      <vt:lpstr>Feuil2</vt:lpstr>
      <vt:lpstr>Fact1</vt:lpstr>
      <vt:lpstr>refac1</vt:lpstr>
      <vt:lpstr>refac2</vt:lpstr>
      <vt:lpstr>TxTVA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Céline L.</dc:creator>
  <cp:lastModifiedBy>AFEH56</cp:lastModifiedBy>
  <dcterms:created xsi:type="dcterms:W3CDTF">2017-10-10T12:45:22Z</dcterms:created>
  <dcterms:modified xsi:type="dcterms:W3CDTF">2017-10-17T13:03:54Z</dcterms:modified>
</cp:coreProperties>
</file>