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76" yWindow="612" windowWidth="23256" windowHeight="13176" activeTab="1"/>
  </bookViews>
  <sheets>
    <sheet name="Tableau de bord" sheetId="1" r:id="rId1"/>
    <sheet name="Inventaire" sheetId="2" r:id="rId2"/>
    <sheet name="Listes" sheetId="3" r:id="rId3"/>
  </sheets>
  <calcPr calcId="145621" calcMode="autoNoTable"/>
</workbook>
</file>

<file path=xl/calcChain.xml><?xml version="1.0" encoding="utf-8"?>
<calcChain xmlns="http://schemas.openxmlformats.org/spreadsheetml/2006/main">
  <c r="D12" i="1" l="1"/>
  <c r="S4" i="2" l="1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3" i="2"/>
  <c r="A7" i="1" l="1"/>
  <c r="A12" i="1"/>
  <c r="D7" i="1"/>
  <c r="B19" i="1"/>
  <c r="B17" i="1"/>
  <c r="B18" i="1"/>
  <c r="Q3" i="2"/>
  <c r="Q59" i="2"/>
  <c r="R59" i="2" s="1"/>
  <c r="Q57" i="2"/>
  <c r="R57" i="2" s="1"/>
  <c r="Q55" i="2"/>
  <c r="R55" i="2" s="1"/>
  <c r="Q53" i="2"/>
  <c r="R53" i="2" s="1"/>
  <c r="Q51" i="2"/>
  <c r="R51" i="2" s="1"/>
  <c r="Q49" i="2"/>
  <c r="R49" i="2" s="1"/>
  <c r="Q47" i="2"/>
  <c r="R47" i="2" s="1"/>
  <c r="Q45" i="2"/>
  <c r="R45" i="2" s="1"/>
  <c r="Q43" i="2"/>
  <c r="R43" i="2" s="1"/>
  <c r="Q41" i="2"/>
  <c r="R41" i="2" s="1"/>
  <c r="Q39" i="2"/>
  <c r="R39" i="2" s="1"/>
  <c r="Q37" i="2"/>
  <c r="R37" i="2" s="1"/>
  <c r="Q35" i="2"/>
  <c r="R35" i="2" s="1"/>
  <c r="Q33" i="2"/>
  <c r="R33" i="2" s="1"/>
  <c r="Q31" i="2"/>
  <c r="R31" i="2" s="1"/>
  <c r="Q29" i="2"/>
  <c r="R29" i="2" s="1"/>
  <c r="Q27" i="2"/>
  <c r="R27" i="2" s="1"/>
  <c r="Q25" i="2"/>
  <c r="R25" i="2" s="1"/>
  <c r="Q23" i="2"/>
  <c r="R23" i="2" s="1"/>
  <c r="Q21" i="2"/>
  <c r="R21" i="2" s="1"/>
  <c r="Q19" i="2"/>
  <c r="R19" i="2" s="1"/>
  <c r="Q17" i="2"/>
  <c r="R17" i="2" s="1"/>
  <c r="Q15" i="2"/>
  <c r="R15" i="2" s="1"/>
  <c r="Q13" i="2"/>
  <c r="R13" i="2" s="1"/>
  <c r="Q11" i="2"/>
  <c r="R11" i="2" s="1"/>
  <c r="Q9" i="2"/>
  <c r="R9" i="2" s="1"/>
  <c r="Q7" i="2"/>
  <c r="R7" i="2" s="1"/>
  <c r="Q5" i="2"/>
  <c r="R5" i="2" s="1"/>
  <c r="Q60" i="2"/>
  <c r="R60" i="2" s="1"/>
  <c r="Q58" i="2"/>
  <c r="R58" i="2" s="1"/>
  <c r="Q56" i="2"/>
  <c r="R56" i="2" s="1"/>
  <c r="Q54" i="2"/>
  <c r="R54" i="2" s="1"/>
  <c r="Q52" i="2"/>
  <c r="R52" i="2" s="1"/>
  <c r="Q50" i="2"/>
  <c r="R50" i="2" s="1"/>
  <c r="Q48" i="2"/>
  <c r="R48" i="2" s="1"/>
  <c r="Q46" i="2"/>
  <c r="R46" i="2" s="1"/>
  <c r="Q44" i="2"/>
  <c r="R44" i="2" s="1"/>
  <c r="Q42" i="2"/>
  <c r="R42" i="2" s="1"/>
  <c r="Q40" i="2"/>
  <c r="R40" i="2" s="1"/>
  <c r="Q38" i="2"/>
  <c r="R38" i="2" s="1"/>
  <c r="Q36" i="2"/>
  <c r="R36" i="2" s="1"/>
  <c r="Q34" i="2"/>
  <c r="R34" i="2" s="1"/>
  <c r="Q32" i="2"/>
  <c r="R32" i="2" s="1"/>
  <c r="Q30" i="2"/>
  <c r="R30" i="2" s="1"/>
  <c r="Q28" i="2"/>
  <c r="R28" i="2" s="1"/>
  <c r="Q26" i="2"/>
  <c r="R26" i="2" s="1"/>
  <c r="Q24" i="2"/>
  <c r="R24" i="2" s="1"/>
  <c r="Q22" i="2"/>
  <c r="R22" i="2" s="1"/>
  <c r="Q20" i="2"/>
  <c r="R20" i="2" s="1"/>
  <c r="Q18" i="2"/>
  <c r="R18" i="2" s="1"/>
  <c r="Q16" i="2"/>
  <c r="R16" i="2" s="1"/>
  <c r="Q14" i="2"/>
  <c r="R14" i="2" s="1"/>
  <c r="Q12" i="2"/>
  <c r="R12" i="2" s="1"/>
  <c r="Q10" i="2"/>
  <c r="R10" i="2" s="1"/>
  <c r="Q8" i="2"/>
  <c r="R8" i="2" s="1"/>
  <c r="Q6" i="2"/>
  <c r="R6" i="2" s="1"/>
  <c r="Q4" i="2"/>
  <c r="R4" i="2" s="1"/>
  <c r="R3" i="2" l="1"/>
  <c r="G7" i="1"/>
  <c r="G12" i="1"/>
</calcChain>
</file>

<file path=xl/sharedStrings.xml><?xml version="1.0" encoding="utf-8"?>
<sst xmlns="http://schemas.openxmlformats.org/spreadsheetml/2006/main" count="507" uniqueCount="151">
  <si>
    <t>Tableau de bord — Inventaire vêtements</t>
  </si>
  <si>
    <t>Synthèse actualisée automatiquement à partir de l’onglet Inventaire.</t>
  </si>
  <si>
    <t>Valeur du stock</t>
  </si>
  <si>
    <t>Chiffre d’affaires réalisé</t>
  </si>
  <si>
    <t>Bénéfice réalisé</t>
  </si>
  <si>
    <t>Articles en stock</t>
  </si>
  <si>
    <t>Articles vendus</t>
  </si>
  <si>
    <t>Marge globale réalisée</t>
  </si>
  <si>
    <t>Statut</t>
  </si>
  <si>
    <t>Références</t>
  </si>
  <si>
    <t>En stock</t>
  </si>
  <si>
    <t>Partiel</t>
  </si>
  <si>
    <t>Vendu</t>
  </si>
  <si>
    <t>Référence</t>
  </si>
  <si>
    <t>Date d’achat</t>
  </si>
  <si>
    <t>Marque</t>
  </si>
  <si>
    <t>Article / Modèle</t>
  </si>
  <si>
    <t>Catégorie</t>
  </si>
  <si>
    <t>Taille</t>
  </si>
  <si>
    <t>État</t>
  </si>
  <si>
    <t>Fournisseur</t>
  </si>
  <si>
    <t>Quantité achetée</t>
  </si>
  <si>
    <t>Coût d’achat unitaire</t>
  </si>
  <si>
    <t>Coût total</t>
  </si>
  <si>
    <t>Prix de vente prévu</t>
  </si>
  <si>
    <t>Quantité vendue</t>
  </si>
  <si>
    <t>Stock restant</t>
  </si>
  <si>
    <t>Marge %</t>
  </si>
  <si>
    <t>CIE-BLEUCIEL</t>
  </si>
  <si>
    <t>Compagnie de Californie</t>
  </si>
  <si>
    <t>This is not</t>
  </si>
  <si>
    <t>T-shirt</t>
  </si>
  <si>
    <t>XXL</t>
  </si>
  <si>
    <t>Neuf avec étiquette</t>
  </si>
  <si>
    <t>CIE-BLEUMARINE</t>
  </si>
  <si>
    <t>Tag orange</t>
  </si>
  <si>
    <t>CIE-KAKI</t>
  </si>
  <si>
    <t>Edition Limited</t>
  </si>
  <si>
    <t>XL</t>
  </si>
  <si>
    <t>CIE-BLACK</t>
  </si>
  <si>
    <t>tag orange</t>
  </si>
  <si>
    <t>CIE-WHITE</t>
  </si>
  <si>
    <t>This is not noir</t>
  </si>
  <si>
    <t>L</t>
  </si>
  <si>
    <t>Cie Calif en rond blanc</t>
  </si>
  <si>
    <t>M</t>
  </si>
  <si>
    <t>CIE-BEIGE</t>
  </si>
  <si>
    <t>Beverly hills</t>
  </si>
  <si>
    <t>Cie Calif en rond noir</t>
  </si>
  <si>
    <t>S</t>
  </si>
  <si>
    <t>this is not blanc</t>
  </si>
  <si>
    <t>XS</t>
  </si>
  <si>
    <t>EVER-JOG-BLAC</t>
  </si>
  <si>
    <t>Everlast</t>
  </si>
  <si>
    <t>Logo cuisse</t>
  </si>
  <si>
    <t>Pantalon</t>
  </si>
  <si>
    <t>EVER-JOG-GRIS</t>
  </si>
  <si>
    <t>USPOLO-JOG-BLEU</t>
  </si>
  <si>
    <t>US Polo Assn</t>
  </si>
  <si>
    <t>Bleu et rouge</t>
  </si>
  <si>
    <t>USPOLO-SWEAT-BLEU</t>
  </si>
  <si>
    <t>Sweat</t>
  </si>
  <si>
    <t>CIE-CASQ-BLEU</t>
  </si>
  <si>
    <t>Bleu enfant</t>
  </si>
  <si>
    <t>Accessoire</t>
  </si>
  <si>
    <t>ENF</t>
  </si>
  <si>
    <t>CHEV-CANARD-BLEUMARI</t>
  </si>
  <si>
    <t>Chevignon</t>
  </si>
  <si>
    <t>broderie Canard</t>
  </si>
  <si>
    <t>CHEV-CANARD-BLEUCIEL</t>
  </si>
  <si>
    <t>CHEV-CANARD-GRISCLAIR</t>
  </si>
  <si>
    <t>CHEV-CANARD-BLACK</t>
  </si>
  <si>
    <t>CHEV-CANARD-KAKI</t>
  </si>
  <si>
    <t>CHEV-CANARD-BLEUROI</t>
  </si>
  <si>
    <t>CHEV-CANARD-ROSE</t>
  </si>
  <si>
    <t>CHEV-CANARD-BLANC</t>
  </si>
  <si>
    <t>CHEV-CANARD-BEIGE</t>
  </si>
  <si>
    <t>CHEV-BLACK</t>
  </si>
  <si>
    <t>broderie Chevignon</t>
  </si>
  <si>
    <t>CHEV-GRISFONCE</t>
  </si>
  <si>
    <t>NORTHCANADA-PARKA BLEU</t>
  </si>
  <si>
    <t>North Canada</t>
  </si>
  <si>
    <t>Parka moumoute</t>
  </si>
  <si>
    <t>Manteau</t>
  </si>
  <si>
    <t>Marques</t>
  </si>
  <si>
    <t>Fourn1</t>
  </si>
  <si>
    <t>Fourn2</t>
  </si>
  <si>
    <t>Fourn3</t>
  </si>
  <si>
    <t>Fourn4</t>
  </si>
  <si>
    <t>Fourn5</t>
  </si>
  <si>
    <t>ID</t>
  </si>
  <si>
    <t>R001</t>
  </si>
  <si>
    <t>R002</t>
  </si>
  <si>
    <t>R003</t>
  </si>
  <si>
    <t>R004</t>
  </si>
  <si>
    <t>R005</t>
  </si>
  <si>
    <t>R006</t>
  </si>
  <si>
    <t>R007</t>
  </si>
  <si>
    <t>R008</t>
  </si>
  <si>
    <t>R009</t>
  </si>
  <si>
    <t>R010</t>
  </si>
  <si>
    <t>R011</t>
  </si>
  <si>
    <t>R012</t>
  </si>
  <si>
    <t>R013</t>
  </si>
  <si>
    <t>R014</t>
  </si>
  <si>
    <t>R015</t>
  </si>
  <si>
    <t>R016</t>
  </si>
  <si>
    <t>R017</t>
  </si>
  <si>
    <t>R018</t>
  </si>
  <si>
    <t>R019</t>
  </si>
  <si>
    <t>R020</t>
  </si>
  <si>
    <t>R021</t>
  </si>
  <si>
    <t>R022</t>
  </si>
  <si>
    <t>R023</t>
  </si>
  <si>
    <t>R024</t>
  </si>
  <si>
    <t>R025</t>
  </si>
  <si>
    <t>R026</t>
  </si>
  <si>
    <t>R027</t>
  </si>
  <si>
    <t>R028</t>
  </si>
  <si>
    <t>R029</t>
  </si>
  <si>
    <t>R030</t>
  </si>
  <si>
    <t>R031</t>
  </si>
  <si>
    <t>R032</t>
  </si>
  <si>
    <t>R033</t>
  </si>
  <si>
    <t>R034</t>
  </si>
  <si>
    <t>R035</t>
  </si>
  <si>
    <t>R036</t>
  </si>
  <si>
    <t>R037</t>
  </si>
  <si>
    <t>R038</t>
  </si>
  <si>
    <t>R039</t>
  </si>
  <si>
    <t>R040</t>
  </si>
  <si>
    <t>R041</t>
  </si>
  <si>
    <t>R042</t>
  </si>
  <si>
    <t>R043</t>
  </si>
  <si>
    <t>R044</t>
  </si>
  <si>
    <t>R045</t>
  </si>
  <si>
    <t>R046</t>
  </si>
  <si>
    <t>R047</t>
  </si>
  <si>
    <t>R048</t>
  </si>
  <si>
    <t>R049</t>
  </si>
  <si>
    <t>R050</t>
  </si>
  <si>
    <t>R051</t>
  </si>
  <si>
    <t>R052</t>
  </si>
  <si>
    <t>R053</t>
  </si>
  <si>
    <t>R054</t>
  </si>
  <si>
    <t>R055</t>
  </si>
  <si>
    <t>R056</t>
  </si>
  <si>
    <t>R057</t>
  </si>
  <si>
    <t>R058</t>
  </si>
  <si>
    <r>
      <t xml:space="preserve">Neuf </t>
    </r>
    <r>
      <rPr>
        <b/>
        <sz val="10"/>
        <color theme="1"/>
        <rFont val="Ans"/>
      </rPr>
      <t>sans</t>
    </r>
    <r>
      <rPr>
        <b/>
        <sz val="10"/>
        <color theme="1"/>
        <rFont val="Arial"/>
        <family val="2"/>
      </rPr>
      <t xml:space="preserve"> étiquette</t>
    </r>
  </si>
  <si>
    <t>Inventaire Vêtements - Achat / Revente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</si>
</sst>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€\ #,##0.00"/>
    <numFmt numFmtId="165" formatCode="0.0%"/>
  </numFmts>
  <fonts count="11">
    <font>
      <sz val="11"/>
      <name val="Carlito"/>
    </font>
    <font>
      <sz val="10"/>
      <name val="Arial"/>
      <family val="2"/>
    </font>
    <font>
      <b/>
      <sz val="15"/>
      <color rgb="FF1F2937"/>
      <name val="Arial"/>
      <family val="2"/>
    </font>
    <font>
      <i/>
      <sz val="10"/>
      <color rgb="FF64748B"/>
      <name val="Arial"/>
      <family val="2"/>
    </font>
    <font>
      <b/>
      <sz val="10"/>
      <color rgb="FF334155"/>
      <name val="Arial"/>
      <family val="2"/>
    </font>
    <font>
      <b/>
      <sz val="14"/>
      <color rgb="FF1F4E78"/>
      <name val="Arial"/>
      <family val="2"/>
    </font>
    <font>
      <b/>
      <sz val="10"/>
      <color rgb="FFFFFFFF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Ans"/>
    </font>
    <font>
      <sz val="2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8FAFC"/>
      </patternFill>
    </fill>
    <fill>
      <patternFill patternType="solid">
        <fgColor rgb="FF1F4E78"/>
      </patternFill>
    </fill>
    <fill>
      <patternFill patternType="solid">
        <fgColor rgb="FFFFF2CC"/>
      </patternFill>
    </fill>
    <fill>
      <patternFill patternType="solid">
        <fgColor rgb="FFF2F2F2"/>
      </patternFill>
    </fill>
  </fills>
  <borders count="15">
    <border>
      <left/>
      <right/>
      <top/>
      <bottom/>
      <diagonal/>
    </border>
    <border>
      <left/>
      <right/>
      <top/>
      <bottom style="medium">
        <color rgb="FF1F4E78"/>
      </bottom>
      <diagonal/>
    </border>
    <border>
      <left style="thin">
        <color rgb="FFCBD5E1"/>
      </left>
      <right/>
      <top style="thin">
        <color rgb="FFCBD5E1"/>
      </top>
      <bottom/>
      <diagonal/>
    </border>
    <border>
      <left/>
      <right style="thin">
        <color rgb="FFCBD5E1"/>
      </right>
      <top style="thin">
        <color rgb="FFCBD5E1"/>
      </top>
      <bottom/>
      <diagonal/>
    </border>
    <border>
      <left style="thin">
        <color rgb="FFCBD5E1"/>
      </left>
      <right/>
      <top/>
      <bottom/>
      <diagonal/>
    </border>
    <border>
      <left/>
      <right style="thin">
        <color rgb="FFCBD5E1"/>
      </right>
      <top/>
      <bottom/>
      <diagonal/>
    </border>
    <border>
      <left style="thin">
        <color rgb="FFCBD5E1"/>
      </left>
      <right/>
      <top/>
      <bottom style="thin">
        <color rgb="FFCBD5E1"/>
      </bottom>
      <diagonal/>
    </border>
    <border>
      <left/>
      <right style="thin">
        <color rgb="FFCBD5E1"/>
      </right>
      <top/>
      <bottom style="thin">
        <color rgb="FFCBD5E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NumberFormat="1" applyFont="1" applyFill="1" applyBorder="1"/>
    <xf numFmtId="0" fontId="1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vertical="center"/>
    </xf>
    <xf numFmtId="0" fontId="4" fillId="2" borderId="2" xfId="0" applyNumberFormat="1" applyFont="1" applyFill="1" applyBorder="1" applyAlignment="1">
      <alignment vertical="center"/>
    </xf>
    <xf numFmtId="0" fontId="1" fillId="2" borderId="3" xfId="0" applyNumberFormat="1" applyFont="1" applyFill="1" applyBorder="1" applyAlignment="1">
      <alignment vertical="center"/>
    </xf>
    <xf numFmtId="164" fontId="5" fillId="2" borderId="4" xfId="0" applyNumberFormat="1" applyFont="1" applyFill="1" applyBorder="1" applyAlignment="1">
      <alignment vertical="center"/>
    </xf>
    <xf numFmtId="0" fontId="1" fillId="2" borderId="5" xfId="0" applyNumberFormat="1" applyFont="1" applyFill="1" applyBorder="1" applyAlignment="1">
      <alignment vertical="center"/>
    </xf>
    <xf numFmtId="0" fontId="1" fillId="2" borderId="6" xfId="0" applyNumberFormat="1" applyFont="1" applyFill="1" applyBorder="1" applyAlignment="1">
      <alignment vertical="center"/>
    </xf>
    <xf numFmtId="0" fontId="1" fillId="2" borderId="7" xfId="0" applyNumberFormat="1" applyFont="1" applyFill="1" applyBorder="1" applyAlignment="1">
      <alignment vertical="center"/>
    </xf>
    <xf numFmtId="3" fontId="5" fillId="2" borderId="4" xfId="0" applyNumberFormat="1" applyFont="1" applyFill="1" applyBorder="1" applyAlignment="1">
      <alignment vertical="center"/>
    </xf>
    <xf numFmtId="165" fontId="5" fillId="2" borderId="4" xfId="0" applyNumberFormat="1" applyFont="1" applyFill="1" applyBorder="1" applyAlignment="1">
      <alignment vertical="center"/>
    </xf>
    <xf numFmtId="0" fontId="6" fillId="3" borderId="2" xfId="0" applyNumberFormat="1" applyFont="1" applyFill="1" applyBorder="1" applyAlignment="1">
      <alignment horizontal="center" vertical="center"/>
    </xf>
    <xf numFmtId="0" fontId="6" fillId="3" borderId="3" xfId="0" applyNumberFormat="1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vertical="center"/>
    </xf>
    <xf numFmtId="3" fontId="1" fillId="0" borderId="5" xfId="0" applyNumberFormat="1" applyFont="1" applyFill="1" applyBorder="1" applyAlignment="1">
      <alignment vertical="center"/>
    </xf>
    <xf numFmtId="0" fontId="1" fillId="0" borderId="6" xfId="0" applyNumberFormat="1" applyFont="1" applyFill="1" applyBorder="1" applyAlignment="1">
      <alignment vertical="center"/>
    </xf>
    <xf numFmtId="3" fontId="1" fillId="0" borderId="7" xfId="0" applyNumberFormat="1" applyFont="1" applyFill="1" applyBorder="1" applyAlignment="1">
      <alignment vertical="center"/>
    </xf>
    <xf numFmtId="0" fontId="6" fillId="3" borderId="0" xfId="0" applyNumberFormat="1" applyFont="1" applyFill="1" applyBorder="1" applyAlignment="1">
      <alignment horizontal="center" vertical="center" wrapText="1"/>
    </xf>
    <xf numFmtId="0" fontId="7" fillId="4" borderId="8" xfId="0" applyNumberFormat="1" applyFont="1" applyFill="1" applyBorder="1" applyAlignment="1">
      <alignment horizontal="center" vertical="center"/>
    </xf>
    <xf numFmtId="14" fontId="7" fillId="4" borderId="8" xfId="0" applyNumberFormat="1" applyFont="1" applyFill="1" applyBorder="1" applyAlignment="1">
      <alignment horizontal="center" vertical="center"/>
    </xf>
    <xf numFmtId="3" fontId="7" fillId="4" borderId="8" xfId="0" applyNumberFormat="1" applyFont="1" applyFill="1" applyBorder="1" applyAlignment="1">
      <alignment horizontal="center" vertical="center"/>
    </xf>
    <xf numFmtId="164" fontId="7" fillId="4" borderId="8" xfId="0" applyNumberFormat="1" applyFont="1" applyFill="1" applyBorder="1" applyAlignment="1">
      <alignment horizontal="center" vertical="center"/>
    </xf>
    <xf numFmtId="164" fontId="7" fillId="5" borderId="8" xfId="0" applyNumberFormat="1" applyFont="1" applyFill="1" applyBorder="1" applyAlignment="1">
      <alignment horizontal="center" vertical="center"/>
    </xf>
    <xf numFmtId="3" fontId="7" fillId="5" borderId="8" xfId="0" applyNumberFormat="1" applyFont="1" applyFill="1" applyBorder="1" applyAlignment="1">
      <alignment horizontal="center" vertical="center"/>
    </xf>
    <xf numFmtId="165" fontId="7" fillId="5" borderId="8" xfId="0" applyNumberFormat="1" applyFont="1" applyFill="1" applyBorder="1" applyAlignment="1">
      <alignment horizontal="center" vertical="center"/>
    </xf>
    <xf numFmtId="0" fontId="7" fillId="4" borderId="10" xfId="0" applyNumberFormat="1" applyFont="1" applyFill="1" applyBorder="1" applyAlignment="1">
      <alignment horizontal="center" vertical="center"/>
    </xf>
    <xf numFmtId="0" fontId="7" fillId="5" borderId="11" xfId="0" applyNumberFormat="1" applyFont="1" applyFill="1" applyBorder="1" applyAlignment="1">
      <alignment horizontal="center" vertical="center"/>
    </xf>
    <xf numFmtId="0" fontId="7" fillId="4" borderId="12" xfId="0" applyNumberFormat="1" applyFont="1" applyFill="1" applyBorder="1" applyAlignment="1">
      <alignment horizontal="center" vertical="center"/>
    </xf>
    <xf numFmtId="14" fontId="7" fillId="4" borderId="9" xfId="0" applyNumberFormat="1" applyFont="1" applyFill="1" applyBorder="1" applyAlignment="1">
      <alignment horizontal="center" vertical="center"/>
    </xf>
    <xf numFmtId="0" fontId="7" fillId="4" borderId="9" xfId="0" applyNumberFormat="1" applyFont="1" applyFill="1" applyBorder="1" applyAlignment="1">
      <alignment horizontal="center" vertical="center"/>
    </xf>
    <xf numFmtId="3" fontId="7" fillId="4" borderId="9" xfId="0" applyNumberFormat="1" applyFont="1" applyFill="1" applyBorder="1" applyAlignment="1">
      <alignment horizontal="center" vertical="center"/>
    </xf>
    <xf numFmtId="164" fontId="7" fillId="4" borderId="9" xfId="0" applyNumberFormat="1" applyFont="1" applyFill="1" applyBorder="1" applyAlignment="1">
      <alignment horizontal="center" vertical="center"/>
    </xf>
    <xf numFmtId="0" fontId="8" fillId="4" borderId="8" xfId="0" applyNumberFormat="1" applyFont="1" applyFill="1" applyBorder="1" applyAlignment="1">
      <alignment horizontal="center" vertical="center"/>
    </xf>
    <xf numFmtId="0" fontId="8" fillId="4" borderId="9" xfId="0" applyNumberFormat="1" applyFont="1" applyFill="1" applyBorder="1" applyAlignment="1">
      <alignment horizontal="center" vertical="center"/>
    </xf>
    <xf numFmtId="0" fontId="6" fillId="3" borderId="13" xfId="0" applyNumberFormat="1" applyFont="1" applyFill="1" applyBorder="1" applyAlignment="1">
      <alignment horizontal="center" vertical="center" wrapText="1"/>
    </xf>
    <xf numFmtId="0" fontId="8" fillId="4" borderId="10" xfId="0" applyNumberFormat="1" applyFont="1" applyFill="1" applyBorder="1" applyAlignment="1">
      <alignment horizontal="center" vertical="center"/>
    </xf>
    <xf numFmtId="0" fontId="8" fillId="4" borderId="12" xfId="0" applyNumberFormat="1" applyFont="1" applyFill="1" applyBorder="1" applyAlignment="1">
      <alignment horizontal="center" vertical="center"/>
    </xf>
    <xf numFmtId="0" fontId="7" fillId="4" borderId="14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71">
    <dxf>
      <fill>
        <patternFill>
          <bgColor theme="4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rgb="FFFFF2CC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top style="medium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FFF2CC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rial"/>
        <scheme val="none"/>
      </font>
      <numFmt numFmtId="0" formatCode="General"/>
      <fill>
        <patternFill patternType="solid">
          <fgColor indexed="64"/>
          <bgColor rgb="FF1F4E78"/>
        </patternFill>
      </fill>
      <alignment horizontal="center" vertical="center" textRotation="0" wrapText="1" indent="0" justifyLastLine="0" shrinkToFit="0" readingOrder="0"/>
    </dxf>
    <dxf>
      <border outline="0">
        <top style="medium">
          <color indexed="64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rial"/>
        <scheme val="none"/>
      </font>
      <numFmt numFmtId="0" formatCode="General"/>
      <fill>
        <patternFill patternType="solid">
          <fgColor indexed="64"/>
          <bgColor rgb="FF1F4E78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rgb="FFFFF2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FFF2CC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rial"/>
        <scheme val="none"/>
      </font>
      <numFmt numFmtId="0" formatCode="General"/>
      <fill>
        <patternFill patternType="solid">
          <fgColor indexed="64"/>
          <bgColor rgb="FF1F4E78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rgb="FFFFF2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FFF2CC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rial"/>
        <scheme val="none"/>
      </font>
      <numFmt numFmtId="0" formatCode="General"/>
      <fill>
        <patternFill patternType="solid">
          <fgColor indexed="64"/>
          <bgColor rgb="FF1F4E78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rgb="FFFFF2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FFF2CC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rial"/>
        <scheme val="none"/>
      </font>
      <numFmt numFmtId="0" formatCode="General"/>
      <fill>
        <patternFill patternType="solid">
          <fgColor indexed="64"/>
          <bgColor rgb="FF1F4E78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rgb="FFFFF2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FFF2CC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rial"/>
        <scheme val="none"/>
      </font>
      <numFmt numFmtId="0" formatCode="General"/>
      <fill>
        <patternFill patternType="solid">
          <fgColor indexed="64"/>
          <bgColor rgb="FF1F4E78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rgb="FFFFF2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FFF2CC"/>
        </patternFill>
      </fill>
      <alignment horizontal="center" vertical="center" textRotation="0" wrapText="0" indent="0" justifyLastLine="0" shrinkToFit="0" readingOrder="0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colors>
    <mruColors>
      <color rgb="FF000000"/>
      <color rgb="FFBDEE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c:style val="2"/>
  <c:chart>
    <c:title>
      <c:tx>
        <c:rich>
          <a:bodyPr/>
          <a:lstStyle/>
          <a:p>
            <a:r>
              <a:rPr lang="fr-FR" sz="900">
                <a:latin typeface="Arial"/>
                <a:ea typeface="Arial"/>
                <a:cs typeface="Arial"/>
              </a:rPr>
              <a:t>Répartition du stock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tx>
            <c:v>Références</c:v>
          </c:tx>
          <c:cat>
            <c:strRef>
              <c:f>'Tableau de bord'!$A$17:$A$19</c:f>
              <c:strCache>
                <c:ptCount val="3"/>
                <c:pt idx="0">
                  <c:v>En stock</c:v>
                </c:pt>
                <c:pt idx="1">
                  <c:v>Partiel</c:v>
                </c:pt>
                <c:pt idx="2">
                  <c:v>Vendu</c:v>
                </c:pt>
              </c:strCache>
            </c:strRef>
          </c:cat>
          <c:val>
            <c:numRef>
              <c:f>'Tableau de bord'!$B$17:$B$19</c:f>
              <c:numCache>
                <c:formatCode>#,##0</c:formatCode>
                <c:ptCount val="3"/>
                <c:pt idx="0">
                  <c:v>57</c:v>
                </c:pt>
                <c:pt idx="1">
                  <c:v>0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 anchorCtr="1"/>
        <a:lstStyle/>
        <a:p>
          <a:pPr>
            <a:defRPr sz="750"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15</xdr:row>
      <xdr:rowOff>0</xdr:rowOff>
    </xdr:from>
    <xdr:to>
      <xdr:col>8</xdr:col>
      <xdr:colOff>0</xdr:colOff>
      <xdr:row>29</xdr:row>
      <xdr:rowOff>0</xdr:rowOff>
    </xdr:to>
    <xdr:graphicFrame macro="">
      <xdr:nvGraphicFramePr>
        <xdr:cNvPr id="2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274320</xdr:colOff>
      <xdr:row>0</xdr:row>
      <xdr:rowOff>60960</xdr:rowOff>
    </xdr:from>
    <xdr:to>
      <xdr:col>1</xdr:col>
      <xdr:colOff>1943100</xdr:colOff>
      <xdr:row>0</xdr:row>
      <xdr:rowOff>678180</xdr:rowOff>
    </xdr:to>
    <xdr:sp macro="[0]!Appel_Form" textlink="">
      <xdr:nvSpPr>
        <xdr:cNvPr id="2" name="Organigramme : Alternative 1"/>
        <xdr:cNvSpPr/>
      </xdr:nvSpPr>
      <xdr:spPr>
        <a:xfrm>
          <a:off x="693420" y="60960"/>
          <a:ext cx="1668780" cy="617220"/>
        </a:xfrm>
        <a:prstGeom prst="flowChartAlternateProcess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APPEL </a:t>
          </a:r>
        </a:p>
        <a:p>
          <a:pPr algn="ctr"/>
          <a:r>
            <a:rPr lang="fr-FR" sz="14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InventaireTable" displayName="InventaireTable" ref="A2:S60" totalsRowShown="0" tableBorderDxfId="70">
  <autoFilter ref="A2:S60"/>
  <tableColumns count="19">
    <tableColumn id="20" name="ID" dataDxfId="69"/>
    <tableColumn id="1" name="Référence" dataDxfId="68"/>
    <tableColumn id="2" name="Date d’achat" dataDxfId="67"/>
    <tableColumn id="3" name="Marque" dataDxfId="66"/>
    <tableColumn id="4" name="Article / Modèle" dataDxfId="65"/>
    <tableColumn id="5" name="Catégorie" dataDxfId="64"/>
    <tableColumn id="6" name="Taille" dataDxfId="63"/>
    <tableColumn id="7" name="État" dataDxfId="62"/>
    <tableColumn id="8" name="Fournisseur" dataDxfId="61"/>
    <tableColumn id="9" name="Quantité achetée" dataDxfId="60"/>
    <tableColumn id="10" name="Coût d’achat unitaire" dataDxfId="59"/>
    <tableColumn id="11" name="Coût total" dataDxfId="58">
      <calculatedColumnFormula>IF(OR(InventaireTable[[#This Row],[Quantité achetée]]="",InventaireTable[[#This Row],[Coût d’achat unitaire]]=""),"",InventaireTable[[#This Row],[Quantité achetée]]*InventaireTable[[#This Row],[Coût d’achat unitaire]])</calculatedColumnFormula>
    </tableColumn>
    <tableColumn id="12" name="Prix de vente prévu" dataDxfId="57"/>
    <tableColumn id="13" name="Quantité vendue" dataDxfId="56"/>
    <tableColumn id="14" name="Stock restant" dataDxfId="55">
      <calculatedColumnFormula>IF(InventaireTable[[#This Row],[Quantité achetée]]="","",InventaireTable[[#This Row],[Quantité achetée]]-InventaireTable[[#This Row],[Quantité vendue]])</calculatedColumnFormula>
    </tableColumn>
    <tableColumn id="15" name="Chiffre d’affaires réalisé" dataDxfId="54">
      <calculatedColumnFormula>IF(OR(InventaireTable[[#This Row],[Prix de vente prévu]]="",InventaireTable[[#This Row],[Quantité vendue]]=""),"",InventaireTable[[#This Row],[Prix de vente prévu]]*InventaireTable[[#This Row],[Quantité vendue]])</calculatedColumnFormula>
    </tableColumn>
    <tableColumn id="16" name="Bénéfice réalisé" dataDxfId="53">
      <calculatedColumnFormula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calculatedColumnFormula>
    </tableColumn>
    <tableColumn id="17" name="Marge %" dataDxfId="52">
      <calculatedColumnFormula>IFERROR(InventaireTable[[#This Row],[Bénéfice réalisé]]/InventaireTable[[#This Row],[Chiffre d’affaires réalisé]],"")</calculatedColumnFormula>
    </tableColumn>
    <tableColumn id="18" name="Statut" dataDxfId="51">
      <calculatedColumnFormula>IF(InventaireTable[[#This Row],[Quantité achetée]]="","",IF(InventaireTable[[#This Row],[Quantité vendue]]&gt;=InventaireTable[[#This Row],[Quantité achetée]],"Vendu",IF(InventaireTable[[#This Row],[Quantité vendue]]=0,"En stock","Partiel")))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Marque" displayName="T_Marque" ref="A1:A6" totalsRowShown="0" dataDxfId="50" tableBorderDxfId="49">
  <autoFilter ref="A1:A6"/>
  <sortState ref="A3:A6">
    <sortCondition ref="A2"/>
  </sortState>
  <tableColumns count="1">
    <tableColumn id="1" name="Marques" dataDxfId="4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Mod" displayName="T_Mod" ref="C1:C15" totalsRowShown="0" headerRowDxfId="47" dataDxfId="45" headerRowBorderDxfId="46" tableBorderDxfId="44" totalsRowBorderDxfId="43">
  <autoFilter ref="C1:C15"/>
  <sortState ref="C2:C15">
    <sortCondition ref="C2"/>
  </sortState>
  <tableColumns count="1">
    <tableColumn id="1" name="Article / Modèle" dataDxfId="4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_cat" displayName="T_cat" ref="E1:E6" totalsRowShown="0" headerRowDxfId="41" dataDxfId="39" headerRowBorderDxfId="40" tableBorderDxfId="38" totalsRowBorderDxfId="37">
  <autoFilter ref="E1:E6"/>
  <sortState ref="E2:E6">
    <sortCondition ref="E2"/>
  </sortState>
  <tableColumns count="1">
    <tableColumn id="1" name="Catégorie" dataDxfId="3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_Taille" displayName="T_Taille" ref="G1:G8" totalsRowShown="0" headerRowDxfId="35" dataDxfId="33" headerRowBorderDxfId="34" tableBorderDxfId="32" totalsRowBorderDxfId="31">
  <autoFilter ref="G1:G8"/>
  <sortState ref="G2:G8">
    <sortCondition ref="G2"/>
  </sortState>
  <tableColumns count="1">
    <tableColumn id="1" name="Taille" dataDxfId="3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_etat" displayName="T_etat" ref="I1:I3" totalsRowShown="0" headerRowDxfId="29" dataDxfId="27" headerRowBorderDxfId="28" tableBorderDxfId="26" totalsRowBorderDxfId="25">
  <autoFilter ref="I1:I3"/>
  <tableColumns count="1">
    <tableColumn id="1" name="État" dataDxfId="24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_Four" displayName="T_Four" ref="K1:K6" totalsRowShown="0" headerRowDxfId="23" headerRowBorderDxfId="22" tableBorderDxfId="21">
  <autoFilter ref="K1:K6"/>
  <tableColumns count="1">
    <tableColumn id="1" name="Fournisseur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_Ref" displayName="T_Ref" ref="M1:M24" totalsRowShown="0" headerRowDxfId="20" dataDxfId="18" headerRowBorderDxfId="19" tableBorderDxfId="17" totalsRowBorderDxfId="16">
  <autoFilter ref="M1:M24"/>
  <sortState ref="M2:M24">
    <sortCondition ref="M2"/>
  </sortState>
  <tableColumns count="1">
    <tableColumn id="1" name="Référence" dataDxfId="1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1F4E78"/>
  </sheetPr>
  <dimension ref="A1:Z250"/>
  <sheetViews>
    <sheetView showGridLines="0" workbookViewId="0">
      <selection activeCell="B19" sqref="B19"/>
    </sheetView>
  </sheetViews>
  <sheetFormatPr baseColWidth="10" defaultColWidth="9" defaultRowHeight="13.8"/>
  <cols>
    <col min="1" max="1" width="21" customWidth="1"/>
    <col min="2" max="2" width="15" customWidth="1"/>
    <col min="3" max="3" width="4" customWidth="1"/>
    <col min="4" max="4" width="24" customWidth="1"/>
    <col min="5" max="5" width="15" customWidth="1"/>
    <col min="6" max="6" width="4" customWidth="1"/>
    <col min="7" max="7" width="24" customWidth="1"/>
    <col min="8" max="8" width="15" customWidth="1"/>
  </cols>
  <sheetData>
    <row r="1" spans="1:26">
      <c r="A1" s="2"/>
      <c r="B1" s="2"/>
      <c r="C1" s="2"/>
      <c r="D1" s="2"/>
      <c r="E1" s="2"/>
      <c r="F1" s="2"/>
      <c r="G1" s="2"/>
      <c r="H1" s="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2">
      <c r="A2" s="3" t="s">
        <v>0</v>
      </c>
      <c r="B2" s="3"/>
      <c r="C2" s="3"/>
      <c r="D2" s="3"/>
      <c r="E2" s="3"/>
      <c r="F2" s="3"/>
      <c r="G2" s="3"/>
      <c r="H2" s="3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4"/>
      <c r="B3" s="4"/>
      <c r="C3" s="4"/>
      <c r="D3" s="4"/>
      <c r="E3" s="4"/>
      <c r="F3" s="4"/>
      <c r="G3" s="4"/>
      <c r="H3" s="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5" t="s">
        <v>1</v>
      </c>
      <c r="B4" s="5"/>
      <c r="C4" s="5"/>
      <c r="D4" s="5"/>
      <c r="E4" s="5"/>
      <c r="F4" s="5"/>
      <c r="G4" s="5"/>
      <c r="H4" s="5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2"/>
      <c r="B5" s="2"/>
      <c r="C5" s="2"/>
      <c r="D5" s="2"/>
      <c r="E5" s="2"/>
      <c r="F5" s="2"/>
      <c r="G5" s="2"/>
      <c r="H5" s="2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6" t="s">
        <v>2</v>
      </c>
      <c r="B6" s="7"/>
      <c r="C6" s="2"/>
      <c r="D6" s="6" t="s">
        <v>3</v>
      </c>
      <c r="E6" s="7"/>
      <c r="F6" s="2"/>
      <c r="G6" s="6" t="s">
        <v>4</v>
      </c>
      <c r="H6" s="7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7.399999999999999">
      <c r="A7" s="8">
        <f>SUMPRODUCT(Inventaire!$K$3:$K$852,Inventaire!$O$3:$O$852)</f>
        <v>68</v>
      </c>
      <c r="B7" s="9"/>
      <c r="C7" s="2"/>
      <c r="D7" s="8">
        <f>SUM(Inventaire!$P$3:$P$852)</f>
        <v>5</v>
      </c>
      <c r="E7" s="9"/>
      <c r="F7" s="2"/>
      <c r="G7" s="8">
        <f>SUM(Inventaire!$Q$3:$Q$852)</f>
        <v>4</v>
      </c>
      <c r="H7" s="9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10"/>
      <c r="B8" s="11"/>
      <c r="C8" s="2"/>
      <c r="D8" s="10"/>
      <c r="E8" s="11"/>
      <c r="F8" s="2"/>
      <c r="G8" s="10"/>
      <c r="H8" s="1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2"/>
      <c r="B9" s="2"/>
      <c r="C9" s="2"/>
      <c r="D9" s="2"/>
      <c r="E9" s="2"/>
      <c r="F9" s="2"/>
      <c r="G9" s="2"/>
      <c r="H9" s="2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2"/>
      <c r="B10" s="2"/>
      <c r="C10" s="2"/>
      <c r="D10" s="2"/>
      <c r="E10" s="2"/>
      <c r="F10" s="2"/>
      <c r="G10" s="2"/>
      <c r="H10" s="2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6" t="s">
        <v>5</v>
      </c>
      <c r="B11" s="7"/>
      <c r="C11" s="2"/>
      <c r="D11" s="6" t="s">
        <v>6</v>
      </c>
      <c r="E11" s="7"/>
      <c r="F11" s="2"/>
      <c r="G11" s="6" t="s">
        <v>7</v>
      </c>
      <c r="H11" s="7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7.399999999999999">
      <c r="A12" s="12">
        <f>SUM(Inventaire!$O$3:$O$852)</f>
        <v>68</v>
      </c>
      <c r="B12" s="9"/>
      <c r="C12" s="2"/>
      <c r="D12" s="12">
        <f>SUM(Inventaire!$N$3:$N$852)</f>
        <v>1</v>
      </c>
      <c r="E12" s="9"/>
      <c r="F12" s="2"/>
      <c r="G12" s="13">
        <f>IFERROR(SUM(Inventaire!$Q$3:$Q$852)/SUM(Inventaire!$P$3:$P$852),0)</f>
        <v>0.8</v>
      </c>
      <c r="H12" s="9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0"/>
      <c r="B13" s="11"/>
      <c r="C13" s="2"/>
      <c r="D13" s="10"/>
      <c r="E13" s="11"/>
      <c r="F13" s="2"/>
      <c r="G13" s="10"/>
      <c r="H13" s="1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2"/>
      <c r="B14" s="2"/>
      <c r="C14" s="2"/>
      <c r="D14" s="2"/>
      <c r="E14" s="2"/>
      <c r="F14" s="2"/>
      <c r="G14" s="2"/>
      <c r="H14" s="2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2"/>
      <c r="B15" s="2"/>
      <c r="C15" s="2"/>
      <c r="D15" s="2"/>
      <c r="E15" s="2"/>
      <c r="F15" s="2"/>
      <c r="G15" s="2"/>
      <c r="H15" s="2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14" t="s">
        <v>8</v>
      </c>
      <c r="B16" s="15" t="s">
        <v>9</v>
      </c>
      <c r="C16" s="2"/>
      <c r="D16" s="2"/>
      <c r="E16" s="2"/>
      <c r="F16" s="2"/>
      <c r="G16" s="2"/>
      <c r="H16" s="2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6" t="s">
        <v>10</v>
      </c>
      <c r="B17" s="17">
        <f>COUNTIF(Inventaire!$S$3:$S$852,A17)</f>
        <v>57</v>
      </c>
      <c r="C17" s="2"/>
      <c r="D17" s="2"/>
      <c r="E17" s="2"/>
      <c r="F17" s="2"/>
      <c r="G17" s="2"/>
      <c r="H17" s="2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6" t="s">
        <v>11</v>
      </c>
      <c r="B18" s="17">
        <f>COUNTIF(Inventaire!$S$3:$S$852,A18)</f>
        <v>0</v>
      </c>
      <c r="C18" s="2"/>
      <c r="D18" s="2"/>
      <c r="E18" s="2"/>
      <c r="F18" s="2"/>
      <c r="G18" s="2"/>
      <c r="H18" s="2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8" t="s">
        <v>12</v>
      </c>
      <c r="B19" s="19">
        <f>COUNTIF(Inventaire!$S$3:$S$852,A19)</f>
        <v>1</v>
      </c>
      <c r="C19" s="2"/>
      <c r="D19" s="2"/>
      <c r="E19" s="2"/>
      <c r="F19" s="2"/>
      <c r="G19" s="2"/>
      <c r="H19" s="2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2"/>
      <c r="B20" s="2"/>
      <c r="C20" s="2"/>
      <c r="D20" s="2"/>
      <c r="E20" s="2"/>
      <c r="F20" s="2"/>
      <c r="G20" s="2"/>
      <c r="H20" s="2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2"/>
      <c r="B21" s="2"/>
      <c r="C21" s="2"/>
      <c r="D21" s="2"/>
      <c r="E21" s="2"/>
      <c r="F21" s="2"/>
      <c r="G21" s="2"/>
      <c r="H21" s="2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2"/>
      <c r="B22" s="2"/>
      <c r="C22" s="2"/>
      <c r="D22" s="2"/>
      <c r="E22" s="2"/>
      <c r="F22" s="2"/>
      <c r="G22" s="2"/>
      <c r="H22" s="2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2"/>
      <c r="B23" s="2"/>
      <c r="C23" s="2"/>
      <c r="D23" s="2"/>
      <c r="E23" s="2"/>
      <c r="F23" s="2"/>
      <c r="G23" s="2"/>
      <c r="H23" s="2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2"/>
      <c r="B24" s="2"/>
      <c r="C24" s="2"/>
      <c r="D24" s="2"/>
      <c r="E24" s="2"/>
      <c r="F24" s="2"/>
      <c r="G24" s="2"/>
      <c r="H24" s="2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2"/>
      <c r="B25" s="2"/>
      <c r="C25" s="2"/>
      <c r="D25" s="2"/>
      <c r="E25" s="2"/>
      <c r="F25" s="2"/>
      <c r="G25" s="2"/>
      <c r="H25" s="2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2"/>
      <c r="B26" s="2"/>
      <c r="C26" s="2"/>
      <c r="D26" s="2"/>
      <c r="E26" s="2"/>
      <c r="F26" s="2"/>
      <c r="G26" s="2"/>
      <c r="H26" s="2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2"/>
      <c r="B27" s="2"/>
      <c r="C27" s="2"/>
      <c r="D27" s="2"/>
      <c r="E27" s="2"/>
      <c r="F27" s="2"/>
      <c r="G27" s="2"/>
      <c r="H27" s="2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2"/>
      <c r="B28" s="2"/>
      <c r="C28" s="2"/>
      <c r="D28" s="2"/>
      <c r="E28" s="2"/>
      <c r="F28" s="2"/>
      <c r="G28" s="2"/>
      <c r="H28" s="2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2"/>
      <c r="B29" s="2"/>
      <c r="C29" s="2"/>
      <c r="D29" s="2"/>
      <c r="E29" s="2"/>
      <c r="F29" s="2"/>
      <c r="G29" s="2"/>
      <c r="H29" s="2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2"/>
      <c r="B30" s="2"/>
      <c r="C30" s="2"/>
      <c r="D30" s="2"/>
      <c r="E30" s="2"/>
      <c r="F30" s="2"/>
      <c r="G30" s="2"/>
      <c r="H30" s="2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5B9BD5"/>
  </sheetPr>
  <dimension ref="A1:AA102"/>
  <sheetViews>
    <sheetView showGridLines="0" tabSelected="1" workbookViewId="0">
      <pane xSplit="1" ySplit="2" topLeftCell="B45" activePane="bottomRight" state="frozen"/>
      <selection pane="topRight"/>
      <selection pane="bottomLeft"/>
      <selection pane="bottomRight" activeCell="D71" sqref="D71"/>
    </sheetView>
  </sheetViews>
  <sheetFormatPr baseColWidth="10" defaultColWidth="9" defaultRowHeight="13.8"/>
  <cols>
    <col min="1" max="1" width="5.5" customWidth="1"/>
    <col min="2" max="2" width="25.796875" customWidth="1"/>
    <col min="3" max="3" width="17.59765625" customWidth="1"/>
    <col min="4" max="4" width="25.09765625" customWidth="1"/>
    <col min="5" max="5" width="19.296875" customWidth="1"/>
    <col min="6" max="6" width="15.796875" customWidth="1"/>
    <col min="7" max="7" width="9.59765625" customWidth="1"/>
    <col min="8" max="8" width="14" customWidth="1"/>
    <col min="9" max="9" width="18.3984375" customWidth="1"/>
    <col min="10" max="10" width="8.19921875" customWidth="1"/>
    <col min="11" max="11" width="16" customWidth="1"/>
    <col min="12" max="13" width="14" customWidth="1"/>
    <col min="14" max="14" width="9.59765625" customWidth="1"/>
    <col min="15" max="15" width="9.19921875" customWidth="1"/>
    <col min="16" max="16" width="11" customWidth="1"/>
    <col min="17" max="17" width="8.796875" customWidth="1"/>
  </cols>
  <sheetData>
    <row r="1" spans="1:27" ht="58.2" customHeight="1">
      <c r="A1" s="1"/>
      <c r="B1" s="1"/>
      <c r="C1" s="1"/>
      <c r="D1" s="41" t="s">
        <v>150</v>
      </c>
      <c r="E1" s="41"/>
      <c r="F1" s="41"/>
      <c r="G1" s="41"/>
      <c r="H1" s="41"/>
      <c r="I1" s="41"/>
      <c r="J1" s="41"/>
      <c r="K1" s="4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7" ht="33.9" customHeight="1">
      <c r="A2" s="20" t="s">
        <v>90</v>
      </c>
      <c r="B2" s="20" t="s">
        <v>13</v>
      </c>
      <c r="C2" s="20" t="s">
        <v>14</v>
      </c>
      <c r="D2" s="20" t="s">
        <v>15</v>
      </c>
      <c r="E2" s="20" t="s">
        <v>16</v>
      </c>
      <c r="F2" s="20" t="s">
        <v>17</v>
      </c>
      <c r="G2" s="20" t="s">
        <v>18</v>
      </c>
      <c r="H2" s="20" t="s">
        <v>19</v>
      </c>
      <c r="I2" s="20" t="s">
        <v>20</v>
      </c>
      <c r="J2" s="20" t="s">
        <v>21</v>
      </c>
      <c r="K2" s="20" t="s">
        <v>22</v>
      </c>
      <c r="L2" s="20" t="s">
        <v>23</v>
      </c>
      <c r="M2" s="20" t="s">
        <v>24</v>
      </c>
      <c r="N2" s="20" t="s">
        <v>25</v>
      </c>
      <c r="O2" s="20" t="s">
        <v>26</v>
      </c>
      <c r="P2" s="20" t="s">
        <v>3</v>
      </c>
      <c r="Q2" s="20" t="s">
        <v>4</v>
      </c>
      <c r="R2" s="20" t="s">
        <v>27</v>
      </c>
      <c r="S2" s="20" t="s">
        <v>8</v>
      </c>
      <c r="T2" s="1"/>
      <c r="U2" s="1"/>
      <c r="V2" s="1"/>
      <c r="W2" s="1"/>
      <c r="X2" s="1"/>
      <c r="Y2" s="1"/>
      <c r="Z2" s="1"/>
      <c r="AA2" s="1"/>
    </row>
    <row r="3" spans="1:27">
      <c r="A3" s="40" t="s">
        <v>91</v>
      </c>
      <c r="B3" s="28" t="s">
        <v>28</v>
      </c>
      <c r="C3" s="22">
        <v>46281</v>
      </c>
      <c r="D3" s="21" t="s">
        <v>29</v>
      </c>
      <c r="E3" s="21" t="s">
        <v>30</v>
      </c>
      <c r="F3" s="21" t="s">
        <v>31</v>
      </c>
      <c r="G3" s="21" t="s">
        <v>32</v>
      </c>
      <c r="H3" s="21" t="s">
        <v>33</v>
      </c>
      <c r="I3" s="21"/>
      <c r="J3" s="23">
        <v>1</v>
      </c>
      <c r="K3" s="24">
        <v>1</v>
      </c>
      <c r="L3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3" s="24">
        <v>5</v>
      </c>
      <c r="N3" s="23"/>
      <c r="O3" s="26">
        <f>IF(InventaireTable[[#This Row],[Quantité achetée]]="","",InventaireTable[[#This Row],[Quantité achetée]]-InventaireTable[[#This Row],[Quantité vendue]])</f>
        <v>1</v>
      </c>
      <c r="P3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3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3" s="27" t="str">
        <f>IFERROR(InventaireTable[[#This Row],[Bénéfice réalisé]]/InventaireTable[[#This Row],[Chiffre d’affaires réalisé]],"")</f>
        <v/>
      </c>
      <c r="S3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3" s="1"/>
      <c r="U3" s="1"/>
      <c r="V3" s="1"/>
      <c r="W3" s="1"/>
      <c r="X3" s="1"/>
      <c r="Y3" s="1"/>
      <c r="Z3" s="1"/>
      <c r="AA3" s="1"/>
    </row>
    <row r="4" spans="1:27">
      <c r="A4" s="40" t="s">
        <v>92</v>
      </c>
      <c r="B4" s="28" t="s">
        <v>34</v>
      </c>
      <c r="C4" s="22">
        <v>46281</v>
      </c>
      <c r="D4" s="21" t="s">
        <v>29</v>
      </c>
      <c r="E4" s="21" t="s">
        <v>35</v>
      </c>
      <c r="F4" s="21" t="s">
        <v>31</v>
      </c>
      <c r="G4" s="21" t="s">
        <v>32</v>
      </c>
      <c r="H4" s="21" t="s">
        <v>33</v>
      </c>
      <c r="I4" s="21"/>
      <c r="J4" s="23">
        <v>1</v>
      </c>
      <c r="K4" s="24">
        <v>1</v>
      </c>
      <c r="L4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4" s="24">
        <v>5</v>
      </c>
      <c r="N4" s="23"/>
      <c r="O4" s="26">
        <f>IF(InventaireTable[[#This Row],[Quantité achetée]]="","",InventaireTable[[#This Row],[Quantité achetée]]-InventaireTable[[#This Row],[Quantité vendue]])</f>
        <v>1</v>
      </c>
      <c r="P4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4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4" s="27" t="str">
        <f>IFERROR(InventaireTable[[#This Row],[Bénéfice réalisé]]/InventaireTable[[#This Row],[Chiffre d’affaires réalisé]],"")</f>
        <v/>
      </c>
      <c r="S4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4" s="1"/>
      <c r="U4" s="1"/>
      <c r="V4" s="1"/>
      <c r="W4" s="1"/>
      <c r="X4" s="1"/>
      <c r="Y4" s="1"/>
      <c r="Z4" s="1"/>
      <c r="AA4" s="1"/>
    </row>
    <row r="5" spans="1:27">
      <c r="A5" s="40" t="s">
        <v>93</v>
      </c>
      <c r="B5" s="28" t="s">
        <v>36</v>
      </c>
      <c r="C5" s="22">
        <v>46281</v>
      </c>
      <c r="D5" s="21" t="s">
        <v>29</v>
      </c>
      <c r="E5" s="21" t="s">
        <v>37</v>
      </c>
      <c r="F5" s="21" t="s">
        <v>31</v>
      </c>
      <c r="G5" s="21" t="s">
        <v>32</v>
      </c>
      <c r="H5" s="21" t="s">
        <v>33</v>
      </c>
      <c r="I5" s="21"/>
      <c r="J5" s="23">
        <v>1</v>
      </c>
      <c r="K5" s="24">
        <v>1</v>
      </c>
      <c r="L5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5" s="24">
        <v>5</v>
      </c>
      <c r="N5" s="23"/>
      <c r="O5" s="26">
        <f>IF(InventaireTable[[#This Row],[Quantité achetée]]="","",InventaireTable[[#This Row],[Quantité achetée]]-InventaireTable[[#This Row],[Quantité vendue]])</f>
        <v>1</v>
      </c>
      <c r="P5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5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5" s="27" t="str">
        <f>IFERROR(InventaireTable[[#This Row],[Bénéfice réalisé]]/InventaireTable[[#This Row],[Chiffre d’affaires réalisé]],"")</f>
        <v/>
      </c>
      <c r="S5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5" s="1"/>
      <c r="U5" s="1"/>
      <c r="V5" s="1"/>
      <c r="W5" s="1"/>
      <c r="X5" s="1"/>
      <c r="Y5" s="1"/>
      <c r="Z5" s="1"/>
      <c r="AA5" s="1"/>
    </row>
    <row r="6" spans="1:27">
      <c r="A6" s="40" t="s">
        <v>94</v>
      </c>
      <c r="B6" s="28" t="s">
        <v>28</v>
      </c>
      <c r="C6" s="22">
        <v>46281</v>
      </c>
      <c r="D6" s="21" t="s">
        <v>29</v>
      </c>
      <c r="E6" s="21" t="s">
        <v>37</v>
      </c>
      <c r="F6" s="21" t="s">
        <v>31</v>
      </c>
      <c r="G6" s="21" t="s">
        <v>38</v>
      </c>
      <c r="H6" s="21" t="s">
        <v>33</v>
      </c>
      <c r="I6" s="21"/>
      <c r="J6" s="23">
        <v>2</v>
      </c>
      <c r="K6" s="24">
        <v>1</v>
      </c>
      <c r="L6" s="25">
        <f>IF(OR(InventaireTable[[#This Row],[Quantité achetée]]="",InventaireTable[[#This Row],[Coût d’achat unitaire]]=""),"",InventaireTable[[#This Row],[Quantité achetée]]*InventaireTable[[#This Row],[Coût d’achat unitaire]])</f>
        <v>2</v>
      </c>
      <c r="M6" s="24">
        <v>5</v>
      </c>
      <c r="N6" s="23"/>
      <c r="O6" s="26">
        <f>IF(InventaireTable[[#This Row],[Quantité achetée]]="","",InventaireTable[[#This Row],[Quantité achetée]]-InventaireTable[[#This Row],[Quantité vendue]])</f>
        <v>2</v>
      </c>
      <c r="P6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6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6" s="27" t="str">
        <f>IFERROR(InventaireTable[[#This Row],[Bénéfice réalisé]]/InventaireTable[[#This Row],[Chiffre d’affaires réalisé]],"")</f>
        <v/>
      </c>
      <c r="S6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6" s="1"/>
      <c r="U6" s="1"/>
      <c r="V6" s="1"/>
      <c r="W6" s="1"/>
      <c r="X6" s="1"/>
      <c r="Y6" s="1"/>
      <c r="Z6" s="1"/>
      <c r="AA6" s="1"/>
    </row>
    <row r="7" spans="1:27">
      <c r="A7" s="40" t="s">
        <v>95</v>
      </c>
      <c r="B7" s="28" t="s">
        <v>28</v>
      </c>
      <c r="C7" s="22">
        <v>46281</v>
      </c>
      <c r="D7" s="21" t="s">
        <v>29</v>
      </c>
      <c r="E7" s="21" t="s">
        <v>30</v>
      </c>
      <c r="F7" s="21" t="s">
        <v>31</v>
      </c>
      <c r="G7" s="21" t="s">
        <v>38</v>
      </c>
      <c r="H7" s="21" t="s">
        <v>33</v>
      </c>
      <c r="I7" s="21"/>
      <c r="J7" s="23">
        <v>2</v>
      </c>
      <c r="K7" s="24">
        <v>1</v>
      </c>
      <c r="L7" s="25">
        <f>IF(OR(InventaireTable[[#This Row],[Quantité achetée]]="",InventaireTable[[#This Row],[Coût d’achat unitaire]]=""),"",InventaireTable[[#This Row],[Quantité achetée]]*InventaireTable[[#This Row],[Coût d’achat unitaire]])</f>
        <v>2</v>
      </c>
      <c r="M7" s="24">
        <v>5</v>
      </c>
      <c r="N7" s="23"/>
      <c r="O7" s="26">
        <f>IF(InventaireTable[[#This Row],[Quantité achetée]]="","",InventaireTable[[#This Row],[Quantité achetée]]-InventaireTable[[#This Row],[Quantité vendue]])</f>
        <v>2</v>
      </c>
      <c r="P7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7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7" s="27" t="str">
        <f>IFERROR(InventaireTable[[#This Row],[Bénéfice réalisé]]/InventaireTable[[#This Row],[Chiffre d’affaires réalisé]],"")</f>
        <v/>
      </c>
      <c r="S7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7" s="1"/>
      <c r="U7" s="1"/>
      <c r="V7" s="1"/>
      <c r="W7" s="1"/>
      <c r="X7" s="1"/>
      <c r="Y7" s="1"/>
      <c r="Z7" s="1"/>
      <c r="AA7" s="1"/>
    </row>
    <row r="8" spans="1:27">
      <c r="A8" s="40" t="s">
        <v>96</v>
      </c>
      <c r="B8" s="28" t="s">
        <v>39</v>
      </c>
      <c r="C8" s="22">
        <v>46281</v>
      </c>
      <c r="D8" s="21" t="s">
        <v>29</v>
      </c>
      <c r="E8" s="21" t="s">
        <v>40</v>
      </c>
      <c r="F8" s="21" t="s">
        <v>31</v>
      </c>
      <c r="G8" s="21" t="s">
        <v>38</v>
      </c>
      <c r="H8" s="21" t="s">
        <v>33</v>
      </c>
      <c r="I8" s="21"/>
      <c r="J8" s="23">
        <v>1</v>
      </c>
      <c r="K8" s="24">
        <v>1</v>
      </c>
      <c r="L8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8" s="24">
        <v>5</v>
      </c>
      <c r="N8" s="23"/>
      <c r="O8" s="26">
        <f>IF(InventaireTable[[#This Row],[Quantité achetée]]="","",InventaireTable[[#This Row],[Quantité achetée]]-InventaireTable[[#This Row],[Quantité vendue]])</f>
        <v>1</v>
      </c>
      <c r="P8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8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8" s="27" t="str">
        <f>IFERROR(InventaireTable[[#This Row],[Bénéfice réalisé]]/InventaireTable[[#This Row],[Chiffre d’affaires réalisé]],"")</f>
        <v/>
      </c>
      <c r="S8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8" s="1"/>
      <c r="U8" s="1"/>
      <c r="V8" s="1"/>
      <c r="W8" s="1"/>
      <c r="X8" s="1"/>
      <c r="Y8" s="1"/>
      <c r="Z8" s="1"/>
      <c r="AA8" s="1"/>
    </row>
    <row r="9" spans="1:27">
      <c r="A9" s="40" t="s">
        <v>97</v>
      </c>
      <c r="B9" s="28" t="s">
        <v>41</v>
      </c>
      <c r="C9" s="22">
        <v>46281</v>
      </c>
      <c r="D9" s="21" t="s">
        <v>29</v>
      </c>
      <c r="E9" s="21" t="s">
        <v>42</v>
      </c>
      <c r="F9" s="21" t="s">
        <v>31</v>
      </c>
      <c r="G9" s="21" t="s">
        <v>38</v>
      </c>
      <c r="H9" s="21" t="s">
        <v>33</v>
      </c>
      <c r="I9" s="21"/>
      <c r="J9" s="23">
        <v>2</v>
      </c>
      <c r="K9" s="24">
        <v>1</v>
      </c>
      <c r="L9" s="25">
        <f>IF(OR(InventaireTable[[#This Row],[Quantité achetée]]="",InventaireTable[[#This Row],[Coût d’achat unitaire]]=""),"",InventaireTable[[#This Row],[Quantité achetée]]*InventaireTable[[#This Row],[Coût d’achat unitaire]])</f>
        <v>2</v>
      </c>
      <c r="M9" s="24">
        <v>5</v>
      </c>
      <c r="N9" s="23"/>
      <c r="O9" s="26">
        <f>IF(InventaireTable[[#This Row],[Quantité achetée]]="","",InventaireTable[[#This Row],[Quantité achetée]]-InventaireTable[[#This Row],[Quantité vendue]])</f>
        <v>2</v>
      </c>
      <c r="P9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9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9" s="27" t="str">
        <f>IFERROR(InventaireTable[[#This Row],[Bénéfice réalisé]]/InventaireTable[[#This Row],[Chiffre d’affaires réalisé]],"")</f>
        <v/>
      </c>
      <c r="S9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9" s="1"/>
      <c r="U9" s="1"/>
      <c r="V9" s="1"/>
      <c r="W9" s="1"/>
      <c r="X9" s="1"/>
      <c r="Y9" s="1"/>
      <c r="Z9" s="1"/>
      <c r="AA9" s="1"/>
    </row>
    <row r="10" spans="1:27">
      <c r="A10" s="40" t="s">
        <v>98</v>
      </c>
      <c r="B10" s="28" t="s">
        <v>28</v>
      </c>
      <c r="C10" s="22">
        <v>46281</v>
      </c>
      <c r="D10" s="21" t="s">
        <v>29</v>
      </c>
      <c r="E10" s="21" t="s">
        <v>37</v>
      </c>
      <c r="F10" s="21" t="s">
        <v>31</v>
      </c>
      <c r="G10" s="21" t="s">
        <v>43</v>
      </c>
      <c r="H10" s="21" t="s">
        <v>33</v>
      </c>
      <c r="I10" s="21"/>
      <c r="J10" s="23">
        <v>1</v>
      </c>
      <c r="K10" s="24">
        <v>1</v>
      </c>
      <c r="L10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10" s="24">
        <v>5</v>
      </c>
      <c r="N10" s="23"/>
      <c r="O10" s="26">
        <f>IF(InventaireTable[[#This Row],[Quantité achetée]]="","",InventaireTable[[#This Row],[Quantité achetée]]-InventaireTable[[#This Row],[Quantité vendue]])</f>
        <v>1</v>
      </c>
      <c r="P10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10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10" s="27" t="str">
        <f>IFERROR(InventaireTable[[#This Row],[Bénéfice réalisé]]/InventaireTable[[#This Row],[Chiffre d’affaires réalisé]],"")</f>
        <v/>
      </c>
      <c r="S10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10" s="1"/>
      <c r="U10" s="1"/>
      <c r="V10" s="1"/>
      <c r="W10" s="1"/>
      <c r="X10" s="1"/>
      <c r="Y10" s="1"/>
      <c r="Z10" s="1"/>
      <c r="AA10" s="1"/>
    </row>
    <row r="11" spans="1:27">
      <c r="A11" s="40" t="s">
        <v>99</v>
      </c>
      <c r="B11" s="28" t="s">
        <v>28</v>
      </c>
      <c r="C11" s="22">
        <v>46281</v>
      </c>
      <c r="D11" s="21" t="s">
        <v>29</v>
      </c>
      <c r="E11" s="21" t="s">
        <v>42</v>
      </c>
      <c r="F11" s="21" t="s">
        <v>31</v>
      </c>
      <c r="G11" s="21" t="s">
        <v>43</v>
      </c>
      <c r="H11" s="21" t="s">
        <v>33</v>
      </c>
      <c r="I11" s="21"/>
      <c r="J11" s="23">
        <v>1</v>
      </c>
      <c r="K11" s="24">
        <v>1</v>
      </c>
      <c r="L11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11" s="24">
        <v>5</v>
      </c>
      <c r="N11" s="23"/>
      <c r="O11" s="26">
        <f>IF(InventaireTable[[#This Row],[Quantité achetée]]="","",InventaireTable[[#This Row],[Quantité achetée]]-InventaireTable[[#This Row],[Quantité vendue]])</f>
        <v>1</v>
      </c>
      <c r="P11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11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11" s="27" t="str">
        <f>IFERROR(InventaireTable[[#This Row],[Bénéfice réalisé]]/InventaireTable[[#This Row],[Chiffre d’affaires réalisé]],"")</f>
        <v/>
      </c>
      <c r="S11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11" s="1"/>
      <c r="U11" s="1"/>
      <c r="V11" s="1"/>
      <c r="W11" s="1"/>
      <c r="X11" s="1"/>
      <c r="Y11" s="1"/>
      <c r="Z11" s="1"/>
      <c r="AA11" s="1"/>
    </row>
    <row r="12" spans="1:27">
      <c r="A12" s="40" t="s">
        <v>100</v>
      </c>
      <c r="B12" s="28" t="s">
        <v>39</v>
      </c>
      <c r="C12" s="22">
        <v>46281</v>
      </c>
      <c r="D12" s="21" t="s">
        <v>29</v>
      </c>
      <c r="E12" s="21" t="s">
        <v>44</v>
      </c>
      <c r="F12" s="21" t="s">
        <v>31</v>
      </c>
      <c r="G12" s="21" t="s">
        <v>43</v>
      </c>
      <c r="H12" s="21" t="s">
        <v>33</v>
      </c>
      <c r="I12" s="21"/>
      <c r="J12" s="23">
        <v>1</v>
      </c>
      <c r="K12" s="24">
        <v>1</v>
      </c>
      <c r="L12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12" s="24">
        <v>5</v>
      </c>
      <c r="N12" s="23"/>
      <c r="O12" s="26">
        <f>IF(InventaireTable[[#This Row],[Quantité achetée]]="","",InventaireTable[[#This Row],[Quantité achetée]]-InventaireTable[[#This Row],[Quantité vendue]])</f>
        <v>1</v>
      </c>
      <c r="P12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12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12" s="27" t="str">
        <f>IFERROR(InventaireTable[[#This Row],[Bénéfice réalisé]]/InventaireTable[[#This Row],[Chiffre d’affaires réalisé]],"")</f>
        <v/>
      </c>
      <c r="S12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12" s="1"/>
      <c r="U12" s="1"/>
      <c r="V12" s="1"/>
      <c r="W12" s="1"/>
      <c r="X12" s="1"/>
      <c r="Y12" s="1"/>
      <c r="Z12" s="1"/>
      <c r="AA12" s="1"/>
    </row>
    <row r="13" spans="1:27">
      <c r="A13" s="40" t="s">
        <v>101</v>
      </c>
      <c r="B13" s="28" t="s">
        <v>41</v>
      </c>
      <c r="C13" s="22">
        <v>46281</v>
      </c>
      <c r="D13" s="21" t="s">
        <v>29</v>
      </c>
      <c r="E13" s="21" t="s">
        <v>42</v>
      </c>
      <c r="F13" s="21" t="s">
        <v>31</v>
      </c>
      <c r="G13" s="21" t="s">
        <v>43</v>
      </c>
      <c r="H13" s="21" t="s">
        <v>33</v>
      </c>
      <c r="I13" s="21"/>
      <c r="J13" s="23">
        <v>1</v>
      </c>
      <c r="K13" s="24">
        <v>1</v>
      </c>
      <c r="L13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13" s="24">
        <v>5</v>
      </c>
      <c r="N13" s="23"/>
      <c r="O13" s="26">
        <f>IF(InventaireTable[[#This Row],[Quantité achetée]]="","",InventaireTable[[#This Row],[Quantité achetée]]-InventaireTable[[#This Row],[Quantité vendue]])</f>
        <v>1</v>
      </c>
      <c r="P13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13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13" s="27" t="str">
        <f>IFERROR(InventaireTable[[#This Row],[Bénéfice réalisé]]/InventaireTable[[#This Row],[Chiffre d’affaires réalisé]],"")</f>
        <v/>
      </c>
      <c r="S13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13" s="1"/>
      <c r="U13" s="1"/>
      <c r="V13" s="1"/>
      <c r="W13" s="1"/>
      <c r="X13" s="1"/>
      <c r="Y13" s="1"/>
      <c r="Z13" s="1"/>
      <c r="AA13" s="1"/>
    </row>
    <row r="14" spans="1:27">
      <c r="A14" s="40" t="s">
        <v>102</v>
      </c>
      <c r="B14" s="28" t="s">
        <v>41</v>
      </c>
      <c r="C14" s="22">
        <v>46281</v>
      </c>
      <c r="D14" s="21" t="s">
        <v>29</v>
      </c>
      <c r="E14" s="21" t="s">
        <v>35</v>
      </c>
      <c r="F14" s="21" t="s">
        <v>31</v>
      </c>
      <c r="G14" s="21" t="s">
        <v>45</v>
      </c>
      <c r="H14" s="21" t="s">
        <v>33</v>
      </c>
      <c r="I14" s="21"/>
      <c r="J14" s="23">
        <v>1</v>
      </c>
      <c r="K14" s="24">
        <v>1</v>
      </c>
      <c r="L14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14" s="24">
        <v>5</v>
      </c>
      <c r="N14" s="23"/>
      <c r="O14" s="26">
        <f>IF(InventaireTable[[#This Row],[Quantité achetée]]="","",InventaireTable[[#This Row],[Quantité achetée]]-InventaireTable[[#This Row],[Quantité vendue]])</f>
        <v>1</v>
      </c>
      <c r="P14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14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14" s="27" t="str">
        <f>IFERROR(InventaireTable[[#This Row],[Bénéfice réalisé]]/InventaireTable[[#This Row],[Chiffre d’affaires réalisé]],"")</f>
        <v/>
      </c>
      <c r="S14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14" s="1"/>
      <c r="U14" s="1"/>
      <c r="V14" s="1"/>
      <c r="W14" s="1"/>
      <c r="X14" s="1"/>
      <c r="Y14" s="1"/>
      <c r="Z14" s="1"/>
      <c r="AA14" s="1"/>
    </row>
    <row r="15" spans="1:27">
      <c r="A15" s="40" t="s">
        <v>103</v>
      </c>
      <c r="B15" s="28" t="s">
        <v>41</v>
      </c>
      <c r="C15" s="22">
        <v>46281</v>
      </c>
      <c r="D15" s="21" t="s">
        <v>29</v>
      </c>
      <c r="E15" s="21" t="s">
        <v>42</v>
      </c>
      <c r="F15" s="21" t="s">
        <v>31</v>
      </c>
      <c r="G15" s="21" t="s">
        <v>45</v>
      </c>
      <c r="H15" s="21" t="s">
        <v>33</v>
      </c>
      <c r="I15" s="21"/>
      <c r="J15" s="23">
        <v>3</v>
      </c>
      <c r="K15" s="24">
        <v>1</v>
      </c>
      <c r="L15" s="25">
        <f>IF(OR(InventaireTable[[#This Row],[Quantité achetée]]="",InventaireTable[[#This Row],[Coût d’achat unitaire]]=""),"",InventaireTable[[#This Row],[Quantité achetée]]*InventaireTable[[#This Row],[Coût d’achat unitaire]])</f>
        <v>3</v>
      </c>
      <c r="M15" s="24">
        <v>5</v>
      </c>
      <c r="N15" s="23"/>
      <c r="O15" s="26">
        <f>IF(InventaireTable[[#This Row],[Quantité achetée]]="","",InventaireTable[[#This Row],[Quantité achetée]]-InventaireTable[[#This Row],[Quantité vendue]])</f>
        <v>3</v>
      </c>
      <c r="P15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15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15" s="27" t="str">
        <f>IFERROR(InventaireTable[[#This Row],[Bénéfice réalisé]]/InventaireTable[[#This Row],[Chiffre d’affaires réalisé]],"")</f>
        <v/>
      </c>
      <c r="S15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15" s="1"/>
      <c r="U15" s="1"/>
      <c r="V15" s="1"/>
      <c r="W15" s="1"/>
      <c r="X15" s="1"/>
      <c r="Y15" s="1"/>
      <c r="Z15" s="1"/>
      <c r="AA15" s="1"/>
    </row>
    <row r="16" spans="1:27">
      <c r="A16" s="40" t="s">
        <v>104</v>
      </c>
      <c r="B16" s="28" t="s">
        <v>46</v>
      </c>
      <c r="C16" s="22">
        <v>46281</v>
      </c>
      <c r="D16" s="21" t="s">
        <v>29</v>
      </c>
      <c r="E16" s="21" t="s">
        <v>47</v>
      </c>
      <c r="F16" s="21" t="s">
        <v>31</v>
      </c>
      <c r="G16" s="21" t="s">
        <v>45</v>
      </c>
      <c r="H16" s="21" t="s">
        <v>33</v>
      </c>
      <c r="I16" s="21"/>
      <c r="J16" s="23">
        <v>1</v>
      </c>
      <c r="K16" s="24">
        <v>1</v>
      </c>
      <c r="L16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16" s="24">
        <v>5</v>
      </c>
      <c r="N16" s="23"/>
      <c r="O16" s="26">
        <f>IF(InventaireTable[[#This Row],[Quantité achetée]]="","",InventaireTable[[#This Row],[Quantité achetée]]-InventaireTable[[#This Row],[Quantité vendue]])</f>
        <v>1</v>
      </c>
      <c r="P16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16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16" s="27" t="str">
        <f>IFERROR(InventaireTable[[#This Row],[Bénéfice réalisé]]/InventaireTable[[#This Row],[Chiffre d’affaires réalisé]],"")</f>
        <v/>
      </c>
      <c r="S16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16" s="1"/>
      <c r="U16" s="1"/>
      <c r="V16" s="1"/>
      <c r="W16" s="1"/>
      <c r="X16" s="1"/>
      <c r="Y16" s="1"/>
      <c r="Z16" s="1"/>
      <c r="AA16" s="1"/>
    </row>
    <row r="17" spans="1:27">
      <c r="A17" s="40" t="s">
        <v>105</v>
      </c>
      <c r="B17" s="28" t="s">
        <v>28</v>
      </c>
      <c r="C17" s="22">
        <v>46281</v>
      </c>
      <c r="D17" s="21" t="s">
        <v>29</v>
      </c>
      <c r="E17" s="21" t="s">
        <v>37</v>
      </c>
      <c r="F17" s="21" t="s">
        <v>31</v>
      </c>
      <c r="G17" s="21" t="s">
        <v>45</v>
      </c>
      <c r="H17" s="21" t="s">
        <v>33</v>
      </c>
      <c r="I17" s="21"/>
      <c r="J17" s="23">
        <v>3</v>
      </c>
      <c r="K17" s="24">
        <v>1</v>
      </c>
      <c r="L17" s="25">
        <f>IF(OR(InventaireTable[[#This Row],[Quantité achetée]]="",InventaireTable[[#This Row],[Coût d’achat unitaire]]=""),"",InventaireTable[[#This Row],[Quantité achetée]]*InventaireTable[[#This Row],[Coût d’achat unitaire]])</f>
        <v>3</v>
      </c>
      <c r="M17" s="24">
        <v>5</v>
      </c>
      <c r="N17" s="23"/>
      <c r="O17" s="26">
        <f>IF(InventaireTable[[#This Row],[Quantité achetée]]="","",InventaireTable[[#This Row],[Quantité achetée]]-InventaireTable[[#This Row],[Quantité vendue]])</f>
        <v>3</v>
      </c>
      <c r="P17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17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17" s="27" t="str">
        <f>IFERROR(InventaireTable[[#This Row],[Bénéfice réalisé]]/InventaireTable[[#This Row],[Chiffre d’affaires réalisé]],"")</f>
        <v/>
      </c>
      <c r="S17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17" s="1"/>
      <c r="U17" s="1"/>
      <c r="V17" s="1"/>
      <c r="W17" s="1"/>
      <c r="X17" s="1"/>
      <c r="Y17" s="1"/>
      <c r="Z17" s="1"/>
      <c r="AA17" s="1"/>
    </row>
    <row r="18" spans="1:27">
      <c r="A18" s="40" t="s">
        <v>106</v>
      </c>
      <c r="B18" s="28" t="s">
        <v>39</v>
      </c>
      <c r="C18" s="22">
        <v>46281</v>
      </c>
      <c r="D18" s="21" t="s">
        <v>29</v>
      </c>
      <c r="E18" s="21" t="s">
        <v>44</v>
      </c>
      <c r="F18" s="21" t="s">
        <v>31</v>
      </c>
      <c r="G18" s="21" t="s">
        <v>45</v>
      </c>
      <c r="H18" s="21" t="s">
        <v>33</v>
      </c>
      <c r="I18" s="21"/>
      <c r="J18" s="23">
        <v>2</v>
      </c>
      <c r="K18" s="24">
        <v>1</v>
      </c>
      <c r="L18" s="25">
        <f>IF(OR(InventaireTable[[#This Row],[Quantité achetée]]="",InventaireTable[[#This Row],[Coût d’achat unitaire]]=""),"",InventaireTable[[#This Row],[Quantité achetée]]*InventaireTable[[#This Row],[Coût d’achat unitaire]])</f>
        <v>2</v>
      </c>
      <c r="M18" s="24">
        <v>5</v>
      </c>
      <c r="N18" s="23"/>
      <c r="O18" s="26">
        <f>IF(InventaireTable[[#This Row],[Quantité achetée]]="","",InventaireTable[[#This Row],[Quantité achetée]]-InventaireTable[[#This Row],[Quantité vendue]])</f>
        <v>2</v>
      </c>
      <c r="P18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18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18" s="27" t="str">
        <f>IFERROR(InventaireTable[[#This Row],[Bénéfice réalisé]]/InventaireTable[[#This Row],[Chiffre d’affaires réalisé]],"")</f>
        <v/>
      </c>
      <c r="S18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18" s="1"/>
      <c r="U18" s="1"/>
      <c r="V18" s="1"/>
      <c r="W18" s="1"/>
      <c r="X18" s="1"/>
      <c r="Y18" s="1"/>
      <c r="Z18" s="1"/>
      <c r="AA18" s="1"/>
    </row>
    <row r="19" spans="1:27">
      <c r="A19" s="40" t="s">
        <v>107</v>
      </c>
      <c r="B19" s="28" t="s">
        <v>39</v>
      </c>
      <c r="C19" s="22">
        <v>46281</v>
      </c>
      <c r="D19" s="21" t="s">
        <v>29</v>
      </c>
      <c r="E19" s="21" t="s">
        <v>35</v>
      </c>
      <c r="F19" s="21" t="s">
        <v>31</v>
      </c>
      <c r="G19" s="21" t="s">
        <v>45</v>
      </c>
      <c r="H19" s="21" t="s">
        <v>33</v>
      </c>
      <c r="I19" s="21"/>
      <c r="J19" s="23">
        <v>1</v>
      </c>
      <c r="K19" s="24">
        <v>1</v>
      </c>
      <c r="L19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19" s="24">
        <v>5</v>
      </c>
      <c r="N19" s="23"/>
      <c r="O19" s="26">
        <f>IF(InventaireTable[[#This Row],[Quantité achetée]]="","",InventaireTable[[#This Row],[Quantité achetée]]-InventaireTable[[#This Row],[Quantité vendue]])</f>
        <v>1</v>
      </c>
      <c r="P19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19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19" s="27" t="str">
        <f>IFERROR(InventaireTable[[#This Row],[Bénéfice réalisé]]/InventaireTable[[#This Row],[Chiffre d’affaires réalisé]],"")</f>
        <v/>
      </c>
      <c r="S19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19" s="1"/>
      <c r="U19" s="1"/>
      <c r="V19" s="1"/>
      <c r="W19" s="1"/>
      <c r="X19" s="1"/>
      <c r="Y19" s="1"/>
      <c r="Z19" s="1"/>
      <c r="AA19" s="1"/>
    </row>
    <row r="20" spans="1:27">
      <c r="A20" s="40" t="s">
        <v>108</v>
      </c>
      <c r="B20" s="28" t="s">
        <v>34</v>
      </c>
      <c r="C20" s="22">
        <v>46281</v>
      </c>
      <c r="D20" s="21" t="s">
        <v>29</v>
      </c>
      <c r="E20" s="21" t="s">
        <v>35</v>
      </c>
      <c r="F20" s="21" t="s">
        <v>31</v>
      </c>
      <c r="G20" s="21" t="s">
        <v>45</v>
      </c>
      <c r="H20" s="21" t="s">
        <v>33</v>
      </c>
      <c r="I20" s="21"/>
      <c r="J20" s="23">
        <v>2</v>
      </c>
      <c r="K20" s="24">
        <v>1</v>
      </c>
      <c r="L20" s="25">
        <f>IF(OR(InventaireTable[[#This Row],[Quantité achetée]]="",InventaireTable[[#This Row],[Coût d’achat unitaire]]=""),"",InventaireTable[[#This Row],[Quantité achetée]]*InventaireTable[[#This Row],[Coût d’achat unitaire]])</f>
        <v>2</v>
      </c>
      <c r="M20" s="24">
        <v>5</v>
      </c>
      <c r="N20" s="23"/>
      <c r="O20" s="26">
        <f>IF(InventaireTable[[#This Row],[Quantité achetée]]="","",InventaireTable[[#This Row],[Quantité achetée]]-InventaireTable[[#This Row],[Quantité vendue]])</f>
        <v>2</v>
      </c>
      <c r="P20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20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20" s="27" t="str">
        <f>IFERROR(InventaireTable[[#This Row],[Bénéfice réalisé]]/InventaireTable[[#This Row],[Chiffre d’affaires réalisé]],"")</f>
        <v/>
      </c>
      <c r="S20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20" s="1"/>
      <c r="U20" s="1"/>
      <c r="V20" s="1"/>
      <c r="W20" s="1"/>
      <c r="X20" s="1"/>
      <c r="Y20" s="1"/>
      <c r="Z20" s="1"/>
      <c r="AA20" s="1"/>
    </row>
    <row r="21" spans="1:27">
      <c r="A21" s="40" t="s">
        <v>109</v>
      </c>
      <c r="B21" s="28" t="s">
        <v>28</v>
      </c>
      <c r="C21" s="22">
        <v>46281</v>
      </c>
      <c r="D21" s="21" t="s">
        <v>29</v>
      </c>
      <c r="E21" s="21" t="s">
        <v>42</v>
      </c>
      <c r="F21" s="21" t="s">
        <v>31</v>
      </c>
      <c r="G21" s="21" t="s">
        <v>45</v>
      </c>
      <c r="H21" s="21" t="s">
        <v>33</v>
      </c>
      <c r="I21" s="21"/>
      <c r="J21" s="23">
        <v>2</v>
      </c>
      <c r="K21" s="24">
        <v>1</v>
      </c>
      <c r="L21" s="25">
        <f>IF(OR(InventaireTable[[#This Row],[Quantité achetée]]="",InventaireTable[[#This Row],[Coût d’achat unitaire]]=""),"",InventaireTable[[#This Row],[Quantité achetée]]*InventaireTable[[#This Row],[Coût d’achat unitaire]])</f>
        <v>2</v>
      </c>
      <c r="M21" s="24">
        <v>5</v>
      </c>
      <c r="N21" s="23"/>
      <c r="O21" s="26">
        <f>IF(InventaireTable[[#This Row],[Quantité achetée]]="","",InventaireTable[[#This Row],[Quantité achetée]]-InventaireTable[[#This Row],[Quantité vendue]])</f>
        <v>2</v>
      </c>
      <c r="P21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21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21" s="27" t="str">
        <f>IFERROR(InventaireTable[[#This Row],[Bénéfice réalisé]]/InventaireTable[[#This Row],[Chiffre d’affaires réalisé]],"")</f>
        <v/>
      </c>
      <c r="S21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21" s="1"/>
      <c r="U21" s="1"/>
      <c r="V21" s="1"/>
      <c r="W21" s="1"/>
      <c r="X21" s="1"/>
      <c r="Y21" s="1"/>
      <c r="Z21" s="1"/>
      <c r="AA21" s="1"/>
    </row>
    <row r="22" spans="1:27">
      <c r="A22" s="40" t="s">
        <v>110</v>
      </c>
      <c r="B22" s="28" t="s">
        <v>41</v>
      </c>
      <c r="C22" s="22">
        <v>46281</v>
      </c>
      <c r="D22" s="21" t="s">
        <v>29</v>
      </c>
      <c r="E22" s="21" t="s">
        <v>48</v>
      </c>
      <c r="F22" s="21" t="s">
        <v>31</v>
      </c>
      <c r="G22" s="21" t="s">
        <v>49</v>
      </c>
      <c r="H22" s="21" t="s">
        <v>33</v>
      </c>
      <c r="I22" s="21"/>
      <c r="J22" s="23">
        <v>1</v>
      </c>
      <c r="K22" s="24">
        <v>1</v>
      </c>
      <c r="L22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22" s="24">
        <v>5</v>
      </c>
      <c r="N22" s="23"/>
      <c r="O22" s="26">
        <f>IF(InventaireTable[[#This Row],[Quantité achetée]]="","",InventaireTable[[#This Row],[Quantité achetée]]-InventaireTable[[#This Row],[Quantité vendue]])</f>
        <v>1</v>
      </c>
      <c r="P22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22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22" s="27" t="str">
        <f>IFERROR(InventaireTable[[#This Row],[Bénéfice réalisé]]/InventaireTable[[#This Row],[Chiffre d’affaires réalisé]],"")</f>
        <v/>
      </c>
      <c r="S22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22" s="1"/>
      <c r="U22" s="1"/>
      <c r="V22" s="1"/>
      <c r="W22" s="1"/>
      <c r="X22" s="1"/>
      <c r="Y22" s="1"/>
      <c r="Z22" s="1"/>
      <c r="AA22" s="1"/>
    </row>
    <row r="23" spans="1:27">
      <c r="A23" s="40" t="s">
        <v>111</v>
      </c>
      <c r="B23" s="28" t="s">
        <v>41</v>
      </c>
      <c r="C23" s="22">
        <v>46281</v>
      </c>
      <c r="D23" s="21" t="s">
        <v>29</v>
      </c>
      <c r="E23" s="21" t="s">
        <v>35</v>
      </c>
      <c r="F23" s="21" t="s">
        <v>31</v>
      </c>
      <c r="G23" s="21" t="s">
        <v>49</v>
      </c>
      <c r="H23" s="21" t="s">
        <v>33</v>
      </c>
      <c r="I23" s="21"/>
      <c r="J23" s="23">
        <v>1</v>
      </c>
      <c r="K23" s="24">
        <v>1</v>
      </c>
      <c r="L23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23" s="24">
        <v>5</v>
      </c>
      <c r="N23" s="23"/>
      <c r="O23" s="26">
        <f>IF(InventaireTable[[#This Row],[Quantité achetée]]="","",InventaireTable[[#This Row],[Quantité achetée]]-InventaireTable[[#This Row],[Quantité vendue]])</f>
        <v>1</v>
      </c>
      <c r="P23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23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23" s="27" t="str">
        <f>IFERROR(InventaireTable[[#This Row],[Bénéfice réalisé]]/InventaireTable[[#This Row],[Chiffre d’affaires réalisé]],"")</f>
        <v/>
      </c>
      <c r="S23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23" s="1"/>
      <c r="U23" s="1"/>
      <c r="V23" s="1"/>
      <c r="W23" s="1"/>
      <c r="X23" s="1"/>
      <c r="Y23" s="1"/>
      <c r="Z23" s="1"/>
      <c r="AA23" s="1"/>
    </row>
    <row r="24" spans="1:27">
      <c r="A24" s="40" t="s">
        <v>112</v>
      </c>
      <c r="B24" s="28" t="s">
        <v>41</v>
      </c>
      <c r="C24" s="22">
        <v>46281</v>
      </c>
      <c r="D24" s="21" t="s">
        <v>29</v>
      </c>
      <c r="E24" s="21" t="s">
        <v>37</v>
      </c>
      <c r="F24" s="21" t="s">
        <v>31</v>
      </c>
      <c r="G24" s="21" t="s">
        <v>49</v>
      </c>
      <c r="H24" s="21" t="s">
        <v>33</v>
      </c>
      <c r="I24" s="21"/>
      <c r="J24" s="23">
        <v>1</v>
      </c>
      <c r="K24" s="24">
        <v>1</v>
      </c>
      <c r="L24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24" s="24">
        <v>5</v>
      </c>
      <c r="N24" s="23"/>
      <c r="O24" s="26">
        <f>IF(InventaireTable[[#This Row],[Quantité achetée]]="","",InventaireTable[[#This Row],[Quantité achetée]]-InventaireTable[[#This Row],[Quantité vendue]])</f>
        <v>1</v>
      </c>
      <c r="P24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24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24" s="27" t="str">
        <f>IFERROR(InventaireTable[[#This Row],[Bénéfice réalisé]]/InventaireTable[[#This Row],[Chiffre d’affaires réalisé]],"")</f>
        <v/>
      </c>
      <c r="S24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24" s="1"/>
      <c r="U24" s="1"/>
      <c r="V24" s="1"/>
      <c r="W24" s="1"/>
      <c r="X24" s="1"/>
      <c r="Y24" s="1"/>
      <c r="Z24" s="1"/>
      <c r="AA24" s="1"/>
    </row>
    <row r="25" spans="1:27">
      <c r="A25" s="40" t="s">
        <v>113</v>
      </c>
      <c r="B25" s="28" t="s">
        <v>41</v>
      </c>
      <c r="C25" s="22">
        <v>46281</v>
      </c>
      <c r="D25" s="21" t="s">
        <v>29</v>
      </c>
      <c r="E25" s="21" t="s">
        <v>42</v>
      </c>
      <c r="F25" s="21" t="s">
        <v>31</v>
      </c>
      <c r="G25" s="21" t="s">
        <v>49</v>
      </c>
      <c r="H25" s="21" t="s">
        <v>33</v>
      </c>
      <c r="I25" s="21"/>
      <c r="J25" s="23">
        <v>1</v>
      </c>
      <c r="K25" s="24">
        <v>1</v>
      </c>
      <c r="L25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25" s="24">
        <v>5</v>
      </c>
      <c r="N25" s="23"/>
      <c r="O25" s="26">
        <f>IF(InventaireTable[[#This Row],[Quantité achetée]]="","",InventaireTable[[#This Row],[Quantité achetée]]-InventaireTable[[#This Row],[Quantité vendue]])</f>
        <v>1</v>
      </c>
      <c r="P25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25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25" s="27" t="str">
        <f>IFERROR(InventaireTable[[#This Row],[Bénéfice réalisé]]/InventaireTable[[#This Row],[Chiffre d’affaires réalisé]],"")</f>
        <v/>
      </c>
      <c r="S25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25" s="1"/>
      <c r="U25" s="1"/>
      <c r="V25" s="1"/>
      <c r="W25" s="1"/>
      <c r="X25" s="1"/>
      <c r="Y25" s="1"/>
      <c r="Z25" s="1"/>
      <c r="AA25" s="1"/>
    </row>
    <row r="26" spans="1:27">
      <c r="A26" s="40" t="s">
        <v>114</v>
      </c>
      <c r="B26" s="28" t="s">
        <v>28</v>
      </c>
      <c r="C26" s="22">
        <v>46281</v>
      </c>
      <c r="D26" s="21" t="s">
        <v>29</v>
      </c>
      <c r="E26" s="21" t="s">
        <v>37</v>
      </c>
      <c r="F26" s="21" t="s">
        <v>31</v>
      </c>
      <c r="G26" s="21" t="s">
        <v>49</v>
      </c>
      <c r="H26" s="21" t="s">
        <v>33</v>
      </c>
      <c r="I26" s="21"/>
      <c r="J26" s="23">
        <v>1</v>
      </c>
      <c r="K26" s="24">
        <v>1</v>
      </c>
      <c r="L26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26" s="24">
        <v>5</v>
      </c>
      <c r="N26" s="23"/>
      <c r="O26" s="26">
        <f>IF(InventaireTable[[#This Row],[Quantité achetée]]="","",InventaireTable[[#This Row],[Quantité achetée]]-InventaireTable[[#This Row],[Quantité vendue]])</f>
        <v>1</v>
      </c>
      <c r="P26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26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26" s="27" t="str">
        <f>IFERROR(InventaireTable[[#This Row],[Bénéfice réalisé]]/InventaireTable[[#This Row],[Chiffre d’affaires réalisé]],"")</f>
        <v/>
      </c>
      <c r="S26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26" s="1"/>
      <c r="U26" s="1"/>
      <c r="V26" s="1"/>
      <c r="W26" s="1"/>
      <c r="X26" s="1"/>
      <c r="Y26" s="1"/>
      <c r="Z26" s="1"/>
      <c r="AA26" s="1"/>
    </row>
    <row r="27" spans="1:27">
      <c r="A27" s="40" t="s">
        <v>115</v>
      </c>
      <c r="B27" s="28" t="s">
        <v>28</v>
      </c>
      <c r="C27" s="22">
        <v>46281</v>
      </c>
      <c r="D27" s="21" t="s">
        <v>29</v>
      </c>
      <c r="E27" s="21" t="s">
        <v>42</v>
      </c>
      <c r="F27" s="21" t="s">
        <v>31</v>
      </c>
      <c r="G27" s="21" t="s">
        <v>49</v>
      </c>
      <c r="H27" s="21" t="s">
        <v>33</v>
      </c>
      <c r="I27" s="21"/>
      <c r="J27" s="23">
        <v>1</v>
      </c>
      <c r="K27" s="24">
        <v>1</v>
      </c>
      <c r="L27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27" s="24">
        <v>5</v>
      </c>
      <c r="N27" s="23"/>
      <c r="O27" s="26">
        <f>IF(InventaireTable[[#This Row],[Quantité achetée]]="","",InventaireTable[[#This Row],[Quantité achetée]]-InventaireTable[[#This Row],[Quantité vendue]])</f>
        <v>1</v>
      </c>
      <c r="P27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27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27" s="27" t="str">
        <f>IFERROR(InventaireTable[[#This Row],[Bénéfice réalisé]]/InventaireTable[[#This Row],[Chiffre d’affaires réalisé]],"")</f>
        <v/>
      </c>
      <c r="S27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27" s="1"/>
      <c r="U27" s="1"/>
      <c r="V27" s="1"/>
      <c r="W27" s="1"/>
      <c r="X27" s="1"/>
      <c r="Y27" s="1"/>
      <c r="Z27" s="1"/>
      <c r="AA27" s="1"/>
    </row>
    <row r="28" spans="1:27">
      <c r="A28" s="40" t="s">
        <v>116</v>
      </c>
      <c r="B28" s="28" t="s">
        <v>34</v>
      </c>
      <c r="C28" s="22">
        <v>46281</v>
      </c>
      <c r="D28" s="21" t="s">
        <v>29</v>
      </c>
      <c r="E28" s="21" t="s">
        <v>35</v>
      </c>
      <c r="F28" s="21" t="s">
        <v>31</v>
      </c>
      <c r="G28" s="21" t="s">
        <v>49</v>
      </c>
      <c r="H28" s="21" t="s">
        <v>33</v>
      </c>
      <c r="I28" s="21"/>
      <c r="J28" s="23">
        <v>1</v>
      </c>
      <c r="K28" s="24">
        <v>1</v>
      </c>
      <c r="L28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28" s="24">
        <v>5</v>
      </c>
      <c r="N28" s="23"/>
      <c r="O28" s="26">
        <f>IF(InventaireTable[[#This Row],[Quantité achetée]]="","",InventaireTable[[#This Row],[Quantité achetée]]-InventaireTable[[#This Row],[Quantité vendue]])</f>
        <v>1</v>
      </c>
      <c r="P28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28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28" s="27" t="str">
        <f>IFERROR(InventaireTable[[#This Row],[Bénéfice réalisé]]/InventaireTable[[#This Row],[Chiffre d’affaires réalisé]],"")</f>
        <v/>
      </c>
      <c r="S28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28" s="1"/>
      <c r="U28" s="1"/>
      <c r="V28" s="1"/>
      <c r="W28" s="1"/>
      <c r="X28" s="1"/>
      <c r="Y28" s="1"/>
      <c r="Z28" s="1"/>
      <c r="AA28" s="1"/>
    </row>
    <row r="29" spans="1:27">
      <c r="A29" s="40" t="s">
        <v>117</v>
      </c>
      <c r="B29" s="28" t="s">
        <v>34</v>
      </c>
      <c r="C29" s="22">
        <v>46281</v>
      </c>
      <c r="D29" s="21" t="s">
        <v>29</v>
      </c>
      <c r="E29" s="21" t="s">
        <v>50</v>
      </c>
      <c r="F29" s="21" t="s">
        <v>31</v>
      </c>
      <c r="G29" s="21" t="s">
        <v>51</v>
      </c>
      <c r="H29" s="21" t="s">
        <v>33</v>
      </c>
      <c r="I29" s="21"/>
      <c r="J29" s="23">
        <v>1</v>
      </c>
      <c r="K29" s="24">
        <v>1</v>
      </c>
      <c r="L29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29" s="24">
        <v>5</v>
      </c>
      <c r="N29" s="23"/>
      <c r="O29" s="26">
        <f>IF(InventaireTable[[#This Row],[Quantité achetée]]="","",InventaireTable[[#This Row],[Quantité achetée]]-InventaireTable[[#This Row],[Quantité vendue]])</f>
        <v>1</v>
      </c>
      <c r="P29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29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29" s="27" t="str">
        <f>IFERROR(InventaireTable[[#This Row],[Bénéfice réalisé]]/InventaireTable[[#This Row],[Chiffre d’affaires réalisé]],"")</f>
        <v/>
      </c>
      <c r="S29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29" s="1"/>
      <c r="U29" s="1"/>
      <c r="V29" s="1"/>
      <c r="W29" s="1"/>
      <c r="X29" s="1"/>
      <c r="Y29" s="1"/>
      <c r="Z29" s="1"/>
      <c r="AA29" s="1"/>
    </row>
    <row r="30" spans="1:27">
      <c r="A30" s="40" t="s">
        <v>118</v>
      </c>
      <c r="B30" s="28" t="s">
        <v>39</v>
      </c>
      <c r="C30" s="22">
        <v>46281</v>
      </c>
      <c r="D30" s="21" t="s">
        <v>29</v>
      </c>
      <c r="E30" s="21" t="s">
        <v>44</v>
      </c>
      <c r="F30" s="21" t="s">
        <v>31</v>
      </c>
      <c r="G30" s="21" t="s">
        <v>51</v>
      </c>
      <c r="H30" s="21" t="s">
        <v>33</v>
      </c>
      <c r="I30" s="21"/>
      <c r="J30" s="23">
        <v>1</v>
      </c>
      <c r="K30" s="24">
        <v>1</v>
      </c>
      <c r="L30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30" s="24">
        <v>5</v>
      </c>
      <c r="N30" s="23"/>
      <c r="O30" s="26">
        <f>IF(InventaireTable[[#This Row],[Quantité achetée]]="","",InventaireTable[[#This Row],[Quantité achetée]]-InventaireTable[[#This Row],[Quantité vendue]])</f>
        <v>1</v>
      </c>
      <c r="P30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30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30" s="27" t="str">
        <f>IFERROR(InventaireTable[[#This Row],[Bénéfice réalisé]]/InventaireTable[[#This Row],[Chiffre d’affaires réalisé]],"")</f>
        <v/>
      </c>
      <c r="S30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30" s="1"/>
      <c r="U30" s="1"/>
      <c r="V30" s="1"/>
      <c r="W30" s="1"/>
      <c r="X30" s="1"/>
      <c r="Y30" s="1"/>
      <c r="Z30" s="1"/>
      <c r="AA30" s="1"/>
    </row>
    <row r="31" spans="1:27">
      <c r="A31" s="40" t="s">
        <v>119</v>
      </c>
      <c r="B31" s="28" t="s">
        <v>41</v>
      </c>
      <c r="C31" s="22">
        <v>46281</v>
      </c>
      <c r="D31" s="21" t="s">
        <v>29</v>
      </c>
      <c r="E31" s="21" t="s">
        <v>35</v>
      </c>
      <c r="F31" s="21" t="s">
        <v>31</v>
      </c>
      <c r="G31" s="21" t="s">
        <v>51</v>
      </c>
      <c r="H31" s="21" t="s">
        <v>33</v>
      </c>
      <c r="I31" s="21"/>
      <c r="J31" s="23">
        <v>1</v>
      </c>
      <c r="K31" s="24">
        <v>1</v>
      </c>
      <c r="L31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31" s="24">
        <v>5</v>
      </c>
      <c r="N31" s="23"/>
      <c r="O31" s="26">
        <f>IF(InventaireTable[[#This Row],[Quantité achetée]]="","",InventaireTable[[#This Row],[Quantité achetée]]-InventaireTable[[#This Row],[Quantité vendue]])</f>
        <v>1</v>
      </c>
      <c r="P31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31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31" s="27" t="str">
        <f>IFERROR(InventaireTable[[#This Row],[Bénéfice réalisé]]/InventaireTable[[#This Row],[Chiffre d’affaires réalisé]],"")</f>
        <v/>
      </c>
      <c r="S31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31" s="1"/>
      <c r="U31" s="1"/>
      <c r="V31" s="1"/>
      <c r="W31" s="1"/>
      <c r="X31" s="1"/>
      <c r="Y31" s="1"/>
      <c r="Z31" s="1"/>
      <c r="AA31" s="1"/>
    </row>
    <row r="32" spans="1:27">
      <c r="A32" s="40" t="s">
        <v>120</v>
      </c>
      <c r="B32" s="28" t="s">
        <v>34</v>
      </c>
      <c r="C32" s="22">
        <v>46281</v>
      </c>
      <c r="D32" s="21" t="s">
        <v>29</v>
      </c>
      <c r="E32" s="21" t="s">
        <v>35</v>
      </c>
      <c r="F32" s="21" t="s">
        <v>31</v>
      </c>
      <c r="G32" s="21" t="s">
        <v>51</v>
      </c>
      <c r="H32" s="21" t="s">
        <v>33</v>
      </c>
      <c r="I32" s="21"/>
      <c r="J32" s="23">
        <v>1</v>
      </c>
      <c r="K32" s="24">
        <v>1</v>
      </c>
      <c r="L32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32" s="24">
        <v>5</v>
      </c>
      <c r="N32" s="23"/>
      <c r="O32" s="26">
        <f>IF(InventaireTable[[#This Row],[Quantité achetée]]="","",InventaireTable[[#This Row],[Quantité achetée]]-InventaireTable[[#This Row],[Quantité vendue]])</f>
        <v>1</v>
      </c>
      <c r="P32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32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32" s="27" t="str">
        <f>IFERROR(InventaireTable[[#This Row],[Bénéfice réalisé]]/InventaireTable[[#This Row],[Chiffre d’affaires réalisé]],"")</f>
        <v/>
      </c>
      <c r="S32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32" s="1"/>
      <c r="U32" s="1"/>
      <c r="V32" s="1"/>
      <c r="W32" s="1"/>
      <c r="X32" s="1"/>
      <c r="Y32" s="1"/>
      <c r="Z32" s="1"/>
      <c r="AA32" s="1"/>
    </row>
    <row r="33" spans="1:27">
      <c r="A33" s="40" t="s">
        <v>121</v>
      </c>
      <c r="B33" s="28" t="s">
        <v>28</v>
      </c>
      <c r="C33" s="22">
        <v>46281</v>
      </c>
      <c r="D33" s="21" t="s">
        <v>29</v>
      </c>
      <c r="E33" s="21" t="s">
        <v>42</v>
      </c>
      <c r="F33" s="21" t="s">
        <v>31</v>
      </c>
      <c r="G33" s="21" t="s">
        <v>51</v>
      </c>
      <c r="H33" s="21" t="s">
        <v>33</v>
      </c>
      <c r="I33" s="21"/>
      <c r="J33" s="23">
        <v>1</v>
      </c>
      <c r="K33" s="24">
        <v>1</v>
      </c>
      <c r="L33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33" s="24">
        <v>5</v>
      </c>
      <c r="N33" s="23"/>
      <c r="O33" s="26">
        <f>IF(InventaireTable[[#This Row],[Quantité achetée]]="","",InventaireTable[[#This Row],[Quantité achetée]]-InventaireTable[[#This Row],[Quantité vendue]])</f>
        <v>1</v>
      </c>
      <c r="P33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33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33" s="27" t="str">
        <f>IFERROR(InventaireTable[[#This Row],[Bénéfice réalisé]]/InventaireTable[[#This Row],[Chiffre d’affaires réalisé]],"")</f>
        <v/>
      </c>
      <c r="S33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33" s="1"/>
      <c r="U33" s="1"/>
      <c r="V33" s="1"/>
      <c r="W33" s="1"/>
      <c r="X33" s="1"/>
      <c r="Y33" s="1"/>
      <c r="Z33" s="1"/>
      <c r="AA33" s="1"/>
    </row>
    <row r="34" spans="1:27">
      <c r="A34" s="40" t="s">
        <v>122</v>
      </c>
      <c r="B34" s="28" t="s">
        <v>28</v>
      </c>
      <c r="C34" s="22">
        <v>46281</v>
      </c>
      <c r="D34" s="21" t="s">
        <v>29</v>
      </c>
      <c r="E34" s="21" t="s">
        <v>37</v>
      </c>
      <c r="F34" s="21" t="s">
        <v>31</v>
      </c>
      <c r="G34" s="21" t="s">
        <v>51</v>
      </c>
      <c r="H34" s="21" t="s">
        <v>33</v>
      </c>
      <c r="I34" s="21"/>
      <c r="J34" s="23">
        <v>1</v>
      </c>
      <c r="K34" s="24">
        <v>1</v>
      </c>
      <c r="L34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34" s="24">
        <v>5</v>
      </c>
      <c r="N34" s="23"/>
      <c r="O34" s="26">
        <f>IF(InventaireTable[[#This Row],[Quantité achetée]]="","",InventaireTable[[#This Row],[Quantité achetée]]-InventaireTable[[#This Row],[Quantité vendue]])</f>
        <v>1</v>
      </c>
      <c r="P34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34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34" s="27" t="str">
        <f>IFERROR(InventaireTable[[#This Row],[Bénéfice réalisé]]/InventaireTable[[#This Row],[Chiffre d’affaires réalisé]],"")</f>
        <v/>
      </c>
      <c r="S34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34" s="1"/>
      <c r="U34" s="1"/>
      <c r="V34" s="1"/>
      <c r="W34" s="1"/>
      <c r="X34" s="1"/>
      <c r="Y34" s="1"/>
      <c r="Z34" s="1"/>
      <c r="AA34" s="1"/>
    </row>
    <row r="35" spans="1:27">
      <c r="A35" s="40" t="s">
        <v>123</v>
      </c>
      <c r="B35" s="28" t="s">
        <v>52</v>
      </c>
      <c r="C35" s="22">
        <v>46281</v>
      </c>
      <c r="D35" s="21" t="s">
        <v>53</v>
      </c>
      <c r="E35" s="21" t="s">
        <v>54</v>
      </c>
      <c r="F35" s="21" t="s">
        <v>55</v>
      </c>
      <c r="G35" s="21" t="s">
        <v>43</v>
      </c>
      <c r="H35" s="21" t="s">
        <v>33</v>
      </c>
      <c r="I35" s="21"/>
      <c r="J35" s="23">
        <v>1</v>
      </c>
      <c r="K35" s="24">
        <v>1</v>
      </c>
      <c r="L35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35" s="24">
        <v>5</v>
      </c>
      <c r="N35" s="23"/>
      <c r="O35" s="26">
        <f>IF(InventaireTable[[#This Row],[Quantité achetée]]="","",InventaireTable[[#This Row],[Quantité achetée]]-InventaireTable[[#This Row],[Quantité vendue]])</f>
        <v>1</v>
      </c>
      <c r="P35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35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35" s="27" t="str">
        <f>IFERROR(InventaireTable[[#This Row],[Bénéfice réalisé]]/InventaireTable[[#This Row],[Chiffre d’affaires réalisé]],"")</f>
        <v/>
      </c>
      <c r="S35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35" s="1"/>
      <c r="U35" s="1"/>
      <c r="V35" s="1"/>
      <c r="W35" s="1"/>
      <c r="X35" s="1"/>
      <c r="Y35" s="1"/>
      <c r="Z35" s="1"/>
      <c r="AA35" s="1"/>
    </row>
    <row r="36" spans="1:27">
      <c r="A36" s="40" t="s">
        <v>124</v>
      </c>
      <c r="B36" s="28" t="s">
        <v>56</v>
      </c>
      <c r="C36" s="22">
        <v>46281</v>
      </c>
      <c r="D36" s="21" t="s">
        <v>53</v>
      </c>
      <c r="E36" s="21" t="s">
        <v>54</v>
      </c>
      <c r="F36" s="21" t="s">
        <v>55</v>
      </c>
      <c r="G36" s="21" t="s">
        <v>43</v>
      </c>
      <c r="H36" s="21" t="s">
        <v>33</v>
      </c>
      <c r="I36" s="21"/>
      <c r="J36" s="23">
        <v>1</v>
      </c>
      <c r="K36" s="24">
        <v>1</v>
      </c>
      <c r="L36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36" s="24">
        <v>5</v>
      </c>
      <c r="N36" s="23">
        <v>1</v>
      </c>
      <c r="O36" s="26">
        <f>IF(InventaireTable[[#This Row],[Quantité achetée]]="","",InventaireTable[[#This Row],[Quantité achetée]]-InventaireTable[[#This Row],[Quantité vendue]])</f>
        <v>0</v>
      </c>
      <c r="P36" s="25">
        <f>IF(OR(InventaireTable[[#This Row],[Prix de vente prévu]]="",InventaireTable[[#This Row],[Quantité vendue]]=""),"",InventaireTable[[#This Row],[Prix de vente prévu]]*InventaireTable[[#This Row],[Quantité vendue]])</f>
        <v>5</v>
      </c>
      <c r="Q36" s="25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>4</v>
      </c>
      <c r="R36" s="27">
        <f>IFERROR(InventaireTable[[#This Row],[Bénéfice réalisé]]/InventaireTable[[#This Row],[Chiffre d’affaires réalisé]],"")</f>
        <v>0.8</v>
      </c>
      <c r="S36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Vendu</v>
      </c>
      <c r="T36" s="1"/>
      <c r="U36" s="1"/>
      <c r="V36" s="1"/>
      <c r="W36" s="1"/>
      <c r="X36" s="1"/>
      <c r="Y36" s="1"/>
      <c r="Z36" s="1"/>
      <c r="AA36" s="1"/>
    </row>
    <row r="37" spans="1:27">
      <c r="A37" s="40" t="s">
        <v>125</v>
      </c>
      <c r="B37" s="28" t="s">
        <v>57</v>
      </c>
      <c r="C37" s="22">
        <v>46281</v>
      </c>
      <c r="D37" s="21" t="s">
        <v>58</v>
      </c>
      <c r="E37" s="21" t="s">
        <v>59</v>
      </c>
      <c r="F37" s="21" t="s">
        <v>55</v>
      </c>
      <c r="G37" s="21" t="s">
        <v>43</v>
      </c>
      <c r="H37" s="21" t="s">
        <v>33</v>
      </c>
      <c r="I37" s="21"/>
      <c r="J37" s="23">
        <v>1</v>
      </c>
      <c r="K37" s="24">
        <v>1</v>
      </c>
      <c r="L37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37" s="24">
        <v>5</v>
      </c>
      <c r="N37" s="23"/>
      <c r="O37" s="26">
        <f>IF(InventaireTable[[#This Row],[Quantité achetée]]="","",InventaireTable[[#This Row],[Quantité achetée]]-InventaireTable[[#This Row],[Quantité vendue]])</f>
        <v>1</v>
      </c>
      <c r="P37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37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37" s="27" t="str">
        <f>IFERROR(InventaireTable[[#This Row],[Bénéfice réalisé]]/InventaireTable[[#This Row],[Chiffre d’affaires réalisé]],"")</f>
        <v/>
      </c>
      <c r="S37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37" s="1"/>
      <c r="U37" s="1"/>
      <c r="V37" s="1"/>
      <c r="W37" s="1"/>
      <c r="X37" s="1"/>
      <c r="Y37" s="1"/>
      <c r="Z37" s="1"/>
      <c r="AA37" s="1"/>
    </row>
    <row r="38" spans="1:27">
      <c r="A38" s="40" t="s">
        <v>126</v>
      </c>
      <c r="B38" s="28" t="s">
        <v>60</v>
      </c>
      <c r="C38" s="22">
        <v>46281</v>
      </c>
      <c r="D38" s="21" t="s">
        <v>58</v>
      </c>
      <c r="E38" s="21" t="s">
        <v>59</v>
      </c>
      <c r="F38" s="21" t="s">
        <v>61</v>
      </c>
      <c r="G38" s="21" t="s">
        <v>43</v>
      </c>
      <c r="H38" s="21" t="s">
        <v>33</v>
      </c>
      <c r="I38" s="21"/>
      <c r="J38" s="23">
        <v>1</v>
      </c>
      <c r="K38" s="24">
        <v>1</v>
      </c>
      <c r="L38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38" s="24">
        <v>5</v>
      </c>
      <c r="N38" s="23"/>
      <c r="O38" s="26">
        <f>IF(InventaireTable[[#This Row],[Quantité achetée]]="","",InventaireTable[[#This Row],[Quantité achetée]]-InventaireTable[[#This Row],[Quantité vendue]])</f>
        <v>1</v>
      </c>
      <c r="P38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38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38" s="27" t="str">
        <f>IFERROR(InventaireTable[[#This Row],[Bénéfice réalisé]]/InventaireTable[[#This Row],[Chiffre d’affaires réalisé]],"")</f>
        <v/>
      </c>
      <c r="S38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38" s="1"/>
      <c r="U38" s="1"/>
      <c r="V38" s="1"/>
      <c r="W38" s="1"/>
      <c r="X38" s="1"/>
      <c r="Y38" s="1"/>
      <c r="Z38" s="1"/>
      <c r="AA38" s="1"/>
    </row>
    <row r="39" spans="1:27">
      <c r="A39" s="40" t="s">
        <v>127</v>
      </c>
      <c r="B39" s="28" t="s">
        <v>62</v>
      </c>
      <c r="C39" s="22">
        <v>46281</v>
      </c>
      <c r="D39" s="21" t="s">
        <v>29</v>
      </c>
      <c r="E39" s="21" t="s">
        <v>63</v>
      </c>
      <c r="F39" s="21" t="s">
        <v>64</v>
      </c>
      <c r="G39" s="21" t="s">
        <v>65</v>
      </c>
      <c r="H39" s="21" t="s">
        <v>33</v>
      </c>
      <c r="I39" s="21"/>
      <c r="J39" s="23">
        <v>1</v>
      </c>
      <c r="K39" s="24">
        <v>1</v>
      </c>
      <c r="L39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39" s="24">
        <v>5</v>
      </c>
      <c r="N39" s="23"/>
      <c r="O39" s="26">
        <f>IF(InventaireTable[[#This Row],[Quantité achetée]]="","",InventaireTable[[#This Row],[Quantité achetée]]-InventaireTable[[#This Row],[Quantité vendue]])</f>
        <v>1</v>
      </c>
      <c r="P39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39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39" s="27" t="str">
        <f>IFERROR(InventaireTable[[#This Row],[Bénéfice réalisé]]/InventaireTable[[#This Row],[Chiffre d’affaires réalisé]],"")</f>
        <v/>
      </c>
      <c r="S39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39" s="1"/>
      <c r="U39" s="1"/>
      <c r="V39" s="1"/>
      <c r="W39" s="1"/>
      <c r="X39" s="1"/>
      <c r="Y39" s="1"/>
      <c r="Z39" s="1"/>
      <c r="AA39" s="1"/>
    </row>
    <row r="40" spans="1:27">
      <c r="A40" s="40" t="s">
        <v>128</v>
      </c>
      <c r="B40" s="28" t="s">
        <v>66</v>
      </c>
      <c r="C40" s="22">
        <v>46281</v>
      </c>
      <c r="D40" s="21" t="s">
        <v>67</v>
      </c>
      <c r="E40" s="21" t="s">
        <v>68</v>
      </c>
      <c r="F40" s="21" t="s">
        <v>31</v>
      </c>
      <c r="G40" s="21" t="s">
        <v>49</v>
      </c>
      <c r="H40" s="21" t="s">
        <v>33</v>
      </c>
      <c r="I40" s="21"/>
      <c r="J40" s="23">
        <v>1</v>
      </c>
      <c r="K40" s="24">
        <v>1</v>
      </c>
      <c r="L40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40" s="24">
        <v>5</v>
      </c>
      <c r="N40" s="23"/>
      <c r="O40" s="26">
        <f>IF(InventaireTable[[#This Row],[Quantité achetée]]="","",InventaireTable[[#This Row],[Quantité achetée]]-InventaireTable[[#This Row],[Quantité vendue]])</f>
        <v>1</v>
      </c>
      <c r="P40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40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40" s="27" t="str">
        <f>IFERROR(InventaireTable[[#This Row],[Bénéfice réalisé]]/InventaireTable[[#This Row],[Chiffre d’affaires réalisé]],"")</f>
        <v/>
      </c>
      <c r="S40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40" s="1"/>
      <c r="U40" s="1"/>
      <c r="V40" s="1"/>
      <c r="W40" s="1"/>
      <c r="X40" s="1"/>
      <c r="Y40" s="1"/>
      <c r="Z40" s="1"/>
      <c r="AA40" s="1"/>
    </row>
    <row r="41" spans="1:27">
      <c r="A41" s="40" t="s">
        <v>129</v>
      </c>
      <c r="B41" s="28" t="s">
        <v>69</v>
      </c>
      <c r="C41" s="22">
        <v>46281</v>
      </c>
      <c r="D41" s="21" t="s">
        <v>67</v>
      </c>
      <c r="E41" s="21" t="s">
        <v>68</v>
      </c>
      <c r="F41" s="21" t="s">
        <v>31</v>
      </c>
      <c r="G41" s="21" t="s">
        <v>45</v>
      </c>
      <c r="H41" s="21" t="s">
        <v>33</v>
      </c>
      <c r="I41" s="21"/>
      <c r="J41" s="23">
        <v>1</v>
      </c>
      <c r="K41" s="24">
        <v>1</v>
      </c>
      <c r="L41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41" s="24">
        <v>5</v>
      </c>
      <c r="N41" s="23"/>
      <c r="O41" s="26">
        <f>IF(InventaireTable[[#This Row],[Quantité achetée]]="","",InventaireTable[[#This Row],[Quantité achetée]]-InventaireTable[[#This Row],[Quantité vendue]])</f>
        <v>1</v>
      </c>
      <c r="P41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41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41" s="27" t="str">
        <f>IFERROR(InventaireTable[[#This Row],[Bénéfice réalisé]]/InventaireTable[[#This Row],[Chiffre d’affaires réalisé]],"")</f>
        <v/>
      </c>
      <c r="S41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41" s="1"/>
      <c r="U41" s="1"/>
      <c r="V41" s="1"/>
      <c r="W41" s="1"/>
      <c r="X41" s="1"/>
      <c r="Y41" s="1"/>
      <c r="Z41" s="1"/>
      <c r="AA41" s="1"/>
    </row>
    <row r="42" spans="1:27">
      <c r="A42" s="40" t="s">
        <v>130</v>
      </c>
      <c r="B42" s="28" t="s">
        <v>70</v>
      </c>
      <c r="C42" s="22">
        <v>46281</v>
      </c>
      <c r="D42" s="21" t="s">
        <v>67</v>
      </c>
      <c r="E42" s="21" t="s">
        <v>68</v>
      </c>
      <c r="F42" s="21" t="s">
        <v>31</v>
      </c>
      <c r="G42" s="21" t="s">
        <v>45</v>
      </c>
      <c r="H42" s="21" t="s">
        <v>33</v>
      </c>
      <c r="I42" s="21"/>
      <c r="J42" s="23">
        <v>1</v>
      </c>
      <c r="K42" s="24">
        <v>1</v>
      </c>
      <c r="L42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42" s="24">
        <v>5</v>
      </c>
      <c r="N42" s="23"/>
      <c r="O42" s="26">
        <f>IF(InventaireTable[[#This Row],[Quantité achetée]]="","",InventaireTable[[#This Row],[Quantité achetée]]-InventaireTable[[#This Row],[Quantité vendue]])</f>
        <v>1</v>
      </c>
      <c r="P42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42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42" s="27" t="str">
        <f>IFERROR(InventaireTable[[#This Row],[Bénéfice réalisé]]/InventaireTable[[#This Row],[Chiffre d’affaires réalisé]],"")</f>
        <v/>
      </c>
      <c r="S42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42" s="1"/>
      <c r="U42" s="1"/>
      <c r="V42" s="1"/>
      <c r="W42" s="1"/>
      <c r="X42" s="1"/>
      <c r="Y42" s="1"/>
      <c r="Z42" s="1"/>
      <c r="AA42" s="1"/>
    </row>
    <row r="43" spans="1:27">
      <c r="A43" s="40" t="s">
        <v>131</v>
      </c>
      <c r="B43" s="28" t="s">
        <v>71</v>
      </c>
      <c r="C43" s="22">
        <v>46281</v>
      </c>
      <c r="D43" s="21" t="s">
        <v>67</v>
      </c>
      <c r="E43" s="21" t="s">
        <v>68</v>
      </c>
      <c r="F43" s="21" t="s">
        <v>31</v>
      </c>
      <c r="G43" s="21" t="s">
        <v>45</v>
      </c>
      <c r="H43" s="21" t="s">
        <v>33</v>
      </c>
      <c r="I43" s="21"/>
      <c r="J43" s="23">
        <v>1</v>
      </c>
      <c r="K43" s="24">
        <v>1</v>
      </c>
      <c r="L43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43" s="24">
        <v>5</v>
      </c>
      <c r="N43" s="23"/>
      <c r="O43" s="26">
        <f>IF(InventaireTable[[#This Row],[Quantité achetée]]="","",InventaireTable[[#This Row],[Quantité achetée]]-InventaireTable[[#This Row],[Quantité vendue]])</f>
        <v>1</v>
      </c>
      <c r="P43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43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43" s="27" t="str">
        <f>IFERROR(InventaireTable[[#This Row],[Bénéfice réalisé]]/InventaireTable[[#This Row],[Chiffre d’affaires réalisé]],"")</f>
        <v/>
      </c>
      <c r="S43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43" s="1"/>
      <c r="U43" s="1"/>
      <c r="V43" s="1"/>
      <c r="W43" s="1"/>
      <c r="X43" s="1"/>
      <c r="Y43" s="1"/>
      <c r="Z43" s="1"/>
      <c r="AA43" s="1"/>
    </row>
    <row r="44" spans="1:27">
      <c r="A44" s="40" t="s">
        <v>132</v>
      </c>
      <c r="B44" s="28" t="s">
        <v>72</v>
      </c>
      <c r="C44" s="22">
        <v>46281</v>
      </c>
      <c r="D44" s="21" t="s">
        <v>67</v>
      </c>
      <c r="E44" s="21" t="s">
        <v>68</v>
      </c>
      <c r="F44" s="21" t="s">
        <v>31</v>
      </c>
      <c r="G44" s="21" t="s">
        <v>45</v>
      </c>
      <c r="H44" s="21" t="s">
        <v>33</v>
      </c>
      <c r="I44" s="21"/>
      <c r="J44" s="23">
        <v>1</v>
      </c>
      <c r="K44" s="24">
        <v>1</v>
      </c>
      <c r="L44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44" s="24">
        <v>5</v>
      </c>
      <c r="N44" s="23"/>
      <c r="O44" s="26">
        <f>IF(InventaireTable[[#This Row],[Quantité achetée]]="","",InventaireTable[[#This Row],[Quantité achetée]]-InventaireTable[[#This Row],[Quantité vendue]])</f>
        <v>1</v>
      </c>
      <c r="P44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44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44" s="27" t="str">
        <f>IFERROR(InventaireTable[[#This Row],[Bénéfice réalisé]]/InventaireTable[[#This Row],[Chiffre d’affaires réalisé]],"")</f>
        <v/>
      </c>
      <c r="S44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44" s="1"/>
      <c r="U44" s="1"/>
      <c r="V44" s="1"/>
      <c r="W44" s="1"/>
      <c r="X44" s="1"/>
      <c r="Y44" s="1"/>
      <c r="Z44" s="1"/>
      <c r="AA44" s="1"/>
    </row>
    <row r="45" spans="1:27">
      <c r="A45" s="40" t="s">
        <v>133</v>
      </c>
      <c r="B45" s="28" t="s">
        <v>72</v>
      </c>
      <c r="C45" s="22">
        <v>46281</v>
      </c>
      <c r="D45" s="21" t="s">
        <v>67</v>
      </c>
      <c r="E45" s="21" t="s">
        <v>68</v>
      </c>
      <c r="F45" s="21" t="s">
        <v>31</v>
      </c>
      <c r="G45" s="21" t="s">
        <v>43</v>
      </c>
      <c r="H45" s="21" t="s">
        <v>33</v>
      </c>
      <c r="I45" s="21"/>
      <c r="J45" s="23">
        <v>2</v>
      </c>
      <c r="K45" s="24">
        <v>1</v>
      </c>
      <c r="L45" s="25">
        <f>IF(OR(InventaireTable[[#This Row],[Quantité achetée]]="",InventaireTable[[#This Row],[Coût d’achat unitaire]]=""),"",InventaireTable[[#This Row],[Quantité achetée]]*InventaireTable[[#This Row],[Coût d’achat unitaire]])</f>
        <v>2</v>
      </c>
      <c r="M45" s="24">
        <v>5</v>
      </c>
      <c r="N45" s="23"/>
      <c r="O45" s="26">
        <f>IF(InventaireTable[[#This Row],[Quantité achetée]]="","",InventaireTable[[#This Row],[Quantité achetée]]-InventaireTable[[#This Row],[Quantité vendue]])</f>
        <v>2</v>
      </c>
      <c r="P45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45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45" s="27" t="str">
        <f>IFERROR(InventaireTable[[#This Row],[Bénéfice réalisé]]/InventaireTable[[#This Row],[Chiffre d’affaires réalisé]],"")</f>
        <v/>
      </c>
      <c r="S45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45" s="1"/>
      <c r="U45" s="1"/>
      <c r="V45" s="1"/>
      <c r="W45" s="1"/>
      <c r="X45" s="1"/>
      <c r="Y45" s="1"/>
      <c r="Z45" s="1"/>
      <c r="AA45" s="1"/>
    </row>
    <row r="46" spans="1:27">
      <c r="A46" s="40" t="s">
        <v>134</v>
      </c>
      <c r="B46" s="28" t="s">
        <v>73</v>
      </c>
      <c r="C46" s="22">
        <v>46281</v>
      </c>
      <c r="D46" s="21" t="s">
        <v>67</v>
      </c>
      <c r="E46" s="21" t="s">
        <v>68</v>
      </c>
      <c r="F46" s="21" t="s">
        <v>31</v>
      </c>
      <c r="G46" s="21" t="s">
        <v>43</v>
      </c>
      <c r="H46" s="21" t="s">
        <v>33</v>
      </c>
      <c r="I46" s="21"/>
      <c r="J46" s="23">
        <v>1</v>
      </c>
      <c r="K46" s="24">
        <v>1</v>
      </c>
      <c r="L46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46" s="24">
        <v>5</v>
      </c>
      <c r="N46" s="23"/>
      <c r="O46" s="26">
        <f>IF(InventaireTable[[#This Row],[Quantité achetée]]="","",InventaireTable[[#This Row],[Quantité achetée]]-InventaireTable[[#This Row],[Quantité vendue]])</f>
        <v>1</v>
      </c>
      <c r="P46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46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46" s="27" t="str">
        <f>IFERROR(InventaireTable[[#This Row],[Bénéfice réalisé]]/InventaireTable[[#This Row],[Chiffre d’affaires réalisé]],"")</f>
        <v/>
      </c>
      <c r="S46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46" s="1"/>
      <c r="U46" s="1"/>
      <c r="V46" s="1"/>
      <c r="W46" s="1"/>
      <c r="X46" s="1"/>
      <c r="Y46" s="1"/>
      <c r="Z46" s="1"/>
      <c r="AA46" s="1"/>
    </row>
    <row r="47" spans="1:27">
      <c r="A47" s="40" t="s">
        <v>135</v>
      </c>
      <c r="B47" s="28" t="s">
        <v>74</v>
      </c>
      <c r="C47" s="22">
        <v>46281</v>
      </c>
      <c r="D47" s="21" t="s">
        <v>67</v>
      </c>
      <c r="E47" s="21" t="s">
        <v>68</v>
      </c>
      <c r="F47" s="21" t="s">
        <v>31</v>
      </c>
      <c r="G47" s="21" t="s">
        <v>43</v>
      </c>
      <c r="H47" s="21" t="s">
        <v>33</v>
      </c>
      <c r="I47" s="21"/>
      <c r="J47" s="23">
        <v>1</v>
      </c>
      <c r="K47" s="24">
        <v>1</v>
      </c>
      <c r="L47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47" s="24">
        <v>5</v>
      </c>
      <c r="N47" s="23"/>
      <c r="O47" s="26">
        <f>IF(InventaireTable[[#This Row],[Quantité achetée]]="","",InventaireTable[[#This Row],[Quantité achetée]]-InventaireTable[[#This Row],[Quantité vendue]])</f>
        <v>1</v>
      </c>
      <c r="P47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47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47" s="27" t="str">
        <f>IFERROR(InventaireTable[[#This Row],[Bénéfice réalisé]]/InventaireTable[[#This Row],[Chiffre d’affaires réalisé]],"")</f>
        <v/>
      </c>
      <c r="S47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47" s="1"/>
      <c r="U47" s="1"/>
      <c r="V47" s="1"/>
      <c r="W47" s="1"/>
      <c r="X47" s="1"/>
      <c r="Y47" s="1"/>
      <c r="Z47" s="1"/>
      <c r="AA47" s="1"/>
    </row>
    <row r="48" spans="1:27">
      <c r="A48" s="40" t="s">
        <v>136</v>
      </c>
      <c r="B48" s="28" t="s">
        <v>69</v>
      </c>
      <c r="C48" s="22">
        <v>46281</v>
      </c>
      <c r="D48" s="21" t="s">
        <v>67</v>
      </c>
      <c r="E48" s="21" t="s">
        <v>68</v>
      </c>
      <c r="F48" s="21" t="s">
        <v>31</v>
      </c>
      <c r="G48" s="21" t="s">
        <v>38</v>
      </c>
      <c r="H48" s="21" t="s">
        <v>33</v>
      </c>
      <c r="I48" s="21"/>
      <c r="J48" s="23">
        <v>1</v>
      </c>
      <c r="K48" s="24">
        <v>1</v>
      </c>
      <c r="L48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48" s="24">
        <v>5</v>
      </c>
      <c r="N48" s="23"/>
      <c r="O48" s="26">
        <f>IF(InventaireTable[[#This Row],[Quantité achetée]]="","",InventaireTable[[#This Row],[Quantité achetée]]-InventaireTable[[#This Row],[Quantité vendue]])</f>
        <v>1</v>
      </c>
      <c r="P48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48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48" s="27" t="str">
        <f>IFERROR(InventaireTable[[#This Row],[Bénéfice réalisé]]/InventaireTable[[#This Row],[Chiffre d’affaires réalisé]],"")</f>
        <v/>
      </c>
      <c r="S48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48" s="1"/>
      <c r="U48" s="1"/>
      <c r="V48" s="1"/>
      <c r="W48" s="1"/>
      <c r="X48" s="1"/>
      <c r="Y48" s="1"/>
      <c r="Z48" s="1"/>
      <c r="AA48" s="1"/>
    </row>
    <row r="49" spans="1:27">
      <c r="A49" s="40" t="s">
        <v>137</v>
      </c>
      <c r="B49" s="28" t="s">
        <v>75</v>
      </c>
      <c r="C49" s="22">
        <v>46281</v>
      </c>
      <c r="D49" s="21" t="s">
        <v>67</v>
      </c>
      <c r="E49" s="21" t="s">
        <v>68</v>
      </c>
      <c r="F49" s="21" t="s">
        <v>31</v>
      </c>
      <c r="G49" s="21" t="s">
        <v>38</v>
      </c>
      <c r="H49" s="21" t="s">
        <v>33</v>
      </c>
      <c r="I49" s="21"/>
      <c r="J49" s="23">
        <v>1</v>
      </c>
      <c r="K49" s="24">
        <v>1</v>
      </c>
      <c r="L49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49" s="24">
        <v>5</v>
      </c>
      <c r="N49" s="23"/>
      <c r="O49" s="26">
        <f>IF(InventaireTable[[#This Row],[Quantité achetée]]="","",InventaireTable[[#This Row],[Quantité achetée]]-InventaireTable[[#This Row],[Quantité vendue]])</f>
        <v>1</v>
      </c>
      <c r="P49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49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49" s="27" t="str">
        <f>IFERROR(InventaireTable[[#This Row],[Bénéfice réalisé]]/InventaireTable[[#This Row],[Chiffre d’affaires réalisé]],"")</f>
        <v/>
      </c>
      <c r="S49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49" s="1"/>
      <c r="U49" s="1"/>
      <c r="V49" s="1"/>
      <c r="W49" s="1"/>
      <c r="X49" s="1"/>
      <c r="Y49" s="1"/>
      <c r="Z49" s="1"/>
      <c r="AA49" s="1"/>
    </row>
    <row r="50" spans="1:27">
      <c r="A50" s="40" t="s">
        <v>138</v>
      </c>
      <c r="B50" s="28" t="s">
        <v>70</v>
      </c>
      <c r="C50" s="22">
        <v>46281</v>
      </c>
      <c r="D50" s="21" t="s">
        <v>67</v>
      </c>
      <c r="E50" s="21" t="s">
        <v>68</v>
      </c>
      <c r="F50" s="21" t="s">
        <v>31</v>
      </c>
      <c r="G50" s="21" t="s">
        <v>38</v>
      </c>
      <c r="H50" s="21" t="s">
        <v>33</v>
      </c>
      <c r="I50" s="21"/>
      <c r="J50" s="23">
        <v>1</v>
      </c>
      <c r="K50" s="24">
        <v>1</v>
      </c>
      <c r="L50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50" s="24">
        <v>5</v>
      </c>
      <c r="N50" s="23"/>
      <c r="O50" s="26">
        <f>IF(InventaireTable[[#This Row],[Quantité achetée]]="","",InventaireTable[[#This Row],[Quantité achetée]]-InventaireTable[[#This Row],[Quantité vendue]])</f>
        <v>1</v>
      </c>
      <c r="P50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50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50" s="27" t="str">
        <f>IFERROR(InventaireTable[[#This Row],[Bénéfice réalisé]]/InventaireTable[[#This Row],[Chiffre d’affaires réalisé]],"")</f>
        <v/>
      </c>
      <c r="S50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50" s="1"/>
      <c r="U50" s="1"/>
      <c r="V50" s="1"/>
      <c r="W50" s="1"/>
      <c r="X50" s="1"/>
      <c r="Y50" s="1"/>
      <c r="Z50" s="1"/>
      <c r="AA50" s="1"/>
    </row>
    <row r="51" spans="1:27">
      <c r="A51" s="40" t="s">
        <v>139</v>
      </c>
      <c r="B51" s="28" t="s">
        <v>73</v>
      </c>
      <c r="C51" s="22">
        <v>46281</v>
      </c>
      <c r="D51" s="21" t="s">
        <v>67</v>
      </c>
      <c r="E51" s="21" t="s">
        <v>68</v>
      </c>
      <c r="F51" s="21" t="s">
        <v>31</v>
      </c>
      <c r="G51" s="21" t="s">
        <v>38</v>
      </c>
      <c r="H51" s="21" t="s">
        <v>33</v>
      </c>
      <c r="I51" s="21"/>
      <c r="J51" s="23">
        <v>1</v>
      </c>
      <c r="K51" s="24">
        <v>1</v>
      </c>
      <c r="L51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51" s="24">
        <v>5</v>
      </c>
      <c r="N51" s="23"/>
      <c r="O51" s="26">
        <f>IF(InventaireTable[[#This Row],[Quantité achetée]]="","",InventaireTable[[#This Row],[Quantité achetée]]-InventaireTable[[#This Row],[Quantité vendue]])</f>
        <v>1</v>
      </c>
      <c r="P51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51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51" s="27" t="str">
        <f>IFERROR(InventaireTable[[#This Row],[Bénéfice réalisé]]/InventaireTable[[#This Row],[Chiffre d’affaires réalisé]],"")</f>
        <v/>
      </c>
      <c r="S51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51" s="1"/>
      <c r="U51" s="1"/>
      <c r="V51" s="1"/>
      <c r="W51" s="1"/>
      <c r="X51" s="1"/>
      <c r="Y51" s="1"/>
      <c r="Z51" s="1"/>
      <c r="AA51" s="1"/>
    </row>
    <row r="52" spans="1:27">
      <c r="A52" s="40" t="s">
        <v>140</v>
      </c>
      <c r="B52" s="28" t="s">
        <v>72</v>
      </c>
      <c r="C52" s="22">
        <v>46281</v>
      </c>
      <c r="D52" s="21" t="s">
        <v>67</v>
      </c>
      <c r="E52" s="21" t="s">
        <v>68</v>
      </c>
      <c r="F52" s="21" t="s">
        <v>31</v>
      </c>
      <c r="G52" s="21" t="s">
        <v>38</v>
      </c>
      <c r="H52" s="21" t="s">
        <v>33</v>
      </c>
      <c r="I52" s="21"/>
      <c r="J52" s="23">
        <v>1</v>
      </c>
      <c r="K52" s="24">
        <v>1</v>
      </c>
      <c r="L52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52" s="24">
        <v>5</v>
      </c>
      <c r="N52" s="23"/>
      <c r="O52" s="26">
        <f>IF(InventaireTable[[#This Row],[Quantité achetée]]="","",InventaireTable[[#This Row],[Quantité achetée]]-InventaireTable[[#This Row],[Quantité vendue]])</f>
        <v>1</v>
      </c>
      <c r="P52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52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52" s="27" t="str">
        <f>IFERROR(InventaireTable[[#This Row],[Bénéfice réalisé]]/InventaireTable[[#This Row],[Chiffre d’affaires réalisé]],"")</f>
        <v/>
      </c>
      <c r="S52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52" s="1"/>
      <c r="U52" s="1"/>
      <c r="V52" s="1"/>
      <c r="W52" s="1"/>
      <c r="X52" s="1"/>
      <c r="Y52" s="1"/>
      <c r="Z52" s="1"/>
      <c r="AA52" s="1"/>
    </row>
    <row r="53" spans="1:27">
      <c r="A53" s="40" t="s">
        <v>141</v>
      </c>
      <c r="B53" s="28" t="s">
        <v>76</v>
      </c>
      <c r="C53" s="22">
        <v>46281</v>
      </c>
      <c r="D53" s="21" t="s">
        <v>67</v>
      </c>
      <c r="E53" s="21" t="s">
        <v>68</v>
      </c>
      <c r="F53" s="21" t="s">
        <v>31</v>
      </c>
      <c r="G53" s="21" t="s">
        <v>38</v>
      </c>
      <c r="H53" s="21" t="s">
        <v>33</v>
      </c>
      <c r="I53" s="21"/>
      <c r="J53" s="23">
        <v>1</v>
      </c>
      <c r="K53" s="24">
        <v>1</v>
      </c>
      <c r="L53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53" s="24">
        <v>5</v>
      </c>
      <c r="N53" s="23"/>
      <c r="O53" s="26">
        <f>IF(InventaireTable[[#This Row],[Quantité achetée]]="","",InventaireTable[[#This Row],[Quantité achetée]]-InventaireTable[[#This Row],[Quantité vendue]])</f>
        <v>1</v>
      </c>
      <c r="P53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53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53" s="27" t="str">
        <f>IFERROR(InventaireTable[[#This Row],[Bénéfice réalisé]]/InventaireTable[[#This Row],[Chiffre d’affaires réalisé]],"")</f>
        <v/>
      </c>
      <c r="S53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53" s="1"/>
      <c r="U53" s="1"/>
      <c r="V53" s="1"/>
      <c r="W53" s="1"/>
      <c r="X53" s="1"/>
      <c r="Y53" s="1"/>
      <c r="Z53" s="1"/>
      <c r="AA53" s="1"/>
    </row>
    <row r="54" spans="1:27">
      <c r="A54" s="40" t="s">
        <v>142</v>
      </c>
      <c r="B54" s="28" t="s">
        <v>75</v>
      </c>
      <c r="C54" s="22">
        <v>46281</v>
      </c>
      <c r="D54" s="21" t="s">
        <v>67</v>
      </c>
      <c r="E54" s="21" t="s">
        <v>68</v>
      </c>
      <c r="F54" s="21" t="s">
        <v>31</v>
      </c>
      <c r="G54" s="21" t="s">
        <v>32</v>
      </c>
      <c r="H54" s="21" t="s">
        <v>33</v>
      </c>
      <c r="I54" s="21"/>
      <c r="J54" s="23">
        <v>1</v>
      </c>
      <c r="K54" s="24">
        <v>1</v>
      </c>
      <c r="L54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54" s="24">
        <v>5</v>
      </c>
      <c r="N54" s="23"/>
      <c r="O54" s="26">
        <f>IF(InventaireTable[[#This Row],[Quantité achetée]]="","",InventaireTable[[#This Row],[Quantité achetée]]-InventaireTable[[#This Row],[Quantité vendue]])</f>
        <v>1</v>
      </c>
      <c r="P54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54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54" s="27" t="str">
        <f>IFERROR(InventaireTable[[#This Row],[Bénéfice réalisé]]/InventaireTable[[#This Row],[Chiffre d’affaires réalisé]],"")</f>
        <v/>
      </c>
      <c r="S54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54" s="1"/>
      <c r="U54" s="1"/>
      <c r="V54" s="1"/>
      <c r="W54" s="1"/>
      <c r="X54" s="1"/>
      <c r="Y54" s="1"/>
      <c r="Z54" s="1"/>
      <c r="AA54" s="1"/>
    </row>
    <row r="55" spans="1:27">
      <c r="A55" s="40" t="s">
        <v>143</v>
      </c>
      <c r="B55" s="28" t="s">
        <v>73</v>
      </c>
      <c r="C55" s="22">
        <v>46281</v>
      </c>
      <c r="D55" s="21" t="s">
        <v>67</v>
      </c>
      <c r="E55" s="21" t="s">
        <v>68</v>
      </c>
      <c r="F55" s="21" t="s">
        <v>31</v>
      </c>
      <c r="G55" s="21" t="s">
        <v>32</v>
      </c>
      <c r="H55" s="21" t="s">
        <v>33</v>
      </c>
      <c r="I55" s="21"/>
      <c r="J55" s="23">
        <v>1</v>
      </c>
      <c r="K55" s="24">
        <v>1</v>
      </c>
      <c r="L55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55" s="24">
        <v>5</v>
      </c>
      <c r="N55" s="23"/>
      <c r="O55" s="26">
        <f>IF(InventaireTable[[#This Row],[Quantité achetée]]="","",InventaireTable[[#This Row],[Quantité achetée]]-InventaireTable[[#This Row],[Quantité vendue]])</f>
        <v>1</v>
      </c>
      <c r="P55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55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55" s="27" t="str">
        <f>IFERROR(InventaireTable[[#This Row],[Bénéfice réalisé]]/InventaireTable[[#This Row],[Chiffre d’affaires réalisé]],"")</f>
        <v/>
      </c>
      <c r="S55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55" s="1"/>
      <c r="U55" s="1"/>
      <c r="V55" s="1"/>
      <c r="W55" s="1"/>
      <c r="X55" s="1"/>
      <c r="Y55" s="1"/>
      <c r="Z55" s="1"/>
      <c r="AA55" s="1"/>
    </row>
    <row r="56" spans="1:27">
      <c r="A56" s="40" t="s">
        <v>144</v>
      </c>
      <c r="B56" s="28" t="s">
        <v>70</v>
      </c>
      <c r="C56" s="22">
        <v>46281</v>
      </c>
      <c r="D56" s="21" t="s">
        <v>67</v>
      </c>
      <c r="E56" s="21" t="s">
        <v>68</v>
      </c>
      <c r="F56" s="21" t="s">
        <v>31</v>
      </c>
      <c r="G56" s="21" t="s">
        <v>32</v>
      </c>
      <c r="H56" s="21" t="s">
        <v>33</v>
      </c>
      <c r="I56" s="21"/>
      <c r="J56" s="23">
        <v>1</v>
      </c>
      <c r="K56" s="24">
        <v>1</v>
      </c>
      <c r="L56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56" s="24">
        <v>5</v>
      </c>
      <c r="N56" s="23"/>
      <c r="O56" s="26">
        <f>IF(InventaireTable[[#This Row],[Quantité achetée]]="","",InventaireTable[[#This Row],[Quantité achetée]]-InventaireTable[[#This Row],[Quantité vendue]])</f>
        <v>1</v>
      </c>
      <c r="P56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56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56" s="27" t="str">
        <f>IFERROR(InventaireTable[[#This Row],[Bénéfice réalisé]]/InventaireTable[[#This Row],[Chiffre d’affaires réalisé]],"")</f>
        <v/>
      </c>
      <c r="S56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56" s="1"/>
      <c r="U56" s="1"/>
      <c r="V56" s="1"/>
      <c r="W56" s="1"/>
      <c r="X56" s="1"/>
      <c r="Y56" s="1"/>
      <c r="Z56" s="1"/>
      <c r="AA56" s="1"/>
    </row>
    <row r="57" spans="1:27">
      <c r="A57" s="40" t="s">
        <v>145</v>
      </c>
      <c r="B57" s="28" t="s">
        <v>72</v>
      </c>
      <c r="C57" s="22">
        <v>46281</v>
      </c>
      <c r="D57" s="21" t="s">
        <v>67</v>
      </c>
      <c r="E57" s="21" t="s">
        <v>68</v>
      </c>
      <c r="F57" s="21" t="s">
        <v>31</v>
      </c>
      <c r="G57" s="21" t="s">
        <v>32</v>
      </c>
      <c r="H57" s="21" t="s">
        <v>33</v>
      </c>
      <c r="I57" s="21"/>
      <c r="J57" s="23">
        <v>1</v>
      </c>
      <c r="K57" s="24">
        <v>1</v>
      </c>
      <c r="L57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57" s="24">
        <v>5</v>
      </c>
      <c r="N57" s="23"/>
      <c r="O57" s="26">
        <f>IF(InventaireTable[[#This Row],[Quantité achetée]]="","",InventaireTable[[#This Row],[Quantité achetée]]-InventaireTable[[#This Row],[Quantité vendue]])</f>
        <v>1</v>
      </c>
      <c r="P57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57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57" s="27" t="str">
        <f>IFERROR(InventaireTable[[#This Row],[Bénéfice réalisé]]/InventaireTable[[#This Row],[Chiffre d’affaires réalisé]],"")</f>
        <v/>
      </c>
      <c r="S57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57" s="1"/>
      <c r="U57" s="1"/>
      <c r="V57" s="1"/>
      <c r="W57" s="1"/>
      <c r="X57" s="1"/>
      <c r="Y57" s="1"/>
      <c r="Z57" s="1"/>
      <c r="AA57" s="1"/>
    </row>
    <row r="58" spans="1:27">
      <c r="A58" s="40" t="s">
        <v>146</v>
      </c>
      <c r="B58" s="28" t="s">
        <v>77</v>
      </c>
      <c r="C58" s="22">
        <v>46281</v>
      </c>
      <c r="D58" s="21" t="s">
        <v>67</v>
      </c>
      <c r="E58" s="21" t="s">
        <v>78</v>
      </c>
      <c r="F58" s="21" t="s">
        <v>31</v>
      </c>
      <c r="G58" s="21" t="s">
        <v>38</v>
      </c>
      <c r="H58" s="21" t="s">
        <v>33</v>
      </c>
      <c r="I58" s="21"/>
      <c r="J58" s="23">
        <v>1</v>
      </c>
      <c r="K58" s="24">
        <v>1</v>
      </c>
      <c r="L58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58" s="24">
        <v>5</v>
      </c>
      <c r="N58" s="23"/>
      <c r="O58" s="26">
        <f>IF(InventaireTable[[#This Row],[Quantité achetée]]="","",InventaireTable[[#This Row],[Quantité achetée]]-InventaireTable[[#This Row],[Quantité vendue]])</f>
        <v>1</v>
      </c>
      <c r="P58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58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58" s="27" t="str">
        <f>IFERROR(InventaireTable[[#This Row],[Bénéfice réalisé]]/InventaireTable[[#This Row],[Chiffre d’affaires réalisé]],"")</f>
        <v/>
      </c>
      <c r="S58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58" s="1"/>
      <c r="U58" s="1"/>
      <c r="V58" s="1"/>
      <c r="W58" s="1"/>
      <c r="X58" s="1"/>
      <c r="Y58" s="1"/>
      <c r="Z58" s="1"/>
      <c r="AA58" s="1"/>
    </row>
    <row r="59" spans="1:27">
      <c r="A59" s="40" t="s">
        <v>147</v>
      </c>
      <c r="B59" s="28" t="s">
        <v>79</v>
      </c>
      <c r="C59" s="22">
        <v>46281</v>
      </c>
      <c r="D59" s="21" t="s">
        <v>67</v>
      </c>
      <c r="E59" s="21" t="s">
        <v>78</v>
      </c>
      <c r="F59" s="21" t="s">
        <v>31</v>
      </c>
      <c r="G59" s="21" t="s">
        <v>38</v>
      </c>
      <c r="H59" s="21" t="s">
        <v>33</v>
      </c>
      <c r="I59" s="21"/>
      <c r="J59" s="23">
        <v>1</v>
      </c>
      <c r="K59" s="24">
        <v>1</v>
      </c>
      <c r="L59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59" s="24">
        <v>5</v>
      </c>
      <c r="N59" s="23"/>
      <c r="O59" s="26">
        <f>IF(InventaireTable[[#This Row],[Quantité achetée]]="","",InventaireTable[[#This Row],[Quantité achetée]]-InventaireTable[[#This Row],[Quantité vendue]])</f>
        <v>1</v>
      </c>
      <c r="P59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59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59" s="27" t="str">
        <f>IFERROR(InventaireTable[[#This Row],[Bénéfice réalisé]]/InventaireTable[[#This Row],[Chiffre d’affaires réalisé]],"")</f>
        <v/>
      </c>
      <c r="S59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59" s="1"/>
      <c r="U59" s="1"/>
      <c r="V59" s="1"/>
      <c r="W59" s="1"/>
      <c r="X59" s="1"/>
      <c r="Y59" s="1"/>
      <c r="Z59" s="1"/>
      <c r="AA59" s="1"/>
    </row>
    <row r="60" spans="1:27">
      <c r="A60" s="40" t="s">
        <v>148</v>
      </c>
      <c r="B60" s="30" t="s">
        <v>80</v>
      </c>
      <c r="C60" s="31">
        <v>46281</v>
      </c>
      <c r="D60" s="32" t="s">
        <v>81</v>
      </c>
      <c r="E60" s="32" t="s">
        <v>82</v>
      </c>
      <c r="F60" s="32" t="s">
        <v>83</v>
      </c>
      <c r="G60" s="32" t="s">
        <v>45</v>
      </c>
      <c r="H60" s="32" t="s">
        <v>33</v>
      </c>
      <c r="I60" s="32"/>
      <c r="J60" s="33">
        <v>1</v>
      </c>
      <c r="K60" s="34">
        <v>1</v>
      </c>
      <c r="L60" s="25">
        <f>IF(OR(InventaireTable[[#This Row],[Quantité achetée]]="",InventaireTable[[#This Row],[Coût d’achat unitaire]]=""),"",InventaireTable[[#This Row],[Quantité achetée]]*InventaireTable[[#This Row],[Coût d’achat unitaire]])</f>
        <v>1</v>
      </c>
      <c r="M60" s="34">
        <v>5</v>
      </c>
      <c r="N60" s="33"/>
      <c r="O60" s="26">
        <f>IF(InventaireTable[[#This Row],[Quantité achetée]]="","",InventaireTable[[#This Row],[Quantité achetée]]-InventaireTable[[#This Row],[Quantité vendue]])</f>
        <v>1</v>
      </c>
      <c r="P60" s="25" t="str">
        <f>IF(OR(InventaireTable[[#This Row],[Prix de vente prévu]]="",InventaireTable[[#This Row],[Quantité vendue]]=""),"",InventaireTable[[#This Row],[Prix de vente prévu]]*InventaireTable[[#This Row],[Quantité vendue]])</f>
        <v/>
      </c>
      <c r="Q60" s="25" t="str">
        <f>IF(OR(InventaireTable[[#This Row],[Chiffre d’affaires réalisé]]="",InventaireTable[[#This Row],[Coût total]]=""),"",InventaireTable[[#This Row],[Chiffre d’affaires réalisé]]-(InventaireTable[[#This Row],[Coût d’achat unitaire]]*InventaireTable[[#This Row],[Quantité vendue]]))</f>
        <v/>
      </c>
      <c r="R60" s="27" t="str">
        <f>IFERROR(InventaireTable[[#This Row],[Bénéfice réalisé]]/InventaireTable[[#This Row],[Chiffre d’affaires réalisé]],"")</f>
        <v/>
      </c>
      <c r="S60" s="29" t="str">
        <f>IF(InventaireTable[[#This Row],[Quantité achetée]]="","",IF(InventaireTable[[#This Row],[Quantité vendue]]&gt;=InventaireTable[[#This Row],[Quantité achetée]],"Vendu",IF(InventaireTable[[#This Row],[Quantité vendue]]=0,"En stock","Partiel")))</f>
        <v>En stock</v>
      </c>
      <c r="T60" s="1"/>
      <c r="U60" s="1"/>
      <c r="V60" s="1"/>
      <c r="W60" s="1"/>
      <c r="X60" s="1"/>
      <c r="Y60" s="1"/>
      <c r="Z60" s="1"/>
      <c r="AA60" s="1"/>
    </row>
    <row r="61" spans="1:27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7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7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7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</sheetData>
  <mergeCells count="1">
    <mergeCell ref="D1:K1"/>
  </mergeCells>
  <conditionalFormatting sqref="A3:S60">
    <cfRule type="expression" dxfId="14" priority="1" stopIfTrue="1">
      <formula>$S3="Vendu"</formula>
    </cfRule>
  </conditionalFormatting>
  <conditionalFormatting sqref="A61:Q993">
    <cfRule type="expression" dxfId="13" priority="15" stopIfTrue="1">
      <formula>$Q61="Vendu"</formula>
    </cfRule>
  </conditionalFormatting>
  <conditionalFormatting sqref="A3:S60">
    <cfRule type="expression" dxfId="12" priority="16">
      <formula>MOD(ROW()-ROW($B$3),2)=1</formula>
    </cfRule>
  </conditionalFormatting>
  <dataValidations count="4">
    <dataValidation type="list" sqref="F3:F60">
      <formula1>"T-shirt,Chemise,Pull,Sweat,Veste,Manteau,Pantalon,Jean,Robe,Jupe,Chaussures,Accessoire"</formula1>
    </dataValidation>
    <dataValidation type="list" sqref="H3:H60">
      <formula1>"Neuf avec étiquette,Neuf sans étiquette,Très bon état,Bon état,Correct"</formula1>
    </dataValidation>
    <dataValidation type="whole" operator="greaterThan" sqref="J3:J60">
      <formula1>0</formula1>
    </dataValidation>
    <dataValidation type="whole" operator="greaterThanOrEqual" sqref="N3:N60">
      <formula1>0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24"/>
  <sheetViews>
    <sheetView workbookViewId="0">
      <selection activeCell="G14" sqref="G14"/>
    </sheetView>
  </sheetViews>
  <sheetFormatPr baseColWidth="10" defaultRowHeight="13.8"/>
  <cols>
    <col min="1" max="1" width="23.59765625" customWidth="1"/>
    <col min="2" max="2" width="1.3984375" customWidth="1"/>
    <col min="3" max="3" width="21.3984375" customWidth="1"/>
    <col min="4" max="4" width="2" customWidth="1"/>
    <col min="5" max="5" width="12.19921875" customWidth="1"/>
    <col min="6" max="6" width="1.8984375" customWidth="1"/>
    <col min="8" max="8" width="1.69921875" customWidth="1"/>
    <col min="9" max="9" width="20.5" customWidth="1"/>
    <col min="10" max="10" width="2.19921875" customWidth="1"/>
    <col min="11" max="11" width="15.19921875" customWidth="1"/>
    <col min="12" max="12" width="1.796875" customWidth="1"/>
    <col min="13" max="13" width="28.59765625" customWidth="1"/>
  </cols>
  <sheetData>
    <row r="1" spans="1:13">
      <c r="A1" t="s">
        <v>84</v>
      </c>
      <c r="C1" s="37" t="s">
        <v>16</v>
      </c>
      <c r="E1" s="37" t="s">
        <v>17</v>
      </c>
      <c r="G1" s="37" t="s">
        <v>18</v>
      </c>
      <c r="I1" s="37" t="s">
        <v>19</v>
      </c>
      <c r="K1" s="37" t="s">
        <v>20</v>
      </c>
      <c r="M1" s="37" t="s">
        <v>13</v>
      </c>
    </row>
    <row r="2" spans="1:13">
      <c r="A2" s="35" t="s">
        <v>67</v>
      </c>
      <c r="C2" s="35" t="s">
        <v>47</v>
      </c>
      <c r="E2" s="35" t="s">
        <v>64</v>
      </c>
      <c r="G2" s="35" t="s">
        <v>65</v>
      </c>
      <c r="I2" s="36" t="s">
        <v>33</v>
      </c>
      <c r="K2" t="s">
        <v>85</v>
      </c>
      <c r="M2" s="38" t="s">
        <v>77</v>
      </c>
    </row>
    <row r="3" spans="1:13">
      <c r="A3" s="35" t="s">
        <v>29</v>
      </c>
      <c r="C3" s="35" t="s">
        <v>63</v>
      </c>
      <c r="E3" s="35" t="s">
        <v>83</v>
      </c>
      <c r="G3" s="35" t="s">
        <v>43</v>
      </c>
      <c r="I3" s="36" t="s">
        <v>149</v>
      </c>
      <c r="K3" t="s">
        <v>86</v>
      </c>
      <c r="M3" s="38" t="s">
        <v>76</v>
      </c>
    </row>
    <row r="4" spans="1:13">
      <c r="A4" s="35" t="s">
        <v>53</v>
      </c>
      <c r="C4" s="35" t="s">
        <v>59</v>
      </c>
      <c r="E4" s="35" t="s">
        <v>55</v>
      </c>
      <c r="G4" s="35" t="s">
        <v>45</v>
      </c>
      <c r="K4" t="s">
        <v>87</v>
      </c>
      <c r="M4" s="38" t="s">
        <v>71</v>
      </c>
    </row>
    <row r="5" spans="1:13">
      <c r="A5" s="35" t="s">
        <v>81</v>
      </c>
      <c r="C5" s="35" t="s">
        <v>68</v>
      </c>
      <c r="E5" s="35" t="s">
        <v>61</v>
      </c>
      <c r="G5" s="35" t="s">
        <v>49</v>
      </c>
      <c r="K5" t="s">
        <v>88</v>
      </c>
      <c r="M5" s="38" t="s">
        <v>75</v>
      </c>
    </row>
    <row r="6" spans="1:13">
      <c r="A6" s="36" t="s">
        <v>58</v>
      </c>
      <c r="C6" s="35" t="s">
        <v>78</v>
      </c>
      <c r="E6" s="36" t="s">
        <v>31</v>
      </c>
      <c r="G6" s="35" t="s">
        <v>38</v>
      </c>
      <c r="K6" t="s">
        <v>89</v>
      </c>
      <c r="M6" s="38" t="s">
        <v>69</v>
      </c>
    </row>
    <row r="7" spans="1:13">
      <c r="C7" s="35" t="s">
        <v>44</v>
      </c>
      <c r="G7" s="35" t="s">
        <v>51</v>
      </c>
      <c r="M7" s="38" t="s">
        <v>66</v>
      </c>
    </row>
    <row r="8" spans="1:13">
      <c r="C8" s="35" t="s">
        <v>48</v>
      </c>
      <c r="G8" s="36" t="s">
        <v>32</v>
      </c>
      <c r="M8" s="38" t="s">
        <v>73</v>
      </c>
    </row>
    <row r="9" spans="1:13">
      <c r="C9" s="35" t="s">
        <v>37</v>
      </c>
      <c r="M9" s="38" t="s">
        <v>70</v>
      </c>
    </row>
    <row r="10" spans="1:13">
      <c r="C10" s="35" t="s">
        <v>54</v>
      </c>
      <c r="M10" s="38" t="s">
        <v>72</v>
      </c>
    </row>
    <row r="11" spans="1:13">
      <c r="C11" s="35" t="s">
        <v>82</v>
      </c>
      <c r="M11" s="38" t="s">
        <v>74</v>
      </c>
    </row>
    <row r="12" spans="1:13">
      <c r="C12" s="35" t="s">
        <v>35</v>
      </c>
      <c r="M12" s="38" t="s">
        <v>79</v>
      </c>
    </row>
    <row r="13" spans="1:13">
      <c r="C13" s="35" t="s">
        <v>30</v>
      </c>
      <c r="M13" s="38" t="s">
        <v>46</v>
      </c>
    </row>
    <row r="14" spans="1:13">
      <c r="C14" s="35" t="s">
        <v>50</v>
      </c>
      <c r="M14" s="38" t="s">
        <v>39</v>
      </c>
    </row>
    <row r="15" spans="1:13">
      <c r="C15" s="36" t="s">
        <v>42</v>
      </c>
      <c r="M15" s="38" t="s">
        <v>28</v>
      </c>
    </row>
    <row r="16" spans="1:13">
      <c r="M16" s="38" t="s">
        <v>34</v>
      </c>
    </row>
    <row r="17" spans="13:13">
      <c r="M17" s="38" t="s">
        <v>62</v>
      </c>
    </row>
    <row r="18" spans="13:13">
      <c r="M18" s="38" t="s">
        <v>36</v>
      </c>
    </row>
    <row r="19" spans="13:13">
      <c r="M19" s="38" t="s">
        <v>41</v>
      </c>
    </row>
    <row r="20" spans="13:13">
      <c r="M20" s="38" t="s">
        <v>52</v>
      </c>
    </row>
    <row r="21" spans="13:13">
      <c r="M21" s="38" t="s">
        <v>56</v>
      </c>
    </row>
    <row r="22" spans="13:13">
      <c r="M22" s="38" t="s">
        <v>80</v>
      </c>
    </row>
    <row r="23" spans="13:13">
      <c r="M23" s="38" t="s">
        <v>57</v>
      </c>
    </row>
    <row r="24" spans="13:13">
      <c r="M24" s="39" t="s">
        <v>60</v>
      </c>
    </row>
  </sheetData>
  <conditionalFormatting sqref="A2:A6">
    <cfRule type="expression" dxfId="11" priority="11" stopIfTrue="1">
      <formula>$S2="Vendu"</formula>
    </cfRule>
  </conditionalFormatting>
  <conditionalFormatting sqref="A2:A6">
    <cfRule type="expression" dxfId="10" priority="12">
      <formula>MOD(ROW()-ROW($B$8),2)=1</formula>
    </cfRule>
  </conditionalFormatting>
  <conditionalFormatting sqref="C2:C15">
    <cfRule type="expression" dxfId="9" priority="9" stopIfTrue="1">
      <formula>$S2="Vendu"</formula>
    </cfRule>
  </conditionalFormatting>
  <conditionalFormatting sqref="C2:C15">
    <cfRule type="expression" dxfId="8" priority="10">
      <formula>MOD(ROW()-ROW($B$8),2)=1</formula>
    </cfRule>
  </conditionalFormatting>
  <conditionalFormatting sqref="E2:E6">
    <cfRule type="expression" dxfId="7" priority="7" stopIfTrue="1">
      <formula>$S2="Vendu"</formula>
    </cfRule>
  </conditionalFormatting>
  <conditionalFormatting sqref="E2:E6">
    <cfRule type="expression" dxfId="6" priority="8">
      <formula>MOD(ROW()-ROW($B$8),2)=1</formula>
    </cfRule>
  </conditionalFormatting>
  <conditionalFormatting sqref="G2:G8">
    <cfRule type="expression" dxfId="5" priority="5" stopIfTrue="1">
      <formula>$S2="Vendu"</formula>
    </cfRule>
  </conditionalFormatting>
  <conditionalFormatting sqref="G2:G8">
    <cfRule type="expression" dxfId="4" priority="6">
      <formula>MOD(ROW()-ROW($B$8),2)=1</formula>
    </cfRule>
  </conditionalFormatting>
  <conditionalFormatting sqref="I2:I3">
    <cfRule type="expression" dxfId="3" priority="3" stopIfTrue="1">
      <formula>$S2="Vendu"</formula>
    </cfRule>
  </conditionalFormatting>
  <conditionalFormatting sqref="I2:I3">
    <cfRule type="expression" dxfId="2" priority="4">
      <formula>MOD(ROW()-ROW($B$8),2)=1</formula>
    </cfRule>
  </conditionalFormatting>
  <conditionalFormatting sqref="M2:M24">
    <cfRule type="expression" dxfId="1" priority="1" stopIfTrue="1">
      <formula>$S2="Vendu"</formula>
    </cfRule>
  </conditionalFormatting>
  <conditionalFormatting sqref="M2:M24">
    <cfRule type="expression" dxfId="0" priority="2">
      <formula>MOD(ROW()-ROW($B$8),2)=1</formula>
    </cfRule>
  </conditionalFormatting>
  <dataValidations count="2">
    <dataValidation type="list" sqref="E2:E6">
      <formula1>"T-shirt,Chemise,Pull,Sweat,Veste,Manteau,Pantalon,Jean,Robe,Jupe,Chaussures,Accessoire"</formula1>
    </dataValidation>
    <dataValidation type="list" sqref="I2:I3">
      <formula1>"Neuf avec étiquette,Neuf sans étiquette,Très bon état,Bon état,Correct"</formula1>
    </dataValidation>
  </dataValidations>
  <pageMargins left="0.7" right="0.7" top="0.75" bottom="0.75" header="0.3" footer="0.3"/>
  <pageSetup paperSize="9" orientation="portrait" horizontalDpi="0" verticalDpi="0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Inventaire</vt:lpstr>
      <vt:lpstr>Listes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melloul</dc:creator>
  <cp:lastModifiedBy>HENRI</cp:lastModifiedBy>
  <dcterms:created xsi:type="dcterms:W3CDTF">2026-09-16T18:22:06Z</dcterms:created>
  <dcterms:modified xsi:type="dcterms:W3CDTF">2026-09-22T14:31:33Z</dcterms:modified>
</cp:coreProperties>
</file>