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9408" tabRatio="783"/>
  </bookViews>
  <sheets>
    <sheet name="listes" sheetId="1" r:id="rId1"/>
    <sheet name="à remplir" sheetId="3" r:id="rId2"/>
    <sheet name="Fiche_Type" sheetId="2" r:id="rId3"/>
  </sheets>
  <definedNames>
    <definedName name="No_Fiche">'à remplir'!$A$4:$A$13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61" i="2" l="1"/>
  <c r="M58" i="2"/>
  <c r="M55" i="2"/>
  <c r="M52" i="2"/>
  <c r="M48" i="2"/>
  <c r="M45" i="2"/>
  <c r="J45" i="2"/>
  <c r="D45" i="2"/>
  <c r="D43" i="2"/>
  <c r="M40" i="2"/>
  <c r="D40" i="2"/>
  <c r="K38" i="2"/>
  <c r="D38" i="2"/>
  <c r="G36" i="2"/>
  <c r="M34" i="2"/>
  <c r="J34" i="2"/>
  <c r="G34" i="2"/>
  <c r="B34" i="2"/>
  <c r="M32" i="2"/>
  <c r="J32" i="2"/>
  <c r="G32" i="2"/>
  <c r="B32" i="2"/>
  <c r="M30" i="2"/>
  <c r="J30" i="2"/>
  <c r="G30" i="2"/>
  <c r="B30" i="2"/>
  <c r="J24" i="2"/>
  <c r="G24" i="2"/>
  <c r="D24" i="2"/>
  <c r="D22" i="2"/>
  <c r="D21" i="2"/>
  <c r="D20" i="2"/>
  <c r="D18" i="2"/>
  <c r="D17" i="2"/>
  <c r="D16" i="2"/>
  <c r="D14" i="2"/>
  <c r="D12" i="2"/>
  <c r="J9" i="2"/>
  <c r="D9" i="2"/>
  <c r="D8" i="2"/>
  <c r="J7" i="2"/>
  <c r="D7" i="2"/>
  <c r="V11" i="3" l="1"/>
  <c r="W11" i="3"/>
  <c r="AJ11" i="3" s="1"/>
  <c r="AB11" i="3"/>
  <c r="AC11" i="3"/>
  <c r="AH11" i="3"/>
  <c r="AI11" i="3"/>
  <c r="V12" i="3"/>
  <c r="W12" i="3"/>
  <c r="AB12" i="3"/>
  <c r="AC12" i="3"/>
  <c r="AH12" i="3"/>
  <c r="AI12" i="3"/>
  <c r="AJ12" i="3"/>
  <c r="V13" i="3"/>
  <c r="W13" i="3"/>
  <c r="AJ13" i="3" s="1"/>
  <c r="AB13" i="3"/>
  <c r="AC13" i="3"/>
  <c r="AH13" i="3"/>
  <c r="AI13" i="3"/>
  <c r="V8" i="3"/>
  <c r="W8" i="3"/>
  <c r="AB8" i="3"/>
  <c r="AC8" i="3"/>
  <c r="AJ8" i="3" s="1"/>
  <c r="AH8" i="3"/>
  <c r="AI8" i="3"/>
  <c r="V9" i="3"/>
  <c r="W9" i="3"/>
  <c r="AB9" i="3"/>
  <c r="AC9" i="3"/>
  <c r="AH9" i="3"/>
  <c r="AI9" i="3" s="1"/>
  <c r="V10" i="3"/>
  <c r="W10" i="3"/>
  <c r="AB10" i="3"/>
  <c r="AC10" i="3"/>
  <c r="AJ10" i="3" s="1"/>
  <c r="AH10" i="3"/>
  <c r="AI10" i="3"/>
  <c r="AH7" i="3"/>
  <c r="AI7" i="3" s="1"/>
  <c r="AB7" i="3"/>
  <c r="AC7" i="3" s="1"/>
  <c r="V7" i="3"/>
  <c r="W7" i="3" s="1"/>
  <c r="AJ7" i="3" s="1"/>
  <c r="AH6" i="3"/>
  <c r="AI6" i="3" s="1"/>
  <c r="AB6" i="3"/>
  <c r="AC6" i="3" s="1"/>
  <c r="V6" i="3"/>
  <c r="W6" i="3" s="1"/>
  <c r="AJ6" i="3" s="1"/>
  <c r="AH5" i="3"/>
  <c r="AI5" i="3" s="1"/>
  <c r="AB5" i="3"/>
  <c r="AC5" i="3" s="1"/>
  <c r="V5" i="3"/>
  <c r="W5" i="3" s="1"/>
  <c r="B52" i="2"/>
  <c r="AH4" i="3"/>
  <c r="AI4" i="3" s="1"/>
  <c r="AB4" i="3"/>
  <c r="AC4" i="3" s="1"/>
  <c r="V4" i="3"/>
  <c r="W4" i="3" s="1"/>
  <c r="M65" i="2"/>
  <c r="AJ5" i="3" l="1"/>
  <c r="AJ9" i="3"/>
  <c r="AJ4" i="3"/>
</calcChain>
</file>

<file path=xl/sharedStrings.xml><?xml version="1.0" encoding="utf-8"?>
<sst xmlns="http://schemas.openxmlformats.org/spreadsheetml/2006/main" count="483" uniqueCount="167">
  <si>
    <t>Utilisation d'accélérateurs à visée thérapeutique</t>
  </si>
  <si>
    <t>Nature des rayonnements ionisants :</t>
  </si>
  <si>
    <t>Profession</t>
  </si>
  <si>
    <t>Nature du travail effectué</t>
  </si>
  <si>
    <t>Electrons</t>
  </si>
  <si>
    <t>Neutrons</t>
  </si>
  <si>
    <t>Anesthésiste</t>
  </si>
  <si>
    <t>Aide-soignante</t>
  </si>
  <si>
    <t>Cadre de santé</t>
  </si>
  <si>
    <t>Chirurgien cardiologie</t>
  </si>
  <si>
    <t>Chirurgien générale</t>
  </si>
  <si>
    <t>Chirurgien orthopédique</t>
  </si>
  <si>
    <t>Chirurgien viscéral</t>
  </si>
  <si>
    <t>Dosimétrie</t>
  </si>
  <si>
    <t>Radiothérapeute</t>
  </si>
  <si>
    <t>Radiophysicienne</t>
  </si>
  <si>
    <t>Radiologue</t>
  </si>
  <si>
    <t>Manipulateur en électroradiologie médicale</t>
  </si>
  <si>
    <t>Personne compétente en radioprotection</t>
  </si>
  <si>
    <t>Infirmière de bloc opératoire diplômée d'état</t>
  </si>
  <si>
    <t>Infirmière de bloc opératoire</t>
  </si>
  <si>
    <t>Infirmière anesthésiste diplômée d'état</t>
  </si>
  <si>
    <t>Infirmière diplômée d'état</t>
  </si>
  <si>
    <t>Scanner</t>
  </si>
  <si>
    <t>Accélérateurs d'électrons</t>
  </si>
  <si>
    <t>Pratique interventionnelle radioguidée</t>
  </si>
  <si>
    <t>Radiodiagnostic</t>
  </si>
  <si>
    <t>Prénom</t>
  </si>
  <si>
    <t>date de naissance</t>
  </si>
  <si>
    <t>N°SS</t>
  </si>
  <si>
    <t xml:space="preserve">fiche </t>
  </si>
  <si>
    <t>Nature des rayonnements ionisants</t>
  </si>
  <si>
    <t>-</t>
  </si>
  <si>
    <t>description</t>
  </si>
  <si>
    <t>Incident pouvant aboutir à une exposition anormale</t>
  </si>
  <si>
    <t>autres risques potentiellement liés au poste</t>
  </si>
  <si>
    <t>OUI</t>
  </si>
  <si>
    <t>NON</t>
  </si>
  <si>
    <t>Nom de naissance</t>
  </si>
  <si>
    <t>Nom d'usage</t>
  </si>
  <si>
    <t>Catégorie :</t>
  </si>
  <si>
    <t>A</t>
  </si>
  <si>
    <t>B</t>
  </si>
  <si>
    <t>NC</t>
  </si>
  <si>
    <t>Rayons X (faible énergie &lt; 120 keV)</t>
  </si>
  <si>
    <t>Rayons X (Haute énergie en MeV)</t>
  </si>
  <si>
    <t>Date de naissance</t>
  </si>
  <si>
    <t>N° SS</t>
  </si>
  <si>
    <t>Sources RI</t>
  </si>
  <si>
    <t>Natures des rayonnements ionisants</t>
  </si>
  <si>
    <t>Catégorie (A/B/NC)</t>
  </si>
  <si>
    <t>Exposition Radon</t>
  </si>
  <si>
    <t>Non contributive (Zone 1) &lt; 100 bq/m3</t>
  </si>
  <si>
    <t>+</t>
  </si>
  <si>
    <t>Autres risques professionnels</t>
  </si>
  <si>
    <t>Risques Physiques</t>
  </si>
  <si>
    <t>Manutention de personnes - Port de charge - Posture de travail - Travail sur écran - Ambiance lumineuse - Ambiance sonore</t>
  </si>
  <si>
    <t>Risques Chimiques</t>
  </si>
  <si>
    <t>Utilisation de produits de désinfection, de laboratoire (produits de contrastes)</t>
  </si>
  <si>
    <t>Risques biologiques</t>
  </si>
  <si>
    <t>Risques organisationnels</t>
  </si>
  <si>
    <t>Coactivité - Gardes et astreintes - Travail de nuit</t>
  </si>
  <si>
    <t>Exposition au sang et/ou liquides biologiques - Réalisation de points de tatouage</t>
  </si>
  <si>
    <t>Autres risques</t>
  </si>
  <si>
    <t>Stress de l'urgence - Agression verbales et/ou physique</t>
  </si>
  <si>
    <t>Doses extrémités (mSv/an)</t>
  </si>
  <si>
    <t>Doses cristallin (mSv/an)</t>
  </si>
  <si>
    <t>Observations</t>
  </si>
  <si>
    <t xml:space="preserve">Coordonnées Personne Compétente en Radioprotection CHIPS </t>
  </si>
  <si>
    <t>Signature PCR/CRP</t>
  </si>
  <si>
    <t>Date</t>
  </si>
  <si>
    <t>Service / unité fonctionnelle</t>
  </si>
  <si>
    <t>Entrée en zone contrôlée</t>
  </si>
  <si>
    <t>Dose efficace prévisionnelle total (mSv/an)</t>
  </si>
  <si>
    <t>Radioprotection</t>
  </si>
  <si>
    <t>sources RI</t>
  </si>
  <si>
    <t>Arceau bloc / Salle interventionnelle</t>
  </si>
  <si>
    <t>Générateurs de rayons X (table radio, mobile, panoramique, rétroalvéolaire)</t>
  </si>
  <si>
    <t>Anesthésie</t>
  </si>
  <si>
    <t>Bloc opératoire</t>
  </si>
  <si>
    <t>Cardiologie</t>
  </si>
  <si>
    <t>Endoscopie</t>
  </si>
  <si>
    <t>Radiologie</t>
  </si>
  <si>
    <t>Radiothérapie</t>
  </si>
  <si>
    <t>Périodes d'exposition : description des postes 1, 2,3 et 4</t>
  </si>
  <si>
    <t>Au pupitre, derrière vitre plombée (scanner)</t>
  </si>
  <si>
    <t>Au pupitre, derrière vitre plombée (salle radio)</t>
  </si>
  <si>
    <t>Au pupitre, derrière vitre plombée (panoramique)</t>
  </si>
  <si>
    <t>Au poste de commande (accélérateur radiothérapie)</t>
  </si>
  <si>
    <t>Au pupitre, derrière vitre plombée (salle interventionnelle)</t>
  </si>
  <si>
    <t>Arceau de bloc / Salle interventionnelle</t>
  </si>
  <si>
    <t>Radiodiagnostic (rétroalvéolaire)</t>
  </si>
  <si>
    <t>interventionnel : à 50 cm du diffuseur (arceau de bloc)</t>
  </si>
  <si>
    <t>interventionnel : à 50 cm du diffuseur (salle interventionnelle)</t>
  </si>
  <si>
    <t>interventionnel : à 100 cm du diffuseur (scanner)</t>
  </si>
  <si>
    <t>Radio au lit (mobile de radiologie, à 2 m)</t>
  </si>
  <si>
    <t>interventionnel : à 50 cm du diffuseur (salle radio)</t>
  </si>
  <si>
    <t>Au pupitre, derrière arceau de bloc</t>
  </si>
  <si>
    <t>Poste 1 (accélérateur Halcyon)</t>
  </si>
  <si>
    <t>Poste 2 (accélérateur True Beam)</t>
  </si>
  <si>
    <t>Poste 3 (scanner)</t>
  </si>
  <si>
    <t>valeur EDP débit de dose (µSv/h)</t>
  </si>
  <si>
    <t>Calculs dose efficace prévisionnelle par an (rappel règlementation =&gt; 160h/mois + 22j/an + 11 mois/an)</t>
  </si>
  <si>
    <t>débit de dose/an (µSv/an)</t>
  </si>
  <si>
    <t>Dose efficace (mSv/an)</t>
  </si>
  <si>
    <t>Fréquence expo</t>
  </si>
  <si>
    <t>Fréquence exposition</t>
  </si>
  <si>
    <t>quotidienne</t>
  </si>
  <si>
    <t>hebdomadaire</t>
  </si>
  <si>
    <t>mensuel</t>
  </si>
  <si>
    <t>trimestrielle</t>
  </si>
  <si>
    <t>semestrielle</t>
  </si>
  <si>
    <t>1/an</t>
  </si>
  <si>
    <t>Tps annuel estimé (h/an)</t>
  </si>
  <si>
    <t>Dose eff prév (mSv/an)</t>
  </si>
  <si>
    <t>Dose cristallin</t>
  </si>
  <si>
    <t>par an (mSv/an)</t>
  </si>
  <si>
    <t>Dose extrémités</t>
  </si>
  <si>
    <t>Catégorie</t>
  </si>
  <si>
    <t>Entrée en zone contrôlée ?</t>
  </si>
  <si>
    <t>question ?</t>
  </si>
  <si>
    <t xml:space="preserve">Dosimétrie </t>
  </si>
  <si>
    <t>à lecture différée</t>
  </si>
  <si>
    <t>opérationnelle</t>
  </si>
  <si>
    <t>h/an</t>
  </si>
  <si>
    <t>débit de dose/an (mSv/an)</t>
  </si>
  <si>
    <t>physiques</t>
  </si>
  <si>
    <t>chimiques</t>
  </si>
  <si>
    <t>biologiques</t>
  </si>
  <si>
    <t>organistionnels</t>
  </si>
  <si>
    <t>autres</t>
  </si>
  <si>
    <t>manutention, port de charge, posture, écran, lumière, sonore</t>
  </si>
  <si>
    <t>produits de désinfection, lproduits labo, contraste</t>
  </si>
  <si>
    <t>expo au sg et/ou liquides bio</t>
  </si>
  <si>
    <t>coactivité, gardes et astreintes, travail de nuit</t>
  </si>
  <si>
    <t>stress urg, agression</t>
  </si>
  <si>
    <t>observations</t>
  </si>
  <si>
    <t>test texte …..kfjfjfjfjf</t>
  </si>
  <si>
    <t>Nature/durée/description</t>
  </si>
  <si>
    <t>Dose incident prévisible avec son unité</t>
  </si>
  <si>
    <t>Nature incident pouvant aboutir à une exposition anormale</t>
  </si>
  <si>
    <t>Hélice de scanner de 10 sec,sans protection</t>
  </si>
  <si>
    <t>Scopie de 10 sec, sans protection à 1m du diffuseur</t>
  </si>
  <si>
    <t>Cliché, sans protection à 1m du diffuseur</t>
  </si>
  <si>
    <t>Coordonnées service de santé au travail</t>
  </si>
  <si>
    <t>Doe</t>
  </si>
  <si>
    <t>John</t>
  </si>
  <si>
    <t>Noémie</t>
  </si>
  <si>
    <t>Arc</t>
  </si>
  <si>
    <t>Toto</t>
  </si>
  <si>
    <t>Jean</t>
  </si>
  <si>
    <t>Antoine</t>
  </si>
  <si>
    <t>Marc</t>
  </si>
  <si>
    <t>Legrand</t>
  </si>
  <si>
    <t>Alexandre</t>
  </si>
  <si>
    <t>Parker</t>
  </si>
  <si>
    <t>Peter</t>
  </si>
  <si>
    <t>Bruce</t>
  </si>
  <si>
    <t>Kent</t>
  </si>
  <si>
    <t>Wayne</t>
  </si>
  <si>
    <t>Clark</t>
  </si>
  <si>
    <t>Wonder</t>
  </si>
  <si>
    <t>Woman</t>
  </si>
  <si>
    <t>DeRiv</t>
  </si>
  <si>
    <t>Geralt</t>
  </si>
  <si>
    <t>Ligne tél XXXXX</t>
  </si>
  <si>
    <t>Ligne tél 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</si>
</sst>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68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0" fontId="0" fillId="0" borderId="0" xfId="0" applyFill="1"/>
    <xf numFmtId="0" fontId="1" fillId="0" borderId="0" xfId="0" applyFont="1" applyFill="1" applyAlignment="1">
      <alignment horizontal="center" vertical="center" wrapText="1"/>
    </xf>
    <xf numFmtId="0" fontId="0" fillId="0" borderId="1" xfId="0" quotePrefix="1" applyFill="1" applyBorder="1"/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2" fillId="0" borderId="0" xfId="0" applyFont="1" applyFill="1"/>
    <xf numFmtId="0" fontId="2" fillId="0" borderId="0" xfId="0" applyFont="1"/>
    <xf numFmtId="164" fontId="2" fillId="3" borderId="0" xfId="0" applyNumberFormat="1" applyFont="1" applyFill="1" applyBorder="1" applyAlignment="1">
      <alignment horizontal="center"/>
    </xf>
    <xf numFmtId="0" fontId="2" fillId="4" borderId="0" xfId="0" applyFont="1" applyFill="1"/>
    <xf numFmtId="0" fontId="3" fillId="4" borderId="0" xfId="0" applyFont="1" applyFill="1" applyAlignment="1">
      <alignment horizontal="right"/>
    </xf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2" fillId="4" borderId="0" xfId="0" applyFont="1" applyFill="1" applyAlignment="1">
      <alignment horizontal="right"/>
    </xf>
    <xf numFmtId="0" fontId="2" fillId="4" borderId="0" xfId="0" applyFont="1" applyFill="1" applyAlignment="1"/>
    <xf numFmtId="0" fontId="3" fillId="4" borderId="0" xfId="0" applyFont="1" applyFill="1" applyAlignment="1"/>
    <xf numFmtId="0" fontId="3" fillId="4" borderId="0" xfId="0" applyFont="1" applyFill="1" applyBorder="1" applyAlignment="1">
      <alignment horizontal="center"/>
    </xf>
    <xf numFmtId="0" fontId="3" fillId="4" borderId="0" xfId="0" applyFont="1" applyFill="1" applyAlignment="1">
      <alignment horizontal="right" vertical="center" wrapText="1"/>
    </xf>
    <xf numFmtId="0" fontId="2" fillId="4" borderId="10" xfId="0" applyFont="1" applyFill="1" applyBorder="1"/>
    <xf numFmtId="0" fontId="2" fillId="4" borderId="11" xfId="0" applyFont="1" applyFill="1" applyBorder="1"/>
    <xf numFmtId="0" fontId="3" fillId="4" borderId="6" xfId="0" applyFont="1" applyFill="1" applyBorder="1"/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2" fillId="4" borderId="5" xfId="0" applyFont="1" applyFill="1" applyBorder="1"/>
    <xf numFmtId="0" fontId="2" fillId="4" borderId="0" xfId="0" applyFont="1" applyFill="1" applyBorder="1"/>
    <xf numFmtId="0" fontId="2" fillId="4" borderId="12" xfId="0" applyFont="1" applyFill="1" applyBorder="1"/>
    <xf numFmtId="0" fontId="2" fillId="4" borderId="14" xfId="0" applyFont="1" applyFill="1" applyBorder="1"/>
    <xf numFmtId="0" fontId="2" fillId="4" borderId="13" xfId="0" applyFont="1" applyFill="1" applyBorder="1"/>
    <xf numFmtId="0" fontId="2" fillId="4" borderId="15" xfId="0" applyFont="1" applyFill="1" applyBorder="1"/>
    <xf numFmtId="0" fontId="3" fillId="4" borderId="11" xfId="0" applyFont="1" applyFill="1" applyBorder="1" applyAlignment="1"/>
    <xf numFmtId="0" fontId="3" fillId="4" borderId="10" xfId="0" applyFont="1" applyFill="1" applyBorder="1" applyAlignment="1"/>
    <xf numFmtId="14" fontId="2" fillId="4" borderId="0" xfId="0" applyNumberFormat="1" applyFont="1" applyFill="1" applyBorder="1"/>
    <xf numFmtId="0" fontId="2" fillId="3" borderId="9" xfId="0" applyFont="1" applyFill="1" applyBorder="1"/>
    <xf numFmtId="0" fontId="2" fillId="3" borderId="10" xfId="0" applyFont="1" applyFill="1" applyBorder="1"/>
    <xf numFmtId="0" fontId="2" fillId="3" borderId="11" xfId="0" applyFont="1" applyFill="1" applyBorder="1"/>
    <xf numFmtId="0" fontId="2" fillId="3" borderId="5" xfId="0" applyFont="1" applyFill="1" applyBorder="1"/>
    <xf numFmtId="0" fontId="3" fillId="3" borderId="0" xfId="0" applyFont="1" applyFill="1" applyBorder="1" applyAlignment="1">
      <alignment horizontal="right"/>
    </xf>
    <xf numFmtId="0" fontId="2" fillId="3" borderId="0" xfId="0" applyFont="1" applyFill="1" applyBorder="1"/>
    <xf numFmtId="0" fontId="2" fillId="3" borderId="12" xfId="0" applyFont="1" applyFill="1" applyBorder="1"/>
    <xf numFmtId="0" fontId="2" fillId="3" borderId="13" xfId="0" applyFont="1" applyFill="1" applyBorder="1"/>
    <xf numFmtId="0" fontId="3" fillId="3" borderId="14" xfId="0" applyFont="1" applyFill="1" applyBorder="1" applyAlignment="1">
      <alignment horizontal="right"/>
    </xf>
    <xf numFmtId="0" fontId="2" fillId="3" borderId="14" xfId="0" applyFont="1" applyFill="1" applyBorder="1"/>
    <xf numFmtId="14" fontId="2" fillId="3" borderId="14" xfId="0" applyNumberFormat="1" applyFont="1" applyFill="1" applyBorder="1" applyAlignment="1">
      <alignment horizontal="center"/>
    </xf>
    <xf numFmtId="164" fontId="2" fillId="3" borderId="14" xfId="0" applyNumberFormat="1" applyFont="1" applyFill="1" applyBorder="1" applyAlignment="1">
      <alignment horizontal="center"/>
    </xf>
    <xf numFmtId="0" fontId="2" fillId="3" borderId="15" xfId="0" applyFont="1" applyFill="1" applyBorder="1"/>
    <xf numFmtId="0" fontId="3" fillId="3" borderId="0" xfId="0" applyFont="1" applyFill="1" applyBorder="1"/>
    <xf numFmtId="0" fontId="2" fillId="3" borderId="14" xfId="0" applyFont="1" applyFill="1" applyBorder="1" applyAlignment="1">
      <alignment horizontal="center"/>
    </xf>
    <xf numFmtId="0" fontId="2" fillId="4" borderId="0" xfId="0" applyFont="1" applyFill="1" applyAlignment="1">
      <alignment vertical="center"/>
    </xf>
    <xf numFmtId="0" fontId="0" fillId="0" borderId="1" xfId="0" quotePrefix="1" applyBorder="1"/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right"/>
    </xf>
    <xf numFmtId="0" fontId="0" fillId="2" borderId="1" xfId="0" applyFill="1" applyBorder="1" applyAlignment="1"/>
    <xf numFmtId="0" fontId="0" fillId="0" borderId="1" xfId="0" quotePrefix="1" applyBorder="1" applyAlignment="1"/>
    <xf numFmtId="0" fontId="0" fillId="0" borderId="1" xfId="0" applyBorder="1" applyAlignment="1"/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0" fillId="0" borderId="22" xfId="0" quotePrefix="1" applyFill="1" applyBorder="1" applyAlignment="1">
      <alignment horizontal="center" vertical="center" wrapText="1"/>
    </xf>
    <xf numFmtId="14" fontId="0" fillId="0" borderId="22" xfId="0" applyNumberFormat="1" applyFill="1" applyBorder="1" applyAlignment="1">
      <alignment horizontal="center" vertical="center" wrapText="1"/>
    </xf>
    <xf numFmtId="164" fontId="0" fillId="0" borderId="22" xfId="0" applyNumberFormat="1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0" borderId="1" xfId="0" quotePrefix="1" applyFill="1" applyBorder="1" applyAlignment="1"/>
    <xf numFmtId="0" fontId="0" fillId="0" borderId="1" xfId="0" applyFill="1" applyBorder="1" applyAlignment="1"/>
    <xf numFmtId="0" fontId="1" fillId="2" borderId="2" xfId="0" applyFont="1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0" fillId="5" borderId="19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right" vertical="center" wrapText="1"/>
    </xf>
    <xf numFmtId="0" fontId="3" fillId="4" borderId="0" xfId="0" applyFont="1" applyFill="1" applyBorder="1" applyAlignment="1"/>
    <xf numFmtId="0" fontId="3" fillId="4" borderId="0" xfId="0" applyFont="1" applyFill="1" applyBorder="1" applyAlignment="1">
      <alignment vertical="center"/>
    </xf>
    <xf numFmtId="0" fontId="3" fillId="4" borderId="5" xfId="0" applyFont="1" applyFill="1" applyBorder="1"/>
    <xf numFmtId="0" fontId="3" fillId="4" borderId="12" xfId="0" applyFont="1" applyFill="1" applyBorder="1" applyAlignment="1">
      <alignment horizontal="left"/>
    </xf>
    <xf numFmtId="0" fontId="2" fillId="4" borderId="12" xfId="0" applyFont="1" applyFill="1" applyBorder="1" applyAlignment="1"/>
    <xf numFmtId="0" fontId="0" fillId="4" borderId="5" xfId="0" applyFill="1" applyBorder="1"/>
    <xf numFmtId="0" fontId="2" fillId="2" borderId="0" xfId="0" applyFont="1" applyFill="1"/>
    <xf numFmtId="0" fontId="1" fillId="5" borderId="40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0" fontId="1" fillId="5" borderId="24" xfId="0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37" xfId="0" applyFont="1" applyFill="1" applyBorder="1" applyAlignment="1">
      <alignment horizontal="center" vertical="center" wrapText="1"/>
    </xf>
    <xf numFmtId="0" fontId="1" fillId="5" borderId="38" xfId="0" applyFont="1" applyFill="1" applyBorder="1" applyAlignment="1">
      <alignment horizontal="center" vertical="center" wrapText="1"/>
    </xf>
    <xf numFmtId="0" fontId="1" fillId="5" borderId="41" xfId="0" applyFont="1" applyFill="1" applyBorder="1" applyAlignment="1">
      <alignment horizontal="center" vertical="center" wrapText="1"/>
    </xf>
    <xf numFmtId="0" fontId="1" fillId="5" borderId="43" xfId="0" applyFont="1" applyFill="1" applyBorder="1" applyAlignment="1">
      <alignment horizontal="center" vertical="center" wrapText="1"/>
    </xf>
    <xf numFmtId="0" fontId="1" fillId="5" borderId="39" xfId="0" applyFont="1" applyFill="1" applyBorder="1" applyAlignment="1">
      <alignment horizontal="center" vertical="center" wrapText="1"/>
    </xf>
    <xf numFmtId="0" fontId="1" fillId="5" borderId="42" xfId="0" applyFont="1" applyFill="1" applyBorder="1" applyAlignment="1">
      <alignment horizontal="center" vertical="center" wrapText="1"/>
    </xf>
    <xf numFmtId="14" fontId="1" fillId="5" borderId="40" xfId="0" applyNumberFormat="1" applyFont="1" applyFill="1" applyBorder="1" applyAlignment="1">
      <alignment horizontal="center" vertical="center" wrapText="1"/>
    </xf>
    <xf numFmtId="14" fontId="1" fillId="5" borderId="8" xfId="0" applyNumberFormat="1" applyFont="1" applyFill="1" applyBorder="1" applyAlignment="1">
      <alignment horizontal="center" vertical="center" wrapText="1"/>
    </xf>
    <xf numFmtId="14" fontId="1" fillId="5" borderId="7" xfId="0" applyNumberFormat="1" applyFont="1" applyFill="1" applyBorder="1" applyAlignment="1">
      <alignment horizontal="center" vertical="center" wrapText="1"/>
    </xf>
    <xf numFmtId="164" fontId="1" fillId="5" borderId="40" xfId="0" applyNumberFormat="1" applyFont="1" applyFill="1" applyBorder="1" applyAlignment="1">
      <alignment horizontal="center" vertical="center" wrapText="1"/>
    </xf>
    <xf numFmtId="164" fontId="1" fillId="5" borderId="8" xfId="0" applyNumberFormat="1" applyFont="1" applyFill="1" applyBorder="1" applyAlignment="1">
      <alignment horizontal="center" vertical="center" wrapText="1"/>
    </xf>
    <xf numFmtId="164" fontId="1" fillId="5" borderId="7" xfId="0" applyNumberFormat="1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29" xfId="0" applyFont="1" applyFill="1" applyBorder="1" applyAlignment="1">
      <alignment horizontal="center" vertical="center" wrapText="1"/>
    </xf>
    <xf numFmtId="0" fontId="1" fillId="5" borderId="27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5" borderId="44" xfId="0" applyFont="1" applyFill="1" applyBorder="1" applyAlignment="1">
      <alignment horizontal="center" vertical="center" wrapText="1"/>
    </xf>
    <xf numFmtId="0" fontId="1" fillId="5" borderId="45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2" borderId="45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2" borderId="46" xfId="0" applyFont="1" applyFill="1" applyBorder="1" applyAlignment="1">
      <alignment horizontal="center" vertical="center" wrapText="1"/>
    </xf>
    <xf numFmtId="0" fontId="1" fillId="2" borderId="47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left"/>
    </xf>
    <xf numFmtId="0" fontId="3" fillId="4" borderId="10" xfId="0" applyFont="1" applyFill="1" applyBorder="1" applyAlignment="1">
      <alignment horizontal="left"/>
    </xf>
    <xf numFmtId="0" fontId="2" fillId="4" borderId="13" xfId="0" applyFont="1" applyFill="1" applyBorder="1" applyAlignment="1">
      <alignment horizontal="left" wrapText="1"/>
    </xf>
    <xf numFmtId="0" fontId="2" fillId="4" borderId="14" xfId="0" applyFont="1" applyFill="1" applyBorder="1" applyAlignment="1">
      <alignment horizontal="left" wrapText="1"/>
    </xf>
    <xf numFmtId="0" fontId="2" fillId="4" borderId="15" xfId="0" applyFont="1" applyFill="1" applyBorder="1" applyAlignment="1">
      <alignment horizontal="left" wrapText="1"/>
    </xf>
    <xf numFmtId="0" fontId="3" fillId="4" borderId="0" xfId="0" applyFont="1" applyFill="1" applyAlignment="1">
      <alignment horizontal="right"/>
    </xf>
    <xf numFmtId="0" fontId="2" fillId="4" borderId="13" xfId="0" applyFont="1" applyFill="1" applyBorder="1" applyAlignment="1">
      <alignment horizontal="left" vertical="center" wrapText="1"/>
    </xf>
    <xf numFmtId="0" fontId="2" fillId="4" borderId="14" xfId="0" applyFont="1" applyFill="1" applyBorder="1" applyAlignment="1">
      <alignment horizontal="left" vertical="center" wrapText="1"/>
    </xf>
    <xf numFmtId="0" fontId="2" fillId="4" borderId="15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right"/>
    </xf>
    <xf numFmtId="0" fontId="2" fillId="4" borderId="5" xfId="0" applyFont="1" applyFill="1" applyBorder="1" applyAlignment="1">
      <alignment horizontal="left" wrapText="1"/>
    </xf>
    <xf numFmtId="0" fontId="2" fillId="4" borderId="0" xfId="0" applyFont="1" applyFill="1" applyBorder="1" applyAlignment="1">
      <alignment horizontal="left" wrapText="1"/>
    </xf>
    <xf numFmtId="0" fontId="2" fillId="4" borderId="12" xfId="0" applyFont="1" applyFill="1" applyBorder="1" applyAlignment="1">
      <alignment horizontal="left" wrapText="1"/>
    </xf>
    <xf numFmtId="0" fontId="2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14" fontId="2" fillId="4" borderId="2" xfId="0" applyNumberFormat="1" applyFont="1" applyFill="1" applyBorder="1" applyAlignment="1">
      <alignment horizontal="center"/>
    </xf>
    <xf numFmtId="14" fontId="2" fillId="4" borderId="4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right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B3350B67-BDAF-4C5D-8D61-F00E330C66A5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93"/>
  <sheetViews>
    <sheetView tabSelected="1" workbookViewId="0">
      <selection activeCell="J19" sqref="J19"/>
    </sheetView>
  </sheetViews>
  <sheetFormatPr baseColWidth="10" defaultRowHeight="14.4" x14ac:dyDescent="0.3"/>
  <cols>
    <col min="1" max="1" width="4.33203125" customWidth="1"/>
    <col min="2" max="2" width="76.109375" customWidth="1"/>
    <col min="3" max="5" width="4.33203125" customWidth="1"/>
  </cols>
  <sheetData>
    <row r="1" spans="2:2" x14ac:dyDescent="0.3">
      <c r="B1" s="1" t="s">
        <v>2</v>
      </c>
    </row>
    <row r="2" spans="2:2" s="4" customFormat="1" x14ac:dyDescent="0.3">
      <c r="B2" s="6" t="s">
        <v>32</v>
      </c>
    </row>
    <row r="3" spans="2:2" x14ac:dyDescent="0.3">
      <c r="B3" s="2" t="s">
        <v>6</v>
      </c>
    </row>
    <row r="4" spans="2:2" x14ac:dyDescent="0.3">
      <c r="B4" s="2" t="s">
        <v>7</v>
      </c>
    </row>
    <row r="5" spans="2:2" x14ac:dyDescent="0.3">
      <c r="B5" s="2" t="s">
        <v>8</v>
      </c>
    </row>
    <row r="6" spans="2:2" x14ac:dyDescent="0.3">
      <c r="B6" s="2" t="s">
        <v>9</v>
      </c>
    </row>
    <row r="7" spans="2:2" x14ac:dyDescent="0.3">
      <c r="B7" s="2" t="s">
        <v>10</v>
      </c>
    </row>
    <row r="8" spans="2:2" x14ac:dyDescent="0.3">
      <c r="B8" s="2" t="s">
        <v>11</v>
      </c>
    </row>
    <row r="9" spans="2:2" x14ac:dyDescent="0.3">
      <c r="B9" s="2" t="s">
        <v>12</v>
      </c>
    </row>
    <row r="10" spans="2:2" x14ac:dyDescent="0.3">
      <c r="B10" s="2" t="s">
        <v>13</v>
      </c>
    </row>
    <row r="11" spans="2:2" x14ac:dyDescent="0.3">
      <c r="B11" s="2" t="s">
        <v>21</v>
      </c>
    </row>
    <row r="12" spans="2:2" x14ac:dyDescent="0.3">
      <c r="B12" s="2" t="s">
        <v>20</v>
      </c>
    </row>
    <row r="13" spans="2:2" x14ac:dyDescent="0.3">
      <c r="B13" s="2" t="s">
        <v>19</v>
      </c>
    </row>
    <row r="14" spans="2:2" x14ac:dyDescent="0.3">
      <c r="B14" s="2" t="s">
        <v>22</v>
      </c>
    </row>
    <row r="15" spans="2:2" x14ac:dyDescent="0.3">
      <c r="B15" s="2" t="s">
        <v>17</v>
      </c>
    </row>
    <row r="16" spans="2:2" x14ac:dyDescent="0.3">
      <c r="B16" s="2" t="s">
        <v>18</v>
      </c>
    </row>
    <row r="17" spans="2:2" x14ac:dyDescent="0.3">
      <c r="B17" s="2" t="s">
        <v>16</v>
      </c>
    </row>
    <row r="18" spans="2:2" x14ac:dyDescent="0.3">
      <c r="B18" s="2" t="s">
        <v>15</v>
      </c>
    </row>
    <row r="19" spans="2:2" x14ac:dyDescent="0.3">
      <c r="B19" s="2" t="s">
        <v>14</v>
      </c>
    </row>
    <row r="21" spans="2:2" x14ac:dyDescent="0.3">
      <c r="B21" s="1" t="s">
        <v>3</v>
      </c>
    </row>
    <row r="22" spans="2:2" x14ac:dyDescent="0.3">
      <c r="B22" s="6" t="s">
        <v>32</v>
      </c>
    </row>
    <row r="23" spans="2:2" x14ac:dyDescent="0.3">
      <c r="B23" s="2" t="s">
        <v>0</v>
      </c>
    </row>
    <row r="24" spans="2:2" x14ac:dyDescent="0.3">
      <c r="B24" s="2" t="s">
        <v>25</v>
      </c>
    </row>
    <row r="25" spans="2:2" x14ac:dyDescent="0.3">
      <c r="B25" s="3" t="s">
        <v>26</v>
      </c>
    </row>
    <row r="27" spans="2:2" x14ac:dyDescent="0.3">
      <c r="B27" s="57" t="s">
        <v>84</v>
      </c>
    </row>
    <row r="28" spans="2:2" x14ac:dyDescent="0.3">
      <c r="B28" s="58" t="s">
        <v>32</v>
      </c>
    </row>
    <row r="29" spans="2:2" x14ac:dyDescent="0.3">
      <c r="B29" s="59" t="s">
        <v>85</v>
      </c>
    </row>
    <row r="30" spans="2:2" x14ac:dyDescent="0.3">
      <c r="B30" s="59" t="s">
        <v>86</v>
      </c>
    </row>
    <row r="31" spans="2:2" x14ac:dyDescent="0.3">
      <c r="B31" s="59" t="s">
        <v>87</v>
      </c>
    </row>
    <row r="32" spans="2:2" x14ac:dyDescent="0.3">
      <c r="B32" s="59" t="s">
        <v>89</v>
      </c>
    </row>
    <row r="33" spans="2:2" x14ac:dyDescent="0.3">
      <c r="B33" s="2" t="s">
        <v>97</v>
      </c>
    </row>
    <row r="34" spans="2:2" x14ac:dyDescent="0.3">
      <c r="B34" s="59" t="s">
        <v>88</v>
      </c>
    </row>
    <row r="35" spans="2:2" x14ac:dyDescent="0.3">
      <c r="B35" s="59" t="s">
        <v>95</v>
      </c>
    </row>
    <row r="36" spans="2:2" x14ac:dyDescent="0.3">
      <c r="B36" s="59" t="s">
        <v>91</v>
      </c>
    </row>
    <row r="37" spans="2:2" x14ac:dyDescent="0.3">
      <c r="B37" s="59" t="s">
        <v>92</v>
      </c>
    </row>
    <row r="38" spans="2:2" x14ac:dyDescent="0.3">
      <c r="B38" s="59" t="s">
        <v>93</v>
      </c>
    </row>
    <row r="39" spans="2:2" x14ac:dyDescent="0.3">
      <c r="B39" s="59" t="s">
        <v>96</v>
      </c>
    </row>
    <row r="40" spans="2:2" x14ac:dyDescent="0.3">
      <c r="B40" s="59" t="s">
        <v>94</v>
      </c>
    </row>
    <row r="42" spans="2:2" x14ac:dyDescent="0.3">
      <c r="B42" s="1" t="s">
        <v>75</v>
      </c>
    </row>
    <row r="43" spans="2:2" x14ac:dyDescent="0.3">
      <c r="B43" s="6" t="s">
        <v>32</v>
      </c>
    </row>
    <row r="44" spans="2:2" x14ac:dyDescent="0.3">
      <c r="B44" s="2" t="s">
        <v>23</v>
      </c>
    </row>
    <row r="45" spans="2:2" x14ac:dyDescent="0.3">
      <c r="B45" s="2" t="s">
        <v>24</v>
      </c>
    </row>
    <row r="46" spans="2:2" x14ac:dyDescent="0.3">
      <c r="B46" s="2" t="s">
        <v>90</v>
      </c>
    </row>
    <row r="47" spans="2:2" x14ac:dyDescent="0.3">
      <c r="B47" s="3" t="s">
        <v>77</v>
      </c>
    </row>
    <row r="49" spans="2:2" x14ac:dyDescent="0.3">
      <c r="B49" s="1" t="s">
        <v>71</v>
      </c>
    </row>
    <row r="50" spans="2:2" x14ac:dyDescent="0.3">
      <c r="B50" s="52" t="s">
        <v>32</v>
      </c>
    </row>
    <row r="51" spans="2:2" x14ac:dyDescent="0.3">
      <c r="B51" s="2" t="s">
        <v>78</v>
      </c>
    </row>
    <row r="52" spans="2:2" x14ac:dyDescent="0.3">
      <c r="B52" s="2" t="s">
        <v>79</v>
      </c>
    </row>
    <row r="53" spans="2:2" x14ac:dyDescent="0.3">
      <c r="B53" s="2" t="s">
        <v>80</v>
      </c>
    </row>
    <row r="54" spans="2:2" x14ac:dyDescent="0.3">
      <c r="B54" s="2" t="s">
        <v>81</v>
      </c>
    </row>
    <row r="55" spans="2:2" x14ac:dyDescent="0.3">
      <c r="B55" s="2" t="s">
        <v>82</v>
      </c>
    </row>
    <row r="56" spans="2:2" x14ac:dyDescent="0.3">
      <c r="B56" s="2" t="s">
        <v>83</v>
      </c>
    </row>
    <row r="57" spans="2:2" x14ac:dyDescent="0.3">
      <c r="B57" s="2" t="s">
        <v>74</v>
      </c>
    </row>
    <row r="59" spans="2:2" x14ac:dyDescent="0.3">
      <c r="B59" s="57" t="s">
        <v>121</v>
      </c>
    </row>
    <row r="60" spans="2:2" x14ac:dyDescent="0.3">
      <c r="B60" s="75" t="s">
        <v>32</v>
      </c>
    </row>
    <row r="61" spans="2:2" x14ac:dyDescent="0.3">
      <c r="B61" s="76" t="s">
        <v>122</v>
      </c>
    </row>
    <row r="62" spans="2:2" x14ac:dyDescent="0.3">
      <c r="B62" s="76" t="s">
        <v>123</v>
      </c>
    </row>
    <row r="64" spans="2:2" x14ac:dyDescent="0.3">
      <c r="B64" s="57" t="s">
        <v>140</v>
      </c>
    </row>
    <row r="65" spans="2:2" x14ac:dyDescent="0.3">
      <c r="B65" s="75" t="s">
        <v>32</v>
      </c>
    </row>
    <row r="66" spans="2:2" x14ac:dyDescent="0.3">
      <c r="B66" s="76" t="s">
        <v>141</v>
      </c>
    </row>
    <row r="67" spans="2:2" x14ac:dyDescent="0.3">
      <c r="B67" s="76" t="s">
        <v>142</v>
      </c>
    </row>
    <row r="68" spans="2:2" x14ac:dyDescent="0.3">
      <c r="B68" s="76" t="s">
        <v>143</v>
      </c>
    </row>
    <row r="70" spans="2:2" x14ac:dyDescent="0.3">
      <c r="B70" s="1" t="s">
        <v>106</v>
      </c>
    </row>
    <row r="71" spans="2:2" x14ac:dyDescent="0.3">
      <c r="B71" s="52" t="s">
        <v>32</v>
      </c>
    </row>
    <row r="72" spans="2:2" x14ac:dyDescent="0.3">
      <c r="B72" s="2" t="s">
        <v>107</v>
      </c>
    </row>
    <row r="73" spans="2:2" x14ac:dyDescent="0.3">
      <c r="B73" s="2" t="s">
        <v>108</v>
      </c>
    </row>
    <row r="74" spans="2:2" x14ac:dyDescent="0.3">
      <c r="B74" s="2" t="s">
        <v>109</v>
      </c>
    </row>
    <row r="75" spans="2:2" x14ac:dyDescent="0.3">
      <c r="B75" s="2" t="s">
        <v>110</v>
      </c>
    </row>
    <row r="76" spans="2:2" x14ac:dyDescent="0.3">
      <c r="B76" s="2" t="s">
        <v>111</v>
      </c>
    </row>
    <row r="77" spans="2:2" x14ac:dyDescent="0.3">
      <c r="B77" s="2" t="s">
        <v>112</v>
      </c>
    </row>
    <row r="79" spans="2:2" x14ac:dyDescent="0.3">
      <c r="B79" s="1" t="s">
        <v>1</v>
      </c>
    </row>
    <row r="80" spans="2:2" x14ac:dyDescent="0.3">
      <c r="B80" s="6" t="s">
        <v>32</v>
      </c>
    </row>
    <row r="81" spans="2:2" x14ac:dyDescent="0.3">
      <c r="B81" s="2" t="s">
        <v>44</v>
      </c>
    </row>
    <row r="82" spans="2:2" x14ac:dyDescent="0.3">
      <c r="B82" s="2" t="s">
        <v>45</v>
      </c>
    </row>
    <row r="83" spans="2:2" x14ac:dyDescent="0.3">
      <c r="B83" s="2" t="s">
        <v>4</v>
      </c>
    </row>
    <row r="84" spans="2:2" x14ac:dyDescent="0.3">
      <c r="B84" s="2" t="s">
        <v>5</v>
      </c>
    </row>
    <row r="86" spans="2:2" x14ac:dyDescent="0.3">
      <c r="B86" s="1" t="s">
        <v>40</v>
      </c>
    </row>
    <row r="87" spans="2:2" x14ac:dyDescent="0.3">
      <c r="B87" s="3" t="s">
        <v>41</v>
      </c>
    </row>
    <row r="88" spans="2:2" x14ac:dyDescent="0.3">
      <c r="B88" s="2" t="s">
        <v>42</v>
      </c>
    </row>
    <row r="89" spans="2:2" x14ac:dyDescent="0.3">
      <c r="B89" s="2" t="s">
        <v>43</v>
      </c>
    </row>
    <row r="91" spans="2:2" x14ac:dyDescent="0.3">
      <c r="B91" s="1" t="s">
        <v>120</v>
      </c>
    </row>
    <row r="92" spans="2:2" x14ac:dyDescent="0.3">
      <c r="B92" s="3" t="s">
        <v>36</v>
      </c>
    </row>
    <row r="93" spans="2:2" x14ac:dyDescent="0.3">
      <c r="B93" s="2" t="s">
        <v>37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13"/>
  <sheetViews>
    <sheetView zoomScaleNormal="100" workbookViewId="0">
      <pane ySplit="3" topLeftCell="A4" activePane="bottomLeft" state="frozen"/>
      <selection activeCell="G32" sqref="G32"/>
      <selection pane="bottomLeft" activeCell="E19" sqref="E19"/>
    </sheetView>
  </sheetViews>
  <sheetFormatPr baseColWidth="10" defaultColWidth="11.5546875" defaultRowHeight="14.4" x14ac:dyDescent="0.3"/>
  <cols>
    <col min="1" max="1" width="6.44140625" style="7" customWidth="1"/>
    <col min="2" max="2" width="12.44140625" style="7" customWidth="1"/>
    <col min="3" max="3" width="12.109375" style="7" customWidth="1"/>
    <col min="4" max="4" width="13.44140625" style="7" customWidth="1"/>
    <col min="5" max="5" width="11.33203125" style="8" customWidth="1"/>
    <col min="6" max="6" width="23.33203125" style="9" customWidth="1"/>
    <col min="7" max="8" width="25.44140625" style="7" customWidth="1"/>
    <col min="9" max="14" width="19.6640625" style="7" customWidth="1"/>
    <col min="15" max="17" width="11.5546875" style="7"/>
    <col min="18" max="18" width="37.6640625" style="7" customWidth="1"/>
    <col min="19" max="19" width="14.109375" style="7" customWidth="1"/>
    <col min="20" max="20" width="12.5546875" style="7" customWidth="1"/>
    <col min="21" max="21" width="8.6640625" style="7" customWidth="1"/>
    <col min="22" max="22" width="11.6640625" style="7" customWidth="1"/>
    <col min="23" max="23" width="11.5546875" style="7"/>
    <col min="24" max="24" width="37.6640625" style="7" customWidth="1"/>
    <col min="25" max="25" width="14.109375" style="7" customWidth="1"/>
    <col min="26" max="26" width="12.5546875" style="7" customWidth="1"/>
    <col min="27" max="27" width="8.6640625" style="7" customWidth="1"/>
    <col min="28" max="28" width="11.6640625" style="7" customWidth="1"/>
    <col min="29" max="29" width="11.5546875" style="7"/>
    <col min="30" max="30" width="37.6640625" style="7" customWidth="1"/>
    <col min="31" max="31" width="14.109375" style="7" customWidth="1"/>
    <col min="32" max="32" width="12.5546875" style="7" customWidth="1"/>
    <col min="33" max="33" width="8.6640625" style="7" customWidth="1"/>
    <col min="34" max="34" width="11.6640625" style="7" customWidth="1"/>
    <col min="35" max="36" width="11.5546875" style="7"/>
    <col min="37" max="37" width="14.6640625" style="7" customWidth="1"/>
    <col min="38" max="38" width="13.44140625" style="7" customWidth="1"/>
    <col min="39" max="39" width="14.6640625" style="7" customWidth="1"/>
    <col min="40" max="40" width="13.44140625" style="7" customWidth="1"/>
    <col min="41" max="41" width="51.109375" style="7" customWidth="1"/>
    <col min="42" max="42" width="17.109375" style="7" customWidth="1"/>
    <col min="43" max="46" width="15.33203125" style="7" customWidth="1"/>
    <col min="47" max="51" width="23.5546875" style="7" customWidth="1"/>
    <col min="52" max="52" width="58" style="7" customWidth="1"/>
    <col min="53" max="16384" width="11.5546875" style="7"/>
  </cols>
  <sheetData>
    <row r="1" spans="1:52" s="5" customFormat="1" ht="33.6" customHeight="1" thickBot="1" x14ac:dyDescent="0.35">
      <c r="A1" s="103" t="s">
        <v>30</v>
      </c>
      <c r="B1" s="90" t="s">
        <v>38</v>
      </c>
      <c r="C1" s="90" t="s">
        <v>39</v>
      </c>
      <c r="D1" s="90" t="s">
        <v>27</v>
      </c>
      <c r="E1" s="105" t="s">
        <v>28</v>
      </c>
      <c r="F1" s="108" t="s">
        <v>29</v>
      </c>
      <c r="G1" s="90" t="s">
        <v>2</v>
      </c>
      <c r="H1" s="101" t="s">
        <v>71</v>
      </c>
      <c r="I1" s="95" t="s">
        <v>3</v>
      </c>
      <c r="J1" s="96"/>
      <c r="K1" s="97"/>
      <c r="L1" s="111" t="s">
        <v>75</v>
      </c>
      <c r="M1" s="112"/>
      <c r="N1" s="113"/>
      <c r="O1" s="111" t="s">
        <v>31</v>
      </c>
      <c r="P1" s="112"/>
      <c r="Q1" s="113"/>
      <c r="R1" s="118" t="s">
        <v>102</v>
      </c>
      <c r="S1" s="118"/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8"/>
      <c r="AH1" s="118"/>
      <c r="AI1" s="118"/>
      <c r="AJ1" s="118"/>
      <c r="AK1" s="111" t="s">
        <v>115</v>
      </c>
      <c r="AL1" s="113"/>
      <c r="AM1" s="111" t="s">
        <v>117</v>
      </c>
      <c r="AN1" s="113"/>
      <c r="AO1" s="114" t="s">
        <v>34</v>
      </c>
      <c r="AP1" s="115"/>
      <c r="AQ1" s="125" t="s">
        <v>118</v>
      </c>
      <c r="AR1" s="127" t="s">
        <v>119</v>
      </c>
      <c r="AS1" s="119" t="s">
        <v>13</v>
      </c>
      <c r="AT1" s="129"/>
      <c r="AU1" s="111" t="s">
        <v>35</v>
      </c>
      <c r="AV1" s="112"/>
      <c r="AW1" s="112"/>
      <c r="AX1" s="112"/>
      <c r="AY1" s="115"/>
      <c r="AZ1" s="123" t="s">
        <v>136</v>
      </c>
    </row>
    <row r="2" spans="1:52" s="5" customFormat="1" ht="15.6" customHeight="1" x14ac:dyDescent="0.3">
      <c r="A2" s="104"/>
      <c r="B2" s="91"/>
      <c r="C2" s="91"/>
      <c r="D2" s="91"/>
      <c r="E2" s="106"/>
      <c r="F2" s="109"/>
      <c r="G2" s="91"/>
      <c r="H2" s="102"/>
      <c r="I2" s="93">
        <v>1</v>
      </c>
      <c r="J2" s="98">
        <v>2</v>
      </c>
      <c r="K2" s="99">
        <v>3</v>
      </c>
      <c r="L2" s="93">
        <v>1</v>
      </c>
      <c r="M2" s="98">
        <v>2</v>
      </c>
      <c r="N2" s="99">
        <v>3</v>
      </c>
      <c r="O2" s="93">
        <v>1</v>
      </c>
      <c r="P2" s="98">
        <v>2</v>
      </c>
      <c r="Q2" s="99">
        <v>3</v>
      </c>
      <c r="R2" s="114" t="s">
        <v>98</v>
      </c>
      <c r="S2" s="114"/>
      <c r="T2" s="112"/>
      <c r="U2" s="112"/>
      <c r="V2" s="112"/>
      <c r="W2" s="113"/>
      <c r="X2" s="111" t="s">
        <v>99</v>
      </c>
      <c r="Y2" s="114"/>
      <c r="Z2" s="112"/>
      <c r="AA2" s="112"/>
      <c r="AB2" s="112"/>
      <c r="AC2" s="113"/>
      <c r="AD2" s="111" t="s">
        <v>100</v>
      </c>
      <c r="AE2" s="114"/>
      <c r="AF2" s="112"/>
      <c r="AG2" s="112"/>
      <c r="AH2" s="112"/>
      <c r="AI2" s="115"/>
      <c r="AJ2" s="119" t="s">
        <v>104</v>
      </c>
      <c r="AK2" s="121" t="s">
        <v>101</v>
      </c>
      <c r="AL2" s="122" t="s">
        <v>116</v>
      </c>
      <c r="AM2" s="121" t="s">
        <v>101</v>
      </c>
      <c r="AN2" s="122" t="s">
        <v>116</v>
      </c>
      <c r="AO2" s="116"/>
      <c r="AP2" s="117"/>
      <c r="AQ2" s="126"/>
      <c r="AR2" s="128"/>
      <c r="AS2" s="120"/>
      <c r="AT2" s="130"/>
      <c r="AU2" s="66" t="s">
        <v>126</v>
      </c>
      <c r="AV2" s="53" t="s">
        <v>127</v>
      </c>
      <c r="AW2" s="53" t="s">
        <v>128</v>
      </c>
      <c r="AX2" s="53" t="s">
        <v>129</v>
      </c>
      <c r="AY2" s="54" t="s">
        <v>130</v>
      </c>
      <c r="AZ2" s="124"/>
    </row>
    <row r="3" spans="1:52" s="5" customFormat="1" ht="46.5" customHeight="1" x14ac:dyDescent="0.3">
      <c r="A3" s="94"/>
      <c r="B3" s="92"/>
      <c r="C3" s="92"/>
      <c r="D3" s="92"/>
      <c r="E3" s="107"/>
      <c r="F3" s="110"/>
      <c r="G3" s="92"/>
      <c r="H3" s="100"/>
      <c r="I3" s="94"/>
      <c r="J3" s="92"/>
      <c r="K3" s="100"/>
      <c r="L3" s="94"/>
      <c r="M3" s="92"/>
      <c r="N3" s="100"/>
      <c r="O3" s="94"/>
      <c r="P3" s="92"/>
      <c r="Q3" s="100"/>
      <c r="R3" s="55" t="s">
        <v>33</v>
      </c>
      <c r="S3" s="55" t="s">
        <v>105</v>
      </c>
      <c r="T3" s="53" t="s">
        <v>101</v>
      </c>
      <c r="U3" s="53" t="s">
        <v>124</v>
      </c>
      <c r="V3" s="53" t="s">
        <v>103</v>
      </c>
      <c r="W3" s="53" t="s">
        <v>125</v>
      </c>
      <c r="X3" s="66" t="s">
        <v>33</v>
      </c>
      <c r="Y3" s="55" t="s">
        <v>105</v>
      </c>
      <c r="Z3" s="53" t="s">
        <v>101</v>
      </c>
      <c r="AA3" s="53" t="s">
        <v>124</v>
      </c>
      <c r="AB3" s="53" t="s">
        <v>103</v>
      </c>
      <c r="AC3" s="53" t="s">
        <v>125</v>
      </c>
      <c r="AD3" s="66" t="s">
        <v>33</v>
      </c>
      <c r="AE3" s="55" t="s">
        <v>105</v>
      </c>
      <c r="AF3" s="53" t="s">
        <v>101</v>
      </c>
      <c r="AG3" s="53" t="s">
        <v>124</v>
      </c>
      <c r="AH3" s="53" t="s">
        <v>103</v>
      </c>
      <c r="AI3" s="53" t="s">
        <v>125</v>
      </c>
      <c r="AJ3" s="120"/>
      <c r="AK3" s="121"/>
      <c r="AL3" s="122"/>
      <c r="AM3" s="121"/>
      <c r="AN3" s="122"/>
      <c r="AO3" s="55" t="s">
        <v>138</v>
      </c>
      <c r="AP3" s="54" t="s">
        <v>139</v>
      </c>
      <c r="AQ3" s="126"/>
      <c r="AR3" s="128"/>
      <c r="AS3" s="74">
        <v>1</v>
      </c>
      <c r="AT3" s="77">
        <v>2</v>
      </c>
      <c r="AU3" s="79" t="s">
        <v>131</v>
      </c>
      <c r="AV3" s="80" t="s">
        <v>132</v>
      </c>
      <c r="AW3" s="80" t="s">
        <v>133</v>
      </c>
      <c r="AX3" s="80" t="s">
        <v>134</v>
      </c>
      <c r="AY3" s="81" t="s">
        <v>135</v>
      </c>
      <c r="AZ3" s="124"/>
    </row>
    <row r="4" spans="1:52" ht="83.25" customHeight="1" thickBot="1" x14ac:dyDescent="0.35">
      <c r="A4" s="69">
        <v>1</v>
      </c>
      <c r="B4" s="61" t="s">
        <v>148</v>
      </c>
      <c r="C4" s="70" t="s">
        <v>32</v>
      </c>
      <c r="D4" s="61" t="s">
        <v>147</v>
      </c>
      <c r="E4" s="71">
        <v>31308</v>
      </c>
      <c r="F4" s="72">
        <v>2.850978E+16</v>
      </c>
      <c r="G4" s="61" t="s">
        <v>18</v>
      </c>
      <c r="H4" s="62" t="s">
        <v>74</v>
      </c>
      <c r="I4" s="60" t="s">
        <v>26</v>
      </c>
      <c r="J4" s="61" t="s">
        <v>25</v>
      </c>
      <c r="K4" s="62" t="s">
        <v>0</v>
      </c>
      <c r="L4" s="60" t="s">
        <v>23</v>
      </c>
      <c r="M4" s="61" t="s">
        <v>77</v>
      </c>
      <c r="N4" s="62" t="s">
        <v>76</v>
      </c>
      <c r="O4" s="60" t="s">
        <v>44</v>
      </c>
      <c r="P4" s="61" t="s">
        <v>32</v>
      </c>
      <c r="Q4" s="62" t="s">
        <v>32</v>
      </c>
      <c r="R4" s="67" t="s">
        <v>88</v>
      </c>
      <c r="S4" s="67" t="s">
        <v>108</v>
      </c>
      <c r="T4" s="61"/>
      <c r="U4" s="61"/>
      <c r="V4" s="61">
        <f>T4*U4</f>
        <v>0</v>
      </c>
      <c r="W4" s="62">
        <f>V4/1000</f>
        <v>0</v>
      </c>
      <c r="X4" s="60" t="s">
        <v>88</v>
      </c>
      <c r="Y4" s="67" t="s">
        <v>108</v>
      </c>
      <c r="Z4" s="61"/>
      <c r="AA4" s="61"/>
      <c r="AB4" s="61">
        <f>Z4*AA4</f>
        <v>0</v>
      </c>
      <c r="AC4" s="62">
        <f>AB4/1000</f>
        <v>0</v>
      </c>
      <c r="AD4" s="60" t="s">
        <v>85</v>
      </c>
      <c r="AE4" s="67" t="s">
        <v>108</v>
      </c>
      <c r="AF4" s="61"/>
      <c r="AG4" s="61"/>
      <c r="AH4" s="61">
        <f>AF4*AG4</f>
        <v>0</v>
      </c>
      <c r="AI4" s="64">
        <f>AH4/1000</f>
        <v>0</v>
      </c>
      <c r="AJ4" s="68">
        <f>(W4+AC4+AI4)/1000</f>
        <v>0</v>
      </c>
      <c r="AK4" s="60"/>
      <c r="AL4" s="62">
        <v>0</v>
      </c>
      <c r="AM4" s="60"/>
      <c r="AN4" s="62">
        <v>0</v>
      </c>
      <c r="AO4" s="67"/>
      <c r="AP4" s="64"/>
      <c r="AQ4" s="65" t="s">
        <v>42</v>
      </c>
      <c r="AR4" s="68" t="s">
        <v>36</v>
      </c>
      <c r="AS4" s="63" t="s">
        <v>122</v>
      </c>
      <c r="AT4" s="68" t="s">
        <v>123</v>
      </c>
      <c r="AU4" s="60" t="s">
        <v>37</v>
      </c>
      <c r="AV4" s="60" t="s">
        <v>36</v>
      </c>
      <c r="AW4" s="60" t="s">
        <v>37</v>
      </c>
      <c r="AX4" s="60" t="s">
        <v>36</v>
      </c>
      <c r="AY4" s="78" t="s">
        <v>37</v>
      </c>
      <c r="AZ4" s="73" t="s">
        <v>137</v>
      </c>
    </row>
    <row r="5" spans="1:52" ht="83.25" customHeight="1" thickBot="1" x14ac:dyDescent="0.35">
      <c r="A5" s="69">
        <v>2</v>
      </c>
      <c r="B5" s="61" t="s">
        <v>149</v>
      </c>
      <c r="C5" s="70" t="s">
        <v>32</v>
      </c>
      <c r="D5" s="61" t="s">
        <v>150</v>
      </c>
      <c r="E5" s="71"/>
      <c r="F5" s="72"/>
      <c r="G5" s="61" t="s">
        <v>18</v>
      </c>
      <c r="H5" s="62" t="s">
        <v>74</v>
      </c>
      <c r="I5" s="60" t="s">
        <v>26</v>
      </c>
      <c r="J5" s="61" t="s">
        <v>25</v>
      </c>
      <c r="K5" s="62" t="s">
        <v>0</v>
      </c>
      <c r="L5" s="60" t="s">
        <v>23</v>
      </c>
      <c r="M5" s="61" t="s">
        <v>77</v>
      </c>
      <c r="N5" s="62" t="s">
        <v>76</v>
      </c>
      <c r="O5" s="60" t="s">
        <v>44</v>
      </c>
      <c r="P5" s="61" t="s">
        <v>32</v>
      </c>
      <c r="Q5" s="62" t="s">
        <v>32</v>
      </c>
      <c r="R5" s="67" t="s">
        <v>88</v>
      </c>
      <c r="S5" s="67" t="s">
        <v>108</v>
      </c>
      <c r="T5" s="61"/>
      <c r="U5" s="61"/>
      <c r="V5" s="61">
        <f>T5*U5</f>
        <v>0</v>
      </c>
      <c r="W5" s="62">
        <f>V5/1000</f>
        <v>0</v>
      </c>
      <c r="X5" s="60" t="s">
        <v>88</v>
      </c>
      <c r="Y5" s="67" t="s">
        <v>108</v>
      </c>
      <c r="Z5" s="61"/>
      <c r="AA5" s="61"/>
      <c r="AB5" s="61">
        <f>Z5*AA5</f>
        <v>0</v>
      </c>
      <c r="AC5" s="62">
        <f>AB5/1000</f>
        <v>0</v>
      </c>
      <c r="AD5" s="60" t="s">
        <v>85</v>
      </c>
      <c r="AE5" s="67" t="s">
        <v>108</v>
      </c>
      <c r="AF5" s="61"/>
      <c r="AG5" s="61"/>
      <c r="AH5" s="61">
        <f>AF5*AG5</f>
        <v>0</v>
      </c>
      <c r="AI5" s="64">
        <f>AH5/1000</f>
        <v>0</v>
      </c>
      <c r="AJ5" s="68">
        <f>(W5+AC5+AI5)/1000</f>
        <v>0</v>
      </c>
      <c r="AK5" s="60"/>
      <c r="AL5" s="62">
        <v>0</v>
      </c>
      <c r="AM5" s="60"/>
      <c r="AN5" s="62">
        <v>0</v>
      </c>
      <c r="AO5" s="67"/>
      <c r="AP5" s="64"/>
      <c r="AQ5" s="65" t="s">
        <v>42</v>
      </c>
      <c r="AR5" s="68" t="s">
        <v>36</v>
      </c>
      <c r="AS5" s="63" t="s">
        <v>122</v>
      </c>
      <c r="AT5" s="68" t="s">
        <v>123</v>
      </c>
      <c r="AU5" s="60" t="s">
        <v>37</v>
      </c>
      <c r="AV5" s="60" t="s">
        <v>36</v>
      </c>
      <c r="AW5" s="60" t="s">
        <v>37</v>
      </c>
      <c r="AX5" s="60" t="s">
        <v>36</v>
      </c>
      <c r="AY5" s="78" t="s">
        <v>37</v>
      </c>
      <c r="AZ5" s="73" t="s">
        <v>137</v>
      </c>
    </row>
    <row r="6" spans="1:52" ht="83.25" customHeight="1" thickBot="1" x14ac:dyDescent="0.35">
      <c r="A6" s="69">
        <v>3</v>
      </c>
      <c r="B6" s="61" t="s">
        <v>151</v>
      </c>
      <c r="C6" s="70" t="s">
        <v>32</v>
      </c>
      <c r="D6" s="61" t="s">
        <v>152</v>
      </c>
      <c r="E6" s="71"/>
      <c r="F6" s="72"/>
      <c r="G6" s="61" t="s">
        <v>18</v>
      </c>
      <c r="H6" s="62" t="s">
        <v>74</v>
      </c>
      <c r="I6" s="60" t="s">
        <v>26</v>
      </c>
      <c r="J6" s="61" t="s">
        <v>25</v>
      </c>
      <c r="K6" s="62" t="s">
        <v>0</v>
      </c>
      <c r="L6" s="60" t="s">
        <v>23</v>
      </c>
      <c r="M6" s="61" t="s">
        <v>77</v>
      </c>
      <c r="N6" s="62" t="s">
        <v>76</v>
      </c>
      <c r="O6" s="60" t="s">
        <v>44</v>
      </c>
      <c r="P6" s="61" t="s">
        <v>32</v>
      </c>
      <c r="Q6" s="62" t="s">
        <v>32</v>
      </c>
      <c r="R6" s="67" t="s">
        <v>88</v>
      </c>
      <c r="S6" s="67" t="s">
        <v>108</v>
      </c>
      <c r="T6" s="61"/>
      <c r="U6" s="61"/>
      <c r="V6" s="61">
        <f>T6*U6</f>
        <v>0</v>
      </c>
      <c r="W6" s="62">
        <f>V6/1000</f>
        <v>0</v>
      </c>
      <c r="X6" s="60" t="s">
        <v>88</v>
      </c>
      <c r="Y6" s="67" t="s">
        <v>108</v>
      </c>
      <c r="Z6" s="61"/>
      <c r="AA6" s="61"/>
      <c r="AB6" s="61">
        <f>Z6*AA6</f>
        <v>0</v>
      </c>
      <c r="AC6" s="62">
        <f>AB6/1000</f>
        <v>0</v>
      </c>
      <c r="AD6" s="60" t="s">
        <v>85</v>
      </c>
      <c r="AE6" s="67" t="s">
        <v>108</v>
      </c>
      <c r="AF6" s="61"/>
      <c r="AG6" s="61"/>
      <c r="AH6" s="61">
        <f>AF6*AG6</f>
        <v>0</v>
      </c>
      <c r="AI6" s="64">
        <f>AH6/1000</f>
        <v>0</v>
      </c>
      <c r="AJ6" s="68">
        <f>(W6+AC6+AI6)/1000</f>
        <v>0</v>
      </c>
      <c r="AK6" s="60"/>
      <c r="AL6" s="62">
        <v>0</v>
      </c>
      <c r="AM6" s="60"/>
      <c r="AN6" s="62">
        <v>0</v>
      </c>
      <c r="AO6" s="67"/>
      <c r="AP6" s="64"/>
      <c r="AQ6" s="65" t="s">
        <v>42</v>
      </c>
      <c r="AR6" s="68" t="s">
        <v>36</v>
      </c>
      <c r="AS6" s="63" t="s">
        <v>122</v>
      </c>
      <c r="AT6" s="68" t="s">
        <v>123</v>
      </c>
      <c r="AU6" s="60" t="s">
        <v>37</v>
      </c>
      <c r="AV6" s="60" t="s">
        <v>36</v>
      </c>
      <c r="AW6" s="60" t="s">
        <v>37</v>
      </c>
      <c r="AX6" s="60" t="s">
        <v>36</v>
      </c>
      <c r="AY6" s="78" t="s">
        <v>37</v>
      </c>
      <c r="AZ6" s="73" t="s">
        <v>137</v>
      </c>
    </row>
    <row r="7" spans="1:52" ht="83.25" customHeight="1" thickBot="1" x14ac:dyDescent="0.35">
      <c r="A7" s="69">
        <v>4</v>
      </c>
      <c r="B7" s="61" t="s">
        <v>153</v>
      </c>
      <c r="C7" s="70" t="s">
        <v>32</v>
      </c>
      <c r="D7" s="61" t="s">
        <v>154</v>
      </c>
      <c r="E7" s="71"/>
      <c r="F7" s="72"/>
      <c r="G7" s="61" t="s">
        <v>18</v>
      </c>
      <c r="H7" s="62" t="s">
        <v>74</v>
      </c>
      <c r="I7" s="60" t="s">
        <v>26</v>
      </c>
      <c r="J7" s="61" t="s">
        <v>25</v>
      </c>
      <c r="K7" s="62" t="s">
        <v>0</v>
      </c>
      <c r="L7" s="60" t="s">
        <v>23</v>
      </c>
      <c r="M7" s="61" t="s">
        <v>77</v>
      </c>
      <c r="N7" s="62" t="s">
        <v>76</v>
      </c>
      <c r="O7" s="60" t="s">
        <v>44</v>
      </c>
      <c r="P7" s="61" t="s">
        <v>32</v>
      </c>
      <c r="Q7" s="62" t="s">
        <v>32</v>
      </c>
      <c r="R7" s="67" t="s">
        <v>88</v>
      </c>
      <c r="S7" s="67" t="s">
        <v>108</v>
      </c>
      <c r="T7" s="61"/>
      <c r="U7" s="61"/>
      <c r="V7" s="61">
        <f>T7*U7</f>
        <v>0</v>
      </c>
      <c r="W7" s="62">
        <f>V7/1000</f>
        <v>0</v>
      </c>
      <c r="X7" s="60" t="s">
        <v>88</v>
      </c>
      <c r="Y7" s="67" t="s">
        <v>108</v>
      </c>
      <c r="Z7" s="61"/>
      <c r="AA7" s="61"/>
      <c r="AB7" s="61">
        <f>Z7*AA7</f>
        <v>0</v>
      </c>
      <c r="AC7" s="62">
        <f>AB7/1000</f>
        <v>0</v>
      </c>
      <c r="AD7" s="60" t="s">
        <v>85</v>
      </c>
      <c r="AE7" s="67" t="s">
        <v>108</v>
      </c>
      <c r="AF7" s="61"/>
      <c r="AG7" s="61"/>
      <c r="AH7" s="61">
        <f>AF7*AG7</f>
        <v>0</v>
      </c>
      <c r="AI7" s="64">
        <f>AH7/1000</f>
        <v>0</v>
      </c>
      <c r="AJ7" s="68">
        <f>(W7+AC7+AI7)/1000</f>
        <v>0</v>
      </c>
      <c r="AK7" s="60"/>
      <c r="AL7" s="62">
        <v>0</v>
      </c>
      <c r="AM7" s="60"/>
      <c r="AN7" s="62">
        <v>0</v>
      </c>
      <c r="AO7" s="67"/>
      <c r="AP7" s="64"/>
      <c r="AQ7" s="65" t="s">
        <v>42</v>
      </c>
      <c r="AR7" s="68" t="s">
        <v>36</v>
      </c>
      <c r="AS7" s="63" t="s">
        <v>122</v>
      </c>
      <c r="AT7" s="68" t="s">
        <v>123</v>
      </c>
      <c r="AU7" s="60" t="s">
        <v>37</v>
      </c>
      <c r="AV7" s="60" t="s">
        <v>36</v>
      </c>
      <c r="AW7" s="60" t="s">
        <v>37</v>
      </c>
      <c r="AX7" s="60" t="s">
        <v>36</v>
      </c>
      <c r="AY7" s="78" t="s">
        <v>37</v>
      </c>
      <c r="AZ7" s="73" t="s">
        <v>137</v>
      </c>
    </row>
    <row r="8" spans="1:52" ht="83.25" customHeight="1" thickBot="1" x14ac:dyDescent="0.35">
      <c r="A8" s="69">
        <v>5</v>
      </c>
      <c r="B8" s="61" t="s">
        <v>145</v>
      </c>
      <c r="C8" s="70" t="s">
        <v>32</v>
      </c>
      <c r="D8" s="61" t="s">
        <v>146</v>
      </c>
      <c r="E8" s="71"/>
      <c r="F8" s="72"/>
      <c r="G8" s="61" t="s">
        <v>18</v>
      </c>
      <c r="H8" s="62" t="s">
        <v>74</v>
      </c>
      <c r="I8" s="60" t="s">
        <v>26</v>
      </c>
      <c r="J8" s="61" t="s">
        <v>25</v>
      </c>
      <c r="K8" s="62" t="s">
        <v>0</v>
      </c>
      <c r="L8" s="60" t="s">
        <v>23</v>
      </c>
      <c r="M8" s="61" t="s">
        <v>77</v>
      </c>
      <c r="N8" s="62" t="s">
        <v>76</v>
      </c>
      <c r="O8" s="60" t="s">
        <v>44</v>
      </c>
      <c r="P8" s="61" t="s">
        <v>32</v>
      </c>
      <c r="Q8" s="62" t="s">
        <v>32</v>
      </c>
      <c r="R8" s="67" t="s">
        <v>88</v>
      </c>
      <c r="S8" s="67" t="s">
        <v>108</v>
      </c>
      <c r="T8" s="61"/>
      <c r="U8" s="61"/>
      <c r="V8" s="61">
        <f t="shared" ref="V8:V10" si="0">T8*U8</f>
        <v>0</v>
      </c>
      <c r="W8" s="62">
        <f t="shared" ref="W8:W13" si="1">V8/1000</f>
        <v>0</v>
      </c>
      <c r="X8" s="60" t="s">
        <v>88</v>
      </c>
      <c r="Y8" s="67" t="s">
        <v>108</v>
      </c>
      <c r="Z8" s="61"/>
      <c r="AA8" s="61"/>
      <c r="AB8" s="61">
        <f t="shared" ref="AB8:AB10" si="2">Z8*AA8</f>
        <v>0</v>
      </c>
      <c r="AC8" s="62">
        <f t="shared" ref="AC8:AC13" si="3">AB8/1000</f>
        <v>0</v>
      </c>
      <c r="AD8" s="60" t="s">
        <v>85</v>
      </c>
      <c r="AE8" s="67" t="s">
        <v>108</v>
      </c>
      <c r="AF8" s="61"/>
      <c r="AG8" s="61"/>
      <c r="AH8" s="61">
        <f t="shared" ref="AH8:AH10" si="4">AF8*AG8</f>
        <v>0</v>
      </c>
      <c r="AI8" s="64">
        <f t="shared" ref="AI8:AI13" si="5">AH8/1000</f>
        <v>0</v>
      </c>
      <c r="AJ8" s="68">
        <f t="shared" ref="AJ8:AJ10" si="6">(W8+AC8+AI8)/1000</f>
        <v>0</v>
      </c>
      <c r="AK8" s="60"/>
      <c r="AL8" s="62">
        <v>0</v>
      </c>
      <c r="AM8" s="60"/>
      <c r="AN8" s="62">
        <v>0</v>
      </c>
      <c r="AO8" s="67"/>
      <c r="AP8" s="64"/>
      <c r="AQ8" s="65" t="s">
        <v>42</v>
      </c>
      <c r="AR8" s="68" t="s">
        <v>36</v>
      </c>
      <c r="AS8" s="63" t="s">
        <v>122</v>
      </c>
      <c r="AT8" s="68" t="s">
        <v>123</v>
      </c>
      <c r="AU8" s="60" t="s">
        <v>37</v>
      </c>
      <c r="AV8" s="60" t="s">
        <v>36</v>
      </c>
      <c r="AW8" s="60" t="s">
        <v>37</v>
      </c>
      <c r="AX8" s="60" t="s">
        <v>36</v>
      </c>
      <c r="AY8" s="78" t="s">
        <v>37</v>
      </c>
      <c r="AZ8" s="73" t="s">
        <v>137</v>
      </c>
    </row>
    <row r="9" spans="1:52" ht="83.25" customHeight="1" thickBot="1" x14ac:dyDescent="0.35">
      <c r="A9" s="69">
        <v>6</v>
      </c>
      <c r="B9" s="61" t="s">
        <v>155</v>
      </c>
      <c r="C9" s="70" t="s">
        <v>32</v>
      </c>
      <c r="D9" s="61" t="s">
        <v>156</v>
      </c>
      <c r="E9" s="71"/>
      <c r="F9" s="72"/>
      <c r="G9" s="61" t="s">
        <v>18</v>
      </c>
      <c r="H9" s="62" t="s">
        <v>74</v>
      </c>
      <c r="I9" s="60" t="s">
        <v>26</v>
      </c>
      <c r="J9" s="61" t="s">
        <v>25</v>
      </c>
      <c r="K9" s="62" t="s">
        <v>0</v>
      </c>
      <c r="L9" s="60" t="s">
        <v>23</v>
      </c>
      <c r="M9" s="61" t="s">
        <v>77</v>
      </c>
      <c r="N9" s="62" t="s">
        <v>76</v>
      </c>
      <c r="O9" s="60" t="s">
        <v>44</v>
      </c>
      <c r="P9" s="61" t="s">
        <v>32</v>
      </c>
      <c r="Q9" s="62" t="s">
        <v>32</v>
      </c>
      <c r="R9" s="67" t="s">
        <v>88</v>
      </c>
      <c r="S9" s="67" t="s">
        <v>108</v>
      </c>
      <c r="T9" s="61"/>
      <c r="U9" s="61"/>
      <c r="V9" s="61">
        <f t="shared" si="0"/>
        <v>0</v>
      </c>
      <c r="W9" s="62">
        <f t="shared" si="1"/>
        <v>0</v>
      </c>
      <c r="X9" s="60" t="s">
        <v>88</v>
      </c>
      <c r="Y9" s="67" t="s">
        <v>108</v>
      </c>
      <c r="Z9" s="61"/>
      <c r="AA9" s="61"/>
      <c r="AB9" s="61">
        <f t="shared" si="2"/>
        <v>0</v>
      </c>
      <c r="AC9" s="62">
        <f t="shared" si="3"/>
        <v>0</v>
      </c>
      <c r="AD9" s="60" t="s">
        <v>85</v>
      </c>
      <c r="AE9" s="67" t="s">
        <v>108</v>
      </c>
      <c r="AF9" s="61"/>
      <c r="AG9" s="61"/>
      <c r="AH9" s="61">
        <f t="shared" si="4"/>
        <v>0</v>
      </c>
      <c r="AI9" s="64">
        <f t="shared" si="5"/>
        <v>0</v>
      </c>
      <c r="AJ9" s="68">
        <f t="shared" si="6"/>
        <v>0</v>
      </c>
      <c r="AK9" s="60"/>
      <c r="AL9" s="62">
        <v>0</v>
      </c>
      <c r="AM9" s="60"/>
      <c r="AN9" s="62">
        <v>0</v>
      </c>
      <c r="AO9" s="67"/>
      <c r="AP9" s="64"/>
      <c r="AQ9" s="65" t="s">
        <v>42</v>
      </c>
      <c r="AR9" s="68" t="s">
        <v>36</v>
      </c>
      <c r="AS9" s="63" t="s">
        <v>122</v>
      </c>
      <c r="AT9" s="68" t="s">
        <v>123</v>
      </c>
      <c r="AU9" s="60" t="s">
        <v>37</v>
      </c>
      <c r="AV9" s="60" t="s">
        <v>36</v>
      </c>
      <c r="AW9" s="60" t="s">
        <v>37</v>
      </c>
      <c r="AX9" s="60" t="s">
        <v>36</v>
      </c>
      <c r="AY9" s="78" t="s">
        <v>37</v>
      </c>
      <c r="AZ9" s="73" t="s">
        <v>137</v>
      </c>
    </row>
    <row r="10" spans="1:52" ht="83.25" customHeight="1" thickBot="1" x14ac:dyDescent="0.35">
      <c r="A10" s="69">
        <v>7</v>
      </c>
      <c r="B10" s="61" t="s">
        <v>159</v>
      </c>
      <c r="C10" s="70" t="s">
        <v>32</v>
      </c>
      <c r="D10" s="61" t="s">
        <v>157</v>
      </c>
      <c r="E10" s="71"/>
      <c r="F10" s="72"/>
      <c r="G10" s="61" t="s">
        <v>18</v>
      </c>
      <c r="H10" s="62" t="s">
        <v>74</v>
      </c>
      <c r="I10" s="60" t="s">
        <v>26</v>
      </c>
      <c r="J10" s="61" t="s">
        <v>25</v>
      </c>
      <c r="K10" s="62" t="s">
        <v>0</v>
      </c>
      <c r="L10" s="60" t="s">
        <v>23</v>
      </c>
      <c r="M10" s="61" t="s">
        <v>77</v>
      </c>
      <c r="N10" s="62" t="s">
        <v>76</v>
      </c>
      <c r="O10" s="60" t="s">
        <v>44</v>
      </c>
      <c r="P10" s="61" t="s">
        <v>32</v>
      </c>
      <c r="Q10" s="62" t="s">
        <v>32</v>
      </c>
      <c r="R10" s="67" t="s">
        <v>88</v>
      </c>
      <c r="S10" s="67" t="s">
        <v>108</v>
      </c>
      <c r="T10" s="61"/>
      <c r="U10" s="61"/>
      <c r="V10" s="61">
        <f t="shared" si="0"/>
        <v>0</v>
      </c>
      <c r="W10" s="62">
        <f t="shared" si="1"/>
        <v>0</v>
      </c>
      <c r="X10" s="60" t="s">
        <v>88</v>
      </c>
      <c r="Y10" s="67" t="s">
        <v>108</v>
      </c>
      <c r="Z10" s="61"/>
      <c r="AA10" s="61"/>
      <c r="AB10" s="61">
        <f t="shared" si="2"/>
        <v>0</v>
      </c>
      <c r="AC10" s="62">
        <f t="shared" si="3"/>
        <v>0</v>
      </c>
      <c r="AD10" s="60" t="s">
        <v>85</v>
      </c>
      <c r="AE10" s="67" t="s">
        <v>108</v>
      </c>
      <c r="AF10" s="61"/>
      <c r="AG10" s="61"/>
      <c r="AH10" s="61">
        <f t="shared" si="4"/>
        <v>0</v>
      </c>
      <c r="AI10" s="64">
        <f t="shared" si="5"/>
        <v>0</v>
      </c>
      <c r="AJ10" s="68">
        <f t="shared" si="6"/>
        <v>0</v>
      </c>
      <c r="AK10" s="60"/>
      <c r="AL10" s="62">
        <v>0</v>
      </c>
      <c r="AM10" s="60"/>
      <c r="AN10" s="62">
        <v>0</v>
      </c>
      <c r="AO10" s="67"/>
      <c r="AP10" s="64"/>
      <c r="AQ10" s="65" t="s">
        <v>42</v>
      </c>
      <c r="AR10" s="68" t="s">
        <v>36</v>
      </c>
      <c r="AS10" s="63" t="s">
        <v>122</v>
      </c>
      <c r="AT10" s="68" t="s">
        <v>123</v>
      </c>
      <c r="AU10" s="60" t="s">
        <v>37</v>
      </c>
      <c r="AV10" s="60" t="s">
        <v>36</v>
      </c>
      <c r="AW10" s="60" t="s">
        <v>37</v>
      </c>
      <c r="AX10" s="60" t="s">
        <v>36</v>
      </c>
      <c r="AY10" s="78" t="s">
        <v>37</v>
      </c>
      <c r="AZ10" s="73" t="s">
        <v>137</v>
      </c>
    </row>
    <row r="11" spans="1:52" ht="83.25" customHeight="1" thickBot="1" x14ac:dyDescent="0.35">
      <c r="A11" s="69">
        <v>8</v>
      </c>
      <c r="B11" s="61" t="s">
        <v>158</v>
      </c>
      <c r="C11" s="70" t="s">
        <v>32</v>
      </c>
      <c r="D11" s="61" t="s">
        <v>160</v>
      </c>
      <c r="E11" s="71"/>
      <c r="F11" s="72"/>
      <c r="G11" s="61" t="s">
        <v>18</v>
      </c>
      <c r="H11" s="62" t="s">
        <v>74</v>
      </c>
      <c r="I11" s="60" t="s">
        <v>26</v>
      </c>
      <c r="J11" s="61" t="s">
        <v>25</v>
      </c>
      <c r="K11" s="62" t="s">
        <v>0</v>
      </c>
      <c r="L11" s="60" t="s">
        <v>23</v>
      </c>
      <c r="M11" s="61" t="s">
        <v>77</v>
      </c>
      <c r="N11" s="62" t="s">
        <v>76</v>
      </c>
      <c r="O11" s="60" t="s">
        <v>44</v>
      </c>
      <c r="P11" s="61" t="s">
        <v>32</v>
      </c>
      <c r="Q11" s="62" t="s">
        <v>32</v>
      </c>
      <c r="R11" s="67" t="s">
        <v>88</v>
      </c>
      <c r="S11" s="67" t="s">
        <v>108</v>
      </c>
      <c r="T11" s="61"/>
      <c r="U11" s="61"/>
      <c r="V11" s="61">
        <f t="shared" ref="V11:V13" si="7">T11*U11</f>
        <v>0</v>
      </c>
      <c r="W11" s="62">
        <f t="shared" si="1"/>
        <v>0</v>
      </c>
      <c r="X11" s="60" t="s">
        <v>88</v>
      </c>
      <c r="Y11" s="67" t="s">
        <v>108</v>
      </c>
      <c r="Z11" s="61"/>
      <c r="AA11" s="61"/>
      <c r="AB11" s="61">
        <f t="shared" ref="AB11:AB13" si="8">Z11*AA11</f>
        <v>0</v>
      </c>
      <c r="AC11" s="62">
        <f t="shared" si="3"/>
        <v>0</v>
      </c>
      <c r="AD11" s="60" t="s">
        <v>85</v>
      </c>
      <c r="AE11" s="67" t="s">
        <v>108</v>
      </c>
      <c r="AF11" s="61"/>
      <c r="AG11" s="61"/>
      <c r="AH11" s="61">
        <f t="shared" ref="AH11:AH13" si="9">AF11*AG11</f>
        <v>0</v>
      </c>
      <c r="AI11" s="64">
        <f t="shared" si="5"/>
        <v>0</v>
      </c>
      <c r="AJ11" s="68">
        <f t="shared" ref="AJ11:AJ13" si="10">(W11+AC11+AI11)/1000</f>
        <v>0</v>
      </c>
      <c r="AK11" s="60"/>
      <c r="AL11" s="62">
        <v>0</v>
      </c>
      <c r="AM11" s="60"/>
      <c r="AN11" s="62">
        <v>0</v>
      </c>
      <c r="AO11" s="67"/>
      <c r="AP11" s="64"/>
      <c r="AQ11" s="65" t="s">
        <v>42</v>
      </c>
      <c r="AR11" s="68" t="s">
        <v>36</v>
      </c>
      <c r="AS11" s="63" t="s">
        <v>122</v>
      </c>
      <c r="AT11" s="68" t="s">
        <v>123</v>
      </c>
      <c r="AU11" s="60" t="s">
        <v>37</v>
      </c>
      <c r="AV11" s="60" t="s">
        <v>36</v>
      </c>
      <c r="AW11" s="60" t="s">
        <v>37</v>
      </c>
      <c r="AX11" s="60" t="s">
        <v>36</v>
      </c>
      <c r="AY11" s="78" t="s">
        <v>37</v>
      </c>
      <c r="AZ11" s="73" t="s">
        <v>137</v>
      </c>
    </row>
    <row r="12" spans="1:52" ht="83.25" customHeight="1" thickBot="1" x14ac:dyDescent="0.35">
      <c r="A12" s="69">
        <v>9</v>
      </c>
      <c r="B12" s="61" t="s">
        <v>161</v>
      </c>
      <c r="C12" s="70" t="s">
        <v>32</v>
      </c>
      <c r="D12" s="61" t="s">
        <v>162</v>
      </c>
      <c r="E12" s="71"/>
      <c r="F12" s="72"/>
      <c r="G12" s="61" t="s">
        <v>18</v>
      </c>
      <c r="H12" s="62" t="s">
        <v>74</v>
      </c>
      <c r="I12" s="60" t="s">
        <v>26</v>
      </c>
      <c r="J12" s="61" t="s">
        <v>25</v>
      </c>
      <c r="K12" s="62" t="s">
        <v>0</v>
      </c>
      <c r="L12" s="60" t="s">
        <v>23</v>
      </c>
      <c r="M12" s="61" t="s">
        <v>77</v>
      </c>
      <c r="N12" s="62" t="s">
        <v>76</v>
      </c>
      <c r="O12" s="60" t="s">
        <v>44</v>
      </c>
      <c r="P12" s="61" t="s">
        <v>32</v>
      </c>
      <c r="Q12" s="62" t="s">
        <v>32</v>
      </c>
      <c r="R12" s="67" t="s">
        <v>88</v>
      </c>
      <c r="S12" s="67" t="s">
        <v>108</v>
      </c>
      <c r="T12" s="61"/>
      <c r="U12" s="61"/>
      <c r="V12" s="61">
        <f t="shared" si="7"/>
        <v>0</v>
      </c>
      <c r="W12" s="62">
        <f t="shared" si="1"/>
        <v>0</v>
      </c>
      <c r="X12" s="60" t="s">
        <v>88</v>
      </c>
      <c r="Y12" s="67" t="s">
        <v>108</v>
      </c>
      <c r="Z12" s="61"/>
      <c r="AA12" s="61"/>
      <c r="AB12" s="61">
        <f t="shared" si="8"/>
        <v>0</v>
      </c>
      <c r="AC12" s="62">
        <f t="shared" si="3"/>
        <v>0</v>
      </c>
      <c r="AD12" s="60" t="s">
        <v>85</v>
      </c>
      <c r="AE12" s="67" t="s">
        <v>108</v>
      </c>
      <c r="AF12" s="61"/>
      <c r="AG12" s="61"/>
      <c r="AH12" s="61">
        <f t="shared" si="9"/>
        <v>0</v>
      </c>
      <c r="AI12" s="64">
        <f t="shared" si="5"/>
        <v>0</v>
      </c>
      <c r="AJ12" s="68">
        <f t="shared" si="10"/>
        <v>0</v>
      </c>
      <c r="AK12" s="60"/>
      <c r="AL12" s="62">
        <v>0</v>
      </c>
      <c r="AM12" s="60"/>
      <c r="AN12" s="62">
        <v>0</v>
      </c>
      <c r="AO12" s="67"/>
      <c r="AP12" s="64"/>
      <c r="AQ12" s="65" t="s">
        <v>42</v>
      </c>
      <c r="AR12" s="68" t="s">
        <v>36</v>
      </c>
      <c r="AS12" s="63" t="s">
        <v>122</v>
      </c>
      <c r="AT12" s="68" t="s">
        <v>123</v>
      </c>
      <c r="AU12" s="60" t="s">
        <v>37</v>
      </c>
      <c r="AV12" s="60" t="s">
        <v>36</v>
      </c>
      <c r="AW12" s="60" t="s">
        <v>37</v>
      </c>
      <c r="AX12" s="60" t="s">
        <v>36</v>
      </c>
      <c r="AY12" s="78" t="s">
        <v>37</v>
      </c>
      <c r="AZ12" s="73" t="s">
        <v>137</v>
      </c>
    </row>
    <row r="13" spans="1:52" ht="83.25" customHeight="1" thickBot="1" x14ac:dyDescent="0.35">
      <c r="A13" s="69">
        <v>10</v>
      </c>
      <c r="B13" s="61" t="s">
        <v>163</v>
      </c>
      <c r="C13" s="70" t="s">
        <v>32</v>
      </c>
      <c r="D13" s="61" t="s">
        <v>164</v>
      </c>
      <c r="E13" s="71"/>
      <c r="F13" s="72"/>
      <c r="G13" s="61" t="s">
        <v>18</v>
      </c>
      <c r="H13" s="62" t="s">
        <v>74</v>
      </c>
      <c r="I13" s="60" t="s">
        <v>26</v>
      </c>
      <c r="J13" s="61" t="s">
        <v>25</v>
      </c>
      <c r="K13" s="62" t="s">
        <v>0</v>
      </c>
      <c r="L13" s="60" t="s">
        <v>23</v>
      </c>
      <c r="M13" s="61" t="s">
        <v>77</v>
      </c>
      <c r="N13" s="62" t="s">
        <v>76</v>
      </c>
      <c r="O13" s="60" t="s">
        <v>44</v>
      </c>
      <c r="P13" s="61" t="s">
        <v>32</v>
      </c>
      <c r="Q13" s="62" t="s">
        <v>32</v>
      </c>
      <c r="R13" s="67" t="s">
        <v>88</v>
      </c>
      <c r="S13" s="67" t="s">
        <v>108</v>
      </c>
      <c r="T13" s="61"/>
      <c r="U13" s="61"/>
      <c r="V13" s="61">
        <f t="shared" si="7"/>
        <v>0</v>
      </c>
      <c r="W13" s="62">
        <f t="shared" si="1"/>
        <v>0</v>
      </c>
      <c r="X13" s="60" t="s">
        <v>88</v>
      </c>
      <c r="Y13" s="67" t="s">
        <v>108</v>
      </c>
      <c r="Z13" s="61"/>
      <c r="AA13" s="61"/>
      <c r="AB13" s="61">
        <f t="shared" si="8"/>
        <v>0</v>
      </c>
      <c r="AC13" s="62">
        <f t="shared" si="3"/>
        <v>0</v>
      </c>
      <c r="AD13" s="60" t="s">
        <v>85</v>
      </c>
      <c r="AE13" s="67" t="s">
        <v>108</v>
      </c>
      <c r="AF13" s="61"/>
      <c r="AG13" s="61"/>
      <c r="AH13" s="61">
        <f t="shared" si="9"/>
        <v>0</v>
      </c>
      <c r="AI13" s="64">
        <f t="shared" si="5"/>
        <v>0</v>
      </c>
      <c r="AJ13" s="68">
        <f t="shared" si="10"/>
        <v>0</v>
      </c>
      <c r="AK13" s="60"/>
      <c r="AL13" s="62">
        <v>0</v>
      </c>
      <c r="AM13" s="60"/>
      <c r="AN13" s="62">
        <v>0</v>
      </c>
      <c r="AO13" s="67"/>
      <c r="AP13" s="64"/>
      <c r="AQ13" s="65" t="s">
        <v>42</v>
      </c>
      <c r="AR13" s="68" t="s">
        <v>36</v>
      </c>
      <c r="AS13" s="63" t="s">
        <v>122</v>
      </c>
      <c r="AT13" s="68" t="s">
        <v>123</v>
      </c>
      <c r="AU13" s="60" t="s">
        <v>37</v>
      </c>
      <c r="AV13" s="60" t="s">
        <v>36</v>
      </c>
      <c r="AW13" s="60" t="s">
        <v>37</v>
      </c>
      <c r="AX13" s="60" t="s">
        <v>36</v>
      </c>
      <c r="AY13" s="78" t="s">
        <v>37</v>
      </c>
      <c r="AZ13" s="73" t="s">
        <v>137</v>
      </c>
    </row>
  </sheetData>
  <mergeCells count="37">
    <mergeCell ref="AZ1:AZ3"/>
    <mergeCell ref="AQ1:AQ3"/>
    <mergeCell ref="AR1:AR3"/>
    <mergeCell ref="AS1:AT2"/>
    <mergeCell ref="AK1:AL1"/>
    <mergeCell ref="AM1:AN1"/>
    <mergeCell ref="AM2:AM3"/>
    <mergeCell ref="AN2:AN3"/>
    <mergeCell ref="AU1:AY1"/>
    <mergeCell ref="Q2:Q3"/>
    <mergeCell ref="L1:N1"/>
    <mergeCell ref="O1:Q1"/>
    <mergeCell ref="AO1:AP2"/>
    <mergeCell ref="X2:AC2"/>
    <mergeCell ref="L2:L3"/>
    <mergeCell ref="M2:M3"/>
    <mergeCell ref="N2:N3"/>
    <mergeCell ref="O2:O3"/>
    <mergeCell ref="P2:P3"/>
    <mergeCell ref="R1:AJ1"/>
    <mergeCell ref="AJ2:AJ3"/>
    <mergeCell ref="AK2:AK3"/>
    <mergeCell ref="R2:W2"/>
    <mergeCell ref="AD2:AI2"/>
    <mergeCell ref="AL2:AL3"/>
    <mergeCell ref="A1:A3"/>
    <mergeCell ref="B1:B3"/>
    <mergeCell ref="D1:D3"/>
    <mergeCell ref="E1:E3"/>
    <mergeCell ref="F1:F3"/>
    <mergeCell ref="C1:C3"/>
    <mergeCell ref="G1:G3"/>
    <mergeCell ref="I2:I3"/>
    <mergeCell ref="I1:K1"/>
    <mergeCell ref="J2:J3"/>
    <mergeCell ref="K2:K3"/>
    <mergeCell ref="H1:H3"/>
  </mergeCells>
  <conditionalFormatting sqref="AJ1:AJ4 AJ14:AJ1048576">
    <cfRule type="cellIs" dxfId="11" priority="12" operator="greaterThan">
      <formula>6</formula>
    </cfRule>
  </conditionalFormatting>
  <conditionalFormatting sqref="AL1:AL4 AL14:AL1048576">
    <cfRule type="cellIs" dxfId="10" priority="11" operator="greaterThan">
      <formula>15</formula>
    </cfRule>
  </conditionalFormatting>
  <conditionalFormatting sqref="AN1:AN4 AN14:AN1048576">
    <cfRule type="cellIs" dxfId="9" priority="10" operator="greaterThan">
      <formula>150</formula>
    </cfRule>
  </conditionalFormatting>
  <conditionalFormatting sqref="AJ5">
    <cfRule type="cellIs" dxfId="8" priority="9" operator="greaterThan">
      <formula>6</formula>
    </cfRule>
  </conditionalFormatting>
  <conditionalFormatting sqref="AL5">
    <cfRule type="cellIs" dxfId="7" priority="8" operator="greaterThan">
      <formula>15</formula>
    </cfRule>
  </conditionalFormatting>
  <conditionalFormatting sqref="AN5">
    <cfRule type="cellIs" dxfId="6" priority="7" operator="greaterThan">
      <formula>150</formula>
    </cfRule>
  </conditionalFormatting>
  <conditionalFormatting sqref="AJ6">
    <cfRule type="cellIs" dxfId="5" priority="6" operator="greaterThan">
      <formula>6</formula>
    </cfRule>
  </conditionalFormatting>
  <conditionalFormatting sqref="AL6">
    <cfRule type="cellIs" dxfId="4" priority="5" operator="greaterThan">
      <formula>15</formula>
    </cfRule>
  </conditionalFormatting>
  <conditionalFormatting sqref="AN6">
    <cfRule type="cellIs" dxfId="3" priority="4" operator="greaterThan">
      <formula>150</formula>
    </cfRule>
  </conditionalFormatting>
  <conditionalFormatting sqref="AJ7:AJ13">
    <cfRule type="cellIs" dxfId="2" priority="3" operator="greaterThan">
      <formula>6</formula>
    </cfRule>
  </conditionalFormatting>
  <conditionalFormatting sqref="AL7:AL13">
    <cfRule type="cellIs" dxfId="1" priority="2" operator="greaterThan">
      <formula>15</formula>
    </cfRule>
  </conditionalFormatting>
  <conditionalFormatting sqref="AN7:AN13">
    <cfRule type="cellIs" dxfId="0" priority="1" operator="greaterThan">
      <formula>150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listes!$B$2:$B$19</xm:f>
          </x14:formula1>
          <xm:sqref>G4:G13</xm:sqref>
        </x14:dataValidation>
        <x14:dataValidation type="list" allowBlank="1" showInputMessage="1" showErrorMessage="1">
          <x14:formula1>
            <xm:f>listes!$B$22:$B$25</xm:f>
          </x14:formula1>
          <xm:sqref>I4:K13</xm:sqref>
        </x14:dataValidation>
        <x14:dataValidation type="list" allowBlank="1" showInputMessage="1" showErrorMessage="1">
          <x14:formula1>
            <xm:f>listes!$B$28:$B$40</xm:f>
          </x14:formula1>
          <xm:sqref>X4:X13 R4:R13 AD4:AD13</xm:sqref>
        </x14:dataValidation>
        <x14:dataValidation type="list" allowBlank="1" showInputMessage="1" showErrorMessage="1">
          <x14:formula1>
            <xm:f>listes!$B$43:$B$47</xm:f>
          </x14:formula1>
          <xm:sqref>L4:N13</xm:sqref>
        </x14:dataValidation>
        <x14:dataValidation type="list" allowBlank="1" showInputMessage="1" showErrorMessage="1">
          <x14:formula1>
            <xm:f>listes!$B$50:$B$57</xm:f>
          </x14:formula1>
          <xm:sqref>H4:H13</xm:sqref>
        </x14:dataValidation>
        <x14:dataValidation type="list" allowBlank="1" showInputMessage="1" showErrorMessage="1">
          <x14:formula1>
            <xm:f>listes!$B$60:$B$62</xm:f>
          </x14:formula1>
          <xm:sqref>AS4:AT13</xm:sqref>
        </x14:dataValidation>
        <x14:dataValidation type="list" allowBlank="1" showInputMessage="1" showErrorMessage="1">
          <x14:formula1>
            <xm:f>listes!$B$71:$B$77</xm:f>
          </x14:formula1>
          <xm:sqref>S4:S13 Y4:Y13 AE4:AE13</xm:sqref>
        </x14:dataValidation>
        <x14:dataValidation type="list" allowBlank="1" showInputMessage="1" showErrorMessage="1">
          <x14:formula1>
            <xm:f>listes!$B$80:$B$84</xm:f>
          </x14:formula1>
          <xm:sqref>O4:Q13</xm:sqref>
        </x14:dataValidation>
        <x14:dataValidation type="list" allowBlank="1" showInputMessage="1" showErrorMessage="1">
          <x14:formula1>
            <xm:f>listes!$B$87:$B$89</xm:f>
          </x14:formula1>
          <xm:sqref>AQ4:AQ13</xm:sqref>
        </x14:dataValidation>
        <x14:dataValidation type="list" allowBlank="1" showInputMessage="1" showErrorMessage="1">
          <x14:formula1>
            <xm:f>listes!$B$92:$B$93</xm:f>
          </x14:formula1>
          <xm:sqref>AU4:AY13 AR4:AR13</xm:sqref>
        </x14:dataValidation>
        <x14:dataValidation type="list" allowBlank="1" showInputMessage="1" showErrorMessage="1">
          <x14:formula1>
            <xm:f>listes!$B$65:$B$68</xm:f>
          </x14:formula1>
          <xm:sqref>AO4:AO13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75"/>
  <sheetViews>
    <sheetView view="pageLayout" zoomScale="90" zoomScaleNormal="100" zoomScalePageLayoutView="90" workbookViewId="0">
      <selection activeCell="Q1" sqref="Q1"/>
    </sheetView>
  </sheetViews>
  <sheetFormatPr baseColWidth="10" defaultColWidth="11.44140625" defaultRowHeight="15.6" x14ac:dyDescent="0.3"/>
  <cols>
    <col min="1" max="1" width="1.6640625" style="11" customWidth="1"/>
    <col min="2" max="2" width="33" style="11" customWidth="1"/>
    <col min="3" max="3" width="1.6640625" style="11" customWidth="1"/>
    <col min="4" max="5" width="11.44140625" style="11"/>
    <col min="6" max="6" width="1.6640625" style="11" customWidth="1"/>
    <col min="7" max="8" width="11.44140625" style="11"/>
    <col min="9" max="9" width="1.6640625" style="11" customWidth="1"/>
    <col min="10" max="11" width="11.44140625" style="11"/>
    <col min="12" max="12" width="1.6640625" style="11" customWidth="1"/>
    <col min="13" max="13" width="11.88671875" style="11" bestFit="1" customWidth="1"/>
    <col min="14" max="14" width="11.33203125" style="11" customWidth="1"/>
    <col min="15" max="15" width="1.6640625" style="11" customWidth="1"/>
    <col min="16" max="16" width="2.44140625" style="11" customWidth="1"/>
    <col min="17" max="16384" width="11.44140625" style="11"/>
  </cols>
  <sheetData>
    <row r="1" spans="1:17" x14ac:dyDescent="0.3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89">
        <v>1</v>
      </c>
    </row>
    <row r="2" spans="1:17" x14ac:dyDescent="0.3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3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3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3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3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3">
      <c r="A7" s="39"/>
      <c r="B7" s="40" t="s">
        <v>38</v>
      </c>
      <c r="C7" s="41"/>
      <c r="D7" s="145" t="str">
        <f>VLOOKUP(Q1,'à remplir'!A4:AZ13,2,FALSE)</f>
        <v>Arc</v>
      </c>
      <c r="E7" s="146"/>
      <c r="F7" s="41"/>
      <c r="G7" s="41"/>
      <c r="H7" s="40" t="s">
        <v>39</v>
      </c>
      <c r="I7" s="41"/>
      <c r="J7" s="145" t="str">
        <f>VLOOKUP(Q1,'à remplir'!A4:AZ13,3,FALSE)</f>
        <v>-</v>
      </c>
      <c r="K7" s="146"/>
      <c r="L7" s="41"/>
      <c r="M7" s="41"/>
      <c r="N7" s="41"/>
      <c r="O7" s="42"/>
      <c r="P7" s="10"/>
      <c r="Q7" s="10"/>
    </row>
    <row r="8" spans="1:17" x14ac:dyDescent="0.3">
      <c r="A8" s="39"/>
      <c r="B8" s="40" t="s">
        <v>27</v>
      </c>
      <c r="C8" s="41"/>
      <c r="D8" s="145" t="str">
        <f>VLOOKUP(Q1,'à remplir'!A4:AZ13,4,FALSE)</f>
        <v>Noémie</v>
      </c>
      <c r="E8" s="14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3">
      <c r="A9" s="39"/>
      <c r="B9" s="40" t="s">
        <v>46</v>
      </c>
      <c r="C9" s="41"/>
      <c r="D9" s="147">
        <f>VLOOKUP(Q1,'à remplir'!A4:AZ13,5,FALSE)</f>
        <v>31308</v>
      </c>
      <c r="E9" s="148"/>
      <c r="F9" s="41"/>
      <c r="G9" s="41"/>
      <c r="H9" s="40" t="s">
        <v>47</v>
      </c>
      <c r="I9" s="41"/>
      <c r="J9" s="149">
        <f>VLOOKUP(Q1,'à remplir'!A4:AZ13,6,FALSE)</f>
        <v>2.850978E+16</v>
      </c>
      <c r="K9" s="149"/>
      <c r="L9" s="149"/>
      <c r="M9" s="149"/>
      <c r="N9" s="12"/>
      <c r="O9" s="42"/>
      <c r="P9" s="10"/>
      <c r="Q9" s="10"/>
    </row>
    <row r="10" spans="1:17" x14ac:dyDescent="0.3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3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3">
      <c r="A12" s="15"/>
      <c r="B12" s="14" t="s">
        <v>2</v>
      </c>
      <c r="C12" s="15"/>
      <c r="D12" s="150" t="str">
        <f>VLOOKUP(Q1,'à remplir'!A4:AZ13,7,FALSE)</f>
        <v>Personne compétente en radioprotection</v>
      </c>
      <c r="E12" s="150"/>
      <c r="F12" s="150"/>
      <c r="G12" s="150"/>
      <c r="H12" s="150"/>
      <c r="I12" s="150"/>
      <c r="J12" s="150"/>
      <c r="K12" s="150"/>
      <c r="L12" s="150"/>
      <c r="M12" s="150"/>
      <c r="N12" s="150"/>
      <c r="O12" s="150"/>
      <c r="P12" s="10"/>
      <c r="Q12" s="10"/>
    </row>
    <row r="13" spans="1:17" x14ac:dyDescent="0.3">
      <c r="A13" s="15"/>
      <c r="B13" s="14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3">
      <c r="A14" s="15"/>
      <c r="B14" s="14" t="s">
        <v>71</v>
      </c>
      <c r="C14" s="15"/>
      <c r="D14" s="150" t="str">
        <f>VLOOKUP(Q1,'à remplir'!A4:AZ13,8,FALSE)</f>
        <v>Radioprotection</v>
      </c>
      <c r="E14" s="150"/>
      <c r="F14" s="150"/>
      <c r="G14" s="150"/>
      <c r="H14" s="150"/>
      <c r="I14" s="150"/>
      <c r="J14" s="150"/>
      <c r="K14" s="150"/>
      <c r="L14" s="150"/>
      <c r="M14" s="150"/>
      <c r="N14" s="150"/>
      <c r="O14" s="150"/>
      <c r="P14" s="10"/>
      <c r="Q14" s="10"/>
    </row>
    <row r="15" spans="1:17" x14ac:dyDescent="0.3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3">
      <c r="A16" s="13"/>
      <c r="B16" s="14" t="s">
        <v>3</v>
      </c>
      <c r="C16" s="13"/>
      <c r="D16" s="150" t="str">
        <f>VLOOKUP(Q1,'à remplir'!A4:AZ13,9,FALSE)</f>
        <v>Radiodiagnostic</v>
      </c>
      <c r="E16" s="150"/>
      <c r="F16" s="150"/>
      <c r="G16" s="150"/>
      <c r="H16" s="150"/>
      <c r="I16" s="150"/>
      <c r="J16" s="150"/>
      <c r="K16" s="150"/>
      <c r="L16" s="150"/>
      <c r="M16" s="150"/>
      <c r="N16" s="150"/>
      <c r="O16" s="150"/>
      <c r="P16" s="10"/>
      <c r="Q16" s="10"/>
    </row>
    <row r="17" spans="1:17" x14ac:dyDescent="0.3">
      <c r="A17" s="13"/>
      <c r="B17" s="13"/>
      <c r="C17" s="13"/>
      <c r="D17" s="150" t="str">
        <f>VLOOKUP(Q1,'à remplir'!A4:AZ13,10,FALSE)</f>
        <v>Pratique interventionnelle radioguidée</v>
      </c>
      <c r="E17" s="150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0"/>
      <c r="Q17" s="10"/>
    </row>
    <row r="18" spans="1:17" x14ac:dyDescent="0.3">
      <c r="A18" s="13"/>
      <c r="B18" s="14"/>
      <c r="C18" s="13"/>
      <c r="D18" s="150" t="str">
        <f>VLOOKUP(Q1,'à remplir'!A4:AZ13,11,FALSE)</f>
        <v>Utilisation d'accélérateurs à visée thérapeutique</v>
      </c>
      <c r="E18" s="150"/>
      <c r="F18" s="150"/>
      <c r="G18" s="150"/>
      <c r="H18" s="150"/>
      <c r="I18" s="150"/>
      <c r="J18" s="150"/>
      <c r="K18" s="150"/>
      <c r="L18" s="150"/>
      <c r="M18" s="150"/>
      <c r="N18" s="150"/>
      <c r="O18" s="150"/>
      <c r="P18" s="10"/>
      <c r="Q18" s="10"/>
    </row>
    <row r="19" spans="1:17" x14ac:dyDescent="0.3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3">
      <c r="A20" s="13"/>
      <c r="B20" s="14" t="s">
        <v>48</v>
      </c>
      <c r="C20" s="13"/>
      <c r="D20" s="150" t="str">
        <f>VLOOKUP(Q1,'à remplir'!A4:AZ13,12,FALSE)</f>
        <v>Scanner</v>
      </c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0"/>
      <c r="Q20" s="10"/>
    </row>
    <row r="21" spans="1:17" x14ac:dyDescent="0.3">
      <c r="A21" s="13"/>
      <c r="B21" s="13"/>
      <c r="C21" s="13"/>
      <c r="D21" s="150" t="str">
        <f>VLOOKUP(Q1,'à remplir'!A4:AZ13,13,FALSE)</f>
        <v>Générateurs de rayons X (table radio, mobile, panoramique, rétroalvéolaire)</v>
      </c>
      <c r="E21" s="150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0"/>
      <c r="Q21" s="10"/>
    </row>
    <row r="22" spans="1:17" x14ac:dyDescent="0.3">
      <c r="A22" s="13"/>
      <c r="B22" s="10"/>
      <c r="C22" s="13"/>
      <c r="D22" s="150" t="str">
        <f>VLOOKUP(Q1,'à remplir'!A4:AZ13,14,FALSE)</f>
        <v>Arceau bloc / Salle interventionnelle</v>
      </c>
      <c r="E22" s="150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0"/>
      <c r="Q22" s="10"/>
    </row>
    <row r="23" spans="1:17" x14ac:dyDescent="0.3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3">
      <c r="A24" s="13"/>
      <c r="B24" s="21" t="s">
        <v>49</v>
      </c>
      <c r="C24" s="13"/>
      <c r="D24" s="151" t="str">
        <f>VLOOKUP(Q1,'à remplir'!A4:AZ13,15,FALSE)</f>
        <v>Rayons X (faible énergie &lt; 120 keV)</v>
      </c>
      <c r="E24" s="151"/>
      <c r="F24" s="51"/>
      <c r="G24" s="151" t="str">
        <f>VLOOKUP(Q1,'à remplir'!A4:AZ13,16,FALSE)</f>
        <v>-</v>
      </c>
      <c r="H24" s="151"/>
      <c r="I24" s="51"/>
      <c r="J24" s="151" t="str">
        <f>VLOOKUP(Q1,'à remplir'!A4:AZ13,17,FALSE)</f>
        <v>-</v>
      </c>
      <c r="K24" s="151"/>
      <c r="L24" s="13"/>
      <c r="M24" s="13"/>
      <c r="N24" s="13"/>
      <c r="O24" s="13"/>
      <c r="P24" s="10"/>
      <c r="Q24" s="10"/>
    </row>
    <row r="25" spans="1:17" x14ac:dyDescent="0.3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3">
      <c r="A26" s="13"/>
      <c r="B26" s="14" t="s">
        <v>51</v>
      </c>
      <c r="C26" s="13"/>
      <c r="D26" s="150" t="s">
        <v>52</v>
      </c>
      <c r="E26" s="150"/>
      <c r="F26" s="150"/>
      <c r="G26" s="150"/>
      <c r="H26" s="150"/>
      <c r="I26" s="150"/>
      <c r="J26" s="150"/>
      <c r="K26" s="150"/>
      <c r="L26" s="150"/>
      <c r="M26" s="150"/>
      <c r="N26" s="150"/>
      <c r="O26" s="150"/>
    </row>
    <row r="27" spans="1:17" x14ac:dyDescent="0.3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3">
      <c r="A28" s="13"/>
      <c r="B28" s="56"/>
      <c r="C28" s="13"/>
      <c r="D28" s="136" t="s">
        <v>33</v>
      </c>
      <c r="E28" s="136"/>
      <c r="F28" s="28"/>
      <c r="G28" s="136" t="s">
        <v>106</v>
      </c>
      <c r="H28" s="136"/>
      <c r="I28" s="15"/>
      <c r="J28" s="167" t="s">
        <v>113</v>
      </c>
      <c r="K28" s="167"/>
      <c r="L28" s="28"/>
      <c r="M28" s="167" t="s">
        <v>114</v>
      </c>
      <c r="N28" s="167"/>
      <c r="O28" s="13"/>
    </row>
    <row r="29" spans="1:17" ht="6" customHeight="1" x14ac:dyDescent="0.3">
      <c r="A29" s="13"/>
      <c r="B29" s="56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3">
      <c r="A30" s="13">
        <v>1</v>
      </c>
      <c r="B30" s="150" t="str">
        <f>VLOOKUP(Q1,'à remplir'!A4:AZ13,18,FALSE)</f>
        <v>Au poste de commande (accélérateur radiothérapie)</v>
      </c>
      <c r="C30" s="150"/>
      <c r="D30" s="150"/>
      <c r="E30" s="150"/>
      <c r="F30" s="28"/>
      <c r="G30" s="150" t="str">
        <f>VLOOKUP(Q1,'à remplir'!A4:AZ13,19,FALSE)</f>
        <v>hebdomadaire</v>
      </c>
      <c r="H30" s="150"/>
      <c r="I30" s="28"/>
      <c r="J30" s="150">
        <f>VLOOKUP(Q1,'à remplir'!A4:AZ13,21,FALSE)</f>
        <v>0</v>
      </c>
      <c r="K30" s="150"/>
      <c r="L30" s="28"/>
      <c r="M30" s="150">
        <f>VLOOKUP(Q1,'à remplir'!A4:AZ13,23,FALSE)</f>
        <v>0</v>
      </c>
      <c r="N30" s="150"/>
      <c r="O30" s="13"/>
    </row>
    <row r="31" spans="1:17" ht="6.75" customHeight="1" x14ac:dyDescent="0.3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3">
      <c r="A32" s="13">
        <v>2</v>
      </c>
      <c r="B32" s="150" t="str">
        <f>VLOOKUP(Q1,'à remplir'!A4:AZ13,24,FALSE)</f>
        <v>Au poste de commande (accélérateur radiothérapie)</v>
      </c>
      <c r="C32" s="150"/>
      <c r="D32" s="150"/>
      <c r="E32" s="150"/>
      <c r="F32" s="28"/>
      <c r="G32" s="150" t="str">
        <f>VLOOKUP(Q1,'à remplir'!A4:AZ13,25,FALSE)</f>
        <v>hebdomadaire</v>
      </c>
      <c r="H32" s="150"/>
      <c r="I32" s="28"/>
      <c r="J32" s="150">
        <f>VLOOKUP(Q1,'à remplir'!A4:AZ13,27,FALSE)</f>
        <v>0</v>
      </c>
      <c r="K32" s="150"/>
      <c r="L32" s="28"/>
      <c r="M32" s="150">
        <f>VLOOKUP(Q1,'à remplir'!A4:AZ13,29,FALSE)</f>
        <v>0</v>
      </c>
      <c r="N32" s="150"/>
      <c r="O32" s="13"/>
    </row>
    <row r="33" spans="1:15" ht="6.75" customHeight="1" x14ac:dyDescent="0.3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3">
      <c r="A34" s="13">
        <v>3</v>
      </c>
      <c r="B34" s="150" t="str">
        <f>VLOOKUP(Q1,'à remplir'!A4:AZ13,30,FALSE)</f>
        <v>Au pupitre, derrière vitre plombée (scanner)</v>
      </c>
      <c r="C34" s="150"/>
      <c r="D34" s="150"/>
      <c r="E34" s="150"/>
      <c r="F34" s="28"/>
      <c r="G34" s="150" t="str">
        <f>VLOOKUP(Q1,'à remplir'!A4:AZ13,31,FALSE)</f>
        <v>hebdomadaire</v>
      </c>
      <c r="H34" s="150"/>
      <c r="I34" s="28"/>
      <c r="J34" s="150">
        <f>VLOOKUP(Q1,'à remplir'!A4:AZ13,33,FALSE)</f>
        <v>0</v>
      </c>
      <c r="K34" s="150"/>
      <c r="L34" s="28"/>
      <c r="M34" s="150">
        <f>VLOOKUP(Q1,'à remplir'!A4:AZ13,35,FALSE)</f>
        <v>0</v>
      </c>
      <c r="N34" s="150"/>
      <c r="O34" s="13"/>
    </row>
    <row r="35" spans="1:15" ht="6.75" customHeight="1" x14ac:dyDescent="0.3">
      <c r="A35" s="13"/>
      <c r="B35" s="56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3">
      <c r="A36" s="13"/>
      <c r="B36" s="136" t="s">
        <v>73</v>
      </c>
      <c r="C36" s="136"/>
      <c r="D36" s="136"/>
      <c r="E36" s="136"/>
      <c r="F36" s="13"/>
      <c r="G36" s="154">
        <f>VLOOKUP(Q1,'à remplir'!A4:AZ13,36,FALSE)</f>
        <v>0</v>
      </c>
      <c r="H36" s="155"/>
      <c r="I36" s="155"/>
      <c r="J36" s="155"/>
      <c r="K36" s="155"/>
      <c r="L36" s="155"/>
      <c r="M36" s="155"/>
      <c r="N36" s="155"/>
      <c r="O36" s="156"/>
    </row>
    <row r="37" spans="1:15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3">
      <c r="A38" s="13"/>
      <c r="B38" s="14" t="s">
        <v>66</v>
      </c>
      <c r="C38" s="13"/>
      <c r="D38" s="154">
        <f>VLOOKUP(Q1,'à remplir'!A4:AZ13,38,FALSE)</f>
        <v>0</v>
      </c>
      <c r="E38" s="155"/>
      <c r="F38" s="156"/>
      <c r="G38" s="136" t="s">
        <v>65</v>
      </c>
      <c r="H38" s="136"/>
      <c r="I38" s="136"/>
      <c r="J38" s="136"/>
      <c r="K38" s="150">
        <f>VLOOKUP(Q1,'à remplir'!A4:AZ13,40,FALSE)</f>
        <v>0</v>
      </c>
      <c r="L38" s="150"/>
      <c r="M38" s="150"/>
      <c r="N38" s="150"/>
      <c r="O38" s="150"/>
    </row>
    <row r="39" spans="1:15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3">
      <c r="A40" s="19"/>
      <c r="B40" s="82" t="s">
        <v>34</v>
      </c>
      <c r="C40" s="83"/>
      <c r="D40" s="160">
        <f>VLOOKUP(Q1,'à remplir'!A4:AZ13,41,FALSE)</f>
        <v>0</v>
      </c>
      <c r="E40" s="161"/>
      <c r="F40" s="161"/>
      <c r="G40" s="161"/>
      <c r="H40" s="161"/>
      <c r="I40" s="161"/>
      <c r="J40" s="161"/>
      <c r="K40" s="162"/>
      <c r="L40" s="84"/>
      <c r="M40" s="160">
        <f>VLOOKUP(Q1,'à remplir'!A4:AZ13,42,FALSE)</f>
        <v>0</v>
      </c>
      <c r="N40" s="162"/>
      <c r="O40" s="83"/>
    </row>
    <row r="41" spans="1:15" x14ac:dyDescent="0.3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3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3">
      <c r="A43" s="39"/>
      <c r="B43" s="40" t="s">
        <v>50</v>
      </c>
      <c r="C43" s="41"/>
      <c r="D43" s="140" t="str">
        <f>VLOOKUP(Q1,'à remplir'!A4:AZ13,43,FALSE)</f>
        <v>B</v>
      </c>
      <c r="E43" s="14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3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3">
      <c r="A45" s="39"/>
      <c r="B45" s="40" t="s">
        <v>72</v>
      </c>
      <c r="C45" s="41"/>
      <c r="D45" s="140" t="str">
        <f>VLOOKUP(Q1,'à remplir'!A4:AZ13,44,FALSE)</f>
        <v>OUI</v>
      </c>
      <c r="E45" s="140"/>
      <c r="F45" s="41"/>
      <c r="G45" s="141" t="s">
        <v>13</v>
      </c>
      <c r="H45" s="141"/>
      <c r="I45" s="41"/>
      <c r="J45" s="163" t="str">
        <f>VLOOKUP(Q1,'à remplir'!A4:AZ13,45,FALSE)</f>
        <v>à lecture différée</v>
      </c>
      <c r="K45" s="164"/>
      <c r="L45" s="49" t="s">
        <v>53</v>
      </c>
      <c r="M45" s="163" t="str">
        <f>VLOOKUP(Q1,'à remplir'!A4:AZ13,46,FALSE)</f>
        <v>opérationnelle</v>
      </c>
      <c r="N45" s="164"/>
      <c r="O45" s="42"/>
    </row>
    <row r="46" spans="1:15" x14ac:dyDescent="0.3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3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3">
      <c r="A48" s="13"/>
      <c r="B48" s="14" t="s">
        <v>54</v>
      </c>
      <c r="C48" s="13"/>
      <c r="D48" s="131" t="s">
        <v>55</v>
      </c>
      <c r="E48" s="132"/>
      <c r="F48" s="22"/>
      <c r="G48" s="22"/>
      <c r="H48" s="22"/>
      <c r="I48" s="22"/>
      <c r="J48" s="22"/>
      <c r="K48" s="23"/>
      <c r="L48" s="13"/>
      <c r="M48" s="157" t="str">
        <f>VLOOKUP(Q1,'à remplir'!A4:AZ13,47,FALSE)</f>
        <v>NON</v>
      </c>
      <c r="N48" s="158"/>
      <c r="O48" s="159"/>
    </row>
    <row r="49" spans="1:15" x14ac:dyDescent="0.3">
      <c r="A49" s="13"/>
      <c r="B49" s="13"/>
      <c r="C49" s="13"/>
      <c r="D49" s="142" t="s">
        <v>56</v>
      </c>
      <c r="E49" s="143"/>
      <c r="F49" s="143"/>
      <c r="G49" s="143"/>
      <c r="H49" s="143"/>
      <c r="I49" s="143"/>
      <c r="J49" s="143"/>
      <c r="K49" s="144"/>
      <c r="L49" s="13"/>
      <c r="M49" s="13"/>
      <c r="N49" s="13"/>
      <c r="O49" s="13"/>
    </row>
    <row r="50" spans="1:15" x14ac:dyDescent="0.3">
      <c r="A50" s="13"/>
      <c r="B50" s="17"/>
      <c r="C50" s="13"/>
      <c r="D50" s="133"/>
      <c r="E50" s="134"/>
      <c r="F50" s="134"/>
      <c r="G50" s="134"/>
      <c r="H50" s="134"/>
      <c r="I50" s="134"/>
      <c r="J50" s="134"/>
      <c r="K50" s="135"/>
      <c r="L50" s="13"/>
      <c r="M50" s="13"/>
      <c r="N50" s="13"/>
      <c r="O50" s="13"/>
    </row>
    <row r="51" spans="1:15" x14ac:dyDescent="0.3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3">
      <c r="A52" s="13"/>
      <c r="B52" s="152" t="str">
        <f>'à remplir'!AZ4</f>
        <v>test texte …..kfjfjfjfjf</v>
      </c>
      <c r="C52" s="13"/>
      <c r="D52" s="131" t="s">
        <v>57</v>
      </c>
      <c r="E52" s="132"/>
      <c r="F52" s="22"/>
      <c r="G52" s="22"/>
      <c r="H52" s="22"/>
      <c r="I52" s="22"/>
      <c r="J52" s="22"/>
      <c r="K52" s="23"/>
      <c r="L52" s="13"/>
      <c r="M52" s="157" t="str">
        <f>VLOOKUP(Q1,'à remplir'!A4:AZ13,48,FALSE)</f>
        <v>OUI</v>
      </c>
      <c r="N52" s="158"/>
      <c r="O52" s="159"/>
    </row>
    <row r="53" spans="1:15" x14ac:dyDescent="0.3">
      <c r="A53" s="13"/>
      <c r="B53" s="152"/>
      <c r="C53" s="13"/>
      <c r="D53" s="137" t="s">
        <v>58</v>
      </c>
      <c r="E53" s="138"/>
      <c r="F53" s="138"/>
      <c r="G53" s="138"/>
      <c r="H53" s="138"/>
      <c r="I53" s="138"/>
      <c r="J53" s="138"/>
      <c r="K53" s="139"/>
      <c r="L53" s="13"/>
      <c r="M53" s="13"/>
      <c r="N53" s="13"/>
      <c r="O53" s="13"/>
    </row>
    <row r="54" spans="1:15" x14ac:dyDescent="0.3">
      <c r="A54" s="13"/>
      <c r="B54" s="15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3">
      <c r="A55" s="13"/>
      <c r="B55" s="152"/>
      <c r="C55" s="13"/>
      <c r="D55" s="131" t="s">
        <v>59</v>
      </c>
      <c r="E55" s="132"/>
      <c r="F55" s="22"/>
      <c r="G55" s="22"/>
      <c r="H55" s="22"/>
      <c r="I55" s="22"/>
      <c r="J55" s="22"/>
      <c r="K55" s="23"/>
      <c r="L55" s="13"/>
      <c r="M55" s="157" t="str">
        <f>VLOOKUP(Q1,'à remplir'!A4:AZ13,49,FALSE)</f>
        <v>NON</v>
      </c>
      <c r="N55" s="158"/>
      <c r="O55" s="159"/>
    </row>
    <row r="56" spans="1:15" x14ac:dyDescent="0.3">
      <c r="A56" s="13"/>
      <c r="B56" s="152"/>
      <c r="C56" s="13"/>
      <c r="D56" s="133" t="s">
        <v>62</v>
      </c>
      <c r="E56" s="134"/>
      <c r="F56" s="134"/>
      <c r="G56" s="134"/>
      <c r="H56" s="134"/>
      <c r="I56" s="134"/>
      <c r="J56" s="134"/>
      <c r="K56" s="135"/>
      <c r="L56" s="13"/>
      <c r="M56" s="13"/>
      <c r="N56" s="13"/>
      <c r="O56" s="13"/>
    </row>
    <row r="57" spans="1:15" x14ac:dyDescent="0.3">
      <c r="A57" s="13"/>
      <c r="B57" s="15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3">
      <c r="A58" s="13"/>
      <c r="B58" s="152"/>
      <c r="C58" s="13"/>
      <c r="D58" s="131" t="s">
        <v>60</v>
      </c>
      <c r="E58" s="132"/>
      <c r="F58" s="22"/>
      <c r="G58" s="22"/>
      <c r="H58" s="22"/>
      <c r="I58" s="22"/>
      <c r="J58" s="22"/>
      <c r="K58" s="23"/>
      <c r="L58" s="13"/>
      <c r="M58" s="157" t="str">
        <f>VLOOKUP(Q1,'à remplir'!A4:AZ13,50,FALSE)</f>
        <v>OUI</v>
      </c>
      <c r="N58" s="158"/>
      <c r="O58" s="159"/>
    </row>
    <row r="59" spans="1:15" x14ac:dyDescent="0.3">
      <c r="A59" s="13"/>
      <c r="B59" s="152"/>
      <c r="C59" s="13"/>
      <c r="D59" s="133" t="s">
        <v>61</v>
      </c>
      <c r="E59" s="134"/>
      <c r="F59" s="134"/>
      <c r="G59" s="134"/>
      <c r="H59" s="134"/>
      <c r="I59" s="134"/>
      <c r="J59" s="134"/>
      <c r="K59" s="135"/>
      <c r="L59" s="13"/>
      <c r="M59" s="13"/>
      <c r="N59" s="13"/>
      <c r="O59" s="13"/>
    </row>
    <row r="60" spans="1:15" x14ac:dyDescent="0.3">
      <c r="A60" s="13"/>
      <c r="B60" s="15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3">
      <c r="A61" s="13"/>
      <c r="B61" s="152"/>
      <c r="C61" s="13"/>
      <c r="D61" s="131" t="s">
        <v>63</v>
      </c>
      <c r="E61" s="132"/>
      <c r="F61" s="22"/>
      <c r="G61" s="22"/>
      <c r="H61" s="22"/>
      <c r="I61" s="22"/>
      <c r="J61" s="22"/>
      <c r="K61" s="23"/>
      <c r="L61" s="13"/>
      <c r="M61" s="157" t="str">
        <f>VLOOKUP(Q1,'à remplir'!A4:AZ13,51,FALSE)</f>
        <v>NON</v>
      </c>
      <c r="N61" s="158"/>
      <c r="O61" s="159"/>
    </row>
    <row r="62" spans="1:15" x14ac:dyDescent="0.3">
      <c r="A62" s="13"/>
      <c r="B62" s="153"/>
      <c r="C62" s="13"/>
      <c r="D62" s="133" t="s">
        <v>64</v>
      </c>
      <c r="E62" s="134"/>
      <c r="F62" s="134"/>
      <c r="G62" s="134"/>
      <c r="H62" s="134"/>
      <c r="I62" s="134"/>
      <c r="J62" s="134"/>
      <c r="K62" s="135"/>
      <c r="L62" s="13"/>
      <c r="M62" s="13"/>
      <c r="N62" s="13"/>
      <c r="O62" s="13"/>
    </row>
    <row r="63" spans="1:15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3">
      <c r="A64" s="13"/>
      <c r="B64" s="131" t="s">
        <v>68</v>
      </c>
      <c r="C64" s="132"/>
      <c r="D64" s="132"/>
      <c r="E64" s="132"/>
      <c r="F64" s="33"/>
      <c r="G64" s="132" t="s">
        <v>69</v>
      </c>
      <c r="H64" s="13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3">
      <c r="A65" s="13"/>
      <c r="B65" s="25" t="s">
        <v>166</v>
      </c>
      <c r="C65" s="26"/>
      <c r="D65" s="26"/>
      <c r="E65" s="26"/>
      <c r="F65" s="86"/>
      <c r="G65" s="26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3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3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3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3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3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3">
      <c r="A71" s="13"/>
      <c r="B71" s="165" t="s">
        <v>144</v>
      </c>
      <c r="C71" s="166"/>
      <c r="D71" s="166"/>
      <c r="E71" s="16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3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3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3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3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B71:E71"/>
    <mergeCell ref="D28:E28"/>
    <mergeCell ref="G28:H28"/>
    <mergeCell ref="J28:K28"/>
    <mergeCell ref="M28:N28"/>
    <mergeCell ref="G32:H32"/>
    <mergeCell ref="J32:K32"/>
    <mergeCell ref="M32:N32"/>
    <mergeCell ref="B30:E30"/>
    <mergeCell ref="B32:E32"/>
    <mergeCell ref="M52:O52"/>
    <mergeCell ref="M55:O55"/>
    <mergeCell ref="M58:O58"/>
    <mergeCell ref="M61:O61"/>
    <mergeCell ref="G30:H30"/>
    <mergeCell ref="J30:K30"/>
    <mergeCell ref="M30:N30"/>
    <mergeCell ref="G34:H34"/>
    <mergeCell ref="J34:K34"/>
    <mergeCell ref="M34:N34"/>
    <mergeCell ref="B34:E34"/>
    <mergeCell ref="B52:B62"/>
    <mergeCell ref="K38:O38"/>
    <mergeCell ref="G36:O36"/>
    <mergeCell ref="M48:O48"/>
    <mergeCell ref="D40:K40"/>
    <mergeCell ref="M40:N40"/>
    <mergeCell ref="J45:K45"/>
    <mergeCell ref="M45:N45"/>
    <mergeCell ref="B36:E36"/>
    <mergeCell ref="D38:F38"/>
    <mergeCell ref="D12:O12"/>
    <mergeCell ref="D14:O14"/>
    <mergeCell ref="D16:O16"/>
    <mergeCell ref="D17:O17"/>
    <mergeCell ref="D18:O18"/>
    <mergeCell ref="D20:O20"/>
    <mergeCell ref="D21:O21"/>
    <mergeCell ref="D22:O22"/>
    <mergeCell ref="D26:O26"/>
    <mergeCell ref="D24:E24"/>
    <mergeCell ref="G24:H24"/>
    <mergeCell ref="J24:K24"/>
    <mergeCell ref="D7:E7"/>
    <mergeCell ref="D8:E8"/>
    <mergeCell ref="D9:E9"/>
    <mergeCell ref="J9:M9"/>
    <mergeCell ref="J7:K7"/>
    <mergeCell ref="B64:E64"/>
    <mergeCell ref="G64:H64"/>
    <mergeCell ref="D61:E61"/>
    <mergeCell ref="D62:K62"/>
    <mergeCell ref="G38:J38"/>
    <mergeCell ref="D53:K53"/>
    <mergeCell ref="D55:E55"/>
    <mergeCell ref="D56:K56"/>
    <mergeCell ref="D58:E58"/>
    <mergeCell ref="D59:K59"/>
    <mergeCell ref="D45:E45"/>
    <mergeCell ref="G45:H45"/>
    <mergeCell ref="D48:E48"/>
    <mergeCell ref="D49:K50"/>
    <mergeCell ref="D52:E52"/>
    <mergeCell ref="D43:E43"/>
  </mergeCells>
  <dataValidations count="1">
    <dataValidation type="list" allowBlank="1" showInputMessage="1" showErrorMessage="1" sqref="Q1">
      <formula1>No_Fiche</formula1>
    </dataValidation>
  </dataValidations>
  <pageMargins left="0.7" right="0.7" top="0.75" bottom="0.75" header="0.3" footer="0.3"/>
  <pageSetup paperSize="9" scale="5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listes!$B$3:$B$19</xm:f>
          </x14:formula1>
          <xm:sqref>C12:C14 A12:A14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à remplir</vt:lpstr>
      <vt:lpstr>Fiche_Type</vt:lpstr>
      <vt:lpstr>No_Fiche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PEREIRA Jessica</dc:creator>
  <cp:lastModifiedBy>HENRI</cp:lastModifiedBy>
  <cp:lastPrinted>2026-07-22T17:10:29Z</cp:lastPrinted>
  <dcterms:created xsi:type="dcterms:W3CDTF">2026-06-09T09:58:31Z</dcterms:created>
  <dcterms:modified xsi:type="dcterms:W3CDTF">2026-07-22T17:44:57Z</dcterms:modified>
</cp:coreProperties>
</file>