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charts/chart1.xml" ContentType="application/vnd.openxmlformats-officedocument.drawingml.chart+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tables/table2.xml" ContentType="application/vnd.openxmlformats-officedocument.spreadsheetml.table+xml"/>
  <Override PartName="/xl/drawings/drawing5.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AFEH\Documents\Essais\"/>
    </mc:Choice>
  </mc:AlternateContent>
  <bookViews>
    <workbookView xWindow="0" yWindow="0" windowWidth="23040" windowHeight="10668"/>
  </bookViews>
  <sheets>
    <sheet name="Accueil" sheetId="1" r:id="rId1"/>
    <sheet name="Recap" sheetId="7" r:id="rId2"/>
    <sheet name="Commandes" sheetId="6" r:id="rId3"/>
    <sheet name="Sauve" sheetId="2" r:id="rId4"/>
    <sheet name="BDD" sheetId="3" r:id="rId5"/>
  </sheets>
  <definedNames>
    <definedName name="Articles">OFFSET(Commandes!$D$2,1,,COUNTA(Commandes!$A:$A)-1,)</definedName>
    <definedName name="bdd">OFFSET(BDD!$B$1,1,,COUNTA(BDD!$B:$B)-1,2)</definedName>
    <definedName name="Lesdates">T_Ventes[Date]</definedName>
    <definedName name="Quantite">OFFSET(Commandes!$C$2,1,,COUNTA(Commandes!$A:$A)-1,)</definedName>
    <definedName name="Total">OFFSET(Commandes!$E$2,1,,COUNTA(Commandes!$A:$A)-1,)</definedName>
    <definedName name="_xlnm.Print_Area" localSheetId="1">Recap!$D$1:$K$32</definedName>
  </definedNames>
  <calcPr calcId="152511"/>
</workbook>
</file>

<file path=xl/calcChain.xml><?xml version="1.0" encoding="utf-8"?>
<calcChain xmlns="http://schemas.openxmlformats.org/spreadsheetml/2006/main">
  <c r="D3" i="1" l="1"/>
  <c r="A1" i="7"/>
  <c r="E12" i="7" l="1"/>
  <c r="E11" i="7"/>
  <c r="E10" i="7"/>
  <c r="E9" i="7"/>
  <c r="E8" i="7"/>
  <c r="E7" i="7"/>
  <c r="E6" i="7"/>
  <c r="E5" i="7"/>
  <c r="E4" i="7"/>
  <c r="I2" i="7" l="1"/>
  <c r="M1" i="6"/>
  <c r="L1" i="6"/>
  <c r="K1" i="6"/>
  <c r="J1" i="6"/>
  <c r="I1" i="6"/>
  <c r="H1" i="6"/>
  <c r="G1" i="6"/>
  <c r="F1" i="6"/>
  <c r="E1" i="6"/>
  <c r="M1" i="2" l="1"/>
  <c r="L1" i="2"/>
  <c r="K1" i="2"/>
  <c r="J1" i="2"/>
  <c r="I1" i="2"/>
  <c r="H1" i="2"/>
  <c r="G1" i="2"/>
  <c r="F1" i="2"/>
  <c r="E1" i="2"/>
  <c r="H3" i="7" l="1"/>
  <c r="I3" i="7"/>
  <c r="G3" i="7"/>
  <c r="G12" i="7" l="1"/>
  <c r="G10" i="7"/>
  <c r="G8" i="7"/>
  <c r="G6" i="7"/>
  <c r="G4" i="7"/>
  <c r="G11" i="7"/>
  <c r="G9" i="7"/>
  <c r="G7" i="7"/>
  <c r="G5" i="7"/>
  <c r="I12" i="7"/>
  <c r="I10" i="7"/>
  <c r="I8" i="7"/>
  <c r="I6" i="7"/>
  <c r="I4" i="7"/>
  <c r="I11" i="7"/>
  <c r="I9" i="7"/>
  <c r="I7" i="7"/>
  <c r="I5" i="7"/>
  <c r="H11" i="7"/>
  <c r="H9" i="7"/>
  <c r="H7" i="7"/>
  <c r="H4" i="7"/>
  <c r="H12" i="7"/>
  <c r="H10" i="7"/>
  <c r="H8" i="7"/>
  <c r="H6" i="7"/>
  <c r="H5" i="7"/>
  <c r="D11" i="7"/>
  <c r="D12" i="7"/>
  <c r="D5" i="7" l="1"/>
  <c r="D6" i="7"/>
  <c r="D7" i="7"/>
  <c r="D8" i="7"/>
  <c r="D9" i="7"/>
  <c r="D10" i="7"/>
  <c r="D4" i="7"/>
  <c r="F4" i="7" l="1"/>
  <c r="F5" i="7" l="1"/>
  <c r="F7" i="7"/>
  <c r="F9" i="7"/>
  <c r="F11" i="7"/>
  <c r="F6" i="7"/>
  <c r="F8" i="7"/>
  <c r="F10" i="7"/>
  <c r="F12" i="7"/>
  <c r="I13" i="7"/>
  <c r="H13" i="7"/>
  <c r="E13" i="7"/>
  <c r="F13" i="7" l="1"/>
  <c r="G13" i="7"/>
</calcChain>
</file>

<file path=xl/sharedStrings.xml><?xml version="1.0" encoding="utf-8"?>
<sst xmlns="http://schemas.openxmlformats.org/spreadsheetml/2006/main" count="52" uniqueCount="29">
  <si>
    <t>Articles</t>
  </si>
  <si>
    <t>Désignation</t>
  </si>
  <si>
    <t>Prix</t>
  </si>
  <si>
    <t>Eau</t>
  </si>
  <si>
    <t>Coca</t>
  </si>
  <si>
    <t>Date</t>
  </si>
  <si>
    <t>Quantité</t>
  </si>
  <si>
    <t>Total</t>
  </si>
  <si>
    <t>Moyen de Paiement</t>
  </si>
  <si>
    <t>CB</t>
  </si>
  <si>
    <t>Client</t>
  </si>
  <si>
    <t>Paiement</t>
  </si>
  <si>
    <t>Jambon</t>
  </si>
  <si>
    <t>Végétarien</t>
  </si>
  <si>
    <t>Oasis</t>
  </si>
  <si>
    <t>Autre 1</t>
  </si>
  <si>
    <t>Gratuit</t>
  </si>
  <si>
    <t>ESP</t>
  </si>
  <si>
    <t>Salade</t>
  </si>
  <si>
    <t>Boeuf</t>
  </si>
  <si>
    <t>N°</t>
  </si>
  <si>
    <t>Autre 2</t>
  </si>
  <si>
    <t>Recette totale</t>
  </si>
  <si>
    <t>Total Cde</t>
  </si>
  <si>
    <t>CHOIX DE LA DATE</t>
  </si>
  <si>
    <t>SAUVEGARDE DES COMMANDES</t>
  </si>
  <si>
    <t>N° cde</t>
  </si>
  <si>
    <t>Nbre de Commandes pour ce jour:</t>
  </si>
  <si>
    <t>COMMANDES DU JOUR</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</si>
</sst>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164" formatCode="0;\-0;;@"/>
    <numFmt numFmtId="165" formatCode="#,##0.00\ &quot;€&quot;"/>
    <numFmt numFmtId="166" formatCode="[$-F800]dddd\,\ mmmm\ dd\,\ yyyy"/>
  </numFmts>
  <fonts count="10" x14ac:knownFonts="1">
    <font>
      <sz val="11"/>
      <color theme="1"/>
      <name val="Calibri"/>
      <family val="2"/>
      <scheme val="minor"/>
    </font>
    <font>
      <sz val="11"/>
      <color theme="1"/>
      <name val="Calibri"/>
      <family val="2"/>
      <scheme val="minor"/>
    </font>
    <font>
      <b/>
      <i/>
      <sz val="11"/>
      <color theme="1"/>
      <name val="Calibri"/>
      <family val="2"/>
      <scheme val="minor"/>
    </font>
    <font>
      <b/>
      <sz val="20"/>
      <color theme="1"/>
      <name val="Calibri"/>
      <family val="2"/>
      <scheme val="minor"/>
    </font>
    <font>
      <sz val="11"/>
      <color theme="0"/>
      <name val="Calibri"/>
      <family val="2"/>
      <scheme val="minor"/>
    </font>
    <font>
      <sz val="14"/>
      <color theme="1"/>
      <name val="Calibri"/>
      <family val="2"/>
      <scheme val="minor"/>
    </font>
    <font>
      <b/>
      <sz val="11"/>
      <color theme="0"/>
      <name val="Calibri"/>
      <family val="2"/>
      <scheme val="minor"/>
    </font>
    <font>
      <sz val="18"/>
      <color theme="1"/>
      <name val="Calibri"/>
      <family val="2"/>
      <scheme val="minor"/>
    </font>
    <font>
      <sz val="11"/>
      <color theme="1"/>
      <name val="Calibri"/>
      <scheme val="minor"/>
    </font>
    <font>
      <sz val="24"/>
      <color theme="1"/>
      <name val="Calibri"/>
      <family val="2"/>
      <scheme val="minor"/>
    </font>
  </fonts>
  <fills count="11">
    <fill>
      <patternFill patternType="none"/>
    </fill>
    <fill>
      <patternFill patternType="gray125"/>
    </fill>
    <fill>
      <patternFill patternType="solid">
        <fgColor theme="6" tint="0.79998168889431442"/>
        <bgColor indexed="64"/>
      </patternFill>
    </fill>
    <fill>
      <patternFill patternType="solid">
        <fgColor theme="4" tint="0.59999389629810485"/>
        <bgColor indexed="64"/>
      </patternFill>
    </fill>
    <fill>
      <patternFill patternType="solid">
        <fgColor rgb="FFFF0000"/>
        <bgColor indexed="64"/>
      </patternFill>
    </fill>
    <fill>
      <patternFill patternType="solid">
        <fgColor theme="3" tint="0.79998168889431442"/>
        <bgColor indexed="64"/>
      </patternFill>
    </fill>
    <fill>
      <patternFill patternType="solid">
        <fgColor rgb="FFFFFF00"/>
        <bgColor theme="4" tint="0.59999389629810485"/>
      </patternFill>
    </fill>
    <fill>
      <patternFill patternType="solid">
        <fgColor rgb="FFFFFF00"/>
        <bgColor theme="4" tint="0.79998168889431442"/>
      </patternFill>
    </fill>
    <fill>
      <patternFill patternType="solid">
        <fgColor theme="4"/>
        <bgColor theme="4"/>
      </patternFill>
    </fill>
    <fill>
      <patternFill patternType="solid">
        <fgColor rgb="FFFFFF00"/>
        <bgColor indexed="64"/>
      </patternFill>
    </fill>
    <fill>
      <patternFill patternType="solid">
        <fgColor theme="0" tint="-0.14999847407452621"/>
        <bgColor indexed="64"/>
      </patternFill>
    </fill>
  </fills>
  <borders count="13">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style="dashed">
        <color indexed="64"/>
      </bottom>
      <diagonal/>
    </border>
    <border>
      <left/>
      <right style="medium">
        <color indexed="64"/>
      </right>
      <top style="medium">
        <color indexed="64"/>
      </top>
      <bottom style="dashed">
        <color indexed="64"/>
      </bottom>
      <diagonal/>
    </border>
    <border>
      <left style="medium">
        <color indexed="64"/>
      </left>
      <right style="medium">
        <color indexed="64"/>
      </right>
      <top style="medium">
        <color indexed="64"/>
      </top>
      <bottom style="dashed">
        <color indexed="64"/>
      </bottom>
      <diagonal/>
    </border>
    <border>
      <left style="thin">
        <color theme="0"/>
      </left>
      <right/>
      <top style="thin">
        <color theme="0"/>
      </top>
      <bottom/>
      <diagonal/>
    </border>
    <border>
      <left style="thin">
        <color theme="0"/>
      </left>
      <right/>
      <top style="thin">
        <color theme="0"/>
      </top>
      <bottom style="thin">
        <color theme="0"/>
      </bottom>
      <diagonal/>
    </border>
    <border>
      <left style="thin">
        <color theme="0"/>
      </left>
      <right/>
      <top/>
      <bottom/>
      <diagonal/>
    </border>
    <border>
      <left/>
      <right style="thin">
        <color theme="0"/>
      </right>
      <top/>
      <bottom/>
      <diagonal/>
    </border>
    <border>
      <left/>
      <right style="medium">
        <color indexed="64"/>
      </right>
      <top style="medium">
        <color indexed="64"/>
      </top>
      <bottom/>
      <diagonal/>
    </border>
  </borders>
  <cellStyleXfs count="2">
    <xf numFmtId="0" fontId="0" fillId="0" borderId="0"/>
    <xf numFmtId="44" fontId="1" fillId="0" borderId="0" applyFont="0" applyFill="0" applyBorder="0" applyAlignment="0" applyProtection="0"/>
  </cellStyleXfs>
  <cellXfs count="46">
    <xf numFmtId="0" fontId="0" fillId="0" borderId="0" xfId="0"/>
    <xf numFmtId="0" fontId="0" fillId="0" borderId="0" xfId="0" applyAlignment="1">
      <alignment horizontal="center"/>
    </xf>
    <xf numFmtId="44" fontId="0" fillId="0" borderId="0" xfId="1" applyFont="1" applyAlignment="1">
      <alignment horizontal="center"/>
    </xf>
    <xf numFmtId="0" fontId="0" fillId="0" borderId="1" xfId="0" applyBorder="1" applyAlignment="1">
      <alignment horizontal="center"/>
    </xf>
    <xf numFmtId="0" fontId="0" fillId="3" borderId="1" xfId="0" applyFill="1" applyBorder="1" applyAlignment="1">
      <alignment horizontal="center"/>
    </xf>
    <xf numFmtId="44" fontId="0" fillId="0" borderId="6" xfId="1" applyFont="1" applyBorder="1" applyAlignment="1"/>
    <xf numFmtId="44" fontId="0" fillId="0" borderId="1" xfId="0" applyNumberFormat="1" applyBorder="1"/>
    <xf numFmtId="14" fontId="0" fillId="0" borderId="0" xfId="0" applyNumberFormat="1" applyAlignment="1">
      <alignment horizontal="center"/>
    </xf>
    <xf numFmtId="164" fontId="0" fillId="0" borderId="7" xfId="0" applyNumberFormat="1" applyBorder="1" applyAlignment="1">
      <alignment horizontal="center"/>
    </xf>
    <xf numFmtId="0" fontId="0" fillId="5" borderId="1" xfId="0" applyFill="1" applyBorder="1" applyAlignment="1">
      <alignment horizontal="center"/>
    </xf>
    <xf numFmtId="44" fontId="0" fillId="0" borderId="0" xfId="0" applyNumberFormat="1" applyAlignment="1">
      <alignment horizontal="center"/>
    </xf>
    <xf numFmtId="44" fontId="0" fillId="6" borderId="9" xfId="1" applyNumberFormat="1" applyFont="1" applyFill="1" applyBorder="1" applyAlignment="1">
      <alignment horizontal="center"/>
    </xf>
    <xf numFmtId="165" fontId="0" fillId="6" borderId="9" xfId="1" applyNumberFormat="1" applyFont="1" applyFill="1" applyBorder="1" applyAlignment="1">
      <alignment horizontal="center" vertical="center"/>
    </xf>
    <xf numFmtId="165" fontId="0" fillId="7" borderId="9" xfId="1" applyNumberFormat="1" applyFont="1" applyFill="1" applyBorder="1" applyAlignment="1">
      <alignment horizontal="center" vertical="center"/>
    </xf>
    <xf numFmtId="165" fontId="0" fillId="6" borderId="8" xfId="1" applyNumberFormat="1" applyFont="1" applyFill="1" applyBorder="1" applyAlignment="1">
      <alignment horizontal="center" vertical="center"/>
    </xf>
    <xf numFmtId="14" fontId="0" fillId="0" borderId="0" xfId="0" applyNumberFormat="1"/>
    <xf numFmtId="0" fontId="0" fillId="0" borderId="0" xfId="0" applyNumberFormat="1"/>
    <xf numFmtId="14" fontId="4" fillId="0" borderId="0" xfId="0" applyNumberFormat="1" applyFont="1" applyAlignment="1">
      <alignment horizontal="center"/>
    </xf>
    <xf numFmtId="0" fontId="0" fillId="3" borderId="2" xfId="0" applyFill="1" applyBorder="1" applyAlignment="1"/>
    <xf numFmtId="0" fontId="2" fillId="0" borderId="5" xfId="0" applyFont="1" applyBorder="1" applyAlignment="1"/>
    <xf numFmtId="0" fontId="3" fillId="0" borderId="2" xfId="0" applyFont="1" applyBorder="1" applyAlignment="1"/>
    <xf numFmtId="0" fontId="0" fillId="0" borderId="4" xfId="0" applyFill="1" applyBorder="1" applyAlignment="1">
      <alignment horizontal="center"/>
    </xf>
    <xf numFmtId="14" fontId="5" fillId="4" borderId="4" xfId="0" applyNumberFormat="1" applyFont="1" applyFill="1" applyBorder="1" applyAlignment="1">
      <alignment vertical="center"/>
    </xf>
    <xf numFmtId="0" fontId="6" fillId="8" borderId="0" xfId="0" applyFont="1" applyFill="1" applyBorder="1" applyAlignment="1">
      <alignment horizontal="center"/>
    </xf>
    <xf numFmtId="0" fontId="6" fillId="8" borderId="10" xfId="0" applyFont="1" applyFill="1" applyBorder="1" applyAlignment="1">
      <alignment horizontal="center"/>
    </xf>
    <xf numFmtId="14" fontId="6" fillId="8" borderId="10" xfId="0" applyNumberFormat="1" applyFont="1" applyFill="1" applyBorder="1" applyAlignment="1">
      <alignment horizontal="center"/>
    </xf>
    <xf numFmtId="0" fontId="6" fillId="8" borderId="10" xfId="0" applyNumberFormat="1" applyFont="1" applyFill="1" applyBorder="1" applyAlignment="1">
      <alignment horizontal="center"/>
    </xf>
    <xf numFmtId="0" fontId="0" fillId="0" borderId="0" xfId="0" applyNumberFormat="1" applyAlignment="1">
      <alignment horizontal="center"/>
    </xf>
    <xf numFmtId="0" fontId="0" fillId="0" borderId="0" xfId="1" applyNumberFormat="1" applyFont="1"/>
    <xf numFmtId="44" fontId="0" fillId="0" borderId="0" xfId="0" applyNumberFormat="1"/>
    <xf numFmtId="44" fontId="6" fillId="8" borderId="10" xfId="0" applyNumberFormat="1" applyFont="1" applyFill="1" applyBorder="1" applyAlignment="1">
      <alignment horizontal="center"/>
    </xf>
    <xf numFmtId="0" fontId="0" fillId="0" borderId="0" xfId="0" applyAlignment="1">
      <alignment horizontal="center"/>
    </xf>
    <xf numFmtId="0" fontId="0" fillId="0" borderId="0" xfId="0" applyAlignment="1">
      <alignment vertical="center"/>
    </xf>
    <xf numFmtId="0" fontId="7" fillId="9" borderId="1" xfId="0" applyFont="1" applyFill="1" applyBorder="1" applyAlignment="1">
      <alignment horizontal="center" vertical="center"/>
    </xf>
    <xf numFmtId="0" fontId="8" fillId="0" borderId="0" xfId="1" applyNumberFormat="1" applyFont="1" applyAlignment="1">
      <alignment horizontal="center"/>
    </xf>
    <xf numFmtId="0" fontId="8" fillId="0" borderId="0" xfId="1" applyNumberFormat="1" applyFont="1"/>
    <xf numFmtId="0" fontId="0" fillId="0" borderId="0" xfId="0" applyAlignment="1">
      <alignment horizontal="center"/>
    </xf>
    <xf numFmtId="166" fontId="9" fillId="0" borderId="0" xfId="0" applyNumberFormat="1" applyFont="1" applyAlignment="1">
      <alignment horizontal="center"/>
    </xf>
    <xf numFmtId="0" fontId="0" fillId="2" borderId="2" xfId="0" applyFill="1" applyBorder="1" applyAlignment="1">
      <alignment horizontal="center"/>
    </xf>
    <xf numFmtId="0" fontId="0" fillId="2" borderId="3" xfId="0" applyFill="1" applyBorder="1" applyAlignment="1">
      <alignment horizontal="center"/>
    </xf>
    <xf numFmtId="0" fontId="0" fillId="2" borderId="12" xfId="0" applyFill="1" applyBorder="1" applyAlignment="1">
      <alignment horizontal="center"/>
    </xf>
    <xf numFmtId="0" fontId="0" fillId="0" borderId="1" xfId="0" applyBorder="1" applyAlignment="1">
      <alignment horizontal="center" vertical="center"/>
    </xf>
    <xf numFmtId="0" fontId="5" fillId="10" borderId="0" xfId="0" applyFont="1" applyFill="1" applyAlignment="1">
      <alignment horizontal="center" vertical="center"/>
    </xf>
    <xf numFmtId="0" fontId="5" fillId="10" borderId="11" xfId="0" applyFont="1" applyFill="1" applyBorder="1" applyAlignment="1">
      <alignment horizontal="center" vertical="center"/>
    </xf>
    <xf numFmtId="0" fontId="0" fillId="0" borderId="0" xfId="0" applyAlignment="1">
      <alignment horizontal="center"/>
    </xf>
    <xf numFmtId="0" fontId="0" fillId="0" borderId="11" xfId="0" applyBorder="1" applyAlignment="1">
      <alignment horizontal="center"/>
    </xf>
  </cellXfs>
  <cellStyles count="2">
    <cellStyle name="Monétaire" xfId="1" builtinId="4"/>
    <cellStyle name="Normal" xfId="0" builtinId="0"/>
  </cellStyles>
  <dxfs count="37">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34" formatCode="_-* #,##0.00\ &quot;€&quot;_-;\-* #,##0.00\ &quot;€&quot;_-;_-* &quot;-&quot;??\ &quot;€&quot;_-;_-@_-"/>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font>
        <b val="0"/>
        <i val="0"/>
        <strike val="0"/>
        <condense val="0"/>
        <extend val="0"/>
        <outline val="0"/>
        <shadow val="0"/>
        <u val="none"/>
        <vertAlign val="baseline"/>
        <sz val="11"/>
        <color theme="1"/>
        <name val="Calibri"/>
        <scheme val="minor"/>
      </font>
      <numFmt numFmtId="0" formatCode="General"/>
    </dxf>
    <dxf>
      <numFmt numFmtId="0" formatCode="General"/>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0"/>
        <name val="Calibri"/>
        <scheme val="minor"/>
      </font>
      <numFmt numFmtId="0" formatCode="General"/>
      <fill>
        <patternFill patternType="solid">
          <fgColor theme="4"/>
          <bgColor theme="4"/>
        </patternFill>
      </fill>
      <alignment horizontal="center" vertical="bottom" textRotation="0" wrapText="0" indent="0" justifyLastLine="0" shrinkToFit="0" readingOrder="0"/>
    </dxf>
    <dxf>
      <numFmt numFmtId="34" formatCode="_-* #,##0.00\ &quot;€&quot;_-;\-* #,##0.00\ &quot;€&quot;_-;_-* &quot;-&quot;??\ &quot;€&quot;_-;_-@_-"/>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0" formatCode="General"/>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autoTitleDeleted val="0"/>
    <c:view3D>
      <c:rotX val="30"/>
      <c:rotY val="0"/>
      <c:rAngAx val="0"/>
    </c:view3D>
    <c:floor>
      <c:thickness val="0"/>
    </c:floor>
    <c:sideWall>
      <c:thickness val="0"/>
    </c:sideWall>
    <c:backWall>
      <c:thickness val="0"/>
    </c:backWall>
    <c:plotArea>
      <c:layout>
        <c:manualLayout>
          <c:layoutTarget val="inner"/>
          <c:xMode val="edge"/>
          <c:yMode val="edge"/>
          <c:x val="2.938017363214214E-2"/>
          <c:y val="8.0917906095071448E-2"/>
          <c:w val="0.7610448633824618"/>
          <c:h val="0.893719806763285"/>
        </c:manualLayout>
      </c:layout>
      <c:pie3DChart>
        <c:varyColors val="1"/>
        <c:ser>
          <c:idx val="0"/>
          <c:order val="0"/>
          <c:dLbls>
            <c:spPr>
              <a:noFill/>
              <a:ln>
                <a:noFill/>
              </a:ln>
              <a:effectLst/>
            </c:spPr>
            <c:dLblPos val="ctr"/>
            <c:showLegendKey val="0"/>
            <c:showVal val="1"/>
            <c:showCatName val="0"/>
            <c:showSerName val="0"/>
            <c:showPercent val="0"/>
            <c:showBubbleSize val="0"/>
            <c:showLeaderLines val="1"/>
            <c:extLst>
              <c:ext xmlns:c15="http://schemas.microsoft.com/office/drawing/2012/chart" uri="{CE6537A1-D6FC-4f65-9D91-7224C49458BB}">
                <c15:layout/>
              </c:ext>
            </c:extLst>
          </c:dLbls>
          <c:cat>
            <c:strRef>
              <c:f>Recap!$D$4:$D$12</c:f>
              <c:strCache>
                <c:ptCount val="9"/>
                <c:pt idx="0">
                  <c:v>Boeuf</c:v>
                </c:pt>
                <c:pt idx="1">
                  <c:v>Jambon</c:v>
                </c:pt>
                <c:pt idx="2">
                  <c:v>Végétarien</c:v>
                </c:pt>
                <c:pt idx="3">
                  <c:v>Salade</c:v>
                </c:pt>
                <c:pt idx="4">
                  <c:v>Eau</c:v>
                </c:pt>
                <c:pt idx="5">
                  <c:v>Coca</c:v>
                </c:pt>
                <c:pt idx="6">
                  <c:v>Oasis</c:v>
                </c:pt>
                <c:pt idx="7">
                  <c:v>Autre 1</c:v>
                </c:pt>
                <c:pt idx="8">
                  <c:v>Autre 2</c:v>
                </c:pt>
              </c:strCache>
            </c:strRef>
          </c:cat>
          <c:val>
            <c:numRef>
              <c:f>Recap!$E$4:$E$12</c:f>
              <c:numCache>
                <c:formatCode>0;\-0;;@</c:formatCode>
                <c:ptCount val="9"/>
                <c:pt idx="0">
                  <c:v>0</c:v>
                </c:pt>
                <c:pt idx="1">
                  <c:v>0</c:v>
                </c:pt>
                <c:pt idx="2">
                  <c:v>0</c:v>
                </c:pt>
                <c:pt idx="3">
                  <c:v>0</c:v>
                </c:pt>
                <c:pt idx="4">
                  <c:v>0</c:v>
                </c:pt>
                <c:pt idx="5">
                  <c:v>0</c:v>
                </c:pt>
                <c:pt idx="6">
                  <c:v>0</c:v>
                </c:pt>
                <c:pt idx="7">
                  <c:v>0</c:v>
                </c:pt>
                <c:pt idx="8">
                  <c:v>0</c:v>
                </c:pt>
              </c:numCache>
            </c:numRef>
          </c:val>
        </c:ser>
        <c:dLbls>
          <c:showLegendKey val="0"/>
          <c:showVal val="0"/>
          <c:showCatName val="0"/>
          <c:showSerName val="0"/>
          <c:showPercent val="0"/>
          <c:showBubbleSize val="0"/>
          <c:showLeaderLines val="1"/>
        </c:dLbls>
      </c:pie3DChart>
    </c:plotArea>
    <c:legend>
      <c:legendPos val="r"/>
      <c:layout/>
      <c:overlay val="0"/>
    </c:legend>
    <c:plotVisOnly val="1"/>
    <c:dispBlanksAs val="gap"/>
    <c:showDLblsOverMax val="0"/>
  </c:chart>
  <c:spPr>
    <a:ln>
      <a:noFill/>
    </a:ln>
  </c:spPr>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oneCell">
    <xdr:from>
      <xdr:col>3</xdr:col>
      <xdr:colOff>38099</xdr:colOff>
      <xdr:row>3</xdr:row>
      <xdr:rowOff>114301</xdr:rowOff>
    </xdr:from>
    <xdr:to>
      <xdr:col>7</xdr:col>
      <xdr:colOff>594360</xdr:colOff>
      <xdr:row>17</xdr:row>
      <xdr:rowOff>180051</xdr:rowOff>
    </xdr:to>
    <xdr:pic macro="[0]!ouverture_caisse">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415539" y="662941"/>
          <a:ext cx="3726181" cy="2626070"/>
        </a:xfrm>
        <a:prstGeom prst="rect">
          <a:avLst/>
        </a:prstGeom>
      </xdr:spPr>
    </xdr:pic>
    <xdr:clientData/>
  </xdr:twoCellAnchor>
  <xdr:twoCellAnchor>
    <xdr:from>
      <xdr:col>8</xdr:col>
      <xdr:colOff>133350</xdr:colOff>
      <xdr:row>2</xdr:row>
      <xdr:rowOff>85725</xdr:rowOff>
    </xdr:from>
    <xdr:to>
      <xdr:col>14</xdr:col>
      <xdr:colOff>342900</xdr:colOff>
      <xdr:row>23</xdr:row>
      <xdr:rowOff>38100</xdr:rowOff>
    </xdr:to>
    <xdr:sp macro="" textlink="">
      <xdr:nvSpPr>
        <xdr:cNvPr id="3" name="ZoneTexte 2"/>
        <xdr:cNvSpPr txBox="1"/>
      </xdr:nvSpPr>
      <xdr:spPr>
        <a:xfrm>
          <a:off x="6229350" y="466725"/>
          <a:ext cx="4781550" cy="3952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Principe de fonctionnement:</a:t>
          </a:r>
          <a:br>
            <a:rPr lang="fr-FR" sz="1100"/>
          </a:br>
          <a:r>
            <a:rPr lang="fr-FR" sz="1100"/>
            <a:t>1.</a:t>
          </a:r>
          <a:r>
            <a:rPr lang="fr-FR" sz="1100" baseline="0"/>
            <a:t> Renseigner le nom des articles et de leurs prix dans la feuille BDD.</a:t>
          </a:r>
        </a:p>
        <a:p>
          <a:r>
            <a:rPr lang="fr-FR" sz="1100" baseline="0"/>
            <a:t>     Ajuster les noms dans les entêtes des tableaux T_Ventes et T_Sauve</a:t>
          </a:r>
        </a:p>
        <a:p>
          <a:r>
            <a:rPr lang="fr-FR" sz="1100" baseline="0"/>
            <a:t>2. Saisie d'une commande:</a:t>
          </a:r>
        </a:p>
        <a:p>
          <a:r>
            <a:rPr lang="fr-FR" sz="1100" baseline="0"/>
            <a:t>	-Cliquer sur l'image ci-contre</a:t>
          </a:r>
        </a:p>
        <a:p>
          <a:r>
            <a:rPr lang="fr-FR" sz="1100" baseline="0"/>
            <a:t>	-Choisir un article et la quantité</a:t>
          </a:r>
        </a:p>
        <a:p>
          <a:r>
            <a:rPr lang="fr-FR" sz="1100" baseline="0"/>
            <a:t>	-Valider la saisie</a:t>
          </a:r>
        </a:p>
        <a:p>
          <a:r>
            <a:rPr lang="fr-FR" sz="1100" baseline="0"/>
            <a:t>	-Recommencer pour un autre article , etc.</a:t>
          </a:r>
        </a:p>
        <a:p>
          <a:r>
            <a:rPr lang="fr-FR" sz="1100" baseline="0"/>
            <a:t>	-Cliquer sur Montant Commande</a:t>
          </a:r>
        </a:p>
        <a:p>
          <a:r>
            <a:rPr lang="fr-FR" sz="1100" baseline="0"/>
            <a:t>	-Choisir le mode de paiement </a:t>
          </a:r>
        </a:p>
        <a:p>
          <a:r>
            <a:rPr lang="fr-FR" sz="1100" baseline="0"/>
            <a:t>	-Valider la commande</a:t>
          </a:r>
        </a:p>
        <a:p>
          <a:r>
            <a:rPr lang="fr-FR" sz="1100" baseline="0"/>
            <a:t>3. Les éléments choisis dans la commande sont tranférés dans la feuille "Commandes" (T_Ventes).</a:t>
          </a:r>
        </a:p>
        <a:p>
          <a:r>
            <a:rPr lang="fr-FR" sz="1100" baseline="0"/>
            <a:t>4. Feuille "Récap":  Ventilation des commandes du jour en fonction du moyen de paiement. Possibilité d'imprimer la page. Le nombre de commandes du jour  s'affiche en I2. Les commandes des jours précédents proviennent de la feuille "Sauve".</a:t>
          </a:r>
        </a:p>
        <a:p>
          <a:r>
            <a:rPr lang="fr-FR" sz="1100" baseline="0"/>
            <a:t>5. A chaque fin de vacation, Cliquer sur "Sauvegarde Commandes du jour". Les données sont sauvegardées dans la feuille "Sauve" (T_Sauve). Possibiltié de visualiser la récap de chaque jour passé en modifiant la date en E3 avec les flèches à gauche de la date.</a:t>
          </a:r>
        </a:p>
        <a:p>
          <a:r>
            <a:rPr lang="fr-FR" sz="1100"/>
            <a:t>6. Quitter votre fichier en sauvegardant</a:t>
          </a:r>
          <a:r>
            <a:rPr lang="fr-FR" sz="1100" baseline="0"/>
            <a:t> votre journée.</a:t>
          </a:r>
          <a:endParaRPr lang="fr-FR" sz="1100"/>
        </a:p>
      </xdr:txBody>
    </xdr:sp>
    <xdr:clientData/>
  </xdr:twoCellAnchor>
  <xdr:twoCellAnchor>
    <xdr:from>
      <xdr:col>0</xdr:col>
      <xdr:colOff>342900</xdr:colOff>
      <xdr:row>1</xdr:row>
      <xdr:rowOff>152400</xdr:rowOff>
    </xdr:from>
    <xdr:to>
      <xdr:col>1</xdr:col>
      <xdr:colOff>685800</xdr:colOff>
      <xdr:row>4</xdr:row>
      <xdr:rowOff>3048</xdr:rowOff>
    </xdr:to>
    <xdr:sp macro="[0]!Va_Recap" textlink="">
      <xdr:nvSpPr>
        <xdr:cNvPr id="4" name="Organigramme : Alternative 3"/>
        <xdr:cNvSpPr/>
      </xdr:nvSpPr>
      <xdr:spPr>
        <a:xfrm>
          <a:off x="342900" y="335280"/>
          <a:ext cx="1135380" cy="612648"/>
        </a:xfrm>
        <a:prstGeom prst="flowChartAlternateProcess">
          <a:avLst/>
        </a:prstGeom>
        <a:solidFill>
          <a:srgbClr val="92D05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solidFill>
                <a:sysClr val="windowText" lastClr="000000"/>
              </a:solidFill>
            </a:rPr>
            <a:t>Accès</a:t>
          </a:r>
          <a:r>
            <a:rPr lang="fr-FR" sz="1200" baseline="0">
              <a:solidFill>
                <a:sysClr val="windowText" lastClr="000000"/>
              </a:solidFill>
            </a:rPr>
            <a:t> Page Récap</a:t>
          </a:r>
          <a:endParaRPr lang="fr-FR" sz="1200">
            <a:solidFill>
              <a:sysClr val="windowText" lastClr="000000"/>
            </a:solidFill>
          </a:endParaRPr>
        </a:p>
      </xdr:txBody>
    </xdr:sp>
    <xdr:clientData/>
  </xdr:twoCellAnchor>
  <xdr:twoCellAnchor>
    <xdr:from>
      <xdr:col>0</xdr:col>
      <xdr:colOff>358140</xdr:colOff>
      <xdr:row>5</xdr:row>
      <xdr:rowOff>7620</xdr:rowOff>
    </xdr:from>
    <xdr:to>
      <xdr:col>1</xdr:col>
      <xdr:colOff>685800</xdr:colOff>
      <xdr:row>8</xdr:row>
      <xdr:rowOff>53340</xdr:rowOff>
    </xdr:to>
    <xdr:sp macro="[0]!Va_Commandes" textlink="">
      <xdr:nvSpPr>
        <xdr:cNvPr id="5" name="Organigramme : Alternative 4"/>
        <xdr:cNvSpPr/>
      </xdr:nvSpPr>
      <xdr:spPr>
        <a:xfrm>
          <a:off x="358140" y="1135380"/>
          <a:ext cx="1120140" cy="594360"/>
        </a:xfrm>
        <a:prstGeom prst="flowChartAlternateProcess">
          <a:avLst/>
        </a:prstGeom>
        <a:solidFill>
          <a:srgbClr val="92D05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solidFill>
                <a:sysClr val="windowText" lastClr="000000"/>
              </a:solidFill>
            </a:rPr>
            <a:t>Accès Page Commandes</a:t>
          </a:r>
        </a:p>
      </xdr:txBody>
    </xdr:sp>
    <xdr:clientData/>
  </xdr:twoCellAnchor>
  <xdr:twoCellAnchor>
    <xdr:from>
      <xdr:col>0</xdr:col>
      <xdr:colOff>358140</xdr:colOff>
      <xdr:row>9</xdr:row>
      <xdr:rowOff>30480</xdr:rowOff>
    </xdr:from>
    <xdr:to>
      <xdr:col>1</xdr:col>
      <xdr:colOff>685800</xdr:colOff>
      <xdr:row>12</xdr:row>
      <xdr:rowOff>76200</xdr:rowOff>
    </xdr:to>
    <xdr:sp macro="[0]!Va_Sauve" textlink="">
      <xdr:nvSpPr>
        <xdr:cNvPr id="7" name="Organigramme : Alternative 6"/>
        <xdr:cNvSpPr/>
      </xdr:nvSpPr>
      <xdr:spPr>
        <a:xfrm>
          <a:off x="358140" y="1889760"/>
          <a:ext cx="1120140" cy="594360"/>
        </a:xfrm>
        <a:prstGeom prst="flowChartAlternateProcess">
          <a:avLst/>
        </a:prstGeom>
        <a:solidFill>
          <a:srgbClr val="92D05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solidFill>
                <a:sysClr val="windowText" lastClr="000000"/>
              </a:solidFill>
            </a:rPr>
            <a:t>Accès Page Sauve</a:t>
          </a:r>
        </a:p>
      </xdr:txBody>
    </xdr:sp>
    <xdr:clientData/>
  </xdr:twoCellAnchor>
  <xdr:twoCellAnchor>
    <xdr:from>
      <xdr:col>0</xdr:col>
      <xdr:colOff>365760</xdr:colOff>
      <xdr:row>13</xdr:row>
      <xdr:rowOff>91440</xdr:rowOff>
    </xdr:from>
    <xdr:to>
      <xdr:col>1</xdr:col>
      <xdr:colOff>693420</xdr:colOff>
      <xdr:row>16</xdr:row>
      <xdr:rowOff>137160</xdr:rowOff>
    </xdr:to>
    <xdr:sp macro="[0]!Va_BDD" textlink="">
      <xdr:nvSpPr>
        <xdr:cNvPr id="8" name="Organigramme : Alternative 7"/>
        <xdr:cNvSpPr/>
      </xdr:nvSpPr>
      <xdr:spPr>
        <a:xfrm>
          <a:off x="365760" y="2682240"/>
          <a:ext cx="1120140" cy="594360"/>
        </a:xfrm>
        <a:prstGeom prst="flowChartAlternateProcess">
          <a:avLst/>
        </a:prstGeom>
        <a:solidFill>
          <a:srgbClr val="92D05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solidFill>
                <a:sysClr val="windowText" lastClr="000000"/>
              </a:solidFill>
            </a:rPr>
            <a:t>Accès Page BDD</a:t>
          </a:r>
        </a:p>
      </xdr:txBody>
    </xdr:sp>
    <xdr:clientData/>
  </xdr:twoCellAnchor>
  <xdr:twoCellAnchor>
    <xdr:from>
      <xdr:col>2</xdr:col>
      <xdr:colOff>655320</xdr:colOff>
      <xdr:row>21</xdr:row>
      <xdr:rowOff>167640</xdr:rowOff>
    </xdr:from>
    <xdr:to>
      <xdr:col>7</xdr:col>
      <xdr:colOff>481965</xdr:colOff>
      <xdr:row>24</xdr:row>
      <xdr:rowOff>95250</xdr:rowOff>
    </xdr:to>
    <xdr:sp macro="[0]!RAZ_TabVentes" textlink="">
      <xdr:nvSpPr>
        <xdr:cNvPr id="10" name="Organigramme : Alternative 9"/>
        <xdr:cNvSpPr/>
      </xdr:nvSpPr>
      <xdr:spPr>
        <a:xfrm>
          <a:off x="2240280" y="4221480"/>
          <a:ext cx="3789045" cy="476250"/>
        </a:xfrm>
        <a:prstGeom prst="flowChartAlternateProcess">
          <a:avLst/>
        </a:prstGeom>
        <a:solidFill>
          <a:srgbClr val="FF0000"/>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a:t>SAUVEGARDE COMMANDES DU JOUR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0</xdr:colOff>
      <xdr:row>16</xdr:row>
      <xdr:rowOff>152400</xdr:rowOff>
    </xdr:from>
    <xdr:to>
      <xdr:col>7</xdr:col>
      <xdr:colOff>419100</xdr:colOff>
      <xdr:row>31</xdr:row>
      <xdr:rowOff>38100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57150</xdr:colOff>
      <xdr:row>1</xdr:row>
      <xdr:rowOff>291465</xdr:rowOff>
    </xdr:from>
    <xdr:to>
      <xdr:col>2</xdr:col>
      <xdr:colOff>533400</xdr:colOff>
      <xdr:row>7</xdr:row>
      <xdr:rowOff>7620</xdr:rowOff>
    </xdr:to>
    <xdr:sp macro="" textlink="">
      <xdr:nvSpPr>
        <xdr:cNvPr id="3" name="ZoneTexte 2"/>
        <xdr:cNvSpPr txBox="1"/>
      </xdr:nvSpPr>
      <xdr:spPr>
        <a:xfrm>
          <a:off x="57150" y="491490"/>
          <a:ext cx="2000250" cy="112585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Remarque:</a:t>
          </a:r>
        </a:p>
        <a:p>
          <a:r>
            <a:rPr lang="fr-FR" sz="1100"/>
            <a:t>Les articles gratuits (I4:I12) sont déduits des cellules F4:F12  et donc de</a:t>
          </a:r>
          <a:r>
            <a:rPr lang="fr-FR" sz="1100" baseline="0"/>
            <a:t> la recette globale.</a:t>
          </a:r>
          <a:endParaRPr lang="fr-FR" sz="1100"/>
        </a:p>
      </xdr:txBody>
    </xdr:sp>
    <xdr:clientData/>
  </xdr:twoCellAnchor>
  <mc:AlternateContent xmlns:mc="http://schemas.openxmlformats.org/markup-compatibility/2006">
    <mc:Choice xmlns:a14="http://schemas.microsoft.com/office/drawing/2010/main" Requires="a14">
      <xdr:twoCellAnchor editAs="oneCell">
        <xdr:from>
          <xdr:col>3</xdr:col>
          <xdr:colOff>426720</xdr:colOff>
          <xdr:row>1</xdr:row>
          <xdr:rowOff>22860</xdr:rowOff>
        </xdr:from>
        <xdr:to>
          <xdr:col>3</xdr:col>
          <xdr:colOff>777240</xdr:colOff>
          <xdr:row>1</xdr:row>
          <xdr:rowOff>396240</xdr:rowOff>
        </xdr:to>
        <xdr:sp macro="" textlink="">
          <xdr:nvSpPr>
            <xdr:cNvPr id="2053" name="SpinButton1" hidden="1">
              <a:extLst>
                <a:ext uri="{63B3BB69-23CF-44E3-9099-C40C66FF867C}">
                  <a14:compatExt spid="_x0000_s205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0</xdr:col>
      <xdr:colOff>85725</xdr:colOff>
      <xdr:row>7</xdr:row>
      <xdr:rowOff>190500</xdr:rowOff>
    </xdr:from>
    <xdr:to>
      <xdr:col>2</xdr:col>
      <xdr:colOff>533400</xdr:colOff>
      <xdr:row>12</xdr:row>
      <xdr:rowOff>133350</xdr:rowOff>
    </xdr:to>
    <xdr:sp macro="[0]!Imprime_Recap" textlink="">
      <xdr:nvSpPr>
        <xdr:cNvPr id="4" name="Organigramme : Alternative 3"/>
        <xdr:cNvSpPr/>
      </xdr:nvSpPr>
      <xdr:spPr>
        <a:xfrm>
          <a:off x="85725" y="1800225"/>
          <a:ext cx="1971675" cy="942975"/>
        </a:xfrm>
        <a:prstGeom prst="flowChartAlternateProcess">
          <a:avLst/>
        </a:prstGeom>
        <a:solidFill>
          <a:schemeClr val="accent3">
            <a:lumMod val="75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2000"/>
            <a:t>IMPRIMER</a:t>
          </a:r>
          <a:r>
            <a:rPr lang="fr-FR" sz="2000" baseline="0"/>
            <a:t>  CETTE PAGE</a:t>
          </a:r>
          <a:endParaRPr lang="fr-FR" sz="2000"/>
        </a:p>
      </xdr:txBody>
    </xdr:sp>
    <xdr:clientData/>
  </xdr:twoCellAnchor>
  <xdr:twoCellAnchor>
    <xdr:from>
      <xdr:col>11</xdr:col>
      <xdr:colOff>0</xdr:colOff>
      <xdr:row>1</xdr:row>
      <xdr:rowOff>0</xdr:rowOff>
    </xdr:from>
    <xdr:to>
      <xdr:col>12</xdr:col>
      <xdr:colOff>457200</xdr:colOff>
      <xdr:row>2</xdr:row>
      <xdr:rowOff>73152</xdr:rowOff>
    </xdr:to>
    <xdr:sp macro="[0]!Va_Accueil" textlink="">
      <xdr:nvSpPr>
        <xdr:cNvPr id="7" name="Flèche gauche 6"/>
        <xdr:cNvSpPr/>
      </xdr:nvSpPr>
      <xdr:spPr>
        <a:xfrm>
          <a:off x="10050780" y="190500"/>
          <a:ext cx="1249680" cy="484632"/>
        </a:xfrm>
        <a:prstGeom prst="leftArrow">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Retour Accueil</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15</xdr:col>
      <xdr:colOff>0</xdr:colOff>
      <xdr:row>0</xdr:row>
      <xdr:rowOff>0</xdr:rowOff>
    </xdr:from>
    <xdr:to>
      <xdr:col>16</xdr:col>
      <xdr:colOff>457200</xdr:colOff>
      <xdr:row>0</xdr:row>
      <xdr:rowOff>484632</xdr:rowOff>
    </xdr:to>
    <xdr:sp macro="[0]!Va_Accueil" textlink="">
      <xdr:nvSpPr>
        <xdr:cNvPr id="4" name="Flèche gauche 3"/>
        <xdr:cNvSpPr/>
      </xdr:nvSpPr>
      <xdr:spPr>
        <a:xfrm>
          <a:off x="11986260" y="0"/>
          <a:ext cx="1249680" cy="484632"/>
        </a:xfrm>
        <a:prstGeom prst="leftArrow">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Retour Accueil</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15</xdr:col>
      <xdr:colOff>0</xdr:colOff>
      <xdr:row>1</xdr:row>
      <xdr:rowOff>0</xdr:rowOff>
    </xdr:from>
    <xdr:to>
      <xdr:col>16</xdr:col>
      <xdr:colOff>457200</xdr:colOff>
      <xdr:row>3</xdr:row>
      <xdr:rowOff>118872</xdr:rowOff>
    </xdr:to>
    <xdr:sp macro="[0]!Va_Accueil" textlink="">
      <xdr:nvSpPr>
        <xdr:cNvPr id="3" name="Flèche gauche 2"/>
        <xdr:cNvSpPr/>
      </xdr:nvSpPr>
      <xdr:spPr>
        <a:xfrm>
          <a:off x="11277600" y="182880"/>
          <a:ext cx="1249680" cy="484632"/>
        </a:xfrm>
        <a:prstGeom prst="leftArrow">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Retour Accueil</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6</xdr:col>
      <xdr:colOff>632460</xdr:colOff>
      <xdr:row>1</xdr:row>
      <xdr:rowOff>129540</xdr:rowOff>
    </xdr:from>
    <xdr:to>
      <xdr:col>8</xdr:col>
      <xdr:colOff>297180</xdr:colOff>
      <xdr:row>4</xdr:row>
      <xdr:rowOff>65532</xdr:rowOff>
    </xdr:to>
    <xdr:sp macro="[0]!Va_Accueil" textlink="">
      <xdr:nvSpPr>
        <xdr:cNvPr id="2" name="Flèche gauche 1"/>
        <xdr:cNvSpPr/>
      </xdr:nvSpPr>
      <xdr:spPr>
        <a:xfrm>
          <a:off x="6149340" y="312420"/>
          <a:ext cx="1249680" cy="484632"/>
        </a:xfrm>
        <a:prstGeom prst="leftArrow">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Retour Accueil</a:t>
          </a:r>
        </a:p>
      </xdr:txBody>
    </xdr:sp>
    <xdr:clientData/>
  </xdr:twoCellAnchor>
</xdr:wsDr>
</file>

<file path=xl/tables/table1.xml><?xml version="1.0" encoding="utf-8"?>
<table xmlns="http://schemas.openxmlformats.org/spreadsheetml/2006/main" id="3" name="T_Ventes" displayName="T_Ventes" ref="A2:N3" insertRow="1" totalsRowShown="0" headerRowDxfId="36" dataDxfId="35">
  <autoFilter ref="A2:N3"/>
  <tableColumns count="14">
    <tableColumn id="14" name="N° cde" dataDxfId="34"/>
    <tableColumn id="1" name="Date" dataDxfId="33"/>
    <tableColumn id="2" name="Client" dataDxfId="32"/>
    <tableColumn id="3" name="Paiement" dataDxfId="31"/>
    <tableColumn id="4" name="Boeuf" dataDxfId="30"/>
    <tableColumn id="7" name="Jambon" dataDxfId="29"/>
    <tableColumn id="5" name="Végétarien" dataDxfId="28"/>
    <tableColumn id="6" name="Salade" dataDxfId="27" dataCellStyle="Monétaire"/>
    <tableColumn id="8" name="Eau" dataDxfId="26"/>
    <tableColumn id="9" name="Coca" dataDxfId="25"/>
    <tableColumn id="10" name="Oasis" dataDxfId="24"/>
    <tableColumn id="11" name="Autre 1" dataDxfId="23"/>
    <tableColumn id="12" name="Autre 2" dataDxfId="22"/>
    <tableColumn id="13" name="Total Cde" dataDxfId="21">
      <calculatedColumnFormula>SUMPRODUCT(T_Ventes[[#This Row],[Boeuf]:[Autre 2]],$E$1:$M$1)</calculatedColumnFormula>
    </tableColumn>
  </tableColumns>
  <tableStyleInfo name="TableStyleMedium9" showFirstColumn="0" showLastColumn="0" showRowStripes="1" showColumnStripes="0"/>
</table>
</file>

<file path=xl/tables/table2.xml><?xml version="1.0" encoding="utf-8"?>
<table xmlns="http://schemas.openxmlformats.org/spreadsheetml/2006/main" id="4" name="T_Sauve" displayName="T_Sauve" ref="A2:N3" insertRow="1" totalsRowShown="0" headerRowDxfId="20">
  <autoFilter ref="A2:N3"/>
  <tableColumns count="14">
    <tableColumn id="1" name="N° cde" dataDxfId="19"/>
    <tableColumn id="2" name="Date" dataDxfId="18"/>
    <tableColumn id="3" name="Client" dataDxfId="17"/>
    <tableColumn id="4" name="Paiement" dataDxfId="16"/>
    <tableColumn id="5" name="Boeuf" dataDxfId="15"/>
    <tableColumn id="6" name="Jambon" dataDxfId="14" dataCellStyle="Monétaire"/>
    <tableColumn id="7" name="Végétarien" dataDxfId="13"/>
    <tableColumn id="8" name="Salade" dataDxfId="12"/>
    <tableColumn id="9" name="Eau" dataDxfId="11"/>
    <tableColumn id="10" name="Coca" dataDxfId="10"/>
    <tableColumn id="11" name="Oasis" dataDxfId="9"/>
    <tableColumn id="12" name="Autre 1" dataDxfId="8"/>
    <tableColumn id="13" name="Autre 2" dataDxfId="7"/>
    <tableColumn id="14" name="Total Cde" dataDxfId="6"/>
  </tableColumns>
  <tableStyleInfo name="TableStyleMedium9" showFirstColumn="0" showLastColumn="0" showRowStripes="1" showColumnStripes="0"/>
</table>
</file>

<file path=xl/tables/table3.xml><?xml version="1.0" encoding="utf-8"?>
<table xmlns="http://schemas.openxmlformats.org/spreadsheetml/2006/main" id="1" name="T_Articles" displayName="T_Articles" ref="A1:C10" totalsRowShown="0">
  <autoFilter ref="A1:C10"/>
  <tableColumns count="3">
    <tableColumn id="4" name="N°" dataDxfId="5"/>
    <tableColumn id="2" name="Désignation" dataDxfId="4"/>
    <tableColumn id="3" name="Prix" dataDxfId="3" dataCellStyle="Monétaire"/>
  </tableColumns>
  <tableStyleInfo name="TableStyleMedium9" showFirstColumn="0" showLastColumn="0" showRowStripes="1" showColumnStripes="0"/>
</table>
</file>

<file path=xl/tables/table4.xml><?xml version="1.0" encoding="utf-8"?>
<table xmlns="http://schemas.openxmlformats.org/spreadsheetml/2006/main" id="2" name="T_Paiement" displayName="T_Paiement" ref="E1:E4" totalsRowShown="0" headerRowDxfId="2" dataDxfId="1">
  <autoFilter ref="E1:E4"/>
  <tableColumns count="1">
    <tableColumn id="1" name="Moyen de Paiement"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2.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D3:H3"/>
  <sheetViews>
    <sheetView showGridLines="0" showRowColHeaders="0" tabSelected="1" workbookViewId="0">
      <selection activeCell="K28" sqref="K28"/>
    </sheetView>
  </sheetViews>
  <sheetFormatPr baseColWidth="10" defaultRowHeight="14.4" x14ac:dyDescent="0.3"/>
  <sheetData>
    <row r="3" spans="4:8" ht="31.2" x14ac:dyDescent="0.6">
      <c r="D3" s="37">
        <f ca="1">TODAY()</f>
        <v>46071</v>
      </c>
      <c r="E3" s="37"/>
      <c r="F3" s="37"/>
      <c r="G3" s="37"/>
      <c r="H3" s="37"/>
    </row>
  </sheetData>
  <mergeCells count="1">
    <mergeCell ref="D3:H3"/>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J13"/>
  <sheetViews>
    <sheetView showGridLines="0" zoomScaleNormal="100" workbookViewId="0">
      <selection activeCell="B22" sqref="B22"/>
    </sheetView>
  </sheetViews>
  <sheetFormatPr baseColWidth="10" defaultRowHeight="14.4" x14ac:dyDescent="0.3"/>
  <cols>
    <col min="3" max="3" width="11.5546875" customWidth="1"/>
    <col min="5" max="5" width="17.33203125" customWidth="1"/>
    <col min="6" max="6" width="14.88671875" customWidth="1"/>
    <col min="10" max="10" width="21.88671875" customWidth="1"/>
  </cols>
  <sheetData>
    <row r="1" spans="1:10" ht="15" thickBot="1" x14ac:dyDescent="0.35">
      <c r="A1" s="17">
        <f ca="1">TODAY()</f>
        <v>46071</v>
      </c>
      <c r="B1" s="27"/>
      <c r="D1" s="38" t="s">
        <v>24</v>
      </c>
      <c r="E1" s="39"/>
      <c r="F1" s="40"/>
    </row>
    <row r="2" spans="1:10" ht="32.4" customHeight="1" thickBot="1" x14ac:dyDescent="0.35">
      <c r="C2" s="15"/>
      <c r="D2" s="21"/>
      <c r="E2" s="22">
        <v>46071</v>
      </c>
      <c r="F2" s="41" t="s">
        <v>27</v>
      </c>
      <c r="G2" s="41"/>
      <c r="H2" s="41"/>
      <c r="I2" s="33">
        <f>COUNTIF(T_Ventes[Date],Recap!E2)</f>
        <v>0</v>
      </c>
      <c r="J2" s="32"/>
    </row>
    <row r="3" spans="1:10" ht="15" thickBot="1" x14ac:dyDescent="0.35">
      <c r="D3" s="18" t="s">
        <v>0</v>
      </c>
      <c r="E3" s="4" t="s">
        <v>6</v>
      </c>
      <c r="F3" s="4" t="s">
        <v>22</v>
      </c>
      <c r="G3" s="9" t="str">
        <f>BDD!E2</f>
        <v>CB</v>
      </c>
      <c r="H3" s="9" t="str">
        <f>BDD!E3</f>
        <v>ESP</v>
      </c>
      <c r="I3" s="9" t="str">
        <f>BDD!E4</f>
        <v>Gratuit</v>
      </c>
    </row>
    <row r="4" spans="1:10" ht="15" thickBot="1" x14ac:dyDescent="0.35">
      <c r="D4" s="19" t="str">
        <f>BDD!B2</f>
        <v>Boeuf</v>
      </c>
      <c r="E4" s="8">
        <f ca="1">IF($E$2=$A$1,SUMIF(T_Ventes[Date],$E$2,T_Ventes[Boeuf]),SUMIF(T_Sauve[Date],$E$2,T_Sauve[Boeuf]))</f>
        <v>0</v>
      </c>
      <c r="F4" s="5">
        <f ca="1">IFERROR(E4*BDD!C2,"")-I4</f>
        <v>0</v>
      </c>
      <c r="G4" s="6">
        <f ca="1">IF($E$2=$A$1,SUMIFS(T_Ventes[Boeuf],T_Ventes[Date],$E$2,T_Ventes[Paiement],$G$3)*BDD!C2,SUMIFS(T_Sauve[Boeuf],T_Sauve[Date],$E$2,T_Sauve[Paiement],$G$3)*BDD!C2)</f>
        <v>0</v>
      </c>
      <c r="H4" s="6">
        <f ca="1">IF($E$2=$A$1,SUMIFS(T_Ventes[Boeuf],T_Ventes[Date],$E$2,T_Ventes[Paiement],$H$3)*BDD!C2,SUMIFS(T_Sauve[Boeuf],T_Sauve[Date],$E$2,T_Sauve[Paiement],$H$3)*BDD!C2)</f>
        <v>0</v>
      </c>
      <c r="I4" s="6">
        <f ca="1">IF($E$2=$A$1,SUMIFS(T_Ventes[Boeuf],T_Ventes[Date],$E$2,T_Ventes[Paiement],$I$3)*BDD!C2,SUMIFS(T_Sauve[Boeuf],T_Sauve[Date],$E$2,T_Sauve[Paiement],$I$3)*BDD!C2)</f>
        <v>0</v>
      </c>
    </row>
    <row r="5" spans="1:10" ht="15" thickBot="1" x14ac:dyDescent="0.35">
      <c r="D5" s="19" t="str">
        <f>BDD!B3</f>
        <v>Jambon</v>
      </c>
      <c r="E5" s="8">
        <f ca="1">IF($E$2=$A$1,SUMIF(T_Ventes[Date],$E$2,T_Ventes[Jambon]),SUMIF(T_Sauve[Date],$E$2,T_Sauve[Jambon]))</f>
        <v>0</v>
      </c>
      <c r="F5" s="5">
        <f ca="1">IFERROR(E5*BDD!C3,"")-I5</f>
        <v>0</v>
      </c>
      <c r="G5" s="6">
        <f ca="1">IF($E$2=$A$1,SUMIFS(T_Ventes[Jambon],T_Ventes[Date],$E$2,T_Ventes[Paiement],$G$3)*BDD!C3,SUMIFS(T_Sauve[Jambon],T_Sauve[Date],$E$2,T_Sauve[Paiement],$G$3)*BDD!C3)</f>
        <v>0</v>
      </c>
      <c r="H5" s="6">
        <f ca="1">IF($E$2=$A$1,SUMIFS(T_Ventes[Jambon],T_Ventes[Date],$E$2,T_Ventes[Paiement],$H$3)*BDD!C3,SUMIFS(T_Sauve[Jambon],T_Sauve[Date],$E$2,T_Sauve[Paiement],$H$3)*BDD!C3)</f>
        <v>0</v>
      </c>
      <c r="I5" s="6">
        <f ca="1">IF($E$2=$A$1,SUMIFS(T_Ventes[Jambon],T_Ventes[Date],$E$2,T_Ventes[Paiement],$I$3)*BDD!C3,SUMIFS(T_Sauve[Jambon],T_Sauve[Date],$E$2,T_Sauve[Paiement],$I$3)*BDD!C3)</f>
        <v>0</v>
      </c>
    </row>
    <row r="6" spans="1:10" ht="15" thickBot="1" x14ac:dyDescent="0.35">
      <c r="D6" s="19" t="str">
        <f>BDD!B4</f>
        <v>Végétarien</v>
      </c>
      <c r="E6" s="8">
        <f ca="1">IF($E$2=$A$1,SUMIF(T_Ventes[Date],$E$2,T_Ventes[Végétarien]),SUMIF(T_Sauve[Date],$E$2,T_Sauve[Végétarien]))</f>
        <v>0</v>
      </c>
      <c r="F6" s="5">
        <f ca="1">IFERROR(E6*BDD!C4,"")-I6</f>
        <v>0</v>
      </c>
      <c r="G6" s="6">
        <f ca="1">IF($E$2=$A$1,SUMIFS(T_Ventes[Végétarien],T_Ventes[Date],$E$2,T_Ventes[Paiement],$G$3)*BDD!C4,SUMIFS(T_Sauve[Végétarien],T_Sauve[Date],$E$2,T_Sauve[Paiement],$G$3)*BDD!C4)</f>
        <v>0</v>
      </c>
      <c r="H6" s="6">
        <f ca="1">IF($E$2=$A$1,SUMIFS(T_Ventes[Végétarien],T_Ventes[Date],$E$2,T_Ventes[Paiement],$H$3)*BDD!C4,SUMIFS(T_Sauve[Végétarien],T_Sauve[Date],$E$2,T_Sauve[Paiement],$H$3)*BDD!C4)</f>
        <v>0</v>
      </c>
      <c r="I6" s="6">
        <f ca="1">IF($E$2=$A$1,SUMIFS(T_Ventes[Végétarien],T_Ventes[Date],$E$2,T_Ventes[Paiement],$I$3)*BDD!C4,SUMIFS(T_Sauve[Végétarien],T_Sauve[Date],$E$2,T_Sauve[Paiement],$I$3)*BDD!C4)</f>
        <v>0</v>
      </c>
    </row>
    <row r="7" spans="1:10" ht="15" thickBot="1" x14ac:dyDescent="0.35">
      <c r="D7" s="19" t="str">
        <f>BDD!B5</f>
        <v>Salade</v>
      </c>
      <c r="E7" s="8">
        <f ca="1">IF($E$2=$A$1,SUMIF(T_Ventes[Date],$E$2,T_Ventes[Salade]),SUMIF(T_Sauve[Date],$E$2,T_Sauve[Salade]))</f>
        <v>0</v>
      </c>
      <c r="F7" s="5">
        <f ca="1">IFERROR(E7*BDD!C5,"")-I7</f>
        <v>0</v>
      </c>
      <c r="G7" s="6">
        <f ca="1">IF($E$2=$A$1,SUMIFS(T_Ventes[Salade],T_Ventes[Date],$E$2,T_Ventes[Paiement],$G$3)*BDD!C5,SUMIFS(T_Sauve[Salade],T_Sauve[Date],$E$2,T_Sauve[Paiement],$G$3)*BDD!C5)</f>
        <v>0</v>
      </c>
      <c r="H7" s="6">
        <f ca="1">IF($E$2=$A$1,SUMIFS(T_Ventes[Salade],T_Ventes[Date],$E$2,T_Ventes[Paiement],$H$3)*BDD!C5,SUMIFS(T_Sauve[Salade],T_Sauve[Date],$E$2,T_Sauve[Paiement],$H$3)*BDD!C5)</f>
        <v>0</v>
      </c>
      <c r="I7" s="6">
        <f ca="1">IF($E$2=$A$1,SUMIFS(T_Ventes[Salade],T_Ventes[Date],$E$2,T_Ventes[Paiement],$I$3)*BDD!C5,SUMIFS(T_Sauve[Salade],T_Sauve[Date],$E$2,T_Sauve[Paiement],$I$3)*BDD!C5)</f>
        <v>0</v>
      </c>
    </row>
    <row r="8" spans="1:10" ht="15" thickBot="1" x14ac:dyDescent="0.35">
      <c r="D8" s="19" t="str">
        <f>BDD!B6</f>
        <v>Eau</v>
      </c>
      <c r="E8" s="8">
        <f ca="1">IF($E$2=$A$1,SUMIF(T_Ventes[Date],$E$2,T_Ventes[Eau]),SUMIF(T_Sauve[Date],$E$2,T_Sauve[Eau]))</f>
        <v>0</v>
      </c>
      <c r="F8" s="5">
        <f ca="1">IFERROR(E8*BDD!C6,"")-I8</f>
        <v>0</v>
      </c>
      <c r="G8" s="6">
        <f ca="1">IF($E$2=$A$1,SUMIFS(T_Ventes[Eau],T_Ventes[Date],$E$2,T_Ventes[Paiement],$G$3)*BDD!C6,SUMIFS(T_Sauve[Eau],T_Sauve[Date],$E$2,T_Sauve[Paiement],$G$3)*BDD!C6)</f>
        <v>0</v>
      </c>
      <c r="H8" s="6">
        <f ca="1">IF($E$2=$A$1,SUMIFS(T_Ventes[Eau],T_Ventes[Date],$E$2,T_Ventes[Paiement],$H$3)*BDD!C6,SUMIFS(T_Sauve[Eau],T_Sauve[Date],$E$2,T_Sauve[Paiement],$H$3)*BDD!C6)</f>
        <v>0</v>
      </c>
      <c r="I8" s="6">
        <f ca="1">IF($E$2=$A$1,SUMIFS(T_Ventes[Eau],T_Ventes[Date],$E$2,T_Ventes[Paiement],$I$3)*BDD!C6,SUMIFS(T_Sauve[Eau],T_Sauve[Date],$E$2,T_Sauve[Paiement],$I$3)*BDD!C6)</f>
        <v>0</v>
      </c>
    </row>
    <row r="9" spans="1:10" ht="15" thickBot="1" x14ac:dyDescent="0.35">
      <c r="D9" s="19" t="str">
        <f>BDD!B7</f>
        <v>Coca</v>
      </c>
      <c r="E9" s="8">
        <f ca="1">IF($E$2=$A$1,SUMIF(T_Ventes[Date],$E$2,T_Ventes[Coca]),SUMIF(T_Sauve[Date],$E$2,T_Sauve[Coca]))</f>
        <v>0</v>
      </c>
      <c r="F9" s="5">
        <f ca="1">IFERROR(E9*BDD!C7,"")-I9</f>
        <v>0</v>
      </c>
      <c r="G9" s="6">
        <f ca="1">IF($E$2=$A$1,SUMIFS(T_Ventes[Coca],T_Ventes[Date],$E$2,T_Ventes[Paiement],$G$3)*BDD!C7,SUMIFS(T_Sauve[Coca],T_Sauve[Date],$E$2,T_Sauve[Paiement],$G$3)*BDD!C7)</f>
        <v>0</v>
      </c>
      <c r="H9" s="6">
        <f ca="1">IF($E$2=$A$1,SUMIFS(T_Ventes[Coca],T_Ventes[Date],$E$2,T_Ventes[Paiement],$H$3)*BDD!C7,SUMIFS(T_Sauve[Coca],T_Sauve[Date],$E$2,T_Sauve[Paiement],$H$3)*BDD!C7)</f>
        <v>0</v>
      </c>
      <c r="I9" s="6">
        <f ca="1">IF($E$2=$A$1,SUMIFS(T_Ventes[Coca],T_Ventes[Date],$E$2,T_Ventes[Paiement],$I$3)*BDD!C7,SUMIFS(T_Sauve[Coca],T_Sauve[Date],$E$2,T_Sauve[Paiement],$I$3)*BDD!C7)</f>
        <v>0</v>
      </c>
    </row>
    <row r="10" spans="1:10" ht="15" thickBot="1" x14ac:dyDescent="0.35">
      <c r="D10" s="19" t="str">
        <f>BDD!B8</f>
        <v>Oasis</v>
      </c>
      <c r="E10" s="8">
        <f ca="1">IF($E$2=$A$1,SUMIF(T_Ventes[Date],$E$2,T_Ventes[Oasis]),SUMIF(T_Sauve[Date],$E$2,T_Sauve[Oasis]))</f>
        <v>0</v>
      </c>
      <c r="F10" s="5">
        <f ca="1">IFERROR(E10*BDD!C8,"")-I10</f>
        <v>0</v>
      </c>
      <c r="G10" s="6">
        <f ca="1">IF($E$2=$A$1,SUMIFS(T_Ventes[Oasis],T_Ventes[Date],$E$2,T_Ventes[Paiement],$G$3)*BDD!C8,SUMIFS(T_Sauve[Oasis],T_Sauve[Date],$E$2,T_Sauve[Paiement],$G$3)*BDD!C8)</f>
        <v>0</v>
      </c>
      <c r="H10" s="6">
        <f ca="1">IF($E$2=$A$1,SUMIFS(T_Ventes[Oasis],T_Ventes[Date],$E$2,T_Ventes[Paiement],$H$3)*BDD!C8,SUMIFS(T_Sauve[Oasis],T_Sauve[Date],$E$2,T_Sauve[Paiement],$H$3)*BDD!C8)</f>
        <v>0</v>
      </c>
      <c r="I10" s="6">
        <f ca="1">IF($E$2=$A$1,SUMIFS(T_Ventes[Oasis],T_Ventes[Date],$E$2,T_Ventes[Paiement],$I$3)*BDD!C8,SUMIFS(T_Sauve[Oasis],T_Sauve[Date],$E$2,T_Sauve[Paiement],$I$3)*BDD!C8)</f>
        <v>0</v>
      </c>
    </row>
    <row r="11" spans="1:10" ht="15" thickBot="1" x14ac:dyDescent="0.35">
      <c r="D11" s="19" t="str">
        <f>BDD!B9</f>
        <v>Autre 1</v>
      </c>
      <c r="E11" s="8">
        <f ca="1">IF($E$2=$A$1,SUMIF(T_Ventes[Date],$E$2,T_Ventes[Autre 1]),SUMIF(T_Sauve[Date],$E$2,T_Sauve[Autre 1]))</f>
        <v>0</v>
      </c>
      <c r="F11" s="5">
        <f ca="1">IFERROR(E11*BDD!C9,"")-I11</f>
        <v>0</v>
      </c>
      <c r="G11" s="6">
        <f ca="1">IF($E$2=$A$1,SUMIFS(T_Ventes[Autre 1],T_Ventes[Date],$E$2,T_Ventes[Paiement],$G$3)*BDD!C9,SUMIFS(T_Sauve[Autre 1],T_Sauve[Date],$E$2,T_Sauve[Paiement],$G$3)*BDD!C9)</f>
        <v>0</v>
      </c>
      <c r="H11" s="6">
        <f ca="1">IF($E$2=$A$1,SUMIFS(T_Ventes[Autre 1],T_Ventes[Date],$E$2,T_Ventes[Paiement],$H$3)*BDD!C9,SUMIFS(T_Sauve[Autre 1],T_Sauve[Date],$E$2,T_Sauve[Paiement],$H$3)*BDD!C9)</f>
        <v>0</v>
      </c>
      <c r="I11" s="6">
        <f ca="1">IF($E$2=$A$1,SUMIFS(T_Ventes[Autre 1],T_Ventes[Date],$E$2,T_Ventes[Paiement],$I$3)*BDD!C9,SUMIFS(T_Sauve[Autre 1],T_Sauve[Date],$E$2,T_Sauve[Paiement],$I$3)*BDD!C9)</f>
        <v>0</v>
      </c>
    </row>
    <row r="12" spans="1:10" ht="15" thickBot="1" x14ac:dyDescent="0.35">
      <c r="D12" s="19" t="str">
        <f>BDD!B10</f>
        <v>Autre 2</v>
      </c>
      <c r="E12" s="8">
        <f ca="1">IF($E$2=$A$1,SUMIF(T_Ventes[Date],$E$2,T_Ventes[Autre 2]),SUMIF(T_Sauve[Date],$E$2,T_Sauve[Autre 2]))</f>
        <v>0</v>
      </c>
      <c r="F12" s="5">
        <f ca="1">IFERROR(E12*BDD!C10,"")-I12</f>
        <v>0</v>
      </c>
      <c r="G12" s="6">
        <f ca="1">IF($E$2=$A$1,SUMIFS(T_Ventes[Autre 2],T_Ventes[Date],$E$2,T_Ventes[Paiement],$G$3)*BDD!C10,SUMIFS(T_Sauve[Autre 2],T_Sauve[Date],$E$2,T_Sauve[Paiement],$G$3)*BDD!C10)</f>
        <v>0</v>
      </c>
      <c r="H12" s="6">
        <f ca="1">IF($E$2=$A$1,SUMIFS(T_Ventes[Autre 2],T_Ventes[Date],$E$2,T_Ventes[Paiement],$H$3)*BDD!C10,SUMIFS(T_Sauve[Autre 2],T_Sauve[Date],$E$2,T_Sauve[Paiement],$H$3)*BDD!C10)</f>
        <v>0</v>
      </c>
      <c r="I12" s="6">
        <f ca="1">IF($E$2=$A$1,SUMIFS(T_Ventes[Autre 2],T_Ventes[Date],$E$2,T_Ventes[Paiement],$I$3)*BDD!C10,SUMIFS(T_Sauve[Autre 2],T_Sauve[Date],$E$2,T_Sauve[Paiement],$I$3)*BDD!C10)</f>
        <v>0</v>
      </c>
    </row>
    <row r="13" spans="1:10" ht="26.4" thickBot="1" x14ac:dyDescent="0.55000000000000004">
      <c r="D13" s="20" t="s">
        <v>7</v>
      </c>
      <c r="E13" s="3">
        <f ca="1">SUM($E$4:$E$12)</f>
        <v>0</v>
      </c>
      <c r="F13" s="6">
        <f ca="1">SUM($F$4:$F$12)</f>
        <v>0</v>
      </c>
      <c r="G13" s="6">
        <f ca="1">SUM($G$4:$G$12)</f>
        <v>0</v>
      </c>
      <c r="H13" s="6">
        <f ca="1">SUM($H$4:$H$12)</f>
        <v>0</v>
      </c>
      <c r="I13" s="6">
        <f ca="1">SUM($I$4:$I$12)</f>
        <v>0</v>
      </c>
    </row>
  </sheetData>
  <mergeCells count="2">
    <mergeCell ref="D1:F1"/>
    <mergeCell ref="F2:H2"/>
  </mergeCells>
  <pageMargins left="0.7" right="0.7" top="0.75" bottom="0.75" header="0.3" footer="0.3"/>
  <pageSetup paperSize="9" orientation="portrait" verticalDpi="360" r:id="rId1"/>
  <drawing r:id="rId2"/>
  <legacyDrawing r:id="rId3"/>
  <controls>
    <mc:AlternateContent xmlns:mc="http://schemas.openxmlformats.org/markup-compatibility/2006">
      <mc:Choice Requires="x14">
        <control shapeId="2053" r:id="rId4" name="SpinButton1">
          <controlPr autoLine="0" r:id="rId5">
            <anchor moveWithCells="1">
              <from>
                <xdr:col>3</xdr:col>
                <xdr:colOff>426720</xdr:colOff>
                <xdr:row>1</xdr:row>
                <xdr:rowOff>22860</xdr:rowOff>
              </from>
              <to>
                <xdr:col>3</xdr:col>
                <xdr:colOff>777240</xdr:colOff>
                <xdr:row>1</xdr:row>
                <xdr:rowOff>396240</xdr:rowOff>
              </to>
            </anchor>
          </controlPr>
        </control>
      </mc:Choice>
      <mc:Fallback>
        <control shapeId="2053" r:id="rId4" name="SpinButton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N3"/>
  <sheetViews>
    <sheetView showRowColHeaders="0" workbookViewId="0">
      <selection activeCell="C3" sqref="C3"/>
    </sheetView>
  </sheetViews>
  <sheetFormatPr baseColWidth="10" defaultRowHeight="14.4" x14ac:dyDescent="0.3"/>
  <cols>
    <col min="1" max="1" width="6.88671875" customWidth="1"/>
    <col min="2" max="2" width="11.5546875" customWidth="1"/>
    <col min="3" max="3" width="24.33203125" customWidth="1"/>
    <col min="4" max="4" width="12.88671875" customWidth="1"/>
    <col min="5" max="13" width="10.6640625" customWidth="1"/>
  </cols>
  <sheetData>
    <row r="1" spans="1:14" ht="39.6" customHeight="1" x14ac:dyDescent="0.3">
      <c r="A1" s="42" t="s">
        <v>28</v>
      </c>
      <c r="B1" s="42"/>
      <c r="C1" s="42"/>
      <c r="D1" s="43"/>
      <c r="E1" s="13">
        <f>VLOOKUP(T_Ventes[[#Headers],[Boeuf]],T_Articles[[Désignation]:[Prix]],2,FALSE)</f>
        <v>13</v>
      </c>
      <c r="F1" s="12">
        <f>VLOOKUP(T_Ventes[[#Headers],[Jambon]],T_Articles[[Désignation]:[Prix]],2,FALSE)</f>
        <v>11</v>
      </c>
      <c r="G1" s="13">
        <f>VLOOKUP(T_Ventes[[#Headers],[Végétarien]],T_Articles[[Désignation]:[Prix]],2,FALSE)</f>
        <v>9</v>
      </c>
      <c r="H1" s="12">
        <f>VLOOKUP(T_Ventes[[#Headers],[Salade]],T_Articles[[Désignation]:[Prix]],2,FALSE)</f>
        <v>12</v>
      </c>
      <c r="I1" s="13">
        <f>VLOOKUP(T_Ventes[[#Headers],[Eau]],T_Articles[[Désignation]:[Prix]],2,FALSE)</f>
        <v>2</v>
      </c>
      <c r="J1" s="12">
        <f>VLOOKUP(T_Ventes[[#Headers],[Coca]],T_Articles[[Désignation]:[Prix]],2,FALSE)</f>
        <v>3</v>
      </c>
      <c r="K1" s="13">
        <f>VLOOKUP(T_Ventes[[#Headers],[Oasis]],T_Articles[[Désignation]:[Prix]],2,FALSE)</f>
        <v>3</v>
      </c>
      <c r="L1" s="14">
        <f>VLOOKUP(T_Ventes[[#Headers],[Autre 1]],T_Articles[[Désignation]:[Prix]],2,FALSE)</f>
        <v>2</v>
      </c>
      <c r="M1" s="14">
        <f>VLOOKUP(T_Ventes[[#Headers],[Autre 2]],T_Articles[[Désignation]:[Prix]],2,FALSE)</f>
        <v>5</v>
      </c>
    </row>
    <row r="2" spans="1:14" x14ac:dyDescent="0.3">
      <c r="A2" s="1" t="s">
        <v>26</v>
      </c>
      <c r="B2" s="1" t="s">
        <v>5</v>
      </c>
      <c r="C2" s="1" t="s">
        <v>10</v>
      </c>
      <c r="D2" s="1" t="s">
        <v>11</v>
      </c>
      <c r="E2" s="1" t="s">
        <v>19</v>
      </c>
      <c r="F2" s="1" t="s">
        <v>12</v>
      </c>
      <c r="G2" s="1" t="s">
        <v>13</v>
      </c>
      <c r="H2" s="1" t="s">
        <v>18</v>
      </c>
      <c r="I2" s="1" t="s">
        <v>3</v>
      </c>
      <c r="J2" s="1" t="s">
        <v>4</v>
      </c>
      <c r="K2" s="1" t="s">
        <v>14</v>
      </c>
      <c r="L2" s="1" t="s">
        <v>15</v>
      </c>
      <c r="M2" s="1" t="s">
        <v>21</v>
      </c>
      <c r="N2" s="1" t="s">
        <v>23</v>
      </c>
    </row>
    <row r="3" spans="1:14" x14ac:dyDescent="0.3">
      <c r="A3" s="36"/>
      <c r="B3" s="7"/>
      <c r="C3" s="7"/>
      <c r="D3" s="36"/>
      <c r="E3" s="36"/>
      <c r="F3" s="36"/>
      <c r="G3" s="36"/>
      <c r="H3" s="34"/>
      <c r="I3" s="36"/>
      <c r="J3" s="36"/>
      <c r="K3" s="36"/>
      <c r="L3" s="36"/>
      <c r="M3" s="36"/>
      <c r="N3" s="10"/>
    </row>
  </sheetData>
  <mergeCells count="1">
    <mergeCell ref="A1:D1"/>
  </mergeCells>
  <pageMargins left="0.7" right="0.7" top="0.75" bottom="0.75" header="0.3" footer="0.3"/>
  <pageSetup paperSize="9" orientation="portrait" horizontalDpi="0" verticalDpi="0"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N3"/>
  <sheetViews>
    <sheetView showRowColHeaders="0" workbookViewId="0">
      <selection activeCell="F23" sqref="F23"/>
    </sheetView>
  </sheetViews>
  <sheetFormatPr baseColWidth="10" defaultRowHeight="14.4" x14ac:dyDescent="0.3"/>
  <cols>
    <col min="1" max="1" width="8.6640625" style="1" customWidth="1"/>
    <col min="2" max="2" width="12.44140625" style="7" customWidth="1"/>
    <col min="3" max="3" width="22" style="1" customWidth="1"/>
    <col min="4" max="4" width="11.6640625" style="1" customWidth="1"/>
    <col min="5" max="5" width="8.6640625" style="27" customWidth="1"/>
    <col min="6" max="6" width="10" style="28" customWidth="1"/>
    <col min="7" max="7" width="13" style="16" customWidth="1"/>
    <col min="8" max="8" width="9" style="16" customWidth="1"/>
    <col min="9" max="11" width="8.6640625" style="16" customWidth="1"/>
    <col min="12" max="13" width="9.5546875" style="16" customWidth="1"/>
    <col min="14" max="14" width="12.33203125" style="29" customWidth="1"/>
  </cols>
  <sheetData>
    <row r="1" spans="1:14" x14ac:dyDescent="0.3">
      <c r="A1" s="44" t="s">
        <v>25</v>
      </c>
      <c r="B1" s="44"/>
      <c r="C1" s="45"/>
      <c r="D1" s="11"/>
      <c r="E1" s="11">
        <f>BDD!C2</f>
        <v>13</v>
      </c>
      <c r="F1" s="11">
        <f>BDD!C3</f>
        <v>11</v>
      </c>
      <c r="G1" s="11">
        <f>BDD!C4</f>
        <v>9</v>
      </c>
      <c r="H1" s="11">
        <f>BDD!C5</f>
        <v>12</v>
      </c>
      <c r="I1" s="11">
        <f>BDD!C6</f>
        <v>2</v>
      </c>
      <c r="J1" s="11">
        <f>BDD!C7</f>
        <v>3</v>
      </c>
      <c r="K1" s="11">
        <f>BDD!C8</f>
        <v>3</v>
      </c>
      <c r="L1" s="11">
        <f>BDD!C9</f>
        <v>2</v>
      </c>
      <c r="M1" s="11">
        <f>BDD!C10</f>
        <v>5</v>
      </c>
    </row>
    <row r="2" spans="1:14" x14ac:dyDescent="0.3">
      <c r="A2" s="23" t="s">
        <v>26</v>
      </c>
      <c r="B2" s="25" t="s">
        <v>5</v>
      </c>
      <c r="C2" s="24" t="s">
        <v>10</v>
      </c>
      <c r="D2" s="24" t="s">
        <v>11</v>
      </c>
      <c r="E2" s="26" t="s">
        <v>19</v>
      </c>
      <c r="F2" s="26" t="s">
        <v>12</v>
      </c>
      <c r="G2" s="26" t="s">
        <v>13</v>
      </c>
      <c r="H2" s="26" t="s">
        <v>18</v>
      </c>
      <c r="I2" s="26" t="s">
        <v>3</v>
      </c>
      <c r="J2" s="26" t="s">
        <v>4</v>
      </c>
      <c r="K2" s="26" t="s">
        <v>14</v>
      </c>
      <c r="L2" s="26" t="s">
        <v>15</v>
      </c>
      <c r="M2" s="26" t="s">
        <v>21</v>
      </c>
      <c r="N2" s="30" t="s">
        <v>23</v>
      </c>
    </row>
    <row r="3" spans="1:14" x14ac:dyDescent="0.3">
      <c r="A3" s="31"/>
      <c r="C3" s="31"/>
      <c r="D3" s="31"/>
      <c r="F3" s="35"/>
    </row>
  </sheetData>
  <mergeCells count="1">
    <mergeCell ref="A1:C1"/>
  </mergeCells>
  <pageMargins left="0.7" right="0.7" top="0.75" bottom="0.75" header="0.3" footer="0.3"/>
  <drawing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E10"/>
  <sheetViews>
    <sheetView workbookViewId="0">
      <selection activeCell="I23" sqref="I23"/>
    </sheetView>
  </sheetViews>
  <sheetFormatPr baseColWidth="10" defaultRowHeight="14.4" x14ac:dyDescent="0.3"/>
  <cols>
    <col min="1" max="1" width="13.33203125" style="1" customWidth="1"/>
    <col min="2" max="2" width="12.6640625" style="1" customWidth="1"/>
    <col min="3" max="3" width="11.44140625" style="2"/>
    <col min="5" max="5" width="19.88671875" style="1" customWidth="1"/>
  </cols>
  <sheetData>
    <row r="1" spans="1:5" x14ac:dyDescent="0.3">
      <c r="A1" s="1" t="s">
        <v>20</v>
      </c>
      <c r="B1" s="1" t="s">
        <v>1</v>
      </c>
      <c r="C1" s="2" t="s">
        <v>2</v>
      </c>
      <c r="E1" s="1" t="s">
        <v>8</v>
      </c>
    </row>
    <row r="2" spans="1:5" x14ac:dyDescent="0.3">
      <c r="A2" s="1">
        <v>1</v>
      </c>
      <c r="B2" s="1" t="s">
        <v>19</v>
      </c>
      <c r="C2" s="2">
        <v>13</v>
      </c>
      <c r="E2" s="1" t="s">
        <v>9</v>
      </c>
    </row>
    <row r="3" spans="1:5" x14ac:dyDescent="0.3">
      <c r="A3" s="1">
        <v>2</v>
      </c>
      <c r="B3" s="1" t="s">
        <v>12</v>
      </c>
      <c r="C3" s="2">
        <v>11</v>
      </c>
      <c r="E3" s="1" t="s">
        <v>17</v>
      </c>
    </row>
    <row r="4" spans="1:5" x14ac:dyDescent="0.3">
      <c r="A4" s="1">
        <v>3</v>
      </c>
      <c r="B4" s="1" t="s">
        <v>13</v>
      </c>
      <c r="C4" s="2">
        <v>9</v>
      </c>
      <c r="E4" s="1" t="s">
        <v>16</v>
      </c>
    </row>
    <row r="5" spans="1:5" x14ac:dyDescent="0.3">
      <c r="A5" s="1">
        <v>4</v>
      </c>
      <c r="B5" s="1" t="s">
        <v>18</v>
      </c>
      <c r="C5" s="2">
        <v>12</v>
      </c>
    </row>
    <row r="6" spans="1:5" x14ac:dyDescent="0.3">
      <c r="A6" s="1">
        <v>5</v>
      </c>
      <c r="B6" s="1" t="s">
        <v>3</v>
      </c>
      <c r="C6" s="2">
        <v>2</v>
      </c>
    </row>
    <row r="7" spans="1:5" x14ac:dyDescent="0.3">
      <c r="A7" s="1">
        <v>6</v>
      </c>
      <c r="B7" s="1" t="s">
        <v>4</v>
      </c>
      <c r="C7" s="2">
        <v>3</v>
      </c>
    </row>
    <row r="8" spans="1:5" x14ac:dyDescent="0.3">
      <c r="A8" s="1">
        <v>7</v>
      </c>
      <c r="B8" s="1" t="s">
        <v>14</v>
      </c>
      <c r="C8" s="2">
        <v>3</v>
      </c>
    </row>
    <row r="9" spans="1:5" x14ac:dyDescent="0.3">
      <c r="A9" s="1">
        <v>8</v>
      </c>
      <c r="B9" s="1" t="s">
        <v>15</v>
      </c>
      <c r="C9" s="2">
        <v>2</v>
      </c>
    </row>
    <row r="10" spans="1:5" x14ac:dyDescent="0.3">
      <c r="A10" s="1">
        <v>9</v>
      </c>
      <c r="B10" s="1" t="s">
        <v>21</v>
      </c>
      <c r="C10" s="2">
        <v>5</v>
      </c>
    </row>
  </sheetData>
  <pageMargins left="0.7" right="0.7" top="0.75" bottom="0.75" header="0.3" footer="0.3"/>
  <drawing r:id="rId1"/>
  <tableParts count="2">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Accueil</vt:lpstr>
      <vt:lpstr>Recap</vt:lpstr>
      <vt:lpstr>Commandes</vt:lpstr>
      <vt:lpstr>Sauve</vt:lpstr>
      <vt:lpstr>BDD</vt:lpstr>
      <vt:lpstr>Lesdates</vt:lpstr>
      <vt:lpstr>Recap!Zone_d_impression</vt:lpstr>
    </vt:vector>
  </TitlesOfParts>
  <Company>LGCF</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mischimpf</dc:creator>
  <cp:lastModifiedBy>HENRI</cp:lastModifiedBy>
  <cp:lastPrinted>2026-02-17T16:25:57Z</cp:lastPrinted>
  <dcterms:created xsi:type="dcterms:W3CDTF">2016-02-08T14:41:50Z</dcterms:created>
  <dcterms:modified xsi:type="dcterms:W3CDTF">2026-02-18T10:52:26Z</dcterms:modified>
</cp:coreProperties>
</file>