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codeName="ThisWorkbook"/>
  <bookViews>
    <workbookView xWindow="0" yWindow="0" windowWidth="19440" windowHeight="8955" activeTab="1"/>
  </bookViews>
  <sheets>
    <sheet name="Feuil2" sheetId="2" r:id="rId1"/>
    <sheet name="Decompte" sheetId="3" r:id="rId2"/>
  </sheets>
  <definedNames>
    <definedName name="_xlnm.Print_Area" localSheetId="0">Feuil2!$A$1:$R$15</definedName>
  </definedNames>
  <calcPr calcId="145621"/>
</workbook>
</file>

<file path=xl/calcChain.xml><?xml version="1.0" encoding="utf-8"?>
<calcChain xmlns="http://schemas.openxmlformats.org/spreadsheetml/2006/main">
  <c r="H2" i="3" l="1"/>
  <c r="I2" i="3" s="1"/>
  <c r="H3" i="3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49" i="3"/>
  <c r="I49" i="3" s="1"/>
  <c r="H50" i="3"/>
  <c r="I50" i="3" s="1"/>
  <c r="H51" i="3"/>
  <c r="I51" i="3" s="1"/>
  <c r="H52" i="3"/>
  <c r="I52" i="3" s="1"/>
  <c r="H53" i="3"/>
  <c r="I53" i="3" s="1"/>
  <c r="H54" i="3"/>
  <c r="I54" i="3" s="1"/>
  <c r="H55" i="3"/>
  <c r="I55" i="3" s="1"/>
  <c r="H56" i="3"/>
  <c r="I56" i="3" s="1"/>
  <c r="H57" i="3"/>
  <c r="I57" i="3" s="1"/>
  <c r="H58" i="3"/>
  <c r="I58" i="3" s="1"/>
  <c r="H59" i="3"/>
  <c r="I59" i="3" s="1"/>
  <c r="H60" i="3"/>
  <c r="I60" i="3" s="1"/>
  <c r="H61" i="3"/>
  <c r="I61" i="3" s="1"/>
  <c r="H62" i="3"/>
  <c r="I62" i="3" s="1"/>
  <c r="H63" i="3"/>
  <c r="I63" i="3" s="1"/>
  <c r="H64" i="3"/>
  <c r="I64" i="3" s="1"/>
  <c r="H65" i="3"/>
  <c r="I65" i="3" s="1"/>
  <c r="H66" i="3"/>
  <c r="I66" i="3" s="1"/>
  <c r="H67" i="3"/>
  <c r="I67" i="3" s="1"/>
  <c r="H68" i="3"/>
  <c r="I68" i="3" s="1"/>
  <c r="H69" i="3"/>
  <c r="I69" i="3" s="1"/>
  <c r="H70" i="3"/>
  <c r="I70" i="3" s="1"/>
  <c r="H71" i="3"/>
  <c r="I71" i="3" s="1"/>
  <c r="H72" i="3"/>
  <c r="I72" i="3" s="1"/>
  <c r="H73" i="3"/>
  <c r="I73" i="3" s="1"/>
  <c r="H74" i="3"/>
  <c r="I74" i="3" s="1"/>
  <c r="H75" i="3"/>
  <c r="I75" i="3" s="1"/>
  <c r="H76" i="3"/>
  <c r="I76" i="3" s="1"/>
  <c r="H77" i="3"/>
  <c r="I77" i="3" s="1"/>
  <c r="H78" i="3"/>
  <c r="I78" i="3" s="1"/>
  <c r="H79" i="3"/>
  <c r="I79" i="3" s="1"/>
  <c r="H80" i="3"/>
  <c r="I80" i="3" s="1"/>
  <c r="H81" i="3"/>
  <c r="I81" i="3" s="1"/>
  <c r="H82" i="3"/>
  <c r="I82" i="3" s="1"/>
  <c r="H83" i="3"/>
  <c r="I83" i="3" s="1"/>
  <c r="H84" i="3"/>
  <c r="I84" i="3" s="1"/>
  <c r="H85" i="3"/>
  <c r="I85" i="3" s="1"/>
  <c r="H86" i="3"/>
  <c r="I86" i="3" s="1"/>
  <c r="H87" i="3"/>
  <c r="I87" i="3" s="1"/>
  <c r="H88" i="3"/>
  <c r="I88" i="3" s="1"/>
  <c r="H89" i="3"/>
  <c r="I89" i="3" s="1"/>
  <c r="H90" i="3"/>
  <c r="I90" i="3" s="1"/>
  <c r="H91" i="3"/>
  <c r="I91" i="3" s="1"/>
  <c r="H92" i="3"/>
  <c r="I92" i="3" s="1"/>
  <c r="H93" i="3"/>
  <c r="I93" i="3" s="1"/>
  <c r="H94" i="3"/>
  <c r="I94" i="3" s="1"/>
  <c r="B2" i="3"/>
  <c r="A3" i="3"/>
  <c r="B3" i="3" s="1"/>
  <c r="B5" i="2"/>
  <c r="A4" i="3" l="1"/>
  <c r="P3" i="2"/>
  <c r="A5" i="3" l="1"/>
  <c r="B4" i="3"/>
  <c r="P6" i="2"/>
  <c r="P8" i="2"/>
  <c r="S4" i="2"/>
  <c r="A6" i="3" l="1"/>
  <c r="B5" i="3"/>
  <c r="P4" i="2"/>
  <c r="Q3" i="2" s="1"/>
  <c r="A7" i="3" l="1"/>
  <c r="B6" i="3"/>
  <c r="P5" i="2"/>
  <c r="A8" i="3" l="1"/>
  <c r="B7" i="3"/>
  <c r="P17" i="2"/>
  <c r="P31" i="2"/>
  <c r="D5" i="2"/>
  <c r="F5" i="2"/>
  <c r="H5" i="2"/>
  <c r="J5" i="2"/>
  <c r="A9" i="3" l="1"/>
  <c r="B8" i="3"/>
  <c r="P55" i="2"/>
  <c r="P52" i="2"/>
  <c r="A10" i="3" l="1"/>
  <c r="B9" i="3"/>
  <c r="R3" i="2"/>
  <c r="Q6" i="2"/>
  <c r="R6" i="2" s="1"/>
  <c r="A11" i="3" l="1"/>
  <c r="B10" i="3"/>
  <c r="P97" i="2"/>
  <c r="P94" i="2"/>
  <c r="A12" i="3" l="1"/>
  <c r="B11" i="3"/>
  <c r="P34" i="2"/>
  <c r="A13" i="3" l="1"/>
  <c r="B12" i="3"/>
  <c r="P48" i="2"/>
  <c r="A14" i="3" l="1"/>
  <c r="B13" i="3"/>
  <c r="P10" i="2"/>
  <c r="Q10" i="2" s="1"/>
  <c r="R10" i="2" s="1"/>
  <c r="A15" i="3" l="1"/>
  <c r="B14" i="3"/>
  <c r="P90" i="2"/>
  <c r="P87" i="2"/>
  <c r="P83" i="2"/>
  <c r="P80" i="2"/>
  <c r="P76" i="2"/>
  <c r="P73" i="2"/>
  <c r="P62" i="2"/>
  <c r="P59" i="2"/>
  <c r="P45" i="2"/>
  <c r="P27" i="2"/>
  <c r="P24" i="2"/>
  <c r="P20" i="2"/>
  <c r="Q17" i="2"/>
  <c r="P13" i="2"/>
  <c r="Q13" i="2" s="1"/>
  <c r="A16" i="3" l="1"/>
  <c r="B15" i="3"/>
  <c r="Q20" i="2"/>
  <c r="R13" i="2"/>
  <c r="Q24" i="2"/>
  <c r="R17" i="2"/>
  <c r="A17" i="3" l="1"/>
  <c r="B16" i="3"/>
  <c r="Q27" i="2"/>
  <c r="R20" i="2"/>
  <c r="Q31" i="2"/>
  <c r="R24" i="2"/>
  <c r="A18" i="3" l="1"/>
  <c r="B17" i="3"/>
  <c r="R31" i="2"/>
  <c r="Q34" i="2"/>
  <c r="R27" i="2"/>
  <c r="A19" i="3" l="1"/>
  <c r="B18" i="3"/>
  <c r="Q45" i="2"/>
  <c r="R34" i="2"/>
  <c r="B19" i="3" l="1"/>
  <c r="A20" i="3"/>
  <c r="Q48" i="2"/>
  <c r="Q52" i="2"/>
  <c r="R45" i="2"/>
  <c r="A21" i="3" l="1"/>
  <c r="B20" i="3"/>
  <c r="Q59" i="2"/>
  <c r="R52" i="2"/>
  <c r="Q55" i="2"/>
  <c r="R48" i="2"/>
  <c r="A22" i="3" l="1"/>
  <c r="B21" i="3"/>
  <c r="R59" i="2"/>
  <c r="S3" i="2" s="1"/>
  <c r="Q62" i="2"/>
  <c r="R55" i="2"/>
  <c r="A23" i="3" l="1"/>
  <c r="B22" i="3"/>
  <c r="Q73" i="2"/>
  <c r="R62" i="2"/>
  <c r="A24" i="3" l="1"/>
  <c r="B23" i="3"/>
  <c r="Q80" i="2"/>
  <c r="R73" i="2"/>
  <c r="Q76" i="2"/>
  <c r="A25" i="3" l="1"/>
  <c r="B24" i="3"/>
  <c r="Q87" i="2"/>
  <c r="R80" i="2"/>
  <c r="Q83" i="2"/>
  <c r="R76" i="2"/>
  <c r="A26" i="3" l="1"/>
  <c r="B25" i="3"/>
  <c r="R87" i="2"/>
  <c r="Q94" i="2"/>
  <c r="R94" i="2" s="1"/>
  <c r="Q90" i="2"/>
  <c r="R83" i="2"/>
  <c r="A27" i="3" l="1"/>
  <c r="B26" i="3"/>
  <c r="R90" i="2"/>
  <c r="Q97" i="2"/>
  <c r="R97" i="2" s="1"/>
  <c r="A28" i="3" l="1"/>
  <c r="B27" i="3"/>
  <c r="A29" i="3" l="1"/>
  <c r="B28" i="3"/>
  <c r="A30" i="3" l="1"/>
  <c r="B29" i="3"/>
  <c r="A31" i="3" l="1"/>
  <c r="B30" i="3"/>
  <c r="A32" i="3" l="1"/>
  <c r="B31" i="3"/>
  <c r="A33" i="3" l="1"/>
  <c r="B32" i="3"/>
  <c r="A34" i="3" l="1"/>
  <c r="B33" i="3"/>
  <c r="A35" i="3" l="1"/>
  <c r="B34" i="3"/>
  <c r="A36" i="3" l="1"/>
  <c r="B35" i="3"/>
  <c r="A37" i="3" l="1"/>
  <c r="B36" i="3"/>
  <c r="A38" i="3" l="1"/>
  <c r="B37" i="3"/>
  <c r="B38" i="3" l="1"/>
  <c r="A39" i="3"/>
  <c r="A40" i="3" l="1"/>
  <c r="B39" i="3"/>
  <c r="A41" i="3" l="1"/>
  <c r="B40" i="3"/>
  <c r="A42" i="3" l="1"/>
  <c r="B41" i="3"/>
  <c r="A43" i="3" l="1"/>
  <c r="B42" i="3"/>
  <c r="A44" i="3" l="1"/>
  <c r="B43" i="3"/>
  <c r="A45" i="3" l="1"/>
  <c r="B44" i="3"/>
  <c r="A46" i="3" l="1"/>
  <c r="B45" i="3"/>
  <c r="A47" i="3" l="1"/>
  <c r="B46" i="3"/>
  <c r="A48" i="3" l="1"/>
  <c r="B47" i="3"/>
  <c r="A49" i="3" l="1"/>
  <c r="B48" i="3"/>
  <c r="A50" i="3" l="1"/>
  <c r="B49" i="3"/>
  <c r="A51" i="3" l="1"/>
  <c r="B50" i="3"/>
  <c r="A52" i="3" l="1"/>
  <c r="B51" i="3"/>
  <c r="A53" i="3" l="1"/>
  <c r="B52" i="3"/>
  <c r="A54" i="3" l="1"/>
  <c r="B53" i="3"/>
  <c r="A55" i="3" l="1"/>
  <c r="B54" i="3"/>
  <c r="A56" i="3" l="1"/>
  <c r="B55" i="3"/>
  <c r="A57" i="3" l="1"/>
  <c r="B56" i="3"/>
  <c r="A58" i="3" l="1"/>
  <c r="B57" i="3"/>
  <c r="A59" i="3" l="1"/>
  <c r="B58" i="3"/>
  <c r="A60" i="3" l="1"/>
  <c r="B59" i="3"/>
  <c r="A61" i="3" l="1"/>
  <c r="B60" i="3"/>
  <c r="A62" i="3" l="1"/>
  <c r="B61" i="3"/>
  <c r="A63" i="3" l="1"/>
  <c r="B62" i="3"/>
  <c r="A64" i="3" l="1"/>
  <c r="B63" i="3"/>
  <c r="A65" i="3" l="1"/>
  <c r="B64" i="3"/>
  <c r="A66" i="3" l="1"/>
  <c r="B65" i="3"/>
  <c r="A67" i="3" l="1"/>
  <c r="B66" i="3"/>
  <c r="A68" i="3" l="1"/>
  <c r="B67" i="3"/>
  <c r="A69" i="3" l="1"/>
  <c r="B68" i="3"/>
  <c r="A70" i="3" l="1"/>
  <c r="B69" i="3"/>
  <c r="A71" i="3" l="1"/>
  <c r="B70" i="3"/>
  <c r="A72" i="3" l="1"/>
  <c r="B71" i="3"/>
  <c r="B72" i="3" l="1"/>
  <c r="A73" i="3"/>
  <c r="A74" i="3" l="1"/>
  <c r="B73" i="3"/>
  <c r="A75" i="3" l="1"/>
  <c r="B74" i="3"/>
  <c r="A76" i="3" l="1"/>
  <c r="B75" i="3"/>
  <c r="A77" i="3" l="1"/>
  <c r="B76" i="3"/>
  <c r="A78" i="3" l="1"/>
  <c r="B77" i="3"/>
  <c r="A79" i="3" l="1"/>
  <c r="B78" i="3"/>
  <c r="A80" i="3" l="1"/>
  <c r="B79" i="3"/>
  <c r="A81" i="3" l="1"/>
  <c r="B80" i="3"/>
  <c r="A82" i="3" l="1"/>
  <c r="B81" i="3"/>
  <c r="A83" i="3" l="1"/>
  <c r="B82" i="3"/>
  <c r="A84" i="3" l="1"/>
  <c r="B83" i="3"/>
  <c r="A85" i="3" l="1"/>
  <c r="B84" i="3"/>
  <c r="A86" i="3" l="1"/>
  <c r="B85" i="3"/>
  <c r="A87" i="3" l="1"/>
  <c r="B86" i="3"/>
  <c r="A88" i="3" l="1"/>
  <c r="B87" i="3"/>
  <c r="A89" i="3" l="1"/>
  <c r="B88" i="3"/>
  <c r="A90" i="3" l="1"/>
  <c r="B89" i="3"/>
  <c r="A91" i="3" l="1"/>
  <c r="B90" i="3"/>
  <c r="A92" i="3" l="1"/>
  <c r="B91" i="3"/>
  <c r="A93" i="3" l="1"/>
  <c r="B92" i="3"/>
  <c r="A94" i="3" l="1"/>
  <c r="B94" i="3" s="1"/>
  <c r="B93" i="3"/>
</calcChain>
</file>

<file path=xl/sharedStrings.xml><?xml version="1.0" encoding="utf-8"?>
<sst xmlns="http://schemas.openxmlformats.org/spreadsheetml/2006/main" count="42" uniqueCount="42">
  <si>
    <t>LUNDI</t>
  </si>
  <si>
    <t>MARDI</t>
  </si>
  <si>
    <t>MERCREDI</t>
  </si>
  <si>
    <t>JEUDI</t>
  </si>
  <si>
    <t>VENDREDI</t>
  </si>
  <si>
    <t>SAMEDI</t>
  </si>
  <si>
    <t>DIMANCHE</t>
  </si>
  <si>
    <t>Totaux</t>
  </si>
  <si>
    <t>Cumul</t>
  </si>
  <si>
    <t>Absent</t>
  </si>
  <si>
    <t>Valeur</t>
  </si>
  <si>
    <t>JF</t>
  </si>
  <si>
    <t>CA</t>
  </si>
  <si>
    <t>CT</t>
  </si>
  <si>
    <t>Solde</t>
  </si>
  <si>
    <t>Formation</t>
  </si>
  <si>
    <t>ECOLE</t>
  </si>
  <si>
    <t>MALADIE</t>
  </si>
  <si>
    <t>SEMAINE 01</t>
  </si>
  <si>
    <t>SEMAINE 02</t>
  </si>
  <si>
    <t>SEMAINE 3</t>
  </si>
  <si>
    <t>SEMAINE 4</t>
  </si>
  <si>
    <t>SEMAINE 6</t>
  </si>
  <si>
    <t>SEMAINE 5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</si>
  <si>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</si>
  <si>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</si>
  <si>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</si>
  <si>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</si>
  <si>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</si>
  <si>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</si>
  <si>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</si>
  <si>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</si>
  <si>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 xml:space="preserve">
</t>
  </si>
  <si>
    <t>JOUR</t>
  </si>
  <si>
    <t>TOTAL JOUR</t>
  </si>
  <si>
    <t>Début AM</t>
  </si>
  <si>
    <t>Fin AM</t>
  </si>
  <si>
    <t>Début PM</t>
  </si>
  <si>
    <t>Fin PM</t>
  </si>
  <si>
    <t>Abences</t>
  </si>
  <si>
    <t>SOLDE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</si>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</sst>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"/>
    <numFmt numFmtId="165" formatCode="[hh]:mm"/>
    <numFmt numFmtId="166" formatCode="[$-F400]h:mm:ss\ AM/PM"/>
    <numFmt numFmtId="167" formatCode="00"/>
    <numFmt numFmtId="168" formatCode="h:mm;@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Protection="1">
      <protection locked="0"/>
    </xf>
    <xf numFmtId="0" fontId="7" fillId="0" borderId="23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20" fontId="0" fillId="0" borderId="0" xfId="0" applyNumberFormat="1" applyProtection="1">
      <protection locked="0"/>
    </xf>
    <xf numFmtId="164" fontId="0" fillId="0" borderId="13" xfId="0" applyNumberFormat="1" applyFill="1" applyBorder="1" applyProtection="1">
      <protection locked="0"/>
    </xf>
    <xf numFmtId="164" fontId="0" fillId="0" borderId="13" xfId="0" applyNumberFormat="1" applyFill="1" applyBorder="1" applyAlignment="1" applyProtection="1">
      <protection locked="0"/>
    </xf>
    <xf numFmtId="0" fontId="0" fillId="0" borderId="0" xfId="0" applyBorder="1" applyProtection="1">
      <protection locked="0"/>
    </xf>
    <xf numFmtId="164" fontId="0" fillId="0" borderId="17" xfId="0" applyNumberFormat="1" applyFill="1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0" fillId="0" borderId="0" xfId="0" applyNumberFormat="1" applyProtection="1">
      <protection locked="0"/>
    </xf>
    <xf numFmtId="0" fontId="1" fillId="0" borderId="0" xfId="0" applyFont="1" applyProtection="1">
      <protection locked="0"/>
    </xf>
    <xf numFmtId="0" fontId="0" fillId="6" borderId="0" xfId="0" applyFill="1" applyProtection="1">
      <protection locked="0"/>
    </xf>
    <xf numFmtId="165" fontId="9" fillId="6" borderId="0" xfId="0" applyNumberFormat="1" applyFont="1" applyFill="1" applyAlignment="1" applyProtection="1">
      <alignment horizontal="center"/>
      <protection locked="0"/>
    </xf>
    <xf numFmtId="0" fontId="3" fillId="6" borderId="0" xfId="0" applyFont="1" applyFill="1" applyProtection="1">
      <protection locked="0"/>
    </xf>
    <xf numFmtId="164" fontId="0" fillId="6" borderId="13" xfId="0" applyNumberFormat="1" applyFill="1" applyBorder="1" applyProtection="1">
      <protection locked="0"/>
    </xf>
    <xf numFmtId="0" fontId="0" fillId="6" borderId="25" xfId="0" applyFill="1" applyBorder="1" applyProtection="1">
      <protection locked="0"/>
    </xf>
    <xf numFmtId="0" fontId="8" fillId="4" borderId="12" xfId="0" applyFont="1" applyFill="1" applyBorder="1" applyAlignment="1" applyProtection="1">
      <alignment horizontal="center"/>
      <protection locked="0"/>
    </xf>
    <xf numFmtId="0" fontId="8" fillId="4" borderId="16" xfId="0" applyFont="1" applyFill="1" applyBorder="1" applyAlignment="1" applyProtection="1">
      <alignment horizontal="center"/>
      <protection locked="0"/>
    </xf>
    <xf numFmtId="0" fontId="8" fillId="4" borderId="0" xfId="0" applyFont="1" applyFill="1" applyAlignment="1" applyProtection="1">
      <alignment horizontal="center"/>
      <protection locked="0"/>
    </xf>
    <xf numFmtId="0" fontId="8" fillId="4" borderId="33" xfId="0" applyFont="1" applyFill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8" fillId="4" borderId="11" xfId="0" applyFont="1" applyFill="1" applyBorder="1" applyAlignment="1" applyProtection="1">
      <alignment horizontal="center"/>
      <protection locked="0"/>
    </xf>
    <xf numFmtId="0" fontId="8" fillId="4" borderId="32" xfId="0" applyFont="1" applyFill="1" applyBorder="1" applyAlignment="1" applyProtection="1">
      <alignment horizontal="center"/>
      <protection locked="0"/>
    </xf>
    <xf numFmtId="0" fontId="8" fillId="4" borderId="19" xfId="0" applyFont="1" applyFill="1" applyBorder="1" applyAlignment="1" applyProtection="1">
      <alignment horizontal="center"/>
      <protection locked="0"/>
    </xf>
    <xf numFmtId="165" fontId="6" fillId="0" borderId="29" xfId="0" applyNumberFormat="1" applyFont="1" applyFill="1" applyBorder="1" applyAlignment="1" applyProtection="1">
      <alignment horizontal="center" vertical="center"/>
    </xf>
    <xf numFmtId="165" fontId="5" fillId="0" borderId="20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165" fontId="5" fillId="0" borderId="10" xfId="0" applyNumberFormat="1" applyFont="1" applyFill="1" applyBorder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vertical="center"/>
      <protection locked="0"/>
    </xf>
    <xf numFmtId="165" fontId="5" fillId="0" borderId="7" xfId="0" applyNumberFormat="1" applyFont="1" applyFill="1" applyBorder="1" applyAlignment="1" applyProtection="1">
      <alignment horizontal="center" vertical="center"/>
      <protection locked="0"/>
    </xf>
    <xf numFmtId="165" fontId="5" fillId="0" borderId="5" xfId="0" applyNumberFormat="1" applyFont="1" applyFill="1" applyBorder="1" applyAlignment="1" applyProtection="1">
      <alignment horizontal="center" vertical="center"/>
      <protection locked="0"/>
    </xf>
    <xf numFmtId="165" fontId="5" fillId="0" borderId="8" xfId="0" applyNumberFormat="1" applyFont="1" applyFill="1" applyBorder="1" applyAlignment="1" applyProtection="1">
      <alignment horizontal="center" vertical="center"/>
      <protection locked="0"/>
    </xf>
    <xf numFmtId="165" fontId="5" fillId="0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165" fontId="5" fillId="0" borderId="15" xfId="0" applyNumberFormat="1" applyFont="1" applyFill="1" applyBorder="1" applyAlignment="1" applyProtection="1">
      <alignment horizontal="center" vertical="center"/>
      <protection locked="0"/>
    </xf>
    <xf numFmtId="165" fontId="5" fillId="0" borderId="3" xfId="0" applyNumberFormat="1" applyFont="1" applyFill="1" applyBorder="1" applyAlignment="1" applyProtection="1">
      <alignment horizontal="center" vertical="center"/>
      <protection locked="0"/>
    </xf>
    <xf numFmtId="165" fontId="5" fillId="0" borderId="30" xfId="0" applyNumberFormat="1" applyFont="1" applyFill="1" applyBorder="1" applyAlignment="1" applyProtection="1">
      <alignment horizontal="center" vertical="center"/>
      <protection locked="0"/>
    </xf>
    <xf numFmtId="165" fontId="5" fillId="0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left" vertical="center"/>
      <protection locked="0"/>
    </xf>
    <xf numFmtId="165" fontId="5" fillId="0" borderId="36" xfId="0" applyNumberFormat="1" applyFont="1" applyFill="1" applyBorder="1" applyAlignment="1" applyProtection="1">
      <alignment horizontal="center" vertical="center"/>
      <protection locked="0"/>
    </xf>
    <xf numFmtId="165" fontId="5" fillId="0" borderId="37" xfId="0" applyNumberFormat="1" applyFont="1" applyFill="1" applyBorder="1" applyAlignment="1" applyProtection="1">
      <alignment horizontal="center" vertical="center"/>
      <protection locked="0"/>
    </xf>
    <xf numFmtId="165" fontId="5" fillId="0" borderId="35" xfId="0" applyNumberFormat="1" applyFont="1" applyFill="1" applyBorder="1" applyAlignment="1" applyProtection="1">
      <alignment horizontal="center" vertical="center"/>
      <protection locked="0"/>
    </xf>
    <xf numFmtId="165" fontId="5" fillId="0" borderId="21" xfId="0" applyNumberFormat="1" applyFont="1" applyFill="1" applyBorder="1" applyAlignment="1" applyProtection="1">
      <alignment horizontal="center" vertical="center"/>
      <protection locked="0"/>
    </xf>
    <xf numFmtId="165" fontId="6" fillId="0" borderId="23" xfId="0" applyNumberFormat="1" applyFont="1" applyFill="1" applyBorder="1" applyAlignment="1" applyProtection="1">
      <alignment horizontal="center" vertical="center"/>
    </xf>
    <xf numFmtId="165" fontId="6" fillId="0" borderId="33" xfId="0" applyNumberFormat="1" applyFont="1" applyFill="1" applyBorder="1" applyAlignment="1" applyProtection="1">
      <alignment horizontal="center" vertical="center"/>
    </xf>
    <xf numFmtId="164" fontId="6" fillId="0" borderId="31" xfId="0" applyNumberFormat="1" applyFont="1" applyFill="1" applyBorder="1" applyAlignment="1" applyProtection="1">
      <alignment horizontal="center" vertical="center"/>
    </xf>
    <xf numFmtId="0" fontId="0" fillId="0" borderId="25" xfId="0" applyBorder="1" applyProtection="1">
      <protection locked="0"/>
    </xf>
    <xf numFmtId="20" fontId="0" fillId="0" borderId="25" xfId="0" applyNumberFormat="1" applyBorder="1" applyProtection="1">
      <protection locked="0"/>
    </xf>
    <xf numFmtId="164" fontId="6" fillId="0" borderId="33" xfId="0" applyNumberFormat="1" applyFont="1" applyFill="1" applyBorder="1" applyAlignment="1" applyProtection="1">
      <alignment horizontal="center" vertical="center"/>
    </xf>
    <xf numFmtId="165" fontId="5" fillId="0" borderId="42" xfId="0" applyNumberFormat="1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Fill="1" applyBorder="1" applyAlignment="1" applyProtection="1">
      <alignment horizontal="center" vertical="center"/>
      <protection locked="0"/>
    </xf>
    <xf numFmtId="165" fontId="6" fillId="0" borderId="31" xfId="0" applyNumberFormat="1" applyFont="1" applyFill="1" applyBorder="1" applyAlignment="1" applyProtection="1">
      <alignment horizontal="center" vertical="center"/>
    </xf>
    <xf numFmtId="165" fontId="6" fillId="0" borderId="17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/>
      <protection locked="0"/>
    </xf>
    <xf numFmtId="0" fontId="0" fillId="0" borderId="25" xfId="0" applyFill="1" applyBorder="1" applyProtection="1">
      <protection locked="0"/>
    </xf>
    <xf numFmtId="165" fontId="5" fillId="0" borderId="43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 applyProtection="1">
      <alignment horizontal="center" vertical="center"/>
    </xf>
    <xf numFmtId="165" fontId="5" fillId="0" borderId="20" xfId="0" applyNumberFormat="1" applyFont="1" applyFill="1" applyBorder="1" applyAlignment="1" applyProtection="1">
      <alignment horizontal="center" vertical="center"/>
      <protection locked="0"/>
    </xf>
    <xf numFmtId="165" fontId="5" fillId="0" borderId="20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166" fontId="6" fillId="0" borderId="1" xfId="0" applyNumberFormat="1" applyFont="1" applyFill="1" applyBorder="1" applyAlignment="1" applyProtection="1">
      <alignment vertical="center"/>
    </xf>
    <xf numFmtId="166" fontId="6" fillId="0" borderId="4" xfId="0" applyNumberFormat="1" applyFont="1" applyFill="1" applyBorder="1" applyAlignment="1" applyProtection="1">
      <alignment vertical="center"/>
    </xf>
    <xf numFmtId="0" fontId="0" fillId="0" borderId="0" xfId="0" applyAlignment="1" applyProtection="1">
      <alignment wrapText="1"/>
      <protection locked="0"/>
    </xf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165" fontId="0" fillId="0" borderId="0" xfId="0" applyNumberFormat="1"/>
    <xf numFmtId="0" fontId="1" fillId="0" borderId="0" xfId="0" applyFont="1"/>
    <xf numFmtId="167" fontId="0" fillId="0" borderId="0" xfId="0" applyNumberFormat="1"/>
    <xf numFmtId="168" fontId="0" fillId="0" borderId="0" xfId="0" applyNumberFormat="1"/>
    <xf numFmtId="166" fontId="12" fillId="0" borderId="0" xfId="0" applyNumberFormat="1" applyFont="1" applyAlignment="1">
      <alignment horizontal="center"/>
    </xf>
    <xf numFmtId="20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5" fontId="5" fillId="0" borderId="23" xfId="0" applyNumberFormat="1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</xf>
    <xf numFmtId="165" fontId="6" fillId="0" borderId="4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center" vertical="center"/>
    </xf>
    <xf numFmtId="165" fontId="5" fillId="0" borderId="39" xfId="0" applyNumberFormat="1" applyFont="1" applyFill="1" applyBorder="1" applyAlignment="1" applyProtection="1">
      <alignment horizontal="center" vertical="center"/>
      <protection locked="0"/>
    </xf>
    <xf numFmtId="165" fontId="5" fillId="0" borderId="38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</xf>
    <xf numFmtId="16" fontId="10" fillId="4" borderId="20" xfId="0" applyNumberFormat="1" applyFont="1" applyFill="1" applyBorder="1" applyAlignment="1" applyProtection="1">
      <alignment horizontal="center"/>
      <protection locked="0"/>
    </xf>
    <xf numFmtId="0" fontId="10" fillId="4" borderId="10" xfId="0" applyFont="1" applyFill="1" applyBorder="1" applyAlignment="1" applyProtection="1">
      <alignment horizontal="center"/>
      <protection locked="0"/>
    </xf>
    <xf numFmtId="165" fontId="5" fillId="0" borderId="39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38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42" xfId="0" applyNumberFormat="1" applyFont="1" applyFill="1" applyBorder="1" applyAlignment="1" applyProtection="1">
      <alignment horizontal="center" vertical="center"/>
      <protection locked="0"/>
    </xf>
    <xf numFmtId="165" fontId="5" fillId="0" borderId="20" xfId="0" applyNumberFormat="1" applyFont="1" applyFill="1" applyBorder="1" applyAlignment="1" applyProtection="1">
      <alignment horizontal="center" vertical="center"/>
      <protection locked="0"/>
    </xf>
    <xf numFmtId="16" fontId="7" fillId="4" borderId="8" xfId="0" applyNumberFormat="1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/>
      <protection locked="0"/>
    </xf>
    <xf numFmtId="0" fontId="5" fillId="0" borderId="41" xfId="0" applyFont="1" applyFill="1" applyBorder="1" applyAlignment="1" applyProtection="1">
      <alignment horizontal="center" vertical="center"/>
      <protection locked="0"/>
    </xf>
    <xf numFmtId="16" fontId="7" fillId="4" borderId="27" xfId="0" applyNumberFormat="1" applyFont="1" applyFill="1" applyBorder="1" applyAlignment="1" applyProtection="1">
      <alignment horizontal="center"/>
      <protection locked="0"/>
    </xf>
    <xf numFmtId="0" fontId="7" fillId="4" borderId="21" xfId="0" applyFont="1" applyFill="1" applyBorder="1" applyAlignment="1" applyProtection="1">
      <alignment horizontal="center"/>
      <protection locked="0"/>
    </xf>
    <xf numFmtId="16" fontId="7" fillId="3" borderId="26" xfId="0" applyNumberFormat="1" applyFont="1" applyFill="1" applyBorder="1" applyAlignment="1" applyProtection="1">
      <alignment horizontal="center"/>
      <protection locked="0"/>
    </xf>
    <xf numFmtId="0" fontId="7" fillId="3" borderId="22" xfId="0" applyFont="1" applyFill="1" applyBorder="1" applyAlignment="1" applyProtection="1">
      <alignment horizontal="center"/>
      <protection locked="0"/>
    </xf>
    <xf numFmtId="165" fontId="11" fillId="0" borderId="23" xfId="0" applyNumberFormat="1" applyFont="1" applyFill="1" applyBorder="1" applyAlignment="1" applyProtection="1">
      <alignment horizontal="center" vertical="center"/>
      <protection locked="0"/>
    </xf>
    <xf numFmtId="165" fontId="11" fillId="0" borderId="24" xfId="0" applyNumberFormat="1" applyFont="1" applyFill="1" applyBorder="1" applyAlignment="1" applyProtection="1">
      <alignment horizontal="center" vertical="center"/>
      <protection locked="0"/>
    </xf>
    <xf numFmtId="165" fontId="6" fillId="0" borderId="23" xfId="0" applyNumberFormat="1" applyFont="1" applyFill="1" applyBorder="1" applyAlignment="1" applyProtection="1">
      <alignment horizontal="center" vertical="center"/>
    </xf>
    <xf numFmtId="165" fontId="6" fillId="0" borderId="31" xfId="0" applyNumberFormat="1" applyFont="1" applyFill="1" applyBorder="1" applyAlignment="1" applyProtection="1">
      <alignment horizontal="center" vertical="center"/>
    </xf>
    <xf numFmtId="165" fontId="4" fillId="0" borderId="29" xfId="0" applyNumberFormat="1" applyFont="1" applyFill="1" applyBorder="1" applyAlignment="1" applyProtection="1">
      <alignment horizontal="center" vertical="center"/>
    </xf>
    <xf numFmtId="165" fontId="6" fillId="0" borderId="33" xfId="0" applyNumberFormat="1" applyFont="1" applyFill="1" applyBorder="1" applyAlignment="1" applyProtection="1">
      <alignment horizontal="center" vertical="center"/>
    </xf>
    <xf numFmtId="20" fontId="4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16" fontId="7" fillId="4" borderId="9" xfId="0" applyNumberFormat="1" applyFont="1" applyFill="1" applyBorder="1" applyAlignment="1" applyProtection="1">
      <alignment horizontal="center"/>
      <protection locked="0"/>
    </xf>
    <xf numFmtId="0" fontId="7" fillId="4" borderId="10" xfId="0" applyFont="1" applyFill="1" applyBorder="1" applyAlignment="1" applyProtection="1">
      <alignment horizontal="center"/>
      <protection locked="0"/>
    </xf>
    <xf numFmtId="16" fontId="7" fillId="4" borderId="30" xfId="0" applyNumberFormat="1" applyFont="1" applyFill="1" applyBorder="1" applyAlignment="1" applyProtection="1">
      <alignment horizontal="center"/>
      <protection locked="0"/>
    </xf>
    <xf numFmtId="0" fontId="7" fillId="4" borderId="22" xfId="0" applyFont="1" applyFill="1" applyBorder="1" applyAlignment="1" applyProtection="1">
      <alignment horizontal="center"/>
      <protection locked="0"/>
    </xf>
    <xf numFmtId="16" fontId="8" fillId="4" borderId="30" xfId="0" applyNumberFormat="1" applyFont="1" applyFill="1" applyBorder="1" applyAlignment="1" applyProtection="1">
      <alignment horizontal="center"/>
      <protection locked="0"/>
    </xf>
    <xf numFmtId="0" fontId="8" fillId="4" borderId="22" xfId="0" applyFont="1" applyFill="1" applyBorder="1" applyAlignment="1" applyProtection="1">
      <alignment horizontal="center"/>
      <protection locked="0"/>
    </xf>
    <xf numFmtId="16" fontId="7" fillId="4" borderId="26" xfId="0" applyNumberFormat="1" applyFont="1" applyFill="1" applyBorder="1" applyAlignment="1" applyProtection="1">
      <alignment horizontal="center"/>
      <protection locked="0"/>
    </xf>
    <xf numFmtId="16" fontId="7" fillId="3" borderId="20" xfId="0" applyNumberFormat="1" applyFont="1" applyFill="1" applyBorder="1" applyAlignment="1" applyProtection="1">
      <alignment horizontal="center"/>
      <protection locked="0"/>
    </xf>
    <xf numFmtId="0" fontId="7" fillId="3" borderId="10" xfId="0" applyFont="1" applyFill="1" applyBorder="1" applyAlignment="1" applyProtection="1">
      <alignment horizontal="center"/>
      <protection locked="0"/>
    </xf>
    <xf numFmtId="16" fontId="7" fillId="4" borderId="29" xfId="0" applyNumberFormat="1" applyFont="1" applyFill="1" applyBorder="1" applyAlignment="1" applyProtection="1">
      <alignment horizontal="center"/>
      <protection locked="0"/>
    </xf>
    <xf numFmtId="16" fontId="7" fillId="4" borderId="28" xfId="0" applyNumberFormat="1" applyFont="1" applyFill="1" applyBorder="1" applyAlignment="1" applyProtection="1">
      <alignment horizontal="center"/>
      <protection locked="0"/>
    </xf>
    <xf numFmtId="16" fontId="7" fillId="0" borderId="17" xfId="0" applyNumberFormat="1" applyFont="1" applyFill="1" applyBorder="1" applyAlignment="1" applyProtection="1">
      <alignment horizontal="center"/>
      <protection locked="0"/>
    </xf>
    <xf numFmtId="16" fontId="7" fillId="0" borderId="12" xfId="0" applyNumberFormat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16" fontId="7" fillId="4" borderId="2" xfId="0" applyNumberFormat="1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16" fontId="7" fillId="5" borderId="2" xfId="0" applyNumberFormat="1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9">
    <dxf>
      <numFmt numFmtId="165" formatCode="[hh]:mm"/>
    </dxf>
    <dxf>
      <numFmt numFmtId="168" formatCode="h:mm;@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numFmt numFmtId="167" formatCode="00"/>
    </dxf>
    <dxf>
      <numFmt numFmtId="19" formatCode="dd/mm/yyyy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colors>
    <mruColors>
      <color rgb="FFF6DEFE"/>
      <color rgb="FFE3C5FF"/>
      <color rgb="FFD9F9FF"/>
      <color rgb="FFFFB7B7"/>
      <color rgb="FFFEACB0"/>
      <color rgb="FFE0D1FF"/>
      <color rgb="FFEE00EE"/>
      <color rgb="FFFF33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bsences" displayName="Absences" ref="C102:D108" totalsRowShown="0" headerRowDxfId="8" dataDxfId="7">
  <autoFilter ref="C102:D108"/>
  <tableColumns count="2">
    <tableColumn id="1" name="Absent" dataDxfId="6"/>
    <tableColumn id="2" name="Valeur" dataDxf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94" totalsRowShown="0">
  <autoFilter ref="A1:I94"/>
  <tableColumns count="9">
    <tableColumn id="1" name="JOUR" dataDxfId="4"/>
    <tableColumn id="9" name="N° semaine" dataDxfId="3">
      <calculatedColumnFormula>WEEKNUM(Tableau2[[#This Row],[JOUR]])</calculatedColumnFormula>
    </tableColumn>
    <tableColumn id="2" name="Début AM"/>
    <tableColumn id="3" name="Fin AM"/>
    <tableColumn id="4" name="Début PM"/>
    <tableColumn id="5" name="Fin PM"/>
    <tableColumn id="6" name="Abences" dataDxfId="2"/>
    <tableColumn id="7" name="TOTAL JOUR" dataDxfId="1">
      <calculatedColumnFormula>IF(IF(AND(D2&lt;&gt;0,E2&lt;&gt;0),D2-C2+F2-E2,F2-C2)+ IF(Decompte!G2&lt;&gt;"",VLOOKUP(Decompte!G2,Absences[],2,FALSE))=0,"",IF(AND(D2&lt;&gt;0,E2&lt;&gt;0),D2-C2+F2-E2,F2-C2)+ IF(Decompte!G2&lt;&gt;"",VLOOKUP(Decompte!G2,Absences[],2,FALSE)))</calculatedColumnFormula>
    </tableColumn>
    <tableColumn id="8" name="SOLDE" dataDxfId="0">
      <calculatedColumnFormula>IFERROR($L$1-H2,"")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08"/>
  <sheetViews>
    <sheetView zoomScale="99" zoomScaleNormal="99" workbookViewId="0">
      <pane ySplit="1" topLeftCell="A8" activePane="bottomLeft" state="frozen"/>
      <selection pane="bottomLeft" activeCell="G119" sqref="G119"/>
    </sheetView>
  </sheetViews>
  <sheetFormatPr baseColWidth="10" defaultColWidth="11" defaultRowHeight="15"/>
  <cols>
    <col min="1" max="1" width="19.5703125" style="1" customWidth="1"/>
    <col min="2" max="2" width="8.7109375" style="1" customWidth="1"/>
    <col min="3" max="3" width="10" style="1" customWidth="1"/>
    <col min="4" max="4" width="9.7109375" style="1" customWidth="1"/>
    <col min="5" max="15" width="8.7109375" style="1" customWidth="1"/>
    <col min="16" max="16" width="10.7109375" style="1" bestFit="1" customWidth="1"/>
    <col min="17" max="17" width="8.28515625" style="1" customWidth="1"/>
    <col min="18" max="16384" width="11" style="1"/>
  </cols>
  <sheetData>
    <row r="1" spans="1:19" ht="15.75" thickBot="1">
      <c r="A1" s="19"/>
      <c r="B1" s="130" t="s">
        <v>0</v>
      </c>
      <c r="C1" s="130"/>
      <c r="D1" s="130" t="s">
        <v>1</v>
      </c>
      <c r="E1" s="130"/>
      <c r="F1" s="130" t="s">
        <v>2</v>
      </c>
      <c r="G1" s="130"/>
      <c r="H1" s="130" t="s">
        <v>3</v>
      </c>
      <c r="I1" s="130"/>
      <c r="J1" s="130" t="s">
        <v>4</v>
      </c>
      <c r="K1" s="130"/>
      <c r="L1" s="130" t="s">
        <v>5</v>
      </c>
      <c r="M1" s="130"/>
      <c r="N1" s="130" t="s">
        <v>6</v>
      </c>
      <c r="O1" s="130"/>
      <c r="P1" s="2" t="s">
        <v>7</v>
      </c>
      <c r="Q1" s="3" t="s">
        <v>8</v>
      </c>
      <c r="R1" s="3" t="s">
        <v>14</v>
      </c>
    </row>
    <row r="2" spans="1:19" ht="15.75" thickBot="1">
      <c r="A2" s="24" t="s">
        <v>18</v>
      </c>
      <c r="B2" s="131">
        <v>44558</v>
      </c>
      <c r="C2" s="132"/>
      <c r="D2" s="131">
        <v>44559</v>
      </c>
      <c r="E2" s="132"/>
      <c r="F2" s="131">
        <v>44560</v>
      </c>
      <c r="G2" s="132"/>
      <c r="H2" s="133">
        <v>44561</v>
      </c>
      <c r="I2" s="134"/>
      <c r="J2" s="131">
        <v>44562</v>
      </c>
      <c r="K2" s="132"/>
      <c r="L2" s="131">
        <v>44563</v>
      </c>
      <c r="M2" s="132"/>
      <c r="N2" s="131">
        <v>44564</v>
      </c>
      <c r="O2" s="132"/>
      <c r="P2" s="17"/>
      <c r="Q2" s="17"/>
      <c r="R2" s="18">
        <v>18.958333333333332</v>
      </c>
    </row>
    <row r="3" spans="1:19" ht="30" customHeight="1" thickBot="1">
      <c r="A3" s="88"/>
      <c r="B3" s="64">
        <v>0.33333333333333331</v>
      </c>
      <c r="C3" s="33">
        <v>0.5</v>
      </c>
      <c r="D3" s="64">
        <v>0.33333333333333331</v>
      </c>
      <c r="E3" s="33"/>
      <c r="F3" s="65"/>
      <c r="G3" s="33"/>
      <c r="H3" s="64">
        <v>0.33333333333333331</v>
      </c>
      <c r="I3" s="33"/>
      <c r="J3" s="64">
        <v>0.33333333333333331</v>
      </c>
      <c r="K3" s="33"/>
      <c r="L3" s="64"/>
      <c r="M3" s="33"/>
      <c r="N3" s="64"/>
      <c r="O3" s="33"/>
      <c r="P3" s="67">
        <f>IF(COUNT(B4:C4)=2,C4-B4,0)+IF(COUNT(D4:E4)=2,E4-D4,0)+IF(COUNT(F4:G4)=2,G4-F4,0)+IF(COUNT(H4:I4)=2,I4-H4,0)+IF(COUNT(J4:K4)=2,K4-J4,0)+IF(COUNT(L4:M4)=2,M4-L4,0)+IF(COUNT(N4:O4)=2,O4-N4,0)+(SUMPRODUCT(COUNTIF(B4:O4,Absences[Absent]),Absences[Valeur])/24)</f>
        <v>0.16666666666666674</v>
      </c>
      <c r="Q3" s="82">
        <f>P3+P4</f>
        <v>0.33333333333333348</v>
      </c>
      <c r="R3" s="84">
        <f>R$2-Q3</f>
        <v>18.625</v>
      </c>
      <c r="S3" s="66">
        <f>IF(COUNT(B59:C59)=2,C59-D59,0)+IF(COUNT(E59:F59)=2,F59-E59,0)+IF(COUNT(H59:I59)=2,I59-H59,0)+IF(COUNT(K59:L59)=2,L59-K59,0)+IF(COUNT(N59:O59)=2,O59-N59,0)+IF(COUNT(P59:R59)=2,R59-P59,0)+IF(COUNT(S59:T59)=2,T59-S59,0)+(SUMPRODUCT(COUNTIF(B59:O59,Absences[Absent]),Absences[Valeur])/24)</f>
        <v>0</v>
      </c>
    </row>
    <row r="4" spans="1:19" ht="30" customHeight="1" thickBot="1">
      <c r="A4" s="89"/>
      <c r="B4" s="34">
        <v>0.54166666666666663</v>
      </c>
      <c r="C4" s="33">
        <v>0.70833333333333337</v>
      </c>
      <c r="D4" s="34"/>
      <c r="E4" s="33">
        <v>0.70833333333333337</v>
      </c>
      <c r="F4" s="34"/>
      <c r="G4" s="33"/>
      <c r="H4" s="34"/>
      <c r="I4" s="33">
        <v>0.70833333333333337</v>
      </c>
      <c r="J4" s="34"/>
      <c r="K4" s="33">
        <v>0.70833333333333337</v>
      </c>
      <c r="L4" s="34"/>
      <c r="M4" s="33"/>
      <c r="N4" s="64"/>
      <c r="O4" s="33"/>
      <c r="P4" s="68">
        <f>IF(COUNT(B4:C4)=2,C4-B4,0)+IF(COUNT(D4:E4)=2,E4-D4,0)+IF(COUNT(F4:G4)=2,G4-F4,0)+IF(COUNT(H4:I4)=2,I4-H4,0)+IF(COUNT(J4:K4)=2,K4-J4,0)+IF(COUNT(L4:M4)=2,M4-L4,0)+IF(COUNT(N4:O4)=2,O4-N4,0)+(SUMPRODUCT(COUNTIF(B4:O4,Absences[Absent]),Absences[Valeur])/24)</f>
        <v>0.16666666666666674</v>
      </c>
      <c r="Q4" s="83"/>
      <c r="R4" s="85"/>
      <c r="S4" s="69">
        <f>IFERROR(
   SUM((C3:D4-B3:C4)*24) + SUMPRODUCT((B3:O4=Absences[Absent])*Absences[Valeur]),
0)</f>
        <v>0</v>
      </c>
    </row>
    <row r="5" spans="1:19" ht="30" customHeight="1" thickBot="1">
      <c r="A5" s="90"/>
      <c r="B5" s="109" t="str">
        <f>+IF(C3="","","TR")</f>
        <v>TR</v>
      </c>
      <c r="C5" s="110"/>
      <c r="D5" s="109" t="str">
        <f t="shared" ref="D5" si="0">+IF(E3=0,"","TR")</f>
        <v/>
      </c>
      <c r="E5" s="110"/>
      <c r="F5" s="109" t="str">
        <f t="shared" ref="F5" si="1">+IF(G3=0,"","TR")</f>
        <v/>
      </c>
      <c r="G5" s="110"/>
      <c r="H5" s="109" t="str">
        <f t="shared" ref="H5" si="2">+IF(I3=0,"","TR")</f>
        <v/>
      </c>
      <c r="I5" s="110"/>
      <c r="J5" s="109" t="str">
        <f t="shared" ref="J5" si="3">+IF(K3=0,"","TR")</f>
        <v/>
      </c>
      <c r="K5" s="110"/>
      <c r="L5" s="80"/>
      <c r="M5" s="81"/>
      <c r="N5" s="80"/>
      <c r="O5" s="81"/>
      <c r="P5" s="111">
        <f>IFERROR(
   SUM(
      SUMPRODUCT(
         ISNUMBER(SEARCH(":",B3:O4)) *
         ((RIGHT(B3:O3,5)-LEFT(B3:O3,5))*24)
      ),
      SUMPRODUCT(
         (B3:O3=Absences[Absent]) *
         Absences[Valeur]
      )
   ),0)</f>
        <v>0</v>
      </c>
      <c r="Q5" s="112"/>
      <c r="R5" s="112"/>
      <c r="S5" s="7"/>
    </row>
    <row r="6" spans="1:19" ht="30" customHeight="1" thickBot="1">
      <c r="A6" s="91"/>
      <c r="B6" s="36">
        <v>0.33333333333333331</v>
      </c>
      <c r="C6" s="37"/>
      <c r="D6" s="38">
        <v>0.33333333333333331</v>
      </c>
      <c r="E6" s="37"/>
      <c r="F6" s="34">
        <v>0.33333333333333331</v>
      </c>
      <c r="G6" s="37"/>
      <c r="H6" s="31">
        <v>0.33333333333333331</v>
      </c>
      <c r="I6" s="39"/>
      <c r="J6" s="38">
        <v>0.33333333333333331</v>
      </c>
      <c r="K6" s="39"/>
      <c r="L6" s="38"/>
      <c r="M6" s="39"/>
      <c r="N6" s="38"/>
      <c r="O6" s="39"/>
      <c r="P6" s="82">
        <f>+(C3-B3)+(C4-B4)+(E3-D3)+(E4-D4)+(G3-F3)+(G4-F4)+(I3-H3)+(I4-H4)+(K3-J3)+(K4-J4)</f>
        <v>1.4583333333333335</v>
      </c>
      <c r="Q6" s="82">
        <f t="shared" ref="Q6" si="4">P6</f>
        <v>1.4583333333333335</v>
      </c>
      <c r="R6" s="84">
        <f t="shared" ref="R6" si="5">R$2-Q6</f>
        <v>17.5</v>
      </c>
      <c r="S6" s="69" t="s">
        <v>32</v>
      </c>
    </row>
    <row r="7" spans="1:19" ht="30" customHeight="1" thickBot="1">
      <c r="A7" s="92"/>
      <c r="B7" s="41"/>
      <c r="C7" s="42">
        <v>0.70833333333333337</v>
      </c>
      <c r="D7" s="41"/>
      <c r="E7" s="42">
        <v>0.70833333333333337</v>
      </c>
      <c r="F7" s="41"/>
      <c r="G7" s="42">
        <v>0.70833333333333337</v>
      </c>
      <c r="H7" s="41"/>
      <c r="I7" s="42">
        <v>0.70833333333333337</v>
      </c>
      <c r="J7" s="43"/>
      <c r="K7" s="42">
        <v>0.70833333333333337</v>
      </c>
      <c r="L7" s="44"/>
      <c r="M7" s="42"/>
      <c r="N7" s="41"/>
      <c r="O7" s="42"/>
      <c r="P7" s="83"/>
      <c r="Q7" s="83"/>
      <c r="R7" s="85"/>
    </row>
    <row r="8" spans="1:19" ht="30" customHeight="1" thickBot="1">
      <c r="A8" s="93"/>
      <c r="B8" s="86"/>
      <c r="C8" s="87"/>
      <c r="D8" s="86"/>
      <c r="E8" s="87"/>
      <c r="F8" s="86"/>
      <c r="G8" s="87"/>
      <c r="H8" s="31"/>
      <c r="I8" s="46"/>
      <c r="J8" s="86"/>
      <c r="K8" s="87"/>
      <c r="L8" s="86"/>
      <c r="M8" s="87"/>
      <c r="N8" s="86"/>
      <c r="O8" s="87"/>
      <c r="P8" s="113">
        <f>+IFERROR(SUMPRODUCT(--COUNTIF(B3:K3,Absences[Absent]),Absences[Valeur])/24,0)</f>
        <v>0</v>
      </c>
      <c r="Q8" s="114"/>
      <c r="R8" s="114"/>
      <c r="S8" s="7"/>
    </row>
    <row r="9" spans="1:19" ht="16.5" thickTop="1" thickBot="1">
      <c r="A9" s="23" t="s">
        <v>19</v>
      </c>
      <c r="B9" s="105">
        <v>44565</v>
      </c>
      <c r="C9" s="106"/>
      <c r="D9" s="105">
        <v>44566</v>
      </c>
      <c r="E9" s="106"/>
      <c r="F9" s="105">
        <v>44567</v>
      </c>
      <c r="G9" s="106"/>
      <c r="H9" s="105">
        <v>44568</v>
      </c>
      <c r="I9" s="106"/>
      <c r="J9" s="105">
        <v>44569</v>
      </c>
      <c r="K9" s="106"/>
      <c r="L9" s="105">
        <v>44570</v>
      </c>
      <c r="M9" s="106"/>
      <c r="N9" s="105">
        <v>44571</v>
      </c>
      <c r="O9" s="106"/>
      <c r="P9" s="20"/>
      <c r="Q9" s="21"/>
      <c r="R9" s="17"/>
    </row>
    <row r="10" spans="1:19" ht="30" customHeight="1" thickTop="1" thickBot="1">
      <c r="A10" s="104"/>
      <c r="B10" s="34">
        <v>0.33333333333333331</v>
      </c>
      <c r="C10" s="33"/>
      <c r="D10" s="31">
        <v>0.33333333333333331</v>
      </c>
      <c r="E10" s="33"/>
      <c r="F10" s="31">
        <v>0.33333333333333331</v>
      </c>
      <c r="G10" s="33">
        <v>0.5</v>
      </c>
      <c r="H10" s="31">
        <v>0.33333333333333331</v>
      </c>
      <c r="I10" s="33"/>
      <c r="J10" s="31">
        <v>0.33333333333333331</v>
      </c>
      <c r="K10" s="33"/>
      <c r="L10" s="31"/>
      <c r="M10" s="33"/>
      <c r="N10" s="31"/>
      <c r="O10" s="33"/>
      <c r="P10" s="82">
        <f>IF(COUNT(B10:C10)=2,C10-B10,0)+IF(COUNT(D10:E10)=2,E10-D10,0)+IF(COUNT(F10:G10)=2,G10-F10,0)+IF(COUNT(H10:I10)=2,I10-H10,0)+IF(COUNT(J10:K10)=2,K10-J10,0)+IF(COUNT(L10:M10)=2,M10-L10,0)+IF(COUNT(N10:O10)=2,O10-N10,0)+(SUMPRODUCT(COUNTIF(B10:O10,Absences[Absent]),Absences[Valeur])/24)</f>
        <v>0.16666666666666669</v>
      </c>
      <c r="Q10" s="82">
        <f>Q3+P10</f>
        <v>0.50000000000000022</v>
      </c>
      <c r="R10" s="84">
        <f>+R$2-Q10</f>
        <v>18.458333333333332</v>
      </c>
    </row>
    <row r="11" spans="1:19" ht="30" customHeight="1" thickBot="1">
      <c r="A11" s="89"/>
      <c r="B11" s="31"/>
      <c r="C11" s="33">
        <v>0.70833333333333337</v>
      </c>
      <c r="D11" s="31"/>
      <c r="E11" s="33">
        <v>0.70833333333333337</v>
      </c>
      <c r="F11" s="31"/>
      <c r="G11" s="33"/>
      <c r="H11" s="31"/>
      <c r="I11" s="33">
        <v>0.70833333333333337</v>
      </c>
      <c r="J11" s="34"/>
      <c r="K11" s="33">
        <v>0.70833333333333337</v>
      </c>
      <c r="L11" s="31"/>
      <c r="M11" s="33"/>
      <c r="N11" s="31"/>
      <c r="O11" s="33"/>
      <c r="P11" s="83"/>
      <c r="Q11" s="83"/>
      <c r="R11" s="85"/>
    </row>
    <row r="12" spans="1:19" ht="30" customHeight="1" thickBot="1">
      <c r="A12" s="90"/>
      <c r="B12" s="80"/>
      <c r="C12" s="81"/>
      <c r="D12" s="80"/>
      <c r="E12" s="81"/>
      <c r="F12" s="80"/>
      <c r="G12" s="81"/>
      <c r="H12" s="80"/>
      <c r="I12" s="81"/>
      <c r="J12" s="80"/>
      <c r="K12" s="81"/>
      <c r="L12" s="80"/>
      <c r="M12" s="81"/>
      <c r="N12" s="80"/>
      <c r="O12" s="81"/>
      <c r="P12" s="50"/>
      <c r="Q12" s="51"/>
      <c r="R12" s="52"/>
    </row>
    <row r="13" spans="1:19" ht="30" customHeight="1" thickBot="1">
      <c r="A13" s="91"/>
      <c r="B13" s="34">
        <v>0.33333333333333331</v>
      </c>
      <c r="C13" s="33"/>
      <c r="D13" s="31">
        <v>0.33333333333333331</v>
      </c>
      <c r="E13" s="33"/>
      <c r="F13" s="31">
        <v>0.33333333333333331</v>
      </c>
      <c r="G13" s="33">
        <v>0.5</v>
      </c>
      <c r="H13" s="31">
        <v>0.33333333333333331</v>
      </c>
      <c r="I13" s="33"/>
      <c r="J13" s="34">
        <v>0.33333333333333331</v>
      </c>
      <c r="K13" s="57"/>
      <c r="L13" s="31"/>
      <c r="M13" s="33"/>
      <c r="N13" s="31"/>
      <c r="O13" s="33"/>
      <c r="P13" s="82">
        <f>IF(COUNT(B13:C13)=2,C13-B13,0)+IF(COUNT(D13:E13)=2,E13-D13,0)+IF(COUNT(F13:G13)=2,G13-F13,0)+IF(COUNT(H13:I13)=2,I13-H13,0)+IF(COUNT(J13:K13)=2,K13-J13,0)+IF(COUNT(L13:M13)=2,M13-L13,0)+IF(COUNT(N13:O13)=2,O13-N13,0)+(SUMPRODUCT(COUNTIF(B13:O13,Absences[Absent]),Absences[Valeur])/24)</f>
        <v>0.16666666666666669</v>
      </c>
      <c r="Q13" s="82">
        <f>Q6+P13</f>
        <v>1.6250000000000002</v>
      </c>
      <c r="R13" s="84">
        <f t="shared" ref="R13" si="6">+R$2-Q13</f>
        <v>17.333333333333332</v>
      </c>
    </row>
    <row r="14" spans="1:19" ht="30" customHeight="1" thickBot="1">
      <c r="A14" s="92"/>
      <c r="B14" s="41"/>
      <c r="C14" s="42">
        <v>0.70833333333333337</v>
      </c>
      <c r="D14" s="41"/>
      <c r="E14" s="42">
        <v>0.70833333333333337</v>
      </c>
      <c r="F14" s="43"/>
      <c r="G14" s="33"/>
      <c r="H14" s="31"/>
      <c r="I14" s="33">
        <v>0.70833333333333337</v>
      </c>
      <c r="J14" s="31"/>
      <c r="K14" s="33">
        <v>0.70833333333333337</v>
      </c>
      <c r="L14" s="31"/>
      <c r="M14" s="33"/>
      <c r="N14" s="31"/>
      <c r="O14" s="33"/>
      <c r="P14" s="83"/>
      <c r="Q14" s="83"/>
      <c r="R14" s="85"/>
    </row>
    <row r="15" spans="1:19" ht="30" customHeight="1" thickBot="1">
      <c r="A15" s="93"/>
      <c r="B15" s="86"/>
      <c r="C15" s="87"/>
      <c r="D15" s="86"/>
      <c r="E15" s="87"/>
      <c r="F15" s="86"/>
      <c r="G15" s="87"/>
      <c r="H15" s="86"/>
      <c r="I15" s="87"/>
      <c r="J15" s="86"/>
      <c r="K15" s="87"/>
      <c r="L15" s="86"/>
      <c r="M15" s="87"/>
      <c r="N15" s="86"/>
      <c r="O15" s="87"/>
      <c r="P15" s="82"/>
      <c r="Q15" s="51"/>
      <c r="R15" s="55"/>
      <c r="S15" s="7"/>
    </row>
    <row r="16" spans="1:19" ht="16.5" thickTop="1" thickBot="1">
      <c r="A16" s="22" t="s">
        <v>20</v>
      </c>
      <c r="B16" s="107">
        <v>44572</v>
      </c>
      <c r="C16" s="108"/>
      <c r="D16" s="107">
        <v>44573</v>
      </c>
      <c r="E16" s="108"/>
      <c r="F16" s="107">
        <v>44574</v>
      </c>
      <c r="G16" s="108"/>
      <c r="H16" s="107">
        <v>44575</v>
      </c>
      <c r="I16" s="108"/>
      <c r="J16" s="107">
        <v>44576</v>
      </c>
      <c r="K16" s="108"/>
      <c r="L16" s="107">
        <v>44577</v>
      </c>
      <c r="M16" s="108"/>
      <c r="N16" s="107">
        <v>44578</v>
      </c>
      <c r="O16" s="108"/>
      <c r="P16" s="83"/>
      <c r="Q16" s="53"/>
      <c r="R16" s="54"/>
    </row>
    <row r="17" spans="1:19" ht="30" customHeight="1" thickBot="1">
      <c r="A17" s="88"/>
      <c r="B17" s="34">
        <v>0.33333333333333331</v>
      </c>
      <c r="C17" s="57"/>
      <c r="D17" s="31">
        <v>0.33333333333333331</v>
      </c>
      <c r="E17" s="33"/>
      <c r="F17" s="31">
        <v>0.33333333333333331</v>
      </c>
      <c r="G17" s="33">
        <v>0.5</v>
      </c>
      <c r="H17" s="31">
        <v>0.33333333333333331</v>
      </c>
      <c r="I17" s="33"/>
      <c r="J17" s="31">
        <v>0.33333333333333331</v>
      </c>
      <c r="K17" s="33"/>
      <c r="L17" s="31"/>
      <c r="M17" s="33"/>
      <c r="N17" s="31"/>
      <c r="O17" s="33"/>
      <c r="P17" s="82">
        <f>IF(COUNT(B17:C17)=2,C17-B17,0)+IF(COUNT(D17:E17)=2,E17-D17,0)+IF(COUNT(F17:G17)=2,G17-F17,0)+IF(COUNT(H17:I17)=2,I17-H17,0)+IF(COUNT(J17:K17)=2,K17-J17,0)+IF(COUNT(L17:M17)=2,M17-L17,0)+IF(COUNT(N17:O17)=2,O17-N17,0)+(SUMPRODUCT(COUNTIF(B17:O17,Absences[Absent]),Absences[Valeur])/24)</f>
        <v>0.16666666666666669</v>
      </c>
      <c r="Q17" s="82">
        <f>Q10+P17</f>
        <v>0.66666666666666696</v>
      </c>
      <c r="R17" s="84">
        <f>+R$2-Q17</f>
        <v>18.291666666666664</v>
      </c>
    </row>
    <row r="18" spans="1:19" ht="30" customHeight="1" thickBot="1">
      <c r="A18" s="89"/>
      <c r="B18" s="34"/>
      <c r="C18" s="57">
        <v>0.70833333333333337</v>
      </c>
      <c r="D18" s="31"/>
      <c r="E18" s="33">
        <v>0.70833333333333337</v>
      </c>
      <c r="F18" s="31"/>
      <c r="G18" s="33"/>
      <c r="H18" s="31"/>
      <c r="I18" s="33">
        <v>0.70833333333333337</v>
      </c>
      <c r="J18" s="31"/>
      <c r="K18" s="33">
        <v>0.70833333333333337</v>
      </c>
      <c r="L18" s="31"/>
      <c r="M18" s="33"/>
      <c r="N18" s="31"/>
      <c r="O18" s="33"/>
      <c r="P18" s="83"/>
      <c r="Q18" s="83"/>
      <c r="R18" s="85"/>
    </row>
    <row r="19" spans="1:19" ht="30" customHeight="1" thickBot="1">
      <c r="A19" s="90"/>
      <c r="B19" s="80"/>
      <c r="C19" s="81"/>
      <c r="D19" s="80"/>
      <c r="E19" s="81"/>
      <c r="F19" s="80"/>
      <c r="G19" s="81"/>
      <c r="H19" s="31"/>
      <c r="I19" s="33"/>
      <c r="J19" s="31"/>
      <c r="K19" s="33"/>
      <c r="L19" s="31"/>
      <c r="M19" s="31"/>
      <c r="N19" s="31"/>
      <c r="O19" s="33"/>
      <c r="P19" s="50"/>
      <c r="Q19" s="51"/>
      <c r="R19" s="52"/>
    </row>
    <row r="20" spans="1:19" ht="30" customHeight="1" thickBot="1">
      <c r="A20" s="91"/>
      <c r="B20" s="31">
        <v>0.33333333333333331</v>
      </c>
      <c r="C20" s="33"/>
      <c r="D20" s="31">
        <v>0.33333333333333331</v>
      </c>
      <c r="E20" s="33"/>
      <c r="F20" s="31">
        <v>0.33333333333333331</v>
      </c>
      <c r="G20" s="33">
        <v>0.5</v>
      </c>
      <c r="H20" s="31">
        <v>0.33333333333333331</v>
      </c>
      <c r="I20" s="33"/>
      <c r="J20" s="31">
        <v>0.33333333333333331</v>
      </c>
      <c r="K20" s="33"/>
      <c r="L20" s="31"/>
      <c r="M20" s="33"/>
      <c r="N20" s="31"/>
      <c r="O20" s="33"/>
      <c r="P20" s="82">
        <f>IF(COUNT(B20:C20)=2,C20-B20,0)+IF(COUNT(D20:E20)=2,E20-D20,0)+IF(COUNT(F20:G20)=2,G20-F20,0)+IF(COUNT(H20:I20)=2,I20-H20,0)+IF(COUNT(J20:K20)=2,K20-J20,0)+IF(COUNT(L20:M20)=2,M20-L20,0)+IF(COUNT(N20:O20)=2,O20-N20,0)+(SUMPRODUCT(COUNTIF(B20:O20,Absences[Absent]),Absences[Valeur])/24)</f>
        <v>0.16666666666666669</v>
      </c>
      <c r="Q20" s="82">
        <f>Q13+P20</f>
        <v>1.791666666666667</v>
      </c>
      <c r="R20" s="84">
        <f t="shared" ref="R20" si="7">+R$2-Q20</f>
        <v>17.166666666666664</v>
      </c>
    </row>
    <row r="21" spans="1:19" ht="30" customHeight="1" thickBot="1">
      <c r="A21" s="92"/>
      <c r="B21" s="31"/>
      <c r="C21" s="33">
        <v>0.70833333333333337</v>
      </c>
      <c r="D21" s="31"/>
      <c r="E21" s="33">
        <v>0.70833333333333337</v>
      </c>
      <c r="F21" s="31"/>
      <c r="G21" s="33"/>
      <c r="H21" s="31"/>
      <c r="I21" s="33">
        <v>0.70833333333333337</v>
      </c>
      <c r="J21" s="31"/>
      <c r="K21" s="33">
        <v>0.70833333333333337</v>
      </c>
      <c r="L21" s="56"/>
      <c r="M21" s="33"/>
      <c r="N21" s="56"/>
      <c r="O21" s="33"/>
      <c r="P21" s="83"/>
      <c r="Q21" s="83"/>
      <c r="R21" s="85"/>
    </row>
    <row r="22" spans="1:19" ht="30" customHeight="1" thickBot="1">
      <c r="A22" s="93"/>
      <c r="B22" s="86"/>
      <c r="C22" s="87"/>
      <c r="D22" s="86"/>
      <c r="E22" s="87"/>
      <c r="F22" s="47"/>
      <c r="G22" s="46"/>
      <c r="H22" s="86"/>
      <c r="I22" s="87"/>
      <c r="J22" s="86"/>
      <c r="K22" s="87"/>
      <c r="L22" s="86"/>
      <c r="M22" s="87"/>
      <c r="N22" s="86"/>
      <c r="O22" s="87"/>
      <c r="P22" s="30"/>
      <c r="Q22" s="51"/>
      <c r="R22" s="55"/>
      <c r="S22" s="7"/>
    </row>
    <row r="23" spans="1:19" ht="16.5" thickTop="1" thickBot="1">
      <c r="A23" s="23" t="s">
        <v>21</v>
      </c>
      <c r="B23" s="105">
        <v>44214</v>
      </c>
      <c r="C23" s="106"/>
      <c r="D23" s="105">
        <v>44215</v>
      </c>
      <c r="E23" s="106"/>
      <c r="F23" s="105">
        <v>44216</v>
      </c>
      <c r="G23" s="106"/>
      <c r="H23" s="105">
        <v>44217</v>
      </c>
      <c r="I23" s="106"/>
      <c r="J23" s="105">
        <v>44218</v>
      </c>
      <c r="K23" s="106"/>
      <c r="L23" s="105">
        <v>44219</v>
      </c>
      <c r="M23" s="106"/>
      <c r="N23" s="105">
        <v>44220</v>
      </c>
      <c r="O23" s="106"/>
      <c r="P23" s="6"/>
      <c r="Q23" s="53"/>
      <c r="R23" s="53"/>
    </row>
    <row r="24" spans="1:19" ht="30" customHeight="1" thickTop="1" thickBot="1">
      <c r="A24" s="104"/>
      <c r="B24" s="31">
        <v>0.33333333333333331</v>
      </c>
      <c r="C24" s="33"/>
      <c r="D24" s="31">
        <v>0.33333333333333331</v>
      </c>
      <c r="E24" s="33"/>
      <c r="F24" s="31">
        <v>0.33333333333333331</v>
      </c>
      <c r="G24" s="33">
        <v>0.5</v>
      </c>
      <c r="H24" s="31">
        <v>0.33333333333333331</v>
      </c>
      <c r="I24" s="33"/>
      <c r="J24" s="31">
        <v>0.33333333333333331</v>
      </c>
      <c r="K24" s="33"/>
      <c r="L24" s="31"/>
      <c r="M24" s="33"/>
      <c r="N24" s="31"/>
      <c r="O24" s="33"/>
      <c r="P24" s="82">
        <f>IF(COUNT(B24:C24)=2,C24-B24,0)+IF(COUNT(D24:E24)=2,E24-D24,0)+IF(COUNT(F24:G24)=2,G24-F24,0)+IF(COUNT(H24:I24)=2,I24-H24,0)+IF(COUNT(J24:K24)=2,K24-J24,0)+IF(COUNT(L24:M24)=2,M24-L24,0)+IF(COUNT(N24:O24)=2,O24-N24,0)+(SUMPRODUCT(COUNTIF(B24:O24,Absences[Absent]),Absences[Valeur])/24)</f>
        <v>0.16666666666666669</v>
      </c>
      <c r="Q24" s="82">
        <f>Q17+P24</f>
        <v>0.8333333333333337</v>
      </c>
      <c r="R24" s="84">
        <f>+R$2-Q24</f>
        <v>18.125</v>
      </c>
    </row>
    <row r="25" spans="1:19" ht="30" customHeight="1" thickBot="1">
      <c r="A25" s="89"/>
      <c r="B25" s="31"/>
      <c r="C25" s="33">
        <v>0.70833333333333337</v>
      </c>
      <c r="D25" s="31"/>
      <c r="E25" s="33">
        <v>0.70833333333333337</v>
      </c>
      <c r="F25" s="31"/>
      <c r="G25" s="33"/>
      <c r="H25" s="31"/>
      <c r="I25" s="33">
        <v>0.70833333333333337</v>
      </c>
      <c r="J25" s="31"/>
      <c r="K25" s="33">
        <v>0.70833333333333337</v>
      </c>
      <c r="L25" s="31"/>
      <c r="M25" s="33"/>
      <c r="N25" s="31"/>
      <c r="O25" s="33"/>
      <c r="P25" s="83"/>
      <c r="Q25" s="83"/>
      <c r="R25" s="85"/>
    </row>
    <row r="26" spans="1:19" ht="30" customHeight="1" thickBot="1">
      <c r="A26" s="90"/>
      <c r="B26" s="80"/>
      <c r="C26" s="81"/>
      <c r="D26" s="80"/>
      <c r="E26" s="81"/>
      <c r="F26" s="80"/>
      <c r="G26" s="101"/>
      <c r="H26" s="100"/>
      <c r="I26" s="81"/>
      <c r="J26" s="80"/>
      <c r="K26" s="101"/>
      <c r="L26" s="100"/>
      <c r="M26" s="81"/>
      <c r="N26" s="80"/>
      <c r="O26" s="81"/>
      <c r="P26" s="30"/>
      <c r="Q26" s="58"/>
      <c r="R26" s="52"/>
    </row>
    <row r="27" spans="1:19" ht="30" customHeight="1" thickBot="1">
      <c r="A27" s="91"/>
      <c r="B27" s="31">
        <v>0.33333333333333331</v>
      </c>
      <c r="C27" s="33"/>
      <c r="D27" s="31">
        <v>0.33333333333333331</v>
      </c>
      <c r="E27" s="33"/>
      <c r="F27" s="31">
        <v>0.33333333333333331</v>
      </c>
      <c r="G27" s="33">
        <v>0.5</v>
      </c>
      <c r="H27" s="31">
        <v>0.33333333333333331</v>
      </c>
      <c r="I27" s="33"/>
      <c r="J27" s="31">
        <v>0.33333333333333331</v>
      </c>
      <c r="K27" s="33"/>
      <c r="L27" s="31"/>
      <c r="M27" s="33"/>
      <c r="N27" s="31"/>
      <c r="O27" s="33"/>
      <c r="P27" s="82">
        <f>IF(COUNT(B27:C27)=2,C27-B27,0)+IF(COUNT(D27:E27)=2,E27-D27,0)+IF(COUNT(F27:G27)=2,G27-F27,0)+IF(COUNT(H27:I27)=2,I27-H27,0)+IF(COUNT(J27:K27)=2,K27-J27,0)+IF(COUNT(L27:M27)=2,M27-L27,0)+IF(COUNT(N27:O27)=2,O27-N27,0)+(SUMPRODUCT(COUNTIF(B27:O27,Absences[Absent]),Absences[Valeur])/24)</f>
        <v>0.16666666666666669</v>
      </c>
      <c r="Q27" s="82">
        <f>Q20+P27</f>
        <v>1.9583333333333337</v>
      </c>
      <c r="R27" s="84">
        <f t="shared" ref="R27" si="8">+R$2-Q27</f>
        <v>17</v>
      </c>
    </row>
    <row r="28" spans="1:19" ht="30" customHeight="1" thickBot="1">
      <c r="A28" s="92"/>
      <c r="B28" s="31"/>
      <c r="C28" s="33">
        <v>0.70833333333333337</v>
      </c>
      <c r="D28" s="31"/>
      <c r="E28" s="33">
        <v>0.70833333333333337</v>
      </c>
      <c r="F28" s="31"/>
      <c r="G28" s="33"/>
      <c r="H28" s="31"/>
      <c r="I28" s="33">
        <v>0.70833333333333337</v>
      </c>
      <c r="J28" s="31"/>
      <c r="K28" s="33">
        <v>0.70833333333333337</v>
      </c>
      <c r="L28" s="31"/>
      <c r="M28" s="33"/>
      <c r="N28" s="31"/>
      <c r="O28" s="33"/>
      <c r="P28" s="83"/>
      <c r="Q28" s="83"/>
      <c r="R28" s="85"/>
    </row>
    <row r="29" spans="1:19" ht="30" customHeight="1" thickBot="1">
      <c r="A29" s="93"/>
      <c r="B29" s="86"/>
      <c r="C29" s="87"/>
      <c r="D29" s="86"/>
      <c r="E29" s="87"/>
      <c r="F29" s="86"/>
      <c r="G29" s="87"/>
      <c r="H29" s="86"/>
      <c r="I29" s="87"/>
      <c r="J29" s="86"/>
      <c r="K29" s="87"/>
      <c r="L29" s="86"/>
      <c r="M29" s="87"/>
      <c r="N29" s="86"/>
      <c r="O29" s="87"/>
      <c r="P29" s="30"/>
      <c r="Q29" s="51"/>
      <c r="R29" s="55"/>
      <c r="S29" s="7"/>
    </row>
    <row r="30" spans="1:19" ht="16.5" thickTop="1" thickBot="1">
      <c r="A30" s="22" t="s">
        <v>23</v>
      </c>
      <c r="B30" s="102">
        <v>44221</v>
      </c>
      <c r="C30" s="103"/>
      <c r="D30" s="102">
        <v>44222</v>
      </c>
      <c r="E30" s="103"/>
      <c r="F30" s="102">
        <v>44223</v>
      </c>
      <c r="G30" s="103"/>
      <c r="H30" s="102">
        <v>44224</v>
      </c>
      <c r="I30" s="103"/>
      <c r="J30" s="102">
        <v>44225</v>
      </c>
      <c r="K30" s="103"/>
      <c r="L30" s="102">
        <v>44226</v>
      </c>
      <c r="M30" s="103"/>
      <c r="N30" s="102">
        <v>44227</v>
      </c>
      <c r="O30" s="103"/>
      <c r="P30" s="8"/>
      <c r="Q30" s="53"/>
      <c r="R30" s="53"/>
    </row>
    <row r="31" spans="1:19" ht="30" customHeight="1" thickBot="1">
      <c r="A31" s="88"/>
      <c r="B31" s="31">
        <v>0.33333333333333331</v>
      </c>
      <c r="C31" s="33"/>
      <c r="D31" s="31">
        <v>0.33333333333333331</v>
      </c>
      <c r="E31" s="33"/>
      <c r="F31" s="31">
        <v>0.33333333333333331</v>
      </c>
      <c r="G31" s="33">
        <v>0.5</v>
      </c>
      <c r="H31" s="31">
        <v>0.33333333333333331</v>
      </c>
      <c r="I31" s="33"/>
      <c r="J31" s="31">
        <v>0.33333333333333331</v>
      </c>
      <c r="K31" s="33"/>
      <c r="L31" s="31"/>
      <c r="M31" s="33"/>
      <c r="N31" s="31"/>
      <c r="O31" s="33"/>
      <c r="P31" s="82">
        <f>IF(COUNT(B31:C31)=2,C31-B31,0)+IF(COUNT(D31:E31)=2,E31-D31,0)+IF(COUNT(F31:G31)=2,G31-F31,0)+IF(COUNT(H31:I31)=2,I31-H31,0)+IF(COUNT(J31:K31)=2,K31-J31,0)+IF(COUNT(L31:M31)=2,M31-L31,0)+IF(COUNT(N31:O31)=2,O31-N31,0)+(SUMPRODUCT(COUNTIF(B31:O31,Absences[Absent]),Absences[Valeur])/24)</f>
        <v>0.16666666666666669</v>
      </c>
      <c r="Q31" s="82">
        <f>Q24+P31</f>
        <v>1.0000000000000004</v>
      </c>
      <c r="R31" s="82">
        <f>R$2-Q31</f>
        <v>17.958333333333332</v>
      </c>
    </row>
    <row r="32" spans="1:19" ht="30" customHeight="1" thickBot="1">
      <c r="A32" s="89"/>
      <c r="B32" s="31"/>
      <c r="C32" s="33">
        <v>0.70833333333333337</v>
      </c>
      <c r="D32" s="31"/>
      <c r="E32" s="33">
        <v>0.70833333333333337</v>
      </c>
      <c r="F32" s="31"/>
      <c r="G32" s="33"/>
      <c r="H32" s="31"/>
      <c r="I32" s="33">
        <v>0.70833333333333337</v>
      </c>
      <c r="J32" s="31"/>
      <c r="K32" s="33">
        <v>0.70833333333333337</v>
      </c>
      <c r="L32" s="31"/>
      <c r="M32" s="33"/>
      <c r="N32" s="31"/>
      <c r="O32" s="33"/>
      <c r="P32" s="83"/>
      <c r="Q32" s="83"/>
      <c r="R32" s="83"/>
    </row>
    <row r="33" spans="1:21" ht="30" customHeight="1" thickBot="1">
      <c r="A33" s="90"/>
      <c r="B33" s="80"/>
      <c r="C33" s="81"/>
      <c r="D33" s="80"/>
      <c r="E33" s="81"/>
      <c r="F33" s="80"/>
      <c r="G33" s="81"/>
      <c r="H33" s="80"/>
      <c r="I33" s="81"/>
      <c r="J33" s="80"/>
      <c r="K33" s="81"/>
      <c r="L33" s="80"/>
      <c r="M33" s="81"/>
      <c r="N33" s="80"/>
      <c r="O33" s="81"/>
      <c r="P33" s="50"/>
      <c r="Q33" s="58"/>
      <c r="R33" s="58"/>
    </row>
    <row r="34" spans="1:21" ht="30" customHeight="1" thickBot="1">
      <c r="A34" s="91"/>
      <c r="B34" s="31">
        <v>0.33333333333333331</v>
      </c>
      <c r="C34" s="33"/>
      <c r="D34" s="31">
        <v>0.33333333333333331</v>
      </c>
      <c r="E34" s="33"/>
      <c r="F34" s="31">
        <v>0.33333333333333331</v>
      </c>
      <c r="G34" s="33">
        <v>0.5</v>
      </c>
      <c r="H34" s="62">
        <v>0.33333333333333331</v>
      </c>
      <c r="I34" s="33"/>
      <c r="J34" s="31">
        <v>0.33333333333333331</v>
      </c>
      <c r="K34" s="33"/>
      <c r="L34" s="31"/>
      <c r="M34" s="33"/>
      <c r="N34" s="31"/>
      <c r="O34" s="33"/>
      <c r="P34" s="82">
        <f>IF(COUNT(B34:C34)=2,C34-B34,0)+IF(COUNT(D34:E34)=2,E34-D34,0)+IF(COUNT(F34:G34)=2,G34-F34,0)+IF(COUNT(H34:I34)=2,I34-H34,0)+IF(COUNT(J34:K34)=2,K34-J34,0)+IF(COUNT(L34:M34)=2,M34-L34,0)+IF(COUNT(N34:O34)=2,O34-N34,0)+(SUMPRODUCT(COUNTIF(B34:O34,Absences[Absent]),Absences[Valeur])/24)</f>
        <v>0.16666666666666669</v>
      </c>
      <c r="Q34" s="82">
        <f>Q27+P34</f>
        <v>2.1250000000000004</v>
      </c>
      <c r="R34" s="82">
        <f t="shared" ref="R34" si="9">R$2-Q34</f>
        <v>16.833333333333332</v>
      </c>
    </row>
    <row r="35" spans="1:21" ht="30" customHeight="1" thickBot="1">
      <c r="A35" s="92"/>
      <c r="B35" s="34"/>
      <c r="C35" s="33">
        <v>0.70833333333333337</v>
      </c>
      <c r="D35" s="31"/>
      <c r="E35" s="33">
        <v>0.70833333333333337</v>
      </c>
      <c r="F35" s="31"/>
      <c r="G35" s="33"/>
      <c r="H35" s="34"/>
      <c r="I35" s="33">
        <v>0.70833333333333337</v>
      </c>
      <c r="J35" s="34"/>
      <c r="K35" s="33">
        <v>0.70833333333333337</v>
      </c>
      <c r="L35" s="31"/>
      <c r="M35" s="33"/>
      <c r="N35" s="31"/>
      <c r="O35" s="33"/>
      <c r="P35" s="83"/>
      <c r="Q35" s="83"/>
      <c r="R35" s="83"/>
    </row>
    <row r="36" spans="1:21" ht="30" customHeight="1" thickBot="1">
      <c r="A36" s="93"/>
      <c r="B36" s="86"/>
      <c r="C36" s="87"/>
      <c r="D36" s="86"/>
      <c r="E36" s="87"/>
      <c r="F36" s="86"/>
      <c r="G36" s="87"/>
      <c r="H36" s="86"/>
      <c r="I36" s="87"/>
      <c r="J36" s="98"/>
      <c r="K36" s="99"/>
      <c r="L36" s="86"/>
      <c r="M36" s="87"/>
      <c r="N36" s="86"/>
      <c r="O36" s="87"/>
      <c r="P36" s="30"/>
      <c r="Q36" s="51"/>
      <c r="R36" s="51"/>
      <c r="U36" s="15"/>
    </row>
    <row r="37" spans="1:21" ht="16.5" thickTop="1" thickBot="1">
      <c r="A37" s="60" t="s">
        <v>22</v>
      </c>
      <c r="B37" s="128">
        <v>44593</v>
      </c>
      <c r="C37" s="129"/>
      <c r="D37" s="128">
        <v>44594</v>
      </c>
      <c r="E37" s="129"/>
      <c r="F37" s="128">
        <v>44595</v>
      </c>
      <c r="G37" s="129"/>
      <c r="H37" s="128">
        <v>44596</v>
      </c>
      <c r="I37" s="129"/>
      <c r="J37" s="128">
        <v>44597</v>
      </c>
      <c r="K37" s="129"/>
      <c r="L37" s="128">
        <v>44598</v>
      </c>
      <c r="M37" s="129"/>
      <c r="N37" s="128">
        <v>44599</v>
      </c>
      <c r="O37" s="129"/>
      <c r="P37" s="5"/>
      <c r="Q37" s="61"/>
      <c r="R37" s="61"/>
    </row>
    <row r="38" spans="1:21" ht="30" customHeight="1" thickBot="1">
      <c r="A38" s="88"/>
      <c r="B38" s="31">
        <v>0.33333333333333331</v>
      </c>
      <c r="C38" s="33"/>
      <c r="D38" s="31">
        <v>0.33333333333333331</v>
      </c>
      <c r="E38" s="33"/>
      <c r="F38" s="31">
        <v>0.33333333333333331</v>
      </c>
      <c r="G38" s="33">
        <v>0.5</v>
      </c>
      <c r="H38" s="31">
        <v>0.33333333333333331</v>
      </c>
      <c r="I38" s="33"/>
      <c r="J38" s="31">
        <v>0.33333333333333331</v>
      </c>
      <c r="K38" s="33"/>
      <c r="L38" s="31"/>
      <c r="M38" s="33"/>
      <c r="N38" s="31"/>
      <c r="O38" s="33"/>
      <c r="P38" s="82"/>
      <c r="Q38" s="82"/>
      <c r="R38" s="84"/>
    </row>
    <row r="39" spans="1:21" ht="30" customHeight="1" thickBot="1">
      <c r="A39" s="89"/>
      <c r="B39" s="31"/>
      <c r="C39" s="33">
        <v>0.70833333333333337</v>
      </c>
      <c r="D39" s="31"/>
      <c r="E39" s="33">
        <v>0.70833333333333337</v>
      </c>
      <c r="F39" s="31"/>
      <c r="G39" s="33"/>
      <c r="H39" s="31"/>
      <c r="I39" s="33">
        <v>0.70833333333333337</v>
      </c>
      <c r="J39" s="31"/>
      <c r="K39" s="33">
        <v>0.70833333333333337</v>
      </c>
      <c r="L39" s="34"/>
      <c r="M39" s="33"/>
      <c r="N39" s="31"/>
      <c r="O39" s="33"/>
      <c r="P39" s="83"/>
      <c r="Q39" s="83"/>
      <c r="R39" s="85"/>
    </row>
    <row r="40" spans="1:21" ht="30" customHeight="1" thickBot="1">
      <c r="A40" s="90"/>
      <c r="B40" s="80"/>
      <c r="C40" s="81"/>
      <c r="D40" s="80"/>
      <c r="E40" s="81"/>
      <c r="F40" s="80"/>
      <c r="G40" s="81"/>
      <c r="H40" s="80"/>
      <c r="I40" s="81"/>
      <c r="J40" s="80"/>
      <c r="K40" s="81"/>
      <c r="L40" s="80"/>
      <c r="M40" s="81"/>
      <c r="N40" s="80"/>
      <c r="O40" s="81"/>
      <c r="P40" s="50"/>
      <c r="Q40" s="58"/>
      <c r="R40" s="52"/>
      <c r="S40" s="7"/>
    </row>
    <row r="41" spans="1:21" ht="30" customHeight="1" thickBot="1">
      <c r="A41" s="91"/>
      <c r="B41" s="31">
        <v>0.33333333333333331</v>
      </c>
      <c r="C41" s="33"/>
      <c r="D41" s="31">
        <v>0.33333333333333331</v>
      </c>
      <c r="E41" s="33"/>
      <c r="F41" s="31">
        <v>0.33333333333333331</v>
      </c>
      <c r="G41" s="33">
        <v>0.5</v>
      </c>
      <c r="H41" s="48">
        <v>0.33333333333333331</v>
      </c>
      <c r="I41" s="33"/>
      <c r="J41" s="48">
        <v>0.33333333333333331</v>
      </c>
      <c r="K41" s="33"/>
      <c r="L41" s="31"/>
      <c r="M41" s="33"/>
      <c r="N41" s="31"/>
      <c r="O41" s="33"/>
      <c r="P41" s="82"/>
      <c r="Q41" s="82"/>
      <c r="R41" s="84"/>
    </row>
    <row r="42" spans="1:21" ht="30" customHeight="1" thickBot="1">
      <c r="A42" s="92"/>
      <c r="B42" s="34"/>
      <c r="C42" s="57">
        <v>0.70833333333333337</v>
      </c>
      <c r="D42" s="56"/>
      <c r="E42" s="33">
        <v>0.70833333333333337</v>
      </c>
      <c r="F42" s="34"/>
      <c r="G42" s="57"/>
      <c r="H42" s="31"/>
      <c r="I42" s="33">
        <v>0.70833333333333337</v>
      </c>
      <c r="J42" s="31"/>
      <c r="K42" s="33">
        <v>0.70833333333333337</v>
      </c>
      <c r="L42" s="31"/>
      <c r="M42" s="33"/>
      <c r="N42" s="31"/>
      <c r="O42" s="33"/>
      <c r="P42" s="83"/>
      <c r="Q42" s="83"/>
      <c r="R42" s="85"/>
    </row>
    <row r="43" spans="1:21" ht="30" customHeight="1" thickBot="1">
      <c r="A43" s="93"/>
      <c r="B43" s="86"/>
      <c r="C43" s="87"/>
      <c r="D43" s="86"/>
      <c r="E43" s="87"/>
      <c r="F43" s="86"/>
      <c r="G43" s="87"/>
      <c r="H43" s="86"/>
      <c r="I43" s="87"/>
      <c r="J43" s="86"/>
      <c r="K43" s="87"/>
      <c r="L43" s="86"/>
      <c r="M43" s="87"/>
      <c r="N43" s="86"/>
      <c r="O43" s="87"/>
      <c r="P43" s="30"/>
      <c r="Q43" s="51"/>
      <c r="R43" s="55"/>
    </row>
    <row r="44" spans="1:21" ht="16.5" thickTop="1" thickBot="1">
      <c r="A44" s="25" t="s">
        <v>24</v>
      </c>
      <c r="B44" s="126">
        <v>44235</v>
      </c>
      <c r="C44" s="127"/>
      <c r="D44" s="126">
        <v>44236</v>
      </c>
      <c r="E44" s="127"/>
      <c r="F44" s="126">
        <v>44237</v>
      </c>
      <c r="G44" s="127"/>
      <c r="H44" s="126">
        <v>44238</v>
      </c>
      <c r="I44" s="127"/>
      <c r="J44" s="126">
        <v>44239</v>
      </c>
      <c r="K44" s="127"/>
      <c r="L44" s="126">
        <v>44240</v>
      </c>
      <c r="M44" s="127"/>
      <c r="N44" s="126">
        <v>44241</v>
      </c>
      <c r="O44" s="127"/>
      <c r="P44" s="8"/>
      <c r="Q44" s="53"/>
    </row>
    <row r="45" spans="1:21" ht="30" customHeight="1" thickBot="1">
      <c r="A45" s="88"/>
      <c r="B45" s="34">
        <v>0.33333333333333331</v>
      </c>
      <c r="C45" s="57"/>
      <c r="D45" s="31">
        <v>0.33333333333333331</v>
      </c>
      <c r="E45" s="33"/>
      <c r="F45" s="56">
        <v>0.33333333333333331</v>
      </c>
      <c r="G45" s="33">
        <v>0.5</v>
      </c>
      <c r="H45" s="31">
        <v>0.33333333333333331</v>
      </c>
      <c r="I45" s="33"/>
      <c r="J45" s="34">
        <v>0.33333333333333331</v>
      </c>
      <c r="K45" s="57"/>
      <c r="L45" s="31"/>
      <c r="M45" s="33"/>
      <c r="N45" s="31"/>
      <c r="O45" s="33"/>
      <c r="P45" s="82">
        <f>IF(COUNT(B45:C45)=2,C45-B45,0)+IF(COUNT(D45:E45)=2,E45-D45,0)+IF(COUNT(F45:G45)=2,G45-F45,0)+IF(COUNT(H45:I45)=2,I45-H45,0)+IF(COUNT(J45:K45)=2,K45-J45,0)+IF(COUNT(L45:M45)=2,M45-L45,0)+IF(COUNT(N45:O45)=2,O45-N45,0)+(SUMPRODUCT(COUNTIF(B45:O45,Absences[Absent]),Absences[Valeur])/24)</f>
        <v>0.16666666666666669</v>
      </c>
      <c r="Q45" s="82">
        <f>Q38+P45</f>
        <v>0.16666666666666669</v>
      </c>
      <c r="R45" s="84">
        <f>+R$2-Q45</f>
        <v>18.791666666666664</v>
      </c>
    </row>
    <row r="46" spans="1:21" ht="30" customHeight="1" thickBot="1">
      <c r="A46" s="89"/>
      <c r="B46" s="34"/>
      <c r="C46" s="57">
        <v>0.70833333333333337</v>
      </c>
      <c r="D46" s="34"/>
      <c r="E46" s="33">
        <v>0.70833333333333337</v>
      </c>
      <c r="F46" s="31"/>
      <c r="G46" s="33"/>
      <c r="H46" s="31"/>
      <c r="I46" s="33">
        <v>0.70833333333333337</v>
      </c>
      <c r="J46" s="34"/>
      <c r="K46" s="57">
        <v>0.70833333333333337</v>
      </c>
      <c r="L46" s="31"/>
      <c r="M46" s="33"/>
      <c r="N46" s="31"/>
      <c r="O46" s="33"/>
      <c r="P46" s="83"/>
      <c r="Q46" s="83"/>
      <c r="R46" s="85"/>
    </row>
    <row r="47" spans="1:21" ht="30" customHeight="1" thickBot="1">
      <c r="A47" s="90"/>
      <c r="B47" s="80"/>
      <c r="C47" s="81"/>
      <c r="D47" s="80"/>
      <c r="E47" s="81"/>
      <c r="F47" s="80"/>
      <c r="G47" s="101"/>
      <c r="H47" s="100"/>
      <c r="I47" s="81"/>
      <c r="J47" s="80"/>
      <c r="K47" s="81"/>
      <c r="L47" s="80"/>
      <c r="M47" s="101"/>
      <c r="N47" s="100"/>
      <c r="O47" s="81"/>
      <c r="P47" s="30"/>
      <c r="Q47" s="58"/>
      <c r="R47" s="52"/>
      <c r="S47" s="7"/>
    </row>
    <row r="48" spans="1:21" ht="30" customHeight="1" thickBot="1">
      <c r="A48" s="91"/>
      <c r="B48" s="31">
        <v>0.33333333333333331</v>
      </c>
      <c r="C48" s="33"/>
      <c r="D48" s="31">
        <v>0.33333333333333331</v>
      </c>
      <c r="E48" s="33"/>
      <c r="F48" s="31">
        <v>0.33333333333333331</v>
      </c>
      <c r="G48" s="33">
        <v>0.5</v>
      </c>
      <c r="H48" s="31">
        <v>0.33333333333333331</v>
      </c>
      <c r="I48" s="33"/>
      <c r="J48" s="56">
        <v>0.33333333333333331</v>
      </c>
      <c r="K48" s="33"/>
      <c r="L48" s="56"/>
      <c r="M48" s="33"/>
      <c r="N48" s="31"/>
      <c r="O48" s="33"/>
      <c r="P48" s="82">
        <f>IF(COUNT(B48:C48)=2,C48-B48,0)+IF(COUNT(D48:E48)=2,E48-D48,0)+IF(COUNT(F48:G48)=2,G48-F48,0)+IF(COUNT(H48:I48)=2,I48-H48,0)+IF(COUNT(J48:K48)=2,K48-J48,0)+IF(COUNT(L48:M48)=2,M48-L48,0)+IF(COUNT(N48:O48)=2,O48-N48,0)+(SUMPRODUCT(COUNTIF(B48:O48,Absences[Absent]),Absences[Valeur])/24)</f>
        <v>0.16666666666666669</v>
      </c>
      <c r="Q48" s="82">
        <f>Q41+P48</f>
        <v>0.16666666666666669</v>
      </c>
      <c r="R48" s="84">
        <f t="shared" ref="R48" si="10">+R$2-Q48</f>
        <v>18.791666666666664</v>
      </c>
    </row>
    <row r="49" spans="1:19" ht="30" customHeight="1" thickBot="1">
      <c r="A49" s="92"/>
      <c r="B49" s="31"/>
      <c r="C49" s="33">
        <v>0.70833333333333337</v>
      </c>
      <c r="D49" s="56"/>
      <c r="E49" s="33">
        <v>0.70833333333333337</v>
      </c>
      <c r="F49" s="31"/>
      <c r="G49" s="33"/>
      <c r="H49" s="31"/>
      <c r="I49" s="33">
        <v>0.70833333333333337</v>
      </c>
      <c r="J49" s="31"/>
      <c r="K49" s="33">
        <v>0.70833333333333337</v>
      </c>
      <c r="L49" s="31"/>
      <c r="M49" s="33"/>
      <c r="N49" s="31"/>
      <c r="O49" s="33"/>
      <c r="P49" s="83"/>
      <c r="Q49" s="83"/>
      <c r="R49" s="85"/>
    </row>
    <row r="50" spans="1:19" ht="30" customHeight="1" thickBot="1">
      <c r="A50" s="93"/>
      <c r="B50" s="86"/>
      <c r="C50" s="87"/>
      <c r="D50" s="86"/>
      <c r="E50" s="87"/>
      <c r="F50" s="86"/>
      <c r="G50" s="87"/>
      <c r="H50" s="86"/>
      <c r="I50" s="87"/>
      <c r="J50" s="86"/>
      <c r="K50" s="87"/>
      <c r="L50" s="86"/>
      <c r="M50" s="87"/>
      <c r="N50" s="86"/>
      <c r="O50" s="87"/>
      <c r="P50" s="30"/>
      <c r="Q50" s="51"/>
      <c r="R50" s="55"/>
      <c r="S50" s="7"/>
    </row>
    <row r="51" spans="1:19" ht="16.5" thickTop="1" thickBot="1">
      <c r="A51" s="27" t="s">
        <v>25</v>
      </c>
      <c r="B51" s="107">
        <v>44607</v>
      </c>
      <c r="C51" s="108"/>
      <c r="D51" s="107">
        <v>44608</v>
      </c>
      <c r="E51" s="108"/>
      <c r="F51" s="107">
        <v>44609</v>
      </c>
      <c r="G51" s="108"/>
      <c r="H51" s="107">
        <v>44610</v>
      </c>
      <c r="I51" s="108"/>
      <c r="J51" s="107">
        <v>44611</v>
      </c>
      <c r="K51" s="108"/>
      <c r="L51" s="107">
        <v>44612</v>
      </c>
      <c r="M51" s="108"/>
      <c r="N51" s="107">
        <v>44613</v>
      </c>
      <c r="O51" s="108"/>
      <c r="P51" s="59"/>
      <c r="Q51" s="53"/>
      <c r="R51" s="53"/>
    </row>
    <row r="52" spans="1:19" ht="30" customHeight="1" thickBot="1">
      <c r="A52" s="88"/>
      <c r="B52" s="31">
        <v>0.33333333333333331</v>
      </c>
      <c r="C52" s="33"/>
      <c r="D52" s="31">
        <v>0.33333333333333331</v>
      </c>
      <c r="E52" s="33"/>
      <c r="F52" s="31">
        <v>0.33333333333333331</v>
      </c>
      <c r="G52" s="33">
        <v>0.5</v>
      </c>
      <c r="H52" s="31">
        <v>0.33333333333333331</v>
      </c>
      <c r="I52" s="33"/>
      <c r="J52" s="31">
        <v>0.33333333333333331</v>
      </c>
      <c r="K52" s="33"/>
      <c r="L52" s="31"/>
      <c r="M52" s="33"/>
      <c r="N52" s="31"/>
      <c r="O52" s="33"/>
      <c r="P52" s="82">
        <f>IF(COUNT(B52:C52)=2,C52-B52,0)+IF(COUNT(D52:E52)=2,E52-D52,0)+IF(COUNT(F52:G52)=2,G52-F52,0)+IF(COUNT(H52:I52)=2,I52-H52,0)+IF(COUNT(J52:K52)=2,K52-J52,0)+IF(COUNT(L52:M52)=2,M52-L52,0)+IF(COUNT(N52:O52)=2,O52-N52,0)+(SUMPRODUCT(COUNTIF(B52:O52,Absences[Absent]),Absences[Valeur])/24)</f>
        <v>0.16666666666666669</v>
      </c>
      <c r="Q52" s="82">
        <f>+Q45+P52</f>
        <v>0.33333333333333337</v>
      </c>
      <c r="R52" s="84">
        <f>+R$2-Q52</f>
        <v>18.625</v>
      </c>
    </row>
    <row r="53" spans="1:19" ht="30" customHeight="1" thickBot="1">
      <c r="A53" s="89"/>
      <c r="B53" s="31"/>
      <c r="C53" s="33">
        <v>0.70833333333333337</v>
      </c>
      <c r="D53" s="31"/>
      <c r="E53" s="33">
        <v>0.70833333333333337</v>
      </c>
      <c r="F53" s="31"/>
      <c r="G53" s="33"/>
      <c r="H53" s="31"/>
      <c r="I53" s="33">
        <v>0.70833333333333337</v>
      </c>
      <c r="J53" s="31"/>
      <c r="K53" s="33">
        <v>0.70833333333333337</v>
      </c>
      <c r="L53" s="31"/>
      <c r="M53" s="33"/>
      <c r="N53" s="31"/>
      <c r="O53" s="33"/>
      <c r="P53" s="83"/>
      <c r="Q53" s="83"/>
      <c r="R53" s="85"/>
    </row>
    <row r="54" spans="1:19" ht="30" customHeight="1" thickBot="1">
      <c r="A54" s="90"/>
      <c r="B54" s="80"/>
      <c r="C54" s="81"/>
      <c r="D54" s="80"/>
      <c r="E54" s="81"/>
      <c r="F54" s="80"/>
      <c r="G54" s="81"/>
      <c r="H54" s="80"/>
      <c r="I54" s="81"/>
      <c r="J54" s="80"/>
      <c r="K54" s="81"/>
      <c r="L54" s="80"/>
      <c r="M54" s="81"/>
      <c r="N54" s="80"/>
      <c r="O54" s="81"/>
      <c r="P54" s="30"/>
      <c r="Q54" s="58"/>
      <c r="R54" s="52"/>
    </row>
    <row r="55" spans="1:19" ht="30" customHeight="1" thickBot="1">
      <c r="A55" s="91"/>
      <c r="B55" s="48">
        <v>0.33333333333333331</v>
      </c>
      <c r="C55" s="49"/>
      <c r="D55" s="48">
        <v>0.33333333333333331</v>
      </c>
      <c r="E55" s="49"/>
      <c r="F55" s="48">
        <v>0.33333333333333331</v>
      </c>
      <c r="G55" s="49">
        <v>0.5</v>
      </c>
      <c r="H55" s="48">
        <v>0.33333333333333331</v>
      </c>
      <c r="I55" s="49"/>
      <c r="J55" s="48">
        <v>0.33333333333333331</v>
      </c>
      <c r="K55" s="49"/>
      <c r="L55" s="31"/>
      <c r="M55" s="33"/>
      <c r="N55" s="31"/>
      <c r="O55" s="33"/>
      <c r="P55" s="82">
        <f>IF(COUNT(B55:C55)=2,C55-B55,0)+IF(COUNT(D55:E55)=2,E55-D55,0)+IF(COUNT(F55:G55)=2,G55-F55,0)+IF(COUNT(H55:I55)=2,I55-H55,0)+IF(COUNT(J55:K55)=2,K55-J55,0)+IF(COUNT(L55:M55)=2,M55-L55,0)+IF(COUNT(N55:O55)=2,O55-N55,0)+(SUMPRODUCT(COUNTIF(B55:O55,Absences[Absent]),Absences[Valeur])/24)</f>
        <v>0.16666666666666669</v>
      </c>
      <c r="Q55" s="82">
        <f>+Q48+P55</f>
        <v>0.33333333333333337</v>
      </c>
      <c r="R55" s="84">
        <f t="shared" ref="R55" si="11">+R$2-Q55</f>
        <v>18.625</v>
      </c>
    </row>
    <row r="56" spans="1:19" ht="30" customHeight="1" thickBot="1">
      <c r="A56" s="92"/>
      <c r="B56" s="34"/>
      <c r="C56" s="57">
        <v>0.70833333333333337</v>
      </c>
      <c r="D56" s="31"/>
      <c r="E56" s="33">
        <v>0.70833333333333337</v>
      </c>
      <c r="F56" s="31"/>
      <c r="G56" s="33"/>
      <c r="H56" s="31"/>
      <c r="I56" s="33">
        <v>0.70833333333333337</v>
      </c>
      <c r="J56" s="31"/>
      <c r="K56" s="33">
        <v>0.70833333333333337</v>
      </c>
      <c r="L56" s="31"/>
      <c r="M56" s="33"/>
      <c r="N56" s="31"/>
      <c r="O56" s="33"/>
      <c r="P56" s="83"/>
      <c r="Q56" s="83"/>
      <c r="R56" s="85"/>
    </row>
    <row r="57" spans="1:19" ht="30" customHeight="1" thickBot="1">
      <c r="A57" s="93"/>
      <c r="B57" s="86"/>
      <c r="C57" s="87"/>
      <c r="D57" s="86"/>
      <c r="E57" s="87"/>
      <c r="F57" s="86"/>
      <c r="G57" s="87"/>
      <c r="H57" s="86"/>
      <c r="I57" s="87"/>
      <c r="J57" s="86"/>
      <c r="K57" s="87"/>
      <c r="L57" s="47"/>
      <c r="M57" s="46"/>
      <c r="N57" s="86"/>
      <c r="O57" s="87"/>
      <c r="P57" s="30"/>
      <c r="Q57" s="51"/>
      <c r="R57" s="55"/>
      <c r="S57" s="7"/>
    </row>
    <row r="58" spans="1:19" ht="16.5" thickTop="1" thickBot="1">
      <c r="A58" s="22" t="s">
        <v>26</v>
      </c>
      <c r="B58" s="96">
        <v>44614</v>
      </c>
      <c r="C58" s="97"/>
      <c r="D58" s="96">
        <v>44615</v>
      </c>
      <c r="E58" s="97"/>
      <c r="F58" s="96">
        <v>44616</v>
      </c>
      <c r="G58" s="97"/>
      <c r="H58" s="96">
        <v>44617</v>
      </c>
      <c r="I58" s="97"/>
      <c r="J58" s="96">
        <v>44618</v>
      </c>
      <c r="K58" s="97"/>
      <c r="L58" s="96">
        <v>44619</v>
      </c>
      <c r="M58" s="97"/>
      <c r="N58" s="96">
        <v>44620</v>
      </c>
      <c r="O58" s="97"/>
      <c r="P58" s="6"/>
      <c r="Q58" s="53"/>
    </row>
    <row r="59" spans="1:19" ht="30" customHeight="1" thickBot="1">
      <c r="A59" s="32"/>
      <c r="B59" s="31">
        <v>0.33333333333333331</v>
      </c>
      <c r="C59" s="33"/>
      <c r="D59" s="31">
        <v>0.33333333333333331</v>
      </c>
      <c r="E59" s="33"/>
      <c r="F59" s="31">
        <v>0.33333333333333331</v>
      </c>
      <c r="G59" s="33">
        <v>0.5</v>
      </c>
      <c r="H59" s="31">
        <v>0.33333333333333331</v>
      </c>
      <c r="I59" s="33"/>
      <c r="J59" s="31">
        <v>0.33333333333333331</v>
      </c>
      <c r="K59" s="33"/>
      <c r="L59" s="31"/>
      <c r="M59" s="33"/>
      <c r="N59" s="31"/>
      <c r="O59" s="33"/>
      <c r="P59" s="82">
        <f>IF(COUNT(B59:C59)=2,C59-B59,0)+IF(COUNT(D59:E59)=2,E59-D59,0)+IF(COUNT(F59:G59)=2,G59-F59,0)+IF(COUNT(H59:I59)=2,I59-H59,0)+IF(COUNT(J59:K59)=2,K59-J59,0)+IF(COUNT(L59:M59)=2,M59-L59,0)+IF(COUNT(N59:O59)=2,O59-N59,0)+(SUMPRODUCT(COUNTIF(B59:O59,Absences[Absent]),Absences[Valeur])/24)</f>
        <v>0.16666666666666669</v>
      </c>
      <c r="Q59" s="82">
        <f>+Q52+P59</f>
        <v>0.5</v>
      </c>
      <c r="R59" s="84">
        <f>+R$2-Q59</f>
        <v>18.458333333333332</v>
      </c>
    </row>
    <row r="60" spans="1:19" ht="30" customHeight="1" thickBot="1">
      <c r="A60" s="32"/>
      <c r="B60" s="31"/>
      <c r="C60" s="33">
        <v>0.70833333333333337</v>
      </c>
      <c r="D60" s="31"/>
      <c r="E60" s="33">
        <v>0.70833333333333337</v>
      </c>
      <c r="F60" s="31"/>
      <c r="G60" s="33"/>
      <c r="H60" s="31"/>
      <c r="I60" s="33">
        <v>0.70833333333333337</v>
      </c>
      <c r="J60" s="31"/>
      <c r="K60" s="33">
        <v>0.70833333333333337</v>
      </c>
      <c r="L60" s="31"/>
      <c r="M60" s="33"/>
      <c r="N60" s="31"/>
      <c r="O60" s="33"/>
      <c r="P60" s="83"/>
      <c r="Q60" s="83"/>
      <c r="R60" s="85"/>
    </row>
    <row r="61" spans="1:19" ht="30" customHeight="1" thickBot="1">
      <c r="A61" s="32"/>
      <c r="B61" s="80"/>
      <c r="C61" s="81"/>
      <c r="D61" s="80"/>
      <c r="E61" s="81"/>
      <c r="F61" s="80"/>
      <c r="G61" s="81"/>
      <c r="H61" s="80"/>
      <c r="I61" s="81"/>
      <c r="J61" s="80"/>
      <c r="K61" s="81"/>
      <c r="L61" s="80"/>
      <c r="M61" s="81"/>
      <c r="N61" s="80"/>
      <c r="O61" s="81"/>
      <c r="P61" s="50"/>
      <c r="Q61" s="51"/>
      <c r="R61" s="52"/>
    </row>
    <row r="62" spans="1:19" ht="30" customHeight="1" thickBot="1">
      <c r="A62" s="91"/>
      <c r="B62" s="38">
        <v>0.33333333333333331</v>
      </c>
      <c r="C62" s="39"/>
      <c r="D62" s="38">
        <v>0.33333333333333331</v>
      </c>
      <c r="E62" s="39"/>
      <c r="F62" s="38">
        <v>0.33333333333333331</v>
      </c>
      <c r="G62" s="39">
        <v>0.5</v>
      </c>
      <c r="H62" s="38">
        <v>0.33333333333333331</v>
      </c>
      <c r="I62" s="39"/>
      <c r="J62" s="38">
        <v>0.33333333333333331</v>
      </c>
      <c r="K62" s="39"/>
      <c r="L62" s="31"/>
      <c r="M62" s="33"/>
      <c r="N62" s="31"/>
      <c r="O62" s="33"/>
      <c r="P62" s="82">
        <f>IF(COUNT(B62:C62)=2,C62-B62,0)+IF(COUNT(D62:E62)=2,E62-D62,0)+IF(COUNT(F62:G62)=2,G62-F62,0)+IF(COUNT(H62:I62)=2,I62-H62,0)+IF(COUNT(J62:K62)=2,K62-J62,0)+IF(COUNT(L62:M62)=2,M62-L62,0)+IF(COUNT(N62:O62)=2,O62-N62,0)+(SUMPRODUCT(COUNTIF(B62:O62,Absences[Absent]),Absences[Valeur])/24)</f>
        <v>0.16666666666666669</v>
      </c>
      <c r="Q62" s="82">
        <f>+Q55+P62</f>
        <v>0.5</v>
      </c>
      <c r="R62" s="84">
        <f t="shared" ref="R62" si="12">+R$2-Q62</f>
        <v>18.458333333333332</v>
      </c>
    </row>
    <row r="63" spans="1:19" ht="30" customHeight="1" thickBot="1">
      <c r="A63" s="92"/>
      <c r="B63" s="34"/>
      <c r="C63" s="33">
        <v>0.70833333333333337</v>
      </c>
      <c r="D63" s="31"/>
      <c r="E63" s="33">
        <v>0.70833333333333337</v>
      </c>
      <c r="F63" s="31"/>
      <c r="G63" s="33"/>
      <c r="H63" s="33"/>
      <c r="I63" s="33">
        <v>0.70833333333333337</v>
      </c>
      <c r="J63" s="31"/>
      <c r="K63" s="33">
        <v>0.70833333333333337</v>
      </c>
      <c r="L63" s="31"/>
      <c r="M63" s="33"/>
      <c r="N63" s="31"/>
      <c r="O63" s="33"/>
      <c r="P63" s="83"/>
      <c r="Q63" s="83"/>
      <c r="R63" s="85"/>
    </row>
    <row r="64" spans="1:19" ht="30" customHeight="1" thickBot="1">
      <c r="A64" s="93"/>
      <c r="B64" s="86"/>
      <c r="C64" s="87"/>
      <c r="D64" s="86"/>
      <c r="E64" s="87"/>
      <c r="F64" s="86"/>
      <c r="G64" s="87"/>
      <c r="H64" s="86"/>
      <c r="I64" s="87"/>
      <c r="J64" s="86"/>
      <c r="K64" s="87"/>
      <c r="L64" s="86"/>
      <c r="M64" s="87"/>
      <c r="N64" s="86"/>
      <c r="O64" s="87"/>
      <c r="P64" s="30"/>
      <c r="Q64" s="51"/>
      <c r="R64" s="55"/>
    </row>
    <row r="65" spans="1:19" ht="16.5" thickTop="1" thickBot="1">
      <c r="A65" s="28" t="s">
        <v>27</v>
      </c>
      <c r="B65" s="124">
        <v>44621</v>
      </c>
      <c r="C65" s="125"/>
      <c r="D65" s="124">
        <v>44622</v>
      </c>
      <c r="E65" s="125"/>
      <c r="F65" s="124">
        <v>44623</v>
      </c>
      <c r="G65" s="125"/>
      <c r="H65" s="124">
        <v>44624</v>
      </c>
      <c r="I65" s="125"/>
      <c r="J65" s="124">
        <v>44625</v>
      </c>
      <c r="K65" s="125"/>
      <c r="L65" s="124">
        <v>44626</v>
      </c>
      <c r="M65" s="125"/>
      <c r="N65" s="124">
        <v>44627</v>
      </c>
      <c r="O65" s="125"/>
      <c r="P65" s="6"/>
      <c r="Q65" s="53"/>
    </row>
    <row r="66" spans="1:19" ht="30" customHeight="1" thickBot="1">
      <c r="A66" s="88"/>
      <c r="B66" s="31">
        <v>0.33333333333333331</v>
      </c>
      <c r="C66" s="33"/>
      <c r="D66" s="31">
        <v>0.33333333333333331</v>
      </c>
      <c r="E66" s="33"/>
      <c r="F66" s="31">
        <v>0.33333333333333331</v>
      </c>
      <c r="G66" s="33">
        <v>0.5</v>
      </c>
      <c r="H66" s="31">
        <v>0.33333333333333331</v>
      </c>
      <c r="I66" s="33"/>
      <c r="J66" s="31">
        <v>0.33333333333333331</v>
      </c>
      <c r="K66" s="33"/>
      <c r="L66" s="31"/>
      <c r="M66" s="33"/>
      <c r="N66" s="31"/>
      <c r="O66" s="33"/>
      <c r="P66" s="82"/>
      <c r="Q66" s="82"/>
      <c r="R66" s="84"/>
    </row>
    <row r="67" spans="1:19" ht="30" customHeight="1" thickBot="1">
      <c r="A67" s="89"/>
      <c r="B67" s="31"/>
      <c r="C67" s="33">
        <v>0.70833333333333337</v>
      </c>
      <c r="D67" s="31"/>
      <c r="E67" s="33">
        <v>0.70833333333333337</v>
      </c>
      <c r="F67" s="31"/>
      <c r="G67" s="33"/>
      <c r="H67" s="31"/>
      <c r="I67" s="33">
        <v>0.70833333333333337</v>
      </c>
      <c r="J67" s="31"/>
      <c r="K67" s="33">
        <v>0.70833333333333337</v>
      </c>
      <c r="L67" s="31"/>
      <c r="M67" s="33"/>
      <c r="N67" s="31"/>
      <c r="O67" s="33"/>
      <c r="P67" s="83"/>
      <c r="Q67" s="83"/>
      <c r="R67" s="85"/>
    </row>
    <row r="68" spans="1:19" ht="30" customHeight="1" thickBot="1">
      <c r="A68" s="90"/>
      <c r="B68" s="80"/>
      <c r="C68" s="81"/>
      <c r="D68" s="80"/>
      <c r="E68" s="81"/>
      <c r="F68" s="80"/>
      <c r="G68" s="81"/>
      <c r="H68" s="80"/>
      <c r="I68" s="81"/>
      <c r="J68" s="80"/>
      <c r="K68" s="81"/>
      <c r="L68" s="80"/>
      <c r="M68" s="81"/>
      <c r="N68" s="80"/>
      <c r="O68" s="81"/>
      <c r="P68" s="50"/>
      <c r="Q68" s="51"/>
      <c r="R68" s="52"/>
    </row>
    <row r="69" spans="1:19" ht="30" customHeight="1" thickBot="1">
      <c r="A69" s="91"/>
      <c r="B69" s="31">
        <v>0.33333333333333331</v>
      </c>
      <c r="C69" s="33"/>
      <c r="D69" s="31">
        <v>0.33333333333333331</v>
      </c>
      <c r="E69" s="33"/>
      <c r="F69" s="31">
        <v>0.33333333333333331</v>
      </c>
      <c r="G69" s="33">
        <v>0.5</v>
      </c>
      <c r="H69" s="31">
        <v>0.33333333333333331</v>
      </c>
      <c r="I69" s="33"/>
      <c r="J69" s="31">
        <v>0.33333333333333331</v>
      </c>
      <c r="K69" s="33"/>
      <c r="L69" s="31"/>
      <c r="M69" s="33"/>
      <c r="N69" s="31"/>
      <c r="O69" s="33"/>
      <c r="P69" s="82"/>
      <c r="Q69" s="82"/>
      <c r="R69" s="84"/>
    </row>
    <row r="70" spans="1:19" ht="30" customHeight="1" thickBot="1">
      <c r="A70" s="92"/>
      <c r="B70" s="31"/>
      <c r="C70" s="33">
        <v>0.70833333333333337</v>
      </c>
      <c r="D70" s="31"/>
      <c r="E70" s="33">
        <v>0.70833333333333337</v>
      </c>
      <c r="F70" s="31"/>
      <c r="G70" s="33"/>
      <c r="H70" s="31"/>
      <c r="I70" s="33">
        <v>0.70833333333333337</v>
      </c>
      <c r="J70" s="31"/>
      <c r="K70" s="33">
        <v>0.70833333333333337</v>
      </c>
      <c r="L70" s="31"/>
      <c r="M70" s="33"/>
      <c r="N70" s="31"/>
      <c r="O70" s="33"/>
      <c r="P70" s="83"/>
      <c r="Q70" s="83"/>
      <c r="R70" s="85"/>
    </row>
    <row r="71" spans="1:19" ht="30" customHeight="1" thickBot="1">
      <c r="A71" s="93"/>
      <c r="B71" s="86"/>
      <c r="C71" s="87"/>
      <c r="D71" s="86"/>
      <c r="E71" s="87"/>
      <c r="F71" s="86"/>
      <c r="G71" s="87"/>
      <c r="H71" s="86"/>
      <c r="I71" s="87"/>
      <c r="J71" s="86"/>
      <c r="K71" s="87"/>
      <c r="L71" s="86"/>
      <c r="M71" s="87"/>
      <c r="N71" s="86"/>
      <c r="O71" s="87"/>
      <c r="P71" s="30"/>
      <c r="Q71" s="51"/>
      <c r="R71" s="55"/>
      <c r="S71" s="7"/>
    </row>
    <row r="72" spans="1:19" ht="16.5" thickTop="1" thickBot="1">
      <c r="A72" s="27" t="s">
        <v>28</v>
      </c>
      <c r="B72" s="123">
        <v>44263</v>
      </c>
      <c r="C72" s="120"/>
      <c r="D72" s="123">
        <v>44264</v>
      </c>
      <c r="E72" s="120"/>
      <c r="F72" s="123">
        <v>44265</v>
      </c>
      <c r="G72" s="120"/>
      <c r="H72" s="123">
        <v>44266</v>
      </c>
      <c r="I72" s="120"/>
      <c r="J72" s="123">
        <v>44267</v>
      </c>
      <c r="K72" s="120"/>
      <c r="L72" s="123">
        <v>44268</v>
      </c>
      <c r="M72" s="120"/>
      <c r="N72" s="123">
        <v>44269</v>
      </c>
      <c r="O72" s="120"/>
      <c r="P72" s="5"/>
      <c r="Q72" s="53"/>
      <c r="R72" s="53"/>
    </row>
    <row r="73" spans="1:19" ht="30" customHeight="1" thickBot="1">
      <c r="A73" s="88"/>
      <c r="B73" s="31">
        <v>0.33333333333333331</v>
      </c>
      <c r="C73" s="33"/>
      <c r="D73" s="31">
        <v>0.33333333333333331</v>
      </c>
      <c r="E73" s="33"/>
      <c r="F73" s="31">
        <v>0.33333333333333331</v>
      </c>
      <c r="G73" s="33">
        <v>0.5</v>
      </c>
      <c r="H73" s="31">
        <v>0.33333333333333331</v>
      </c>
      <c r="I73" s="33"/>
      <c r="J73" s="31">
        <v>0.33333333333333331</v>
      </c>
      <c r="K73" s="33"/>
      <c r="L73" s="31"/>
      <c r="M73" s="33"/>
      <c r="N73" s="31"/>
      <c r="O73" s="33"/>
      <c r="P73" s="82">
        <f>IF(COUNT(B73:C73)=2,C73-B73,0)+IF(COUNT(D73:E73)=2,E73-D73,0)+IF(COUNT(F73:G73)=2,G73-F73,0)+IF(COUNT(H73:I73)=2,I73-H73,0)+IF(COUNT(J73:K73)=2,K73-J73,0)+IF(COUNT(L73:M73)=2,M73-L73,0)+IF(COUNT(N73:O73)=2,O73-N73,0)+(SUMPRODUCT(COUNTIF(B73:O73,Absences[Absent]),Absences[Valeur])/24)</f>
        <v>0.16666666666666669</v>
      </c>
      <c r="Q73" s="82">
        <f>Q66+P73</f>
        <v>0.16666666666666669</v>
      </c>
      <c r="R73" s="84">
        <f>+R$2-Q73</f>
        <v>18.791666666666664</v>
      </c>
    </row>
    <row r="74" spans="1:19" ht="30" customHeight="1" thickBot="1">
      <c r="A74" s="89"/>
      <c r="B74" s="31"/>
      <c r="C74" s="33">
        <v>0.70833333333333337</v>
      </c>
      <c r="D74" s="31"/>
      <c r="E74" s="33">
        <v>0.70833333333333337</v>
      </c>
      <c r="F74" s="31"/>
      <c r="G74" s="33"/>
      <c r="H74" s="31"/>
      <c r="I74" s="33">
        <v>0.70833333333333337</v>
      </c>
      <c r="J74" s="31"/>
      <c r="K74" s="33">
        <v>0.70833333333333337</v>
      </c>
      <c r="L74" s="31"/>
      <c r="M74" s="33"/>
      <c r="N74" s="31"/>
      <c r="O74" s="33"/>
      <c r="P74" s="83"/>
      <c r="Q74" s="83"/>
      <c r="R74" s="85"/>
    </row>
    <row r="75" spans="1:19" ht="30" customHeight="1" thickBot="1">
      <c r="A75" s="90"/>
      <c r="B75" s="80"/>
      <c r="C75" s="81"/>
      <c r="D75" s="80"/>
      <c r="E75" s="81"/>
      <c r="F75" s="80"/>
      <c r="G75" s="81"/>
      <c r="H75" s="80"/>
      <c r="I75" s="81"/>
      <c r="J75" s="80"/>
      <c r="K75" s="81"/>
      <c r="L75" s="80"/>
      <c r="M75" s="81"/>
      <c r="N75" s="80"/>
      <c r="O75" s="81"/>
      <c r="P75" s="50"/>
      <c r="Q75" s="51"/>
      <c r="R75" s="52"/>
      <c r="S75" s="7"/>
    </row>
    <row r="76" spans="1:19" ht="30" customHeight="1" thickBot="1">
      <c r="A76" s="91"/>
      <c r="B76" s="31">
        <v>0.33333333333333331</v>
      </c>
      <c r="C76" s="33"/>
      <c r="D76" s="31">
        <v>0.33333333333333331</v>
      </c>
      <c r="E76" s="33"/>
      <c r="F76" s="31">
        <v>0.33333333333333331</v>
      </c>
      <c r="G76" s="33">
        <v>0.5</v>
      </c>
      <c r="H76" s="31">
        <v>0.33333333333333331</v>
      </c>
      <c r="I76" s="33"/>
      <c r="J76" s="31">
        <v>0.33333333333333331</v>
      </c>
      <c r="K76" s="33"/>
      <c r="L76" s="31"/>
      <c r="M76" s="33"/>
      <c r="N76" s="31"/>
      <c r="O76" s="33"/>
      <c r="P76" s="82">
        <f>IF(COUNT(B76:C76)=2,C76-B76,0)+IF(COUNT(D76:E76)=2,E76-D76,0)+IF(COUNT(F76:G76)=2,G76-F76,0)+IF(COUNT(H76:I76)=2,I76-H76,0)+IF(COUNT(J76:K76)=2,K76-J76,0)+IF(COUNT(L76:M76)=2,M76-L76,0)+IF(COUNT(N76:O76)=2,O76-N76,0)+(SUMPRODUCT(COUNTIF(B76:O76,Absences[Absent]),Absences[Valeur])/24)</f>
        <v>0.16666666666666669</v>
      </c>
      <c r="Q76" s="82">
        <f>Q69+P76</f>
        <v>0.16666666666666669</v>
      </c>
      <c r="R76" s="94">
        <f t="shared" ref="R76" si="13">+R$2-Q76</f>
        <v>18.791666666666664</v>
      </c>
    </row>
    <row r="77" spans="1:19" ht="30" customHeight="1" thickBot="1">
      <c r="A77" s="92"/>
      <c r="B77" s="31"/>
      <c r="C77" s="33">
        <v>0.70833333333333337</v>
      </c>
      <c r="D77" s="31"/>
      <c r="E77" s="33">
        <v>0.70833333333333337</v>
      </c>
      <c r="F77" s="31"/>
      <c r="G77" s="33"/>
      <c r="H77" s="31"/>
      <c r="I77" s="33">
        <v>0.70833333333333337</v>
      </c>
      <c r="J77" s="31"/>
      <c r="K77" s="33">
        <v>0.70833333333333337</v>
      </c>
      <c r="L77" s="31"/>
      <c r="M77" s="33"/>
      <c r="N77" s="31"/>
      <c r="O77" s="33"/>
      <c r="P77" s="83"/>
      <c r="Q77" s="83"/>
      <c r="R77" s="95"/>
    </row>
    <row r="78" spans="1:19" ht="30" customHeight="1" thickBot="1">
      <c r="A78" s="93"/>
      <c r="B78" s="47"/>
      <c r="C78" s="46"/>
      <c r="D78" s="47"/>
      <c r="E78" s="46"/>
      <c r="F78" s="86"/>
      <c r="G78" s="87"/>
      <c r="H78" s="86"/>
      <c r="I78" s="87"/>
      <c r="J78" s="86"/>
      <c r="K78" s="87"/>
      <c r="L78" s="86"/>
      <c r="M78" s="87"/>
      <c r="N78" s="86"/>
      <c r="O78" s="87"/>
      <c r="P78" s="30"/>
      <c r="Q78" s="51"/>
      <c r="R78" s="55"/>
      <c r="S78" s="7"/>
    </row>
    <row r="79" spans="1:19" ht="16.5" thickTop="1" thickBot="1">
      <c r="A79" s="29" t="s">
        <v>29</v>
      </c>
      <c r="B79" s="117">
        <v>44270</v>
      </c>
      <c r="C79" s="118"/>
      <c r="D79" s="117">
        <v>44271</v>
      </c>
      <c r="E79" s="118"/>
      <c r="F79" s="117">
        <v>44272</v>
      </c>
      <c r="G79" s="118"/>
      <c r="H79" s="117">
        <v>44273</v>
      </c>
      <c r="I79" s="118"/>
      <c r="J79" s="117">
        <v>44274</v>
      </c>
      <c r="K79" s="118"/>
      <c r="L79" s="117">
        <v>44275</v>
      </c>
      <c r="M79" s="118"/>
      <c r="N79" s="117">
        <v>44276</v>
      </c>
      <c r="O79" s="118"/>
      <c r="P79" s="20"/>
      <c r="Q79" s="53"/>
      <c r="R79" s="53"/>
    </row>
    <row r="80" spans="1:19" ht="30" customHeight="1" thickTop="1" thickBot="1">
      <c r="A80" s="32"/>
      <c r="B80" s="31">
        <v>0.33333333333333331</v>
      </c>
      <c r="C80" s="33"/>
      <c r="D80" s="31">
        <v>0.33333333333333331</v>
      </c>
      <c r="E80" s="33"/>
      <c r="F80" s="31">
        <v>0.33333333333333331</v>
      </c>
      <c r="G80" s="33">
        <v>0.5</v>
      </c>
      <c r="H80" s="31">
        <v>0.33333333333333331</v>
      </c>
      <c r="I80" s="33"/>
      <c r="J80" s="31">
        <v>0.33333333333333331</v>
      </c>
      <c r="K80" s="33"/>
      <c r="L80" s="31"/>
      <c r="M80" s="33"/>
      <c r="N80" s="31"/>
      <c r="O80" s="33"/>
      <c r="P80" s="82">
        <f>IF(COUNT(B80:C80)=2,C80-B80,0)+IF(COUNT(D80:E80)=2,E80-D80,0)+IF(COUNT(F80:G80)=2,G80-F80,0)+IF(COUNT(H80:I80)=2,I80-H80,0)+IF(COUNT(J80:K80)=2,K80-J80,0)+IF(COUNT(L80:M80)=2,M80-L80,0)+IF(COUNT(N80:O80)=2,O80-N80,0)+(SUMPRODUCT(COUNTIF(B80:O80,Absences[Absent]),Absences[Valeur])/24)</f>
        <v>0.16666666666666669</v>
      </c>
      <c r="Q80" s="82">
        <f>+Q73+P80</f>
        <v>0.33333333333333337</v>
      </c>
      <c r="R80" s="84">
        <f>+R$2-Q80</f>
        <v>18.625</v>
      </c>
    </row>
    <row r="81" spans="1:21" ht="30" customHeight="1" thickBot="1">
      <c r="A81" s="32"/>
      <c r="B81" s="34"/>
      <c r="C81" s="33">
        <v>0.70833333333333337</v>
      </c>
      <c r="D81" s="31"/>
      <c r="E81" s="33">
        <v>0.70833333333333337</v>
      </c>
      <c r="F81" s="31"/>
      <c r="G81" s="33"/>
      <c r="H81" s="31"/>
      <c r="I81" s="33">
        <v>0.70833333333333337</v>
      </c>
      <c r="J81" s="31"/>
      <c r="K81" s="33">
        <v>0.70833333333333337</v>
      </c>
      <c r="L81" s="31"/>
      <c r="M81" s="33"/>
      <c r="N81" s="31"/>
      <c r="O81" s="33"/>
      <c r="P81" s="83"/>
      <c r="Q81" s="83"/>
      <c r="R81" s="85"/>
    </row>
    <row r="82" spans="1:21" ht="30" customHeight="1" thickBot="1">
      <c r="A82" s="32"/>
      <c r="B82" s="80"/>
      <c r="C82" s="81"/>
      <c r="D82" s="80"/>
      <c r="E82" s="81"/>
      <c r="F82" s="80"/>
      <c r="G82" s="81"/>
      <c r="H82" s="80"/>
      <c r="I82" s="81"/>
      <c r="J82" s="31"/>
      <c r="K82" s="33"/>
      <c r="L82" s="80"/>
      <c r="M82" s="81"/>
      <c r="N82" s="80"/>
      <c r="O82" s="81"/>
      <c r="P82" s="50"/>
      <c r="Q82" s="51"/>
      <c r="R82" s="52"/>
    </row>
    <row r="83" spans="1:21" ht="30" customHeight="1" thickBot="1">
      <c r="A83" s="35"/>
      <c r="B83" s="34">
        <v>0.33333333333333331</v>
      </c>
      <c r="C83" s="33"/>
      <c r="D83" s="31">
        <v>0.33333333333333331</v>
      </c>
      <c r="E83" s="33"/>
      <c r="F83" s="31">
        <v>0.33333333333333331</v>
      </c>
      <c r="G83" s="33">
        <v>0.5</v>
      </c>
      <c r="H83" s="31">
        <v>0.33333333333333331</v>
      </c>
      <c r="I83" s="33"/>
      <c r="J83" s="31">
        <v>0.33333333333333331</v>
      </c>
      <c r="K83" s="33"/>
      <c r="L83" s="31"/>
      <c r="M83" s="33"/>
      <c r="N83" s="31"/>
      <c r="O83" s="33"/>
      <c r="P83" s="82">
        <f>IF(COUNT(B83:C83)=2,C83-B83,0)+IF(COUNT(D83:E83)=2,E83-D83,0)+IF(COUNT(F83:G83)=2,G83-F83,0)+IF(COUNT(H83:I83)=2,I83-H83,0)+IF(COUNT(J83:K83)=2,K83-J83,0)+IF(COUNT(L83:M83)=2,M83-L83,0)+IF(COUNT(N83:O83)=2,O83-N83,0)+(SUMPRODUCT(COUNTIF(B83:O83,Absences[Absent]),Absences[Valeur])/24)</f>
        <v>0.16666666666666669</v>
      </c>
      <c r="Q83" s="82">
        <f>+Q76+P83</f>
        <v>0.33333333333333337</v>
      </c>
      <c r="R83" s="84">
        <f t="shared" ref="R83" si="14">+R$2-Q83</f>
        <v>18.625</v>
      </c>
    </row>
    <row r="84" spans="1:21" ht="30" customHeight="1" thickBot="1">
      <c r="A84" s="40"/>
      <c r="B84" s="34"/>
      <c r="C84" s="33">
        <v>0.70833333333333337</v>
      </c>
      <c r="D84" s="31"/>
      <c r="E84" s="33">
        <v>0.70833333333333337</v>
      </c>
      <c r="F84" s="31"/>
      <c r="G84" s="33"/>
      <c r="H84" s="31"/>
      <c r="I84" s="33">
        <v>0.70833333333333337</v>
      </c>
      <c r="J84" s="31"/>
      <c r="K84" s="33">
        <v>0.70833333333333337</v>
      </c>
      <c r="L84" s="31"/>
      <c r="M84" s="33"/>
      <c r="N84" s="31"/>
      <c r="O84" s="33"/>
      <c r="P84" s="83"/>
      <c r="Q84" s="83"/>
      <c r="R84" s="85"/>
    </row>
    <row r="85" spans="1:21" ht="30" customHeight="1" thickBot="1">
      <c r="A85" s="45"/>
      <c r="B85" s="86"/>
      <c r="C85" s="87"/>
      <c r="D85" s="86"/>
      <c r="E85" s="87"/>
      <c r="F85" s="86"/>
      <c r="G85" s="87"/>
      <c r="H85" s="86"/>
      <c r="I85" s="87"/>
      <c r="J85" s="86"/>
      <c r="K85" s="87"/>
      <c r="L85" s="86"/>
      <c r="M85" s="87"/>
      <c r="N85" s="86"/>
      <c r="O85" s="87"/>
      <c r="P85" s="30"/>
      <c r="Q85" s="51"/>
      <c r="R85" s="55"/>
      <c r="S85" s="7"/>
    </row>
    <row r="86" spans="1:21" ht="16.5" thickTop="1" thickBot="1">
      <c r="A86" s="27" t="s">
        <v>30</v>
      </c>
      <c r="B86" s="119">
        <v>44277</v>
      </c>
      <c r="C86" s="120"/>
      <c r="D86" s="119">
        <v>44278</v>
      </c>
      <c r="E86" s="120"/>
      <c r="F86" s="119">
        <v>44279</v>
      </c>
      <c r="G86" s="120"/>
      <c r="H86" s="119">
        <v>44280</v>
      </c>
      <c r="I86" s="120"/>
      <c r="J86" s="119">
        <v>44281</v>
      </c>
      <c r="K86" s="120"/>
      <c r="L86" s="119">
        <v>44282</v>
      </c>
      <c r="M86" s="120"/>
      <c r="N86" s="119">
        <v>44283</v>
      </c>
      <c r="O86" s="120"/>
      <c r="P86" s="5"/>
      <c r="Q86" s="53"/>
      <c r="R86" s="53"/>
    </row>
    <row r="87" spans="1:21" ht="30" customHeight="1" thickBot="1">
      <c r="A87" s="88"/>
      <c r="B87" s="31">
        <v>0.33333333333333331</v>
      </c>
      <c r="C87" s="33"/>
      <c r="D87" s="31">
        <v>0.33333333333333331</v>
      </c>
      <c r="E87" s="33"/>
      <c r="F87" s="31">
        <v>0.33333333333333331</v>
      </c>
      <c r="G87" s="33">
        <v>0.5</v>
      </c>
      <c r="H87" s="31">
        <v>0.33333333333333331</v>
      </c>
      <c r="I87" s="33"/>
      <c r="J87" s="31">
        <v>0.33333333333333331</v>
      </c>
      <c r="K87" s="33"/>
      <c r="L87" s="31"/>
      <c r="M87" s="33"/>
      <c r="N87" s="31"/>
      <c r="O87" s="33"/>
      <c r="P87" s="82">
        <f>IF(COUNT(B87:C87)=2,C87-B87,0)+IF(COUNT(D87:E87)=2,E87-D87,0)+IF(COUNT(F87:G87)=2,G87-F87,0)+IF(COUNT(H87:I87)=2,I87-H87,0)+IF(COUNT(J87:K87)=2,K87-J87,0)+IF(COUNT(L87:M87)=2,M87-L87,0)+IF(COUNT(N87:O87)=2,O87-N87,0)+(SUMPRODUCT(COUNTIF(B87:O87,Absences[Absent]),Absences[Valeur])/24)</f>
        <v>0.16666666666666669</v>
      </c>
      <c r="Q87" s="82">
        <f>+Q80+P87</f>
        <v>0.5</v>
      </c>
      <c r="R87" s="84">
        <f>+R$2-Q87</f>
        <v>18.458333333333332</v>
      </c>
    </row>
    <row r="88" spans="1:21" ht="30" customHeight="1" thickBot="1">
      <c r="A88" s="89"/>
      <c r="B88" s="31"/>
      <c r="C88" s="33">
        <v>0.70833333333333337</v>
      </c>
      <c r="D88" s="31"/>
      <c r="E88" s="33">
        <v>0.70833333333333337</v>
      </c>
      <c r="F88" s="31"/>
      <c r="G88" s="33"/>
      <c r="H88" s="31"/>
      <c r="I88" s="33">
        <v>0.70833333333333337</v>
      </c>
      <c r="J88" s="31"/>
      <c r="K88" s="33">
        <v>0.70833333333333337</v>
      </c>
      <c r="L88" s="31"/>
      <c r="M88" s="33"/>
      <c r="N88" s="31"/>
      <c r="O88" s="33"/>
      <c r="P88" s="83"/>
      <c r="Q88" s="83"/>
      <c r="R88" s="85"/>
    </row>
    <row r="89" spans="1:21" ht="30" customHeight="1" thickBot="1">
      <c r="A89" s="90"/>
      <c r="B89" s="80"/>
      <c r="C89" s="81"/>
      <c r="D89" s="80"/>
      <c r="E89" s="81"/>
      <c r="F89" s="80"/>
      <c r="G89" s="81"/>
      <c r="H89" s="80"/>
      <c r="I89" s="81"/>
      <c r="J89" s="80"/>
      <c r="K89" s="81"/>
      <c r="L89" s="80"/>
      <c r="M89" s="81"/>
      <c r="N89" s="80"/>
      <c r="O89" s="81"/>
      <c r="P89" s="50"/>
      <c r="Q89" s="51"/>
      <c r="R89" s="52"/>
    </row>
    <row r="90" spans="1:21" ht="30" customHeight="1" thickBot="1">
      <c r="A90" s="35"/>
      <c r="B90" s="31">
        <v>0.33333333333333331</v>
      </c>
      <c r="C90" s="33"/>
      <c r="D90" s="31">
        <v>0.33333333333333331</v>
      </c>
      <c r="E90" s="33"/>
      <c r="F90" s="31">
        <v>0.33333333333333331</v>
      </c>
      <c r="G90" s="33">
        <v>0.5</v>
      </c>
      <c r="H90" s="31">
        <v>0.33333333333333331</v>
      </c>
      <c r="I90" s="33"/>
      <c r="J90" s="31">
        <v>0.33333333333333331</v>
      </c>
      <c r="K90" s="33"/>
      <c r="L90" s="31"/>
      <c r="M90" s="33"/>
      <c r="N90" s="31"/>
      <c r="O90" s="33"/>
      <c r="P90" s="82">
        <f>IF(COUNT(B90:C90)=2,C90-B90,0)+IF(COUNT(D90:E90)=2,E90-D90,0)+IF(COUNT(F90:G90)=2,G90-F90,0)+IF(COUNT(H90:I90)=2,I90-H90,0)+IF(COUNT(J90:K90)=2,K90-J90,0)+IF(COUNT(L90:M90)=2,M90-L90,0)+IF(COUNT(N90:O90)=2,O90-N90,0)+(SUMPRODUCT(COUNTIF(B90:O90,Absences[Absent]),Absences[Valeur])/24)</f>
        <v>0.16666666666666669</v>
      </c>
      <c r="Q90" s="82">
        <f>+Q83+P90</f>
        <v>0.5</v>
      </c>
      <c r="R90" s="84">
        <f t="shared" ref="R90" si="15">+R$2-Q90</f>
        <v>18.458333333333332</v>
      </c>
    </row>
    <row r="91" spans="1:21" ht="30" customHeight="1" thickBot="1">
      <c r="A91" s="40"/>
      <c r="B91" s="31"/>
      <c r="C91" s="33">
        <v>0.70833333333333337</v>
      </c>
      <c r="D91" s="31"/>
      <c r="E91" s="33">
        <v>0.70833333333333337</v>
      </c>
      <c r="F91" s="31"/>
      <c r="G91" s="33"/>
      <c r="H91" s="31"/>
      <c r="I91" s="33">
        <v>0.70833333333333337</v>
      </c>
      <c r="J91" s="31"/>
      <c r="K91" s="33">
        <v>0.70833333333333337</v>
      </c>
      <c r="L91" s="31"/>
      <c r="M91" s="33"/>
      <c r="N91" s="31"/>
      <c r="O91" s="33"/>
      <c r="P91" s="83"/>
      <c r="Q91" s="83"/>
      <c r="R91" s="85"/>
    </row>
    <row r="92" spans="1:21" ht="30" customHeight="1" thickBot="1">
      <c r="A92" s="45"/>
      <c r="B92" s="86"/>
      <c r="C92" s="87"/>
      <c r="D92" s="86"/>
      <c r="E92" s="87"/>
      <c r="F92" s="86"/>
      <c r="G92" s="87"/>
      <c r="H92" s="86"/>
      <c r="I92" s="87"/>
      <c r="J92" s="86"/>
      <c r="K92" s="87"/>
      <c r="L92" s="86"/>
      <c r="M92" s="87"/>
      <c r="N92" s="86"/>
      <c r="O92" s="87"/>
      <c r="P92" s="30"/>
      <c r="Q92" s="51"/>
      <c r="S92" s="7"/>
      <c r="U92" s="63"/>
    </row>
    <row r="93" spans="1:21" ht="16.5" thickTop="1" thickBot="1">
      <c r="A93" s="26" t="s">
        <v>31</v>
      </c>
      <c r="B93" s="121">
        <v>44284</v>
      </c>
      <c r="C93" s="122"/>
      <c r="D93" s="121">
        <v>44285</v>
      </c>
      <c r="E93" s="122"/>
      <c r="F93" s="121">
        <v>44286</v>
      </c>
      <c r="G93" s="122"/>
      <c r="H93" s="121">
        <v>44287</v>
      </c>
      <c r="I93" s="122"/>
      <c r="J93" s="121">
        <v>44288</v>
      </c>
      <c r="K93" s="122"/>
      <c r="L93" s="121">
        <v>44289</v>
      </c>
      <c r="M93" s="122"/>
      <c r="N93" s="121">
        <v>44290</v>
      </c>
      <c r="O93" s="122"/>
      <c r="P93" s="5"/>
      <c r="Q93" s="53"/>
      <c r="R93" s="53"/>
    </row>
    <row r="94" spans="1:21" ht="30" customHeight="1" thickBot="1">
      <c r="A94" s="32"/>
      <c r="B94" s="31">
        <v>0.33333333333333331</v>
      </c>
      <c r="C94" s="33"/>
      <c r="D94" s="31">
        <v>0.33333333333333331</v>
      </c>
      <c r="E94" s="33"/>
      <c r="F94" s="31">
        <v>0.33333333333333331</v>
      </c>
      <c r="G94" s="33">
        <v>0.5</v>
      </c>
      <c r="H94" s="31">
        <v>0.33333333333333331</v>
      </c>
      <c r="I94" s="33"/>
      <c r="J94" s="31">
        <v>0.33333333333333331</v>
      </c>
      <c r="K94" s="33"/>
      <c r="L94" s="31"/>
      <c r="M94" s="33"/>
      <c r="N94" s="31"/>
      <c r="O94" s="33"/>
      <c r="P94" s="82">
        <f>IF(COUNT(B94:C94)=2,C94-B94,0)+IF(COUNT(D94:E94)=2,E94-D94,0)+IF(COUNT(F94:G94)=2,G94-F94,0)+IF(COUNT(H94:I94)=2,I94-H94,0)+IF(COUNT(J94:K94)=2,K94-J94,0)+IF(COUNT(L94:M94)=2,M94-L94,0)+IF(COUNT(N94:O94)=2,O94-N94,0)+(SUMPRODUCT(COUNTIF(B94:O94,Absences[Absent]),Absences[Valeur])/24)</f>
        <v>0.16666666666666669</v>
      </c>
      <c r="Q94" s="82">
        <f>+Q87+P94</f>
        <v>0.66666666666666674</v>
      </c>
      <c r="R94" s="84">
        <f>+R$2-Q94</f>
        <v>18.291666666666664</v>
      </c>
    </row>
    <row r="95" spans="1:21" ht="30" customHeight="1" thickBot="1">
      <c r="A95" s="32"/>
      <c r="B95" s="31"/>
      <c r="C95" s="33">
        <v>0.70833333333333337</v>
      </c>
      <c r="D95" s="31"/>
      <c r="E95" s="33">
        <v>0.70833333333333337</v>
      </c>
      <c r="F95" s="31"/>
      <c r="G95" s="33"/>
      <c r="H95" s="31"/>
      <c r="I95" s="33">
        <v>0.70833333333333337</v>
      </c>
      <c r="J95" s="31"/>
      <c r="K95" s="33">
        <v>0.70833333333333337</v>
      </c>
      <c r="L95" s="31"/>
      <c r="M95" s="33"/>
      <c r="N95" s="31"/>
      <c r="O95" s="33"/>
      <c r="P95" s="83"/>
      <c r="Q95" s="83"/>
      <c r="R95" s="85"/>
    </row>
    <row r="96" spans="1:21" ht="30" customHeight="1" thickBot="1">
      <c r="A96" s="32"/>
      <c r="B96" s="80"/>
      <c r="C96" s="81"/>
      <c r="D96" s="80"/>
      <c r="E96" s="81"/>
      <c r="F96" s="80"/>
      <c r="G96" s="81"/>
      <c r="H96" s="80"/>
      <c r="I96" s="81"/>
      <c r="J96" s="80"/>
      <c r="K96" s="81"/>
      <c r="L96" s="80"/>
      <c r="M96" s="81"/>
      <c r="N96" s="80"/>
      <c r="O96" s="81"/>
      <c r="P96" s="30"/>
      <c r="Q96" s="58"/>
      <c r="R96" s="52"/>
      <c r="S96" s="7"/>
    </row>
    <row r="97" spans="1:19" ht="30" customHeight="1" thickBot="1">
      <c r="A97" s="35"/>
      <c r="B97" s="31">
        <v>0.33333333333333331</v>
      </c>
      <c r="C97" s="33"/>
      <c r="D97" s="31">
        <v>0.33333333333333331</v>
      </c>
      <c r="E97" s="33"/>
      <c r="F97" s="31">
        <v>0.33333333333333331</v>
      </c>
      <c r="G97" s="33">
        <v>0.5</v>
      </c>
      <c r="H97" s="31">
        <v>0.33333333333333331</v>
      </c>
      <c r="I97" s="33"/>
      <c r="J97" s="31">
        <v>0.33333333333333331</v>
      </c>
      <c r="K97" s="33"/>
      <c r="L97" s="31"/>
      <c r="M97" s="33"/>
      <c r="N97" s="31"/>
      <c r="O97" s="33"/>
      <c r="P97" s="82">
        <f>IF(COUNT(B97:C97)=2,C97-B97,0)+IF(COUNT(D97:E97)=2,E97-D97,0)+IF(COUNT(F97:G97)=2,G97-F97,0)+IF(COUNT(H97:I97)=2,I97-H97,0)+IF(COUNT(J97:K97)=2,K97-J97,0)+IF(COUNT(L97:M97)=2,M97-L97,0)+IF(COUNT(N97:O97)=2,O97-N97,0)+(SUMPRODUCT(COUNTIF(B97:O97,Absences[Absent]),Absences[Valeur])/24)</f>
        <v>0.16666666666666669</v>
      </c>
      <c r="Q97" s="82">
        <f>+Q90+P97</f>
        <v>0.66666666666666674</v>
      </c>
      <c r="R97" s="84">
        <f t="shared" ref="R97" si="16">+R$2-Q97</f>
        <v>18.291666666666664</v>
      </c>
    </row>
    <row r="98" spans="1:19" ht="30" customHeight="1" thickBot="1">
      <c r="A98" s="40"/>
      <c r="B98" s="31"/>
      <c r="C98" s="33">
        <v>0.70833333333333337</v>
      </c>
      <c r="D98" s="31"/>
      <c r="E98" s="33">
        <v>0.70833333333333337</v>
      </c>
      <c r="F98" s="31"/>
      <c r="G98" s="33"/>
      <c r="H98" s="31"/>
      <c r="I98" s="33">
        <v>0.70833333333333337</v>
      </c>
      <c r="J98" s="31"/>
      <c r="K98" s="33">
        <v>0.70833333333333337</v>
      </c>
      <c r="L98" s="31"/>
      <c r="M98" s="33"/>
      <c r="N98" s="31"/>
      <c r="O98" s="33"/>
      <c r="P98" s="83"/>
      <c r="Q98" s="83"/>
      <c r="R98" s="85"/>
    </row>
    <row r="99" spans="1:19" ht="30" customHeight="1" thickBot="1">
      <c r="A99" s="45"/>
      <c r="B99" s="86"/>
      <c r="C99" s="87"/>
      <c r="D99" s="86"/>
      <c r="E99" s="87"/>
      <c r="F99" s="86"/>
      <c r="G99" s="87"/>
      <c r="H99" s="86"/>
      <c r="I99" s="87"/>
      <c r="J99" s="86"/>
      <c r="K99" s="87"/>
      <c r="L99" s="86"/>
      <c r="M99" s="87"/>
      <c r="N99" s="86"/>
      <c r="O99" s="87"/>
      <c r="P99" s="30"/>
      <c r="Q99" s="51"/>
      <c r="R99" s="55"/>
      <c r="S99" s="7"/>
    </row>
    <row r="100" spans="1:19" ht="15.75" thickTop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9"/>
      <c r="Q100" s="10"/>
    </row>
    <row r="101" spans="1:19">
      <c r="H101" s="12"/>
      <c r="I101" s="12"/>
      <c r="J101" s="12"/>
      <c r="K101" s="12"/>
      <c r="Q101" s="11"/>
    </row>
    <row r="102" spans="1:19">
      <c r="C102" s="1" t="s">
        <v>9</v>
      </c>
      <c r="D102" s="1" t="s">
        <v>10</v>
      </c>
      <c r="H102" s="12"/>
      <c r="I102" s="115"/>
      <c r="J102" s="116"/>
      <c r="K102" s="13"/>
    </row>
    <row r="103" spans="1:19">
      <c r="C103" s="1" t="s">
        <v>11</v>
      </c>
      <c r="D103" s="4">
        <v>0.29166666666666669</v>
      </c>
    </row>
    <row r="104" spans="1:19">
      <c r="C104" s="1" t="s">
        <v>12</v>
      </c>
      <c r="D104" s="4">
        <v>0.29166666666666669</v>
      </c>
    </row>
    <row r="105" spans="1:19">
      <c r="C105" s="1" t="s">
        <v>13</v>
      </c>
      <c r="D105" s="4">
        <v>0.29166666666666669</v>
      </c>
      <c r="F105" s="4"/>
    </row>
    <row r="106" spans="1:19">
      <c r="C106" s="14" t="s">
        <v>15</v>
      </c>
      <c r="D106" s="4">
        <v>0.29166666666666669</v>
      </c>
    </row>
    <row r="107" spans="1:19">
      <c r="C107" s="16" t="s">
        <v>16</v>
      </c>
      <c r="D107" s="4">
        <v>0.29166666666666669</v>
      </c>
    </row>
    <row r="108" spans="1:19">
      <c r="C108" s="1" t="s">
        <v>17</v>
      </c>
      <c r="D108" s="4">
        <v>0.29166666666666669</v>
      </c>
    </row>
  </sheetData>
  <sheetProtection formatCells="0" sort="0"/>
  <mergeCells count="400">
    <mergeCell ref="L5:M5"/>
    <mergeCell ref="N5:O5"/>
    <mergeCell ref="L8:M8"/>
    <mergeCell ref="L1:M1"/>
    <mergeCell ref="N1:O1"/>
    <mergeCell ref="B2:C2"/>
    <mergeCell ref="D2:E2"/>
    <mergeCell ref="F2:G2"/>
    <mergeCell ref="H2:I2"/>
    <mergeCell ref="J2:K2"/>
    <mergeCell ref="L2:M2"/>
    <mergeCell ref="N2:O2"/>
    <mergeCell ref="N8:O8"/>
    <mergeCell ref="B9:C9"/>
    <mergeCell ref="D9:E9"/>
    <mergeCell ref="F9:G9"/>
    <mergeCell ref="H9:I9"/>
    <mergeCell ref="J9:K9"/>
    <mergeCell ref="B5:C5"/>
    <mergeCell ref="B1:C1"/>
    <mergeCell ref="D1:E1"/>
    <mergeCell ref="F1:G1"/>
    <mergeCell ref="H1:I1"/>
    <mergeCell ref="J1:K1"/>
    <mergeCell ref="J8:K8"/>
    <mergeCell ref="L30:M30"/>
    <mergeCell ref="N30:O30"/>
    <mergeCell ref="B37:C37"/>
    <mergeCell ref="D37:E37"/>
    <mergeCell ref="F37:G37"/>
    <mergeCell ref="H37:I37"/>
    <mergeCell ref="J37:K37"/>
    <mergeCell ref="L37:M37"/>
    <mergeCell ref="N37:O37"/>
    <mergeCell ref="B44:C44"/>
    <mergeCell ref="D44:E44"/>
    <mergeCell ref="F44:G44"/>
    <mergeCell ref="H44:I44"/>
    <mergeCell ref="J44:K44"/>
    <mergeCell ref="L44:M44"/>
    <mergeCell ref="N44:O44"/>
    <mergeCell ref="B51:C51"/>
    <mergeCell ref="D51:E51"/>
    <mergeCell ref="F51:G51"/>
    <mergeCell ref="H51:I51"/>
    <mergeCell ref="J51:K51"/>
    <mergeCell ref="L51:M51"/>
    <mergeCell ref="N51:O51"/>
    <mergeCell ref="D47:E47"/>
    <mergeCell ref="B50:C50"/>
    <mergeCell ref="B47:C47"/>
    <mergeCell ref="D50:E50"/>
    <mergeCell ref="F47:G47"/>
    <mergeCell ref="H47:I47"/>
    <mergeCell ref="H50:I50"/>
    <mergeCell ref="J47:K47"/>
    <mergeCell ref="L47:M47"/>
    <mergeCell ref="N47:O47"/>
    <mergeCell ref="D58:E58"/>
    <mergeCell ref="F58:G58"/>
    <mergeCell ref="H58:I58"/>
    <mergeCell ref="J58:K58"/>
    <mergeCell ref="L58:M58"/>
    <mergeCell ref="N58:O58"/>
    <mergeCell ref="B65:C65"/>
    <mergeCell ref="D65:E65"/>
    <mergeCell ref="F65:G65"/>
    <mergeCell ref="H65:I65"/>
    <mergeCell ref="J65:K65"/>
    <mergeCell ref="L65:M65"/>
    <mergeCell ref="N65:O65"/>
    <mergeCell ref="B72:C72"/>
    <mergeCell ref="D72:E72"/>
    <mergeCell ref="F72:G72"/>
    <mergeCell ref="H72:I72"/>
    <mergeCell ref="J72:K72"/>
    <mergeCell ref="L72:M72"/>
    <mergeCell ref="N72:O72"/>
    <mergeCell ref="L79:M79"/>
    <mergeCell ref="N79:O79"/>
    <mergeCell ref="F85:G85"/>
    <mergeCell ref="H82:I82"/>
    <mergeCell ref="B89:C89"/>
    <mergeCell ref="B96:C96"/>
    <mergeCell ref="L93:M93"/>
    <mergeCell ref="N93:O93"/>
    <mergeCell ref="B82:C82"/>
    <mergeCell ref="D82:E82"/>
    <mergeCell ref="F82:G82"/>
    <mergeCell ref="L82:M82"/>
    <mergeCell ref="L85:M85"/>
    <mergeCell ref="N85:O85"/>
    <mergeCell ref="N82:O82"/>
    <mergeCell ref="L86:M86"/>
    <mergeCell ref="N86:O86"/>
    <mergeCell ref="H5:I5"/>
    <mergeCell ref="J5:K5"/>
    <mergeCell ref="P5:R5"/>
    <mergeCell ref="P8:R8"/>
    <mergeCell ref="I102:J102"/>
    <mergeCell ref="B79:C79"/>
    <mergeCell ref="D79:E79"/>
    <mergeCell ref="F79:G79"/>
    <mergeCell ref="H79:I79"/>
    <mergeCell ref="J79:K79"/>
    <mergeCell ref="B86:C86"/>
    <mergeCell ref="D86:E86"/>
    <mergeCell ref="F86:G86"/>
    <mergeCell ref="H86:I86"/>
    <mergeCell ref="J86:K86"/>
    <mergeCell ref="B93:C93"/>
    <mergeCell ref="D93:E93"/>
    <mergeCell ref="F93:G93"/>
    <mergeCell ref="H93:I93"/>
    <mergeCell ref="J93:K93"/>
    <mergeCell ref="B85:C85"/>
    <mergeCell ref="D85:E85"/>
    <mergeCell ref="H85:I85"/>
    <mergeCell ref="J85:K85"/>
    <mergeCell ref="N15:O15"/>
    <mergeCell ref="N12:O12"/>
    <mergeCell ref="L9:M9"/>
    <mergeCell ref="N9:O9"/>
    <mergeCell ref="P10:P11"/>
    <mergeCell ref="Q10:Q11"/>
    <mergeCell ref="R10:R11"/>
    <mergeCell ref="A3:A5"/>
    <mergeCell ref="A6:A8"/>
    <mergeCell ref="B8:C8"/>
    <mergeCell ref="D8:E8"/>
    <mergeCell ref="F8:G8"/>
    <mergeCell ref="P13:P14"/>
    <mergeCell ref="Q13:Q14"/>
    <mergeCell ref="R13:R14"/>
    <mergeCell ref="A10:A12"/>
    <mergeCell ref="A13:A15"/>
    <mergeCell ref="P6:P7"/>
    <mergeCell ref="Q3:Q4"/>
    <mergeCell ref="R3:R4"/>
    <mergeCell ref="Q6:Q7"/>
    <mergeCell ref="R6:R7"/>
    <mergeCell ref="D5:E5"/>
    <mergeCell ref="F5:G5"/>
    <mergeCell ref="P17:P18"/>
    <mergeCell ref="Q17:Q18"/>
    <mergeCell ref="P20:P21"/>
    <mergeCell ref="Q20:Q21"/>
    <mergeCell ref="B15:C15"/>
    <mergeCell ref="B12:C12"/>
    <mergeCell ref="D12:E12"/>
    <mergeCell ref="F12:G12"/>
    <mergeCell ref="H12:I12"/>
    <mergeCell ref="J12:K12"/>
    <mergeCell ref="L16:M16"/>
    <mergeCell ref="N16:O16"/>
    <mergeCell ref="B16:C16"/>
    <mergeCell ref="D16:E16"/>
    <mergeCell ref="F16:G16"/>
    <mergeCell ref="H16:I16"/>
    <mergeCell ref="J16:K16"/>
    <mergeCell ref="B19:C19"/>
    <mergeCell ref="L12:M12"/>
    <mergeCell ref="F15:G15"/>
    <mergeCell ref="D15:E15"/>
    <mergeCell ref="J15:K15"/>
    <mergeCell ref="H15:I15"/>
    <mergeCell ref="L15:M15"/>
    <mergeCell ref="H22:I22"/>
    <mergeCell ref="J22:K22"/>
    <mergeCell ref="N22:O22"/>
    <mergeCell ref="A24:A26"/>
    <mergeCell ref="B26:C26"/>
    <mergeCell ref="D26:E26"/>
    <mergeCell ref="F26:G26"/>
    <mergeCell ref="A17:A19"/>
    <mergeCell ref="A20:A22"/>
    <mergeCell ref="D19:E19"/>
    <mergeCell ref="F19:G19"/>
    <mergeCell ref="B22:C22"/>
    <mergeCell ref="D22:E22"/>
    <mergeCell ref="B23:C23"/>
    <mergeCell ref="D23:E23"/>
    <mergeCell ref="F23:G23"/>
    <mergeCell ref="H23:I23"/>
    <mergeCell ref="J23:K23"/>
    <mergeCell ref="L23:M23"/>
    <mergeCell ref="N23:O23"/>
    <mergeCell ref="A27:A29"/>
    <mergeCell ref="P31:P32"/>
    <mergeCell ref="A31:A33"/>
    <mergeCell ref="A34:A36"/>
    <mergeCell ref="B36:C36"/>
    <mergeCell ref="F36:G36"/>
    <mergeCell ref="D33:E33"/>
    <mergeCell ref="B33:C33"/>
    <mergeCell ref="F33:G33"/>
    <mergeCell ref="H33:I33"/>
    <mergeCell ref="J33:K33"/>
    <mergeCell ref="L33:M33"/>
    <mergeCell ref="B29:C29"/>
    <mergeCell ref="P27:P28"/>
    <mergeCell ref="D29:E29"/>
    <mergeCell ref="F29:G29"/>
    <mergeCell ref="H29:I29"/>
    <mergeCell ref="L29:M29"/>
    <mergeCell ref="N29:O29"/>
    <mergeCell ref="B30:C30"/>
    <mergeCell ref="D30:E30"/>
    <mergeCell ref="F30:G30"/>
    <mergeCell ref="H30:I30"/>
    <mergeCell ref="J30:K30"/>
    <mergeCell ref="Q31:Q32"/>
    <mergeCell ref="R31:R32"/>
    <mergeCell ref="P34:P35"/>
    <mergeCell ref="Q34:Q35"/>
    <mergeCell ref="P15:P16"/>
    <mergeCell ref="D36:E36"/>
    <mergeCell ref="H36:I36"/>
    <mergeCell ref="L36:M36"/>
    <mergeCell ref="J36:K36"/>
    <mergeCell ref="N36:O36"/>
    <mergeCell ref="N33:O33"/>
    <mergeCell ref="J29:K29"/>
    <mergeCell ref="Q27:Q28"/>
    <mergeCell ref="Q24:Q25"/>
    <mergeCell ref="R24:R25"/>
    <mergeCell ref="P24:P25"/>
    <mergeCell ref="R27:R28"/>
    <mergeCell ref="L26:M26"/>
    <mergeCell ref="J26:K26"/>
    <mergeCell ref="H26:I26"/>
    <mergeCell ref="N26:O26"/>
    <mergeCell ref="R17:R18"/>
    <mergeCell ref="R20:R21"/>
    <mergeCell ref="L22:M22"/>
    <mergeCell ref="R38:R39"/>
    <mergeCell ref="R41:R42"/>
    <mergeCell ref="P41:P42"/>
    <mergeCell ref="Q41:Q42"/>
    <mergeCell ref="B43:C43"/>
    <mergeCell ref="A41:A43"/>
    <mergeCell ref="A38:A40"/>
    <mergeCell ref="D43:E43"/>
    <mergeCell ref="F43:G43"/>
    <mergeCell ref="N43:O43"/>
    <mergeCell ref="L43:M43"/>
    <mergeCell ref="B40:C40"/>
    <mergeCell ref="D40:E40"/>
    <mergeCell ref="F40:G40"/>
    <mergeCell ref="H40:I40"/>
    <mergeCell ref="J40:K40"/>
    <mergeCell ref="L40:M40"/>
    <mergeCell ref="P38:P39"/>
    <mergeCell ref="Q38:Q39"/>
    <mergeCell ref="N40:O40"/>
    <mergeCell ref="N50:O50"/>
    <mergeCell ref="P45:P46"/>
    <mergeCell ref="F50:G50"/>
    <mergeCell ref="J50:K50"/>
    <mergeCell ref="A45:A47"/>
    <mergeCell ref="A48:A50"/>
    <mergeCell ref="Q45:Q46"/>
    <mergeCell ref="Q48:Q49"/>
    <mergeCell ref="P48:P49"/>
    <mergeCell ref="R45:R46"/>
    <mergeCell ref="R48:R49"/>
    <mergeCell ref="L50:M50"/>
    <mergeCell ref="B54:C54"/>
    <mergeCell ref="A52:A54"/>
    <mergeCell ref="A55:A57"/>
    <mergeCell ref="R34:R35"/>
    <mergeCell ref="J43:K43"/>
    <mergeCell ref="H43:I43"/>
    <mergeCell ref="H57:I57"/>
    <mergeCell ref="F54:G54"/>
    <mergeCell ref="P52:P53"/>
    <mergeCell ref="Q52:Q53"/>
    <mergeCell ref="R52:R53"/>
    <mergeCell ref="P55:P56"/>
    <mergeCell ref="Q55:Q56"/>
    <mergeCell ref="D54:E54"/>
    <mergeCell ref="J54:K54"/>
    <mergeCell ref="H54:I54"/>
    <mergeCell ref="L54:M54"/>
    <mergeCell ref="N54:O54"/>
    <mergeCell ref="R55:R56"/>
    <mergeCell ref="N57:O57"/>
    <mergeCell ref="D57:E57"/>
    <mergeCell ref="B57:C57"/>
    <mergeCell ref="F57:G57"/>
    <mergeCell ref="J57:K57"/>
    <mergeCell ref="B61:C61"/>
    <mergeCell ref="P59:P60"/>
    <mergeCell ref="Q59:Q60"/>
    <mergeCell ref="R59:R60"/>
    <mergeCell ref="P62:P63"/>
    <mergeCell ref="B64:C64"/>
    <mergeCell ref="D64:E64"/>
    <mergeCell ref="F64:G64"/>
    <mergeCell ref="H64:I64"/>
    <mergeCell ref="F61:G61"/>
    <mergeCell ref="D61:E61"/>
    <mergeCell ref="H61:I61"/>
    <mergeCell ref="J61:K61"/>
    <mergeCell ref="L61:M61"/>
    <mergeCell ref="N61:O61"/>
    <mergeCell ref="L64:M64"/>
    <mergeCell ref="J64:K64"/>
    <mergeCell ref="N64:O64"/>
    <mergeCell ref="Q62:Q63"/>
    <mergeCell ref="R62:R63"/>
    <mergeCell ref="B58:C58"/>
    <mergeCell ref="B68:C68"/>
    <mergeCell ref="A66:A68"/>
    <mergeCell ref="A62:A64"/>
    <mergeCell ref="A69:A71"/>
    <mergeCell ref="D68:E68"/>
    <mergeCell ref="P66:P67"/>
    <mergeCell ref="Q66:Q67"/>
    <mergeCell ref="R66:R67"/>
    <mergeCell ref="B71:C71"/>
    <mergeCell ref="D71:E71"/>
    <mergeCell ref="F71:G71"/>
    <mergeCell ref="F68:G68"/>
    <mergeCell ref="H68:I68"/>
    <mergeCell ref="J68:K68"/>
    <mergeCell ref="L68:M68"/>
    <mergeCell ref="N68:O68"/>
    <mergeCell ref="L71:M71"/>
    <mergeCell ref="J71:K71"/>
    <mergeCell ref="H71:I71"/>
    <mergeCell ref="N71:O71"/>
    <mergeCell ref="Q69:Q70"/>
    <mergeCell ref="R69:R70"/>
    <mergeCell ref="P69:P70"/>
    <mergeCell ref="A73:A75"/>
    <mergeCell ref="A76:A78"/>
    <mergeCell ref="P73:P74"/>
    <mergeCell ref="Q73:Q74"/>
    <mergeCell ref="R73:R74"/>
    <mergeCell ref="P76:P77"/>
    <mergeCell ref="Q76:Q77"/>
    <mergeCell ref="R76:R77"/>
    <mergeCell ref="D75:E75"/>
    <mergeCell ref="B75:C75"/>
    <mergeCell ref="F75:G75"/>
    <mergeCell ref="F78:G78"/>
    <mergeCell ref="H78:I78"/>
    <mergeCell ref="J75:K75"/>
    <mergeCell ref="H75:I75"/>
    <mergeCell ref="J78:K78"/>
    <mergeCell ref="L78:M78"/>
    <mergeCell ref="L75:M75"/>
    <mergeCell ref="N75:O75"/>
    <mergeCell ref="N78:O78"/>
    <mergeCell ref="A87:A89"/>
    <mergeCell ref="B92:C92"/>
    <mergeCell ref="D89:E89"/>
    <mergeCell ref="F89:G89"/>
    <mergeCell ref="F92:G92"/>
    <mergeCell ref="J92:K92"/>
    <mergeCell ref="J89:K89"/>
    <mergeCell ref="L89:M89"/>
    <mergeCell ref="N89:O89"/>
    <mergeCell ref="L92:M92"/>
    <mergeCell ref="N92:O92"/>
    <mergeCell ref="D92:E92"/>
    <mergeCell ref="H92:I92"/>
    <mergeCell ref="H89:I89"/>
    <mergeCell ref="P80:P81"/>
    <mergeCell ref="Q80:Q81"/>
    <mergeCell ref="R80:R81"/>
    <mergeCell ref="P83:P84"/>
    <mergeCell ref="Q83:Q84"/>
    <mergeCell ref="R83:R84"/>
    <mergeCell ref="P87:P88"/>
    <mergeCell ref="P90:P91"/>
    <mergeCell ref="Q87:Q88"/>
    <mergeCell ref="R87:R88"/>
    <mergeCell ref="Q90:Q91"/>
    <mergeCell ref="R90:R91"/>
    <mergeCell ref="D96:E96"/>
    <mergeCell ref="F96:G96"/>
    <mergeCell ref="H96:I96"/>
    <mergeCell ref="J96:K96"/>
    <mergeCell ref="L96:M96"/>
    <mergeCell ref="H99:I99"/>
    <mergeCell ref="B99:C99"/>
    <mergeCell ref="D99:E99"/>
    <mergeCell ref="F99:G99"/>
    <mergeCell ref="J99:K99"/>
    <mergeCell ref="N96:O96"/>
    <mergeCell ref="Q94:Q95"/>
    <mergeCell ref="P94:P95"/>
    <mergeCell ref="R94:R95"/>
    <mergeCell ref="P97:P98"/>
    <mergeCell ref="Q97:Q98"/>
    <mergeCell ref="R97:R98"/>
    <mergeCell ref="L99:M99"/>
    <mergeCell ref="N99:O99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  <headerFooter>
    <oddHeader>&amp;C&amp;"Arial,Normal"&amp;12Horaires Point d'Ancre 
Octobre - Décembre 2024</oddHeader>
    <oddFooter>&amp;R&amp;"Arial,Normal"&amp;D</oddFooter>
  </headerFooter>
  <rowBreaks count="1" manualBreakCount="1">
    <brk id="29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4"/>
  <sheetViews>
    <sheetView tabSelected="1" topLeftCell="A65" workbookViewId="0">
      <selection activeCell="D105" sqref="D105"/>
    </sheetView>
  </sheetViews>
  <sheetFormatPr baseColWidth="10" defaultRowHeight="15"/>
  <cols>
    <col min="3" max="3" width="12.140625" customWidth="1"/>
    <col min="5" max="5" width="12" customWidth="1"/>
    <col min="8" max="8" width="13.85546875" customWidth="1"/>
    <col min="9" max="9" width="15.7109375" bestFit="1" customWidth="1"/>
    <col min="12" max="12" width="22.140625" customWidth="1"/>
  </cols>
  <sheetData>
    <row r="1" spans="1:12">
      <c r="A1" t="s">
        <v>33</v>
      </c>
      <c r="B1" s="74" t="s">
        <v>41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34</v>
      </c>
      <c r="I1" t="s">
        <v>40</v>
      </c>
      <c r="L1" s="72">
        <v>18.958333333333332</v>
      </c>
    </row>
    <row r="2" spans="1:12">
      <c r="A2" s="70">
        <v>44558</v>
      </c>
      <c r="B2" s="75">
        <f>WEEKNUM(Tableau2[[#This Row],[JOUR]])</f>
        <v>53</v>
      </c>
      <c r="C2" s="76">
        <v>0.33333333333333331</v>
      </c>
      <c r="D2" s="76">
        <v>0.5</v>
      </c>
      <c r="E2" s="76">
        <v>0.54166666666666663</v>
      </c>
      <c r="F2" s="76">
        <v>0.70833333333333337</v>
      </c>
      <c r="G2" s="77"/>
      <c r="H2" s="76">
        <f>IF(IF(AND(D2&lt;&gt;0,E2&lt;&gt;0),D2-C2+F2-E2,F2-C2)+ IF(Decompte!G2&lt;&gt;"",VLOOKUP(Decompte!G2,Absences[],2,FALSE))=0,"",IF(AND(D2&lt;&gt;0,E2&lt;&gt;0),D2-C2+F2-E2,F2-C2)+ IF(Decompte!G2&lt;&gt;"",VLOOKUP(Decompte!G2,Absences[],2,FALSE)))</f>
        <v>0.33333333333333337</v>
      </c>
      <c r="I2" s="73">
        <f t="shared" ref="I2:I33" si="0">IFERROR($L$1-H2,"")</f>
        <v>18.625</v>
      </c>
    </row>
    <row r="3" spans="1:12">
      <c r="A3" s="70">
        <f>A2+1</f>
        <v>44559</v>
      </c>
      <c r="B3" s="75">
        <f>WEEKNUM(Tableau2[[#This Row],[JOUR]])</f>
        <v>53</v>
      </c>
      <c r="C3" s="71">
        <v>0.33333333333333331</v>
      </c>
      <c r="F3" s="71">
        <v>0.70833333333333337</v>
      </c>
      <c r="G3" s="78"/>
      <c r="H3" s="76">
        <f>IF(IF(AND(D3&lt;&gt;0,E3&lt;&gt;0),D3-C3+F3-E3,F3-C3)+ IF(Decompte!G3&lt;&gt;"",VLOOKUP(Decompte!G3,Absences[],2,FALSE))=0,"",IF(AND(D3&lt;&gt;0,E3&lt;&gt;0),D3-C3+F3-E3,F3-C3)+ IF(Decompte!G3&lt;&gt;"",VLOOKUP(Decompte!G3,Absences[],2,FALSE)))</f>
        <v>0.37500000000000006</v>
      </c>
      <c r="I3" s="73">
        <f t="shared" si="0"/>
        <v>18.583333333333332</v>
      </c>
    </row>
    <row r="4" spans="1:12">
      <c r="A4" s="70">
        <f t="shared" ref="A4:A67" si="1">A3+1</f>
        <v>44560</v>
      </c>
      <c r="B4" s="75">
        <f>WEEKNUM(Tableau2[[#This Row],[JOUR]])</f>
        <v>53</v>
      </c>
      <c r="G4" s="79"/>
      <c r="H4" s="76" t="str">
        <f>IF(IF(AND(D4&lt;&gt;0,E4&lt;&gt;0),D4-C4+F4-E4,F4-C4)+ IF(Decompte!G4&lt;&gt;"",VLOOKUP(Decompte!G4,Absences[],2,FALSE))=0,"",IF(AND(D4&lt;&gt;0,E4&lt;&gt;0),D4-C4+F4-E4,F4-C4)+ IF(Decompte!G4&lt;&gt;"",VLOOKUP(Decompte!G4,Absences[],2,FALSE)))</f>
        <v/>
      </c>
      <c r="I4" s="73" t="str">
        <f t="shared" si="0"/>
        <v/>
      </c>
    </row>
    <row r="5" spans="1:12">
      <c r="A5" s="70">
        <f t="shared" si="1"/>
        <v>44561</v>
      </c>
      <c r="B5" s="75">
        <f>WEEKNUM(Tableau2[[#This Row],[JOUR]])</f>
        <v>1</v>
      </c>
      <c r="C5" s="71">
        <v>0.33333333333333331</v>
      </c>
      <c r="F5" s="71">
        <v>0.70833333333333337</v>
      </c>
      <c r="G5" s="79"/>
      <c r="H5" s="76">
        <f>IF(IF(AND(D5&lt;&gt;0,E5&lt;&gt;0),D5-C5+F5-E5,F5-C5)+ IF(Decompte!G5&lt;&gt;"",VLOOKUP(Decompte!G5,Absences[],2,FALSE))=0,"",IF(AND(D5&lt;&gt;0,E5&lt;&gt;0),D5-C5+F5-E5,F5-C5)+ IF(Decompte!G5&lt;&gt;"",VLOOKUP(Decompte!G5,Absences[],2,FALSE)))</f>
        <v>0.37500000000000006</v>
      </c>
      <c r="I5" s="73">
        <f t="shared" si="0"/>
        <v>18.583333333333332</v>
      </c>
    </row>
    <row r="6" spans="1:12">
      <c r="A6" s="70">
        <f t="shared" si="1"/>
        <v>44562</v>
      </c>
      <c r="B6" s="75">
        <f>WEEKNUM(Tableau2[[#This Row],[JOUR]])</f>
        <v>1</v>
      </c>
      <c r="C6" s="71">
        <v>0.33333333333333331</v>
      </c>
      <c r="F6" s="71">
        <v>0.70833333333333337</v>
      </c>
      <c r="G6" s="79"/>
      <c r="H6" s="76">
        <f>IF(IF(AND(D6&lt;&gt;0,E6&lt;&gt;0),D6-C6+F6-E6,F6-C6)+ IF(Decompte!G6&lt;&gt;"",VLOOKUP(Decompte!G6,Absences[],2,FALSE))=0,"",IF(AND(D6&lt;&gt;0,E6&lt;&gt;0),D6-C6+F6-E6,F6-C6)+ IF(Decompte!G6&lt;&gt;"",VLOOKUP(Decompte!G6,Absences[],2,FALSE)))</f>
        <v>0.37500000000000006</v>
      </c>
      <c r="I6" s="73">
        <f t="shared" si="0"/>
        <v>18.583333333333332</v>
      </c>
    </row>
    <row r="7" spans="1:12">
      <c r="A7" s="70">
        <f t="shared" si="1"/>
        <v>44563</v>
      </c>
      <c r="B7" s="75">
        <f>WEEKNUM(Tableau2[[#This Row],[JOUR]])</f>
        <v>1</v>
      </c>
      <c r="G7" s="79"/>
      <c r="H7" s="76" t="str">
        <f>IF(IF(AND(D7&lt;&gt;0,E7&lt;&gt;0),D7-C7+F7-E7,F7-C7)+ IF(Decompte!G7&lt;&gt;"",VLOOKUP(Decompte!G7,Absences[],2,FALSE))=0,"",IF(AND(D7&lt;&gt;0,E7&lt;&gt;0),D7-C7+F7-E7,F7-C7)+ IF(Decompte!G7&lt;&gt;"",VLOOKUP(Decompte!G7,Absences[],2,FALSE)))</f>
        <v/>
      </c>
      <c r="I7" s="73" t="str">
        <f t="shared" si="0"/>
        <v/>
      </c>
    </row>
    <row r="8" spans="1:12">
      <c r="A8" s="70">
        <f t="shared" si="1"/>
        <v>44564</v>
      </c>
      <c r="B8" s="75">
        <f>WEEKNUM(Tableau2[[#This Row],[JOUR]])</f>
        <v>2</v>
      </c>
      <c r="G8" s="79"/>
      <c r="H8" s="76" t="str">
        <f>IF(IF(AND(D8&lt;&gt;0,E8&lt;&gt;0),D8-C8+F8-E8,F8-C8)+ IF(Decompte!G8&lt;&gt;"",VLOOKUP(Decompte!G8,Absences[],2,FALSE))=0,"",IF(AND(D8&lt;&gt;0,E8&lt;&gt;0),D8-C8+F8-E8,F8-C8)+ IF(Decompte!G8&lt;&gt;"",VLOOKUP(Decompte!G8,Absences[],2,FALSE)))</f>
        <v/>
      </c>
      <c r="I8" s="73" t="str">
        <f t="shared" si="0"/>
        <v/>
      </c>
    </row>
    <row r="9" spans="1:12">
      <c r="A9" s="70">
        <f t="shared" si="1"/>
        <v>44565</v>
      </c>
      <c r="B9" s="75">
        <f>WEEKNUM(Tableau2[[#This Row],[JOUR]])</f>
        <v>2</v>
      </c>
      <c r="G9" s="79"/>
      <c r="H9" s="76" t="str">
        <f>IF(IF(AND(D9&lt;&gt;0,E9&lt;&gt;0),D9-C9+F9-E9,F9-C9)+ IF(Decompte!G9&lt;&gt;"",VLOOKUP(Decompte!G9,Absences[],2,FALSE))=0,"",IF(AND(D9&lt;&gt;0,E9&lt;&gt;0),D9-C9+F9-E9,F9-C9)+ IF(Decompte!G9&lt;&gt;"",VLOOKUP(Decompte!G9,Absences[],2,FALSE)))</f>
        <v/>
      </c>
      <c r="I9" s="73" t="str">
        <f t="shared" si="0"/>
        <v/>
      </c>
    </row>
    <row r="10" spans="1:12">
      <c r="A10" s="70">
        <f t="shared" si="1"/>
        <v>44566</v>
      </c>
      <c r="B10" s="75">
        <f>WEEKNUM(Tableau2[[#This Row],[JOUR]])</f>
        <v>2</v>
      </c>
      <c r="G10" s="79"/>
      <c r="H10" s="76" t="str">
        <f>IF(IF(AND(D10&lt;&gt;0,E10&lt;&gt;0),D10-C10+F10-E10,F10-C10)+ IF(Decompte!G10&lt;&gt;"",VLOOKUP(Decompte!G10,Absences[],2,FALSE))=0,"",IF(AND(D10&lt;&gt;0,E10&lt;&gt;0),D10-C10+F10-E10,F10-C10)+ IF(Decompte!G10&lt;&gt;"",VLOOKUP(Decompte!G10,Absences[],2,FALSE)))</f>
        <v/>
      </c>
      <c r="I10" s="73" t="str">
        <f t="shared" si="0"/>
        <v/>
      </c>
    </row>
    <row r="11" spans="1:12">
      <c r="A11" s="70">
        <f t="shared" si="1"/>
        <v>44567</v>
      </c>
      <c r="B11" s="75">
        <f>WEEKNUM(Tableau2[[#This Row],[JOUR]])</f>
        <v>2</v>
      </c>
      <c r="G11" s="79"/>
      <c r="H11" s="76" t="str">
        <f>IF(IF(AND(D11&lt;&gt;0,E11&lt;&gt;0),D11-C11+F11-E11,F11-C11)+ IF(Decompte!G11&lt;&gt;"",VLOOKUP(Decompte!G11,Absences[],2,FALSE))=0,"",IF(AND(D11&lt;&gt;0,E11&lt;&gt;0),D11-C11+F11-E11,F11-C11)+ IF(Decompte!G11&lt;&gt;"",VLOOKUP(Decompte!G11,Absences[],2,FALSE)))</f>
        <v/>
      </c>
      <c r="I11" s="73" t="str">
        <f t="shared" si="0"/>
        <v/>
      </c>
    </row>
    <row r="12" spans="1:12">
      <c r="A12" s="70">
        <f t="shared" si="1"/>
        <v>44568</v>
      </c>
      <c r="B12" s="75">
        <f>WEEKNUM(Tableau2[[#This Row],[JOUR]])</f>
        <v>2</v>
      </c>
      <c r="G12" s="79"/>
      <c r="H12" s="76" t="str">
        <f>IF(IF(AND(D12&lt;&gt;0,E12&lt;&gt;0),D12-C12+F12-E12,F12-C12)+ IF(Decompte!G12&lt;&gt;"",VLOOKUP(Decompte!G12,Absences[],2,FALSE))=0,"",IF(AND(D12&lt;&gt;0,E12&lt;&gt;0),D12-C12+F12-E12,F12-C12)+ IF(Decompte!G12&lt;&gt;"",VLOOKUP(Decompte!G12,Absences[],2,FALSE)))</f>
        <v/>
      </c>
      <c r="I12" s="73" t="str">
        <f t="shared" si="0"/>
        <v/>
      </c>
    </row>
    <row r="13" spans="1:12">
      <c r="A13" s="70">
        <f t="shared" si="1"/>
        <v>44569</v>
      </c>
      <c r="B13" s="75">
        <f>WEEKNUM(Tableau2[[#This Row],[JOUR]])</f>
        <v>2</v>
      </c>
      <c r="G13" s="79"/>
      <c r="H13" s="76" t="str">
        <f>IF(IF(AND(D13&lt;&gt;0,E13&lt;&gt;0),D13-C13+F13-E13,F13-C13)+ IF(Decompte!G13&lt;&gt;"",VLOOKUP(Decompte!G13,Absences[],2,FALSE))=0,"",IF(AND(D13&lt;&gt;0,E13&lt;&gt;0),D13-C13+F13-E13,F13-C13)+ IF(Decompte!G13&lt;&gt;"",VLOOKUP(Decompte!G13,Absences[],2,FALSE)))</f>
        <v/>
      </c>
      <c r="I13" s="73" t="str">
        <f t="shared" si="0"/>
        <v/>
      </c>
    </row>
    <row r="14" spans="1:12">
      <c r="A14" s="70">
        <f t="shared" si="1"/>
        <v>44570</v>
      </c>
      <c r="B14" s="75">
        <f>WEEKNUM(Tableau2[[#This Row],[JOUR]])</f>
        <v>2</v>
      </c>
      <c r="G14" s="79"/>
      <c r="H14" s="76" t="str">
        <f>IF(IF(AND(D14&lt;&gt;0,E14&lt;&gt;0),D14-C14+F14-E14,F14-C14)+ IF(Decompte!G14&lt;&gt;"",VLOOKUP(Decompte!G14,Absences[],2,FALSE))=0,"",IF(AND(D14&lt;&gt;0,E14&lt;&gt;0),D14-C14+F14-E14,F14-C14)+ IF(Decompte!G14&lt;&gt;"",VLOOKUP(Decompte!G14,Absences[],2,FALSE)))</f>
        <v/>
      </c>
      <c r="I14" s="73" t="str">
        <f t="shared" si="0"/>
        <v/>
      </c>
    </row>
    <row r="15" spans="1:12">
      <c r="A15" s="70">
        <f t="shared" si="1"/>
        <v>44571</v>
      </c>
      <c r="B15" s="75">
        <f>WEEKNUM(Tableau2[[#This Row],[JOUR]])</f>
        <v>3</v>
      </c>
      <c r="G15" s="79"/>
      <c r="H15" s="76" t="str">
        <f>IF(IF(AND(D15&lt;&gt;0,E15&lt;&gt;0),D15-C15+F15-E15,F15-C15)+ IF(Decompte!G15&lt;&gt;"",VLOOKUP(Decompte!G15,Absences[],2,FALSE))=0,"",IF(AND(D15&lt;&gt;0,E15&lt;&gt;0),D15-C15+F15-E15,F15-C15)+ IF(Decompte!G15&lt;&gt;"",VLOOKUP(Decompte!G15,Absences[],2,FALSE)))</f>
        <v/>
      </c>
      <c r="I15" s="73" t="str">
        <f t="shared" si="0"/>
        <v/>
      </c>
    </row>
    <row r="16" spans="1:12">
      <c r="A16" s="70">
        <f t="shared" si="1"/>
        <v>44572</v>
      </c>
      <c r="B16" s="75">
        <f>WEEKNUM(Tableau2[[#This Row],[JOUR]])</f>
        <v>3</v>
      </c>
      <c r="G16" s="79"/>
      <c r="H16" s="76" t="str">
        <f>IF(IF(AND(D16&lt;&gt;0,E16&lt;&gt;0),D16-C16+F16-E16,F16-C16)+ IF(Decompte!G16&lt;&gt;"",VLOOKUP(Decompte!G16,Absences[],2,FALSE))=0,"",IF(AND(D16&lt;&gt;0,E16&lt;&gt;0),D16-C16+F16-E16,F16-C16)+ IF(Decompte!G16&lt;&gt;"",VLOOKUP(Decompte!G16,Absences[],2,FALSE)))</f>
        <v/>
      </c>
      <c r="I16" s="73" t="str">
        <f t="shared" si="0"/>
        <v/>
      </c>
    </row>
    <row r="17" spans="1:9">
      <c r="A17" s="70">
        <f t="shared" si="1"/>
        <v>44573</v>
      </c>
      <c r="B17" s="75">
        <f>WEEKNUM(Tableau2[[#This Row],[JOUR]])</f>
        <v>3</v>
      </c>
      <c r="G17" s="79"/>
      <c r="H17" s="76" t="str">
        <f>IF(IF(AND(D17&lt;&gt;0,E17&lt;&gt;0),D17-C17+F17-E17,F17-C17)+ IF(Decompte!G17&lt;&gt;"",VLOOKUP(Decompte!G17,Absences[],2,FALSE))=0,"",IF(AND(D17&lt;&gt;0,E17&lt;&gt;0),D17-C17+F17-E17,F17-C17)+ IF(Decompte!G17&lt;&gt;"",VLOOKUP(Decompte!G17,Absences[],2,FALSE)))</f>
        <v/>
      </c>
      <c r="I17" s="73" t="str">
        <f t="shared" si="0"/>
        <v/>
      </c>
    </row>
    <row r="18" spans="1:9">
      <c r="A18" s="70">
        <f t="shared" si="1"/>
        <v>44574</v>
      </c>
      <c r="B18" s="75">
        <f>WEEKNUM(Tableau2[[#This Row],[JOUR]])</f>
        <v>3</v>
      </c>
      <c r="G18" s="79"/>
      <c r="H18" s="76" t="str">
        <f>IF(IF(AND(D18&lt;&gt;0,E18&lt;&gt;0),D18-C18+F18-E18,F18-C18)+ IF(Decompte!G18&lt;&gt;"",VLOOKUP(Decompte!G18,Absences[],2,FALSE))=0,"",IF(AND(D18&lt;&gt;0,E18&lt;&gt;0),D18-C18+F18-E18,F18-C18)+ IF(Decompte!G18&lt;&gt;"",VLOOKUP(Decompte!G18,Absences[],2,FALSE)))</f>
        <v/>
      </c>
      <c r="I18" s="73" t="str">
        <f t="shared" si="0"/>
        <v/>
      </c>
    </row>
    <row r="19" spans="1:9">
      <c r="A19" s="70">
        <f t="shared" si="1"/>
        <v>44575</v>
      </c>
      <c r="B19" s="75">
        <f>WEEKNUM(Tableau2[[#This Row],[JOUR]])</f>
        <v>3</v>
      </c>
      <c r="G19" s="79"/>
      <c r="H19" s="76" t="str">
        <f>IF(IF(AND(D19&lt;&gt;0,E19&lt;&gt;0),D19-C19+F19-E19,F19-C19)+ IF(Decompte!G19&lt;&gt;"",VLOOKUP(Decompte!G19,Absences[],2,FALSE))=0,"",IF(AND(D19&lt;&gt;0,E19&lt;&gt;0),D19-C19+F19-E19,F19-C19)+ IF(Decompte!G19&lt;&gt;"",VLOOKUP(Decompte!G19,Absences[],2,FALSE)))</f>
        <v/>
      </c>
      <c r="I19" s="73" t="str">
        <f t="shared" si="0"/>
        <v/>
      </c>
    </row>
    <row r="20" spans="1:9">
      <c r="A20" s="70">
        <f t="shared" si="1"/>
        <v>44576</v>
      </c>
      <c r="B20" s="75">
        <f>WEEKNUM(Tableau2[[#This Row],[JOUR]])</f>
        <v>3</v>
      </c>
      <c r="G20" s="79"/>
      <c r="H20" s="76" t="str">
        <f>IF(IF(AND(D20&lt;&gt;0,E20&lt;&gt;0),D20-C20+F20-E20,F20-C20)+ IF(Decompte!G20&lt;&gt;"",VLOOKUP(Decompte!G20,Absences[],2,FALSE))=0,"",IF(AND(D20&lt;&gt;0,E20&lt;&gt;0),D20-C20+F20-E20,F20-C20)+ IF(Decompte!G20&lt;&gt;"",VLOOKUP(Decompte!G20,Absences[],2,FALSE)))</f>
        <v/>
      </c>
      <c r="I20" s="73" t="str">
        <f t="shared" si="0"/>
        <v/>
      </c>
    </row>
    <row r="21" spans="1:9">
      <c r="A21" s="70">
        <f t="shared" si="1"/>
        <v>44577</v>
      </c>
      <c r="B21" s="75">
        <f>WEEKNUM(Tableau2[[#This Row],[JOUR]])</f>
        <v>3</v>
      </c>
      <c r="G21" s="79"/>
      <c r="H21" s="76" t="str">
        <f>IF(IF(AND(D21&lt;&gt;0,E21&lt;&gt;0),D21-C21+F21-E21,F21-C21)+ IF(Decompte!G21&lt;&gt;"",VLOOKUP(Decompte!G21,Absences[],2,FALSE))=0,"",IF(AND(D21&lt;&gt;0,E21&lt;&gt;0),D21-C21+F21-E21,F21-C21)+ IF(Decompte!G21&lt;&gt;"",VLOOKUP(Decompte!G21,Absences[],2,FALSE)))</f>
        <v/>
      </c>
      <c r="I21" s="73" t="str">
        <f t="shared" si="0"/>
        <v/>
      </c>
    </row>
    <row r="22" spans="1:9">
      <c r="A22" s="70">
        <f t="shared" si="1"/>
        <v>44578</v>
      </c>
      <c r="B22" s="75">
        <f>WEEKNUM(Tableau2[[#This Row],[JOUR]])</f>
        <v>4</v>
      </c>
      <c r="G22" s="79"/>
      <c r="H22" s="76" t="str">
        <f>IF(IF(AND(D22&lt;&gt;0,E22&lt;&gt;0),D22-C22+F22-E22,F22-C22)+ IF(Decompte!G22&lt;&gt;"",VLOOKUP(Decompte!G22,Absences[],2,FALSE))=0,"",IF(AND(D22&lt;&gt;0,E22&lt;&gt;0),D22-C22+F22-E22,F22-C22)+ IF(Decompte!G22&lt;&gt;"",VLOOKUP(Decompte!G22,Absences[],2,FALSE)))</f>
        <v/>
      </c>
      <c r="I22" s="73" t="str">
        <f t="shared" si="0"/>
        <v/>
      </c>
    </row>
    <row r="23" spans="1:9">
      <c r="A23" s="70">
        <f t="shared" si="1"/>
        <v>44579</v>
      </c>
      <c r="B23" s="75">
        <f>WEEKNUM(Tableau2[[#This Row],[JOUR]])</f>
        <v>4</v>
      </c>
      <c r="G23" s="79"/>
      <c r="H23" s="76" t="str">
        <f>IF(IF(AND(D23&lt;&gt;0,E23&lt;&gt;0),D23-C23+F23-E23,F23-C23)+ IF(Decompte!G23&lt;&gt;"",VLOOKUP(Decompte!G23,Absences[],2,FALSE))=0,"",IF(AND(D23&lt;&gt;0,E23&lt;&gt;0),D23-C23+F23-E23,F23-C23)+ IF(Decompte!G23&lt;&gt;"",VLOOKUP(Decompte!G23,Absences[],2,FALSE)))</f>
        <v/>
      </c>
      <c r="I23" s="73" t="str">
        <f t="shared" si="0"/>
        <v/>
      </c>
    </row>
    <row r="24" spans="1:9">
      <c r="A24" s="70">
        <f t="shared" si="1"/>
        <v>44580</v>
      </c>
      <c r="B24" s="75">
        <f>WEEKNUM(Tableau2[[#This Row],[JOUR]])</f>
        <v>4</v>
      </c>
      <c r="G24" s="79"/>
      <c r="H24" s="76" t="str">
        <f>IF(IF(AND(D24&lt;&gt;0,E24&lt;&gt;0),D24-C24+F24-E24,F24-C24)+ IF(Decompte!G24&lt;&gt;"",VLOOKUP(Decompte!G24,Absences[],2,FALSE))=0,"",IF(AND(D24&lt;&gt;0,E24&lt;&gt;0),D24-C24+F24-E24,F24-C24)+ IF(Decompte!G24&lt;&gt;"",VLOOKUP(Decompte!G24,Absences[],2,FALSE)))</f>
        <v/>
      </c>
      <c r="I24" s="73" t="str">
        <f t="shared" si="0"/>
        <v/>
      </c>
    </row>
    <row r="25" spans="1:9">
      <c r="A25" s="70">
        <f t="shared" si="1"/>
        <v>44581</v>
      </c>
      <c r="B25" s="75">
        <f>WEEKNUM(Tableau2[[#This Row],[JOUR]])</f>
        <v>4</v>
      </c>
      <c r="G25" s="79"/>
      <c r="H25" s="76" t="str">
        <f>IF(IF(AND(D25&lt;&gt;0,E25&lt;&gt;0),D25-C25+F25-E25,F25-C25)+ IF(Decompte!G25&lt;&gt;"",VLOOKUP(Decompte!G25,Absences[],2,FALSE))=0,"",IF(AND(D25&lt;&gt;0,E25&lt;&gt;0),D25-C25+F25-E25,F25-C25)+ IF(Decompte!G25&lt;&gt;"",VLOOKUP(Decompte!G25,Absences[],2,FALSE)))</f>
        <v/>
      </c>
      <c r="I25" s="73" t="str">
        <f t="shared" si="0"/>
        <v/>
      </c>
    </row>
    <row r="26" spans="1:9">
      <c r="A26" s="70">
        <f t="shared" si="1"/>
        <v>44582</v>
      </c>
      <c r="B26" s="75">
        <f>WEEKNUM(Tableau2[[#This Row],[JOUR]])</f>
        <v>4</v>
      </c>
      <c r="G26" s="79"/>
      <c r="H26" s="76" t="str">
        <f>IF(IF(AND(D26&lt;&gt;0,E26&lt;&gt;0),D26-C26+F26-E26,F26-C26)+ IF(Decompte!G26&lt;&gt;"",VLOOKUP(Decompte!G26,Absences[],2,FALSE))=0,"",IF(AND(D26&lt;&gt;0,E26&lt;&gt;0),D26-C26+F26-E26,F26-C26)+ IF(Decompte!G26&lt;&gt;"",VLOOKUP(Decompte!G26,Absences[],2,FALSE)))</f>
        <v/>
      </c>
      <c r="I26" s="73" t="str">
        <f t="shared" si="0"/>
        <v/>
      </c>
    </row>
    <row r="27" spans="1:9">
      <c r="A27" s="70">
        <f t="shared" si="1"/>
        <v>44583</v>
      </c>
      <c r="B27" s="75">
        <f>WEEKNUM(Tableau2[[#This Row],[JOUR]])</f>
        <v>4</v>
      </c>
      <c r="G27" s="79"/>
      <c r="H27" s="76" t="str">
        <f>IF(IF(AND(D27&lt;&gt;0,E27&lt;&gt;0),D27-C27+F27-E27,F27-C27)+ IF(Decompte!G27&lt;&gt;"",VLOOKUP(Decompte!G27,Absences[],2,FALSE))=0,"",IF(AND(D27&lt;&gt;0,E27&lt;&gt;0),D27-C27+F27-E27,F27-C27)+ IF(Decompte!G27&lt;&gt;"",VLOOKUP(Decompte!G27,Absences[],2,FALSE)))</f>
        <v/>
      </c>
      <c r="I27" s="73" t="str">
        <f t="shared" si="0"/>
        <v/>
      </c>
    </row>
    <row r="28" spans="1:9">
      <c r="A28" s="70">
        <f t="shared" si="1"/>
        <v>44584</v>
      </c>
      <c r="B28" s="75">
        <f>WEEKNUM(Tableau2[[#This Row],[JOUR]])</f>
        <v>4</v>
      </c>
      <c r="G28" s="79"/>
      <c r="H28" s="76" t="str">
        <f>IF(IF(AND(D28&lt;&gt;0,E28&lt;&gt;0),D28-C28+F28-E28,F28-C28)+ IF(Decompte!G28&lt;&gt;"",VLOOKUP(Decompte!G28,Absences[],2,FALSE))=0,"",IF(AND(D28&lt;&gt;0,E28&lt;&gt;0),D28-C28+F28-E28,F28-C28)+ IF(Decompte!G28&lt;&gt;"",VLOOKUP(Decompte!G28,Absences[],2,FALSE)))</f>
        <v/>
      </c>
      <c r="I28" s="73" t="str">
        <f t="shared" si="0"/>
        <v/>
      </c>
    </row>
    <row r="29" spans="1:9">
      <c r="A29" s="70">
        <f t="shared" si="1"/>
        <v>44585</v>
      </c>
      <c r="B29" s="75">
        <f>WEEKNUM(Tableau2[[#This Row],[JOUR]])</f>
        <v>5</v>
      </c>
      <c r="G29" s="79"/>
      <c r="H29" s="76" t="str">
        <f>IF(IF(AND(D29&lt;&gt;0,E29&lt;&gt;0),D29-C29+F29-E29,F29-C29)+ IF(Decompte!G29&lt;&gt;"",VLOOKUP(Decompte!G29,Absences[],2,FALSE))=0,"",IF(AND(D29&lt;&gt;0,E29&lt;&gt;0),D29-C29+F29-E29,F29-C29)+ IF(Decompte!G29&lt;&gt;"",VLOOKUP(Decompte!G29,Absences[],2,FALSE)))</f>
        <v/>
      </c>
      <c r="I29" s="73" t="str">
        <f t="shared" si="0"/>
        <v/>
      </c>
    </row>
    <row r="30" spans="1:9">
      <c r="A30" s="70">
        <f t="shared" si="1"/>
        <v>44586</v>
      </c>
      <c r="B30" s="75">
        <f>WEEKNUM(Tableau2[[#This Row],[JOUR]])</f>
        <v>5</v>
      </c>
      <c r="G30" s="79"/>
      <c r="H30" s="76" t="str">
        <f>IF(IF(AND(D30&lt;&gt;0,E30&lt;&gt;0),D30-C30+F30-E30,F30-C30)+ IF(Decompte!G30&lt;&gt;"",VLOOKUP(Decompte!G30,Absences[],2,FALSE))=0,"",IF(AND(D30&lt;&gt;0,E30&lt;&gt;0),D30-C30+F30-E30,F30-C30)+ IF(Decompte!G30&lt;&gt;"",VLOOKUP(Decompte!G30,Absences[],2,FALSE)))</f>
        <v/>
      </c>
      <c r="I30" s="73" t="str">
        <f t="shared" si="0"/>
        <v/>
      </c>
    </row>
    <row r="31" spans="1:9">
      <c r="A31" s="70">
        <f t="shared" si="1"/>
        <v>44587</v>
      </c>
      <c r="B31" s="75">
        <f>WEEKNUM(Tableau2[[#This Row],[JOUR]])</f>
        <v>5</v>
      </c>
      <c r="G31" s="79"/>
      <c r="H31" s="76" t="str">
        <f>IF(IF(AND(D31&lt;&gt;0,E31&lt;&gt;0),D31-C31+F31-E31,F31-C31)+ IF(Decompte!G31&lt;&gt;"",VLOOKUP(Decompte!G31,Absences[],2,FALSE))=0,"",IF(AND(D31&lt;&gt;0,E31&lt;&gt;0),D31-C31+F31-E31,F31-C31)+ IF(Decompte!G31&lt;&gt;"",VLOOKUP(Decompte!G31,Absences[],2,FALSE)))</f>
        <v/>
      </c>
      <c r="I31" s="73" t="str">
        <f t="shared" si="0"/>
        <v/>
      </c>
    </row>
    <row r="32" spans="1:9">
      <c r="A32" s="70">
        <f t="shared" si="1"/>
        <v>44588</v>
      </c>
      <c r="B32" s="75">
        <f>WEEKNUM(Tableau2[[#This Row],[JOUR]])</f>
        <v>5</v>
      </c>
      <c r="G32" s="79"/>
      <c r="H32" s="76" t="str">
        <f>IF(IF(AND(D32&lt;&gt;0,E32&lt;&gt;0),D32-C32+F32-E32,F32-C32)+ IF(Decompte!G32&lt;&gt;"",VLOOKUP(Decompte!G32,Absences[],2,FALSE))=0,"",IF(AND(D32&lt;&gt;0,E32&lt;&gt;0),D32-C32+F32-E32,F32-C32)+ IF(Decompte!G32&lt;&gt;"",VLOOKUP(Decompte!G32,Absences[],2,FALSE)))</f>
        <v/>
      </c>
      <c r="I32" s="73" t="str">
        <f t="shared" si="0"/>
        <v/>
      </c>
    </row>
    <row r="33" spans="1:9">
      <c r="A33" s="70">
        <f t="shared" si="1"/>
        <v>44589</v>
      </c>
      <c r="B33" s="75">
        <f>WEEKNUM(Tableau2[[#This Row],[JOUR]])</f>
        <v>5</v>
      </c>
      <c r="G33" s="79"/>
      <c r="H33" s="76" t="str">
        <f>IF(IF(AND(D33&lt;&gt;0,E33&lt;&gt;0),D33-C33+F33-E33,F33-C33)+ IF(Decompte!G33&lt;&gt;"",VLOOKUP(Decompte!G33,Absences[],2,FALSE))=0,"",IF(AND(D33&lt;&gt;0,E33&lt;&gt;0),D33-C33+F33-E33,F33-C33)+ IF(Decompte!G33&lt;&gt;"",VLOOKUP(Decompte!G33,Absences[],2,FALSE)))</f>
        <v/>
      </c>
      <c r="I33" s="73" t="str">
        <f t="shared" si="0"/>
        <v/>
      </c>
    </row>
    <row r="34" spans="1:9">
      <c r="A34" s="70">
        <f t="shared" si="1"/>
        <v>44590</v>
      </c>
      <c r="B34" s="75">
        <f>WEEKNUM(Tableau2[[#This Row],[JOUR]])</f>
        <v>5</v>
      </c>
      <c r="G34" s="79"/>
      <c r="H34" s="76" t="str">
        <f>IF(IF(AND(D34&lt;&gt;0,E34&lt;&gt;0),D34-C34+F34-E34,F34-C34)+ IF(Decompte!G34&lt;&gt;"",VLOOKUP(Decompte!G34,Absences[],2,FALSE))=0,"",IF(AND(D34&lt;&gt;0,E34&lt;&gt;0),D34-C34+F34-E34,F34-C34)+ IF(Decompte!G34&lt;&gt;"",VLOOKUP(Decompte!G34,Absences[],2,FALSE)))</f>
        <v/>
      </c>
      <c r="I34" s="73" t="str">
        <f t="shared" ref="I34:I65" si="2">IFERROR($L$1-H34,"")</f>
        <v/>
      </c>
    </row>
    <row r="35" spans="1:9">
      <c r="A35" s="70">
        <f t="shared" si="1"/>
        <v>44591</v>
      </c>
      <c r="B35" s="75">
        <f>WEEKNUM(Tableau2[[#This Row],[JOUR]])</f>
        <v>5</v>
      </c>
      <c r="G35" s="79"/>
      <c r="H35" s="76" t="str">
        <f>IF(IF(AND(D35&lt;&gt;0,E35&lt;&gt;0),D35-C35+F35-E35,F35-C35)+ IF(Decompte!G35&lt;&gt;"",VLOOKUP(Decompte!G35,Absences[],2,FALSE))=0,"",IF(AND(D35&lt;&gt;0,E35&lt;&gt;0),D35-C35+F35-E35,F35-C35)+ IF(Decompte!G35&lt;&gt;"",VLOOKUP(Decompte!G35,Absences[],2,FALSE)))</f>
        <v/>
      </c>
      <c r="I35" s="73" t="str">
        <f t="shared" si="2"/>
        <v/>
      </c>
    </row>
    <row r="36" spans="1:9">
      <c r="A36" s="70">
        <f t="shared" si="1"/>
        <v>44592</v>
      </c>
      <c r="B36" s="75">
        <f>WEEKNUM(Tableau2[[#This Row],[JOUR]])</f>
        <v>6</v>
      </c>
      <c r="G36" s="79"/>
      <c r="H36" s="76" t="str">
        <f>IF(IF(AND(D36&lt;&gt;0,E36&lt;&gt;0),D36-C36+F36-E36,F36-C36)+ IF(Decompte!G36&lt;&gt;"",VLOOKUP(Decompte!G36,Absences[],2,FALSE))=0,"",IF(AND(D36&lt;&gt;0,E36&lt;&gt;0),D36-C36+F36-E36,F36-C36)+ IF(Decompte!G36&lt;&gt;"",VLOOKUP(Decompte!G36,Absences[],2,FALSE)))</f>
        <v/>
      </c>
      <c r="I36" s="73" t="str">
        <f t="shared" si="2"/>
        <v/>
      </c>
    </row>
    <row r="37" spans="1:9">
      <c r="A37" s="70">
        <f t="shared" si="1"/>
        <v>44593</v>
      </c>
      <c r="B37" s="75">
        <f>WEEKNUM(Tableau2[[#This Row],[JOUR]])</f>
        <v>6</v>
      </c>
      <c r="G37" s="79"/>
      <c r="H37" s="76" t="str">
        <f>IF(IF(AND(D37&lt;&gt;0,E37&lt;&gt;0),D37-C37+F37-E37,F37-C37)+ IF(Decompte!G37&lt;&gt;"",VLOOKUP(Decompte!G37,Absences[],2,FALSE))=0,"",IF(AND(D37&lt;&gt;0,E37&lt;&gt;0),D37-C37+F37-E37,F37-C37)+ IF(Decompte!G37&lt;&gt;"",VLOOKUP(Decompte!G37,Absences[],2,FALSE)))</f>
        <v/>
      </c>
      <c r="I37" s="73" t="str">
        <f t="shared" si="2"/>
        <v/>
      </c>
    </row>
    <row r="38" spans="1:9">
      <c r="A38" s="70">
        <f t="shared" si="1"/>
        <v>44594</v>
      </c>
      <c r="B38" s="75">
        <f>WEEKNUM(Tableau2[[#This Row],[JOUR]])</f>
        <v>6</v>
      </c>
      <c r="G38" s="79"/>
      <c r="H38" s="76" t="str">
        <f>IF(IF(AND(D38&lt;&gt;0,E38&lt;&gt;0),D38-C38+F38-E38,F38-C38)+ IF(Decompte!G38&lt;&gt;"",VLOOKUP(Decompte!G38,Absences[],2,FALSE))=0,"",IF(AND(D38&lt;&gt;0,E38&lt;&gt;0),D38-C38+F38-E38,F38-C38)+ IF(Decompte!G38&lt;&gt;"",VLOOKUP(Decompte!G38,Absences[],2,FALSE)))</f>
        <v/>
      </c>
      <c r="I38" s="73" t="str">
        <f t="shared" si="2"/>
        <v/>
      </c>
    </row>
    <row r="39" spans="1:9">
      <c r="A39" s="70">
        <f t="shared" si="1"/>
        <v>44595</v>
      </c>
      <c r="B39" s="75">
        <f>WEEKNUM(Tableau2[[#This Row],[JOUR]])</f>
        <v>6</v>
      </c>
      <c r="G39" s="79"/>
      <c r="H39" s="76" t="str">
        <f>IF(IF(AND(D39&lt;&gt;0,E39&lt;&gt;0),D39-C39+F39-E39,F39-C39)+ IF(Decompte!G39&lt;&gt;"",VLOOKUP(Decompte!G39,Absences[],2,FALSE))=0,"",IF(AND(D39&lt;&gt;0,E39&lt;&gt;0),D39-C39+F39-E39,F39-C39)+ IF(Decompte!G39&lt;&gt;"",VLOOKUP(Decompte!G39,Absences[],2,FALSE)))</f>
        <v/>
      </c>
      <c r="I39" s="73" t="str">
        <f t="shared" si="2"/>
        <v/>
      </c>
    </row>
    <row r="40" spans="1:9">
      <c r="A40" s="70">
        <f t="shared" si="1"/>
        <v>44596</v>
      </c>
      <c r="B40" s="75">
        <f>WEEKNUM(Tableau2[[#This Row],[JOUR]])</f>
        <v>6</v>
      </c>
      <c r="G40" s="79"/>
      <c r="H40" s="76" t="str">
        <f>IF(IF(AND(D40&lt;&gt;0,E40&lt;&gt;0),D40-C40+F40-E40,F40-C40)+ IF(Decompte!G40&lt;&gt;"",VLOOKUP(Decompte!G40,Absences[],2,FALSE))=0,"",IF(AND(D40&lt;&gt;0,E40&lt;&gt;0),D40-C40+F40-E40,F40-C40)+ IF(Decompte!G40&lt;&gt;"",VLOOKUP(Decompte!G40,Absences[],2,FALSE)))</f>
        <v/>
      </c>
      <c r="I40" s="73" t="str">
        <f t="shared" si="2"/>
        <v/>
      </c>
    </row>
    <row r="41" spans="1:9">
      <c r="A41" s="70">
        <f t="shared" si="1"/>
        <v>44597</v>
      </c>
      <c r="B41" s="75">
        <f>WEEKNUM(Tableau2[[#This Row],[JOUR]])</f>
        <v>6</v>
      </c>
      <c r="G41" s="79"/>
      <c r="H41" s="76" t="str">
        <f>IF(IF(AND(D41&lt;&gt;0,E41&lt;&gt;0),D41-C41+F41-E41,F41-C41)+ IF(Decompte!G41&lt;&gt;"",VLOOKUP(Decompte!G41,Absences[],2,FALSE))=0,"",IF(AND(D41&lt;&gt;0,E41&lt;&gt;0),D41-C41+F41-E41,F41-C41)+ IF(Decompte!G41&lt;&gt;"",VLOOKUP(Decompte!G41,Absences[],2,FALSE)))</f>
        <v/>
      </c>
      <c r="I41" s="73" t="str">
        <f t="shared" si="2"/>
        <v/>
      </c>
    </row>
    <row r="42" spans="1:9">
      <c r="A42" s="70">
        <f t="shared" si="1"/>
        <v>44598</v>
      </c>
      <c r="B42" s="75">
        <f>WEEKNUM(Tableau2[[#This Row],[JOUR]])</f>
        <v>6</v>
      </c>
      <c r="G42" s="79"/>
      <c r="H42" s="76" t="str">
        <f>IF(IF(AND(D42&lt;&gt;0,E42&lt;&gt;0),D42-C42+F42-E42,F42-C42)+ IF(Decompte!G42&lt;&gt;"",VLOOKUP(Decompte!G42,Absences[],2,FALSE))=0,"",IF(AND(D42&lt;&gt;0,E42&lt;&gt;0),D42-C42+F42-E42,F42-C42)+ IF(Decompte!G42&lt;&gt;"",VLOOKUP(Decompte!G42,Absences[],2,FALSE)))</f>
        <v/>
      </c>
      <c r="I42" s="73" t="str">
        <f t="shared" si="2"/>
        <v/>
      </c>
    </row>
    <row r="43" spans="1:9">
      <c r="A43" s="70">
        <f t="shared" si="1"/>
        <v>44599</v>
      </c>
      <c r="B43" s="75">
        <f>WEEKNUM(Tableau2[[#This Row],[JOUR]])</f>
        <v>7</v>
      </c>
      <c r="G43" s="79"/>
      <c r="H43" s="76" t="str">
        <f>IF(IF(AND(D43&lt;&gt;0,E43&lt;&gt;0),D43-C43+F43-E43,F43-C43)+ IF(Decompte!G43&lt;&gt;"",VLOOKUP(Decompte!G43,Absences[],2,FALSE))=0,"",IF(AND(D43&lt;&gt;0,E43&lt;&gt;0),D43-C43+F43-E43,F43-C43)+ IF(Decompte!G43&lt;&gt;"",VLOOKUP(Decompte!G43,Absences[],2,FALSE)))</f>
        <v/>
      </c>
      <c r="I43" s="73" t="str">
        <f t="shared" si="2"/>
        <v/>
      </c>
    </row>
    <row r="44" spans="1:9">
      <c r="A44" s="70">
        <f t="shared" si="1"/>
        <v>44600</v>
      </c>
      <c r="B44" s="75">
        <f>WEEKNUM(Tableau2[[#This Row],[JOUR]])</f>
        <v>7</v>
      </c>
      <c r="G44" s="79"/>
      <c r="H44" s="76" t="str">
        <f>IF(IF(AND(D44&lt;&gt;0,E44&lt;&gt;0),D44-C44+F44-E44,F44-C44)+ IF(Decompte!G44&lt;&gt;"",VLOOKUP(Decompte!G44,Absences[],2,FALSE))=0,"",IF(AND(D44&lt;&gt;0,E44&lt;&gt;0),D44-C44+F44-E44,F44-C44)+ IF(Decompte!G44&lt;&gt;"",VLOOKUP(Decompte!G44,Absences[],2,FALSE)))</f>
        <v/>
      </c>
      <c r="I44" s="73" t="str">
        <f t="shared" si="2"/>
        <v/>
      </c>
    </row>
    <row r="45" spans="1:9">
      <c r="A45" s="70">
        <f t="shared" si="1"/>
        <v>44601</v>
      </c>
      <c r="B45" s="75">
        <f>WEEKNUM(Tableau2[[#This Row],[JOUR]])</f>
        <v>7</v>
      </c>
      <c r="G45" s="79"/>
      <c r="H45" s="76" t="str">
        <f>IF(IF(AND(D45&lt;&gt;0,E45&lt;&gt;0),D45-C45+F45-E45,F45-C45)+ IF(Decompte!G45&lt;&gt;"",VLOOKUP(Decompte!G45,Absences[],2,FALSE))=0,"",IF(AND(D45&lt;&gt;0,E45&lt;&gt;0),D45-C45+F45-E45,F45-C45)+ IF(Decompte!G45&lt;&gt;"",VLOOKUP(Decompte!G45,Absences[],2,FALSE)))</f>
        <v/>
      </c>
      <c r="I45" s="73" t="str">
        <f t="shared" si="2"/>
        <v/>
      </c>
    </row>
    <row r="46" spans="1:9">
      <c r="A46" s="70">
        <f t="shared" si="1"/>
        <v>44602</v>
      </c>
      <c r="B46" s="75">
        <f>WEEKNUM(Tableau2[[#This Row],[JOUR]])</f>
        <v>7</v>
      </c>
      <c r="G46" s="79"/>
      <c r="H46" s="76" t="str">
        <f>IF(IF(AND(D46&lt;&gt;0,E46&lt;&gt;0),D46-C46+F46-E46,F46-C46)+ IF(Decompte!G46&lt;&gt;"",VLOOKUP(Decompte!G46,Absences[],2,FALSE))=0,"",IF(AND(D46&lt;&gt;0,E46&lt;&gt;0),D46-C46+F46-E46,F46-C46)+ IF(Decompte!G46&lt;&gt;"",VLOOKUP(Decompte!G46,Absences[],2,FALSE)))</f>
        <v/>
      </c>
      <c r="I46" s="73" t="str">
        <f t="shared" si="2"/>
        <v/>
      </c>
    </row>
    <row r="47" spans="1:9">
      <c r="A47" s="70">
        <f t="shared" si="1"/>
        <v>44603</v>
      </c>
      <c r="B47" s="75">
        <f>WEEKNUM(Tableau2[[#This Row],[JOUR]])</f>
        <v>7</v>
      </c>
      <c r="G47" s="79"/>
      <c r="H47" s="76" t="str">
        <f>IF(IF(AND(D47&lt;&gt;0,E47&lt;&gt;0),D47-C47+F47-E47,F47-C47)+ IF(Decompte!G47&lt;&gt;"",VLOOKUP(Decompte!G47,Absences[],2,FALSE))=0,"",IF(AND(D47&lt;&gt;0,E47&lt;&gt;0),D47-C47+F47-E47,F47-C47)+ IF(Decompte!G47&lt;&gt;"",VLOOKUP(Decompte!G47,Absences[],2,FALSE)))</f>
        <v/>
      </c>
      <c r="I47" s="73" t="str">
        <f t="shared" si="2"/>
        <v/>
      </c>
    </row>
    <row r="48" spans="1:9">
      <c r="A48" s="70">
        <f t="shared" si="1"/>
        <v>44604</v>
      </c>
      <c r="B48" s="75">
        <f>WEEKNUM(Tableau2[[#This Row],[JOUR]])</f>
        <v>7</v>
      </c>
      <c r="G48" s="79"/>
      <c r="H48" s="76" t="str">
        <f>IF(IF(AND(D48&lt;&gt;0,E48&lt;&gt;0),D48-C48+F48-E48,F48-C48)+ IF(Decompte!G48&lt;&gt;"",VLOOKUP(Decompte!G48,Absences[],2,FALSE))=0,"",IF(AND(D48&lt;&gt;0,E48&lt;&gt;0),D48-C48+F48-E48,F48-C48)+ IF(Decompte!G48&lt;&gt;"",VLOOKUP(Decompte!G48,Absences[],2,FALSE)))</f>
        <v/>
      </c>
      <c r="I48" s="73" t="str">
        <f t="shared" si="2"/>
        <v/>
      </c>
    </row>
    <row r="49" spans="1:9">
      <c r="A49" s="70">
        <f t="shared" si="1"/>
        <v>44605</v>
      </c>
      <c r="B49" s="75">
        <f>WEEKNUM(Tableau2[[#This Row],[JOUR]])</f>
        <v>7</v>
      </c>
      <c r="G49" s="79"/>
      <c r="H49" s="76" t="str">
        <f>IF(IF(AND(D49&lt;&gt;0,E49&lt;&gt;0),D49-C49+F49-E49,F49-C49)+ IF(Decompte!G49&lt;&gt;"",VLOOKUP(Decompte!G49,Absences[],2,FALSE))=0,"",IF(AND(D49&lt;&gt;0,E49&lt;&gt;0),D49-C49+F49-E49,F49-C49)+ IF(Decompte!G49&lt;&gt;"",VLOOKUP(Decompte!G49,Absences[],2,FALSE)))</f>
        <v/>
      </c>
      <c r="I49" s="73" t="str">
        <f t="shared" si="2"/>
        <v/>
      </c>
    </row>
    <row r="50" spans="1:9">
      <c r="A50" s="70">
        <f t="shared" si="1"/>
        <v>44606</v>
      </c>
      <c r="B50" s="75">
        <f>WEEKNUM(Tableau2[[#This Row],[JOUR]])</f>
        <v>8</v>
      </c>
      <c r="G50" s="79"/>
      <c r="H50" s="76" t="str">
        <f>IF(IF(AND(D50&lt;&gt;0,E50&lt;&gt;0),D50-C50+F50-E50,F50-C50)+ IF(Decompte!G50&lt;&gt;"",VLOOKUP(Decompte!G50,Absences[],2,FALSE))=0,"",IF(AND(D50&lt;&gt;0,E50&lt;&gt;0),D50-C50+F50-E50,F50-C50)+ IF(Decompte!G50&lt;&gt;"",VLOOKUP(Decompte!G50,Absences[],2,FALSE)))</f>
        <v/>
      </c>
      <c r="I50" s="73" t="str">
        <f t="shared" si="2"/>
        <v/>
      </c>
    </row>
    <row r="51" spans="1:9">
      <c r="A51" s="70">
        <f t="shared" si="1"/>
        <v>44607</v>
      </c>
      <c r="B51" s="75">
        <f>WEEKNUM(Tableau2[[#This Row],[JOUR]])</f>
        <v>8</v>
      </c>
      <c r="G51" s="79"/>
      <c r="H51" s="76" t="str">
        <f>IF(IF(AND(D51&lt;&gt;0,E51&lt;&gt;0),D51-C51+F51-E51,F51-C51)+ IF(Decompte!G51&lt;&gt;"",VLOOKUP(Decompte!G51,Absences[],2,FALSE))=0,"",IF(AND(D51&lt;&gt;0,E51&lt;&gt;0),D51-C51+F51-E51,F51-C51)+ IF(Decompte!G51&lt;&gt;"",VLOOKUP(Decompte!G51,Absences[],2,FALSE)))</f>
        <v/>
      </c>
      <c r="I51" s="73" t="str">
        <f t="shared" si="2"/>
        <v/>
      </c>
    </row>
    <row r="52" spans="1:9">
      <c r="A52" s="70">
        <f t="shared" si="1"/>
        <v>44608</v>
      </c>
      <c r="B52" s="75">
        <f>WEEKNUM(Tableau2[[#This Row],[JOUR]])</f>
        <v>8</v>
      </c>
      <c r="G52" s="79"/>
      <c r="H52" s="76" t="str">
        <f>IF(IF(AND(D52&lt;&gt;0,E52&lt;&gt;0),D52-C52+F52-E52,F52-C52)+ IF(Decompte!G52&lt;&gt;"",VLOOKUP(Decompte!G52,Absences[],2,FALSE))=0,"",IF(AND(D52&lt;&gt;0,E52&lt;&gt;0),D52-C52+F52-E52,F52-C52)+ IF(Decompte!G52&lt;&gt;"",VLOOKUP(Decompte!G52,Absences[],2,FALSE)))</f>
        <v/>
      </c>
      <c r="I52" s="73" t="str">
        <f t="shared" si="2"/>
        <v/>
      </c>
    </row>
    <row r="53" spans="1:9">
      <c r="A53" s="70">
        <f t="shared" si="1"/>
        <v>44609</v>
      </c>
      <c r="B53" s="75">
        <f>WEEKNUM(Tableau2[[#This Row],[JOUR]])</f>
        <v>8</v>
      </c>
      <c r="G53" s="79"/>
      <c r="H53" s="76" t="str">
        <f>IF(IF(AND(D53&lt;&gt;0,E53&lt;&gt;0),D53-C53+F53-E53,F53-C53)+ IF(Decompte!G53&lt;&gt;"",VLOOKUP(Decompte!G53,Absences[],2,FALSE))=0,"",IF(AND(D53&lt;&gt;0,E53&lt;&gt;0),D53-C53+F53-E53,F53-C53)+ IF(Decompte!G53&lt;&gt;"",VLOOKUP(Decompte!G53,Absences[],2,FALSE)))</f>
        <v/>
      </c>
      <c r="I53" s="73" t="str">
        <f t="shared" si="2"/>
        <v/>
      </c>
    </row>
    <row r="54" spans="1:9">
      <c r="A54" s="70">
        <f t="shared" si="1"/>
        <v>44610</v>
      </c>
      <c r="B54" s="75">
        <f>WEEKNUM(Tableau2[[#This Row],[JOUR]])</f>
        <v>8</v>
      </c>
      <c r="G54" s="79"/>
      <c r="H54" s="76" t="str">
        <f>IF(IF(AND(D54&lt;&gt;0,E54&lt;&gt;0),D54-C54+F54-E54,F54-C54)+ IF(Decompte!G54&lt;&gt;"",VLOOKUP(Decompte!G54,Absences[],2,FALSE))=0,"",IF(AND(D54&lt;&gt;0,E54&lt;&gt;0),D54-C54+F54-E54,F54-C54)+ IF(Decompte!G54&lt;&gt;"",VLOOKUP(Decompte!G54,Absences[],2,FALSE)))</f>
        <v/>
      </c>
      <c r="I54" s="73" t="str">
        <f t="shared" si="2"/>
        <v/>
      </c>
    </row>
    <row r="55" spans="1:9">
      <c r="A55" s="70">
        <f t="shared" si="1"/>
        <v>44611</v>
      </c>
      <c r="B55" s="75">
        <f>WEEKNUM(Tableau2[[#This Row],[JOUR]])</f>
        <v>8</v>
      </c>
      <c r="G55" s="79"/>
      <c r="H55" s="76" t="str">
        <f>IF(IF(AND(D55&lt;&gt;0,E55&lt;&gt;0),D55-C55+F55-E55,F55-C55)+ IF(Decompte!G55&lt;&gt;"",VLOOKUP(Decompte!G55,Absences[],2,FALSE))=0,"",IF(AND(D55&lt;&gt;0,E55&lt;&gt;0),D55-C55+F55-E55,F55-C55)+ IF(Decompte!G55&lt;&gt;"",VLOOKUP(Decompte!G55,Absences[],2,FALSE)))</f>
        <v/>
      </c>
      <c r="I55" s="73" t="str">
        <f t="shared" si="2"/>
        <v/>
      </c>
    </row>
    <row r="56" spans="1:9">
      <c r="A56" s="70">
        <f t="shared" si="1"/>
        <v>44612</v>
      </c>
      <c r="B56" s="75">
        <f>WEEKNUM(Tableau2[[#This Row],[JOUR]])</f>
        <v>8</v>
      </c>
      <c r="G56" s="79"/>
      <c r="H56" s="76" t="str">
        <f>IF(IF(AND(D56&lt;&gt;0,E56&lt;&gt;0),D56-C56+F56-E56,F56-C56)+ IF(Decompte!G56&lt;&gt;"",VLOOKUP(Decompte!G56,Absences[],2,FALSE))=0,"",IF(AND(D56&lt;&gt;0,E56&lt;&gt;0),D56-C56+F56-E56,F56-C56)+ IF(Decompte!G56&lt;&gt;"",VLOOKUP(Decompte!G56,Absences[],2,FALSE)))</f>
        <v/>
      </c>
      <c r="I56" s="73" t="str">
        <f t="shared" si="2"/>
        <v/>
      </c>
    </row>
    <row r="57" spans="1:9">
      <c r="A57" s="70">
        <f t="shared" si="1"/>
        <v>44613</v>
      </c>
      <c r="B57" s="75">
        <f>WEEKNUM(Tableau2[[#This Row],[JOUR]])</f>
        <v>9</v>
      </c>
      <c r="G57" s="79"/>
      <c r="H57" s="76" t="str">
        <f>IF(IF(AND(D57&lt;&gt;0,E57&lt;&gt;0),D57-C57+F57-E57,F57-C57)+ IF(Decompte!G57&lt;&gt;"",VLOOKUP(Decompte!G57,Absences[],2,FALSE))=0,"",IF(AND(D57&lt;&gt;0,E57&lt;&gt;0),D57-C57+F57-E57,F57-C57)+ IF(Decompte!G57&lt;&gt;"",VLOOKUP(Decompte!G57,Absences[],2,FALSE)))</f>
        <v/>
      </c>
      <c r="I57" s="73" t="str">
        <f t="shared" si="2"/>
        <v/>
      </c>
    </row>
    <row r="58" spans="1:9">
      <c r="A58" s="70">
        <f t="shared" si="1"/>
        <v>44614</v>
      </c>
      <c r="B58" s="75">
        <f>WEEKNUM(Tableau2[[#This Row],[JOUR]])</f>
        <v>9</v>
      </c>
      <c r="G58" s="79"/>
      <c r="H58" s="76" t="str">
        <f>IF(IF(AND(D58&lt;&gt;0,E58&lt;&gt;0),D58-C58+F58-E58,F58-C58)+ IF(Decompte!G58&lt;&gt;"",VLOOKUP(Decompte!G58,Absences[],2,FALSE))=0,"",IF(AND(D58&lt;&gt;0,E58&lt;&gt;0),D58-C58+F58-E58,F58-C58)+ IF(Decompte!G58&lt;&gt;"",VLOOKUP(Decompte!G58,Absences[],2,FALSE)))</f>
        <v/>
      </c>
      <c r="I58" s="73" t="str">
        <f t="shared" si="2"/>
        <v/>
      </c>
    </row>
    <row r="59" spans="1:9">
      <c r="A59" s="70">
        <f t="shared" si="1"/>
        <v>44615</v>
      </c>
      <c r="B59" s="75">
        <f>WEEKNUM(Tableau2[[#This Row],[JOUR]])</f>
        <v>9</v>
      </c>
      <c r="G59" s="79"/>
      <c r="H59" s="76" t="str">
        <f>IF(IF(AND(D59&lt;&gt;0,E59&lt;&gt;0),D59-C59+F59-E59,F59-C59)+ IF(Decompte!G59&lt;&gt;"",VLOOKUP(Decompte!G59,Absences[],2,FALSE))=0,"",IF(AND(D59&lt;&gt;0,E59&lt;&gt;0),D59-C59+F59-E59,F59-C59)+ IF(Decompte!G59&lt;&gt;"",VLOOKUP(Decompte!G59,Absences[],2,FALSE)))</f>
        <v/>
      </c>
      <c r="I59" s="73" t="str">
        <f t="shared" si="2"/>
        <v/>
      </c>
    </row>
    <row r="60" spans="1:9">
      <c r="A60" s="70">
        <f t="shared" si="1"/>
        <v>44616</v>
      </c>
      <c r="B60" s="75">
        <f>WEEKNUM(Tableau2[[#This Row],[JOUR]])</f>
        <v>9</v>
      </c>
      <c r="G60" s="79"/>
      <c r="H60" s="76" t="str">
        <f>IF(IF(AND(D60&lt;&gt;0,E60&lt;&gt;0),D60-C60+F60-E60,F60-C60)+ IF(Decompte!G60&lt;&gt;"",VLOOKUP(Decompte!G60,Absences[],2,FALSE))=0,"",IF(AND(D60&lt;&gt;0,E60&lt;&gt;0),D60-C60+F60-E60,F60-C60)+ IF(Decompte!G60&lt;&gt;"",VLOOKUP(Decompte!G60,Absences[],2,FALSE)))</f>
        <v/>
      </c>
      <c r="I60" s="73" t="str">
        <f t="shared" si="2"/>
        <v/>
      </c>
    </row>
    <row r="61" spans="1:9">
      <c r="A61" s="70">
        <f t="shared" si="1"/>
        <v>44617</v>
      </c>
      <c r="B61" s="75">
        <f>WEEKNUM(Tableau2[[#This Row],[JOUR]])</f>
        <v>9</v>
      </c>
      <c r="G61" s="79"/>
      <c r="H61" s="76" t="str">
        <f>IF(IF(AND(D61&lt;&gt;0,E61&lt;&gt;0),D61-C61+F61-E61,F61-C61)+ IF(Decompte!G61&lt;&gt;"",VLOOKUP(Decompte!G61,Absences[],2,FALSE))=0,"",IF(AND(D61&lt;&gt;0,E61&lt;&gt;0),D61-C61+F61-E61,F61-C61)+ IF(Decompte!G61&lt;&gt;"",VLOOKUP(Decompte!G61,Absences[],2,FALSE)))</f>
        <v/>
      </c>
      <c r="I61" s="73" t="str">
        <f t="shared" si="2"/>
        <v/>
      </c>
    </row>
    <row r="62" spans="1:9">
      <c r="A62" s="70">
        <f t="shared" si="1"/>
        <v>44618</v>
      </c>
      <c r="B62" s="75">
        <f>WEEKNUM(Tableau2[[#This Row],[JOUR]])</f>
        <v>9</v>
      </c>
      <c r="G62" s="79"/>
      <c r="H62" s="76" t="str">
        <f>IF(IF(AND(D62&lt;&gt;0,E62&lt;&gt;0),D62-C62+F62-E62,F62-C62)+ IF(Decompte!G62&lt;&gt;"",VLOOKUP(Decompte!G62,Absences[],2,FALSE))=0,"",IF(AND(D62&lt;&gt;0,E62&lt;&gt;0),D62-C62+F62-E62,F62-C62)+ IF(Decompte!G62&lt;&gt;"",VLOOKUP(Decompte!G62,Absences[],2,FALSE)))</f>
        <v/>
      </c>
      <c r="I62" s="73" t="str">
        <f t="shared" si="2"/>
        <v/>
      </c>
    </row>
    <row r="63" spans="1:9">
      <c r="A63" s="70">
        <f t="shared" si="1"/>
        <v>44619</v>
      </c>
      <c r="B63" s="75">
        <f>WEEKNUM(Tableau2[[#This Row],[JOUR]])</f>
        <v>9</v>
      </c>
      <c r="G63" s="79"/>
      <c r="H63" s="76" t="str">
        <f>IF(IF(AND(D63&lt;&gt;0,E63&lt;&gt;0),D63-C63+F63-E63,F63-C63)+ IF(Decompte!G63&lt;&gt;"",VLOOKUP(Decompte!G63,Absences[],2,FALSE))=0,"",IF(AND(D63&lt;&gt;0,E63&lt;&gt;0),D63-C63+F63-E63,F63-C63)+ IF(Decompte!G63&lt;&gt;"",VLOOKUP(Decompte!G63,Absences[],2,FALSE)))</f>
        <v/>
      </c>
      <c r="I63" s="73" t="str">
        <f t="shared" si="2"/>
        <v/>
      </c>
    </row>
    <row r="64" spans="1:9">
      <c r="A64" s="70">
        <f t="shared" si="1"/>
        <v>44620</v>
      </c>
      <c r="B64" s="75">
        <f>WEEKNUM(Tableau2[[#This Row],[JOUR]])</f>
        <v>10</v>
      </c>
      <c r="G64" s="79"/>
      <c r="H64" s="76" t="str">
        <f>IF(IF(AND(D64&lt;&gt;0,E64&lt;&gt;0),D64-C64+F64-E64,F64-C64)+ IF(Decompte!G64&lt;&gt;"",VLOOKUP(Decompte!G64,Absences[],2,FALSE))=0,"",IF(AND(D64&lt;&gt;0,E64&lt;&gt;0),D64-C64+F64-E64,F64-C64)+ IF(Decompte!G64&lt;&gt;"",VLOOKUP(Decompte!G64,Absences[],2,FALSE)))</f>
        <v/>
      </c>
      <c r="I64" s="73" t="str">
        <f t="shared" si="2"/>
        <v/>
      </c>
    </row>
    <row r="65" spans="1:9">
      <c r="A65" s="70">
        <f t="shared" si="1"/>
        <v>44621</v>
      </c>
      <c r="B65" s="75">
        <f>WEEKNUM(Tableau2[[#This Row],[JOUR]])</f>
        <v>10</v>
      </c>
      <c r="G65" s="79"/>
      <c r="H65" s="76" t="str">
        <f>IF(IF(AND(D65&lt;&gt;0,E65&lt;&gt;0),D65-C65+F65-E65,F65-C65)+ IF(Decompte!G65&lt;&gt;"",VLOOKUP(Decompte!G65,Absences[],2,FALSE))=0,"",IF(AND(D65&lt;&gt;0,E65&lt;&gt;0),D65-C65+F65-E65,F65-C65)+ IF(Decompte!G65&lt;&gt;"",VLOOKUP(Decompte!G65,Absences[],2,FALSE)))</f>
        <v/>
      </c>
      <c r="I65" s="73" t="str">
        <f t="shared" si="2"/>
        <v/>
      </c>
    </row>
    <row r="66" spans="1:9">
      <c r="A66" s="70">
        <f t="shared" si="1"/>
        <v>44622</v>
      </c>
      <c r="B66" s="75">
        <f>WEEKNUM(Tableau2[[#This Row],[JOUR]])</f>
        <v>10</v>
      </c>
      <c r="G66" s="79"/>
      <c r="H66" s="76" t="str">
        <f>IF(IF(AND(D66&lt;&gt;0,E66&lt;&gt;0),D66-C66+F66-E66,F66-C66)+ IF(Decompte!G66&lt;&gt;"",VLOOKUP(Decompte!G66,Absences[],2,FALSE))=0,"",IF(AND(D66&lt;&gt;0,E66&lt;&gt;0),D66-C66+F66-E66,F66-C66)+ IF(Decompte!G66&lt;&gt;"",VLOOKUP(Decompte!G66,Absences[],2,FALSE)))</f>
        <v/>
      </c>
      <c r="I66" s="73" t="str">
        <f t="shared" ref="I66:I94" si="3">IFERROR($L$1-H66,"")</f>
        <v/>
      </c>
    </row>
    <row r="67" spans="1:9">
      <c r="A67" s="70">
        <f t="shared" si="1"/>
        <v>44623</v>
      </c>
      <c r="B67" s="75">
        <f>WEEKNUM(Tableau2[[#This Row],[JOUR]])</f>
        <v>10</v>
      </c>
      <c r="G67" s="79"/>
      <c r="H67" s="76" t="str">
        <f>IF(IF(AND(D67&lt;&gt;0,E67&lt;&gt;0),D67-C67+F67-E67,F67-C67)+ IF(Decompte!G67&lt;&gt;"",VLOOKUP(Decompte!G67,Absences[],2,FALSE))=0,"",IF(AND(D67&lt;&gt;0,E67&lt;&gt;0),D67-C67+F67-E67,F67-C67)+ IF(Decompte!G67&lt;&gt;"",VLOOKUP(Decompte!G67,Absences[],2,FALSE)))</f>
        <v/>
      </c>
      <c r="I67" s="73" t="str">
        <f t="shared" si="3"/>
        <v/>
      </c>
    </row>
    <row r="68" spans="1:9">
      <c r="A68" s="70">
        <f t="shared" ref="A68:A94" si="4">A67+1</f>
        <v>44624</v>
      </c>
      <c r="B68" s="75">
        <f>WEEKNUM(Tableau2[[#This Row],[JOUR]])</f>
        <v>10</v>
      </c>
      <c r="G68" s="79"/>
      <c r="H68" s="76" t="str">
        <f>IF(IF(AND(D68&lt;&gt;0,E68&lt;&gt;0),D68-C68+F68-E68,F68-C68)+ IF(Decompte!G68&lt;&gt;"",VLOOKUP(Decompte!G68,Absences[],2,FALSE))=0,"",IF(AND(D68&lt;&gt;0,E68&lt;&gt;0),D68-C68+F68-E68,F68-C68)+ IF(Decompte!G68&lt;&gt;"",VLOOKUP(Decompte!G68,Absences[],2,FALSE)))</f>
        <v/>
      </c>
      <c r="I68" s="73" t="str">
        <f t="shared" si="3"/>
        <v/>
      </c>
    </row>
    <row r="69" spans="1:9">
      <c r="A69" s="70">
        <f t="shared" si="4"/>
        <v>44625</v>
      </c>
      <c r="B69" s="75">
        <f>WEEKNUM(Tableau2[[#This Row],[JOUR]])</f>
        <v>10</v>
      </c>
      <c r="G69" s="79"/>
      <c r="H69" s="76" t="str">
        <f>IF(IF(AND(D69&lt;&gt;0,E69&lt;&gt;0),D69-C69+F69-E69,F69-C69)+ IF(Decompte!G69&lt;&gt;"",VLOOKUP(Decompte!G69,Absences[],2,FALSE))=0,"",IF(AND(D69&lt;&gt;0,E69&lt;&gt;0),D69-C69+F69-E69,F69-C69)+ IF(Decompte!G69&lt;&gt;"",VLOOKUP(Decompte!G69,Absences[],2,FALSE)))</f>
        <v/>
      </c>
      <c r="I69" s="73" t="str">
        <f t="shared" si="3"/>
        <v/>
      </c>
    </row>
    <row r="70" spans="1:9">
      <c r="A70" s="70">
        <f t="shared" si="4"/>
        <v>44626</v>
      </c>
      <c r="B70" s="75">
        <f>WEEKNUM(Tableau2[[#This Row],[JOUR]])</f>
        <v>10</v>
      </c>
      <c r="G70" s="79"/>
      <c r="H70" s="76" t="str">
        <f>IF(IF(AND(D70&lt;&gt;0,E70&lt;&gt;0),D70-C70+F70-E70,F70-C70)+ IF(Decompte!G70&lt;&gt;"",VLOOKUP(Decompte!G70,Absences[],2,FALSE))=0,"",IF(AND(D70&lt;&gt;0,E70&lt;&gt;0),D70-C70+F70-E70,F70-C70)+ IF(Decompte!G70&lt;&gt;"",VLOOKUP(Decompte!G70,Absences[],2,FALSE)))</f>
        <v/>
      </c>
      <c r="I70" s="73" t="str">
        <f t="shared" si="3"/>
        <v/>
      </c>
    </row>
    <row r="71" spans="1:9">
      <c r="A71" s="70">
        <f t="shared" si="4"/>
        <v>44627</v>
      </c>
      <c r="B71" s="75">
        <f>WEEKNUM(Tableau2[[#This Row],[JOUR]])</f>
        <v>11</v>
      </c>
      <c r="G71" s="79"/>
      <c r="H71" s="76" t="str">
        <f>IF(IF(AND(D71&lt;&gt;0,E71&lt;&gt;0),D71-C71+F71-E71,F71-C71)+ IF(Decompte!G71&lt;&gt;"",VLOOKUP(Decompte!G71,Absences[],2,FALSE))=0,"",IF(AND(D71&lt;&gt;0,E71&lt;&gt;0),D71-C71+F71-E71,F71-C71)+ IF(Decompte!G71&lt;&gt;"",VLOOKUP(Decompte!G71,Absences[],2,FALSE)))</f>
        <v/>
      </c>
      <c r="I71" s="73" t="str">
        <f t="shared" si="3"/>
        <v/>
      </c>
    </row>
    <row r="72" spans="1:9">
      <c r="A72" s="70">
        <f t="shared" si="4"/>
        <v>44628</v>
      </c>
      <c r="B72" s="75">
        <f>WEEKNUM(Tableau2[[#This Row],[JOUR]])</f>
        <v>11</v>
      </c>
      <c r="G72" s="79"/>
      <c r="H72" s="76" t="str">
        <f>IF(IF(AND(D72&lt;&gt;0,E72&lt;&gt;0),D72-C72+F72-E72,F72-C72)+ IF(Decompte!G72&lt;&gt;"",VLOOKUP(Decompte!G72,Absences[],2,FALSE))=0,"",IF(AND(D72&lt;&gt;0,E72&lt;&gt;0),D72-C72+F72-E72,F72-C72)+ IF(Decompte!G72&lt;&gt;"",VLOOKUP(Decompte!G72,Absences[],2,FALSE)))</f>
        <v/>
      </c>
      <c r="I72" s="73" t="str">
        <f t="shared" si="3"/>
        <v/>
      </c>
    </row>
    <row r="73" spans="1:9">
      <c r="A73" s="70">
        <f t="shared" si="4"/>
        <v>44629</v>
      </c>
      <c r="B73" s="75">
        <f>WEEKNUM(Tableau2[[#This Row],[JOUR]])</f>
        <v>11</v>
      </c>
      <c r="G73" s="79"/>
      <c r="H73" s="76" t="str">
        <f>IF(IF(AND(D73&lt;&gt;0,E73&lt;&gt;0),D73-C73+F73-E73,F73-C73)+ IF(Decompte!G73&lt;&gt;"",VLOOKUP(Decompte!G73,Absences[],2,FALSE))=0,"",IF(AND(D73&lt;&gt;0,E73&lt;&gt;0),D73-C73+F73-E73,F73-C73)+ IF(Decompte!G73&lt;&gt;"",VLOOKUP(Decompte!G73,Absences[],2,FALSE)))</f>
        <v/>
      </c>
      <c r="I73" s="73" t="str">
        <f t="shared" si="3"/>
        <v/>
      </c>
    </row>
    <row r="74" spans="1:9">
      <c r="A74" s="70">
        <f t="shared" si="4"/>
        <v>44630</v>
      </c>
      <c r="B74" s="75">
        <f>WEEKNUM(Tableau2[[#This Row],[JOUR]])</f>
        <v>11</v>
      </c>
      <c r="G74" s="79"/>
      <c r="H74" s="76" t="str">
        <f>IF(IF(AND(D74&lt;&gt;0,E74&lt;&gt;0),D74-C74+F74-E74,F74-C74)+ IF(Decompte!G74&lt;&gt;"",VLOOKUP(Decompte!G74,Absences[],2,FALSE))=0,"",IF(AND(D74&lt;&gt;0,E74&lt;&gt;0),D74-C74+F74-E74,F74-C74)+ IF(Decompte!G74&lt;&gt;"",VLOOKUP(Decompte!G74,Absences[],2,FALSE)))</f>
        <v/>
      </c>
      <c r="I74" s="73" t="str">
        <f t="shared" si="3"/>
        <v/>
      </c>
    </row>
    <row r="75" spans="1:9">
      <c r="A75" s="70">
        <f t="shared" si="4"/>
        <v>44631</v>
      </c>
      <c r="B75" s="75">
        <f>WEEKNUM(Tableau2[[#This Row],[JOUR]])</f>
        <v>11</v>
      </c>
      <c r="G75" s="79"/>
      <c r="H75" s="76" t="str">
        <f>IF(IF(AND(D75&lt;&gt;0,E75&lt;&gt;0),D75-C75+F75-E75,F75-C75)+ IF(Decompte!G75&lt;&gt;"",VLOOKUP(Decompte!G75,Absences[],2,FALSE))=0,"",IF(AND(D75&lt;&gt;0,E75&lt;&gt;0),D75-C75+F75-E75,F75-C75)+ IF(Decompte!G75&lt;&gt;"",VLOOKUP(Decompte!G75,Absences[],2,FALSE)))</f>
        <v/>
      </c>
      <c r="I75" s="73" t="str">
        <f t="shared" si="3"/>
        <v/>
      </c>
    </row>
    <row r="76" spans="1:9">
      <c r="A76" s="70">
        <f t="shared" si="4"/>
        <v>44632</v>
      </c>
      <c r="B76" s="75">
        <f>WEEKNUM(Tableau2[[#This Row],[JOUR]])</f>
        <v>11</v>
      </c>
      <c r="G76" s="79"/>
      <c r="H76" s="76" t="str">
        <f>IF(IF(AND(D76&lt;&gt;0,E76&lt;&gt;0),D76-C76+F76-E76,F76-C76)+ IF(Decompte!G76&lt;&gt;"",VLOOKUP(Decompte!G76,Absences[],2,FALSE))=0,"",IF(AND(D76&lt;&gt;0,E76&lt;&gt;0),D76-C76+F76-E76,F76-C76)+ IF(Decompte!G76&lt;&gt;"",VLOOKUP(Decompte!G76,Absences[],2,FALSE)))</f>
        <v/>
      </c>
      <c r="I76" s="73" t="str">
        <f t="shared" si="3"/>
        <v/>
      </c>
    </row>
    <row r="77" spans="1:9">
      <c r="A77" s="70">
        <f t="shared" si="4"/>
        <v>44633</v>
      </c>
      <c r="B77" s="75">
        <f>WEEKNUM(Tableau2[[#This Row],[JOUR]])</f>
        <v>11</v>
      </c>
      <c r="G77" s="79"/>
      <c r="H77" s="76" t="str">
        <f>IF(IF(AND(D77&lt;&gt;0,E77&lt;&gt;0),D77-C77+F77-E77,F77-C77)+ IF(Decompte!G77&lt;&gt;"",VLOOKUP(Decompte!G77,Absences[],2,FALSE))=0,"",IF(AND(D77&lt;&gt;0,E77&lt;&gt;0),D77-C77+F77-E77,F77-C77)+ IF(Decompte!G77&lt;&gt;"",VLOOKUP(Decompte!G77,Absences[],2,FALSE)))</f>
        <v/>
      </c>
      <c r="I77" s="73" t="str">
        <f t="shared" si="3"/>
        <v/>
      </c>
    </row>
    <row r="78" spans="1:9">
      <c r="A78" s="70">
        <f t="shared" si="4"/>
        <v>44634</v>
      </c>
      <c r="B78" s="75">
        <f>WEEKNUM(Tableau2[[#This Row],[JOUR]])</f>
        <v>12</v>
      </c>
      <c r="G78" s="79"/>
      <c r="H78" s="76" t="str">
        <f>IF(IF(AND(D78&lt;&gt;0,E78&lt;&gt;0),D78-C78+F78-E78,F78-C78)+ IF(Decompte!G78&lt;&gt;"",VLOOKUP(Decompte!G78,Absences[],2,FALSE))=0,"",IF(AND(D78&lt;&gt;0,E78&lt;&gt;0),D78-C78+F78-E78,F78-C78)+ IF(Decompte!G78&lt;&gt;"",VLOOKUP(Decompte!G78,Absences[],2,FALSE)))</f>
        <v/>
      </c>
      <c r="I78" s="73" t="str">
        <f t="shared" si="3"/>
        <v/>
      </c>
    </row>
    <row r="79" spans="1:9">
      <c r="A79" s="70">
        <f t="shared" si="4"/>
        <v>44635</v>
      </c>
      <c r="B79" s="75">
        <f>WEEKNUM(Tableau2[[#This Row],[JOUR]])</f>
        <v>12</v>
      </c>
      <c r="G79" s="79"/>
      <c r="H79" s="76" t="str">
        <f>IF(IF(AND(D79&lt;&gt;0,E79&lt;&gt;0),D79-C79+F79-E79,F79-C79)+ IF(Decompte!G79&lt;&gt;"",VLOOKUP(Decompte!G79,Absences[],2,FALSE))=0,"",IF(AND(D79&lt;&gt;0,E79&lt;&gt;0),D79-C79+F79-E79,F79-C79)+ IF(Decompte!G79&lt;&gt;"",VLOOKUP(Decompte!G79,Absences[],2,FALSE)))</f>
        <v/>
      </c>
      <c r="I79" s="73" t="str">
        <f t="shared" si="3"/>
        <v/>
      </c>
    </row>
    <row r="80" spans="1:9">
      <c r="A80" s="70">
        <f t="shared" si="4"/>
        <v>44636</v>
      </c>
      <c r="B80" s="75">
        <f>WEEKNUM(Tableau2[[#This Row],[JOUR]])</f>
        <v>12</v>
      </c>
      <c r="G80" s="79"/>
      <c r="H80" s="76" t="str">
        <f>IF(IF(AND(D80&lt;&gt;0,E80&lt;&gt;0),D80-C80+F80-E80,F80-C80)+ IF(Decompte!G80&lt;&gt;"",VLOOKUP(Decompte!G80,Absences[],2,FALSE))=0,"",IF(AND(D80&lt;&gt;0,E80&lt;&gt;0),D80-C80+F80-E80,F80-C80)+ IF(Decompte!G80&lt;&gt;"",VLOOKUP(Decompte!G80,Absences[],2,FALSE)))</f>
        <v/>
      </c>
      <c r="I80" s="73" t="str">
        <f t="shared" si="3"/>
        <v/>
      </c>
    </row>
    <row r="81" spans="1:9">
      <c r="A81" s="70">
        <f t="shared" si="4"/>
        <v>44637</v>
      </c>
      <c r="B81" s="75">
        <f>WEEKNUM(Tableau2[[#This Row],[JOUR]])</f>
        <v>12</v>
      </c>
      <c r="G81" s="79"/>
      <c r="H81" s="76" t="str">
        <f>IF(IF(AND(D81&lt;&gt;0,E81&lt;&gt;0),D81-C81+F81-E81,F81-C81)+ IF(Decompte!G81&lt;&gt;"",VLOOKUP(Decompte!G81,Absences[],2,FALSE))=0,"",IF(AND(D81&lt;&gt;0,E81&lt;&gt;0),D81-C81+F81-E81,F81-C81)+ IF(Decompte!G81&lt;&gt;"",VLOOKUP(Decompte!G81,Absences[],2,FALSE)))</f>
        <v/>
      </c>
      <c r="I81" s="73" t="str">
        <f t="shared" si="3"/>
        <v/>
      </c>
    </row>
    <row r="82" spans="1:9">
      <c r="A82" s="70">
        <f t="shared" si="4"/>
        <v>44638</v>
      </c>
      <c r="B82" s="75">
        <f>WEEKNUM(Tableau2[[#This Row],[JOUR]])</f>
        <v>12</v>
      </c>
      <c r="G82" s="79"/>
      <c r="H82" s="76" t="str">
        <f>IF(IF(AND(D82&lt;&gt;0,E82&lt;&gt;0),D82-C82+F82-E82,F82-C82)+ IF(Decompte!G82&lt;&gt;"",VLOOKUP(Decompte!G82,Absences[],2,FALSE))=0,"",IF(AND(D82&lt;&gt;0,E82&lt;&gt;0),D82-C82+F82-E82,F82-C82)+ IF(Decompte!G82&lt;&gt;"",VLOOKUP(Decompte!G82,Absences[],2,FALSE)))</f>
        <v/>
      </c>
      <c r="I82" s="73" t="str">
        <f t="shared" si="3"/>
        <v/>
      </c>
    </row>
    <row r="83" spans="1:9">
      <c r="A83" s="70">
        <f t="shared" si="4"/>
        <v>44639</v>
      </c>
      <c r="B83" s="75">
        <f>WEEKNUM(Tableau2[[#This Row],[JOUR]])</f>
        <v>12</v>
      </c>
      <c r="G83" s="79"/>
      <c r="H83" s="76" t="str">
        <f>IF(IF(AND(D83&lt;&gt;0,E83&lt;&gt;0),D83-C83+F83-E83,F83-C83)+ IF(Decompte!G83&lt;&gt;"",VLOOKUP(Decompte!G83,Absences[],2,FALSE))=0,"",IF(AND(D83&lt;&gt;0,E83&lt;&gt;0),D83-C83+F83-E83,F83-C83)+ IF(Decompte!G83&lt;&gt;"",VLOOKUP(Decompte!G83,Absences[],2,FALSE)))</f>
        <v/>
      </c>
      <c r="I83" s="73" t="str">
        <f t="shared" si="3"/>
        <v/>
      </c>
    </row>
    <row r="84" spans="1:9">
      <c r="A84" s="70">
        <f t="shared" si="4"/>
        <v>44640</v>
      </c>
      <c r="B84" s="75">
        <f>WEEKNUM(Tableau2[[#This Row],[JOUR]])</f>
        <v>12</v>
      </c>
      <c r="G84" s="79"/>
      <c r="H84" s="76" t="str">
        <f>IF(IF(AND(D84&lt;&gt;0,E84&lt;&gt;0),D84-C84+F84-E84,F84-C84)+ IF(Decompte!G84&lt;&gt;"",VLOOKUP(Decompte!G84,Absences[],2,FALSE))=0,"",IF(AND(D84&lt;&gt;0,E84&lt;&gt;0),D84-C84+F84-E84,F84-C84)+ IF(Decompte!G84&lt;&gt;"",VLOOKUP(Decompte!G84,Absences[],2,FALSE)))</f>
        <v/>
      </c>
      <c r="I84" s="73" t="str">
        <f t="shared" si="3"/>
        <v/>
      </c>
    </row>
    <row r="85" spans="1:9">
      <c r="A85" s="70">
        <f t="shared" si="4"/>
        <v>44641</v>
      </c>
      <c r="B85" s="75">
        <f>WEEKNUM(Tableau2[[#This Row],[JOUR]])</f>
        <v>13</v>
      </c>
      <c r="G85" s="79"/>
      <c r="H85" s="76" t="str">
        <f>IF(IF(AND(D85&lt;&gt;0,E85&lt;&gt;0),D85-C85+F85-E85,F85-C85)+ IF(Decompte!G85&lt;&gt;"",VLOOKUP(Decompte!G85,Absences[],2,FALSE))=0,"",IF(AND(D85&lt;&gt;0,E85&lt;&gt;0),D85-C85+F85-E85,F85-C85)+ IF(Decompte!G85&lt;&gt;"",VLOOKUP(Decompte!G85,Absences[],2,FALSE)))</f>
        <v/>
      </c>
      <c r="I85" s="73" t="str">
        <f t="shared" si="3"/>
        <v/>
      </c>
    </row>
    <row r="86" spans="1:9">
      <c r="A86" s="70">
        <f t="shared" si="4"/>
        <v>44642</v>
      </c>
      <c r="B86" s="75">
        <f>WEEKNUM(Tableau2[[#This Row],[JOUR]])</f>
        <v>13</v>
      </c>
      <c r="G86" s="79"/>
      <c r="H86" s="76" t="str">
        <f>IF(IF(AND(D86&lt;&gt;0,E86&lt;&gt;0),D86-C86+F86-E86,F86-C86)+ IF(Decompte!G86&lt;&gt;"",VLOOKUP(Decompte!G86,Absences[],2,FALSE))=0,"",IF(AND(D86&lt;&gt;0,E86&lt;&gt;0),D86-C86+F86-E86,F86-C86)+ IF(Decompte!G86&lt;&gt;"",VLOOKUP(Decompte!G86,Absences[],2,FALSE)))</f>
        <v/>
      </c>
      <c r="I86" s="73" t="str">
        <f t="shared" si="3"/>
        <v/>
      </c>
    </row>
    <row r="87" spans="1:9">
      <c r="A87" s="70">
        <f t="shared" si="4"/>
        <v>44643</v>
      </c>
      <c r="B87" s="75">
        <f>WEEKNUM(Tableau2[[#This Row],[JOUR]])</f>
        <v>13</v>
      </c>
      <c r="G87" s="79"/>
      <c r="H87" s="76" t="str">
        <f>IF(IF(AND(D87&lt;&gt;0,E87&lt;&gt;0),D87-C87+F87-E87,F87-C87)+ IF(Decompte!G87&lt;&gt;"",VLOOKUP(Decompte!G87,Absences[],2,FALSE))=0,"",IF(AND(D87&lt;&gt;0,E87&lt;&gt;0),D87-C87+F87-E87,F87-C87)+ IF(Decompte!G87&lt;&gt;"",VLOOKUP(Decompte!G87,Absences[],2,FALSE)))</f>
        <v/>
      </c>
      <c r="I87" s="73" t="str">
        <f t="shared" si="3"/>
        <v/>
      </c>
    </row>
    <row r="88" spans="1:9">
      <c r="A88" s="70">
        <f t="shared" si="4"/>
        <v>44644</v>
      </c>
      <c r="B88" s="75">
        <f>WEEKNUM(Tableau2[[#This Row],[JOUR]])</f>
        <v>13</v>
      </c>
      <c r="G88" s="79"/>
      <c r="H88" s="76" t="str">
        <f>IF(IF(AND(D88&lt;&gt;0,E88&lt;&gt;0),D88-C88+F88-E88,F88-C88)+ IF(Decompte!G88&lt;&gt;"",VLOOKUP(Decompte!G88,Absences[],2,FALSE))=0,"",IF(AND(D88&lt;&gt;0,E88&lt;&gt;0),D88-C88+F88-E88,F88-C88)+ IF(Decompte!G88&lt;&gt;"",VLOOKUP(Decompte!G88,Absences[],2,FALSE)))</f>
        <v/>
      </c>
      <c r="I88" s="73" t="str">
        <f t="shared" si="3"/>
        <v/>
      </c>
    </row>
    <row r="89" spans="1:9">
      <c r="A89" s="70">
        <f t="shared" si="4"/>
        <v>44645</v>
      </c>
      <c r="B89" s="75">
        <f>WEEKNUM(Tableau2[[#This Row],[JOUR]])</f>
        <v>13</v>
      </c>
      <c r="G89" s="79"/>
      <c r="H89" s="76" t="str">
        <f>IF(IF(AND(D89&lt;&gt;0,E89&lt;&gt;0),D89-C89+F89-E89,F89-C89)+ IF(Decompte!G89&lt;&gt;"",VLOOKUP(Decompte!G89,Absences[],2,FALSE))=0,"",IF(AND(D89&lt;&gt;0,E89&lt;&gt;0),D89-C89+F89-E89,F89-C89)+ IF(Decompte!G89&lt;&gt;"",VLOOKUP(Decompte!G89,Absences[],2,FALSE)))</f>
        <v/>
      </c>
      <c r="I89" s="73" t="str">
        <f t="shared" si="3"/>
        <v/>
      </c>
    </row>
    <row r="90" spans="1:9">
      <c r="A90" s="70">
        <f t="shared" si="4"/>
        <v>44646</v>
      </c>
      <c r="B90" s="75">
        <f>WEEKNUM(Tableau2[[#This Row],[JOUR]])</f>
        <v>13</v>
      </c>
      <c r="G90" s="79"/>
      <c r="H90" s="76" t="str">
        <f>IF(IF(AND(D90&lt;&gt;0,E90&lt;&gt;0),D90-C90+F90-E90,F90-C90)+ IF(Decompte!G90&lt;&gt;"",VLOOKUP(Decompte!G90,Absences[],2,FALSE))=0,"",IF(AND(D90&lt;&gt;0,E90&lt;&gt;0),D90-C90+F90-E90,F90-C90)+ IF(Decompte!G90&lt;&gt;"",VLOOKUP(Decompte!G90,Absences[],2,FALSE)))</f>
        <v/>
      </c>
      <c r="I90" s="73" t="str">
        <f t="shared" si="3"/>
        <v/>
      </c>
    </row>
    <row r="91" spans="1:9">
      <c r="A91" s="70">
        <f t="shared" si="4"/>
        <v>44647</v>
      </c>
      <c r="B91" s="75">
        <f>WEEKNUM(Tableau2[[#This Row],[JOUR]])</f>
        <v>13</v>
      </c>
      <c r="G91" s="79"/>
      <c r="H91" s="76" t="str">
        <f>IF(IF(AND(D91&lt;&gt;0,E91&lt;&gt;0),D91-C91+F91-E91,F91-C91)+ IF(Decompte!G91&lt;&gt;"",VLOOKUP(Decompte!G91,Absences[],2,FALSE))=0,"",IF(AND(D91&lt;&gt;0,E91&lt;&gt;0),D91-C91+F91-E91,F91-C91)+ IF(Decompte!G91&lt;&gt;"",VLOOKUP(Decompte!G91,Absences[],2,FALSE)))</f>
        <v/>
      </c>
      <c r="I91" s="73" t="str">
        <f t="shared" si="3"/>
        <v/>
      </c>
    </row>
    <row r="92" spans="1:9">
      <c r="A92" s="70">
        <f t="shared" si="4"/>
        <v>44648</v>
      </c>
      <c r="B92" s="75">
        <f>WEEKNUM(Tableau2[[#This Row],[JOUR]])</f>
        <v>14</v>
      </c>
      <c r="G92" s="79"/>
      <c r="H92" s="76" t="str">
        <f>IF(IF(AND(D92&lt;&gt;0,E92&lt;&gt;0),D92-C92+F92-E92,F92-C92)+ IF(Decompte!G92&lt;&gt;"",VLOOKUP(Decompte!G92,Absences[],2,FALSE))=0,"",IF(AND(D92&lt;&gt;0,E92&lt;&gt;0),D92-C92+F92-E92,F92-C92)+ IF(Decompte!G92&lt;&gt;"",VLOOKUP(Decompte!G92,Absences[],2,FALSE)))</f>
        <v/>
      </c>
      <c r="I92" s="73" t="str">
        <f t="shared" si="3"/>
        <v/>
      </c>
    </row>
    <row r="93" spans="1:9">
      <c r="A93" s="70">
        <f t="shared" si="4"/>
        <v>44649</v>
      </c>
      <c r="B93" s="75">
        <f>WEEKNUM(Tableau2[[#This Row],[JOUR]])</f>
        <v>14</v>
      </c>
      <c r="G93" s="79"/>
      <c r="H93" s="76" t="str">
        <f>IF(IF(AND(D93&lt;&gt;0,E93&lt;&gt;0),D93-C93+F93-E93,F93-C93)+ IF(Decompte!G93&lt;&gt;"",VLOOKUP(Decompte!G93,Absences[],2,FALSE))=0,"",IF(AND(D93&lt;&gt;0,E93&lt;&gt;0),D93-C93+F93-E93,F93-C93)+ IF(Decompte!G93&lt;&gt;"",VLOOKUP(Decompte!G93,Absences[],2,FALSE)))</f>
        <v/>
      </c>
      <c r="I93" s="73" t="str">
        <f t="shared" si="3"/>
        <v/>
      </c>
    </row>
    <row r="94" spans="1:9">
      <c r="A94" s="70">
        <f t="shared" si="4"/>
        <v>44650</v>
      </c>
      <c r="B94" s="75">
        <f>WEEKNUM(Tableau2[[#This Row],[JOUR]])</f>
        <v>14</v>
      </c>
      <c r="G94" s="79"/>
      <c r="H94" s="76" t="str">
        <f>IF(IF(AND(D94&lt;&gt;0,E94&lt;&gt;0),D94-C94+F94-E94,F94-C94)+ IF(Decompte!G94&lt;&gt;"",VLOOKUP(Decompte!G94,Absences[],2,FALSE))=0,"",IF(AND(D94&lt;&gt;0,E94&lt;&gt;0),D94-C94+F94-E94,F94-C94)+ IF(Decompte!G94&lt;&gt;"",VLOOKUP(Decompte!G94,Absences[],2,FALSE)))</f>
        <v/>
      </c>
      <c r="I94" s="73" t="str">
        <f t="shared" si="3"/>
        <v/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Feuil2!$C$103:$C$108</xm:f>
          </x14:formula1>
          <xm:sqref>G2:G94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Decompte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CAZIN</dc:creator>
  <cp:lastModifiedBy>Henri</cp:lastModifiedBy>
  <cp:lastPrinted>2023-11-14T15:11:11Z</cp:lastPrinted>
  <dcterms:created xsi:type="dcterms:W3CDTF">2023-01-13T09:03:00Z</dcterms:created>
  <dcterms:modified xsi:type="dcterms:W3CDTF">2026-01-18T15:09:46Z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BD0E57CA33E04D428F437F65D4B01FBB</vt:lpwstr>
  </property>
  <property fmtid="{D5CDD505-2E9C-101B-9397-08002B2CF9AE}" pid="3" name="KSOProductBuildVer">
    <vt:lpwstr>1036-11.2.0.11417</vt:lpwstr>
  </property>
</Properties>
</file>