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Accueil" sheetId="4" r:id="rId1"/>
    <sheet name="Entrée-Sortie" sheetId="5" r:id="rId2"/>
    <sheet name="Bon_Sortie" sheetId="8" r:id="rId3"/>
    <sheet name="BDD" sheetId="3" r:id="rId4"/>
    <sheet name="Emprunteurs" sheetId="2" r:id="rId5"/>
    <sheet name="Calendrier" sheetId="6" r:id="rId6"/>
    <sheet name="Listes" sheetId="7" r:id="rId7"/>
  </sheets>
  <functionGroups builtInGroupCount="18"/>
  <definedNames>
    <definedName name="Années">Accueil!$A$1:$A$11</definedName>
    <definedName name="Imprime_Cal">Calendrier!$A$2:$M$34</definedName>
    <definedName name="Jours_Feries">Listes!$E$3:$E$14</definedName>
    <definedName name="Liste">T_BDD[Ref]</definedName>
    <definedName name="Mois">Listes!$B$2:$B$13</definedName>
    <definedName name="_xlnm.Print_Area" localSheetId="2">Bon_Sortie!$A$1:$E$27</definedName>
    <definedName name="_xlnm.Print_Area" localSheetId="5">Calendrier!$A$1:$H$37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8" l="1"/>
  <c r="E14" i="8"/>
  <c r="E15" i="8"/>
  <c r="E16" i="8"/>
  <c r="E17" i="8"/>
  <c r="E18" i="8"/>
  <c r="E19" i="8"/>
  <c r="E20" i="8"/>
  <c r="E22" i="8" l="1"/>
  <c r="D3" i="3"/>
  <c r="D4" i="3"/>
  <c r="D5" i="3"/>
  <c r="D6" i="3"/>
  <c r="D7" i="3"/>
  <c r="D8" i="3"/>
  <c r="D9" i="3"/>
  <c r="D10" i="3"/>
  <c r="D11" i="3"/>
  <c r="D12" i="3"/>
  <c r="C15" i="8" l="1"/>
  <c r="C16" i="8"/>
  <c r="C17" i="8"/>
  <c r="C18" i="8"/>
  <c r="C19" i="8"/>
  <c r="C20" i="8"/>
  <c r="C21" i="8"/>
  <c r="C11" i="8"/>
  <c r="C10" i="8"/>
  <c r="C9" i="8"/>
  <c r="C14" i="8"/>
  <c r="E2" i="7" l="1"/>
  <c r="E14" i="7" s="1"/>
  <c r="E3" i="7" l="1"/>
  <c r="E11" i="7"/>
  <c r="E7" i="7"/>
  <c r="E13" i="7"/>
  <c r="E4" i="7"/>
  <c r="E6" i="7"/>
  <c r="E10" i="7"/>
  <c r="E12" i="7"/>
  <c r="E8" i="7" l="1"/>
  <c r="E9" i="7"/>
  <c r="E5" i="7"/>
  <c r="A2" i="6" l="1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</calcChain>
</file>

<file path=xl/sharedStrings.xml><?xml version="1.0" encoding="utf-8"?>
<sst xmlns="http://schemas.openxmlformats.org/spreadsheetml/2006/main" count="146" uniqueCount="127">
  <si>
    <t>Foot</t>
  </si>
  <si>
    <t>Tennis</t>
  </si>
  <si>
    <t>Volley</t>
  </si>
  <si>
    <t>Nom des emprunteurs</t>
  </si>
  <si>
    <t>ASSO1</t>
  </si>
  <si>
    <t>ASSO2</t>
  </si>
  <si>
    <t>Responsable</t>
  </si>
  <si>
    <t>Tél</t>
  </si>
  <si>
    <t>Ref</t>
  </si>
  <si>
    <t>dénomination</t>
  </si>
  <si>
    <t>Qté initiale</t>
  </si>
  <si>
    <t>Qté en stock</t>
  </si>
  <si>
    <t>SUIVI DES STOCK</t>
  </si>
  <si>
    <t>St</t>
  </si>
  <si>
    <t>Stand</t>
  </si>
  <si>
    <t>StB</t>
  </si>
  <si>
    <t>Stand Buvette</t>
  </si>
  <si>
    <t>CCTIV</t>
  </si>
  <si>
    <t>Barnum 4m x 3m CCTIV</t>
  </si>
  <si>
    <t>T3</t>
  </si>
  <si>
    <t>Tables de 3m (12pers.)</t>
  </si>
  <si>
    <t>T2.5</t>
  </si>
  <si>
    <t>Tables de 2,5m (10pers.)</t>
  </si>
  <si>
    <t>Ch-orange</t>
  </si>
  <si>
    <t>Chaise / coquille orange</t>
  </si>
  <si>
    <t>Ch-beige</t>
  </si>
  <si>
    <t>chaise / coquille beige</t>
  </si>
  <si>
    <t>Bc-P</t>
  </si>
  <si>
    <t>Bancs pliables</t>
  </si>
  <si>
    <t>G-E</t>
  </si>
  <si>
    <t>Grille Expo 2m x 1,20m</t>
  </si>
  <si>
    <t>B-V</t>
  </si>
  <si>
    <t>Barrière Vauban</t>
  </si>
  <si>
    <t>Id</t>
  </si>
  <si>
    <t>Emprunteur</t>
  </si>
  <si>
    <t>Téléphone</t>
  </si>
  <si>
    <t>Mail</t>
  </si>
  <si>
    <t>Durée</t>
  </si>
  <si>
    <t>Date Restitution</t>
  </si>
  <si>
    <t>asso1@orange.fr</t>
  </si>
  <si>
    <t>Dte emprunt</t>
  </si>
  <si>
    <t>Qté</t>
  </si>
  <si>
    <t>Zzzz</t>
  </si>
  <si>
    <t>06 05 04 03 02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</si>
  <si>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</si>
  <si>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</si>
  <si>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</si>
  <si>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</si>
  <si>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</si>
  <si>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</si>
  <si>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</si>
  <si>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</si>
  <si>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</si>
  <si>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</si>
  <si>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</si>
  <si>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</si>
  <si>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</si>
  <si>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</si>
  <si>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</si>
  <si>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Calendrier du Matériel emprunté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</si>
  <si>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</si>
  <si>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</si>
  <si>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</si>
  <si>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</si>
  <si>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</si>
  <si>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</si>
  <si>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</si>
  <si>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</si>
  <si>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</si>
  <si>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</si>
  <si>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</si>
  <si>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</si>
  <si>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</si>
  <si>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</si>
  <si>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Tarif</t>
  </si>
  <si>
    <t>Nom</t>
  </si>
  <si>
    <t>N° Téléphone</t>
  </si>
  <si>
    <t>MATERIEL EMPRUNTE</t>
  </si>
  <si>
    <t>Code</t>
  </si>
  <si>
    <t>Dénomination</t>
  </si>
  <si>
    <t>EMPRUNTEUR</t>
  </si>
  <si>
    <t>Signatures:</t>
  </si>
  <si>
    <t xml:space="preserve">Date </t>
  </si>
  <si>
    <t xml:space="preserve">COMMUNE DE </t>
  </si>
  <si>
    <t>BON DE SORTIE PRÊT DE MATERIEL</t>
  </si>
  <si>
    <t>ADRESSE</t>
  </si>
  <si>
    <t>CP-VILLE</t>
  </si>
  <si>
    <t>TELEPHONE</t>
  </si>
  <si>
    <t>Matériel1 emprunté</t>
  </si>
  <si>
    <t>Référence1</t>
  </si>
  <si>
    <t>Référence2</t>
  </si>
  <si>
    <t>Matériel2 emprunté</t>
  </si>
  <si>
    <t>Matériel3 emprunté</t>
  </si>
  <si>
    <t>Matériel4 emprunté</t>
  </si>
  <si>
    <t>Matériel5 emprunté</t>
  </si>
  <si>
    <t>Matériel6 emprunté</t>
  </si>
  <si>
    <t>Référence3</t>
  </si>
  <si>
    <t>Référence4</t>
  </si>
  <si>
    <t>Référence5</t>
  </si>
  <si>
    <t>Référence6</t>
  </si>
  <si>
    <t>Qté1</t>
  </si>
  <si>
    <t>Qté2</t>
  </si>
  <si>
    <t>Qté3</t>
  </si>
  <si>
    <t>Qté4</t>
  </si>
  <si>
    <t>Qté5</t>
  </si>
  <si>
    <t>Qté6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</si>
  <si>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</si>
  <si>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</si>
  <si>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</si>
  <si>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</si>
  <si>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</si>
  <si>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</si>
  <si>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</si>
  <si>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</si>
  <si>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</si>
  <si>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</si>
  <si>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</si>
  <si>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</si>
  <si>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&lt;&lt;--- Cliquer dans la colonne pour choisir l'emprunteur</t>
  </si>
  <si>
    <t>19/09/2025</t>
  </si>
  <si>
    <t>TARIF</t>
  </si>
  <si>
    <t>Total</t>
  </si>
  <si>
    <t>Total à Payer--&gt;</t>
  </si>
  <si>
    <t>TABLEAU DE BORD</t>
  </si>
  <si>
    <t>Dudule</t>
  </si>
  <si>
    <t>05 04 03 02 01</t>
  </si>
  <si>
    <t>asso2@free.fr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</si>
</sst>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dd\ dd"/>
    <numFmt numFmtId="166" formatCode="mmmm"/>
    <numFmt numFmtId="167" formatCode="#,##0.00\ &quot;€&quot;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75">
    <xf numFmtId="0" fontId="0" fillId="0" borderId="0" xfId="0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2"/>
    <xf numFmtId="0" fontId="3" fillId="0" borderId="0" xfId="2" applyFont="1"/>
    <xf numFmtId="165" fontId="3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0" fontId="4" fillId="3" borderId="0" xfId="2" applyFont="1" applyFill="1" applyAlignment="1" applyProtection="1">
      <alignment horizontal="center" vertical="center"/>
      <protection locked="0"/>
    </xf>
    <xf numFmtId="166" fontId="5" fillId="0" borderId="0" xfId="2" applyNumberFormat="1" applyFont="1" applyAlignment="1">
      <alignment horizontal="center" vertical="center"/>
    </xf>
    <xf numFmtId="0" fontId="2" fillId="0" borderId="0" xfId="2" applyAlignment="1">
      <alignment vertical="center"/>
    </xf>
    <xf numFmtId="0" fontId="6" fillId="2" borderId="0" xfId="2" applyFont="1" applyFill="1" applyAlignment="1" applyProtection="1">
      <alignment horizontal="center" vertical="center"/>
      <protection locked="0"/>
    </xf>
    <xf numFmtId="0" fontId="3" fillId="0" borderId="1" xfId="2" applyNumberFormat="1" applyFont="1" applyBorder="1" applyAlignment="1">
      <alignment horizontal="center"/>
    </xf>
    <xf numFmtId="0" fontId="3" fillId="0" borderId="1" xfId="2" applyNumberFormat="1" applyFont="1" applyBorder="1" applyProtection="1">
      <protection locked="0"/>
    </xf>
    <xf numFmtId="0" fontId="3" fillId="0" borderId="1" xfId="2" applyNumberFormat="1" applyFont="1" applyFill="1" applyBorder="1"/>
    <xf numFmtId="0" fontId="3" fillId="0" borderId="1" xfId="2" applyNumberFormat="1" applyFont="1" applyBorder="1"/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8" fillId="0" borderId="5" xfId="0" applyFont="1" applyBorder="1"/>
    <xf numFmtId="0" fontId="8" fillId="0" borderId="0" xfId="0" applyFont="1"/>
    <xf numFmtId="0" fontId="8" fillId="0" borderId="1" xfId="0" applyFont="1" applyBorder="1"/>
    <xf numFmtId="0" fontId="8" fillId="0" borderId="6" xfId="0" applyFont="1" applyBorder="1"/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14" fontId="8" fillId="0" borderId="0" xfId="0" applyNumberFormat="1" applyFont="1"/>
    <xf numFmtId="0" fontId="9" fillId="0" borderId="0" xfId="2" applyFont="1"/>
    <xf numFmtId="0" fontId="7" fillId="0" borderId="0" xfId="2" applyFont="1" applyAlignment="1"/>
    <xf numFmtId="167" fontId="8" fillId="0" borderId="0" xfId="0" applyNumberFormat="1" applyFont="1"/>
    <xf numFmtId="167" fontId="0" fillId="0" borderId="0" xfId="0" applyNumberFormat="1"/>
    <xf numFmtId="0" fontId="8" fillId="4" borderId="19" xfId="0" applyFont="1" applyFill="1" applyBorder="1"/>
    <xf numFmtId="0" fontId="8" fillId="4" borderId="23" xfId="0" applyFont="1" applyFill="1" applyBorder="1"/>
    <xf numFmtId="167" fontId="8" fillId="0" borderId="15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67" fontId="8" fillId="0" borderId="0" xfId="0" applyNumberFormat="1" applyFont="1" applyBorder="1"/>
    <xf numFmtId="167" fontId="8" fillId="0" borderId="26" xfId="0" applyNumberFormat="1" applyFont="1" applyBorder="1"/>
    <xf numFmtId="167" fontId="8" fillId="2" borderId="22" xfId="0" applyNumberFormat="1" applyFont="1" applyFill="1" applyBorder="1"/>
    <xf numFmtId="0" fontId="0" fillId="7" borderId="0" xfId="0" applyFill="1"/>
    <xf numFmtId="0" fontId="11" fillId="7" borderId="0" xfId="0" applyFont="1" applyFill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4" fontId="8" fillId="0" borderId="20" xfId="0" applyNumberFormat="1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2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8" formatCode="dddd\ 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numFmt numFmtId="167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4" formatCode="0#&quot; &quot;##&quot; &quot;##&quot; &quot;##&quot; &quot;##"/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1</xdr:row>
      <xdr:rowOff>15240</xdr:rowOff>
    </xdr:from>
    <xdr:to>
      <xdr:col>4</xdr:col>
      <xdr:colOff>83820</xdr:colOff>
      <xdr:row>6</xdr:row>
      <xdr:rowOff>114300</xdr:rowOff>
    </xdr:to>
    <xdr:sp macro="[0]!Va_Cal" textlink="">
      <xdr:nvSpPr>
        <xdr:cNvPr id="8" name="Organigramme : Alternative 7"/>
        <xdr:cNvSpPr/>
      </xdr:nvSpPr>
      <xdr:spPr>
        <a:xfrm>
          <a:off x="1219200" y="381000"/>
          <a:ext cx="2827020" cy="10134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CALENDRIER</a:t>
          </a:r>
        </a:p>
      </xdr:txBody>
    </xdr:sp>
    <xdr:clientData/>
  </xdr:twoCellAnchor>
  <xdr:twoCellAnchor>
    <xdr:from>
      <xdr:col>3</xdr:col>
      <xdr:colOff>464820</xdr:colOff>
      <xdr:row>7</xdr:row>
      <xdr:rowOff>53340</xdr:rowOff>
    </xdr:from>
    <xdr:to>
      <xdr:col>7</xdr:col>
      <xdr:colOff>121920</xdr:colOff>
      <xdr:row>12</xdr:row>
      <xdr:rowOff>152400</xdr:rowOff>
    </xdr:to>
    <xdr:sp macro="[0]!Appel_Form1" textlink="">
      <xdr:nvSpPr>
        <xdr:cNvPr id="9" name="Organigramme : Alternative 8"/>
        <xdr:cNvSpPr/>
      </xdr:nvSpPr>
      <xdr:spPr>
        <a:xfrm>
          <a:off x="2842260" y="1516380"/>
          <a:ext cx="2827020" cy="101346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6</xdr:col>
      <xdr:colOff>502920</xdr:colOff>
      <xdr:row>13</xdr:row>
      <xdr:rowOff>129540</xdr:rowOff>
    </xdr:from>
    <xdr:to>
      <xdr:col>10</xdr:col>
      <xdr:colOff>160020</xdr:colOff>
      <xdr:row>19</xdr:row>
      <xdr:rowOff>45720</xdr:rowOff>
    </xdr:to>
    <xdr:sp macro="[0]!Appel_Form2" textlink="">
      <xdr:nvSpPr>
        <xdr:cNvPr id="11" name="Organigramme : Alternative 10"/>
        <xdr:cNvSpPr/>
      </xdr:nvSpPr>
      <xdr:spPr>
        <a:xfrm>
          <a:off x="5257800" y="2689860"/>
          <a:ext cx="2827020" cy="1013460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AJOUT EMPUNTEUR</a:t>
          </a:r>
        </a:p>
      </xdr:txBody>
    </xdr:sp>
    <xdr:clientData/>
  </xdr:twoCellAnchor>
  <xdr:twoCellAnchor>
    <xdr:from>
      <xdr:col>9</xdr:col>
      <xdr:colOff>579120</xdr:colOff>
      <xdr:row>19</xdr:row>
      <xdr:rowOff>121920</xdr:rowOff>
    </xdr:from>
    <xdr:to>
      <xdr:col>13</xdr:col>
      <xdr:colOff>236220</xdr:colOff>
      <xdr:row>25</xdr:row>
      <xdr:rowOff>38100</xdr:rowOff>
    </xdr:to>
    <xdr:sp macro="[0]!Module1.Imprime_Cal" textlink="">
      <xdr:nvSpPr>
        <xdr:cNvPr id="13" name="Organigramme : Alternative 12"/>
        <xdr:cNvSpPr/>
      </xdr:nvSpPr>
      <xdr:spPr>
        <a:xfrm>
          <a:off x="7711440" y="3779520"/>
          <a:ext cx="2827020" cy="1013460"/>
        </a:xfrm>
        <a:prstGeom prst="flowChartAlternateProcess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12</xdr:col>
      <xdr:colOff>624840</xdr:colOff>
      <xdr:row>25</xdr:row>
      <xdr:rowOff>99060</xdr:rowOff>
    </xdr:from>
    <xdr:to>
      <xdr:col>16</xdr:col>
      <xdr:colOff>281940</xdr:colOff>
      <xdr:row>31</xdr:row>
      <xdr:rowOff>15240</xdr:rowOff>
    </xdr:to>
    <xdr:sp macro="[0]!RAZ_ES" textlink="">
      <xdr:nvSpPr>
        <xdr:cNvPr id="10" name="Organigramme : Alternative 9"/>
        <xdr:cNvSpPr/>
      </xdr:nvSpPr>
      <xdr:spPr>
        <a:xfrm>
          <a:off x="10134600" y="4853940"/>
          <a:ext cx="2827020" cy="1013460"/>
        </a:xfrm>
        <a:prstGeom prst="flowChartAlternateProcess">
          <a:avLst/>
        </a:prstGeom>
        <a:solidFill>
          <a:srgbClr val="0066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RAZ DONNEES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ENTREES-SORTIES</a:t>
          </a:r>
        </a:p>
      </xdr:txBody>
    </xdr:sp>
    <xdr:clientData/>
  </xdr:twoCellAnchor>
  <xdr:twoCellAnchor>
    <xdr:from>
      <xdr:col>12</xdr:col>
      <xdr:colOff>571500</xdr:colOff>
      <xdr:row>2</xdr:row>
      <xdr:rowOff>53340</xdr:rowOff>
    </xdr:from>
    <xdr:to>
      <xdr:col>14</xdr:col>
      <xdr:colOff>53340</xdr:colOff>
      <xdr:row>5</xdr:row>
      <xdr:rowOff>117348</xdr:rowOff>
    </xdr:to>
    <xdr:sp macro="[0]!Va_ES" textlink="">
      <xdr:nvSpPr>
        <xdr:cNvPr id="2" name="Organigramme : Document 1"/>
        <xdr:cNvSpPr/>
      </xdr:nvSpPr>
      <xdr:spPr>
        <a:xfrm>
          <a:off x="10081260" y="56388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Entrées-Sorties</a:t>
          </a:r>
        </a:p>
      </xdr:txBody>
    </xdr:sp>
    <xdr:clientData/>
  </xdr:twoCellAnchor>
  <xdr:twoCellAnchor>
    <xdr:from>
      <xdr:col>12</xdr:col>
      <xdr:colOff>640080</xdr:colOff>
      <xdr:row>6</xdr:row>
      <xdr:rowOff>83820</xdr:rowOff>
    </xdr:from>
    <xdr:to>
      <xdr:col>14</xdr:col>
      <xdr:colOff>121920</xdr:colOff>
      <xdr:row>9</xdr:row>
      <xdr:rowOff>147828</xdr:rowOff>
    </xdr:to>
    <xdr:sp macro="[0]!Va_BS" textlink="">
      <xdr:nvSpPr>
        <xdr:cNvPr id="14" name="Organigramme : Document 13"/>
        <xdr:cNvSpPr/>
      </xdr:nvSpPr>
      <xdr:spPr>
        <a:xfrm>
          <a:off x="10149840" y="132588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Bon de Sortie</a:t>
          </a:r>
        </a:p>
      </xdr:txBody>
    </xdr:sp>
    <xdr:clientData/>
  </xdr:twoCellAnchor>
  <xdr:twoCellAnchor>
    <xdr:from>
      <xdr:col>12</xdr:col>
      <xdr:colOff>662940</xdr:colOff>
      <xdr:row>10</xdr:row>
      <xdr:rowOff>129540</xdr:rowOff>
    </xdr:from>
    <xdr:to>
      <xdr:col>14</xdr:col>
      <xdr:colOff>266700</xdr:colOff>
      <xdr:row>14</xdr:row>
      <xdr:rowOff>10668</xdr:rowOff>
    </xdr:to>
    <xdr:sp macro="[0]!Va_BDD" textlink="">
      <xdr:nvSpPr>
        <xdr:cNvPr id="15" name="Organigramme : Document 14"/>
        <xdr:cNvSpPr/>
      </xdr:nvSpPr>
      <xdr:spPr>
        <a:xfrm>
          <a:off x="10172700" y="2103120"/>
          <a:ext cx="118872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Base de Données</a:t>
          </a:r>
        </a:p>
      </xdr:txBody>
    </xdr:sp>
    <xdr:clientData/>
  </xdr:twoCellAnchor>
  <xdr:twoCellAnchor>
    <xdr:from>
      <xdr:col>14</xdr:col>
      <xdr:colOff>335280</xdr:colOff>
      <xdr:row>2</xdr:row>
      <xdr:rowOff>45720</xdr:rowOff>
    </xdr:from>
    <xdr:to>
      <xdr:col>15</xdr:col>
      <xdr:colOff>609600</xdr:colOff>
      <xdr:row>5</xdr:row>
      <xdr:rowOff>109728</xdr:rowOff>
    </xdr:to>
    <xdr:sp macro="[0]!Va_Emprunteur" textlink="">
      <xdr:nvSpPr>
        <xdr:cNvPr id="17" name="Organigramme : Document 16"/>
        <xdr:cNvSpPr/>
      </xdr:nvSpPr>
      <xdr:spPr>
        <a:xfrm>
          <a:off x="11430000" y="55626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Emprunteurs</a:t>
          </a:r>
        </a:p>
      </xdr:txBody>
    </xdr:sp>
    <xdr:clientData/>
  </xdr:twoCellAnchor>
  <xdr:twoCellAnchor>
    <xdr:from>
      <xdr:col>14</xdr:col>
      <xdr:colOff>358140</xdr:colOff>
      <xdr:row>6</xdr:row>
      <xdr:rowOff>68580</xdr:rowOff>
    </xdr:from>
    <xdr:to>
      <xdr:col>15</xdr:col>
      <xdr:colOff>632460</xdr:colOff>
      <xdr:row>9</xdr:row>
      <xdr:rowOff>132588</xdr:rowOff>
    </xdr:to>
    <xdr:sp macro="[0]!Va_Listes" textlink="">
      <xdr:nvSpPr>
        <xdr:cNvPr id="19" name="Organigramme : Document 18"/>
        <xdr:cNvSpPr/>
      </xdr:nvSpPr>
      <xdr:spPr>
        <a:xfrm>
          <a:off x="11452860" y="131064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Listes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609600</xdr:colOff>
      <xdr:row>1</xdr:row>
      <xdr:rowOff>15240</xdr:rowOff>
    </xdr:to>
    <xdr:sp macro="[0]!Va_Accueil" textlink="">
      <xdr:nvSpPr>
        <xdr:cNvPr id="4" name="Flèche gauche 3"/>
        <xdr:cNvSpPr/>
      </xdr:nvSpPr>
      <xdr:spPr>
        <a:xfrm>
          <a:off x="3886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60960</xdr:rowOff>
    </xdr:to>
    <xdr:sp macro="[0]!Va_Accueil" textlink="">
      <xdr:nvSpPr>
        <xdr:cNvPr id="3" name="Flèche gauche 2"/>
        <xdr:cNvSpPr/>
      </xdr:nvSpPr>
      <xdr:spPr>
        <a:xfrm>
          <a:off x="73228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510540</xdr:colOff>
      <xdr:row>0</xdr:row>
      <xdr:rowOff>30480</xdr:rowOff>
    </xdr:from>
    <xdr:to>
      <xdr:col>7</xdr:col>
      <xdr:colOff>426720</xdr:colOff>
      <xdr:row>2</xdr:row>
      <xdr:rowOff>190500</xdr:rowOff>
    </xdr:to>
    <xdr:sp macro="[0]!Va_Accueil" textlink="">
      <xdr:nvSpPr>
        <xdr:cNvPr id="3" name="Flèche gauche 2"/>
        <xdr:cNvSpPr/>
      </xdr:nvSpPr>
      <xdr:spPr>
        <a:xfrm>
          <a:off x="7353300" y="30480"/>
          <a:ext cx="1501140" cy="60960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708660</xdr:colOff>
      <xdr:row>2</xdr:row>
      <xdr:rowOff>160020</xdr:rowOff>
    </xdr:to>
    <xdr:sp macro="[0]!Va_Accueil" textlink="">
      <xdr:nvSpPr>
        <xdr:cNvPr id="3" name="Flèche gauche 2"/>
        <xdr:cNvSpPr/>
      </xdr:nvSpPr>
      <xdr:spPr>
        <a:xfrm>
          <a:off x="67513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769620</xdr:colOff>
      <xdr:row>0</xdr:row>
      <xdr:rowOff>1</xdr:rowOff>
    </xdr:from>
    <xdr:to>
      <xdr:col>7</xdr:col>
      <xdr:colOff>464820</xdr:colOff>
      <xdr:row>0</xdr:row>
      <xdr:rowOff>584200</xdr:rowOff>
    </xdr:to>
    <xdr:sp macro="[0]!ChangerMois_S" textlink="">
      <xdr:nvSpPr>
        <xdr:cNvPr id="2" name="Organigramme : Alternative 1"/>
        <xdr:cNvSpPr/>
      </xdr:nvSpPr>
      <xdr:spPr>
        <a:xfrm>
          <a:off x="5739553" y="1"/>
          <a:ext cx="1320800" cy="58419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2</xdr:col>
      <xdr:colOff>369993</xdr:colOff>
      <xdr:row>0</xdr:row>
      <xdr:rowOff>0</xdr:rowOff>
    </xdr:from>
    <xdr:to>
      <xdr:col>5</xdr:col>
      <xdr:colOff>119380</xdr:colOff>
      <xdr:row>0</xdr:row>
      <xdr:rowOff>626532</xdr:rowOff>
    </xdr:to>
    <xdr:sp macro="[0]!Appel_Form1" textlink="">
      <xdr:nvSpPr>
        <xdr:cNvPr id="4" name="Organigramme : Alternative 3"/>
        <xdr:cNvSpPr/>
      </xdr:nvSpPr>
      <xdr:spPr>
        <a:xfrm>
          <a:off x="2876126" y="0"/>
          <a:ext cx="221318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480060</xdr:colOff>
      <xdr:row>0</xdr:row>
      <xdr:rowOff>0</xdr:rowOff>
    </xdr:from>
    <xdr:to>
      <xdr:col>9</xdr:col>
      <xdr:colOff>411480</xdr:colOff>
      <xdr:row>0</xdr:row>
      <xdr:rowOff>584200</xdr:rowOff>
    </xdr:to>
    <xdr:sp macro="[0]!ChangerMois_P" textlink="">
      <xdr:nvSpPr>
        <xdr:cNvPr id="6" name="Organigramme : Alternative 5"/>
        <xdr:cNvSpPr/>
      </xdr:nvSpPr>
      <xdr:spPr>
        <a:xfrm>
          <a:off x="7075593" y="0"/>
          <a:ext cx="1404620" cy="5842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10</xdr:col>
      <xdr:colOff>297180</xdr:colOff>
      <xdr:row>0</xdr:row>
      <xdr:rowOff>45720</xdr:rowOff>
    </xdr:from>
    <xdr:to>
      <xdr:col>12</xdr:col>
      <xdr:colOff>213360</xdr:colOff>
      <xdr:row>0</xdr:row>
      <xdr:rowOff>571500</xdr:rowOff>
    </xdr:to>
    <xdr:sp macro="" textlink="">
      <xdr:nvSpPr>
        <xdr:cNvPr id="3" name="Flèche gauche 2"/>
        <xdr:cNvSpPr/>
      </xdr:nvSpPr>
      <xdr:spPr>
        <a:xfrm>
          <a:off x="9159240" y="4572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144780</xdr:rowOff>
    </xdr:to>
    <xdr:sp macro="[0]!Va_Accueil" textlink="">
      <xdr:nvSpPr>
        <xdr:cNvPr id="3" name="Flèche gauche 2"/>
        <xdr:cNvSpPr/>
      </xdr:nvSpPr>
      <xdr:spPr>
        <a:xfrm>
          <a:off x="475488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Emprunts" displayName="T_Emprunts" ref="A2:AA3" insertRow="1" totalsRowShown="0">
  <autoFilter ref="A2:AA3"/>
  <tableColumns count="27">
    <tableColumn id="1" name="Id"/>
    <tableColumn id="2" name="Emprunteur"/>
    <tableColumn id="3" name="Responsable"/>
    <tableColumn id="4" name="Téléphone" dataDxfId="59"/>
    <tableColumn id="5" name="Mail" dataCellStyle="Lien hypertexte"/>
    <tableColumn id="6" name="Matériel1 emprunté"/>
    <tableColumn id="15" name="Référence1" dataDxfId="58"/>
    <tableColumn id="22" name="Qté1" dataDxfId="57"/>
    <tableColumn id="21" name="Matériel2 emprunté" dataDxfId="56"/>
    <tableColumn id="20" name="Référence2" dataDxfId="55"/>
    <tableColumn id="23" name="Qté2" dataDxfId="54"/>
    <tableColumn id="19" name="Matériel3 emprunté" dataDxfId="53"/>
    <tableColumn id="18" name="Référence3" dataDxfId="52"/>
    <tableColumn id="24" name="Qté3" dataDxfId="51"/>
    <tableColumn id="17" name="Matériel4 emprunté" dataDxfId="50"/>
    <tableColumn id="13" name="Référence4" dataDxfId="49"/>
    <tableColumn id="25" name="Qté4" dataDxfId="48"/>
    <tableColumn id="12" name="Matériel5 emprunté" dataDxfId="47"/>
    <tableColumn id="11" name="Référence5" dataDxfId="46"/>
    <tableColumn id="26" name="Qté5" dataDxfId="45"/>
    <tableColumn id="9" name="Matériel6 emprunté" dataDxfId="44"/>
    <tableColumn id="8" name="Référence6" dataDxfId="43"/>
    <tableColumn id="16" name="Qté6" dataDxfId="42"/>
    <tableColumn id="14" name="Dte emprunt" dataDxfId="41"/>
    <tableColumn id="7" name="Durée" dataDxfId="40"/>
    <tableColumn id="10" name="Date Restitution"/>
    <tableColumn id="27" name="Total" dataDxfId="39">
      <calculatedColumnFormula>IFERROR(VLOOKUP(T_Emprunts[[#This Row],[Référence1]],T_BDD[],5,FALSE)*T_Emprunts[[#This Row],[Qté1]],0)+IFERROR(VLOOKUP(T_Emprunts[[#This Row],[Référence2]],T_BDD[],5,FALSE)*T_Emprunts[[#This Row],[Qté2]],0)+IFERROR(VLOOKUP(T_Emprunts[[#This Row],[Référence3]],T_BDD[],5,FALSE)*T_Emprunts[[#This Row],[Qté3]],0)+IFERROR(VLOOKUP(T_Emprunts[[#This Row],[Référence4]],T_BDD[],5,FALSE)*T_Emprunts[[#This Row],[Qté4]],0)+IFERROR(VLOOKUP(T_Emprunts[[#This Row],[Référence5]],T_BDD[],5,FALSE)*T_Emprunts[[#This Row],[Qté5]],0)+IFERROR(VLOOKUP(T_Emprunts[[#This Row],[Référence6]],T_BDD[],5,FALSE)*T_Emprunts[[#This Row],[Qté6]],0)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DD" displayName="T_BDD" ref="A2:E12" totalsRowShown="0" headerRowDxfId="38" dataDxfId="37">
  <autoFilter ref="A2:E12"/>
  <tableColumns count="5">
    <tableColumn id="1" name="Ref" dataDxfId="36"/>
    <tableColumn id="2" name="dénomination" dataDxfId="35"/>
    <tableColumn id="3" name="Qté initiale" dataDxfId="34"/>
    <tableColumn id="4" name="Qté en stock" dataDxfId="33">
      <calculatedColumnFormula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calculatedColumnFormula>
    </tableColumn>
    <tableColumn id="5" name="Tarif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Asso" displayName="T_Asso" ref="A1:D3" totalsRowShown="0">
  <autoFilter ref="A1:D3"/>
  <tableColumns count="4">
    <tableColumn id="1" name="Nom des emprunteurs"/>
    <tableColumn id="2" name="Responsable"/>
    <tableColumn id="3" name="Tél"/>
    <tableColumn id="4" name="Mai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Cal" displayName="T_Cal" ref="A3:M34" totalsRowShown="0" headerRowDxfId="28" dataDxfId="27" totalsRowDxfId="26">
  <tableColumns count="13">
    <tableColumn id="1" name="Jour" dataDxfId="25" totalsRowDxfId="24"/>
    <tableColumn id="5" name="Colonne1" dataDxfId="23" totalsRowDxfId="22"/>
    <tableColumn id="2" name="Colonne2" dataDxfId="21" totalsRowDxfId="20"/>
    <tableColumn id="3" name="Colonne3" dataDxfId="19" totalsRowDxfId="18"/>
    <tableColumn id="6" name="Colonne4" dataDxfId="17" totalsRowDxfId="16"/>
    <tableColumn id="7" name="Colonne5" dataDxfId="15" totalsRowDxfId="14"/>
    <tableColumn id="8" name="Colonne6" dataDxfId="13" totalsRowDxfId="12"/>
    <tableColumn id="9" name="Colonne7" dataDxfId="11" totalsRowDxfId="10"/>
    <tableColumn id="10" name="Colonne8" dataDxfId="9" totalsRowDxfId="8"/>
    <tableColumn id="11" name="Colonne9" dataDxfId="7" totalsRowDxfId="6"/>
    <tableColumn id="12" name="Colonne10" dataDxfId="5" totalsRowDxfId="4"/>
    <tableColumn id="13" name="Colonne11" dataDxfId="3" totalsRowDxfId="2"/>
    <tableColumn id="14" name="Colonne12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mailto:asso1@orange.fr" TargetMode="External"/><Relationship Id="rId1" Type="http://schemas.openxmlformats.org/officeDocument/2006/relationships/hyperlink" Target="mailto:asso2@free.fr" TargetMode="Externa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5"/>
  <sheetViews>
    <sheetView showGridLines="0" showRowColHeaders="0" tabSelected="1" zoomScaleNormal="100" workbookViewId="0">
      <selection activeCell="R4" sqref="R4"/>
    </sheetView>
  </sheetViews>
  <sheetFormatPr baseColWidth="10" defaultRowHeight="14.4" x14ac:dyDescent="0.3"/>
  <sheetData>
    <row r="1" spans="1:18" ht="25.8" x14ac:dyDescent="0.5">
      <c r="A1" s="43"/>
      <c r="B1" s="43"/>
      <c r="C1" s="43"/>
      <c r="D1" s="43"/>
      <c r="E1" s="43"/>
      <c r="F1" s="43"/>
      <c r="G1" s="44" t="s">
        <v>123</v>
      </c>
      <c r="H1" s="44"/>
      <c r="I1" s="44"/>
      <c r="J1" s="44"/>
      <c r="K1" s="44"/>
      <c r="L1" s="43"/>
      <c r="M1" s="43"/>
      <c r="N1" s="43"/>
      <c r="O1" s="43"/>
      <c r="P1" s="43"/>
      <c r="Q1" s="43"/>
      <c r="R1" s="43"/>
    </row>
    <row r="2" spans="1:18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</row>
    <row r="4" spans="1:18" x14ac:dyDescent="0.3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</row>
    <row r="5" spans="1:18" x14ac:dyDescent="0.3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</row>
    <row r="6" spans="1:18" x14ac:dyDescent="0.3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</row>
    <row r="7" spans="1:18" x14ac:dyDescent="0.3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</row>
    <row r="8" spans="1:18" x14ac:dyDescent="0.3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8" x14ac:dyDescent="0.3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</row>
    <row r="10" spans="1:18" x14ac:dyDescent="0.3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</row>
    <row r="11" spans="1:18" x14ac:dyDescent="0.3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</row>
    <row r="12" spans="1:18" x14ac:dyDescent="0.3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</row>
    <row r="13" spans="1:18" x14ac:dyDescent="0.3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</row>
    <row r="14" spans="1:18" x14ac:dyDescent="0.3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</row>
    <row r="15" spans="1:18" x14ac:dyDescent="0.3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</row>
    <row r="16" spans="1:18" x14ac:dyDescent="0.3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</row>
    <row r="17" spans="1:18" x14ac:dyDescent="0.3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1:18" x14ac:dyDescent="0.3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</row>
    <row r="19" spans="1:18" x14ac:dyDescent="0.3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</row>
    <row r="20" spans="1:18" x14ac:dyDescent="0.3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</row>
    <row r="21" spans="1:18" x14ac:dyDescent="0.3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</row>
    <row r="22" spans="1:18" x14ac:dyDescent="0.3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</row>
    <row r="23" spans="1:18" x14ac:dyDescent="0.3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</row>
    <row r="24" spans="1:18" x14ac:dyDescent="0.3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</row>
    <row r="25" spans="1:18" x14ac:dyDescent="0.3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</row>
    <row r="26" spans="1:18" x14ac:dyDescent="0.3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1:18" x14ac:dyDescent="0.3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</row>
    <row r="28" spans="1:18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18" x14ac:dyDescent="0.3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18" x14ac:dyDescent="0.3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spans="1:18" x14ac:dyDescent="0.3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</row>
    <row r="32" spans="1:18" x14ac:dyDescent="0.3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1:18" x14ac:dyDescent="0.3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1:18" x14ac:dyDescent="0.3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1:18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</row>
  </sheetData>
  <mergeCells count="1">
    <mergeCell ref="G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3"/>
  <sheetViews>
    <sheetView workbookViewId="0">
      <selection activeCell="C8" sqref="C8"/>
    </sheetView>
  </sheetViews>
  <sheetFormatPr baseColWidth="10" defaultRowHeight="14.4" x14ac:dyDescent="0.3"/>
  <cols>
    <col min="1" max="1" width="5.6640625" customWidth="1"/>
    <col min="2" max="2" width="13" customWidth="1"/>
    <col min="3" max="3" width="13.44140625" customWidth="1"/>
    <col min="4" max="4" width="16.6640625" customWidth="1"/>
    <col min="5" max="5" width="20.88671875" customWidth="1"/>
    <col min="6" max="6" width="19.77734375" customWidth="1"/>
    <col min="7" max="7" width="7.77734375" customWidth="1"/>
    <col min="8" max="8" width="6.21875" customWidth="1"/>
    <col min="9" max="9" width="19.77734375" customWidth="1"/>
    <col min="10" max="10" width="7.77734375" customWidth="1"/>
    <col min="11" max="11" width="7.109375" customWidth="1"/>
    <col min="12" max="12" width="19.77734375" customWidth="1"/>
    <col min="13" max="13" width="7.77734375" customWidth="1"/>
    <col min="14" max="14" width="6.6640625" customWidth="1"/>
    <col min="15" max="15" width="19.77734375" customWidth="1"/>
    <col min="16" max="16" width="7.77734375" customWidth="1"/>
    <col min="17" max="17" width="5.77734375" customWidth="1"/>
    <col min="18" max="18" width="19.77734375" customWidth="1"/>
    <col min="19" max="19" width="7.77734375" customWidth="1"/>
    <col min="20" max="20" width="6.88671875" customWidth="1"/>
    <col min="21" max="21" width="19.77734375" customWidth="1"/>
    <col min="22" max="22" width="7.77734375" customWidth="1"/>
    <col min="23" max="23" width="7.109375" customWidth="1"/>
    <col min="25" max="25" width="7.6640625" customWidth="1"/>
  </cols>
  <sheetData>
    <row r="1" spans="1:27" ht="40.200000000000003" customHeight="1" x14ac:dyDescent="0.3"/>
    <row r="2" spans="1:27" x14ac:dyDescent="0.3">
      <c r="A2" t="s">
        <v>33</v>
      </c>
      <c r="B2" t="s">
        <v>34</v>
      </c>
      <c r="C2" t="s">
        <v>6</v>
      </c>
      <c r="D2" t="s">
        <v>35</v>
      </c>
      <c r="E2" t="s">
        <v>36</v>
      </c>
      <c r="F2" t="s">
        <v>88</v>
      </c>
      <c r="G2" t="s">
        <v>89</v>
      </c>
      <c r="H2" t="s">
        <v>100</v>
      </c>
      <c r="I2" t="s">
        <v>91</v>
      </c>
      <c r="J2" t="s">
        <v>90</v>
      </c>
      <c r="K2" t="s">
        <v>101</v>
      </c>
      <c r="L2" t="s">
        <v>92</v>
      </c>
      <c r="M2" t="s">
        <v>96</v>
      </c>
      <c r="N2" t="s">
        <v>102</v>
      </c>
      <c r="O2" t="s">
        <v>93</v>
      </c>
      <c r="P2" t="s">
        <v>97</v>
      </c>
      <c r="Q2" t="s">
        <v>103</v>
      </c>
      <c r="R2" t="s">
        <v>94</v>
      </c>
      <c r="S2" t="s">
        <v>98</v>
      </c>
      <c r="T2" t="s">
        <v>104</v>
      </c>
      <c r="U2" t="s">
        <v>95</v>
      </c>
      <c r="V2" t="s">
        <v>99</v>
      </c>
      <c r="W2" t="s">
        <v>105</v>
      </c>
      <c r="X2" t="s">
        <v>40</v>
      </c>
      <c r="Y2" t="s">
        <v>37</v>
      </c>
      <c r="Z2" t="s">
        <v>38</v>
      </c>
      <c r="AA2" t="s">
        <v>121</v>
      </c>
    </row>
    <row r="3" spans="1:27" x14ac:dyDescent="0.3">
      <c r="D3" s="1"/>
      <c r="E3" s="2"/>
      <c r="G3" s="3"/>
      <c r="H3" s="29"/>
      <c r="I3" s="3"/>
      <c r="J3" s="3"/>
      <c r="K3" s="29"/>
      <c r="L3" s="3"/>
      <c r="M3" s="3"/>
      <c r="N3" s="29"/>
      <c r="O3" s="3"/>
      <c r="P3" s="3"/>
      <c r="Q3" s="29"/>
      <c r="R3" s="3"/>
      <c r="S3" s="3"/>
      <c r="T3" s="29"/>
      <c r="U3" s="3"/>
      <c r="V3" s="3"/>
      <c r="W3" s="29"/>
      <c r="X3" s="3"/>
      <c r="Y3" s="29"/>
      <c r="AA3" s="34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27"/>
  <sheetViews>
    <sheetView workbookViewId="0">
      <selection activeCell="I16" sqref="I16"/>
    </sheetView>
  </sheetViews>
  <sheetFormatPr baseColWidth="10" defaultRowHeight="14.4" x14ac:dyDescent="0.3"/>
  <cols>
    <col min="1" max="1" width="20.77734375" customWidth="1"/>
    <col min="2" max="2" width="18.109375" customWidth="1"/>
    <col min="3" max="3" width="36.88671875" customWidth="1"/>
    <col min="4" max="4" width="7.88671875" customWidth="1"/>
  </cols>
  <sheetData>
    <row r="1" spans="1:5" ht="15" thickBot="1" x14ac:dyDescent="0.35"/>
    <row r="2" spans="1:5" ht="21.6" thickTop="1" x14ac:dyDescent="0.4">
      <c r="A2" s="54" t="s">
        <v>83</v>
      </c>
      <c r="B2" s="55"/>
      <c r="C2" s="55"/>
      <c r="D2" s="56"/>
    </row>
    <row r="3" spans="1:5" ht="21" x14ac:dyDescent="0.4">
      <c r="A3" s="57" t="s">
        <v>85</v>
      </c>
      <c r="B3" s="58"/>
      <c r="C3" s="58"/>
      <c r="D3" s="59"/>
    </row>
    <row r="4" spans="1:5" ht="21" x14ac:dyDescent="0.4">
      <c r="A4" s="57" t="s">
        <v>86</v>
      </c>
      <c r="B4" s="58"/>
      <c r="C4" s="58"/>
      <c r="D4" s="59"/>
    </row>
    <row r="5" spans="1:5" ht="21.6" thickBot="1" x14ac:dyDescent="0.45">
      <c r="A5" s="60" t="s">
        <v>87</v>
      </c>
      <c r="B5" s="61"/>
      <c r="C5" s="61"/>
      <c r="D5" s="62"/>
    </row>
    <row r="6" spans="1:5" ht="15" thickTop="1" x14ac:dyDescent="0.3"/>
    <row r="7" spans="1:5" ht="21.6" thickBot="1" x14ac:dyDescent="0.45">
      <c r="A7" s="47" t="s">
        <v>84</v>
      </c>
      <c r="B7" s="47"/>
      <c r="C7" s="47"/>
      <c r="D7" s="47"/>
    </row>
    <row r="8" spans="1:5" ht="21.6" thickTop="1" x14ac:dyDescent="0.4">
      <c r="A8" s="48" t="s">
        <v>80</v>
      </c>
      <c r="B8" s="19" t="s">
        <v>75</v>
      </c>
      <c r="C8" s="63" t="s">
        <v>4</v>
      </c>
      <c r="D8" s="64"/>
    </row>
    <row r="9" spans="1:5" ht="21" x14ac:dyDescent="0.4">
      <c r="A9" s="49"/>
      <c r="B9" s="21" t="s">
        <v>6</v>
      </c>
      <c r="C9" s="65" t="str">
        <f>IFERROR(VLOOKUP($C$8,T_Asso[],2,FALSE),"")</f>
        <v>Zzzz</v>
      </c>
      <c r="D9" s="66"/>
    </row>
    <row r="10" spans="1:5" ht="21" x14ac:dyDescent="0.4">
      <c r="A10" s="49"/>
      <c r="B10" s="21" t="s">
        <v>76</v>
      </c>
      <c r="C10" s="67" t="str">
        <f>IFERROR(VLOOKUP($C$8,T_Asso[],3,FALSE),"")</f>
        <v>06 05 04 03 02</v>
      </c>
      <c r="D10" s="68"/>
    </row>
    <row r="11" spans="1:5" ht="21.6" thickBot="1" x14ac:dyDescent="0.45">
      <c r="A11" s="50"/>
      <c r="B11" s="22" t="s">
        <v>36</v>
      </c>
      <c r="C11" s="69" t="str">
        <f>IFERROR(VLOOKUP($C$8,T_Asso[],4,FALSE),"")</f>
        <v>asso1@orange.fr</v>
      </c>
      <c r="D11" s="70"/>
    </row>
    <row r="12" spans="1:5" ht="22.2" thickTop="1" thickBot="1" x14ac:dyDescent="0.45">
      <c r="A12" s="20"/>
      <c r="B12" s="20"/>
      <c r="C12" s="20"/>
      <c r="D12" s="20"/>
    </row>
    <row r="13" spans="1:5" ht="21.6" thickTop="1" x14ac:dyDescent="0.4">
      <c r="A13" s="51" t="s">
        <v>77</v>
      </c>
      <c r="B13" s="27" t="s">
        <v>78</v>
      </c>
      <c r="C13" s="27" t="s">
        <v>79</v>
      </c>
      <c r="D13" s="35" t="s">
        <v>41</v>
      </c>
      <c r="E13" s="36" t="s">
        <v>120</v>
      </c>
    </row>
    <row r="14" spans="1:5" ht="21" x14ac:dyDescent="0.4">
      <c r="A14" s="52"/>
      <c r="B14" s="23" t="s">
        <v>13</v>
      </c>
      <c r="C14" s="23" t="str">
        <f>IFERROR(VLOOKUP(B14,T_BDD[],2,FALSE),"")</f>
        <v>Stand</v>
      </c>
      <c r="D14" s="38">
        <v>1</v>
      </c>
      <c r="E14" s="37">
        <f>IFERROR(VLOOKUP(B14,T_BDD[],5,FALSE)*D14,"")</f>
        <v>5</v>
      </c>
    </row>
    <row r="15" spans="1:5" ht="21" x14ac:dyDescent="0.4">
      <c r="A15" s="52"/>
      <c r="B15" s="23" t="s">
        <v>15</v>
      </c>
      <c r="C15" s="23" t="str">
        <f>IFERROR(VLOOKUP(B15,T_BDD[],2,FALSE),"")</f>
        <v>Stand Buvette</v>
      </c>
      <c r="D15" s="38">
        <v>1</v>
      </c>
      <c r="E15" s="37">
        <f>IFERROR(VLOOKUP(B15,T_BDD[],5,FALSE)*D15,"")</f>
        <v>5</v>
      </c>
    </row>
    <row r="16" spans="1:5" ht="21" x14ac:dyDescent="0.4">
      <c r="A16" s="52"/>
      <c r="B16" s="23" t="s">
        <v>17</v>
      </c>
      <c r="C16" s="23" t="str">
        <f>IFERROR(VLOOKUP(B16,T_BDD[],2,FALSE),"")</f>
        <v>Barnum 4m x 3m CCTIV</v>
      </c>
      <c r="D16" s="38">
        <v>1</v>
      </c>
      <c r="E16" s="37">
        <f>IFERROR(VLOOKUP(B16,T_BDD[],5,FALSE)*D16,"")</f>
        <v>10</v>
      </c>
    </row>
    <row r="17" spans="1:5" ht="21" x14ac:dyDescent="0.4">
      <c r="A17" s="52"/>
      <c r="B17" s="23" t="s">
        <v>19</v>
      </c>
      <c r="C17" s="23" t="str">
        <f>IFERROR(VLOOKUP(B17,T_BDD[],2,FALSE),"")</f>
        <v>Tables de 3m (12pers.)</v>
      </c>
      <c r="D17" s="38">
        <v>2</v>
      </c>
      <c r="E17" s="37">
        <f>IFERROR(VLOOKUP(B17,T_BDD[],5,FALSE)*D17,"")</f>
        <v>2</v>
      </c>
    </row>
    <row r="18" spans="1:5" ht="21" x14ac:dyDescent="0.4">
      <c r="A18" s="52"/>
      <c r="B18" s="23" t="s">
        <v>23</v>
      </c>
      <c r="C18" s="23" t="str">
        <f>IFERROR(VLOOKUP(B18,T_BDD[],2,FALSE),"")</f>
        <v>Chaise / coquille orange</v>
      </c>
      <c r="D18" s="38">
        <v>20</v>
      </c>
      <c r="E18" s="37">
        <f>IFERROR(VLOOKUP(B18,T_BDD[],5,FALSE)*D18,"")</f>
        <v>20</v>
      </c>
    </row>
    <row r="19" spans="1:5" ht="21" x14ac:dyDescent="0.4">
      <c r="A19" s="52"/>
      <c r="B19" s="23" t="s">
        <v>27</v>
      </c>
      <c r="C19" s="23" t="str">
        <f>IFERROR(VLOOKUP(B19,T_BDD[],2,FALSE),"")</f>
        <v>Bancs pliables</v>
      </c>
      <c r="D19" s="38">
        <v>20</v>
      </c>
      <c r="E19" s="37">
        <f>IFERROR(VLOOKUP(B19,T_BDD[],5,FALSE)*D19,"")</f>
        <v>40</v>
      </c>
    </row>
    <row r="20" spans="1:5" ht="21" x14ac:dyDescent="0.4">
      <c r="A20" s="52"/>
      <c r="B20" s="23"/>
      <c r="C20" s="23" t="str">
        <f>IFERROR(VLOOKUP(B20,T_BDD[],2,FALSE),"")</f>
        <v/>
      </c>
      <c r="D20" s="38"/>
      <c r="E20" s="37" t="str">
        <f>IFERROR(VLOOKUP(B20,T_BDD[],5,FALSE)*D20,"")</f>
        <v/>
      </c>
    </row>
    <row r="21" spans="1:5" ht="21.6" thickBot="1" x14ac:dyDescent="0.45">
      <c r="A21" s="53"/>
      <c r="B21" s="24"/>
      <c r="C21" s="24" t="str">
        <f>IFERROR(VLOOKUP(B21,T_BDD[],2,FALSE),"")</f>
        <v/>
      </c>
      <c r="D21" s="39"/>
      <c r="E21" s="41" t="str">
        <f>IFERROR(VLOOKUP(B21,T_BDD[],5,FALSE)*D21,"")</f>
        <v/>
      </c>
    </row>
    <row r="22" spans="1:5" ht="22.2" thickTop="1" thickBot="1" x14ac:dyDescent="0.45">
      <c r="A22" s="25"/>
      <c r="B22" s="26"/>
      <c r="C22" s="45" t="s">
        <v>122</v>
      </c>
      <c r="D22" s="46"/>
      <c r="E22" s="42">
        <f>SUM(E14:E21)</f>
        <v>82</v>
      </c>
    </row>
    <row r="23" spans="1:5" ht="21.6" thickTop="1" x14ac:dyDescent="0.4">
      <c r="A23" s="25"/>
      <c r="B23" s="26" t="s">
        <v>119</v>
      </c>
      <c r="C23" s="26"/>
      <c r="D23" s="26"/>
      <c r="E23" s="40"/>
    </row>
    <row r="24" spans="1:5" ht="21" x14ac:dyDescent="0.4">
      <c r="A24" s="20" t="s">
        <v>82</v>
      </c>
      <c r="B24" s="30" t="s">
        <v>119</v>
      </c>
      <c r="C24" s="20"/>
      <c r="D24" s="20"/>
    </row>
    <row r="25" spans="1:5" ht="21" x14ac:dyDescent="0.4">
      <c r="A25" s="20" t="s">
        <v>81</v>
      </c>
      <c r="B25" s="20" t="s">
        <v>6</v>
      </c>
      <c r="C25" s="20" t="s">
        <v>34</v>
      </c>
      <c r="D25" s="20"/>
    </row>
    <row r="26" spans="1:5" ht="21" x14ac:dyDescent="0.4">
      <c r="A26" s="20"/>
      <c r="B26" s="20"/>
      <c r="C26" s="20"/>
      <c r="D26" s="20"/>
    </row>
    <row r="27" spans="1:5" ht="21" x14ac:dyDescent="0.4">
      <c r="A27" s="20"/>
      <c r="B27" s="20"/>
      <c r="C27" s="20"/>
      <c r="D27" s="20"/>
    </row>
  </sheetData>
  <mergeCells count="12">
    <mergeCell ref="C22:D22"/>
    <mergeCell ref="A7:D7"/>
    <mergeCell ref="A8:A11"/>
    <mergeCell ref="A13:A21"/>
    <mergeCell ref="A2:D2"/>
    <mergeCell ref="A3:D3"/>
    <mergeCell ref="A4:D4"/>
    <mergeCell ref="A5:D5"/>
    <mergeCell ref="C8:D8"/>
    <mergeCell ref="C9:D9"/>
    <mergeCell ref="C10:D10"/>
    <mergeCell ref="C11:D11"/>
  </mergeCells>
  <dataValidations count="1">
    <dataValidation type="list" allowBlank="1" showInputMessage="1" showErrorMessage="1" sqref="B14:B23">
      <formula1>Liste</formula1>
    </dataValidation>
  </dataValidations>
  <pageMargins left="0.7" right="0.7" top="0.75" bottom="0.75" header="0.3" footer="0.3"/>
  <pageSetup paperSize="9" scale="92" fitToHeight="0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Emprunteurs!$A$2:$A$2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I17" sqref="I17"/>
    </sheetView>
  </sheetViews>
  <sheetFormatPr baseColWidth="10" defaultRowHeight="14.4" x14ac:dyDescent="0.3"/>
  <cols>
    <col min="1" max="1" width="17.6640625" customWidth="1"/>
    <col min="2" max="2" width="36.5546875" customWidth="1"/>
    <col min="3" max="3" width="16.44140625" customWidth="1"/>
    <col min="4" max="4" width="17.5546875" customWidth="1"/>
  </cols>
  <sheetData>
    <row r="1" spans="1:5" x14ac:dyDescent="0.3">
      <c r="A1" s="71" t="s">
        <v>12</v>
      </c>
      <c r="B1" s="71"/>
      <c r="C1" s="71"/>
      <c r="D1" s="71"/>
      <c r="E1" s="71"/>
    </row>
    <row r="2" spans="1:5" ht="21" x14ac:dyDescent="0.4">
      <c r="A2" s="20" t="s">
        <v>8</v>
      </c>
      <c r="B2" s="20" t="s">
        <v>9</v>
      </c>
      <c r="C2" s="20" t="s">
        <v>10</v>
      </c>
      <c r="D2" s="20" t="s">
        <v>11</v>
      </c>
      <c r="E2" s="20" t="s">
        <v>74</v>
      </c>
    </row>
    <row r="3" spans="1:5" ht="21" x14ac:dyDescent="0.4">
      <c r="A3" s="20" t="s">
        <v>13</v>
      </c>
      <c r="B3" s="20" t="s">
        <v>14</v>
      </c>
      <c r="C3" s="28">
        <v>8</v>
      </c>
      <c r="D3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8</v>
      </c>
      <c r="E3" s="33">
        <v>5</v>
      </c>
    </row>
    <row r="4" spans="1:5" ht="21" x14ac:dyDescent="0.4">
      <c r="A4" s="20" t="s">
        <v>15</v>
      </c>
      <c r="B4" s="20" t="s">
        <v>16</v>
      </c>
      <c r="C4" s="28">
        <v>1</v>
      </c>
      <c r="D4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1</v>
      </c>
      <c r="E4" s="33">
        <v>5</v>
      </c>
    </row>
    <row r="5" spans="1:5" ht="21" x14ac:dyDescent="0.4">
      <c r="A5" s="20" t="s">
        <v>17</v>
      </c>
      <c r="B5" s="20" t="s">
        <v>18</v>
      </c>
      <c r="C5" s="28">
        <v>3</v>
      </c>
      <c r="D5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3</v>
      </c>
      <c r="E5" s="33">
        <v>10</v>
      </c>
    </row>
    <row r="6" spans="1:5" ht="21" x14ac:dyDescent="0.4">
      <c r="A6" s="20" t="s">
        <v>19</v>
      </c>
      <c r="B6" s="20" t="s">
        <v>20</v>
      </c>
      <c r="C6" s="28">
        <v>7</v>
      </c>
      <c r="D6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7</v>
      </c>
      <c r="E6" s="33">
        <v>1</v>
      </c>
    </row>
    <row r="7" spans="1:5" ht="21" x14ac:dyDescent="0.4">
      <c r="A7" s="20" t="s">
        <v>21</v>
      </c>
      <c r="B7" s="20" t="s">
        <v>22</v>
      </c>
      <c r="C7" s="28">
        <v>23</v>
      </c>
      <c r="D7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23</v>
      </c>
      <c r="E7" s="33">
        <v>2</v>
      </c>
    </row>
    <row r="8" spans="1:5" ht="21" x14ac:dyDescent="0.4">
      <c r="A8" s="20" t="s">
        <v>23</v>
      </c>
      <c r="B8" s="20" t="s">
        <v>24</v>
      </c>
      <c r="C8" s="28">
        <v>45</v>
      </c>
      <c r="D8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45</v>
      </c>
      <c r="E8" s="33">
        <v>1</v>
      </c>
    </row>
    <row r="9" spans="1:5" ht="21" x14ac:dyDescent="0.4">
      <c r="A9" s="20" t="s">
        <v>25</v>
      </c>
      <c r="B9" s="20" t="s">
        <v>26</v>
      </c>
      <c r="C9" s="28">
        <v>130</v>
      </c>
      <c r="D9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130</v>
      </c>
      <c r="E9" s="33">
        <v>1</v>
      </c>
    </row>
    <row r="10" spans="1:5" ht="21" x14ac:dyDescent="0.4">
      <c r="A10" s="20" t="s">
        <v>27</v>
      </c>
      <c r="B10" s="20" t="s">
        <v>28</v>
      </c>
      <c r="C10" s="28">
        <v>41</v>
      </c>
      <c r="D10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41</v>
      </c>
      <c r="E10" s="33">
        <v>2</v>
      </c>
    </row>
    <row r="11" spans="1:5" ht="21" x14ac:dyDescent="0.4">
      <c r="A11" s="20" t="s">
        <v>29</v>
      </c>
      <c r="B11" s="20" t="s">
        <v>30</v>
      </c>
      <c r="C11" s="28">
        <v>20</v>
      </c>
      <c r="D11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20</v>
      </c>
      <c r="E11" s="33">
        <v>5</v>
      </c>
    </row>
    <row r="12" spans="1:5" ht="21" x14ac:dyDescent="0.4">
      <c r="A12" s="20" t="s">
        <v>31</v>
      </c>
      <c r="B12" s="20" t="s">
        <v>32</v>
      </c>
      <c r="C12" s="28">
        <v>20</v>
      </c>
      <c r="D12" s="28">
        <f>T_BDD[[#This Row],[Qté initiale]]-SUMIFS(T_Emprunts[Qté1],T_Emprunts[Matériel1 emprunté],T_BDD[[#This Row],[dénomination]],T_Emprunts[Date Restitution],"")-SUMIFS(T_Emprunts[Qté2],T_Emprunts[Matériel2 emprunté],T_BDD[[#This Row],[dénomination]],T_Emprunts[Date Restitution],"")-SUMIFS(T_Emprunts[Qté3],T_Emprunts[Matériel3 emprunté],T_BDD[[#This Row],[dénomination]],T_Emprunts[Date Restitution],"")-SUMIFS(T_Emprunts[Qté4],T_Emprunts[Matériel4 emprunté],T_BDD[[#This Row],[dénomination]],T_Emprunts[Date Restitution],"")-SUMIFS(T_Emprunts[Qté5],T_Emprunts[Matériel5 emprunté],T_BDD[[#This Row],[dénomination]],T_Emprunts[Date Restitution],"")-SUMIFS(T_Emprunts[Qté6],T_Emprunts[Matériel6 emprunté],T_BDD[[#This Row],[dénomination]],T_Emprunts[Date Restitution],"")</f>
        <v>20</v>
      </c>
      <c r="E12" s="33">
        <v>5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F3"/>
  <sheetViews>
    <sheetView workbookViewId="0">
      <selection activeCell="B11" sqref="B11"/>
    </sheetView>
  </sheetViews>
  <sheetFormatPr baseColWidth="10" defaultRowHeight="14.4" x14ac:dyDescent="0.3"/>
  <cols>
    <col min="1" max="1" width="31.44140625" customWidth="1"/>
    <col min="2" max="2" width="22.33203125" customWidth="1"/>
    <col min="3" max="3" width="15.44140625" customWidth="1"/>
    <col min="4" max="4" width="17.6640625" customWidth="1"/>
  </cols>
  <sheetData>
    <row r="1" spans="1:266" x14ac:dyDescent="0.3">
      <c r="A1" t="s">
        <v>3</v>
      </c>
      <c r="B1" t="s">
        <v>6</v>
      </c>
      <c r="C1" t="s">
        <v>7</v>
      </c>
      <c r="D1" t="s">
        <v>36</v>
      </c>
      <c r="AX1" t="s">
        <v>0</v>
      </c>
      <c r="JE1" t="s">
        <v>13</v>
      </c>
      <c r="JF1" t="s">
        <v>13</v>
      </c>
    </row>
    <row r="2" spans="1:266" x14ac:dyDescent="0.3">
      <c r="A2" t="s">
        <v>4</v>
      </c>
      <c r="B2" t="s">
        <v>42</v>
      </c>
      <c r="C2" s="1" t="s">
        <v>43</v>
      </c>
      <c r="D2" s="2" t="s">
        <v>39</v>
      </c>
      <c r="AX2" t="s">
        <v>1</v>
      </c>
      <c r="JE2" t="s">
        <v>19</v>
      </c>
      <c r="JF2" t="s">
        <v>19</v>
      </c>
    </row>
    <row r="3" spans="1:266" x14ac:dyDescent="0.3">
      <c r="A3" t="s">
        <v>5</v>
      </c>
      <c r="B3" t="s">
        <v>124</v>
      </c>
      <c r="C3" s="1" t="s">
        <v>125</v>
      </c>
      <c r="D3" s="2" t="s">
        <v>126</v>
      </c>
      <c r="AX3" t="s">
        <v>2</v>
      </c>
      <c r="JD3" t="s">
        <v>23</v>
      </c>
    </row>
  </sheetData>
  <hyperlinks>
    <hyperlink ref="D3" r:id="rId1"/>
    <hyperlink ref="D2" r:id="rId2"/>
  </hyperlinks>
  <pageMargins left="0.7" right="0.7" top="0.75" bottom="0.75" header="0.3" footer="0.3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34"/>
  <sheetViews>
    <sheetView zoomScaleNormal="100" workbookViewId="0">
      <selection activeCell="O20" sqref="O20"/>
    </sheetView>
  </sheetViews>
  <sheetFormatPr baseColWidth="10" defaultRowHeight="12" x14ac:dyDescent="0.25"/>
  <cols>
    <col min="1" max="1" width="24.77734375" style="4" customWidth="1"/>
    <col min="2" max="2" width="11.77734375" style="4" customWidth="1"/>
    <col min="3" max="3" width="12.5546875" style="4" customWidth="1"/>
    <col min="4" max="4" width="11.21875" style="4" customWidth="1"/>
    <col min="5" max="5" width="12.109375" style="4" customWidth="1"/>
    <col min="6" max="6" width="13.33203125" style="4" customWidth="1"/>
    <col min="7" max="7" width="10.33203125" style="4" customWidth="1"/>
    <col min="8" max="8" width="9.88671875" style="4" customWidth="1"/>
    <col min="9" max="9" width="11.5546875" style="4"/>
    <col min="10" max="10" width="11.6640625" style="4" customWidth="1"/>
    <col min="11" max="11" width="11.5546875" style="4" customWidth="1"/>
    <col min="12" max="13" width="11.5546875" style="4"/>
    <col min="14" max="14" width="2.21875" style="4" customWidth="1"/>
    <col min="15" max="16384" width="11.5546875" style="4"/>
  </cols>
  <sheetData>
    <row r="1" spans="1:15" ht="49.8" customHeight="1" x14ac:dyDescent="0.5">
      <c r="A1" s="32"/>
      <c r="B1" s="32"/>
      <c r="C1" s="32"/>
      <c r="D1" s="32"/>
      <c r="E1" s="32"/>
      <c r="F1" s="32"/>
      <c r="G1" s="32"/>
      <c r="H1" s="32"/>
      <c r="I1" s="11">
        <v>9</v>
      </c>
      <c r="J1" s="10"/>
    </row>
    <row r="2" spans="1:15" ht="28.2" customHeight="1" x14ac:dyDescent="0.6">
      <c r="A2" s="9">
        <f>DATE($B$2,$I$1,1)</f>
        <v>45901</v>
      </c>
      <c r="B2" s="8">
        <v>2025</v>
      </c>
      <c r="C2" s="72" t="s">
        <v>59</v>
      </c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5" ht="15.6" x14ac:dyDescent="0.3">
      <c r="A3" s="7" t="s">
        <v>58</v>
      </c>
      <c r="B3" s="5" t="s">
        <v>106</v>
      </c>
      <c r="C3" s="5" t="s">
        <v>107</v>
      </c>
      <c r="D3" s="5" t="s">
        <v>108</v>
      </c>
      <c r="E3" s="5" t="s">
        <v>109</v>
      </c>
      <c r="F3" s="5" t="s">
        <v>110</v>
      </c>
      <c r="G3" s="5" t="s">
        <v>111</v>
      </c>
      <c r="H3" s="5" t="s">
        <v>112</v>
      </c>
      <c r="I3" s="5" t="s">
        <v>113</v>
      </c>
      <c r="J3" s="5" t="s">
        <v>114</v>
      </c>
      <c r="K3" s="5" t="s">
        <v>115</v>
      </c>
      <c r="L3" s="5" t="s">
        <v>116</v>
      </c>
      <c r="M3" s="5" t="s">
        <v>117</v>
      </c>
      <c r="O3" s="31" t="s">
        <v>118</v>
      </c>
    </row>
    <row r="4" spans="1:15" ht="18" customHeight="1" x14ac:dyDescent="0.3">
      <c r="A4" s="6">
        <f>DATE($B$2,$I$1,1)</f>
        <v>45901</v>
      </c>
      <c r="B4" s="12"/>
      <c r="C4" s="13"/>
      <c r="D4" s="13"/>
      <c r="E4" s="14"/>
      <c r="F4" s="15"/>
      <c r="G4" s="15"/>
      <c r="H4" s="15"/>
      <c r="I4" s="15"/>
      <c r="J4" s="12"/>
      <c r="K4" s="12"/>
      <c r="L4" s="15"/>
      <c r="M4" s="15"/>
    </row>
    <row r="5" spans="1:15" ht="18" customHeight="1" x14ac:dyDescent="0.3">
      <c r="A5" s="6">
        <f t="shared" ref="A5:A31" si="0">A4+1</f>
        <v>45902</v>
      </c>
      <c r="B5" s="12"/>
      <c r="C5" s="13"/>
      <c r="D5" s="13"/>
      <c r="E5" s="14"/>
      <c r="F5" s="15"/>
      <c r="G5" s="15"/>
      <c r="H5" s="15"/>
      <c r="I5" s="15"/>
      <c r="J5" s="12"/>
      <c r="K5" s="12"/>
      <c r="L5" s="15"/>
      <c r="M5" s="15"/>
    </row>
    <row r="6" spans="1:15" ht="18" customHeight="1" x14ac:dyDescent="0.3">
      <c r="A6" s="6">
        <f t="shared" si="0"/>
        <v>45903</v>
      </c>
      <c r="B6" s="12"/>
      <c r="C6" s="13"/>
      <c r="D6" s="13"/>
      <c r="E6" s="14"/>
      <c r="F6" s="15"/>
      <c r="G6" s="15"/>
      <c r="H6" s="15"/>
      <c r="I6" s="15"/>
      <c r="J6" s="12"/>
      <c r="K6" s="12"/>
      <c r="L6" s="15"/>
      <c r="M6" s="15"/>
    </row>
    <row r="7" spans="1:15" ht="18" customHeight="1" x14ac:dyDescent="0.3">
      <c r="A7" s="6">
        <f t="shared" si="0"/>
        <v>45904</v>
      </c>
      <c r="B7" s="12"/>
      <c r="C7" s="13"/>
      <c r="D7" s="13"/>
      <c r="E7" s="14"/>
      <c r="F7" s="15"/>
      <c r="G7" s="15"/>
      <c r="H7" s="15"/>
      <c r="I7" s="15"/>
      <c r="J7" s="12"/>
      <c r="K7" s="12"/>
      <c r="L7" s="15"/>
      <c r="M7" s="15"/>
    </row>
    <row r="8" spans="1:15" ht="18" customHeight="1" x14ac:dyDescent="0.3">
      <c r="A8" s="6">
        <f t="shared" si="0"/>
        <v>45905</v>
      </c>
      <c r="B8" s="12"/>
      <c r="C8" s="13"/>
      <c r="D8" s="13"/>
      <c r="E8" s="14"/>
      <c r="F8" s="15"/>
      <c r="G8" s="15"/>
      <c r="H8" s="15"/>
      <c r="I8" s="15"/>
      <c r="J8" s="12"/>
      <c r="K8" s="12"/>
      <c r="L8" s="15"/>
      <c r="M8" s="15"/>
    </row>
    <row r="9" spans="1:15" ht="18" customHeight="1" x14ac:dyDescent="0.3">
      <c r="A9" s="6">
        <f t="shared" si="0"/>
        <v>45906</v>
      </c>
      <c r="B9" s="12"/>
      <c r="C9" s="13"/>
      <c r="D9" s="13"/>
      <c r="E9" s="14"/>
      <c r="F9" s="15"/>
      <c r="G9" s="15"/>
      <c r="H9" s="15"/>
      <c r="I9" s="15"/>
      <c r="J9" s="12"/>
      <c r="K9" s="12"/>
      <c r="L9" s="15"/>
      <c r="M9" s="15"/>
    </row>
    <row r="10" spans="1:15" ht="18" customHeight="1" x14ac:dyDescent="0.3">
      <c r="A10" s="6">
        <f t="shared" si="0"/>
        <v>45907</v>
      </c>
      <c r="B10" s="12"/>
      <c r="C10" s="13"/>
      <c r="D10" s="13"/>
      <c r="E10" s="14"/>
      <c r="F10" s="15"/>
      <c r="G10" s="15"/>
      <c r="H10" s="15"/>
      <c r="I10" s="15"/>
      <c r="J10" s="12"/>
      <c r="K10" s="12"/>
      <c r="L10" s="15"/>
      <c r="M10" s="15"/>
    </row>
    <row r="11" spans="1:15" ht="18" customHeight="1" x14ac:dyDescent="0.3">
      <c r="A11" s="6">
        <f t="shared" si="0"/>
        <v>45908</v>
      </c>
      <c r="B11" s="12"/>
      <c r="C11" s="13"/>
      <c r="D11" s="13"/>
      <c r="E11" s="14"/>
      <c r="F11" s="15"/>
      <c r="G11" s="15"/>
      <c r="H11" s="15"/>
      <c r="I11" s="15"/>
      <c r="J11" s="12"/>
      <c r="K11" s="12"/>
      <c r="L11" s="15"/>
      <c r="M11" s="15"/>
    </row>
    <row r="12" spans="1:15" ht="18" customHeight="1" x14ac:dyDescent="0.3">
      <c r="A12" s="6">
        <f t="shared" si="0"/>
        <v>45909</v>
      </c>
      <c r="B12" s="12"/>
      <c r="C12" s="13"/>
      <c r="D12" s="13"/>
      <c r="E12" s="14"/>
      <c r="F12" s="15"/>
      <c r="G12" s="15"/>
      <c r="H12" s="15"/>
      <c r="I12" s="15"/>
      <c r="J12" s="12"/>
      <c r="K12" s="12"/>
      <c r="L12" s="15"/>
      <c r="M12" s="15"/>
    </row>
    <row r="13" spans="1:15" ht="18" customHeight="1" x14ac:dyDescent="0.3">
      <c r="A13" s="6">
        <f t="shared" si="0"/>
        <v>45910</v>
      </c>
      <c r="B13" s="12"/>
      <c r="C13" s="13"/>
      <c r="D13" s="13"/>
      <c r="E13" s="14"/>
      <c r="F13" s="15"/>
      <c r="G13" s="15"/>
      <c r="H13" s="15"/>
      <c r="I13" s="15"/>
      <c r="J13" s="12"/>
      <c r="K13" s="12"/>
      <c r="L13" s="15"/>
      <c r="M13" s="15"/>
    </row>
    <row r="14" spans="1:15" ht="18" customHeight="1" x14ac:dyDescent="0.3">
      <c r="A14" s="6">
        <f t="shared" si="0"/>
        <v>45911</v>
      </c>
      <c r="B14" s="12"/>
      <c r="C14" s="13"/>
      <c r="D14" s="13"/>
      <c r="E14" s="14"/>
      <c r="F14" s="15"/>
      <c r="G14" s="15"/>
      <c r="H14" s="15"/>
      <c r="I14" s="15"/>
      <c r="J14" s="12"/>
      <c r="K14" s="12"/>
      <c r="L14" s="15"/>
      <c r="M14" s="15"/>
    </row>
    <row r="15" spans="1:15" ht="18" customHeight="1" x14ac:dyDescent="0.3">
      <c r="A15" s="6">
        <f t="shared" si="0"/>
        <v>45912</v>
      </c>
      <c r="B15" s="12"/>
      <c r="C15" s="13"/>
      <c r="D15" s="13"/>
      <c r="E15" s="14"/>
      <c r="F15" s="15"/>
      <c r="G15" s="15"/>
      <c r="H15" s="15"/>
      <c r="I15" s="15"/>
      <c r="J15" s="15"/>
      <c r="K15" s="15"/>
      <c r="L15" s="15"/>
      <c r="M15" s="15"/>
    </row>
    <row r="16" spans="1:15" ht="18" customHeight="1" x14ac:dyDescent="0.3">
      <c r="A16" s="6">
        <f t="shared" si="0"/>
        <v>45913</v>
      </c>
      <c r="B16" s="12"/>
      <c r="C16" s="13"/>
      <c r="D16" s="13"/>
      <c r="E16" s="14"/>
      <c r="F16" s="15"/>
      <c r="G16" s="15"/>
      <c r="H16" s="15"/>
      <c r="I16" s="15"/>
      <c r="J16" s="15"/>
      <c r="K16" s="15"/>
      <c r="L16" s="15"/>
      <c r="M16" s="15"/>
    </row>
    <row r="17" spans="1:13" ht="18" customHeight="1" x14ac:dyDescent="0.3">
      <c r="A17" s="6">
        <f t="shared" si="0"/>
        <v>45914</v>
      </c>
      <c r="B17" s="12"/>
      <c r="C17" s="13"/>
      <c r="D17" s="13"/>
      <c r="E17" s="14"/>
      <c r="F17" s="15"/>
      <c r="G17" s="15"/>
      <c r="H17" s="15"/>
      <c r="I17" s="15"/>
      <c r="J17" s="15"/>
      <c r="K17" s="15"/>
      <c r="L17" s="15"/>
      <c r="M17" s="15"/>
    </row>
    <row r="18" spans="1:13" ht="18" customHeight="1" x14ac:dyDescent="0.3">
      <c r="A18" s="6">
        <f t="shared" si="0"/>
        <v>45915</v>
      </c>
      <c r="B18" s="12"/>
      <c r="C18" s="13"/>
      <c r="D18" s="13"/>
      <c r="E18" s="14"/>
      <c r="F18" s="15"/>
      <c r="G18" s="15"/>
      <c r="H18" s="15"/>
      <c r="I18" s="15"/>
      <c r="J18" s="15"/>
      <c r="K18" s="15"/>
      <c r="L18" s="15"/>
      <c r="M18" s="15"/>
    </row>
    <row r="19" spans="1:13" ht="18" customHeight="1" x14ac:dyDescent="0.3">
      <c r="A19" s="6">
        <f t="shared" si="0"/>
        <v>45916</v>
      </c>
      <c r="B19" s="12"/>
      <c r="C19" s="13"/>
      <c r="D19" s="13"/>
      <c r="E19" s="14"/>
      <c r="F19" s="15"/>
      <c r="G19" s="15"/>
      <c r="H19" s="15"/>
      <c r="I19" s="15"/>
      <c r="J19" s="15"/>
      <c r="K19" s="15"/>
      <c r="L19" s="15"/>
      <c r="M19" s="15"/>
    </row>
    <row r="20" spans="1:13" ht="18" customHeight="1" x14ac:dyDescent="0.3">
      <c r="A20" s="6">
        <f t="shared" si="0"/>
        <v>45917</v>
      </c>
      <c r="B20" s="12"/>
      <c r="C20" s="13"/>
      <c r="D20" s="13"/>
      <c r="E20" s="14"/>
      <c r="F20" s="15"/>
      <c r="G20" s="15"/>
      <c r="H20" s="15"/>
      <c r="I20" s="15"/>
      <c r="J20" s="15"/>
      <c r="K20" s="15"/>
      <c r="L20" s="15"/>
      <c r="M20" s="15"/>
    </row>
    <row r="21" spans="1:13" ht="18" customHeight="1" x14ac:dyDescent="0.3">
      <c r="A21" s="6">
        <f t="shared" si="0"/>
        <v>45918</v>
      </c>
      <c r="B21" s="12"/>
      <c r="C21" s="13"/>
      <c r="D21" s="13"/>
      <c r="E21" s="14"/>
      <c r="F21" s="15"/>
      <c r="G21" s="15"/>
      <c r="H21" s="15"/>
      <c r="I21" s="15"/>
      <c r="J21" s="15"/>
      <c r="K21" s="15"/>
      <c r="L21" s="15"/>
      <c r="M21" s="15"/>
    </row>
    <row r="22" spans="1:13" ht="18" customHeight="1" x14ac:dyDescent="0.3">
      <c r="A22" s="6">
        <f t="shared" si="0"/>
        <v>45919</v>
      </c>
      <c r="B22" s="12"/>
      <c r="C22" s="13"/>
      <c r="D22" s="13"/>
      <c r="E22" s="14"/>
      <c r="F22" s="15"/>
      <c r="G22" s="15"/>
      <c r="H22" s="15"/>
      <c r="I22" s="15"/>
      <c r="J22" s="15"/>
      <c r="K22" s="15"/>
      <c r="L22" s="15"/>
      <c r="M22" s="15"/>
    </row>
    <row r="23" spans="1:13" ht="18" customHeight="1" x14ac:dyDescent="0.3">
      <c r="A23" s="6">
        <f t="shared" si="0"/>
        <v>45920</v>
      </c>
      <c r="B23" s="12"/>
      <c r="C23" s="13"/>
      <c r="D23" s="13"/>
      <c r="E23" s="14"/>
      <c r="F23" s="15"/>
      <c r="G23" s="15"/>
      <c r="H23" s="15"/>
      <c r="I23" s="15"/>
      <c r="J23" s="15"/>
      <c r="K23" s="15"/>
      <c r="L23" s="15"/>
      <c r="M23" s="15"/>
    </row>
    <row r="24" spans="1:13" ht="18" customHeight="1" x14ac:dyDescent="0.3">
      <c r="A24" s="6">
        <f t="shared" si="0"/>
        <v>45921</v>
      </c>
      <c r="B24" s="12"/>
      <c r="C24" s="13"/>
      <c r="D24" s="13"/>
      <c r="E24" s="14"/>
      <c r="F24" s="15"/>
      <c r="G24" s="15"/>
      <c r="H24" s="15"/>
      <c r="I24" s="15"/>
      <c r="J24" s="15"/>
      <c r="K24" s="15"/>
      <c r="L24" s="15"/>
      <c r="M24" s="15"/>
    </row>
    <row r="25" spans="1:13" ht="18" customHeight="1" x14ac:dyDescent="0.3">
      <c r="A25" s="6">
        <f t="shared" si="0"/>
        <v>45922</v>
      </c>
      <c r="B25" s="12"/>
      <c r="C25" s="13"/>
      <c r="D25" s="13"/>
      <c r="E25" s="14"/>
      <c r="F25" s="15"/>
      <c r="G25" s="15"/>
      <c r="H25" s="15"/>
      <c r="I25" s="15"/>
      <c r="J25" s="15"/>
      <c r="K25" s="15"/>
      <c r="L25" s="15"/>
      <c r="M25" s="15"/>
    </row>
    <row r="26" spans="1:13" ht="18" customHeight="1" x14ac:dyDescent="0.3">
      <c r="A26" s="6">
        <f t="shared" si="0"/>
        <v>45923</v>
      </c>
      <c r="B26" s="12"/>
      <c r="C26" s="13"/>
      <c r="D26" s="13"/>
      <c r="E26" s="14"/>
      <c r="F26" s="15"/>
      <c r="G26" s="15"/>
      <c r="H26" s="15"/>
      <c r="I26" s="15"/>
      <c r="J26" s="15"/>
      <c r="K26" s="15"/>
      <c r="L26" s="15"/>
      <c r="M26" s="15"/>
    </row>
    <row r="27" spans="1:13" ht="18" customHeight="1" x14ac:dyDescent="0.3">
      <c r="A27" s="6">
        <f t="shared" si="0"/>
        <v>45924</v>
      </c>
      <c r="B27" s="12"/>
      <c r="C27" s="13"/>
      <c r="D27" s="13"/>
      <c r="E27" s="14"/>
      <c r="F27" s="15"/>
      <c r="G27" s="15"/>
      <c r="H27" s="15"/>
      <c r="I27" s="15"/>
      <c r="J27" s="15"/>
      <c r="K27" s="15"/>
      <c r="L27" s="15"/>
      <c r="M27" s="15"/>
    </row>
    <row r="28" spans="1:13" ht="18" customHeight="1" x14ac:dyDescent="0.3">
      <c r="A28" s="6">
        <f t="shared" si="0"/>
        <v>45925</v>
      </c>
      <c r="B28" s="12"/>
      <c r="C28" s="13"/>
      <c r="D28" s="13"/>
      <c r="E28" s="14"/>
      <c r="F28" s="15"/>
      <c r="G28" s="15"/>
      <c r="H28" s="15"/>
      <c r="I28" s="15"/>
      <c r="J28" s="15"/>
      <c r="K28" s="15"/>
      <c r="L28" s="15"/>
      <c r="M28" s="15"/>
    </row>
    <row r="29" spans="1:13" ht="18" customHeight="1" x14ac:dyDescent="0.3">
      <c r="A29" s="6">
        <f t="shared" si="0"/>
        <v>45926</v>
      </c>
      <c r="B29" s="12"/>
      <c r="C29" s="13"/>
      <c r="D29" s="13"/>
      <c r="E29" s="14"/>
      <c r="F29" s="15"/>
      <c r="G29" s="15"/>
      <c r="H29" s="15"/>
      <c r="I29" s="15"/>
      <c r="J29" s="15"/>
      <c r="K29" s="15"/>
      <c r="L29" s="15"/>
      <c r="M29" s="15"/>
    </row>
    <row r="30" spans="1:13" ht="18" customHeight="1" x14ac:dyDescent="0.3">
      <c r="A30" s="6">
        <f t="shared" si="0"/>
        <v>45927</v>
      </c>
      <c r="B30" s="12"/>
      <c r="C30" s="13"/>
      <c r="D30" s="13"/>
      <c r="E30" s="14"/>
      <c r="F30" s="15"/>
      <c r="G30" s="15"/>
      <c r="H30" s="15"/>
      <c r="I30" s="15"/>
      <c r="J30" s="15"/>
      <c r="K30" s="15"/>
      <c r="L30" s="15"/>
      <c r="M30" s="15"/>
    </row>
    <row r="31" spans="1:13" ht="18" customHeight="1" x14ac:dyDescent="0.3">
      <c r="A31" s="6">
        <f t="shared" si="0"/>
        <v>45928</v>
      </c>
      <c r="B31" s="12"/>
      <c r="C31" s="13"/>
      <c r="D31" s="13"/>
      <c r="E31" s="14"/>
      <c r="F31" s="15"/>
      <c r="G31" s="15"/>
      <c r="H31" s="15"/>
      <c r="I31" s="15"/>
      <c r="J31" s="15"/>
      <c r="K31" s="15"/>
      <c r="L31" s="15"/>
      <c r="M31" s="15"/>
    </row>
    <row r="32" spans="1:13" ht="18" customHeight="1" x14ac:dyDescent="0.3">
      <c r="A32" s="6">
        <f>IFERROR(IF(MONTH(A31+1)=MONTH(A31),A31+1," "),"")</f>
        <v>45929</v>
      </c>
      <c r="B32" s="12"/>
      <c r="C32" s="13"/>
      <c r="D32" s="13"/>
      <c r="E32" s="14"/>
      <c r="F32" s="15"/>
      <c r="G32" s="15"/>
      <c r="H32" s="15"/>
      <c r="I32" s="15"/>
      <c r="J32" s="15"/>
      <c r="K32" s="15"/>
      <c r="L32" s="15"/>
      <c r="M32" s="15"/>
    </row>
    <row r="33" spans="1:13" ht="18" customHeight="1" x14ac:dyDescent="0.3">
      <c r="A33" s="6">
        <f>IFERROR(IF(MONTH(A32+1)=MONTH(A32),A32+1," "),"")</f>
        <v>45930</v>
      </c>
      <c r="B33" s="12"/>
      <c r="C33" s="13"/>
      <c r="D33" s="13"/>
      <c r="E33" s="14"/>
      <c r="F33" s="15"/>
      <c r="G33" s="15"/>
      <c r="H33" s="15"/>
      <c r="I33" s="15"/>
      <c r="J33" s="15"/>
      <c r="K33" s="15"/>
      <c r="L33" s="15"/>
      <c r="M33" s="15"/>
    </row>
    <row r="34" spans="1:13" ht="18" customHeight="1" x14ac:dyDescent="0.3">
      <c r="A34" s="6" t="str">
        <f>IFERROR(IF(MONTH(A33+1)=MONTH(A33),A33+1," "),"")</f>
        <v xml:space="preserve"> </v>
      </c>
      <c r="B34" s="12"/>
      <c r="C34" s="13"/>
      <c r="D34" s="13"/>
      <c r="E34" s="14"/>
      <c r="F34" s="15"/>
      <c r="G34" s="15"/>
      <c r="H34" s="15"/>
      <c r="I34" s="15"/>
      <c r="J34" s="15"/>
      <c r="K34" s="15"/>
      <c r="L34" s="15"/>
      <c r="M34" s="15"/>
    </row>
  </sheetData>
  <mergeCells count="1">
    <mergeCell ref="C2:M2"/>
  </mergeCells>
  <conditionalFormatting sqref="A4:A34">
    <cfRule type="expression" dxfId="31" priority="2">
      <formula>NOT(ISNA(VLOOKUP(A4,Jours_Feries,1,FALSE)))</formula>
    </cfRule>
    <cfRule type="expression" dxfId="30" priority="3">
      <formula>OR(WEEKDAY(A4,2)=6,WEEKDAY(A4,2)=7)</formula>
    </cfRule>
  </conditionalFormatting>
  <conditionalFormatting sqref="B4:M34">
    <cfRule type="containsText" dxfId="29" priority="1" operator="containsText" text="***">
      <formula>NOT(ISERROR(SEARCH("***",B4)))</formula>
    </cfRule>
  </conditionalFormatting>
  <dataValidations count="3">
    <dataValidation type="list" allowBlank="1" showInputMessage="1" showErrorMessage="1" sqref="B2">
      <formula1>Années</formula1>
    </dataValidation>
    <dataValidation type="list" allowBlank="1" showInputMessage="1" showErrorMessage="1" sqref="B4:M34">
      <formula1>Liste</formula1>
    </dataValidation>
    <dataValidation type="list" allowBlank="1" showInputMessage="1" showErrorMessage="1" sqref="I1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0" verticalDpi="0" r:id="rId1"/>
  <headerFooter>
    <oddFooter>&amp;C&amp;D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Emprunteurs!$A$2:$A$2</xm:f>
          </x14:formula1>
          <xm:sqref>B3:M3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I14" sqref="I14"/>
    </sheetView>
  </sheetViews>
  <sheetFormatPr baseColWidth="10" defaultRowHeight="14.4" x14ac:dyDescent="0.3"/>
  <sheetData>
    <row r="1" spans="1:5" ht="15" thickBot="1" x14ac:dyDescent="0.35">
      <c r="A1" t="s">
        <v>45</v>
      </c>
      <c r="B1" t="s">
        <v>73</v>
      </c>
      <c r="D1" s="73" t="s">
        <v>60</v>
      </c>
      <c r="E1" s="74"/>
    </row>
    <row r="2" spans="1:5" ht="15" thickBot="1" x14ac:dyDescent="0.35">
      <c r="A2" t="s">
        <v>46</v>
      </c>
      <c r="B2">
        <v>1</v>
      </c>
      <c r="D2" s="16" t="s">
        <v>44</v>
      </c>
      <c r="E2" s="16">
        <f>Calendrier!B2</f>
        <v>2025</v>
      </c>
    </row>
    <row r="3" spans="1:5" ht="15" thickBot="1" x14ac:dyDescent="0.35">
      <c r="A3" t="s">
        <v>47</v>
      </c>
      <c r="B3">
        <v>2</v>
      </c>
      <c r="D3" s="17" t="s">
        <v>61</v>
      </c>
      <c r="E3" s="18">
        <f>DATE($E$2,1,1)</f>
        <v>45658</v>
      </c>
    </row>
    <row r="4" spans="1:5" ht="15" thickBot="1" x14ac:dyDescent="0.35">
      <c r="A4" t="s">
        <v>48</v>
      </c>
      <c r="B4">
        <v>3</v>
      </c>
      <c r="D4" s="17" t="s">
        <v>62</v>
      </c>
      <c r="E4" s="18">
        <f>ROUND(DATE($E$2,4,MOD(234-11*MOD($E$2,19),30))/7,)*7-6</f>
        <v>45767</v>
      </c>
    </row>
    <row r="5" spans="1:5" ht="15" thickBot="1" x14ac:dyDescent="0.35">
      <c r="A5" t="s">
        <v>49</v>
      </c>
      <c r="B5">
        <v>4</v>
      </c>
      <c r="D5" s="17" t="s">
        <v>63</v>
      </c>
      <c r="E5" s="18">
        <f>$E$4+1</f>
        <v>45768</v>
      </c>
    </row>
    <row r="6" spans="1:5" ht="15" thickBot="1" x14ac:dyDescent="0.35">
      <c r="A6" t="s">
        <v>50</v>
      </c>
      <c r="B6">
        <v>5</v>
      </c>
      <c r="D6" s="17" t="s">
        <v>64</v>
      </c>
      <c r="E6" s="18">
        <f>DATE($E$2,5,1)</f>
        <v>45778</v>
      </c>
    </row>
    <row r="7" spans="1:5" ht="15" thickBot="1" x14ac:dyDescent="0.35">
      <c r="A7" t="s">
        <v>51</v>
      </c>
      <c r="B7">
        <v>6</v>
      </c>
      <c r="D7" s="17" t="s">
        <v>65</v>
      </c>
      <c r="E7" s="18">
        <f>DATE($E$2,5,8)</f>
        <v>45785</v>
      </c>
    </row>
    <row r="8" spans="1:5" ht="15" thickBot="1" x14ac:dyDescent="0.35">
      <c r="A8" t="s">
        <v>52</v>
      </c>
      <c r="B8">
        <v>7</v>
      </c>
      <c r="D8" s="17" t="s">
        <v>66</v>
      </c>
      <c r="E8" s="18">
        <f>$E$4+39</f>
        <v>45806</v>
      </c>
    </row>
    <row r="9" spans="1:5" ht="15" thickBot="1" x14ac:dyDescent="0.35">
      <c r="A9" t="s">
        <v>53</v>
      </c>
      <c r="B9">
        <v>8</v>
      </c>
      <c r="D9" s="17" t="s">
        <v>67</v>
      </c>
      <c r="E9" s="18">
        <f>$E$4+50</f>
        <v>45817</v>
      </c>
    </row>
    <row r="10" spans="1:5" ht="15" thickBot="1" x14ac:dyDescent="0.35">
      <c r="A10" t="s">
        <v>54</v>
      </c>
      <c r="B10">
        <v>9</v>
      </c>
      <c r="D10" s="17" t="s">
        <v>68</v>
      </c>
      <c r="E10" s="18">
        <f>DATE($E$2,7,14)</f>
        <v>45852</v>
      </c>
    </row>
    <row r="11" spans="1:5" ht="15" thickBot="1" x14ac:dyDescent="0.35">
      <c r="A11" t="s">
        <v>55</v>
      </c>
      <c r="B11">
        <v>10</v>
      </c>
      <c r="D11" s="17" t="s">
        <v>69</v>
      </c>
      <c r="E11" s="18">
        <f>DATE($E$2,8,15)</f>
        <v>45884</v>
      </c>
    </row>
    <row r="12" spans="1:5" ht="15" thickBot="1" x14ac:dyDescent="0.35">
      <c r="A12" t="s">
        <v>56</v>
      </c>
      <c r="B12">
        <v>11</v>
      </c>
      <c r="D12" s="17" t="s">
        <v>70</v>
      </c>
      <c r="E12" s="18">
        <f>DATE($E$2,11,1)</f>
        <v>45962</v>
      </c>
    </row>
    <row r="13" spans="1:5" ht="15" thickBot="1" x14ac:dyDescent="0.35">
      <c r="A13" t="s">
        <v>57</v>
      </c>
      <c r="B13">
        <v>12</v>
      </c>
      <c r="D13" s="17" t="s">
        <v>71</v>
      </c>
      <c r="E13" s="18">
        <f>DATE($E$2,11,11)</f>
        <v>45972</v>
      </c>
    </row>
    <row r="14" spans="1:5" ht="15" thickBot="1" x14ac:dyDescent="0.35">
      <c r="D14" s="17" t="s">
        <v>72</v>
      </c>
      <c r="E14" s="18">
        <f>DATE($E$2,12,25)</f>
        <v>46016</v>
      </c>
    </row>
  </sheetData>
  <mergeCells count="1">
    <mergeCell ref="D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Entrée-Sortie</vt:lpstr>
      <vt:lpstr>Bon_Sortie</vt:lpstr>
      <vt:lpstr>BDD</vt:lpstr>
      <vt:lpstr>Emprunteurs</vt:lpstr>
      <vt:lpstr>Calendrier</vt:lpstr>
      <vt:lpstr>Listes</vt:lpstr>
      <vt:lpstr>Années</vt:lpstr>
      <vt:lpstr>Imprime_Cal</vt:lpstr>
      <vt:lpstr>Jours_Feries</vt:lpstr>
      <vt:lpstr>Liste</vt:lpstr>
      <vt:lpstr>Mois</vt:lpstr>
      <vt:lpstr>Bon_Sortie!Zone_d_impression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Jung</dc:creator>
  <cp:lastModifiedBy>HENRI</cp:lastModifiedBy>
  <cp:lastPrinted>2025-09-22T15:58:49Z</cp:lastPrinted>
  <dcterms:created xsi:type="dcterms:W3CDTF">2015-06-05T18:17:20Z</dcterms:created>
  <dcterms:modified xsi:type="dcterms:W3CDTF">2025-09-22T17:10:33Z</dcterms:modified>
</cp:coreProperties>
</file>