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-120" yWindow="-120" windowWidth="24240" windowHeight="13020" tabRatio="630"/>
  </bookViews>
  <sheets>
    <sheet name="Résa" sheetId="1" r:id="rId1"/>
    <sheet name="BD_Résa" sheetId="4" r:id="rId2"/>
    <sheet name="Système" sheetId="5" r:id="rId3"/>
  </sheets>
  <definedNames>
    <definedName name="_DC">Système!$A$2</definedName>
    <definedName name="_Décal">Système!$A$10</definedName>
    <definedName name="_xlnm._FilterDatabase" localSheetId="2" hidden="1">Système!#REF!</definedName>
    <definedName name="_Rech">Résa!$C$6</definedName>
    <definedName name="An">Résa!$B$2</definedName>
    <definedName name="Chambres">Tab_Résa[[#Headers],[N° Chambre]]</definedName>
    <definedName name="Date_Deb">Système!$A$4</definedName>
    <definedName name="Fériés">OFFSET(Système!$G$1,1,,COUNTA(Système!$G:$G)-1,)</definedName>
    <definedName name="Identification">Système!$A$12</definedName>
    <definedName name="J_Rech">Système!$A$8</definedName>
    <definedName name="Jours_chômés">Système!$D$2:$D$8</definedName>
    <definedName name="Le_Mois">Système!$D$9</definedName>
    <definedName name="Les_Chambres">Tab_Résa[[#All],[N° Chambre]]</definedName>
    <definedName name="Monnaie">Système!$A$16</definedName>
    <definedName name="Nb_Chambre">Système!$A$6</definedName>
    <definedName name="Place_Max">Tab_Résa[[#Headers],[Descriptif]]</definedName>
    <definedName name="Ponts">OFFSET(Système!$J$1,1,,COUNTA(Système!$J:$J)-1,)</definedName>
    <definedName name="PréFixe">Système!$A$14</definedName>
    <definedName name="Premier_mois">Résa!$B$3</definedName>
    <definedName name="Villes">OFFSET(Système!#REF!,1,,COUNTA(Système!#REF!)-1,)</definedName>
    <definedName name="Zone">OFFSET(Chambres,1,5,Nb_Chambre,36)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2" i="5" l="1"/>
  <c r="E5" i="1" l="1"/>
  <c r="G23" i="5"/>
  <c r="G12" i="5"/>
  <c r="A4" i="5" l="1"/>
  <c r="E11" i="5"/>
  <c r="E10" i="5"/>
  <c r="E9" i="5"/>
  <c r="D9" i="5"/>
  <c r="E8" i="5"/>
  <c r="D8" i="5"/>
  <c r="E7" i="5"/>
  <c r="D7" i="5"/>
  <c r="E6" i="5"/>
  <c r="D6" i="5"/>
  <c r="E5" i="5"/>
  <c r="D5" i="5"/>
  <c r="E4" i="5"/>
  <c r="D4" i="5"/>
  <c r="E3" i="5"/>
  <c r="D3" i="5"/>
  <c r="E2" i="5"/>
  <c r="D2" i="5"/>
  <c r="B1" i="5"/>
  <c r="G2" i="5" l="1"/>
  <c r="G13" i="5"/>
  <c r="G5" i="5"/>
  <c r="G16" i="5"/>
  <c r="G17" i="5"/>
  <c r="G6" i="5"/>
  <c r="G19" i="5"/>
  <c r="G8" i="5"/>
  <c r="G11" i="5"/>
  <c r="G22" i="5"/>
  <c r="G14" i="5"/>
  <c r="G3" i="5"/>
  <c r="G4" i="5"/>
  <c r="G15" i="5"/>
  <c r="G18" i="5"/>
  <c r="G7" i="5"/>
  <c r="G9" i="5"/>
  <c r="G20" i="5"/>
  <c r="G21" i="5"/>
  <c r="G10" i="5"/>
  <c r="H2" i="5"/>
  <c r="H13" i="5"/>
  <c r="H22" i="5"/>
  <c r="H11" i="5"/>
  <c r="F7" i="1"/>
  <c r="F9" i="1" l="1"/>
  <c r="F11" i="1"/>
  <c r="F13" i="1"/>
  <c r="F15" i="1"/>
  <c r="F10" i="1"/>
  <c r="F14" i="1"/>
  <c r="F12" i="1"/>
  <c r="F16" i="1"/>
  <c r="F5" i="1"/>
  <c r="F4" i="1"/>
  <c r="F6" i="1"/>
  <c r="G7" i="1"/>
  <c r="G9" i="1" l="1"/>
  <c r="G11" i="1"/>
  <c r="G13" i="1"/>
  <c r="G15" i="1"/>
  <c r="G10" i="1"/>
  <c r="G14" i="1"/>
  <c r="G12" i="1"/>
  <c r="G16" i="1"/>
  <c r="G5" i="1"/>
  <c r="G4" i="1"/>
  <c r="G6" i="1"/>
  <c r="H7" i="1"/>
  <c r="H9" i="1" l="1"/>
  <c r="H11" i="1"/>
  <c r="H13" i="1"/>
  <c r="H15" i="1"/>
  <c r="H10" i="1"/>
  <c r="H14" i="1"/>
  <c r="H12" i="1"/>
  <c r="H16" i="1"/>
  <c r="H5" i="1"/>
  <c r="H4" i="1"/>
  <c r="H6" i="1"/>
  <c r="I7" i="1"/>
  <c r="I9" i="1" l="1"/>
  <c r="I11" i="1"/>
  <c r="I13" i="1"/>
  <c r="I15" i="1"/>
  <c r="I10" i="1"/>
  <c r="I14" i="1"/>
  <c r="I12" i="1"/>
  <c r="I16" i="1"/>
  <c r="I5" i="1"/>
  <c r="I4" i="1"/>
  <c r="I6" i="1"/>
  <c r="J7" i="1"/>
  <c r="J9" i="1" l="1"/>
  <c r="J11" i="1"/>
  <c r="J13" i="1"/>
  <c r="J15" i="1"/>
  <c r="J10" i="1"/>
  <c r="J14" i="1"/>
  <c r="J12" i="1"/>
  <c r="J16" i="1"/>
  <c r="J5" i="1"/>
  <c r="J4" i="1"/>
  <c r="J6" i="1"/>
  <c r="K7" i="1"/>
  <c r="K9" i="1" l="1"/>
  <c r="K11" i="1"/>
  <c r="K13" i="1"/>
  <c r="K15" i="1"/>
  <c r="K10" i="1"/>
  <c r="K14" i="1"/>
  <c r="K12" i="1"/>
  <c r="K16" i="1"/>
  <c r="K5" i="1"/>
  <c r="K4" i="1"/>
  <c r="K6" i="1"/>
  <c r="L7" i="1"/>
  <c r="L9" i="1" l="1"/>
  <c r="L11" i="1"/>
  <c r="L13" i="1"/>
  <c r="L15" i="1"/>
  <c r="L10" i="1"/>
  <c r="L12" i="1"/>
  <c r="L14" i="1"/>
  <c r="L16" i="1"/>
  <c r="L5" i="1"/>
  <c r="L4" i="1"/>
  <c r="L6" i="1"/>
  <c r="M7" i="1"/>
  <c r="M9" i="1" s="1"/>
  <c r="M11" i="1" l="1"/>
  <c r="M13" i="1"/>
  <c r="M15" i="1"/>
  <c r="M10" i="1"/>
  <c r="M12" i="1"/>
  <c r="M14" i="1"/>
  <c r="M16" i="1"/>
  <c r="M5" i="1"/>
  <c r="M4" i="1"/>
  <c r="M6" i="1"/>
  <c r="N7" i="1"/>
  <c r="N9" i="1" l="1"/>
  <c r="N11" i="1"/>
  <c r="N13" i="1"/>
  <c r="N15" i="1"/>
  <c r="N10" i="1"/>
  <c r="N12" i="1"/>
  <c r="N14" i="1"/>
  <c r="N16" i="1"/>
  <c r="N5" i="1"/>
  <c r="N4" i="1"/>
  <c r="N6" i="1"/>
  <c r="O7" i="1"/>
  <c r="O9" i="1" l="1"/>
  <c r="O11" i="1"/>
  <c r="O13" i="1"/>
  <c r="O15" i="1"/>
  <c r="O10" i="1"/>
  <c r="O12" i="1"/>
  <c r="O14" i="1"/>
  <c r="O16" i="1"/>
  <c r="O5" i="1"/>
  <c r="O4" i="1"/>
  <c r="O6" i="1"/>
  <c r="P7" i="1"/>
  <c r="P9" i="1" l="1"/>
  <c r="P11" i="1"/>
  <c r="P13" i="1"/>
  <c r="P15" i="1"/>
  <c r="P10" i="1"/>
  <c r="P12" i="1"/>
  <c r="P14" i="1"/>
  <c r="P16" i="1"/>
  <c r="P5" i="1"/>
  <c r="P4" i="1"/>
  <c r="P6" i="1"/>
  <c r="Q7" i="1"/>
  <c r="Q9" i="1" l="1"/>
  <c r="Q11" i="1"/>
  <c r="Q13" i="1"/>
  <c r="Q15" i="1"/>
  <c r="Q10" i="1"/>
  <c r="Q12" i="1"/>
  <c r="Q14" i="1"/>
  <c r="Q16" i="1"/>
  <c r="Q5" i="1"/>
  <c r="Q4" i="1"/>
  <c r="Q6" i="1"/>
  <c r="R7" i="1"/>
  <c r="R9" i="1" l="1"/>
  <c r="R11" i="1"/>
  <c r="R13" i="1"/>
  <c r="R15" i="1"/>
  <c r="R10" i="1"/>
  <c r="R12" i="1"/>
  <c r="R14" i="1"/>
  <c r="R16" i="1"/>
  <c r="R5" i="1"/>
  <c r="R4" i="1"/>
  <c r="R6" i="1"/>
  <c r="S7" i="1"/>
  <c r="S10" i="1" l="1"/>
  <c r="S11" i="1"/>
  <c r="S13" i="1"/>
  <c r="S15" i="1"/>
  <c r="S9" i="1"/>
  <c r="S12" i="1"/>
  <c r="S14" i="1"/>
  <c r="S16" i="1"/>
  <c r="S5" i="1"/>
  <c r="S4" i="1"/>
  <c r="S6" i="1"/>
  <c r="T7" i="1"/>
  <c r="T10" i="1" l="1"/>
  <c r="T12" i="1"/>
  <c r="T14" i="1"/>
  <c r="T16" i="1"/>
  <c r="T11" i="1"/>
  <c r="T15" i="1"/>
  <c r="T9" i="1"/>
  <c r="T13" i="1"/>
  <c r="T5" i="1"/>
  <c r="T4" i="1"/>
  <c r="T6" i="1"/>
  <c r="U7" i="1"/>
  <c r="U10" i="1" l="1"/>
  <c r="U12" i="1"/>
  <c r="U14" i="1"/>
  <c r="U16" i="1"/>
  <c r="U11" i="1"/>
  <c r="U15" i="1"/>
  <c r="U9" i="1"/>
  <c r="U13" i="1"/>
  <c r="U5" i="1"/>
  <c r="U4" i="1"/>
  <c r="U6" i="1"/>
  <c r="V7" i="1"/>
  <c r="V10" i="1" l="1"/>
  <c r="V12" i="1"/>
  <c r="V14" i="1"/>
  <c r="V16" i="1"/>
  <c r="V11" i="1"/>
  <c r="V15" i="1"/>
  <c r="V9" i="1"/>
  <c r="V13" i="1"/>
  <c r="V5" i="1"/>
  <c r="V4" i="1"/>
  <c r="V6" i="1"/>
  <c r="W7" i="1"/>
  <c r="W10" i="1" l="1"/>
  <c r="W12" i="1"/>
  <c r="W14" i="1"/>
  <c r="W16" i="1"/>
  <c r="W11" i="1"/>
  <c r="W15" i="1"/>
  <c r="W9" i="1"/>
  <c r="W13" i="1"/>
  <c r="W5" i="1"/>
  <c r="W4" i="1"/>
  <c r="W6" i="1"/>
  <c r="X7" i="1"/>
  <c r="X10" i="1" l="1"/>
  <c r="X12" i="1"/>
  <c r="X14" i="1"/>
  <c r="X16" i="1"/>
  <c r="X11" i="1"/>
  <c r="X15" i="1"/>
  <c r="X9" i="1"/>
  <c r="X13" i="1"/>
  <c r="X5" i="1"/>
  <c r="X4" i="1"/>
  <c r="X6" i="1"/>
  <c r="Y7" i="1"/>
  <c r="Y10" i="1" l="1"/>
  <c r="Y12" i="1"/>
  <c r="Y14" i="1"/>
  <c r="Y16" i="1"/>
  <c r="Y11" i="1"/>
  <c r="Y15" i="1"/>
  <c r="Y9" i="1"/>
  <c r="Y13" i="1"/>
  <c r="Y5" i="1"/>
  <c r="Y4" i="1"/>
  <c r="Y6" i="1"/>
  <c r="Z7" i="1"/>
  <c r="Z10" i="1" l="1"/>
  <c r="Z12" i="1"/>
  <c r="Z14" i="1"/>
  <c r="Z16" i="1"/>
  <c r="Z11" i="1"/>
  <c r="Z15" i="1"/>
  <c r="Z9" i="1"/>
  <c r="Z13" i="1"/>
  <c r="Z5" i="1"/>
  <c r="Z4" i="1"/>
  <c r="Z6" i="1"/>
  <c r="AA7" i="1"/>
  <c r="AA10" i="1" l="1"/>
  <c r="AA12" i="1"/>
  <c r="AA14" i="1"/>
  <c r="AA16" i="1"/>
  <c r="AA11" i="1"/>
  <c r="AA15" i="1"/>
  <c r="AA9" i="1"/>
  <c r="AA13" i="1"/>
  <c r="AA5" i="1"/>
  <c r="AA4" i="1"/>
  <c r="AA6" i="1"/>
  <c r="AB7" i="1"/>
  <c r="AB10" i="1" l="1"/>
  <c r="AB12" i="1"/>
  <c r="AB14" i="1"/>
  <c r="AB16" i="1"/>
  <c r="AB11" i="1"/>
  <c r="AB15" i="1"/>
  <c r="AB9" i="1"/>
  <c r="AB13" i="1"/>
  <c r="AB5" i="1"/>
  <c r="AB4" i="1"/>
  <c r="AB6" i="1"/>
  <c r="AC7" i="1"/>
  <c r="AC9" i="1" l="1"/>
  <c r="AC11" i="1"/>
  <c r="AC13" i="1"/>
  <c r="AC15" i="1"/>
  <c r="AC10" i="1"/>
  <c r="AC14" i="1"/>
  <c r="AC12" i="1"/>
  <c r="AC16" i="1"/>
  <c r="AC5" i="1"/>
  <c r="AC4" i="1"/>
  <c r="AC6" i="1"/>
  <c r="AD7" i="1"/>
  <c r="AD11" i="1" l="1"/>
  <c r="AD13" i="1"/>
  <c r="AD15" i="1"/>
  <c r="AD10" i="1"/>
  <c r="AD14" i="1"/>
  <c r="AD12" i="1"/>
  <c r="AD16" i="1"/>
  <c r="AD9" i="1"/>
  <c r="AD5" i="1"/>
  <c r="AD4" i="1"/>
  <c r="AD6" i="1"/>
  <c r="AE7" i="1"/>
  <c r="AE9" i="1" l="1"/>
  <c r="AE10" i="1"/>
  <c r="AE12" i="1"/>
  <c r="AE14" i="1"/>
  <c r="AE16" i="1"/>
  <c r="AE11" i="1"/>
  <c r="AE15" i="1"/>
  <c r="AE13" i="1"/>
  <c r="AE5" i="1"/>
  <c r="AE4" i="1"/>
  <c r="AE6" i="1"/>
  <c r="AF7" i="1"/>
  <c r="AF18" i="1" s="1"/>
  <c r="AF9" i="1" l="1"/>
  <c r="AF11" i="1"/>
  <c r="AF13" i="1"/>
  <c r="AF15" i="1"/>
  <c r="AF10" i="1"/>
  <c r="AF14" i="1"/>
  <c r="AF12" i="1"/>
  <c r="AF16" i="1"/>
  <c r="AF5" i="1"/>
  <c r="AF4" i="1"/>
  <c r="AF6" i="1"/>
  <c r="AG7" i="1"/>
  <c r="AG18" i="1" s="1"/>
  <c r="AG9" i="1" l="1"/>
  <c r="AG11" i="1"/>
  <c r="AG13" i="1"/>
  <c r="AG15" i="1"/>
  <c r="AG10" i="1"/>
  <c r="AG14" i="1"/>
  <c r="AG12" i="1"/>
  <c r="AG16" i="1"/>
  <c r="AG5" i="1"/>
  <c r="AG4" i="1"/>
  <c r="AG6" i="1"/>
  <c r="AH7" i="1"/>
  <c r="AH18" i="1" s="1"/>
  <c r="AH9" i="1" l="1"/>
  <c r="AH11" i="1"/>
  <c r="AH13" i="1"/>
  <c r="AH15" i="1"/>
  <c r="AH10" i="1"/>
  <c r="AH14" i="1"/>
  <c r="AH12" i="1"/>
  <c r="AH16" i="1"/>
  <c r="AH5" i="1"/>
  <c r="AH4" i="1"/>
  <c r="AH6" i="1"/>
  <c r="AI7" i="1"/>
  <c r="AI18" i="1" s="1"/>
  <c r="AI9" i="1" l="1"/>
  <c r="AI11" i="1"/>
  <c r="AI13" i="1"/>
  <c r="AI15" i="1"/>
  <c r="AI10" i="1"/>
  <c r="AI14" i="1"/>
  <c r="AI12" i="1"/>
  <c r="AI16" i="1"/>
  <c r="AI5" i="1"/>
  <c r="AI4" i="1"/>
  <c r="AI6" i="1"/>
  <c r="AJ7" i="1"/>
  <c r="AJ9" i="1" l="1"/>
  <c r="AJ11" i="1"/>
  <c r="AJ13" i="1"/>
  <c r="AJ15" i="1"/>
  <c r="AJ10" i="1"/>
  <c r="AJ14" i="1"/>
  <c r="AJ12" i="1"/>
  <c r="AJ16" i="1"/>
  <c r="AJ5" i="1"/>
  <c r="AK7" i="1"/>
  <c r="AJ4" i="1"/>
  <c r="AJ6" i="1"/>
  <c r="AK9" i="1" l="1"/>
  <c r="AK11" i="1"/>
  <c r="AK13" i="1"/>
  <c r="AK15" i="1"/>
  <c r="AK10" i="1"/>
  <c r="AK14" i="1"/>
  <c r="AK12" i="1"/>
  <c r="AK16" i="1"/>
  <c r="AK5" i="1"/>
  <c r="AL7" i="1"/>
  <c r="AK6" i="1"/>
  <c r="AK4" i="1"/>
  <c r="AL9" i="1" l="1"/>
  <c r="AL11" i="1"/>
  <c r="AL13" i="1"/>
  <c r="AL15" i="1"/>
  <c r="AL10" i="1"/>
  <c r="AL14" i="1"/>
  <c r="AL12" i="1"/>
  <c r="AL16" i="1"/>
  <c r="AL5" i="1"/>
  <c r="AL4" i="1"/>
  <c r="AL6" i="1"/>
  <c r="AM7" i="1"/>
  <c r="AM9" i="1" l="1"/>
  <c r="AM11" i="1"/>
  <c r="AM13" i="1"/>
  <c r="AM15" i="1"/>
  <c r="AM10" i="1"/>
  <c r="AM14" i="1"/>
  <c r="AM12" i="1"/>
  <c r="AM16" i="1"/>
  <c r="AM5" i="1"/>
  <c r="AM4" i="1"/>
  <c r="AN7" i="1"/>
  <c r="AM6" i="1"/>
  <c r="AN9" i="1" l="1"/>
  <c r="AN11" i="1"/>
  <c r="AN13" i="1"/>
  <c r="AN15" i="1"/>
  <c r="AN10" i="1"/>
  <c r="AN14" i="1"/>
  <c r="AN12" i="1"/>
  <c r="AN16" i="1"/>
  <c r="AN5" i="1"/>
  <c r="AN6" i="1"/>
  <c r="AO7" i="1"/>
  <c r="AN4" i="1"/>
  <c r="AP9" i="1" l="1"/>
  <c r="AP14" i="1"/>
  <c r="AP10" i="1"/>
  <c r="AP13" i="1"/>
  <c r="AP16" i="1"/>
  <c r="AP12" i="1"/>
  <c r="AP11" i="1"/>
  <c r="AP15" i="1"/>
  <c r="AO9" i="1"/>
  <c r="AO11" i="1"/>
  <c r="AO13" i="1"/>
  <c r="AO15" i="1"/>
  <c r="AO10" i="1"/>
  <c r="AO12" i="1"/>
  <c r="AO14" i="1"/>
  <c r="AO16" i="1"/>
  <c r="AO5" i="1"/>
  <c r="AO6" i="1"/>
  <c r="AO4" i="1"/>
  <c r="A6" i="5" l="1"/>
  <c r="T3" i="1"/>
  <c r="F2" i="1" l="1"/>
  <c r="F1" i="1" s="1"/>
  <c r="G2" i="1"/>
  <c r="G1" i="1" s="1"/>
  <c r="H2" i="1"/>
  <c r="H1" i="1" s="1"/>
  <c r="I2" i="1"/>
  <c r="I1" i="1" s="1"/>
  <c r="J2" i="1"/>
  <c r="J1" i="1" s="1"/>
  <c r="K2" i="1"/>
  <c r="K1" i="1" s="1"/>
  <c r="L2" i="1"/>
  <c r="L1" i="1" s="1"/>
  <c r="M2" i="1"/>
  <c r="M1" i="1" s="1"/>
  <c r="N2" i="1"/>
  <c r="N1" i="1" s="1"/>
  <c r="O2" i="1"/>
  <c r="O1" i="1" s="1"/>
  <c r="P2" i="1"/>
  <c r="P1" i="1" s="1"/>
  <c r="Q2" i="1"/>
  <c r="Q1" i="1" s="1"/>
  <c r="R2" i="1"/>
  <c r="R1" i="1" s="1"/>
  <c r="S2" i="1"/>
  <c r="S1" i="1" s="1"/>
  <c r="T2" i="1"/>
  <c r="T1" i="1" s="1"/>
  <c r="U2" i="1"/>
  <c r="U1" i="1" s="1"/>
  <c r="V2" i="1"/>
  <c r="V1" i="1" s="1"/>
  <c r="W2" i="1"/>
  <c r="W1" i="1" s="1"/>
  <c r="X2" i="1"/>
  <c r="X1" i="1" s="1"/>
  <c r="Y2" i="1"/>
  <c r="Y1" i="1" s="1"/>
  <c r="Z2" i="1"/>
  <c r="Z1" i="1" s="1"/>
  <c r="AA2" i="1"/>
  <c r="AA1" i="1" s="1"/>
  <c r="AB2" i="1"/>
  <c r="AB1" i="1" s="1"/>
  <c r="AC2" i="1"/>
  <c r="AC1" i="1" s="1"/>
  <c r="AD2" i="1"/>
  <c r="AD1" i="1" s="1"/>
  <c r="AE2" i="1"/>
  <c r="AE1" i="1" s="1"/>
  <c r="AF2" i="1"/>
  <c r="AF1" i="1" s="1"/>
  <c r="AG2" i="1"/>
  <c r="AG1" i="1" s="1"/>
  <c r="AH2" i="1"/>
  <c r="AH1" i="1" s="1"/>
  <c r="AI2" i="1"/>
  <c r="AI1" i="1" s="1"/>
  <c r="AJ2" i="1"/>
  <c r="AJ1" i="1" s="1"/>
  <c r="AK2" i="1"/>
  <c r="AK1" i="1" s="1"/>
  <c r="AL2" i="1"/>
  <c r="AL1" i="1" s="1"/>
  <c r="AM2" i="1"/>
  <c r="AM1" i="1" s="1"/>
  <c r="AN2" i="1"/>
  <c r="AN1" i="1" s="1"/>
  <c r="AO2" i="1"/>
  <c r="AO1" i="1" s="1"/>
  <c r="AF3" i="1"/>
  <c r="AB3" i="1"/>
  <c r="F3" i="1"/>
  <c r="R3" i="1"/>
  <c r="AE3" i="1"/>
  <c r="AA3" i="1"/>
  <c r="AO3" i="1"/>
  <c r="O3" i="1"/>
  <c r="G3" i="1"/>
  <c r="U3" i="1"/>
  <c r="AG3" i="1"/>
  <c r="X3" i="1"/>
  <c r="AC3" i="1"/>
  <c r="P3" i="1"/>
  <c r="Z3" i="1"/>
  <c r="AL3" i="1"/>
  <c r="AM3" i="1"/>
  <c r="S3" i="1"/>
  <c r="W3" i="1"/>
  <c r="AH3" i="1"/>
  <c r="Q3" i="1"/>
  <c r="Y3" i="1"/>
  <c r="I3" i="1"/>
  <c r="AJ3" i="1"/>
  <c r="N3" i="1"/>
  <c r="J3" i="1"/>
  <c r="L3" i="1"/>
  <c r="K3" i="1"/>
  <c r="H3" i="1"/>
  <c r="AD3" i="1"/>
  <c r="M3" i="1"/>
  <c r="AN3" i="1"/>
  <c r="AK3" i="1"/>
  <c r="V3" i="1"/>
  <c r="AI3" i="1"/>
</calcChain>
</file>

<file path=xl/sharedStrings.xml><?xml version="1.0" encoding="utf-8"?>
<sst xmlns="http://schemas.openxmlformats.org/spreadsheetml/2006/main" count="136" uniqueCount="119">
  <si>
    <t>N° Chambre</t>
  </si>
  <si>
    <t>Descriptif</t>
  </si>
  <si>
    <t>N° ID</t>
  </si>
  <si>
    <t>Date arrivée</t>
  </si>
  <si>
    <t>Date départ</t>
  </si>
  <si>
    <t>Décalage calendrier</t>
  </si>
  <si>
    <t>Date de début du calendrier</t>
  </si>
  <si>
    <t>Heure arrivée</t>
  </si>
  <si>
    <t>Nombre de personne</t>
  </si>
  <si>
    <t>Nombre de chambre disponible</t>
  </si>
  <si>
    <t>1 lit 2 places</t>
  </si>
  <si>
    <t>2 lits 2 places</t>
  </si>
  <si>
    <t>Taux de remplissage</t>
  </si>
  <si>
    <t>Commentaires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</si>
  <si>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</si>
  <si>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</si>
  <si>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</si>
  <si>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</si>
  <si>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</si>
  <si>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</si>
  <si>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</si>
  <si>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</si>
  <si>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</si>
  <si>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</si>
  <si>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</si>
  <si>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</si>
  <si>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</si>
  <si>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</si>
  <si>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</si>
  <si>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</si>
  <si>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</si>
  <si>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</si>
  <si>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</si>
  <si>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</si>
  <si>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</si>
  <si>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</si>
  <si>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</si>
  <si>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</si>
  <si>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</si>
  <si>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</si>
  <si>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</si>
  <si>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</si>
  <si>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</si>
  <si>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</si>
  <si>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</si>
  <si>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</si>
  <si>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</si>
  <si>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</si>
  <si>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</si>
  <si>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</si>
  <si>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Chômé ?</t>
  </si>
  <si>
    <t>Jours chômés</t>
  </si>
  <si>
    <t>Année du jour férié</t>
  </si>
  <si>
    <t>Dates</t>
  </si>
  <si>
    <t>Jour Fériés</t>
  </si>
  <si>
    <t>Lundi</t>
  </si>
  <si>
    <t>Mardi</t>
  </si>
  <si>
    <t>Lundi de pâques</t>
  </si>
  <si>
    <t>Mercredi</t>
  </si>
  <si>
    <t>Fête du travail</t>
  </si>
  <si>
    <t>Jeudi</t>
  </si>
  <si>
    <t>Jeudi de l'ascension</t>
  </si>
  <si>
    <t>Vendredi</t>
  </si>
  <si>
    <t>Victoire 1945</t>
  </si>
  <si>
    <t>Samedi</t>
  </si>
  <si>
    <t>Lundi de Pentecôte</t>
  </si>
  <si>
    <t>Dimanche</t>
  </si>
  <si>
    <t>Fête nationale</t>
  </si>
  <si>
    <t>N° mois</t>
  </si>
  <si>
    <t>L'Assomption</t>
  </si>
  <si>
    <t>La Toussaint</t>
  </si>
  <si>
    <t>Noël</t>
  </si>
  <si>
    <t>Mois planning</t>
  </si>
  <si>
    <t>Nombre de chambre</t>
  </si>
  <si>
    <t>Disponibilité à la date du</t>
  </si>
  <si>
    <t>Jour de recherche</t>
  </si>
  <si>
    <t>Payé</t>
  </si>
  <si>
    <t>Pont jeudi ascenssion</t>
  </si>
  <si>
    <t>Pont du 15 août</t>
  </si>
  <si>
    <t>Mon anniversaire</t>
  </si>
  <si>
    <t>Prise en compte ?</t>
  </si>
  <si>
    <t>Décalge d'aujourd'hui</t>
  </si>
  <si>
    <t>Raisons</t>
  </si>
  <si>
    <t>Prix de la nuitée</t>
  </si>
  <si>
    <t>Nombre de nuitée</t>
  </si>
  <si>
    <t>Nombre d'adulte</t>
  </si>
  <si>
    <t>Nombre d'enfant</t>
  </si>
  <si>
    <t>Code postal</t>
  </si>
  <si>
    <t>Ville</t>
  </si>
  <si>
    <t>Téléphone 1</t>
  </si>
  <si>
    <t>Adresse mail</t>
  </si>
  <si>
    <t>Avance Paiement</t>
  </si>
  <si>
    <t>Reste à payer</t>
  </si>
  <si>
    <t>Total à payer pour le séjour</t>
  </si>
  <si>
    <t>Nombre de séjour en cours de paiement</t>
  </si>
  <si>
    <t>Nombre maximal de place disponible</t>
  </si>
  <si>
    <t>Préfix Facture</t>
  </si>
  <si>
    <t>1 lit 1 place</t>
  </si>
  <si>
    <t>ChamHô_</t>
  </si>
  <si>
    <t xml:space="preserve"> €</t>
  </si>
  <si>
    <t>Sufixe monnaie</t>
  </si>
  <si>
    <t>Gestion chambres d'hôtel - © 2017</t>
  </si>
  <si>
    <t>B1</t>
  </si>
  <si>
    <t>B2</t>
  </si>
  <si>
    <t>B3</t>
  </si>
  <si>
    <t>B4</t>
  </si>
  <si>
    <t>B5</t>
  </si>
  <si>
    <t>B6</t>
  </si>
  <si>
    <t>B7</t>
  </si>
  <si>
    <t>B8</t>
  </si>
  <si>
    <t>Juin</t>
  </si>
  <si>
    <t>RAS</t>
  </si>
  <si>
    <t>C37</t>
  </si>
  <si>
    <t>Nom</t>
  </si>
  <si>
    <t>Prénom</t>
  </si>
  <si>
    <t>Adresse</t>
  </si>
  <si>
    <t>Compl Adresse</t>
  </si>
  <si>
    <t>Nbre Places</t>
  </si>
  <si>
    <t>2 lits 2 pl + 1 lit 1 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</si>
</sst>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1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"/>
      <color theme="0"/>
      <name val="Calibri"/>
      <family val="2"/>
      <scheme val="minor"/>
    </font>
    <font>
      <sz val="1"/>
      <color theme="0"/>
      <name val="Calibri"/>
      <scheme val="minor"/>
    </font>
    <font>
      <sz val="5"/>
      <color theme="0"/>
      <name val="Calibri"/>
      <family val="2"/>
      <scheme val="minor"/>
    </font>
    <font>
      <sz val="5"/>
      <color theme="0"/>
      <name val="Calibri"/>
      <scheme val="minor"/>
    </font>
    <font>
      <sz val="9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7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14" fontId="0" fillId="0" borderId="0" xfId="0" applyNumberFormat="1"/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3" fillId="4" borderId="4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 indent="1"/>
    </xf>
    <xf numFmtId="0" fontId="0" fillId="5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 indent="1"/>
    </xf>
    <xf numFmtId="0" fontId="0" fillId="5" borderId="1" xfId="0" applyFill="1" applyBorder="1" applyAlignment="1">
      <alignment horizontal="left" indent="1"/>
    </xf>
    <xf numFmtId="0" fontId="0" fillId="5" borderId="1" xfId="0" applyFill="1" applyBorder="1"/>
    <xf numFmtId="0" fontId="0" fillId="5" borderId="3" xfId="0" applyFill="1" applyBorder="1"/>
    <xf numFmtId="0" fontId="0" fillId="5" borderId="1" xfId="0" applyFill="1" applyBorder="1" applyAlignment="1">
      <alignment horizontal="center"/>
    </xf>
    <xf numFmtId="16" fontId="4" fillId="5" borderId="1" xfId="0" applyNumberFormat="1" applyFont="1" applyFill="1" applyBorder="1" applyAlignment="1">
      <alignment horizontal="left" vertical="center" indent="1"/>
    </xf>
    <xf numFmtId="0" fontId="0" fillId="0" borderId="0" xfId="0" applyAlignment="1">
      <alignment vertical="center"/>
    </xf>
    <xf numFmtId="0" fontId="0" fillId="5" borderId="1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14" fontId="4" fillId="5" borderId="1" xfId="0" applyNumberFormat="1" applyFont="1" applyFill="1" applyBorder="1" applyAlignment="1">
      <alignment horizontal="left" vertical="center" inden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left" vertical="center"/>
    </xf>
    <xf numFmtId="14" fontId="4" fillId="0" borderId="0" xfId="0" applyNumberFormat="1" applyFont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14" fontId="4" fillId="0" borderId="0" xfId="0" applyNumberFormat="1" applyFont="1" applyAlignment="1">
      <alignment horizontal="left" vertical="center"/>
    </xf>
    <xf numFmtId="14" fontId="4" fillId="0" borderId="12" xfId="0" applyNumberFormat="1" applyFont="1" applyBorder="1" applyAlignment="1">
      <alignment horizontal="left" vertical="center"/>
    </xf>
    <xf numFmtId="0" fontId="10" fillId="0" borderId="1" xfId="0" applyFont="1" applyBorder="1" applyAlignment="1" applyProtection="1">
      <alignment horizontal="center" vertical="center"/>
      <protection hidden="1"/>
    </xf>
    <xf numFmtId="0" fontId="5" fillId="3" borderId="1" xfId="0" applyFont="1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 vertical="center"/>
      <protection locked="0" hidden="1"/>
    </xf>
    <xf numFmtId="1" fontId="10" fillId="0" borderId="1" xfId="0" applyNumberFormat="1" applyFont="1" applyBorder="1" applyAlignment="1" applyProtection="1">
      <alignment horizontal="center" vertical="center"/>
      <protection hidden="1"/>
    </xf>
    <xf numFmtId="0" fontId="10" fillId="0" borderId="2" xfId="0" applyFont="1" applyBorder="1" applyAlignment="1" applyProtection="1">
      <alignment horizontal="center" vertical="center"/>
      <protection hidden="1"/>
    </xf>
    <xf numFmtId="0" fontId="2" fillId="6" borderId="3" xfId="0" applyFont="1" applyFill="1" applyBorder="1" applyAlignment="1" applyProtection="1">
      <alignment horizontal="center" vertical="center" textRotation="90"/>
      <protection hidden="1"/>
    </xf>
    <xf numFmtId="0" fontId="2" fillId="6" borderId="6" xfId="0" applyFont="1" applyFill="1" applyBorder="1" applyAlignment="1" applyProtection="1">
      <alignment horizontal="center" vertical="center" textRotation="90"/>
      <protection hidden="1"/>
    </xf>
    <xf numFmtId="0" fontId="2" fillId="6" borderId="4" xfId="0" applyFont="1" applyFill="1" applyBorder="1" applyAlignment="1" applyProtection="1">
      <alignment horizontal="center" vertical="center" textRotation="90"/>
      <protection hidden="1"/>
    </xf>
    <xf numFmtId="0" fontId="2" fillId="7" borderId="5" xfId="0" applyFont="1" applyFill="1" applyBorder="1" applyAlignment="1" applyProtection="1">
      <alignment horizontal="center" vertical="center"/>
      <protection hidden="1"/>
    </xf>
    <xf numFmtId="0" fontId="2" fillId="7" borderId="7" xfId="0" applyFont="1" applyFill="1" applyBorder="1" applyAlignment="1" applyProtection="1">
      <alignment horizontal="center" vertical="center"/>
      <protection hidden="1"/>
    </xf>
    <xf numFmtId="0" fontId="2" fillId="7" borderId="8" xfId="0" applyFont="1" applyFill="1" applyBorder="1" applyAlignment="1" applyProtection="1">
      <alignment horizontal="center" vertical="center"/>
      <protection hidden="1"/>
    </xf>
    <xf numFmtId="0" fontId="5" fillId="3" borderId="3" xfId="0" applyFont="1" applyFill="1" applyBorder="1" applyAlignment="1" applyProtection="1">
      <alignment horizontal="left"/>
      <protection hidden="1"/>
    </xf>
    <xf numFmtId="0" fontId="0" fillId="3" borderId="3" xfId="0" applyFill="1" applyBorder="1" applyAlignment="1" applyProtection="1">
      <alignment horizontal="center"/>
      <protection hidden="1"/>
    </xf>
    <xf numFmtId="0" fontId="0" fillId="3" borderId="4" xfId="0" applyFill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0" fillId="2" borderId="9" xfId="0" applyFill="1" applyBorder="1" applyProtection="1">
      <protection hidden="1"/>
    </xf>
    <xf numFmtId="0" fontId="0" fillId="2" borderId="10" xfId="0" applyFill="1" applyBorder="1" applyProtection="1">
      <protection hidden="1"/>
    </xf>
    <xf numFmtId="0" fontId="0" fillId="2" borderId="11" xfId="0" applyFill="1" applyBorder="1" applyProtection="1">
      <protection hidden="1"/>
    </xf>
    <xf numFmtId="164" fontId="0" fillId="0" borderId="2" xfId="0" applyNumberForma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 shrinkToFit="1"/>
      <protection hidden="1"/>
    </xf>
    <xf numFmtId="0" fontId="6" fillId="0" borderId="0" xfId="0" applyFont="1" applyAlignment="1" applyProtection="1">
      <alignment horizontal="right" vertical="center"/>
      <protection hidden="1"/>
    </xf>
    <xf numFmtId="0" fontId="0" fillId="0" borderId="0" xfId="0" applyAlignment="1" applyProtection="1">
      <alignment horizontal="center"/>
      <protection locked="0" hidden="1"/>
    </xf>
    <xf numFmtId="0" fontId="7" fillId="0" borderId="0" xfId="0" applyFont="1" applyAlignment="1" applyProtection="1">
      <alignment horizontal="right" vertical="center"/>
      <protection hidden="1"/>
    </xf>
    <xf numFmtId="0" fontId="0" fillId="0" borderId="0" xfId="0" applyProtection="1">
      <protection locked="0" hidden="1"/>
    </xf>
    <xf numFmtId="0" fontId="0" fillId="0" borderId="0" xfId="0" applyProtection="1">
      <protection hidden="1"/>
    </xf>
    <xf numFmtId="0" fontId="5" fillId="3" borderId="4" xfId="0" applyFont="1" applyFill="1" applyBorder="1" applyAlignment="1" applyProtection="1">
      <alignment horizontal="right" vertical="center" indent="1"/>
      <protection hidden="1"/>
    </xf>
    <xf numFmtId="0" fontId="7" fillId="0" borderId="13" xfId="0" applyFont="1" applyBorder="1" applyAlignment="1" applyProtection="1">
      <alignment horizontal="right" vertical="center"/>
      <protection hidden="1"/>
    </xf>
    <xf numFmtId="0" fontId="6" fillId="0" borderId="13" xfId="0" applyFont="1" applyBorder="1" applyAlignment="1" applyProtection="1">
      <alignment horizontal="right" vertical="center"/>
      <protection hidden="1"/>
    </xf>
    <xf numFmtId="0" fontId="0" fillId="2" borderId="10" xfId="0" applyFill="1" applyBorder="1" applyAlignment="1" applyProtection="1">
      <alignment horizontal="left"/>
      <protection hidden="1"/>
    </xf>
    <xf numFmtId="0" fontId="0" fillId="0" borderId="5" xfId="0" applyBorder="1" applyProtection="1">
      <protection locked="0" hidden="1"/>
    </xf>
    <xf numFmtId="0" fontId="0" fillId="0" borderId="7" xfId="0" applyBorder="1" applyProtection="1">
      <protection locked="0" hidden="1"/>
    </xf>
    <xf numFmtId="0" fontId="0" fillId="0" borderId="1" xfId="0" applyBorder="1" applyAlignment="1" applyProtection="1">
      <alignment horizontal="center"/>
      <protection locked="0" hidden="1"/>
    </xf>
    <xf numFmtId="0" fontId="4" fillId="3" borderId="1" xfId="0" applyFont="1" applyFill="1" applyBorder="1" applyAlignment="1" applyProtection="1">
      <alignment horizontal="center" vertical="top" wrapText="1"/>
      <protection locked="0" hidden="1"/>
    </xf>
    <xf numFmtId="0" fontId="4" fillId="3" borderId="1" xfId="0" applyFont="1" applyFill="1" applyBorder="1" applyAlignment="1" applyProtection="1">
      <alignment horizontal="center" vertical="top" wrapText="1"/>
      <protection hidden="1"/>
    </xf>
    <xf numFmtId="164" fontId="11" fillId="3" borderId="1" xfId="0" applyNumberFormat="1" applyFont="1" applyFill="1" applyBorder="1" applyAlignment="1" applyProtection="1">
      <alignment horizontal="center" vertical="center"/>
      <protection hidden="1"/>
    </xf>
    <xf numFmtId="14" fontId="0" fillId="0" borderId="0" xfId="0" applyNumberFormat="1" applyProtection="1">
      <protection hidden="1"/>
    </xf>
    <xf numFmtId="14" fontId="1" fillId="0" borderId="1" xfId="0" applyNumberFormat="1" applyFont="1" applyBorder="1" applyAlignment="1" applyProtection="1">
      <alignment horizontal="center"/>
      <protection locked="0" hidden="1"/>
    </xf>
    <xf numFmtId="0" fontId="0" fillId="8" borderId="4" xfId="0" applyFill="1" applyBorder="1" applyAlignment="1" applyProtection="1">
      <alignment horizontal="centerContinuous"/>
      <protection hidden="1"/>
    </xf>
    <xf numFmtId="0" fontId="5" fillId="3" borderId="6" xfId="0" applyFont="1" applyFill="1" applyBorder="1" applyAlignment="1" applyProtection="1">
      <alignment vertical="center"/>
      <protection hidden="1"/>
    </xf>
    <xf numFmtId="0" fontId="5" fillId="3" borderId="1" xfId="0" applyFont="1" applyFill="1" applyBorder="1" applyAlignment="1" applyProtection="1">
      <alignment vertical="center"/>
      <protection hidden="1"/>
    </xf>
    <xf numFmtId="0" fontId="0" fillId="0" borderId="1" xfId="0" applyBorder="1" applyAlignment="1">
      <alignment horizontal="center" vertical="center"/>
    </xf>
    <xf numFmtId="0" fontId="13" fillId="8" borderId="3" xfId="0" applyFont="1" applyFill="1" applyBorder="1" applyAlignment="1" applyProtection="1">
      <alignment horizontal="centerContinuous"/>
      <protection hidden="1"/>
    </xf>
    <xf numFmtId="0" fontId="12" fillId="0" borderId="0" xfId="0" applyFont="1" applyFill="1" applyAlignment="1">
      <alignment horizontal="center" vertical="top" wrapText="1"/>
    </xf>
    <xf numFmtId="0" fontId="7" fillId="8" borderId="0" xfId="0" applyFont="1" applyFill="1" applyAlignment="1" applyProtection="1">
      <alignment horizontal="right" vertical="center"/>
      <protection hidden="1"/>
    </xf>
    <xf numFmtId="0" fontId="6" fillId="8" borderId="0" xfId="0" applyFont="1" applyFill="1" applyAlignment="1" applyProtection="1">
      <alignment horizontal="right" vertical="center"/>
      <protection hidden="1"/>
    </xf>
    <xf numFmtId="0" fontId="9" fillId="0" borderId="0" xfId="0" applyNumberFormat="1" applyFont="1" applyAlignment="1" applyProtection="1">
      <alignment horizontal="right" vertical="center"/>
      <protection hidden="1"/>
    </xf>
    <xf numFmtId="164" fontId="0" fillId="0" borderId="0" xfId="0" applyNumberFormat="1" applyAlignment="1">
      <alignment horizontal="center" vertical="center"/>
    </xf>
    <xf numFmtId="0" fontId="14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1" fontId="14" fillId="0" borderId="0" xfId="0" applyNumberFormat="1" applyFont="1" applyFill="1" applyAlignment="1">
      <alignment horizontal="center" vertical="center"/>
    </xf>
    <xf numFmtId="0" fontId="14" fillId="0" borderId="0" xfId="0" applyNumberFormat="1" applyFont="1" applyFill="1" applyAlignment="1">
      <alignment horizontal="center" vertical="center"/>
    </xf>
    <xf numFmtId="1" fontId="14" fillId="0" borderId="0" xfId="0" applyNumberFormat="1" applyFont="1" applyFill="1" applyAlignment="1" applyProtection="1">
      <alignment horizontal="center" vertical="center"/>
      <protection locked="0"/>
    </xf>
    <xf numFmtId="14" fontId="14" fillId="0" borderId="0" xfId="0" applyNumberFormat="1" applyFont="1" applyFill="1" applyAlignment="1">
      <alignment vertical="center"/>
    </xf>
    <xf numFmtId="14" fontId="0" fillId="0" borderId="9" xfId="0" applyNumberFormat="1" applyBorder="1" applyAlignment="1" applyProtection="1">
      <alignment horizontal="center" vertical="center" wrapText="1"/>
      <protection locked="0" hidden="1"/>
    </xf>
    <xf numFmtId="0" fontId="0" fillId="0" borderId="10" xfId="0" applyBorder="1" applyAlignment="1" applyProtection="1">
      <alignment horizontal="center" vertical="center"/>
      <protection locked="0" hidden="1"/>
    </xf>
    <xf numFmtId="0" fontId="0" fillId="0" borderId="11" xfId="0" applyBorder="1" applyAlignment="1" applyProtection="1">
      <alignment horizontal="center" vertical="center"/>
      <protection locked="0" hidden="1"/>
    </xf>
    <xf numFmtId="0" fontId="5" fillId="3" borderId="3" xfId="0" applyFont="1" applyFill="1" applyBorder="1" applyAlignment="1" applyProtection="1">
      <alignment horizontal="center" vertical="center"/>
      <protection locked="0" hidden="1"/>
    </xf>
    <xf numFmtId="0" fontId="5" fillId="3" borderId="4" xfId="0" applyFont="1" applyFill="1" applyBorder="1" applyAlignment="1" applyProtection="1">
      <alignment horizontal="center" vertical="center"/>
      <protection locked="0" hidden="1"/>
    </xf>
  </cellXfs>
  <cellStyles count="1">
    <cellStyle name="Normal" xfId="0" builtinId="0"/>
  </cellStyles>
  <dxfs count="88"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96B69"/>
        </patternFill>
      </fill>
    </dxf>
    <dxf>
      <fill>
        <patternFill patternType="solid">
          <fgColor auto="1"/>
          <bgColor theme="2" tint="-0.24994659260841701"/>
        </patternFill>
      </fill>
    </dxf>
    <dxf>
      <fill>
        <patternFill>
          <bgColor rgb="FFFFFF00"/>
        </patternFill>
      </fill>
    </dxf>
    <dxf>
      <font>
        <color rgb="FFFF0000"/>
      </font>
      <fill>
        <patternFill>
          <bgColor rgb="FF00B050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00FF"/>
        </patternFill>
      </fill>
    </dxf>
    <dxf>
      <fill>
        <patternFill>
          <bgColor theme="5" tint="0.59996337778862885"/>
        </patternFill>
      </fill>
    </dxf>
    <dxf>
      <fill>
        <patternFill>
          <bgColor rgb="FFC96B69"/>
        </patternFill>
      </fill>
    </dxf>
    <dxf>
      <fill>
        <patternFill patternType="solid">
          <fgColor auto="1"/>
          <bgColor theme="2" tint="-0.24994659260841701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font>
        <b/>
        <strike val="0"/>
        <outline val="0"/>
        <shadow val="0"/>
        <u val="none"/>
        <vertAlign val="baseline"/>
        <sz val="7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7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7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7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7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7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8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auto="1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  <protection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right" vertical="center" textRotation="0" wrapText="0" indent="0" justifyLastLine="0" shrinkToFit="0" readingOrder="0"/>
      <protection hidden="1"/>
    </dxf>
    <dxf>
      <numFmt numFmtId="0" formatCode="General"/>
      <alignment horizontal="center" vertical="center" textRotation="0" wrapText="0" indent="0" justifyLastLine="0" shrinkToFit="0" readingOrder="0"/>
      <protection hidden="1"/>
    </dxf>
    <dxf>
      <numFmt numFmtId="0" formatCode="General"/>
      <alignment horizontal="center" vertical="center" textRotation="0" wrapText="0" indent="0" justifyLastLine="0" shrinkToFit="1" readingOrder="0"/>
      <protection hidden="1"/>
    </dxf>
    <dxf>
      <numFmt numFmtId="0" formatCode="General"/>
      <alignment horizontal="center" vertical="center" textRotation="0" wrapText="0" indent="0" justifyLastLine="0" shrinkToFit="0" readingOrder="0"/>
      <protection hidden="1"/>
    </dxf>
    <dxf>
      <alignment horizontal="center" vertical="center" textRotation="0" wrapText="0" indent="0" justifyLastLine="0" shrinkToFit="0" readingOrder="0"/>
      <protection locked="0" hidden="1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5"/>
        <color theme="0"/>
        <name val="Calibri"/>
        <scheme val="minor"/>
      </font>
      <alignment horizontal="right" vertical="center" textRotation="0" wrapText="0" indent="0" justifyLastLine="0" shrinkToFit="0" readingOrder="0"/>
    </dxf>
    <dxf>
      <numFmt numFmtId="164" formatCode="dd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CC00"/>
      <color rgb="FF00FF00"/>
      <color rgb="FFFF00FF"/>
      <color rgb="FFFF4747"/>
      <color rgb="FFC96B69"/>
      <color rgb="FFB0DD7F"/>
      <color rgb="FF71FF71"/>
      <color rgb="FFFE82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Système!$A$2" horiz="1" max="730" page="14" val="23"/>
</file>

<file path=xl/ctrlProps/ctrlProp2.xml><?xml version="1.0" encoding="utf-8"?>
<formControlPr xmlns="http://schemas.microsoft.com/office/spreadsheetml/2009/9/main" objectType="Spin" dx="16" fmlaLink="_DC" inc="28" max="30000" page="10" val="23"/>
</file>

<file path=xl/ctrlProps/ctrlProp3.xml><?xml version="1.0" encoding="utf-8"?>
<formControlPr xmlns="http://schemas.microsoft.com/office/spreadsheetml/2009/9/main" objectType="CheckBox" fmlaLink="C3" lockText="1" noThreeD="1"/>
</file>

<file path=xl/ctrlProps/ctrlProp4.xml><?xml version="1.0" encoding="utf-8"?>
<formControlPr xmlns="http://schemas.microsoft.com/office/spreadsheetml/2009/9/main" objectType="CheckBox" fmlaLink="C4" lockText="1" noThreeD="1"/>
</file>

<file path=xl/ctrlProps/ctrlProp5.xml><?xml version="1.0" encoding="utf-8"?>
<formControlPr xmlns="http://schemas.microsoft.com/office/spreadsheetml/2009/9/main" objectType="CheckBox" fmlaLink="C5" lockText="1" noThreeD="1"/>
</file>

<file path=xl/ctrlProps/ctrlProp6.xml><?xml version="1.0" encoding="utf-8"?>
<formControlPr xmlns="http://schemas.microsoft.com/office/spreadsheetml/2009/9/main" objectType="CheckBox" fmlaLink="C6" lockText="1" noThreeD="1"/>
</file>

<file path=xl/ctrlProps/ctrlProp7.xml><?xml version="1.0" encoding="utf-8"?>
<formControlPr xmlns="http://schemas.microsoft.com/office/spreadsheetml/2009/9/main" objectType="CheckBox" checked="Checked" fmlaLink="C7" lockText="1" noThreeD="1"/>
</file>

<file path=xl/ctrlProps/ctrlProp8.xml><?xml version="1.0" encoding="utf-8"?>
<formControlPr xmlns="http://schemas.microsoft.com/office/spreadsheetml/2009/9/main" objectType="CheckBox" checked="Checked" fmlaLink="C8" lockText="1" noThreeD="1"/>
</file>

<file path=xl/ctrlProps/ctrlProp9.xml><?xml version="1.0" encoding="utf-8"?>
<formControlPr xmlns="http://schemas.microsoft.com/office/spreadsheetml/2009/9/main" objectType="CheckBox" fmlaLink="C2" lockText="1" noThreeD="1"/>
</file>

<file path=xl/ctrlProps/ctrlProp10.xml><?xml version="1.0" encoding="utf-8"?>
<formControlPr xmlns="http://schemas.microsoft.com/office/spreadsheetml/2009/9/main" objectType="CheckBox" checked="Checked" fmlaLink="$F$2" lockText="1" noThreeD="1"/>
</file>

<file path=xl/ctrlProps/ctrlProp11.xml><?xml version="1.0" encoding="utf-8"?>
<formControlPr xmlns="http://schemas.microsoft.com/office/spreadsheetml/2009/9/main" objectType="CheckBox" checked="Checked" fmlaLink="$F$3" lockText="1" noThreeD="1"/>
</file>

<file path=xl/ctrlProps/ctrlProp12.xml><?xml version="1.0" encoding="utf-8"?>
<formControlPr xmlns="http://schemas.microsoft.com/office/spreadsheetml/2009/9/main" objectType="CheckBox" checked="Checked" fmlaLink="$F$4" lockText="1" noThreeD="1"/>
</file>

<file path=xl/ctrlProps/ctrlProp13.xml><?xml version="1.0" encoding="utf-8"?>
<formControlPr xmlns="http://schemas.microsoft.com/office/spreadsheetml/2009/9/main" objectType="CheckBox" checked="Checked" fmlaLink="$F$5" lockText="1" noThreeD="1"/>
</file>

<file path=xl/ctrlProps/ctrlProp14.xml><?xml version="1.0" encoding="utf-8"?>
<formControlPr xmlns="http://schemas.microsoft.com/office/spreadsheetml/2009/9/main" objectType="CheckBox" checked="Checked" fmlaLink="$F$6" lockText="1" noThreeD="1"/>
</file>

<file path=xl/ctrlProps/ctrlProp15.xml><?xml version="1.0" encoding="utf-8"?>
<formControlPr xmlns="http://schemas.microsoft.com/office/spreadsheetml/2009/9/main" objectType="CheckBox" checked="Checked" fmlaLink="$F$7" lockText="1" noThreeD="1"/>
</file>

<file path=xl/ctrlProps/ctrlProp16.xml><?xml version="1.0" encoding="utf-8"?>
<formControlPr xmlns="http://schemas.microsoft.com/office/spreadsheetml/2009/9/main" objectType="CheckBox" checked="Checked" fmlaLink="$F$8" lockText="1" noThreeD="1"/>
</file>

<file path=xl/ctrlProps/ctrlProp17.xml><?xml version="1.0" encoding="utf-8"?>
<formControlPr xmlns="http://schemas.microsoft.com/office/spreadsheetml/2009/9/main" objectType="CheckBox" checked="Checked" fmlaLink="$F$9" lockText="1" noThreeD="1"/>
</file>

<file path=xl/ctrlProps/ctrlProp18.xml><?xml version="1.0" encoding="utf-8"?>
<formControlPr xmlns="http://schemas.microsoft.com/office/spreadsheetml/2009/9/main" objectType="CheckBox" checked="Checked" fmlaLink="$F$10" lockText="1" noThreeD="1"/>
</file>

<file path=xl/ctrlProps/ctrlProp19.xml><?xml version="1.0" encoding="utf-8"?>
<formControlPr xmlns="http://schemas.microsoft.com/office/spreadsheetml/2009/9/main" objectType="CheckBox" checked="Checked" fmlaLink="$F$11" lockText="1" noThreeD="1"/>
</file>

<file path=xl/ctrlProps/ctrlProp20.xml><?xml version="1.0" encoding="utf-8"?>
<formControlPr xmlns="http://schemas.microsoft.com/office/spreadsheetml/2009/9/main" objectType="CheckBox" checked="Checked" fmlaLink="$F$12" lockText="1" noThreeD="1"/>
</file>

<file path=xl/ctrlProps/ctrlProp21.xml><?xml version="1.0" encoding="utf-8"?>
<formControlPr xmlns="http://schemas.microsoft.com/office/spreadsheetml/2009/9/main" objectType="CheckBox" checked="Checked" fmlaLink="$F$13" lockText="1" noThreeD="1"/>
</file>

<file path=xl/ctrlProps/ctrlProp22.xml><?xml version="1.0" encoding="utf-8"?>
<formControlPr xmlns="http://schemas.microsoft.com/office/spreadsheetml/2009/9/main" objectType="CheckBox" checked="Checked" fmlaLink="$F$14" lockText="1" noThreeD="1"/>
</file>

<file path=xl/ctrlProps/ctrlProp23.xml><?xml version="1.0" encoding="utf-8"?>
<formControlPr xmlns="http://schemas.microsoft.com/office/spreadsheetml/2009/9/main" objectType="CheckBox" checked="Checked" fmlaLink="$F$15" lockText="1" noThreeD="1"/>
</file>

<file path=xl/ctrlProps/ctrlProp24.xml><?xml version="1.0" encoding="utf-8"?>
<formControlPr xmlns="http://schemas.microsoft.com/office/spreadsheetml/2009/9/main" objectType="CheckBox" checked="Checked" fmlaLink="$F$16" lockText="1" noThreeD="1"/>
</file>

<file path=xl/ctrlProps/ctrlProp25.xml><?xml version="1.0" encoding="utf-8"?>
<formControlPr xmlns="http://schemas.microsoft.com/office/spreadsheetml/2009/9/main" objectType="CheckBox" checked="Checked" fmlaLink="$F$17" lockText="1" noThreeD="1"/>
</file>

<file path=xl/ctrlProps/ctrlProp26.xml><?xml version="1.0" encoding="utf-8"?>
<formControlPr xmlns="http://schemas.microsoft.com/office/spreadsheetml/2009/9/main" objectType="CheckBox" checked="Checked" fmlaLink="$F$18" lockText="1" noThreeD="1"/>
</file>

<file path=xl/ctrlProps/ctrlProp27.xml><?xml version="1.0" encoding="utf-8"?>
<formControlPr xmlns="http://schemas.microsoft.com/office/spreadsheetml/2009/9/main" objectType="CheckBox" checked="Checked" fmlaLink="$F$19" lockText="1" noThreeD="1"/>
</file>

<file path=xl/ctrlProps/ctrlProp28.xml><?xml version="1.0" encoding="utf-8"?>
<formControlPr xmlns="http://schemas.microsoft.com/office/spreadsheetml/2009/9/main" objectType="CheckBox" checked="Checked" fmlaLink="$F$20" lockText="1" noThreeD="1"/>
</file>

<file path=xl/ctrlProps/ctrlProp29.xml><?xml version="1.0" encoding="utf-8"?>
<formControlPr xmlns="http://schemas.microsoft.com/office/spreadsheetml/2009/9/main" objectType="CheckBox" checked="Checked" fmlaLink="$F$21" lockText="1" noThreeD="1"/>
</file>

<file path=xl/ctrlProps/ctrlProp30.xml><?xml version="1.0" encoding="utf-8"?>
<formControlPr xmlns="http://schemas.microsoft.com/office/spreadsheetml/2009/9/main" objectType="CheckBox" checked="Checked" fmlaLink="$F$22" lockText="1" noThreeD="1"/>
</file>

<file path=xl/ctrlProps/ctrlProp31.xml><?xml version="1.0" encoding="utf-8"?>
<formControlPr xmlns="http://schemas.microsoft.com/office/spreadsheetml/2009/9/main" objectType="CheckBox" checked="Checked" fmlaLink="$F$23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6</xdr:row>
      <xdr:rowOff>0</xdr:rowOff>
    </xdr:to>
    <xdr:sp macro="[0]!Ce_Jour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2857500" y="1714500"/>
          <a:ext cx="952500" cy="190500"/>
        </a:xfrm>
        <a:prstGeom prst="rect">
          <a:avLst/>
        </a:prstGeom>
        <a:solidFill>
          <a:srgbClr val="FF00FF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Aujourd'hui</a:t>
          </a:r>
        </a:p>
      </xdr:txBody>
    </xdr:sp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6</xdr:row>
      <xdr:rowOff>0</xdr:rowOff>
    </xdr:to>
    <xdr:sp macro="[0]!Menu" textlink="">
      <xdr:nvSpPr>
        <xdr:cNvPr id="6" name="Plein_écran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4029075" y="1714500"/>
          <a:ext cx="952500" cy="190500"/>
        </a:xfrm>
        <a:prstGeom prst="rect">
          <a:avLst/>
        </a:prstGeom>
        <a:solidFill>
          <a:srgbClr val="1F497D">
            <a:lumMod val="60000"/>
            <a:lumOff val="40000"/>
          </a:srgbClr>
        </a:solidFill>
        <a:ln w="31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Petit écran</a:t>
          </a:r>
        </a:p>
      </xdr:txBody>
    </xdr:sp>
    <xdr:clientData/>
  </xdr:twoCellAnchor>
  <xdr:twoCellAnchor>
    <xdr:from>
      <xdr:col>0</xdr:col>
      <xdr:colOff>9525</xdr:colOff>
      <xdr:row>4</xdr:row>
      <xdr:rowOff>0</xdr:rowOff>
    </xdr:from>
    <xdr:to>
      <xdr:col>2</xdr:col>
      <xdr:colOff>0</xdr:colOff>
      <xdr:row>5</xdr:row>
      <xdr:rowOff>1</xdr:rowOff>
    </xdr:to>
    <xdr:sp macro="[0]!Usf_Res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9525" y="1524000"/>
          <a:ext cx="1800225" cy="190501"/>
        </a:xfrm>
        <a:prstGeom prst="rect">
          <a:avLst/>
        </a:prstGeom>
        <a:solidFill>
          <a:srgbClr val="00CC00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 i="0">
              <a:solidFill>
                <a:schemeClr val="bg1"/>
              </a:solidFill>
            </a:rPr>
            <a:t>GESTION DES RESERVATIONS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3</xdr:col>
      <xdr:colOff>466725</xdr:colOff>
      <xdr:row>1</xdr:row>
      <xdr:rowOff>0</xdr:rowOff>
    </xdr:to>
    <xdr:sp macro="[0]!Quitter_Avec_Sauvegarde" textlink="">
      <xdr:nvSpPr>
        <xdr:cNvPr id="7" name="Plein_écran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1809750" y="0"/>
          <a:ext cx="1228725" cy="190500"/>
        </a:xfrm>
        <a:prstGeom prst="rect">
          <a:avLst/>
        </a:prstGeom>
        <a:solidFill>
          <a:srgbClr val="00B050"/>
        </a:solidFill>
        <a:ln w="31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Quitter avec Sauvegarde</a:t>
          </a:r>
        </a:p>
      </xdr:txBody>
    </xdr:sp>
    <xdr:clientData/>
  </xdr:twoCellAnchor>
  <xdr:twoCellAnchor>
    <xdr:from>
      <xdr:col>2</xdr:col>
      <xdr:colOff>0</xdr:colOff>
      <xdr:row>2</xdr:row>
      <xdr:rowOff>0</xdr:rowOff>
    </xdr:from>
    <xdr:to>
      <xdr:col>3</xdr:col>
      <xdr:colOff>0</xdr:colOff>
      <xdr:row>3</xdr:row>
      <xdr:rowOff>0</xdr:rowOff>
    </xdr:to>
    <xdr:sp macro="[0]!Quitter_Sans_Sauvegarde" textlink="">
      <xdr:nvSpPr>
        <xdr:cNvPr id="9" name="Plein_écran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1809750" y="381000"/>
          <a:ext cx="762000" cy="190500"/>
        </a:xfrm>
        <a:prstGeom prst="rect">
          <a:avLst/>
        </a:prstGeom>
        <a:solidFill>
          <a:srgbClr val="FF4747"/>
        </a:solidFill>
        <a:ln w="31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Quitter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3</xdr:col>
      <xdr:colOff>0</xdr:colOff>
      <xdr:row>2</xdr:row>
      <xdr:rowOff>0</xdr:rowOff>
    </xdr:to>
    <xdr:sp macro="[0]!Sauvegarder" textlink="">
      <xdr:nvSpPr>
        <xdr:cNvPr id="8" name="Plein_écran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1809750" y="190500"/>
          <a:ext cx="762000" cy="190500"/>
        </a:xfrm>
        <a:prstGeom prst="rect">
          <a:avLst/>
        </a:prstGeom>
        <a:solidFill>
          <a:srgbClr val="FF00FF"/>
        </a:solidFill>
        <a:ln w="31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Sauvegarder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281940</xdr:colOff>
          <xdr:row>5</xdr:row>
          <xdr:rowOff>167640</xdr:rowOff>
        </xdr:from>
        <xdr:to>
          <xdr:col>5</xdr:col>
          <xdr:colOff>22860</xdr:colOff>
          <xdr:row>6</xdr:row>
          <xdr:rowOff>152400</xdr:rowOff>
        </xdr:to>
        <xdr:sp macro="" textlink="">
          <xdr:nvSpPr>
            <xdr:cNvPr id="2049" name="Scroll Ba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</xdr:colOff>
          <xdr:row>5</xdr:row>
          <xdr:rowOff>0</xdr:rowOff>
        </xdr:from>
        <xdr:to>
          <xdr:col>0</xdr:col>
          <xdr:colOff>198120</xdr:colOff>
          <xdr:row>7</xdr:row>
          <xdr:rowOff>0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=""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47624</xdr:colOff>
      <xdr:row>1</xdr:row>
      <xdr:rowOff>28575</xdr:rowOff>
    </xdr:from>
    <xdr:to>
      <xdr:col>11</xdr:col>
      <xdr:colOff>209549</xdr:colOff>
      <xdr:row>20</xdr:row>
      <xdr:rowOff>104775</xdr:rowOff>
    </xdr:to>
    <xdr:sp macro="" textlink="">
      <xdr:nvSpPr>
        <xdr:cNvPr id="2" name="Flèche vers le bas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11239499" y="219075"/>
          <a:ext cx="161925" cy="3695700"/>
        </a:xfrm>
        <a:prstGeom prst="down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11</xdr:col>
      <xdr:colOff>257175</xdr:colOff>
      <xdr:row>0</xdr:row>
      <xdr:rowOff>190499</xdr:rowOff>
    </xdr:from>
    <xdr:to>
      <xdr:col>11</xdr:col>
      <xdr:colOff>2066925</xdr:colOff>
      <xdr:row>20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9144000" y="190499"/>
          <a:ext cx="1809750" cy="3638551"/>
        </a:xfrm>
        <a:prstGeom prst="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Vous pouvez ajouter les jours chômés que vous souhaitez sur la colonne de gauche ainsi que leur nom ou leur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 raison sur la colonne de droite.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Pas de cellule vides entre chaque dates !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Vous pouvez vous en servir pour visualiser les "ponts" au niveau du planning.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Ces jours sont représentés avec une couleur différente des jours fériés et weekend.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8</xdr:col>
      <xdr:colOff>238125</xdr:colOff>
      <xdr:row>1</xdr:row>
      <xdr:rowOff>47625</xdr:rowOff>
    </xdr:from>
    <xdr:to>
      <xdr:col>8</xdr:col>
      <xdr:colOff>2047875</xdr:colOff>
      <xdr:row>20</xdr:row>
      <xdr:rowOff>171450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/>
      </xdr:nvSpPr>
      <xdr:spPr>
        <a:xfrm>
          <a:off x="4381500" y="238125"/>
          <a:ext cx="1809750" cy="37433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Jours fériés calculés automatiquement en fonction de l'année indiquée en cellule Résa!B2, ainsi que le mois de début de planning indiqué en cellule Résa!B1.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Ne rien modifier, la mise en forme des weekend et jour fériés sur la feuille "Résa" est automatique.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Les jours fériés sont "doublés" afin de gérer les jours fériés sur 2 années.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Il vous suffit de cocher / décocher pour qu'ils soient pris en compte ou pas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 editAs="oneCell">
    <xdr:from>
      <xdr:col>8</xdr:col>
      <xdr:colOff>38100</xdr:colOff>
      <xdr:row>1</xdr:row>
      <xdr:rowOff>28575</xdr:rowOff>
    </xdr:from>
    <xdr:to>
      <xdr:col>8</xdr:col>
      <xdr:colOff>190500</xdr:colOff>
      <xdr:row>22</xdr:row>
      <xdr:rowOff>133350</xdr:rowOff>
    </xdr:to>
    <xdr:sp macro="" textlink="">
      <xdr:nvSpPr>
        <xdr:cNvPr id="5" name="Flèche vers le bas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/>
      </xdr:nvSpPr>
      <xdr:spPr>
        <a:xfrm>
          <a:off x="8677275" y="219075"/>
          <a:ext cx="152400" cy="4105275"/>
        </a:xfrm>
        <a:prstGeom prst="downArrow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9</xdr:col>
      <xdr:colOff>0</xdr:colOff>
      <xdr:row>1</xdr:row>
      <xdr:rowOff>0</xdr:rowOff>
    </xdr:to>
    <xdr:sp macro="[0]!Menu" textlink="">
      <xdr:nvSpPr>
        <xdr:cNvPr id="37" name="Plein_écran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/>
      </xdr:nvSpPr>
      <xdr:spPr>
        <a:xfrm>
          <a:off x="4143375" y="0"/>
          <a:ext cx="2152650" cy="190500"/>
        </a:xfrm>
        <a:prstGeom prst="rect">
          <a:avLst/>
        </a:prstGeom>
        <a:solidFill>
          <a:srgbClr val="1F497D">
            <a:lumMod val="60000"/>
            <a:lumOff val="40000"/>
          </a:srgbClr>
        </a:solidFill>
        <a:ln w="31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</a:rPr>
            <a:t>Petit écran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769620</xdr:colOff>
          <xdr:row>1</xdr:row>
          <xdr:rowOff>182880</xdr:rowOff>
        </xdr:from>
        <xdr:to>
          <xdr:col>7</xdr:col>
          <xdr:colOff>45720</xdr:colOff>
          <xdr:row>3</xdr:row>
          <xdr:rowOff>22860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=""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769620</xdr:colOff>
          <xdr:row>2</xdr:row>
          <xdr:rowOff>182880</xdr:rowOff>
        </xdr:from>
        <xdr:to>
          <xdr:col>7</xdr:col>
          <xdr:colOff>45720</xdr:colOff>
          <xdr:row>4</xdr:row>
          <xdr:rowOff>22860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=""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769620</xdr:colOff>
          <xdr:row>3</xdr:row>
          <xdr:rowOff>182880</xdr:rowOff>
        </xdr:from>
        <xdr:to>
          <xdr:col>7</xdr:col>
          <xdr:colOff>45720</xdr:colOff>
          <xdr:row>5</xdr:row>
          <xdr:rowOff>22860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=""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769620</xdr:colOff>
          <xdr:row>4</xdr:row>
          <xdr:rowOff>175260</xdr:rowOff>
        </xdr:from>
        <xdr:to>
          <xdr:col>7</xdr:col>
          <xdr:colOff>45720</xdr:colOff>
          <xdr:row>6</xdr:row>
          <xdr:rowOff>7620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=""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769620</xdr:colOff>
          <xdr:row>5</xdr:row>
          <xdr:rowOff>175260</xdr:rowOff>
        </xdr:from>
        <xdr:to>
          <xdr:col>7</xdr:col>
          <xdr:colOff>45720</xdr:colOff>
          <xdr:row>7</xdr:row>
          <xdr:rowOff>7620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=""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769620</xdr:colOff>
          <xdr:row>6</xdr:row>
          <xdr:rowOff>175260</xdr:rowOff>
        </xdr:from>
        <xdr:to>
          <xdr:col>7</xdr:col>
          <xdr:colOff>45720</xdr:colOff>
          <xdr:row>8</xdr:row>
          <xdr:rowOff>7620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=""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769620</xdr:colOff>
          <xdr:row>0</xdr:row>
          <xdr:rowOff>182880</xdr:rowOff>
        </xdr:from>
        <xdr:to>
          <xdr:col>7</xdr:col>
          <xdr:colOff>45720</xdr:colOff>
          <xdr:row>2</xdr:row>
          <xdr:rowOff>22860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=""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0</xdr:row>
          <xdr:rowOff>160020</xdr:rowOff>
        </xdr:from>
        <xdr:to>
          <xdr:col>8</xdr:col>
          <xdr:colOff>106680</xdr:colOff>
          <xdr:row>2</xdr:row>
          <xdr:rowOff>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=""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1</xdr:row>
          <xdr:rowOff>160020</xdr:rowOff>
        </xdr:from>
        <xdr:to>
          <xdr:col>8</xdr:col>
          <xdr:colOff>106680</xdr:colOff>
          <xdr:row>3</xdr:row>
          <xdr:rowOff>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="" xmlns:a16="http://schemas.microsoft.com/office/drawing/2014/main" id="{00000000-0008-0000-02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2</xdr:row>
          <xdr:rowOff>160020</xdr:rowOff>
        </xdr:from>
        <xdr:to>
          <xdr:col>8</xdr:col>
          <xdr:colOff>106680</xdr:colOff>
          <xdr:row>4</xdr:row>
          <xdr:rowOff>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=""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3</xdr:row>
          <xdr:rowOff>160020</xdr:rowOff>
        </xdr:from>
        <xdr:to>
          <xdr:col>8</xdr:col>
          <xdr:colOff>106680</xdr:colOff>
          <xdr:row>5</xdr:row>
          <xdr:rowOff>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="" xmlns:a16="http://schemas.microsoft.com/office/drawing/2014/main" id="{00000000-0008-0000-02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4</xdr:row>
          <xdr:rowOff>160020</xdr:rowOff>
        </xdr:from>
        <xdr:to>
          <xdr:col>8</xdr:col>
          <xdr:colOff>106680</xdr:colOff>
          <xdr:row>6</xdr:row>
          <xdr:rowOff>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=""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5</xdr:row>
          <xdr:rowOff>160020</xdr:rowOff>
        </xdr:from>
        <xdr:to>
          <xdr:col>8</xdr:col>
          <xdr:colOff>106680</xdr:colOff>
          <xdr:row>7</xdr:row>
          <xdr:rowOff>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="" xmlns:a16="http://schemas.microsoft.com/office/drawing/2014/main" id="{00000000-0008-0000-02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6</xdr:row>
          <xdr:rowOff>160020</xdr:rowOff>
        </xdr:from>
        <xdr:to>
          <xdr:col>8</xdr:col>
          <xdr:colOff>106680</xdr:colOff>
          <xdr:row>8</xdr:row>
          <xdr:rowOff>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=""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7</xdr:row>
          <xdr:rowOff>160020</xdr:rowOff>
        </xdr:from>
        <xdr:to>
          <xdr:col>8</xdr:col>
          <xdr:colOff>106680</xdr:colOff>
          <xdr:row>9</xdr:row>
          <xdr:rowOff>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=""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8</xdr:row>
          <xdr:rowOff>160020</xdr:rowOff>
        </xdr:from>
        <xdr:to>
          <xdr:col>8</xdr:col>
          <xdr:colOff>106680</xdr:colOff>
          <xdr:row>10</xdr:row>
          <xdr:rowOff>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=""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9</xdr:row>
          <xdr:rowOff>160020</xdr:rowOff>
        </xdr:from>
        <xdr:to>
          <xdr:col>8</xdr:col>
          <xdr:colOff>106680</xdr:colOff>
          <xdr:row>11</xdr:row>
          <xdr:rowOff>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="" xmlns:a16="http://schemas.microsoft.com/office/drawing/2014/main" id="{00000000-0008-0000-02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10</xdr:row>
          <xdr:rowOff>160020</xdr:rowOff>
        </xdr:from>
        <xdr:to>
          <xdr:col>8</xdr:col>
          <xdr:colOff>106680</xdr:colOff>
          <xdr:row>12</xdr:row>
          <xdr:rowOff>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="" xmlns:a16="http://schemas.microsoft.com/office/drawing/2014/main" id="{00000000-0008-0000-02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11</xdr:row>
          <xdr:rowOff>175260</xdr:rowOff>
        </xdr:from>
        <xdr:to>
          <xdr:col>8</xdr:col>
          <xdr:colOff>106680</xdr:colOff>
          <xdr:row>13</xdr:row>
          <xdr:rowOff>7620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="" xmlns:a16="http://schemas.microsoft.com/office/drawing/2014/main" id="{00000000-0008-0000-02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12</xdr:row>
          <xdr:rowOff>175260</xdr:rowOff>
        </xdr:from>
        <xdr:to>
          <xdr:col>8</xdr:col>
          <xdr:colOff>106680</xdr:colOff>
          <xdr:row>14</xdr:row>
          <xdr:rowOff>7620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="" xmlns:a16="http://schemas.microsoft.com/office/drawing/2014/main" id="{00000000-0008-0000-02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13</xdr:row>
          <xdr:rowOff>175260</xdr:rowOff>
        </xdr:from>
        <xdr:to>
          <xdr:col>8</xdr:col>
          <xdr:colOff>106680</xdr:colOff>
          <xdr:row>15</xdr:row>
          <xdr:rowOff>7620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="" xmlns:a16="http://schemas.microsoft.com/office/drawing/2014/main" id="{00000000-0008-0000-02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14</xdr:row>
          <xdr:rowOff>175260</xdr:rowOff>
        </xdr:from>
        <xdr:to>
          <xdr:col>8</xdr:col>
          <xdr:colOff>106680</xdr:colOff>
          <xdr:row>16</xdr:row>
          <xdr:rowOff>7620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="" xmlns:a16="http://schemas.microsoft.com/office/drawing/2014/main" id="{00000000-0008-0000-02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15</xdr:row>
          <xdr:rowOff>175260</xdr:rowOff>
        </xdr:from>
        <xdr:to>
          <xdr:col>8</xdr:col>
          <xdr:colOff>106680</xdr:colOff>
          <xdr:row>17</xdr:row>
          <xdr:rowOff>7620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="" xmlns:a16="http://schemas.microsoft.com/office/drawing/2014/main" id="{00000000-0008-0000-02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16</xdr:row>
          <xdr:rowOff>175260</xdr:rowOff>
        </xdr:from>
        <xdr:to>
          <xdr:col>8</xdr:col>
          <xdr:colOff>106680</xdr:colOff>
          <xdr:row>18</xdr:row>
          <xdr:rowOff>7620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="" xmlns:a16="http://schemas.microsoft.com/office/drawing/2014/main" id="{00000000-0008-0000-02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17</xdr:row>
          <xdr:rowOff>175260</xdr:rowOff>
        </xdr:from>
        <xdr:to>
          <xdr:col>8</xdr:col>
          <xdr:colOff>106680</xdr:colOff>
          <xdr:row>19</xdr:row>
          <xdr:rowOff>7620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="" xmlns:a16="http://schemas.microsoft.com/office/drawing/2014/main" id="{00000000-0008-0000-02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18</xdr:row>
          <xdr:rowOff>175260</xdr:rowOff>
        </xdr:from>
        <xdr:to>
          <xdr:col>8</xdr:col>
          <xdr:colOff>106680</xdr:colOff>
          <xdr:row>20</xdr:row>
          <xdr:rowOff>7620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="" xmlns:a16="http://schemas.microsoft.com/office/drawing/2014/main" id="{00000000-0008-0000-02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19</xdr:row>
          <xdr:rowOff>175260</xdr:rowOff>
        </xdr:from>
        <xdr:to>
          <xdr:col>8</xdr:col>
          <xdr:colOff>106680</xdr:colOff>
          <xdr:row>21</xdr:row>
          <xdr:rowOff>7620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="" xmlns:a16="http://schemas.microsoft.com/office/drawing/2014/main" id="{00000000-0008-0000-02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20</xdr:row>
          <xdr:rowOff>175260</xdr:rowOff>
        </xdr:from>
        <xdr:to>
          <xdr:col>8</xdr:col>
          <xdr:colOff>106680</xdr:colOff>
          <xdr:row>22</xdr:row>
          <xdr:rowOff>7620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="" xmlns:a16="http://schemas.microsoft.com/office/drawing/2014/main" id="{00000000-0008-0000-02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1211580</xdr:colOff>
          <xdr:row>21</xdr:row>
          <xdr:rowOff>175260</xdr:rowOff>
        </xdr:from>
        <xdr:to>
          <xdr:col>8</xdr:col>
          <xdr:colOff>106680</xdr:colOff>
          <xdr:row>23</xdr:row>
          <xdr:rowOff>7620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="" xmlns:a16="http://schemas.microsoft.com/office/drawing/2014/main" id="{00000000-0008-0000-02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_Résa" displayName="Tab_Résa" ref="A8:AP16" totalsRowShown="0" headerRowDxfId="87" dataDxfId="86" tableBorderDxfId="85">
  <autoFilter ref="A8:AP16"/>
  <sortState ref="A9:AP23">
    <sortCondition ref="A8:A23"/>
  </sortState>
  <tableColumns count="42">
    <tableColumn id="1" name="N° Chambre" dataDxfId="84"/>
    <tableColumn id="3" name="Prix de la nuitée" dataDxfId="83">
      <calculatedColumnFormula>VLOOKUP(Tab_Résa[[#This Row],[N° Chambre]],#REF!,3,FALSE)</calculatedColumnFormula>
    </tableColumn>
    <tableColumn id="50" name="Nbre Places" dataDxfId="82">
      <calculatedColumnFormula>VLOOKUP(Tab_Résa[[#This Row],[N° Chambre]],#REF!,4,FALSE)</calculatedColumnFormula>
    </tableColumn>
    <tableColumn id="4" name="Descriptif" dataDxfId="81">
      <calculatedColumnFormula>VLOOKUP(Tab_Résa[[#This Row],[N° Chambre]],#REF!,5,FALSE)</calculatedColumnFormula>
    </tableColumn>
    <tableColumn id="5" name="RAS" dataDxfId="80"/>
    <tableColumn id="6" name="C1" dataDxfId="79">
      <calculatedColumnFormula>IF(SUMPRODUCT((BD[N° Chambre]=Tab_Résa[[#This Row],[N° Chambre]])*(BD[Date arrivée]&lt;=Résa!F$7)*(BD[Date départ]&gt;Résa!F$7))&gt;1,-1,
IF(SUMPRODUCT((BD[N° Chambre]=Tab_Résa[[#This Row],[N° Chambre]])*(BD[Date arrivée]&lt;=Résa!F$7)*(BD[Date départ]&gt;Résa!F$7))=0,"",
1+
IF(SUMPRODUCT((BD[N° Chambre]=Tab_Résa[[#This Row],[N° Chambre]])*(BD[Date arrivée]=Résa!F$7)*(BD[Date départ]&gt;Résa!F$7))=1,1,0)+
IF(SUMPRODUCT((BD[N° Chambre]=Tab_Résa[[#This Row],[N° Chambre]])*(BD[Date arrivée]&lt;=Résa!F$7)*(BD[Date départ]&gt;Résa!F$7)*(BD[Payé]="Oui"))=1,2,0)))</calculatedColumnFormula>
    </tableColumn>
    <tableColumn id="7" name="C2" dataDxfId="78">
      <calculatedColumnFormula>IF(SUMPRODUCT((BD[N° Chambre]=Tab_Résa[[#This Row],[N° Chambre]])*(BD[Date arrivée]&lt;=Résa!G$7)*(BD[Date départ]&gt;Résa!G$7))&gt;1,-1,
IF(SUMPRODUCT((BD[N° Chambre]=Tab_Résa[[#This Row],[N° Chambre]])*(BD[Date arrivée]&lt;=Résa!G$7)*(BD[Date départ]&gt;Résa!G$7))=0,"",
1+
IF(SUMPRODUCT((BD[N° Chambre]=Tab_Résa[[#This Row],[N° Chambre]])*(BD[Date arrivée]=Résa!G$7)*(BD[Date départ]&gt;Résa!G$7))=1,1,0)+
IF(SUMPRODUCT((BD[N° Chambre]=Tab_Résa[[#This Row],[N° Chambre]])*(BD[Date arrivée]&lt;=Résa!G$7)*(BD[Date départ]&gt;Résa!G$7)*(BD[Payé]="Oui"))=1,2,0)))</calculatedColumnFormula>
    </tableColumn>
    <tableColumn id="8" name="C3" dataDxfId="77">
      <calculatedColumnFormula>IF(SUMPRODUCT((BD[N° Chambre]=Tab_Résa[[#This Row],[N° Chambre]])*(BD[Date arrivée]&lt;=Résa!H$7)*(BD[Date départ]&gt;Résa!H$7))&gt;1,-1,
IF(SUMPRODUCT((BD[N° Chambre]=Tab_Résa[[#This Row],[N° Chambre]])*(BD[Date arrivée]&lt;=Résa!H$7)*(BD[Date départ]&gt;Résa!H$7))=0,"",
1+
IF(SUMPRODUCT((BD[N° Chambre]=Tab_Résa[[#This Row],[N° Chambre]])*(BD[Date arrivée]=Résa!H$7)*(BD[Date départ]&gt;Résa!H$7))=1,1,0)+
IF(SUMPRODUCT((BD[N° Chambre]=Tab_Résa[[#This Row],[N° Chambre]])*(BD[Date arrivée]&lt;=Résa!H$7)*(BD[Date départ]&gt;Résa!H$7)*(BD[Payé]="Oui"))=1,2,0)))</calculatedColumnFormula>
    </tableColumn>
    <tableColumn id="9" name="C4" dataDxfId="76">
      <calculatedColumnFormula>IF(SUMPRODUCT((BD[N° Chambre]=Tab_Résa[[#This Row],[N° Chambre]])*(BD[Date arrivée]&lt;=Résa!I$7)*(BD[Date départ]&gt;Résa!I$7))&gt;1,-1,
IF(SUMPRODUCT((BD[N° Chambre]=Tab_Résa[[#This Row],[N° Chambre]])*(BD[Date arrivée]&lt;=Résa!I$7)*(BD[Date départ]&gt;Résa!I$7))=0,"",
1+
IF(SUMPRODUCT((BD[N° Chambre]=Tab_Résa[[#This Row],[N° Chambre]])*(BD[Date arrivée]=Résa!I$7)*(BD[Date départ]&gt;Résa!I$7))=1,1,0)+
IF(SUMPRODUCT((BD[N° Chambre]=Tab_Résa[[#This Row],[N° Chambre]])*(BD[Date arrivée]&lt;=Résa!I$7)*(BD[Date départ]&gt;Résa!I$7)*(BD[Payé]="Oui"))=1,2,0)))</calculatedColumnFormula>
    </tableColumn>
    <tableColumn id="10" name="C5" dataDxfId="75">
      <calculatedColumnFormula>IF(SUMPRODUCT((BD[N° Chambre]=Tab_Résa[[#This Row],[N° Chambre]])*(BD[Date arrivée]&lt;=Résa!J$7)*(BD[Date départ]&gt;Résa!J$7))&gt;1,-1,
IF(SUMPRODUCT((BD[N° Chambre]=Tab_Résa[[#This Row],[N° Chambre]])*(BD[Date arrivée]&lt;=Résa!J$7)*(BD[Date départ]&gt;Résa!J$7))=0,"",
1+
IF(SUMPRODUCT((BD[N° Chambre]=Tab_Résa[[#This Row],[N° Chambre]])*(BD[Date arrivée]=Résa!J$7)*(BD[Date départ]&gt;Résa!J$7))=1,1,0)+
IF(SUMPRODUCT((BD[N° Chambre]=Tab_Résa[[#This Row],[N° Chambre]])*(BD[Date arrivée]&lt;=Résa!J$7)*(BD[Date départ]&gt;Résa!J$7)*(BD[Payé]="Oui"))=1,2,0)))</calculatedColumnFormula>
    </tableColumn>
    <tableColumn id="11" name="C6" dataDxfId="74">
      <calculatedColumnFormula>IF(SUMPRODUCT((BD[N° Chambre]=Tab_Résa[[#This Row],[N° Chambre]])*(BD[Date arrivée]&lt;=Résa!K$7)*(BD[Date départ]&gt;Résa!K$7))&gt;1,-1,
IF(SUMPRODUCT((BD[N° Chambre]=Tab_Résa[[#This Row],[N° Chambre]])*(BD[Date arrivée]&lt;=Résa!K$7)*(BD[Date départ]&gt;Résa!K$7))=0,"",
1+
IF(SUMPRODUCT((BD[N° Chambre]=Tab_Résa[[#This Row],[N° Chambre]])*(BD[Date arrivée]=Résa!K$7)*(BD[Date départ]&gt;Résa!K$7))=1,1,0)+
IF(SUMPRODUCT((BD[N° Chambre]=Tab_Résa[[#This Row],[N° Chambre]])*(BD[Date arrivée]&lt;=Résa!K$7)*(BD[Date départ]&gt;Résa!K$7)*(BD[Payé]="Oui"))=1,2,0)))</calculatedColumnFormula>
    </tableColumn>
    <tableColumn id="12" name="C7" dataDxfId="73">
      <calculatedColumnFormula>IF(SUMPRODUCT((BD[N° Chambre]=Tab_Résa[[#This Row],[N° Chambre]])*(BD[Date arrivée]&lt;=Résa!L$7)*(BD[Date départ]&gt;Résa!L$7))&gt;1,-1,
IF(SUMPRODUCT((BD[N° Chambre]=Tab_Résa[[#This Row],[N° Chambre]])*(BD[Date arrivée]&lt;=Résa!L$7)*(BD[Date départ]&gt;Résa!L$7))=0,"",
1+
IF(SUMPRODUCT((BD[N° Chambre]=Tab_Résa[[#This Row],[N° Chambre]])*(BD[Date arrivée]=Résa!L$7)*(BD[Date départ]&gt;Résa!L$7))=1,1,0)+
IF(SUMPRODUCT((BD[N° Chambre]=Tab_Résa[[#This Row],[N° Chambre]])*(BD[Date arrivée]&lt;=Résa!L$7)*(BD[Date départ]&gt;Résa!L$7)*(BD[Payé]="Oui"))=1,2,0)))</calculatedColumnFormula>
    </tableColumn>
    <tableColumn id="13" name="C8" dataDxfId="72">
      <calculatedColumnFormula>IF(SUMPRODUCT((BD[N° Chambre]=Tab_Résa[[#This Row],[N° Chambre]])*(BD[Date arrivée]&lt;=Résa!M$7)*(BD[Date départ]&gt;Résa!M$7))&gt;1,-1,
IF(SUMPRODUCT((BD[N° Chambre]=Tab_Résa[[#This Row],[N° Chambre]])*(BD[Date arrivée]&lt;=Résa!M$7)*(BD[Date départ]&gt;Résa!M$7))=0,"",
1+
IF(SUMPRODUCT((BD[N° Chambre]=Tab_Résa[[#This Row],[N° Chambre]])*(BD[Date arrivée]=Résa!M$7)*(BD[Date départ]&gt;Résa!M$7))=1,1,0)+
IF(SUMPRODUCT((BD[N° Chambre]=Tab_Résa[[#This Row],[N° Chambre]])*(BD[Date arrivée]&lt;=Résa!M$7)*(BD[Date départ]&gt;Résa!M$7)*(BD[Payé]="Oui"))=1,2,0)))</calculatedColumnFormula>
    </tableColumn>
    <tableColumn id="14" name="C9" dataDxfId="71">
      <calculatedColumnFormula>IF(SUMPRODUCT((BD[N° Chambre]=Tab_Résa[[#This Row],[N° Chambre]])*(BD[Date arrivée]&lt;=Résa!N$7)*(BD[Date départ]&gt;Résa!N$7))&gt;1,-1,
IF(SUMPRODUCT((BD[N° Chambre]=Tab_Résa[[#This Row],[N° Chambre]])*(BD[Date arrivée]&lt;=Résa!N$7)*(BD[Date départ]&gt;Résa!N$7))=0,"",
1+
IF(SUMPRODUCT((BD[N° Chambre]=Tab_Résa[[#This Row],[N° Chambre]])*(BD[Date arrivée]=Résa!N$7)*(BD[Date départ]&gt;Résa!N$7))=1,1,0)+
IF(SUMPRODUCT((BD[N° Chambre]=Tab_Résa[[#This Row],[N° Chambre]])*(BD[Date arrivée]&lt;=Résa!N$7)*(BD[Date départ]&gt;Résa!N$7)*(BD[Payé]="Oui"))=1,2,0)))</calculatedColumnFormula>
    </tableColumn>
    <tableColumn id="15" name="C10" dataDxfId="70">
      <calculatedColumnFormula>IF(SUMPRODUCT((BD[N° Chambre]=Tab_Résa[[#This Row],[N° Chambre]])*(BD[Date arrivée]&lt;=Résa!O$7)*(BD[Date départ]&gt;Résa!O$7))&gt;1,-1,
IF(SUMPRODUCT((BD[N° Chambre]=Tab_Résa[[#This Row],[N° Chambre]])*(BD[Date arrivée]&lt;=Résa!O$7)*(BD[Date départ]&gt;Résa!O$7))=0,"",
1+
IF(SUMPRODUCT((BD[N° Chambre]=Tab_Résa[[#This Row],[N° Chambre]])*(BD[Date arrivée]=Résa!O$7)*(BD[Date départ]&gt;Résa!O$7))=1,1,0)+
IF(SUMPRODUCT((BD[N° Chambre]=Tab_Résa[[#This Row],[N° Chambre]])*(BD[Date arrivée]&lt;=Résa!O$7)*(BD[Date départ]&gt;Résa!O$7)*(BD[Payé]="Oui"))=1,2,0)))</calculatedColumnFormula>
    </tableColumn>
    <tableColumn id="16" name="C11" dataDxfId="69">
      <calculatedColumnFormula>IF(SUMPRODUCT((BD[N° Chambre]=Tab_Résa[[#This Row],[N° Chambre]])*(BD[Date arrivée]&lt;=Résa!P$7)*(BD[Date départ]&gt;Résa!P$7))&gt;1,-1,
IF(SUMPRODUCT((BD[N° Chambre]=Tab_Résa[[#This Row],[N° Chambre]])*(BD[Date arrivée]&lt;=Résa!P$7)*(BD[Date départ]&gt;Résa!P$7))=0,"",
1+
IF(SUMPRODUCT((BD[N° Chambre]=Tab_Résa[[#This Row],[N° Chambre]])*(BD[Date arrivée]=Résa!P$7)*(BD[Date départ]&gt;Résa!P$7))=1,1,0)+
IF(SUMPRODUCT((BD[N° Chambre]=Tab_Résa[[#This Row],[N° Chambre]])*(BD[Date arrivée]&lt;=Résa!P$7)*(BD[Date départ]&gt;Résa!P$7)*(BD[Payé]="Oui"))=1,2,0)))</calculatedColumnFormula>
    </tableColumn>
    <tableColumn id="17" name="C12" dataDxfId="68">
      <calculatedColumnFormula>IF(SUMPRODUCT((BD[N° Chambre]=Tab_Résa[[#This Row],[N° Chambre]])*(BD[Date arrivée]&lt;=Résa!Q$7)*(BD[Date départ]&gt;Résa!Q$7))&gt;1,-1,
IF(SUMPRODUCT((BD[N° Chambre]=Tab_Résa[[#This Row],[N° Chambre]])*(BD[Date arrivée]&lt;=Résa!Q$7)*(BD[Date départ]&gt;Résa!Q$7))=0,"",
1+
IF(SUMPRODUCT((BD[N° Chambre]=Tab_Résa[[#This Row],[N° Chambre]])*(BD[Date arrivée]=Résa!Q$7)*(BD[Date départ]&gt;Résa!Q$7))=1,1,0)+
IF(SUMPRODUCT((BD[N° Chambre]=Tab_Résa[[#This Row],[N° Chambre]])*(BD[Date arrivée]&lt;=Résa!Q$7)*(BD[Date départ]&gt;Résa!Q$7)*(BD[Payé]="Oui"))=1,2,0)))</calculatedColumnFormula>
    </tableColumn>
    <tableColumn id="18" name="C13" dataDxfId="67">
      <calculatedColumnFormula>IF(SUMPRODUCT((BD[N° Chambre]=Tab_Résa[[#This Row],[N° Chambre]])*(BD[Date arrivée]&lt;=Résa!R$7)*(BD[Date départ]&gt;Résa!R$7))&gt;1,-1,
IF(SUMPRODUCT((BD[N° Chambre]=Tab_Résa[[#This Row],[N° Chambre]])*(BD[Date arrivée]&lt;=Résa!R$7)*(BD[Date départ]&gt;Résa!R$7))=0,"",
1+
IF(SUMPRODUCT((BD[N° Chambre]=Tab_Résa[[#This Row],[N° Chambre]])*(BD[Date arrivée]=Résa!R$7)*(BD[Date départ]&gt;Résa!R$7))=1,1,0)+
IF(SUMPRODUCT((BD[N° Chambre]=Tab_Résa[[#This Row],[N° Chambre]])*(BD[Date arrivée]&lt;=Résa!R$7)*(BD[Date départ]&gt;Résa!R$7)*(BD[Payé]="Oui"))=1,2,0)))</calculatedColumnFormula>
    </tableColumn>
    <tableColumn id="19" name="C14" dataDxfId="66">
      <calculatedColumnFormula>IF(SUMPRODUCT((BD[N° Chambre]=Tab_Résa[[#This Row],[N° Chambre]])*(BD[Date arrivée]&lt;=Résa!S$7)*(BD[Date départ]&gt;Résa!S$7))&gt;1,-1,
IF(SUMPRODUCT((BD[N° Chambre]=Tab_Résa[[#This Row],[N° Chambre]])*(BD[Date arrivée]&lt;=Résa!S$7)*(BD[Date départ]&gt;Résa!S$7))=0,"",
1+
IF(SUMPRODUCT((BD[N° Chambre]=Tab_Résa[[#This Row],[N° Chambre]])*(BD[Date arrivée]=Résa!S$7)*(BD[Date départ]&gt;Résa!S$7))=1,1,0)+
IF(SUMPRODUCT((BD[N° Chambre]=Tab_Résa[[#This Row],[N° Chambre]])*(BD[Date arrivée]&lt;=Résa!S$7)*(BD[Date départ]&gt;Résa!S$7)*(BD[Payé]="Oui"))=1,2,0)))</calculatedColumnFormula>
    </tableColumn>
    <tableColumn id="20" name="C15" dataDxfId="65">
      <calculatedColumnFormula>IF(SUMPRODUCT((BD[N° Chambre]=Tab_Résa[[#This Row],[N° Chambre]])*(BD[Date arrivée]&lt;=Résa!T$7)*(BD[Date départ]&gt;Résa!T$7))&gt;1,-1,
IF(SUMPRODUCT((BD[N° Chambre]=Tab_Résa[[#This Row],[N° Chambre]])*(BD[Date arrivée]&lt;=Résa!T$7)*(BD[Date départ]&gt;Résa!T$7))=0,"",
1+
IF(SUMPRODUCT((BD[N° Chambre]=Tab_Résa[[#This Row],[N° Chambre]])*(BD[Date arrivée]=Résa!T$7)*(BD[Date départ]&gt;Résa!T$7))=1,1,0)+
IF(SUMPRODUCT((BD[N° Chambre]=Tab_Résa[[#This Row],[N° Chambre]])*(BD[Date arrivée]&lt;=Résa!T$7)*(BD[Date départ]&gt;Résa!T$7)*(BD[Payé]="Oui"))=1,2,0)))</calculatedColumnFormula>
    </tableColumn>
    <tableColumn id="21" name="C16" dataDxfId="64">
      <calculatedColumnFormula>IF(SUMPRODUCT((BD[N° Chambre]=Tab_Résa[[#This Row],[N° Chambre]])*(BD[Date arrivée]&lt;=Résa!U$7)*(BD[Date départ]&gt;Résa!U$7))&gt;1,-1,
IF(SUMPRODUCT((BD[N° Chambre]=Tab_Résa[[#This Row],[N° Chambre]])*(BD[Date arrivée]&lt;=Résa!U$7)*(BD[Date départ]&gt;Résa!U$7))=0,"",
1+
IF(SUMPRODUCT((BD[N° Chambre]=Tab_Résa[[#This Row],[N° Chambre]])*(BD[Date arrivée]=Résa!U$7)*(BD[Date départ]&gt;Résa!VU7))=1,1,0)+
IF(SUMPRODUCT((BD[N° Chambre]=Tab_Résa[[#This Row],[N° Chambre]])*(BD[Date arrivée]&lt;=Résa!U$7)*(BD[Date départ]&gt;Résa!U$7)*(BD[Payé]="Oui"))=1,2,0)))</calculatedColumnFormula>
    </tableColumn>
    <tableColumn id="22" name="C17" dataDxfId="63">
      <calculatedColumnFormula>IF(SUMPRODUCT((BD[N° Chambre]=Tab_Résa[[#This Row],[N° Chambre]])*(BD[Date arrivée]&lt;=Résa!V$7)*(BD[Date départ]&gt;Résa!V$7))&gt;1,-1,
IF(SUMPRODUCT((BD[N° Chambre]=Tab_Résa[[#This Row],[N° Chambre]])*(BD[Date arrivée]&lt;=Résa!V$7)*(BD[Date départ]&gt;Résa!V$7))=0,"",
1+
IF(SUMPRODUCT((BD[N° Chambre]=Tab_Résa[[#This Row],[N° Chambre]])*(BD[Date arrivée]=Résa!V$7)*(BD[Date départ]&gt;Résa!V$7))=1,1,0)+
IF(SUMPRODUCT((BD[N° Chambre]=Tab_Résa[[#This Row],[N° Chambre]])*(BD[Date arrivée]&lt;=Résa!V$7)*(BD[Date départ]&gt;Résa!V$7)*(BD[Payé]="Oui"))=1,2,0)))</calculatedColumnFormula>
    </tableColumn>
    <tableColumn id="23" name="C18" dataDxfId="62">
      <calculatedColumnFormula>IF(SUMPRODUCT((BD[N° Chambre]=Tab_Résa[[#This Row],[N° Chambre]])*(BD[Date arrivée]&lt;=Résa!W$7)*(BD[Date départ]&gt;Résa!W$7))&gt;1,-1,
IF(SUMPRODUCT((BD[N° Chambre]=Tab_Résa[[#This Row],[N° Chambre]])*(BD[Date arrivée]&lt;=Résa!W$7)*(BD[Date départ]&gt;Résa!W$7))=0,"",
1+
IF(SUMPRODUCT((BD[N° Chambre]=Tab_Résa[[#This Row],[N° Chambre]])*(BD[Date arrivée]=Résa!W$7)*(BD[Date départ]&gt;Résa!W$7))=1,1,0)+
IF(SUMPRODUCT((BD[N° Chambre]=Tab_Résa[[#This Row],[N° Chambre]])*(BD[Date arrivée]&lt;=Résa!W$7)*(BD[Date départ]&gt;Résa!W$7)*(BD[Payé]="Oui"))=1,2,0)))</calculatedColumnFormula>
    </tableColumn>
    <tableColumn id="24" name="C19" dataDxfId="61">
      <calculatedColumnFormula>IF(SUMPRODUCT((BD[N° Chambre]=Tab_Résa[[#This Row],[N° Chambre]])*(BD[Date arrivée]&lt;=Résa!X$7)*(BD[Date départ]&gt;Résa!X$7))&gt;1,-1,
IF(SUMPRODUCT((BD[N° Chambre]=Tab_Résa[[#This Row],[N° Chambre]])*(BD[Date arrivée]&lt;=Résa!X$7)*(BD[Date départ]&gt;Résa!X$7))=0,"",
1+
IF(SUMPRODUCT((BD[N° Chambre]=Tab_Résa[[#This Row],[N° Chambre]])*(BD[Date arrivée]=Résa!X$7)*(BD[Date départ]&gt;Résa!X$7))=1,1,0)+
IF(SUMPRODUCT((BD[N° Chambre]=Tab_Résa[[#This Row],[N° Chambre]])*(BD[Date arrivée]&lt;=Résa!X$7)*(BD[Date départ]&gt;Résa!X$7)*(BD[Payé]="Oui"))=1,2,0)))</calculatedColumnFormula>
    </tableColumn>
    <tableColumn id="25" name="C20" dataDxfId="60">
      <calculatedColumnFormula>IF(SUMPRODUCT((BD[N° Chambre]=Tab_Résa[[#This Row],[N° Chambre]])*(BD[Date arrivée]&lt;=Résa!Y$7)*(BD[Date départ]&gt;Résa!Y$7))&gt;1,-1,
IF(SUMPRODUCT((BD[N° Chambre]=Tab_Résa[[#This Row],[N° Chambre]])*(BD[Date arrivée]&lt;=Résa!Y$7)*(BD[Date départ]&gt;Résa!Y$7))=0,"",
1+
IF(SUMPRODUCT((BD[N° Chambre]=Tab_Résa[[#This Row],[N° Chambre]])*(BD[Date arrivée]=Résa!Y$7)*(BD[Date départ]&gt;Résa!Y$7))=1,1,0)+
IF(SUMPRODUCT((BD[N° Chambre]=Tab_Résa[[#This Row],[N° Chambre]])*(BD[Date arrivée]&lt;=Résa!Y$7)*(BD[Date départ]&gt;Résa!Y$7)*(BD[Payé]="Oui"))=1,2,0)))</calculatedColumnFormula>
    </tableColumn>
    <tableColumn id="26" name="C21" dataDxfId="59">
      <calculatedColumnFormula>IF(SUMPRODUCT((BD[N° Chambre]=Tab_Résa[[#This Row],[N° Chambre]])*(BD[Date arrivée]&lt;=Résa!Z$7)*(BD[Date départ]&gt;Résa!Z$7))&gt;1,-1,
IF(SUMPRODUCT((BD[N° Chambre]=Tab_Résa[[#This Row],[N° Chambre]])*(BD[Date arrivée]&lt;=Résa!Z$7)*(BD[Date départ]&gt;Résa!Z$7))=0,"",
1+
IF(SUMPRODUCT((BD[N° Chambre]=Tab_Résa[[#This Row],[N° Chambre]])*(BD[Date arrivée]=Résa!Z$7)*(BD[Date départ]&gt;Résa!Z$7))=1,1,0)+
IF(SUMPRODUCT((BD[N° Chambre]=Tab_Résa[[#This Row],[N° Chambre]])*(BD[Date arrivée]&lt;=Résa!Z$7)*(BD[Date départ]&gt;Résa!Z$7)*(BD[Payé]="Oui"))=1,2,0)))</calculatedColumnFormula>
    </tableColumn>
    <tableColumn id="27" name="C22" dataDxfId="58">
      <calculatedColumnFormula>IF(SUMPRODUCT((BD[N° Chambre]=Tab_Résa[[#This Row],[N° Chambre]])*(BD[Date arrivée]&lt;=Résa!AA$7)*(BD[Date départ]&gt;Résa!AA$7))&gt;1,-1,
IF(SUMPRODUCT((BD[N° Chambre]=Tab_Résa[[#This Row],[N° Chambre]])*(BD[Date arrivée]&lt;=Résa!AA$7)*(BD[Date départ]&gt;Résa!AA$7))=0,"",
1+
IF(SUMPRODUCT((BD[N° Chambre]=Tab_Résa[[#This Row],[N° Chambre]])*(BD[Date arrivée]=Résa!AA$7)*(BD[Date départ]&gt;Résa!AA$7))=1,1,0)+
IF(SUMPRODUCT((BD[N° Chambre]=Tab_Résa[[#This Row],[N° Chambre]])*(BD[Date arrivée]&lt;=Résa!AA$7)*(BD[Date départ]&gt;Résa!AA$7)*(BD[Payé]="Oui"))=1,2,0)))</calculatedColumnFormula>
    </tableColumn>
    <tableColumn id="28" name="C23" dataDxfId="57">
      <calculatedColumnFormula>IF(SUMPRODUCT((BD[N° Chambre]=Tab_Résa[[#This Row],[N° Chambre]])*(BD[Date arrivée]&lt;=Résa!AB$7)*(BD[Date départ]&gt;Résa!AB$7))&gt;1,-1,
IF(SUMPRODUCT((BD[N° Chambre]=Tab_Résa[[#This Row],[N° Chambre]])*(BD[Date arrivée]&lt;=Résa!AB$7)*(BD[Date départ]&gt;Résa!AB$7))=0,"",
1+
IF(SUMPRODUCT((BD[N° Chambre]=Tab_Résa[[#This Row],[N° Chambre]])*(BD[Date arrivée]=Résa!AB$7)*(BD[Date départ]&gt;Résa!AB$7))=1,1,0)+
IF(SUMPRODUCT((BD[N° Chambre]=Tab_Résa[[#This Row],[N° Chambre]])*(BD[Date arrivée]&lt;=Résa!AB$7)*(BD[Date départ]&gt;Résa!AB$7)*(BD[Payé]="Oui"))=1,2,0)))</calculatedColumnFormula>
    </tableColumn>
    <tableColumn id="29" name="C24" dataDxfId="56">
      <calculatedColumnFormula>IF(SUMPRODUCT((BD[N° Chambre]=Tab_Résa[[#This Row],[N° Chambre]])*(BD[Date arrivée]&lt;=Résa!AC$7)*(BD[Date départ]&gt;Résa!AC$7))&gt;1,-1,
IF(SUMPRODUCT((BD[N° Chambre]=Tab_Résa[[#This Row],[N° Chambre]])*(BD[Date arrivée]&lt;=Résa!AC$7)*(BD[Date départ]&gt;Résa!AC$7))=0,"",
1+
IF(SUMPRODUCT((BD[N° Chambre]=Tab_Résa[[#This Row],[N° Chambre]])*(BD[Date arrivée]=Résa!AC$7)*(BD[Date départ]&gt;Résa!AC$7))=1,1,0)+
IF(SUMPRODUCT((BD[N° Chambre]=Tab_Résa[[#This Row],[N° Chambre]])*(BD[Date arrivée]&lt;=Résa!AC$7)*(BD[Date départ]&gt;Résa!AC$7)*(BD[Payé]="Oui"))=1,2,0)))</calculatedColumnFormula>
    </tableColumn>
    <tableColumn id="30" name="C25" dataDxfId="55">
      <calculatedColumnFormula>IF(SUMPRODUCT((BD[N° Chambre]=Tab_Résa[[#This Row],[N° Chambre]])*(BD[Date arrivée]&lt;=Résa!AD$7)*(BD[Date départ]&gt;Résa!AD$7))&gt;1,-1,
IF(SUMPRODUCT((BD[N° Chambre]=Tab_Résa[[#This Row],[N° Chambre]])*(BD[Date arrivée]&lt;=Résa!AD$7)*(BD[Date départ]&gt;Résa!AD$7))=0,"",
1+
IF(SUMPRODUCT((BD[N° Chambre]=Tab_Résa[[#This Row],[N° Chambre]])*(BD[Date arrivée]=Résa!AD$7)*(BD[Date départ]&gt;Résa!AD$7))=1,1,0)+
IF(SUMPRODUCT((BD[N° Chambre]=Tab_Résa[[#This Row],[N° Chambre]])*(BD[Date arrivée]&lt;=Résa!AD$7)*(BD[Date départ]&gt;Résa!AD$7)*(BD[Payé]="Oui"))=1,2,0)))</calculatedColumnFormula>
    </tableColumn>
    <tableColumn id="31" name="C26" dataDxfId="54">
      <calculatedColumnFormula>IF(SUMPRODUCT((BD[N° Chambre]=Tab_Résa[[#This Row],[N° Chambre]])*(BD[Date arrivée]&lt;=Résa!AE$7)*(BD[Date départ]&gt;Résa!AE$7))&gt;1,-1,
IF(SUMPRODUCT((BD[N° Chambre]=Tab_Résa[[#This Row],[N° Chambre]])*(BD[Date arrivée]&lt;=Résa!AE$7)*(BD[Date départ]&gt;Résa!AE$7))=0,"",
1+
IF(SUMPRODUCT((BD[N° Chambre]=Tab_Résa[[#This Row],[N° Chambre]])*(BD[Date arrivée]=Résa!AE$7)*(BD[Date départ]&gt;Résa!AE$7))=1,1,0)+
IF(SUMPRODUCT((BD[N° Chambre]=Tab_Résa[[#This Row],[N° Chambre]])*(BD[Date arrivée]&lt;=Résa!AE$7)*(BD[Date départ]&gt;Résa!AE$7)*(BD[Payé]="Oui"))=1,2,0)))</calculatedColumnFormula>
    </tableColumn>
    <tableColumn id="32" name="C27" dataDxfId="53">
      <calculatedColumnFormula>IF(SUMPRODUCT((BD[N° Chambre]=Tab_Résa[[#This Row],[N° Chambre]])*(BD[Date arrivée]&lt;=Résa!AF$7)*(BD[Date départ]&gt;Résa!AF$7))&gt;1,-1,
IF(SUMPRODUCT((BD[N° Chambre]=Tab_Résa[[#This Row],[N° Chambre]])*(BD[Date arrivée]&lt;=Résa!AF$7)*(BD[Date départ]&gt;Résa!AF$7))=0,"",
1+
IF(SUMPRODUCT((BD[N° Chambre]=Tab_Résa[[#This Row],[N° Chambre]])*(BD[Date arrivée]=Résa!AF$7)*(BD[Date départ]&gt;Résa!AF$7))=1,1,0)+
IF(SUMPRODUCT((BD[N° Chambre]=Tab_Résa[[#This Row],[N° Chambre]])*(BD[Date arrivée]&lt;=Résa!AF$7)*(BD[Date départ]&gt;Résa!AF$7)*(BD[Payé]="Oui"))=1,2,0)))</calculatedColumnFormula>
    </tableColumn>
    <tableColumn id="33" name="C28" dataDxfId="52">
      <calculatedColumnFormula>IF(SUMPRODUCT((BD[N° Chambre]=Tab_Résa[[#This Row],[N° Chambre]])*(BD[Date arrivée]&lt;=Résa!AG$7)*(BD[Date départ]&gt;Résa!AG$7))&gt;1,-1,
IF(SUMPRODUCT((BD[N° Chambre]=Tab_Résa[[#This Row],[N° Chambre]])*(BD[Date arrivée]&lt;=Résa!AG$7)*(BD[Date départ]&gt;Résa!AG$7))=0,"",
1+
IF(SUMPRODUCT((BD[N° Chambre]=Tab_Résa[[#This Row],[N° Chambre]])*(BD[Date arrivée]=Résa!AG$7)*(BD[Date départ]&gt;Résa!AG$7))=1,1,0)+
IF(SUMPRODUCT((BD[N° Chambre]=Tab_Résa[[#This Row],[N° Chambre]])*(BD[Date arrivée]&lt;=Résa!AG$7)*(BD[Date départ]&gt;Résa!AG$7)*(BD[Payé]="Oui"))=1,2,0)))</calculatedColumnFormula>
    </tableColumn>
    <tableColumn id="34" name="C29" dataDxfId="51">
      <calculatedColumnFormula>IF(SUMPRODUCT((BD[N° Chambre]=Tab_Résa[[#This Row],[N° Chambre]])*(BD[Date arrivée]&lt;=Résa!AH$7)*(BD[Date départ]&gt;Résa!AH$7))&gt;1,-1,
IF(SUMPRODUCT((BD[N° Chambre]=Tab_Résa[[#This Row],[N° Chambre]])*(BD[Date arrivée]&lt;=Résa!AH$7)*(BD[Date départ]&gt;Résa!AH$7))=0,"",
1+
IF(SUMPRODUCT((BD[N° Chambre]=Tab_Résa[[#This Row],[N° Chambre]])*(BD[Date arrivée]=Résa!AH$7)*(BD[Date départ]&gt;Résa!AH$7))=1,1,0)+
IF(SUMPRODUCT((BD[N° Chambre]=Tab_Résa[[#This Row],[N° Chambre]])*(BD[Date arrivée]&lt;=Résa!AH$7)*(BD[Date départ]&gt;Résa!AH$7)*(BD[Payé]="Oui"))=1,2,0)))</calculatedColumnFormula>
    </tableColumn>
    <tableColumn id="35" name="C30" dataDxfId="50">
      <calculatedColumnFormula>IF(SUMPRODUCT((BD[N° Chambre]=Tab_Résa[[#This Row],[N° Chambre]])*(BD[Date arrivée]&lt;=Résa!AI$7)*(BD[Date départ]&gt;Résa!AI$7))&gt;1,-1,
IF(SUMPRODUCT((BD[N° Chambre]=Tab_Résa[[#This Row],[N° Chambre]])*(BD[Date arrivée]&lt;=Résa!AI$7)*(BD[Date départ]&gt;Résa!AI$7))=0,"",
1+
IF(SUMPRODUCT((BD[N° Chambre]=Tab_Résa[[#This Row],[N° Chambre]])*(BD[Date arrivée]=Résa!AI$7)*(BD[Date départ]&gt;Résa!AI$7))=1,1,0)+
IF(SUMPRODUCT((BD[N° Chambre]=Tab_Résa[[#This Row],[N° Chambre]])*(BD[Date arrivée]&lt;=Résa!AI$7)*(BD[Date départ]&gt;Résa!AI$7)*(BD[Payé]="Oui"))=1,2,0)))</calculatedColumnFormula>
    </tableColumn>
    <tableColumn id="36" name="C31" dataDxfId="49">
      <calculatedColumnFormula>IF(SUMPRODUCT((BD[N° Chambre]=Tab_Résa[[#This Row],[N° Chambre]])*(BD[Date arrivée]&lt;=Résa!AJ$7)*(BD[Date départ]&gt;Résa!AJ$7))&gt;1,-1,
IF(SUMPRODUCT((BD[N° Chambre]=Tab_Résa[[#This Row],[N° Chambre]])*(BD[Date arrivée]&lt;=Résa!AJ$7)*(BD[Date départ]&gt;Résa!AJ$7))=0,"",
1+
IF(SUMPRODUCT((BD[N° Chambre]=Tab_Résa[[#This Row],[N° Chambre]])*(BD[Date arrivée]=Résa!AJ$7)*(BD[Date départ]&gt;Résa!AJ$7))=1,1,0)+
IF(SUMPRODUCT((BD[N° Chambre]=Tab_Résa[[#This Row],[N° Chambre]])*(BD[Date arrivée]&lt;=Résa!AJ$7)*(BD[Date départ]&gt;Résa!AJ$7)*(BD[Payé]="Oui"))=1,2,0)))</calculatedColumnFormula>
    </tableColumn>
    <tableColumn id="37" name="C32" dataDxfId="48">
      <calculatedColumnFormula>IF(SUMPRODUCT((BD[N° Chambre]=Tab_Résa[[#This Row],[N° Chambre]])*(BD[Date arrivée]&lt;=Résa!AK$7)*(BD[Date départ]&gt;Résa!AK$7))&gt;1,-1,
IF(SUMPRODUCT((BD[N° Chambre]=Tab_Résa[[#This Row],[N° Chambre]])*(BD[Date arrivée]&lt;=Résa!AK$7)*(BD[Date départ]&gt;Résa!AK$7))=0,"",
1+
IF(SUMPRODUCT((BD[N° Chambre]=Tab_Résa[[#This Row],[N° Chambre]])*(BD[Date arrivée]=Résa!AK$7)*(BD[Date départ]&gt;Résa!AK$7))=1,1,0)+
IF(SUMPRODUCT((BD[N° Chambre]=Tab_Résa[[#This Row],[N° Chambre]])*(BD[Date arrivée]&lt;=Résa!AK$7)*(BD[Date départ]&gt;Résa!AK$7)*(BD[Payé]="Oui"))=1,2,0)))</calculatedColumnFormula>
    </tableColumn>
    <tableColumn id="38" name="C33" dataDxfId="47">
      <calculatedColumnFormula>IF(SUMPRODUCT((BD[N° Chambre]=Tab_Résa[[#This Row],[N° Chambre]])*(BD[Date arrivée]&lt;=Résa!AL$7)*(BD[Date départ]&gt;Résa!AL$7))&gt;1,-1,
IF(SUMPRODUCT((BD[N° Chambre]=Tab_Résa[[#This Row],[N° Chambre]])*(BD[Date arrivée]&lt;=Résa!AL$7)*(BD[Date départ]&gt;Résa!AL$7))=0,"",
1+
IF(SUMPRODUCT((BD[N° Chambre]=Tab_Résa[[#This Row],[N° Chambre]])*(BD[Date arrivée]=Résa!AL$7)*(BD[Date départ]&gt;Résa!AL$7))=1,1,0)+
IF(SUMPRODUCT((BD[N° Chambre]=Tab_Résa[[#This Row],[N° Chambre]])*(BD[Date arrivée]&lt;=Résa!AL$7)*(BD[Date départ]&gt;Résa!AL$7)*(BD[Payé]="Oui"))=1,2,0)))</calculatedColumnFormula>
    </tableColumn>
    <tableColumn id="39" name="C34" dataDxfId="46">
      <calculatedColumnFormula>IF(SUMPRODUCT((BD[N° Chambre]=Tab_Résa[[#This Row],[N° Chambre]])*(BD[Date arrivée]&lt;=Résa!AM$7)*(BD[Date départ]&gt;Résa!AM$7))&gt;1,-1,
IF(SUMPRODUCT((BD[N° Chambre]=Tab_Résa[[#This Row],[N° Chambre]])*(BD[Date arrivée]&lt;=Résa!AM$7)*(BD[Date départ]&gt;Résa!AM$7))=0,"",
1+
IF(SUMPRODUCT((BD[N° Chambre]=Tab_Résa[[#This Row],[N° Chambre]])*(BD[Date arrivée]=Résa!AM$7)*(BD[Date départ]&gt;Résa!AM$7))=1,1,0)+
IF(SUMPRODUCT((BD[N° Chambre]=Tab_Résa[[#This Row],[N° Chambre]])*(BD[Date arrivée]&lt;=Résa!AM$7)*(BD[Date départ]&gt;Résa!AM$7)*(BD[Payé]="Oui"))=1,2,0)))</calculatedColumnFormula>
    </tableColumn>
    <tableColumn id="40" name="C35" dataDxfId="45">
      <calculatedColumnFormula>IF(SUMPRODUCT((BD[N° Chambre]=Tab_Résa[[#This Row],[N° Chambre]])*(BD[Date arrivée]&lt;=Résa!AN$7)*(BD[Date départ]&gt;Résa!AN$7))&gt;1,-1,
IF(SUMPRODUCT((BD[N° Chambre]=Tab_Résa[[#This Row],[N° Chambre]])*(BD[Date arrivée]&lt;=Résa!AN$7)*(BD[Date départ]&gt;Résa!AN$7))=0,"",
1+
IF(SUMPRODUCT((BD[N° Chambre]=Tab_Résa[[#This Row],[N° Chambre]])*(BD[Date arrivée]=Résa!AN$7)*(BD[Date départ]&gt;Résa!AN$7))=1,1,0)+
IF(SUMPRODUCT((BD[N° Chambre]=Tab_Résa[[#This Row],[N° Chambre]])*(BD[Date arrivée]&lt;=Résa!AN$7)*(BD[Date départ]&gt;Résa!AN$7)*(BD[Payé]="Oui"))=1,2,0)))</calculatedColumnFormula>
    </tableColumn>
    <tableColumn id="51" name="C36" dataDxfId="44">
      <calculatedColumnFormula>IF(SUMPRODUCT((BD[N° Chambre]=Tab_Résa[[#This Row],[N° Chambre]])*(BD[Date arrivée]&lt;=Résa!AO$7)*(BD[Date départ]&gt;Résa!AO$7))&gt;1,-1,
IF(SUMPRODUCT((BD[N° Chambre]=Tab_Résa[[#This Row],[N° Chambre]])*(BD[Date arrivée]&lt;=Résa!AO$7)*(BD[Date départ]&gt;Résa!AO$7))=0,"",
1+
IF(SUMPRODUCT((BD[N° Chambre]=Tab_Résa[[#This Row],[N° Chambre]])*(BD[Date arrivée]=Résa!AO$7)*(BD[Date départ]&gt;Résa!AO$7))=1,1,0)+
IF(SUMPRODUCT((BD[N° Chambre]=Tab_Résa[[#This Row],[N° Chambre]])*(BD[Date arrivée]&lt;=Résa!AO$7)*(BD[Date départ]&gt;Résa!AO$7)*(BD[Payé]="Oui"))=1,2,0)))</calculatedColumnFormula>
    </tableColumn>
    <tableColumn id="2" name="C37" dataDxfId="43">
      <calculatedColumnFormula>INDEX(Tab_Résa[[C1]:[C36]],ROW()-ROW(Chambres),MATCH(J_Rech,$F$7:$AO$7,0))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BD" displayName="BD" ref="A1:W2" insertRow="1" totalsRowShown="0" headerRowDxfId="42" dataDxfId="41">
  <autoFilter ref="A1:W2"/>
  <sortState ref="A2:Z9">
    <sortCondition ref="A1:A9"/>
  </sortState>
  <tableColumns count="23">
    <tableColumn id="1" name="N° ID" dataDxfId="40"/>
    <tableColumn id="4" name="N° Chambre" dataDxfId="39"/>
    <tableColumn id="15" name="Prix de la nuitée" dataDxfId="38"/>
    <tableColumn id="6" name="Date arrivée" dataDxfId="37"/>
    <tableColumn id="16" name="Nombre de nuitée" dataDxfId="36"/>
    <tableColumn id="7" name="Date départ" dataDxfId="35"/>
    <tableColumn id="8" name="Heure arrivée" dataDxfId="34"/>
    <tableColumn id="9" name="Nombre d'adulte" dataDxfId="33"/>
    <tableColumn id="17" name="Nombre d'enfant" dataDxfId="32"/>
    <tableColumn id="10" name="Nombre de personne" dataDxfId="31"/>
    <tableColumn id="24" name="Nom" dataDxfId="30"/>
    <tableColumn id="25" name="Prénom" dataDxfId="29"/>
    <tableColumn id="22" name="Adresse" dataDxfId="28"/>
    <tableColumn id="23" name="Compl Adresse" dataDxfId="27"/>
    <tableColumn id="20" name="Code postal" dataDxfId="26"/>
    <tableColumn id="21" name="Ville" dataDxfId="25"/>
    <tableColumn id="19" name="Téléphone 1" dataDxfId="24"/>
    <tableColumn id="26" name="Adresse mail" dataDxfId="23"/>
    <tableColumn id="29" name="Total à payer pour le séjour" dataDxfId="22"/>
    <tableColumn id="27" name="Avance Paiement" dataDxfId="21"/>
    <tableColumn id="28" name="Reste à payer" dataDxfId="20"/>
    <tableColumn id="14" name="Payé" dataDxfId="19"/>
    <tableColumn id="13" name="Commentaires" dataDxfId="1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13" Type="http://schemas.openxmlformats.org/officeDocument/2006/relationships/ctrlProp" Target="../ctrlProps/ctrlProp12.xml"/><Relationship Id="rId18" Type="http://schemas.openxmlformats.org/officeDocument/2006/relationships/ctrlProp" Target="../ctrlProps/ctrlProp17.xml"/><Relationship Id="rId26" Type="http://schemas.openxmlformats.org/officeDocument/2006/relationships/ctrlProp" Target="../ctrlProps/ctrlProp2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20.xml"/><Relationship Id="rId7" Type="http://schemas.openxmlformats.org/officeDocument/2006/relationships/ctrlProp" Target="../ctrlProps/ctrlProp6.xml"/><Relationship Id="rId12" Type="http://schemas.openxmlformats.org/officeDocument/2006/relationships/ctrlProp" Target="../ctrlProps/ctrlProp11.xml"/><Relationship Id="rId17" Type="http://schemas.openxmlformats.org/officeDocument/2006/relationships/ctrlProp" Target="../ctrlProps/ctrlProp16.xml"/><Relationship Id="rId25" Type="http://schemas.openxmlformats.org/officeDocument/2006/relationships/ctrlProp" Target="../ctrlProps/ctrlProp2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5.xml"/><Relationship Id="rId20" Type="http://schemas.openxmlformats.org/officeDocument/2006/relationships/ctrlProp" Target="../ctrlProps/ctrlProp19.xml"/><Relationship Id="rId29" Type="http://schemas.openxmlformats.org/officeDocument/2006/relationships/ctrlProp" Target="../ctrlProps/ctrlProp28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24" Type="http://schemas.openxmlformats.org/officeDocument/2006/relationships/ctrlProp" Target="../ctrlProps/ctrlProp23.xml"/><Relationship Id="rId32" Type="http://schemas.openxmlformats.org/officeDocument/2006/relationships/ctrlProp" Target="../ctrlProps/ctrlProp31.xml"/><Relationship Id="rId5" Type="http://schemas.openxmlformats.org/officeDocument/2006/relationships/ctrlProp" Target="../ctrlProps/ctrlProp4.xml"/><Relationship Id="rId15" Type="http://schemas.openxmlformats.org/officeDocument/2006/relationships/ctrlProp" Target="../ctrlProps/ctrlProp14.xml"/><Relationship Id="rId23" Type="http://schemas.openxmlformats.org/officeDocument/2006/relationships/ctrlProp" Target="../ctrlProps/ctrlProp22.xml"/><Relationship Id="rId28" Type="http://schemas.openxmlformats.org/officeDocument/2006/relationships/ctrlProp" Target="../ctrlProps/ctrlProp27.xml"/><Relationship Id="rId10" Type="http://schemas.openxmlformats.org/officeDocument/2006/relationships/ctrlProp" Target="../ctrlProps/ctrlProp9.xml"/><Relationship Id="rId19" Type="http://schemas.openxmlformats.org/officeDocument/2006/relationships/ctrlProp" Target="../ctrlProps/ctrlProp18.xml"/><Relationship Id="rId31" Type="http://schemas.openxmlformats.org/officeDocument/2006/relationships/ctrlProp" Target="../ctrlProps/ctrlProp30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Relationship Id="rId14" Type="http://schemas.openxmlformats.org/officeDocument/2006/relationships/ctrlProp" Target="../ctrlProps/ctrlProp13.xml"/><Relationship Id="rId22" Type="http://schemas.openxmlformats.org/officeDocument/2006/relationships/ctrlProp" Target="../ctrlProps/ctrlProp21.xml"/><Relationship Id="rId27" Type="http://schemas.openxmlformats.org/officeDocument/2006/relationships/ctrlProp" Target="../ctrlProps/ctrlProp26.xml"/><Relationship Id="rId30" Type="http://schemas.openxmlformats.org/officeDocument/2006/relationships/ctrlProp" Target="../ctrlProps/ctrlProp2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P191"/>
  <sheetViews>
    <sheetView showGridLines="0" tabSelected="1" zoomScale="90" zoomScaleNormal="90" workbookViewId="0">
      <pane xSplit="42" ySplit="8" topLeftCell="AQ9" activePane="bottomRight" state="frozen"/>
      <selection pane="topRight" activeCell="AZ1" sqref="AZ1"/>
      <selection pane="bottomLeft" activeCell="A9" sqref="A9"/>
      <selection pane="bottomRight" activeCell="D24" sqref="D24"/>
    </sheetView>
  </sheetViews>
  <sheetFormatPr baseColWidth="10" defaultColWidth="4.33203125" defaultRowHeight="14.4" x14ac:dyDescent="0.3"/>
  <cols>
    <col min="1" max="1" width="14.33203125" customWidth="1"/>
    <col min="2" max="2" width="12.88671875" customWidth="1"/>
    <col min="3" max="3" width="11.44140625" customWidth="1"/>
    <col min="4" max="4" width="22.88671875" customWidth="1"/>
    <col min="5" max="5" width="11.44140625" customWidth="1"/>
    <col min="6" max="41" width="4.109375" customWidth="1"/>
    <col min="42" max="42" width="4.33203125" hidden="1" customWidth="1"/>
    <col min="43" max="43" width="6" customWidth="1"/>
  </cols>
  <sheetData>
    <row r="1" spans="1:42" ht="15" customHeight="1" x14ac:dyDescent="0.3">
      <c r="A1" s="72" t="s">
        <v>101</v>
      </c>
      <c r="B1" s="68"/>
      <c r="C1" s="70"/>
      <c r="D1" s="69"/>
      <c r="E1" s="56" t="s">
        <v>12</v>
      </c>
      <c r="F1" s="30">
        <f t="shared" ref="F1:AO1" si="0">INT(((Nb_Chambre-F$2)*100)/Nb_Chambre)</f>
        <v>0</v>
      </c>
      <c r="G1" s="30">
        <f t="shared" si="0"/>
        <v>0</v>
      </c>
      <c r="H1" s="30">
        <f t="shared" si="0"/>
        <v>0</v>
      </c>
      <c r="I1" s="30">
        <f t="shared" si="0"/>
        <v>0</v>
      </c>
      <c r="J1" s="30">
        <f t="shared" si="0"/>
        <v>0</v>
      </c>
      <c r="K1" s="30">
        <f t="shared" si="0"/>
        <v>0</v>
      </c>
      <c r="L1" s="30">
        <f t="shared" si="0"/>
        <v>0</v>
      </c>
      <c r="M1" s="30">
        <f t="shared" si="0"/>
        <v>0</v>
      </c>
      <c r="N1" s="30">
        <f t="shared" si="0"/>
        <v>0</v>
      </c>
      <c r="O1" s="30">
        <f t="shared" si="0"/>
        <v>0</v>
      </c>
      <c r="P1" s="30">
        <f t="shared" si="0"/>
        <v>0</v>
      </c>
      <c r="Q1" s="30">
        <f t="shared" si="0"/>
        <v>0</v>
      </c>
      <c r="R1" s="30">
        <f t="shared" si="0"/>
        <v>0</v>
      </c>
      <c r="S1" s="30">
        <f t="shared" si="0"/>
        <v>0</v>
      </c>
      <c r="T1" s="30">
        <f t="shared" si="0"/>
        <v>0</v>
      </c>
      <c r="U1" s="30">
        <f t="shared" si="0"/>
        <v>0</v>
      </c>
      <c r="V1" s="30">
        <f t="shared" si="0"/>
        <v>0</v>
      </c>
      <c r="W1" s="30">
        <f t="shared" si="0"/>
        <v>0</v>
      </c>
      <c r="X1" s="30">
        <f t="shared" si="0"/>
        <v>0</v>
      </c>
      <c r="Y1" s="30">
        <f t="shared" si="0"/>
        <v>0</v>
      </c>
      <c r="Z1" s="30">
        <f t="shared" si="0"/>
        <v>0</v>
      </c>
      <c r="AA1" s="30">
        <f t="shared" si="0"/>
        <v>0</v>
      </c>
      <c r="AB1" s="30">
        <f t="shared" si="0"/>
        <v>0</v>
      </c>
      <c r="AC1" s="30">
        <f t="shared" si="0"/>
        <v>0</v>
      </c>
      <c r="AD1" s="30">
        <f t="shared" si="0"/>
        <v>0</v>
      </c>
      <c r="AE1" s="30">
        <f t="shared" si="0"/>
        <v>0</v>
      </c>
      <c r="AF1" s="30">
        <f t="shared" si="0"/>
        <v>0</v>
      </c>
      <c r="AG1" s="30">
        <f t="shared" si="0"/>
        <v>0</v>
      </c>
      <c r="AH1" s="30">
        <f t="shared" si="0"/>
        <v>0</v>
      </c>
      <c r="AI1" s="30">
        <f t="shared" si="0"/>
        <v>0</v>
      </c>
      <c r="AJ1" s="30">
        <f t="shared" si="0"/>
        <v>0</v>
      </c>
      <c r="AK1" s="30">
        <f t="shared" si="0"/>
        <v>0</v>
      </c>
      <c r="AL1" s="30">
        <f t="shared" si="0"/>
        <v>0</v>
      </c>
      <c r="AM1" s="30">
        <f t="shared" si="0"/>
        <v>0</v>
      </c>
      <c r="AN1" s="30">
        <f t="shared" si="0"/>
        <v>0</v>
      </c>
      <c r="AO1" s="30">
        <f t="shared" si="0"/>
        <v>0</v>
      </c>
    </row>
    <row r="2" spans="1:42" x14ac:dyDescent="0.3">
      <c r="A2" s="31">
        <v>90</v>
      </c>
      <c r="B2" s="32">
        <v>2025</v>
      </c>
      <c r="C2" s="70"/>
      <c r="D2" s="69"/>
      <c r="E2" s="56" t="s">
        <v>9</v>
      </c>
      <c r="F2" s="33">
        <f>Nb_Chambre-COUNTIF(Tab_Résa[RAS],"&gt;=1")</f>
        <v>8</v>
      </c>
      <c r="G2" s="33">
        <f>Nb_Chambre-COUNTIF(Tab_Résa[C1],"&gt;=1")</f>
        <v>8</v>
      </c>
      <c r="H2" s="33">
        <f>Nb_Chambre-COUNTIF(Tab_Résa[C2],"&gt;=1")</f>
        <v>8</v>
      </c>
      <c r="I2" s="33">
        <f>Nb_Chambre-COUNTIF(Tab_Résa[C3],"&gt;=1")</f>
        <v>8</v>
      </c>
      <c r="J2" s="33">
        <f>Nb_Chambre-COUNTIF(Tab_Résa[C4],"&gt;=1")</f>
        <v>8</v>
      </c>
      <c r="K2" s="33">
        <f>Nb_Chambre-COUNTIF(Tab_Résa[C5],"&gt;=1")</f>
        <v>8</v>
      </c>
      <c r="L2" s="33">
        <f>Nb_Chambre-COUNTIF(Tab_Résa[C6],"&gt;=1")</f>
        <v>8</v>
      </c>
      <c r="M2" s="33">
        <f>Nb_Chambre-COUNTIF(Tab_Résa[C7],"&gt;=1")</f>
        <v>8</v>
      </c>
      <c r="N2" s="33">
        <f>Nb_Chambre-COUNTIF(Tab_Résa[C8],"&gt;=1")</f>
        <v>8</v>
      </c>
      <c r="O2" s="33">
        <f>Nb_Chambre-COUNTIF(Tab_Résa[C9],"&gt;=1")</f>
        <v>8</v>
      </c>
      <c r="P2" s="33">
        <f>Nb_Chambre-COUNTIF(Tab_Résa[C10],"&gt;=1")</f>
        <v>8</v>
      </c>
      <c r="Q2" s="33">
        <f>Nb_Chambre-COUNTIF(Tab_Résa[C11],"&gt;=1")</f>
        <v>8</v>
      </c>
      <c r="R2" s="33">
        <f>Nb_Chambre-COUNTIF(Tab_Résa[C12],"&gt;=1")</f>
        <v>8</v>
      </c>
      <c r="S2" s="33">
        <f>Nb_Chambre-COUNTIF(Tab_Résa[C13],"&gt;=1")</f>
        <v>8</v>
      </c>
      <c r="T2" s="33">
        <f>Nb_Chambre-COUNTIF(Tab_Résa[C14],"&gt;=1")</f>
        <v>8</v>
      </c>
      <c r="U2" s="33">
        <f>Nb_Chambre-COUNTIF(Tab_Résa[C15],"&gt;=1")</f>
        <v>8</v>
      </c>
      <c r="V2" s="33">
        <f>Nb_Chambre-COUNTIF(Tab_Résa[C16],"&gt;=1")</f>
        <v>8</v>
      </c>
      <c r="W2" s="33">
        <f>Nb_Chambre-COUNTIF(Tab_Résa[C17],"&gt;=1")</f>
        <v>8</v>
      </c>
      <c r="X2" s="33">
        <f>Nb_Chambre-COUNTIF(Tab_Résa[C18],"&gt;=1")</f>
        <v>8</v>
      </c>
      <c r="Y2" s="33">
        <f>Nb_Chambre-COUNTIF(Tab_Résa[C19],"&gt;=1")</f>
        <v>8</v>
      </c>
      <c r="Z2" s="33">
        <f>Nb_Chambre-COUNTIF(Tab_Résa[C20],"&gt;=1")</f>
        <v>8</v>
      </c>
      <c r="AA2" s="33">
        <f>Nb_Chambre-COUNTIF(Tab_Résa[C21],"&gt;=1")</f>
        <v>8</v>
      </c>
      <c r="AB2" s="33">
        <f>Nb_Chambre-COUNTIF(Tab_Résa[C22],"&gt;=1")</f>
        <v>8</v>
      </c>
      <c r="AC2" s="33">
        <f>Nb_Chambre-COUNTIF(Tab_Résa[C23],"&gt;=1")</f>
        <v>8</v>
      </c>
      <c r="AD2" s="33">
        <f>Nb_Chambre-COUNTIF(Tab_Résa[C24],"&gt;=1")</f>
        <v>8</v>
      </c>
      <c r="AE2" s="33">
        <f>Nb_Chambre-COUNTIF(Tab_Résa[C25],"&gt;=1")</f>
        <v>8</v>
      </c>
      <c r="AF2" s="33">
        <f>Nb_Chambre-COUNTIF(Tab_Résa[C26],"&gt;=1")</f>
        <v>8</v>
      </c>
      <c r="AG2" s="33">
        <f>Nb_Chambre-COUNTIF(Tab_Résa[C27],"&gt;=1")</f>
        <v>8</v>
      </c>
      <c r="AH2" s="33">
        <f>Nb_Chambre-COUNTIF(Tab_Résa[C28],"&gt;=1")</f>
        <v>8</v>
      </c>
      <c r="AI2" s="33">
        <f>Nb_Chambre-COUNTIF(Tab_Résa[C29],"&gt;=1")</f>
        <v>8</v>
      </c>
      <c r="AJ2" s="33">
        <f>Nb_Chambre-COUNTIF(Tab_Résa[C30],"&gt;=1")</f>
        <v>8</v>
      </c>
      <c r="AK2" s="33">
        <f>Nb_Chambre-COUNTIF(Tab_Résa[C31],"&gt;=1")</f>
        <v>8</v>
      </c>
      <c r="AL2" s="33">
        <f>Nb_Chambre-COUNTIF(Tab_Résa[C32],"&gt;=1")</f>
        <v>8</v>
      </c>
      <c r="AM2" s="33">
        <f>Nb_Chambre-COUNTIF(Tab_Résa[C33],"&gt;=1")</f>
        <v>8</v>
      </c>
      <c r="AN2" s="33">
        <f>Nb_Chambre-COUNTIF(Tab_Résa[C34],"&gt;=1")</f>
        <v>8</v>
      </c>
      <c r="AO2" s="33">
        <f>Nb_Chambre-COUNTIF(Tab_Résa[C35],"&gt;=1")</f>
        <v>8</v>
      </c>
    </row>
    <row r="3" spans="1:42" x14ac:dyDescent="0.3">
      <c r="A3" s="31" t="s">
        <v>72</v>
      </c>
      <c r="B3" s="32" t="s">
        <v>110</v>
      </c>
      <c r="C3" s="70"/>
      <c r="D3" s="69"/>
      <c r="E3" s="56" t="s">
        <v>95</v>
      </c>
      <c r="F3" s="34">
        <f t="shared" ref="F3:AO3" ca="1" si="1">SUM(INDIRECT("L"&amp;ROW(Place_Max)&amp;"C"&amp;COLUMN(Place_Max)&amp;":L"&amp;ROW(Place_Max)+Nb_Chambre&amp;"C"&amp;COLUMN(Place_Max),FALSE))-SUMIFS(INDIRECT("L"&amp;ROW(Place_Max)&amp;"C"&amp;COLUMN(Place_Max)&amp;":L"&amp;ROW(Place_Max)+Nb_Chambre&amp;"C"&amp;COLUMN(Place_Max),FALSE),INDIRECT("L"&amp;ROW(Place_Max)&amp;"C"&amp;COLUMN()&amp;":L"&amp;ROW(Place_Max)+Nb_Chambre&amp;"C"&amp;COLUMN(),FALSE),"&gt;=1")</f>
        <v>0</v>
      </c>
      <c r="G3" s="34">
        <f t="shared" ca="1" si="1"/>
        <v>0</v>
      </c>
      <c r="H3" s="34">
        <f t="shared" ca="1" si="1"/>
        <v>0</v>
      </c>
      <c r="I3" s="34">
        <f t="shared" ca="1" si="1"/>
        <v>0</v>
      </c>
      <c r="J3" s="34">
        <f t="shared" ca="1" si="1"/>
        <v>0</v>
      </c>
      <c r="K3" s="34">
        <f t="shared" ca="1" si="1"/>
        <v>0</v>
      </c>
      <c r="L3" s="34">
        <f t="shared" ca="1" si="1"/>
        <v>0</v>
      </c>
      <c r="M3" s="34">
        <f t="shared" ca="1" si="1"/>
        <v>0</v>
      </c>
      <c r="N3" s="34">
        <f t="shared" ca="1" si="1"/>
        <v>0</v>
      </c>
      <c r="O3" s="34">
        <f t="shared" ca="1" si="1"/>
        <v>0</v>
      </c>
      <c r="P3" s="34">
        <f t="shared" ca="1" si="1"/>
        <v>0</v>
      </c>
      <c r="Q3" s="34">
        <f t="shared" ca="1" si="1"/>
        <v>0</v>
      </c>
      <c r="R3" s="34">
        <f t="shared" ca="1" si="1"/>
        <v>0</v>
      </c>
      <c r="S3" s="34">
        <f t="shared" ca="1" si="1"/>
        <v>0</v>
      </c>
      <c r="T3" s="34">
        <f t="shared" ca="1" si="1"/>
        <v>0</v>
      </c>
      <c r="U3" s="34">
        <f t="shared" ca="1" si="1"/>
        <v>0</v>
      </c>
      <c r="V3" s="34">
        <f t="shared" ca="1" si="1"/>
        <v>0</v>
      </c>
      <c r="W3" s="34">
        <f t="shared" ca="1" si="1"/>
        <v>0</v>
      </c>
      <c r="X3" s="34">
        <f t="shared" ca="1" si="1"/>
        <v>0</v>
      </c>
      <c r="Y3" s="34">
        <f t="shared" ca="1" si="1"/>
        <v>0</v>
      </c>
      <c r="Z3" s="34">
        <f t="shared" ca="1" si="1"/>
        <v>0</v>
      </c>
      <c r="AA3" s="34">
        <f t="shared" ca="1" si="1"/>
        <v>0</v>
      </c>
      <c r="AB3" s="34">
        <f t="shared" ca="1" si="1"/>
        <v>0</v>
      </c>
      <c r="AC3" s="34">
        <f t="shared" ca="1" si="1"/>
        <v>0</v>
      </c>
      <c r="AD3" s="34">
        <f t="shared" ca="1" si="1"/>
        <v>0</v>
      </c>
      <c r="AE3" s="34">
        <f t="shared" ca="1" si="1"/>
        <v>0</v>
      </c>
      <c r="AF3" s="34">
        <f t="shared" ca="1" si="1"/>
        <v>0</v>
      </c>
      <c r="AG3" s="34">
        <f t="shared" ca="1" si="1"/>
        <v>0</v>
      </c>
      <c r="AH3" s="34">
        <f t="shared" ca="1" si="1"/>
        <v>0</v>
      </c>
      <c r="AI3" s="34">
        <f t="shared" ca="1" si="1"/>
        <v>0</v>
      </c>
      <c r="AJ3" s="34">
        <f t="shared" ca="1" si="1"/>
        <v>0</v>
      </c>
      <c r="AK3" s="34">
        <f t="shared" ca="1" si="1"/>
        <v>0</v>
      </c>
      <c r="AL3" s="34">
        <f t="shared" ca="1" si="1"/>
        <v>0</v>
      </c>
      <c r="AM3" s="34">
        <f t="shared" ca="1" si="1"/>
        <v>0</v>
      </c>
      <c r="AN3" s="34">
        <f t="shared" ca="1" si="1"/>
        <v>0</v>
      </c>
      <c r="AO3" s="34">
        <f t="shared" ca="1" si="1"/>
        <v>0</v>
      </c>
    </row>
    <row r="4" spans="1:42" ht="75" customHeight="1" x14ac:dyDescent="0.3">
      <c r="A4" s="84"/>
      <c r="B4" s="85"/>
      <c r="C4" s="85"/>
      <c r="D4" s="85"/>
      <c r="E4" s="86"/>
      <c r="F4" s="35" t="str">
        <f>PROPER(TEXT(F$7,"MMMM"))&amp;" "&amp;YEAR(F7)</f>
        <v>Juin 2025</v>
      </c>
      <c r="G4" s="36" t="str">
        <f>IF(MONTH(G$7)=MONTH(F$7),"",PROPER(TEXT(G$7,"MMMM"))&amp;" "&amp;YEAR(G$7))</f>
        <v/>
      </c>
      <c r="H4" s="36" t="str">
        <f t="shared" ref="H4:AO4" si="2">IF(MONTH(H$7)=MONTH(G$7),"",PROPER(TEXT(H$7,"MMMM"))&amp;" "&amp;YEAR(H$7))</f>
        <v/>
      </c>
      <c r="I4" s="36" t="str">
        <f t="shared" si="2"/>
        <v/>
      </c>
      <c r="J4" s="36" t="str">
        <f t="shared" si="2"/>
        <v/>
      </c>
      <c r="K4" s="36" t="str">
        <f t="shared" si="2"/>
        <v/>
      </c>
      <c r="L4" s="36" t="str">
        <f t="shared" si="2"/>
        <v/>
      </c>
      <c r="M4" s="36" t="str">
        <f t="shared" si="2"/>
        <v>Juillet 2025</v>
      </c>
      <c r="N4" s="36" t="str">
        <f t="shared" si="2"/>
        <v/>
      </c>
      <c r="O4" s="36" t="str">
        <f t="shared" si="2"/>
        <v/>
      </c>
      <c r="P4" s="36" t="str">
        <f t="shared" si="2"/>
        <v/>
      </c>
      <c r="Q4" s="36" t="str">
        <f t="shared" si="2"/>
        <v/>
      </c>
      <c r="R4" s="36" t="str">
        <f t="shared" si="2"/>
        <v/>
      </c>
      <c r="S4" s="36" t="str">
        <f t="shared" si="2"/>
        <v/>
      </c>
      <c r="T4" s="36" t="str">
        <f t="shared" si="2"/>
        <v/>
      </c>
      <c r="U4" s="36" t="str">
        <f t="shared" si="2"/>
        <v/>
      </c>
      <c r="V4" s="36" t="str">
        <f t="shared" si="2"/>
        <v/>
      </c>
      <c r="W4" s="36" t="str">
        <f t="shared" si="2"/>
        <v/>
      </c>
      <c r="X4" s="36" t="str">
        <f t="shared" si="2"/>
        <v/>
      </c>
      <c r="Y4" s="36" t="str">
        <f t="shared" si="2"/>
        <v/>
      </c>
      <c r="Z4" s="36" t="str">
        <f t="shared" si="2"/>
        <v/>
      </c>
      <c r="AA4" s="36" t="str">
        <f t="shared" si="2"/>
        <v/>
      </c>
      <c r="AB4" s="36" t="str">
        <f t="shared" si="2"/>
        <v/>
      </c>
      <c r="AC4" s="36" t="str">
        <f t="shared" si="2"/>
        <v/>
      </c>
      <c r="AD4" s="36" t="str">
        <f t="shared" si="2"/>
        <v/>
      </c>
      <c r="AE4" s="36" t="str">
        <f>IF(MONTH(AE$7)=MONTH(AD$7),"",PROPER(TEXT(AE$7,"MMMM"))&amp;" "&amp;YEAR(AE$7))</f>
        <v/>
      </c>
      <c r="AF4" s="36" t="str">
        <f t="shared" si="2"/>
        <v/>
      </c>
      <c r="AG4" s="36" t="str">
        <f t="shared" si="2"/>
        <v/>
      </c>
      <c r="AH4" s="36" t="str">
        <f t="shared" si="2"/>
        <v/>
      </c>
      <c r="AI4" s="36" t="str">
        <f t="shared" si="2"/>
        <v/>
      </c>
      <c r="AJ4" s="36" t="str">
        <f t="shared" si="2"/>
        <v/>
      </c>
      <c r="AK4" s="36" t="str">
        <f t="shared" si="2"/>
        <v/>
      </c>
      <c r="AL4" s="36" t="str">
        <f t="shared" si="2"/>
        <v/>
      </c>
      <c r="AM4" s="36" t="str">
        <f t="shared" si="2"/>
        <v/>
      </c>
      <c r="AN4" s="36" t="str">
        <f t="shared" si="2"/>
        <v/>
      </c>
      <c r="AO4" s="37" t="str">
        <f t="shared" si="2"/>
        <v/>
      </c>
    </row>
    <row r="5" spans="1:42" ht="15" customHeight="1" x14ac:dyDescent="0.3">
      <c r="A5" s="60"/>
      <c r="B5" s="61"/>
      <c r="C5" s="87" t="s">
        <v>94</v>
      </c>
      <c r="D5" s="88"/>
      <c r="E5" s="62">
        <f>COUNTIF(BD[Payé],"Non")</f>
        <v>0</v>
      </c>
      <c r="F5" s="38" t="str">
        <f>IF(WEEKDAY(F$7,2)&gt;=4,"S"&amp;TEXT(INT((F$7-LOOKUP(F$7,DATE(YEAR(F$7)+{-1;0;1},1,3)-WEEKDAY(DATE(YEAR(F$7)+{-1;0;1},1,3))+2))/7)+1,"00"),"")</f>
        <v/>
      </c>
      <c r="G5" s="39" t="str">
        <f>IF(WEEKDAY(G$7,2)=4,"S"&amp;TEXT(INT((G$7-LOOKUP(G$7,DATE(YEAR(G$7)+{-1;0;1},1,3)-WEEKDAY(DATE(YEAR(G$7)+{-1;0;1},1,3))+2))/7)+1,"00"),"")</f>
        <v/>
      </c>
      <c r="H5" s="39" t="str">
        <f>IF(WEEKDAY(H$7,2)=4,"S"&amp;TEXT(INT((H$7-LOOKUP(H$7,DATE(YEAR(H$7)+{-1;0;1},1,3)-WEEKDAY(DATE(YEAR(H$7)+{-1;0;1},1,3))+2))/7)+1,"00"),"")</f>
        <v>S26</v>
      </c>
      <c r="I5" s="39" t="str">
        <f>IF(WEEKDAY(I$7,2)=4,"S"&amp;TEXT(INT((I$7-LOOKUP(I$7,DATE(YEAR(I$7)+{-1;0;1},1,3)-WEEKDAY(DATE(YEAR(I$7)+{-1;0;1},1,3))+2))/7)+1,"00"),"")</f>
        <v/>
      </c>
      <c r="J5" s="39" t="str">
        <f>IF(WEEKDAY(J$7,2)=4,"S"&amp;TEXT(INT((J$7-LOOKUP(J$7,DATE(YEAR(J$7)+{-1;0;1},1,3)-WEEKDAY(DATE(YEAR(J$7)+{-1;0;1},1,3))+2))/7)+1,"00"),"")</f>
        <v/>
      </c>
      <c r="K5" s="39" t="str">
        <f>IF(WEEKDAY(K$7,2)=4,"S"&amp;TEXT(INT((K$7-LOOKUP(K$7,DATE(YEAR(K$7)+{-1;0;1},1,3)-WEEKDAY(DATE(YEAR(K$7)+{-1;0;1},1,3))+2))/7)+1,"00"),"")</f>
        <v/>
      </c>
      <c r="L5" s="39" t="str">
        <f>IF(WEEKDAY(L$7,2)=4,"S"&amp;TEXT(INT((L$7-LOOKUP(L$7,DATE(YEAR(L$7)+{-1;0;1},1,3)-WEEKDAY(DATE(YEAR(L$7)+{-1;0;1},1,3))+2))/7)+1,"00"),"")</f>
        <v/>
      </c>
      <c r="M5" s="39" t="str">
        <f>IF(WEEKDAY(M$7,2)=4,"S"&amp;TEXT(INT((M$7-LOOKUP(M$7,DATE(YEAR(M$7)+{-1;0;1},1,3)-WEEKDAY(DATE(YEAR(M$7)+{-1;0;1},1,3))+2))/7)+1,"00"),"")</f>
        <v/>
      </c>
      <c r="N5" s="39" t="str">
        <f>IF(WEEKDAY(N$7,2)=4,"S"&amp;TEXT(INT((N$7-LOOKUP(N$7,DATE(YEAR(N$7)+{-1;0;1},1,3)-WEEKDAY(DATE(YEAR(N$7)+{-1;0;1},1,3))+2))/7)+1,"00"),"")</f>
        <v/>
      </c>
      <c r="O5" s="39" t="str">
        <f>IF(WEEKDAY(O$7,2)=4,"S"&amp;TEXT(INT((O$7-LOOKUP(O$7,DATE(YEAR(O$7)+{-1;0;1},1,3)-WEEKDAY(DATE(YEAR(O$7)+{-1;0;1},1,3))+2))/7)+1,"00"),"")</f>
        <v>S27</v>
      </c>
      <c r="P5" s="39" t="str">
        <f>IF(WEEKDAY(P$7,2)=4,"S"&amp;TEXT(INT((P$7-LOOKUP(P$7,DATE(YEAR(P$7)+{-1;0;1},1,3)-WEEKDAY(DATE(YEAR(P$7)+{-1;0;1},1,3))+2))/7)+1,"00"),"")</f>
        <v/>
      </c>
      <c r="Q5" s="39" t="str">
        <f>IF(WEEKDAY(Q$7,2)=4,"S"&amp;TEXT(INT((Q$7-LOOKUP(Q$7,DATE(YEAR(Q$7)+{-1;0;1},1,3)-WEEKDAY(DATE(YEAR(Q$7)+{-1;0;1},1,3))+2))/7)+1,"00"),"")</f>
        <v/>
      </c>
      <c r="R5" s="39" t="str">
        <f>IF(WEEKDAY(R$7,2)=4,"S"&amp;TEXT(INT((R$7-LOOKUP(R$7,DATE(YEAR(R$7)+{-1;0;1},1,3)-WEEKDAY(DATE(YEAR(R$7)+{-1;0;1},1,3))+2))/7)+1,"00"),"")</f>
        <v/>
      </c>
      <c r="S5" s="39" t="str">
        <f>IF(WEEKDAY(S$7,2)=4,"S"&amp;TEXT(INT((S$7-LOOKUP(S$7,DATE(YEAR(S$7)+{-1;0;1},1,3)-WEEKDAY(DATE(YEAR(S$7)+{-1;0;1},1,3))+2))/7)+1,"00"),"")</f>
        <v/>
      </c>
      <c r="T5" s="39" t="str">
        <f>IF(WEEKDAY(T$7,2)=4,"S"&amp;TEXT(INT((T$7-LOOKUP(T$7,DATE(YEAR(T$7)+{-1;0;1},1,3)-WEEKDAY(DATE(YEAR(T$7)+{-1;0;1},1,3))+2))/7)+1,"00"),"")</f>
        <v/>
      </c>
      <c r="U5" s="39" t="str">
        <f>IF(WEEKDAY(U$7,2)=4,"S"&amp;TEXT(INT((U$7-LOOKUP(U$7,DATE(YEAR(U$7)+{-1;0;1},1,3)-WEEKDAY(DATE(YEAR(U$7)+{-1;0;1},1,3))+2))/7)+1,"00"),"")</f>
        <v/>
      </c>
      <c r="V5" s="39" t="str">
        <f>IF(WEEKDAY(V$7,2)=4,"S"&amp;TEXT(INT((V$7-LOOKUP(V$7,DATE(YEAR(V$7)+{-1;0;1},1,3)-WEEKDAY(DATE(YEAR(V$7)+{-1;0;1},1,3))+2))/7)+1,"00"),"")</f>
        <v>S28</v>
      </c>
      <c r="W5" s="39" t="str">
        <f>IF(WEEKDAY(W$7,2)=4,"S"&amp;TEXT(INT((W$7-LOOKUP(W$7,DATE(YEAR(W$7)+{-1;0;1},1,3)-WEEKDAY(DATE(YEAR(W$7)+{-1;0;1},1,3))+2))/7)+1,"00"),"")</f>
        <v/>
      </c>
      <c r="X5" s="39" t="str">
        <f>IF(WEEKDAY(X$7,2)=4,"S"&amp;TEXT(INT((X$7-LOOKUP(X$7,DATE(YEAR(X$7)+{-1;0;1},1,3)-WEEKDAY(DATE(YEAR(X$7)+{-1;0;1},1,3))+2))/7)+1,"00"),"")</f>
        <v/>
      </c>
      <c r="Y5" s="39" t="str">
        <f>IF(WEEKDAY(Y$7,2)=4,"S"&amp;TEXT(INT((Y$7-LOOKUP(Y$7,DATE(YEAR(Y$7)+{-1;0;1},1,3)-WEEKDAY(DATE(YEAR(Y$7)+{-1;0;1},1,3))+2))/7)+1,"00"),"")</f>
        <v/>
      </c>
      <c r="Z5" s="39" t="str">
        <f>IF(WEEKDAY(Z$7,2)=4,"S"&amp;TEXT(INT((Z$7-LOOKUP(Z$7,DATE(YEAR(Z$7)+{-1;0;1},1,3)-WEEKDAY(DATE(YEAR(Z$7)+{-1;0;1},1,3))+2))/7)+1,"00"),"")</f>
        <v/>
      </c>
      <c r="AA5" s="39" t="str">
        <f>IF(WEEKDAY(AA$7,2)=4,"S"&amp;TEXT(INT((AA$7-LOOKUP(AA$7,DATE(YEAR(AA$7)+{-1;0;1},1,3)-WEEKDAY(DATE(YEAR(AA$7)+{-1;0;1},1,3))+2))/7)+1,"00"),"")</f>
        <v/>
      </c>
      <c r="AB5" s="39" t="str">
        <f>IF(WEEKDAY(AB$7,2)=4,"S"&amp;TEXT(INT((AB$7-LOOKUP(AB$7,DATE(YEAR(AB$7)+{-1;0;1},1,3)-WEEKDAY(DATE(YEAR(AB$7)+{-1;0;1},1,3))+2))/7)+1,"00"),"")</f>
        <v/>
      </c>
      <c r="AC5" s="39" t="str">
        <f>IF(WEEKDAY(AC$7,2)=4,"S"&amp;TEXT(INT((AC$7-LOOKUP(AC$7,DATE(YEAR(AC$7)+{-1;0;1},1,3)-WEEKDAY(DATE(YEAR(AC$7)+{-1;0;1},1,3))+2))/7)+1,"00"),"")</f>
        <v>S29</v>
      </c>
      <c r="AD5" s="39" t="str">
        <f>IF(WEEKDAY(AD$7,2)=4,"S"&amp;TEXT(INT((AD$7-LOOKUP(AD$7,DATE(YEAR(AD$7)+{-1;0;1},1,3)-WEEKDAY(DATE(YEAR(AD$7)+{-1;0;1},1,3))+2))/7)+1,"00"),"")</f>
        <v/>
      </c>
      <c r="AE5" s="39" t="str">
        <f>IF(WEEKDAY(AE$7,2)=4,"S"&amp;TEXT(INT((AE$7-LOOKUP(AE$7,DATE(YEAR(AE$7)+{-1;0;1},1,3)-WEEKDAY(DATE(YEAR(AE$7)+{-1;0;1},1,3))+2))/7)+1,"00"),"")</f>
        <v/>
      </c>
      <c r="AF5" s="39" t="str">
        <f>IF(WEEKDAY(AF$7,2)=4,"S"&amp;TEXT(INT((AF$7-LOOKUP(AF$7,DATE(YEAR(AF$7)+{-1;0;1},1,3)-WEEKDAY(DATE(YEAR(AF$7)+{-1;0;1},1,3))+2))/7)+1,"00"),"")</f>
        <v/>
      </c>
      <c r="AG5" s="39" t="str">
        <f>IF(WEEKDAY(AG$7,2)=4,"S"&amp;TEXT(INT((AG$7-LOOKUP(AG$7,DATE(YEAR(AG$7)+{-1;0;1},1,3)-WEEKDAY(DATE(YEAR(AG$7)+{-1;0;1},1,3))+2))/7)+1,"00"),"")</f>
        <v/>
      </c>
      <c r="AH5" s="39" t="str">
        <f>IF(WEEKDAY(AH$7,2)=4,"S"&amp;TEXT(INT((AH$7-LOOKUP(AH$7,DATE(YEAR(AH$7)+{-1;0;1},1,3)-WEEKDAY(DATE(YEAR(AH$7)+{-1;0;1},1,3))+2))/7)+1,"00"),"")</f>
        <v/>
      </c>
      <c r="AI5" s="39" t="str">
        <f>IF(WEEKDAY(AI$7,2)=4,"S"&amp;TEXT(INT((AI$7-LOOKUP(AI$7,DATE(YEAR(AI$7)+{-1;0;1},1,3)-WEEKDAY(DATE(YEAR(AI$7)+{-1;0;1},1,3))+2))/7)+1,"00"),"")</f>
        <v/>
      </c>
      <c r="AJ5" s="39" t="str">
        <f>IF(WEEKDAY(AJ$7,2)=4,"S"&amp;TEXT(INT((AJ$7-LOOKUP(AJ$7,DATE(YEAR(AJ$7)+{-1;0;1},1,3)-WEEKDAY(DATE(YEAR(AJ$7)+{-1;0;1},1,3))+2))/7)+1,"00"),"")</f>
        <v>S30</v>
      </c>
      <c r="AK5" s="39" t="str">
        <f>IF(WEEKDAY(AK$7,2)=4,"S"&amp;TEXT(INT((AK$7-LOOKUP(AK$7,DATE(YEAR(AK$7)+{-1;0;1},1,3)-WEEKDAY(DATE(YEAR(AK$7)+{-1;0;1},1,3))+2))/7)+1,"00"),"")</f>
        <v/>
      </c>
      <c r="AL5" s="39" t="str">
        <f>IF(WEEKDAY(AL$7,2)=4,"S"&amp;TEXT(INT((AL$7-LOOKUP(AL$7,DATE(YEAR(AL$7)+{-1;0;1},1,3)-WEEKDAY(DATE(YEAR(AL$7)+{-1;0;1},1,3))+2))/7)+1,"00"),"")</f>
        <v/>
      </c>
      <c r="AM5" s="39" t="str">
        <f>IF(WEEKDAY(AM$7,2)=4,"S"&amp;TEXT(INT((AM$7-LOOKUP(AM$7,DATE(YEAR(AM$7)+{-1;0;1},1,3)-WEEKDAY(DATE(YEAR(AM$7)+{-1;0;1},1,3))+2))/7)+1,"00"),"")</f>
        <v/>
      </c>
      <c r="AN5" s="39" t="str">
        <f>IF(WEEKDAY(AN$7,2)=4,"S"&amp;TEXT(INT((AN$7-LOOKUP(AN$7,DATE(YEAR(AN$7)+{-1;0;1},1,3)-WEEKDAY(DATE(YEAR(AN$7)+{-1;0;1},1,3))+2))/7)+1,"00"),"")</f>
        <v/>
      </c>
      <c r="AO5" s="40" t="str">
        <f>IF(WEEKDAY(AO$7,2)&lt;=4,"S"&amp;TEXT(INT((AO$7-LOOKUP(AO$7,DATE(YEAR(AO$7)+{-1;0;1},1,3)-WEEKDAY(DATE(YEAR(AO$7)+{-1;0;1},1,3))+2))/7)+1,"00"),"")</f>
        <v>S31</v>
      </c>
    </row>
    <row r="6" spans="1:42" ht="15" customHeight="1" x14ac:dyDescent="0.3">
      <c r="A6" s="41"/>
      <c r="B6" s="56" t="s">
        <v>74</v>
      </c>
      <c r="C6" s="67"/>
      <c r="D6" s="42"/>
      <c r="E6" s="43"/>
      <c r="F6" s="44" t="str">
        <f>PROPER(TEXT(F7,"JJJ"))</f>
        <v>Mar</v>
      </c>
      <c r="G6" s="44" t="str">
        <f t="shared" ref="G6:AO6" si="3">PROPER(TEXT(G7,"JJJ"))</f>
        <v>Mer</v>
      </c>
      <c r="H6" s="44" t="str">
        <f t="shared" si="3"/>
        <v>Jeu</v>
      </c>
      <c r="I6" s="44" t="str">
        <f t="shared" si="3"/>
        <v>Ven</v>
      </c>
      <c r="J6" s="44" t="str">
        <f t="shared" si="3"/>
        <v>Sam</v>
      </c>
      <c r="K6" s="44" t="str">
        <f t="shared" si="3"/>
        <v>Dim</v>
      </c>
      <c r="L6" s="44" t="str">
        <f t="shared" si="3"/>
        <v>Lun</v>
      </c>
      <c r="M6" s="44" t="str">
        <f t="shared" si="3"/>
        <v>Mar</v>
      </c>
      <c r="N6" s="44" t="str">
        <f t="shared" si="3"/>
        <v>Mer</v>
      </c>
      <c r="O6" s="44" t="str">
        <f t="shared" si="3"/>
        <v>Jeu</v>
      </c>
      <c r="P6" s="44" t="str">
        <f t="shared" si="3"/>
        <v>Ven</v>
      </c>
      <c r="Q6" s="44" t="str">
        <f t="shared" si="3"/>
        <v>Sam</v>
      </c>
      <c r="R6" s="44" t="str">
        <f t="shared" si="3"/>
        <v>Dim</v>
      </c>
      <c r="S6" s="44" t="str">
        <f t="shared" si="3"/>
        <v>Lun</v>
      </c>
      <c r="T6" s="44" t="str">
        <f t="shared" si="3"/>
        <v>Mar</v>
      </c>
      <c r="U6" s="44" t="str">
        <f t="shared" si="3"/>
        <v>Mer</v>
      </c>
      <c r="V6" s="44" t="str">
        <f t="shared" si="3"/>
        <v>Jeu</v>
      </c>
      <c r="W6" s="44" t="str">
        <f t="shared" si="3"/>
        <v>Ven</v>
      </c>
      <c r="X6" s="44" t="str">
        <f t="shared" si="3"/>
        <v>Sam</v>
      </c>
      <c r="Y6" s="44" t="str">
        <f t="shared" si="3"/>
        <v>Dim</v>
      </c>
      <c r="Z6" s="44" t="str">
        <f t="shared" si="3"/>
        <v>Lun</v>
      </c>
      <c r="AA6" s="44" t="str">
        <f t="shared" si="3"/>
        <v>Mar</v>
      </c>
      <c r="AB6" s="44" t="str">
        <f t="shared" si="3"/>
        <v>Mer</v>
      </c>
      <c r="AC6" s="44" t="str">
        <f t="shared" si="3"/>
        <v>Jeu</v>
      </c>
      <c r="AD6" s="44" t="str">
        <f t="shared" si="3"/>
        <v>Ven</v>
      </c>
      <c r="AE6" s="44" t="str">
        <f t="shared" si="3"/>
        <v>Sam</v>
      </c>
      <c r="AF6" s="44" t="str">
        <f t="shared" si="3"/>
        <v>Dim</v>
      </c>
      <c r="AG6" s="44" t="str">
        <f t="shared" si="3"/>
        <v>Lun</v>
      </c>
      <c r="AH6" s="44" t="str">
        <f t="shared" si="3"/>
        <v>Mar</v>
      </c>
      <c r="AI6" s="44" t="str">
        <f t="shared" si="3"/>
        <v>Mer</v>
      </c>
      <c r="AJ6" s="44" t="str">
        <f t="shared" si="3"/>
        <v>Jeu</v>
      </c>
      <c r="AK6" s="44" t="str">
        <f t="shared" si="3"/>
        <v>Ven</v>
      </c>
      <c r="AL6" s="44" t="str">
        <f t="shared" si="3"/>
        <v>Sam</v>
      </c>
      <c r="AM6" s="44" t="str">
        <f t="shared" si="3"/>
        <v>Dim</v>
      </c>
      <c r="AN6" s="44" t="str">
        <f t="shared" si="3"/>
        <v>Lun</v>
      </c>
      <c r="AO6" s="44" t="str">
        <f t="shared" si="3"/>
        <v>Mar</v>
      </c>
    </row>
    <row r="7" spans="1:42" ht="15" customHeight="1" x14ac:dyDescent="0.3">
      <c r="A7" s="45"/>
      <c r="B7" s="59"/>
      <c r="C7" s="46"/>
      <c r="D7" s="46"/>
      <c r="E7" s="47"/>
      <c r="F7" s="48">
        <f>Date_Deb+_DC</f>
        <v>45832</v>
      </c>
      <c r="G7" s="48">
        <f>F7+1</f>
        <v>45833</v>
      </c>
      <c r="H7" s="48">
        <f t="shared" ref="H7:AJ7" si="4">G7+1</f>
        <v>45834</v>
      </c>
      <c r="I7" s="48">
        <f t="shared" si="4"/>
        <v>45835</v>
      </c>
      <c r="J7" s="48">
        <f t="shared" si="4"/>
        <v>45836</v>
      </c>
      <c r="K7" s="48">
        <f t="shared" si="4"/>
        <v>45837</v>
      </c>
      <c r="L7" s="48">
        <f t="shared" si="4"/>
        <v>45838</v>
      </c>
      <c r="M7" s="48">
        <f t="shared" si="4"/>
        <v>45839</v>
      </c>
      <c r="N7" s="48">
        <f t="shared" si="4"/>
        <v>45840</v>
      </c>
      <c r="O7" s="48">
        <f t="shared" si="4"/>
        <v>45841</v>
      </c>
      <c r="P7" s="48">
        <f t="shared" si="4"/>
        <v>45842</v>
      </c>
      <c r="Q7" s="48">
        <f t="shared" si="4"/>
        <v>45843</v>
      </c>
      <c r="R7" s="48">
        <f t="shared" si="4"/>
        <v>45844</v>
      </c>
      <c r="S7" s="48">
        <f t="shared" si="4"/>
        <v>45845</v>
      </c>
      <c r="T7" s="48">
        <f t="shared" si="4"/>
        <v>45846</v>
      </c>
      <c r="U7" s="48">
        <f t="shared" si="4"/>
        <v>45847</v>
      </c>
      <c r="V7" s="48">
        <f t="shared" si="4"/>
        <v>45848</v>
      </c>
      <c r="W7" s="48">
        <f t="shared" si="4"/>
        <v>45849</v>
      </c>
      <c r="X7" s="48">
        <f t="shared" si="4"/>
        <v>45850</v>
      </c>
      <c r="Y7" s="48">
        <f t="shared" si="4"/>
        <v>45851</v>
      </c>
      <c r="Z7" s="48">
        <f t="shared" si="4"/>
        <v>45852</v>
      </c>
      <c r="AA7" s="48">
        <f t="shared" si="4"/>
        <v>45853</v>
      </c>
      <c r="AB7" s="48">
        <f t="shared" si="4"/>
        <v>45854</v>
      </c>
      <c r="AC7" s="48">
        <f t="shared" si="4"/>
        <v>45855</v>
      </c>
      <c r="AD7" s="48">
        <f t="shared" si="4"/>
        <v>45856</v>
      </c>
      <c r="AE7" s="48">
        <f t="shared" si="4"/>
        <v>45857</v>
      </c>
      <c r="AF7" s="48">
        <f t="shared" si="4"/>
        <v>45858</v>
      </c>
      <c r="AG7" s="48">
        <f t="shared" si="4"/>
        <v>45859</v>
      </c>
      <c r="AH7" s="48">
        <f t="shared" si="4"/>
        <v>45860</v>
      </c>
      <c r="AI7" s="48">
        <f t="shared" si="4"/>
        <v>45861</v>
      </c>
      <c r="AJ7" s="48">
        <f t="shared" si="4"/>
        <v>45862</v>
      </c>
      <c r="AK7" s="48">
        <f t="shared" ref="AK7" si="5">AJ7+1</f>
        <v>45863</v>
      </c>
      <c r="AL7" s="48">
        <f t="shared" ref="AL7" si="6">AK7+1</f>
        <v>45864</v>
      </c>
      <c r="AM7" s="48">
        <f t="shared" ref="AM7" si="7">AL7+1</f>
        <v>45865</v>
      </c>
      <c r="AN7" s="48">
        <f t="shared" ref="AN7" si="8">AM7+1</f>
        <v>45866</v>
      </c>
      <c r="AO7" s="48">
        <f t="shared" ref="AO7" si="9">AN7+1</f>
        <v>45867</v>
      </c>
    </row>
    <row r="8" spans="1:42" ht="30" customHeight="1" x14ac:dyDescent="0.3">
      <c r="A8" s="63" t="s">
        <v>0</v>
      </c>
      <c r="B8" s="64" t="s">
        <v>83</v>
      </c>
      <c r="C8" s="64" t="s">
        <v>117</v>
      </c>
      <c r="D8" s="64" t="s">
        <v>1</v>
      </c>
      <c r="E8" s="65" t="s">
        <v>111</v>
      </c>
      <c r="F8" s="65" t="s">
        <v>14</v>
      </c>
      <c r="G8" s="65" t="s">
        <v>15</v>
      </c>
      <c r="H8" s="65" t="s">
        <v>16</v>
      </c>
      <c r="I8" s="65" t="s">
        <v>17</v>
      </c>
      <c r="J8" s="65" t="s">
        <v>18</v>
      </c>
      <c r="K8" s="65" t="s">
        <v>19</v>
      </c>
      <c r="L8" s="65" t="s">
        <v>20</v>
      </c>
      <c r="M8" s="65" t="s">
        <v>21</v>
      </c>
      <c r="N8" s="65" t="s">
        <v>22</v>
      </c>
      <c r="O8" s="65" t="s">
        <v>23</v>
      </c>
      <c r="P8" s="65" t="s">
        <v>24</v>
      </c>
      <c r="Q8" s="65" t="s">
        <v>25</v>
      </c>
      <c r="R8" s="65" t="s">
        <v>26</v>
      </c>
      <c r="S8" s="65" t="s">
        <v>27</v>
      </c>
      <c r="T8" s="65" t="s">
        <v>28</v>
      </c>
      <c r="U8" s="65" t="s">
        <v>29</v>
      </c>
      <c r="V8" s="65" t="s">
        <v>30</v>
      </c>
      <c r="W8" s="65" t="s">
        <v>31</v>
      </c>
      <c r="X8" s="65" t="s">
        <v>32</v>
      </c>
      <c r="Y8" s="65" t="s">
        <v>33</v>
      </c>
      <c r="Z8" s="65" t="s">
        <v>34</v>
      </c>
      <c r="AA8" s="65" t="s">
        <v>35</v>
      </c>
      <c r="AB8" s="65" t="s">
        <v>36</v>
      </c>
      <c r="AC8" s="65" t="s">
        <v>37</v>
      </c>
      <c r="AD8" s="65" t="s">
        <v>38</v>
      </c>
      <c r="AE8" s="65" t="s">
        <v>39</v>
      </c>
      <c r="AF8" s="65" t="s">
        <v>40</v>
      </c>
      <c r="AG8" s="65" t="s">
        <v>41</v>
      </c>
      <c r="AH8" s="65" t="s">
        <v>42</v>
      </c>
      <c r="AI8" s="65" t="s">
        <v>43</v>
      </c>
      <c r="AJ8" s="65" t="s">
        <v>44</v>
      </c>
      <c r="AK8" s="65" t="s">
        <v>45</v>
      </c>
      <c r="AL8" s="65" t="s">
        <v>46</v>
      </c>
      <c r="AM8" s="65" t="s">
        <v>47</v>
      </c>
      <c r="AN8" s="65" t="s">
        <v>48</v>
      </c>
      <c r="AO8" s="65" t="s">
        <v>49</v>
      </c>
      <c r="AP8" s="77" t="s">
        <v>112</v>
      </c>
    </row>
    <row r="9" spans="1:42" ht="15" customHeight="1" x14ac:dyDescent="0.3">
      <c r="A9" s="52" t="s">
        <v>102</v>
      </c>
      <c r="B9" s="49">
        <v>120</v>
      </c>
      <c r="C9" s="50">
        <v>4</v>
      </c>
      <c r="D9" s="50" t="s">
        <v>11</v>
      </c>
      <c r="E9" s="74"/>
      <c r="F9" s="53" t="str">
        <f>IF(SUMPRODUCT((BD[N° Chambre]=Tab_Résa[[#This Row],[N° Chambre]])*(BD[Date arrivée]&lt;=Résa!F$7)*(BD[Date départ]&gt;Résa!F$7))&gt;1,-1,
IF(SUMPRODUCT((BD[N° Chambre]=Tab_Résa[[#This Row],[N° Chambre]])*(BD[Date arrivée]&lt;=Résa!F$7)*(BD[Date départ]&gt;Résa!F$7))=0,"",
1+
IF(SUMPRODUCT((BD[N° Chambre]=Tab_Résa[[#This Row],[N° Chambre]])*(BD[Date arrivée]=Résa!F$7)*(BD[Date départ]&gt;Résa!F$7))=1,1,0)+
IF(SUMPRODUCT((BD[N° Chambre]=Tab_Résa[[#This Row],[N° Chambre]])*(BD[Date arrivée]&lt;=Résa!F$7)*(BD[Date départ]&gt;Résa!F$7)*(BD[Payé]="Oui"))=1,2,0)))</f>
        <v/>
      </c>
      <c r="G9" s="53" t="str">
        <f>IF(SUMPRODUCT((BD[N° Chambre]=Tab_Résa[[#This Row],[N° Chambre]])*(BD[Date arrivée]&lt;=Résa!G$7)*(BD[Date départ]&gt;Résa!G$7))&gt;1,-1,
IF(SUMPRODUCT((BD[N° Chambre]=Tab_Résa[[#This Row],[N° Chambre]])*(BD[Date arrivée]&lt;=Résa!G$7)*(BD[Date départ]&gt;Résa!G$7))=0,"",
1+
IF(SUMPRODUCT((BD[N° Chambre]=Tab_Résa[[#This Row],[N° Chambre]])*(BD[Date arrivée]=Résa!G$7)*(BD[Date départ]&gt;Résa!G$7))=1,1,0)+
IF(SUMPRODUCT((BD[N° Chambre]=Tab_Résa[[#This Row],[N° Chambre]])*(BD[Date arrivée]&lt;=Résa!G$7)*(BD[Date départ]&gt;Résa!G$7)*(BD[Payé]="Oui"))=1,2,0)))</f>
        <v/>
      </c>
      <c r="H9" s="53" t="str">
        <f>IF(SUMPRODUCT((BD[N° Chambre]=Tab_Résa[[#This Row],[N° Chambre]])*(BD[Date arrivée]&lt;=Résa!H$7)*(BD[Date départ]&gt;Résa!H$7))&gt;1,-1,
IF(SUMPRODUCT((BD[N° Chambre]=Tab_Résa[[#This Row],[N° Chambre]])*(BD[Date arrivée]&lt;=Résa!H$7)*(BD[Date départ]&gt;Résa!H$7))=0,"",
1+
IF(SUMPRODUCT((BD[N° Chambre]=Tab_Résa[[#This Row],[N° Chambre]])*(BD[Date arrivée]=Résa!H$7)*(BD[Date départ]&gt;Résa!H$7))=1,1,0)+
IF(SUMPRODUCT((BD[N° Chambre]=Tab_Résa[[#This Row],[N° Chambre]])*(BD[Date arrivée]&lt;=Résa!H$7)*(BD[Date départ]&gt;Résa!H$7)*(BD[Payé]="Oui"))=1,2,0)))</f>
        <v/>
      </c>
      <c r="I9" s="53" t="str">
        <f>IF(SUMPRODUCT((BD[N° Chambre]=Tab_Résa[[#This Row],[N° Chambre]])*(BD[Date arrivée]&lt;=Résa!I$7)*(BD[Date départ]&gt;Résa!I$7))&gt;1,-1,
IF(SUMPRODUCT((BD[N° Chambre]=Tab_Résa[[#This Row],[N° Chambre]])*(BD[Date arrivée]&lt;=Résa!I$7)*(BD[Date départ]&gt;Résa!I$7))=0,"",
1+
IF(SUMPRODUCT((BD[N° Chambre]=Tab_Résa[[#This Row],[N° Chambre]])*(BD[Date arrivée]=Résa!I$7)*(BD[Date départ]&gt;Résa!I$7))=1,1,0)+
IF(SUMPRODUCT((BD[N° Chambre]=Tab_Résa[[#This Row],[N° Chambre]])*(BD[Date arrivée]&lt;=Résa!I$7)*(BD[Date départ]&gt;Résa!I$7)*(BD[Payé]="Oui"))=1,2,0)))</f>
        <v/>
      </c>
      <c r="J9" s="53" t="str">
        <f>IF(SUMPRODUCT((BD[N° Chambre]=Tab_Résa[[#This Row],[N° Chambre]])*(BD[Date arrivée]&lt;=Résa!J$7)*(BD[Date départ]&gt;Résa!J$7))&gt;1,-1,
IF(SUMPRODUCT((BD[N° Chambre]=Tab_Résa[[#This Row],[N° Chambre]])*(BD[Date arrivée]&lt;=Résa!J$7)*(BD[Date départ]&gt;Résa!J$7))=0,"",
1+
IF(SUMPRODUCT((BD[N° Chambre]=Tab_Résa[[#This Row],[N° Chambre]])*(BD[Date arrivée]=Résa!J$7)*(BD[Date départ]&gt;Résa!J$7))=1,1,0)+
IF(SUMPRODUCT((BD[N° Chambre]=Tab_Résa[[#This Row],[N° Chambre]])*(BD[Date arrivée]&lt;=Résa!J$7)*(BD[Date départ]&gt;Résa!J$7)*(BD[Payé]="Oui"))=1,2,0)))</f>
        <v/>
      </c>
      <c r="K9" s="53" t="str">
        <f>IF(SUMPRODUCT((BD[N° Chambre]=Tab_Résa[[#This Row],[N° Chambre]])*(BD[Date arrivée]&lt;=Résa!K$7)*(BD[Date départ]&gt;Résa!K$7))&gt;1,-1,
IF(SUMPRODUCT((BD[N° Chambre]=Tab_Résa[[#This Row],[N° Chambre]])*(BD[Date arrivée]&lt;=Résa!K$7)*(BD[Date départ]&gt;Résa!K$7))=0,"",
1+
IF(SUMPRODUCT((BD[N° Chambre]=Tab_Résa[[#This Row],[N° Chambre]])*(BD[Date arrivée]=Résa!K$7)*(BD[Date départ]&gt;Résa!K$7))=1,1,0)+
IF(SUMPRODUCT((BD[N° Chambre]=Tab_Résa[[#This Row],[N° Chambre]])*(BD[Date arrivée]&lt;=Résa!K$7)*(BD[Date départ]&gt;Résa!K$7)*(BD[Payé]="Oui"))=1,2,0)))</f>
        <v/>
      </c>
      <c r="L9" s="53" t="str">
        <f>IF(SUMPRODUCT((BD[N° Chambre]=Tab_Résa[[#This Row],[N° Chambre]])*(BD[Date arrivée]&lt;=Résa!L$7)*(BD[Date départ]&gt;Résa!L$7))&gt;1,-1,
IF(SUMPRODUCT((BD[N° Chambre]=Tab_Résa[[#This Row],[N° Chambre]])*(BD[Date arrivée]&lt;=Résa!L$7)*(BD[Date départ]&gt;Résa!L$7))=0,"",
1+
IF(SUMPRODUCT((BD[N° Chambre]=Tab_Résa[[#This Row],[N° Chambre]])*(BD[Date arrivée]=Résa!L$7)*(BD[Date départ]&gt;Résa!L$7))=1,1,0)+
IF(SUMPRODUCT((BD[N° Chambre]=Tab_Résa[[#This Row],[N° Chambre]])*(BD[Date arrivée]&lt;=Résa!L$7)*(BD[Date départ]&gt;Résa!L$7)*(BD[Payé]="Oui"))=1,2,0)))</f>
        <v/>
      </c>
      <c r="M9" s="53" t="str">
        <f>IF(SUMPRODUCT((BD[N° Chambre]=Tab_Résa[[#This Row],[N° Chambre]])*(BD[Date arrivée]&lt;=Résa!M$7)*(BD[Date départ]&gt;Résa!M$7))&gt;1,-1,
IF(SUMPRODUCT((BD[N° Chambre]=Tab_Résa[[#This Row],[N° Chambre]])*(BD[Date arrivée]&lt;=Résa!M$7)*(BD[Date départ]&gt;Résa!M$7))=0,"",
1+
IF(SUMPRODUCT((BD[N° Chambre]=Tab_Résa[[#This Row],[N° Chambre]])*(BD[Date arrivée]=Résa!M$7)*(BD[Date départ]&gt;Résa!M$7))=1,1,0)+
IF(SUMPRODUCT((BD[N° Chambre]=Tab_Résa[[#This Row],[N° Chambre]])*(BD[Date arrivée]&lt;=Résa!M$7)*(BD[Date départ]&gt;Résa!M$7)*(BD[Payé]="Oui"))=1,2,0)))</f>
        <v/>
      </c>
      <c r="N9" s="53" t="str">
        <f>IF(SUMPRODUCT((BD[N° Chambre]=Tab_Résa[[#This Row],[N° Chambre]])*(BD[Date arrivée]&lt;=Résa!N$7)*(BD[Date départ]&gt;Résa!N$7))&gt;1,-1,
IF(SUMPRODUCT((BD[N° Chambre]=Tab_Résa[[#This Row],[N° Chambre]])*(BD[Date arrivée]&lt;=Résa!N$7)*(BD[Date départ]&gt;Résa!N$7))=0,"",
1+
IF(SUMPRODUCT((BD[N° Chambre]=Tab_Résa[[#This Row],[N° Chambre]])*(BD[Date arrivée]=Résa!N$7)*(BD[Date départ]&gt;Résa!N$7))=1,1,0)+
IF(SUMPRODUCT((BD[N° Chambre]=Tab_Résa[[#This Row],[N° Chambre]])*(BD[Date arrivée]&lt;=Résa!N$7)*(BD[Date départ]&gt;Résa!N$7)*(BD[Payé]="Oui"))=1,2,0)))</f>
        <v/>
      </c>
      <c r="O9" s="53" t="str">
        <f>IF(SUMPRODUCT((BD[N° Chambre]=Tab_Résa[[#This Row],[N° Chambre]])*(BD[Date arrivée]&lt;=Résa!O$7)*(BD[Date départ]&gt;Résa!O$7))&gt;1,-1,
IF(SUMPRODUCT((BD[N° Chambre]=Tab_Résa[[#This Row],[N° Chambre]])*(BD[Date arrivée]&lt;=Résa!O$7)*(BD[Date départ]&gt;Résa!O$7))=0,"",
1+
IF(SUMPRODUCT((BD[N° Chambre]=Tab_Résa[[#This Row],[N° Chambre]])*(BD[Date arrivée]=Résa!O$7)*(BD[Date départ]&gt;Résa!O$7))=1,1,0)+
IF(SUMPRODUCT((BD[N° Chambre]=Tab_Résa[[#This Row],[N° Chambre]])*(BD[Date arrivée]&lt;=Résa!O$7)*(BD[Date départ]&gt;Résa!O$7)*(BD[Payé]="Oui"))=1,2,0)))</f>
        <v/>
      </c>
      <c r="P9" s="53" t="str">
        <f>IF(SUMPRODUCT((BD[N° Chambre]=Tab_Résa[[#This Row],[N° Chambre]])*(BD[Date arrivée]&lt;=Résa!P$7)*(BD[Date départ]&gt;Résa!P$7))&gt;1,-1,
IF(SUMPRODUCT((BD[N° Chambre]=Tab_Résa[[#This Row],[N° Chambre]])*(BD[Date arrivée]&lt;=Résa!P$7)*(BD[Date départ]&gt;Résa!P$7))=0,"",
1+
IF(SUMPRODUCT((BD[N° Chambre]=Tab_Résa[[#This Row],[N° Chambre]])*(BD[Date arrivée]=Résa!P$7)*(BD[Date départ]&gt;Résa!P$7))=1,1,0)+
IF(SUMPRODUCT((BD[N° Chambre]=Tab_Résa[[#This Row],[N° Chambre]])*(BD[Date arrivée]&lt;=Résa!P$7)*(BD[Date départ]&gt;Résa!P$7)*(BD[Payé]="Oui"))=1,2,0)))</f>
        <v/>
      </c>
      <c r="Q9" s="53" t="str">
        <f>IF(SUMPRODUCT((BD[N° Chambre]=Tab_Résa[[#This Row],[N° Chambre]])*(BD[Date arrivée]&lt;=Résa!Q$7)*(BD[Date départ]&gt;Résa!Q$7))&gt;1,-1,
IF(SUMPRODUCT((BD[N° Chambre]=Tab_Résa[[#This Row],[N° Chambre]])*(BD[Date arrivée]&lt;=Résa!Q$7)*(BD[Date départ]&gt;Résa!Q$7))=0,"",
1+
IF(SUMPRODUCT((BD[N° Chambre]=Tab_Résa[[#This Row],[N° Chambre]])*(BD[Date arrivée]=Résa!Q$7)*(BD[Date départ]&gt;Résa!Q$7))=1,1,0)+
IF(SUMPRODUCT((BD[N° Chambre]=Tab_Résa[[#This Row],[N° Chambre]])*(BD[Date arrivée]&lt;=Résa!Q$7)*(BD[Date départ]&gt;Résa!Q$7)*(BD[Payé]="Oui"))=1,2,0)))</f>
        <v/>
      </c>
      <c r="R9" s="53" t="str">
        <f>IF(SUMPRODUCT((BD[N° Chambre]=Tab_Résa[[#This Row],[N° Chambre]])*(BD[Date arrivée]&lt;=Résa!R$7)*(BD[Date départ]&gt;Résa!R$7))&gt;1,-1,
IF(SUMPRODUCT((BD[N° Chambre]=Tab_Résa[[#This Row],[N° Chambre]])*(BD[Date arrivée]&lt;=Résa!R$7)*(BD[Date départ]&gt;Résa!R$7))=0,"",
1+
IF(SUMPRODUCT((BD[N° Chambre]=Tab_Résa[[#This Row],[N° Chambre]])*(BD[Date arrivée]=Résa!R$7)*(BD[Date départ]&gt;Résa!R$7))=1,1,0)+
IF(SUMPRODUCT((BD[N° Chambre]=Tab_Résa[[#This Row],[N° Chambre]])*(BD[Date arrivée]&lt;=Résa!R$7)*(BD[Date départ]&gt;Résa!R$7)*(BD[Payé]="Oui"))=1,2,0)))</f>
        <v/>
      </c>
      <c r="S9" s="53" t="str">
        <f>IF(SUMPRODUCT((BD[N° Chambre]=Tab_Résa[[#This Row],[N° Chambre]])*(BD[Date arrivée]&lt;=Résa!S$7)*(BD[Date départ]&gt;Résa!S$7))&gt;1,-1,
IF(SUMPRODUCT((BD[N° Chambre]=Tab_Résa[[#This Row],[N° Chambre]])*(BD[Date arrivée]&lt;=Résa!S$7)*(BD[Date départ]&gt;Résa!S$7))=0,"",
1+
IF(SUMPRODUCT((BD[N° Chambre]=Tab_Résa[[#This Row],[N° Chambre]])*(BD[Date arrivée]=Résa!S$7)*(BD[Date départ]&gt;Résa!S$7))=1,1,0)+
IF(SUMPRODUCT((BD[N° Chambre]=Tab_Résa[[#This Row],[N° Chambre]])*(BD[Date arrivée]&lt;=Résa!S$7)*(BD[Date départ]&gt;Résa!S$7)*(BD[Payé]="Oui"))=1,2,0)))</f>
        <v/>
      </c>
      <c r="T9" s="53" t="str">
        <f>IF(SUMPRODUCT((BD[N° Chambre]=Tab_Résa[[#This Row],[N° Chambre]])*(BD[Date arrivée]&lt;=Résa!T$7)*(BD[Date départ]&gt;Résa!T$7))&gt;1,-1,
IF(SUMPRODUCT((BD[N° Chambre]=Tab_Résa[[#This Row],[N° Chambre]])*(BD[Date arrivée]&lt;=Résa!T$7)*(BD[Date départ]&gt;Résa!T$7))=0,"",
1+
IF(SUMPRODUCT((BD[N° Chambre]=Tab_Résa[[#This Row],[N° Chambre]])*(BD[Date arrivée]=Résa!T$7)*(BD[Date départ]&gt;Résa!T$7))=1,1,0)+
IF(SUMPRODUCT((BD[N° Chambre]=Tab_Résa[[#This Row],[N° Chambre]])*(BD[Date arrivée]&lt;=Résa!T$7)*(BD[Date départ]&gt;Résa!T$7)*(BD[Payé]="Oui"))=1,2,0)))</f>
        <v/>
      </c>
      <c r="U9" s="53" t="str">
        <f>IF(SUMPRODUCT((BD[N° Chambre]=Tab_Résa[[#This Row],[N° Chambre]])*(BD[Date arrivée]&lt;=Résa!U$7)*(BD[Date départ]&gt;Résa!U$7))&gt;1,-1,
IF(SUMPRODUCT((BD[N° Chambre]=Tab_Résa[[#This Row],[N° Chambre]])*(BD[Date arrivée]&lt;=Résa!U$7)*(BD[Date départ]&gt;Résa!U$7))=0,"",
1+
IF(SUMPRODUCT((BD[N° Chambre]=Tab_Résa[[#This Row],[N° Chambre]])*(BD[Date arrivée]=Résa!U$7)*(BD[Date départ]&gt;Résa!VU7))=1,1,0)+
IF(SUMPRODUCT((BD[N° Chambre]=Tab_Résa[[#This Row],[N° Chambre]])*(BD[Date arrivée]&lt;=Résa!U$7)*(BD[Date départ]&gt;Résa!U$7)*(BD[Payé]="Oui"))=1,2,0)))</f>
        <v/>
      </c>
      <c r="V9" s="53" t="str">
        <f>IF(SUMPRODUCT((BD[N° Chambre]=Tab_Résa[[#This Row],[N° Chambre]])*(BD[Date arrivée]&lt;=Résa!V$7)*(BD[Date départ]&gt;Résa!V$7))&gt;1,-1,
IF(SUMPRODUCT((BD[N° Chambre]=Tab_Résa[[#This Row],[N° Chambre]])*(BD[Date arrivée]&lt;=Résa!V$7)*(BD[Date départ]&gt;Résa!V$7))=0,"",
1+
IF(SUMPRODUCT((BD[N° Chambre]=Tab_Résa[[#This Row],[N° Chambre]])*(BD[Date arrivée]=Résa!V$7)*(BD[Date départ]&gt;Résa!V$7))=1,1,0)+
IF(SUMPRODUCT((BD[N° Chambre]=Tab_Résa[[#This Row],[N° Chambre]])*(BD[Date arrivée]&lt;=Résa!V$7)*(BD[Date départ]&gt;Résa!V$7)*(BD[Payé]="Oui"))=1,2,0)))</f>
        <v/>
      </c>
      <c r="W9" s="53" t="str">
        <f>IF(SUMPRODUCT((BD[N° Chambre]=Tab_Résa[[#This Row],[N° Chambre]])*(BD[Date arrivée]&lt;=Résa!W$7)*(BD[Date départ]&gt;Résa!W$7))&gt;1,-1,
IF(SUMPRODUCT((BD[N° Chambre]=Tab_Résa[[#This Row],[N° Chambre]])*(BD[Date arrivée]&lt;=Résa!W$7)*(BD[Date départ]&gt;Résa!W$7))=0,"",
1+
IF(SUMPRODUCT((BD[N° Chambre]=Tab_Résa[[#This Row],[N° Chambre]])*(BD[Date arrivée]=Résa!W$7)*(BD[Date départ]&gt;Résa!W$7))=1,1,0)+
IF(SUMPRODUCT((BD[N° Chambre]=Tab_Résa[[#This Row],[N° Chambre]])*(BD[Date arrivée]&lt;=Résa!W$7)*(BD[Date départ]&gt;Résa!W$7)*(BD[Payé]="Oui"))=1,2,0)))</f>
        <v/>
      </c>
      <c r="X9" s="53" t="str">
        <f>IF(SUMPRODUCT((BD[N° Chambre]=Tab_Résa[[#This Row],[N° Chambre]])*(BD[Date arrivée]&lt;=Résa!X$7)*(BD[Date départ]&gt;Résa!X$7))&gt;1,-1,
IF(SUMPRODUCT((BD[N° Chambre]=Tab_Résa[[#This Row],[N° Chambre]])*(BD[Date arrivée]&lt;=Résa!X$7)*(BD[Date départ]&gt;Résa!X$7))=0,"",
1+
IF(SUMPRODUCT((BD[N° Chambre]=Tab_Résa[[#This Row],[N° Chambre]])*(BD[Date arrivée]=Résa!X$7)*(BD[Date départ]&gt;Résa!X$7))=1,1,0)+
IF(SUMPRODUCT((BD[N° Chambre]=Tab_Résa[[#This Row],[N° Chambre]])*(BD[Date arrivée]&lt;=Résa!X$7)*(BD[Date départ]&gt;Résa!X$7)*(BD[Payé]="Oui"))=1,2,0)))</f>
        <v/>
      </c>
      <c r="Y9" s="53" t="str">
        <f>IF(SUMPRODUCT((BD[N° Chambre]=Tab_Résa[[#This Row],[N° Chambre]])*(BD[Date arrivée]&lt;=Résa!Y$7)*(BD[Date départ]&gt;Résa!Y$7))&gt;1,-1,
IF(SUMPRODUCT((BD[N° Chambre]=Tab_Résa[[#This Row],[N° Chambre]])*(BD[Date arrivée]&lt;=Résa!Y$7)*(BD[Date départ]&gt;Résa!Y$7))=0,"",
1+
IF(SUMPRODUCT((BD[N° Chambre]=Tab_Résa[[#This Row],[N° Chambre]])*(BD[Date arrivée]=Résa!Y$7)*(BD[Date départ]&gt;Résa!Y$7))=1,1,0)+
IF(SUMPRODUCT((BD[N° Chambre]=Tab_Résa[[#This Row],[N° Chambre]])*(BD[Date arrivée]&lt;=Résa!Y$7)*(BD[Date départ]&gt;Résa!Y$7)*(BD[Payé]="Oui"))=1,2,0)))</f>
        <v/>
      </c>
      <c r="Z9" s="53" t="str">
        <f>IF(SUMPRODUCT((BD[N° Chambre]=Tab_Résa[[#This Row],[N° Chambre]])*(BD[Date arrivée]&lt;=Résa!Z$7)*(BD[Date départ]&gt;Résa!Z$7))&gt;1,-1,
IF(SUMPRODUCT((BD[N° Chambre]=Tab_Résa[[#This Row],[N° Chambre]])*(BD[Date arrivée]&lt;=Résa!Z$7)*(BD[Date départ]&gt;Résa!Z$7))=0,"",
1+
IF(SUMPRODUCT((BD[N° Chambre]=Tab_Résa[[#This Row],[N° Chambre]])*(BD[Date arrivée]=Résa!Z$7)*(BD[Date départ]&gt;Résa!Z$7))=1,1,0)+
IF(SUMPRODUCT((BD[N° Chambre]=Tab_Résa[[#This Row],[N° Chambre]])*(BD[Date arrivée]&lt;=Résa!Z$7)*(BD[Date départ]&gt;Résa!Z$7)*(BD[Payé]="Oui"))=1,2,0)))</f>
        <v/>
      </c>
      <c r="AA9" s="53" t="str">
        <f>IF(SUMPRODUCT((BD[N° Chambre]=Tab_Résa[[#This Row],[N° Chambre]])*(BD[Date arrivée]&lt;=Résa!AA$7)*(BD[Date départ]&gt;Résa!AA$7))&gt;1,-1,
IF(SUMPRODUCT((BD[N° Chambre]=Tab_Résa[[#This Row],[N° Chambre]])*(BD[Date arrivée]&lt;=Résa!AA$7)*(BD[Date départ]&gt;Résa!AA$7))=0,"",
1+
IF(SUMPRODUCT((BD[N° Chambre]=Tab_Résa[[#This Row],[N° Chambre]])*(BD[Date arrivée]=Résa!AA$7)*(BD[Date départ]&gt;Résa!AA$7))=1,1,0)+
IF(SUMPRODUCT((BD[N° Chambre]=Tab_Résa[[#This Row],[N° Chambre]])*(BD[Date arrivée]&lt;=Résa!AA$7)*(BD[Date départ]&gt;Résa!AA$7)*(BD[Payé]="Oui"))=1,2,0)))</f>
        <v/>
      </c>
      <c r="AB9" s="53" t="str">
        <f>IF(SUMPRODUCT((BD[N° Chambre]=Tab_Résa[[#This Row],[N° Chambre]])*(BD[Date arrivée]&lt;=Résa!AB$7)*(BD[Date départ]&gt;Résa!AB$7))&gt;1,-1,
IF(SUMPRODUCT((BD[N° Chambre]=Tab_Résa[[#This Row],[N° Chambre]])*(BD[Date arrivée]&lt;=Résa!AB$7)*(BD[Date départ]&gt;Résa!AB$7))=0,"",
1+
IF(SUMPRODUCT((BD[N° Chambre]=Tab_Résa[[#This Row],[N° Chambre]])*(BD[Date arrivée]=Résa!AB$7)*(BD[Date départ]&gt;Résa!AB$7))=1,1,0)+
IF(SUMPRODUCT((BD[N° Chambre]=Tab_Résa[[#This Row],[N° Chambre]])*(BD[Date arrivée]&lt;=Résa!AB$7)*(BD[Date départ]&gt;Résa!AB$7)*(BD[Payé]="Oui"))=1,2,0)))</f>
        <v/>
      </c>
      <c r="AC9" s="53" t="str">
        <f>IF(SUMPRODUCT((BD[N° Chambre]=Tab_Résa[[#This Row],[N° Chambre]])*(BD[Date arrivée]&lt;=Résa!AC$7)*(BD[Date départ]&gt;Résa!AC$7))&gt;1,-1,
IF(SUMPRODUCT((BD[N° Chambre]=Tab_Résa[[#This Row],[N° Chambre]])*(BD[Date arrivée]&lt;=Résa!AC$7)*(BD[Date départ]&gt;Résa!AC$7))=0,"",
1+
IF(SUMPRODUCT((BD[N° Chambre]=Tab_Résa[[#This Row],[N° Chambre]])*(BD[Date arrivée]=Résa!AC$7)*(BD[Date départ]&gt;Résa!AC$7))=1,1,0)+
IF(SUMPRODUCT((BD[N° Chambre]=Tab_Résa[[#This Row],[N° Chambre]])*(BD[Date arrivée]&lt;=Résa!AC$7)*(BD[Date départ]&gt;Résa!AC$7)*(BD[Payé]="Oui"))=1,2,0)))</f>
        <v/>
      </c>
      <c r="AD9" s="53" t="str">
        <f>IF(SUMPRODUCT((BD[N° Chambre]=Tab_Résa[[#This Row],[N° Chambre]])*(BD[Date arrivée]&lt;=Résa!AD$7)*(BD[Date départ]&gt;Résa!AD$7))&gt;1,-1,
IF(SUMPRODUCT((BD[N° Chambre]=Tab_Résa[[#This Row],[N° Chambre]])*(BD[Date arrivée]&lt;=Résa!AD$7)*(BD[Date départ]&gt;Résa!AD$7))=0,"",
1+
IF(SUMPRODUCT((BD[N° Chambre]=Tab_Résa[[#This Row],[N° Chambre]])*(BD[Date arrivée]=Résa!AD$7)*(BD[Date départ]&gt;Résa!AD$7))=1,1,0)+
IF(SUMPRODUCT((BD[N° Chambre]=Tab_Résa[[#This Row],[N° Chambre]])*(BD[Date arrivée]&lt;=Résa!AD$7)*(BD[Date départ]&gt;Résa!AD$7)*(BD[Payé]="Oui"))=1,2,0)))</f>
        <v/>
      </c>
      <c r="AE9" s="53" t="str">
        <f>IF(SUMPRODUCT((BD[N° Chambre]=Tab_Résa[[#This Row],[N° Chambre]])*(BD[Date arrivée]&lt;=Résa!AE$7)*(BD[Date départ]&gt;Résa!AE$7))&gt;1,-1,
IF(SUMPRODUCT((BD[N° Chambre]=Tab_Résa[[#This Row],[N° Chambre]])*(BD[Date arrivée]&lt;=Résa!AE$7)*(BD[Date départ]&gt;Résa!AE$7))=0,"",
1+
IF(SUMPRODUCT((BD[N° Chambre]=Tab_Résa[[#This Row],[N° Chambre]])*(BD[Date arrivée]=Résa!AE$7)*(BD[Date départ]&gt;Résa!AE$7))=1,1,0)+
IF(SUMPRODUCT((BD[N° Chambre]=Tab_Résa[[#This Row],[N° Chambre]])*(BD[Date arrivée]&lt;=Résa!AE$7)*(BD[Date départ]&gt;Résa!AE$7)*(BD[Payé]="Oui"))=1,2,0)))</f>
        <v/>
      </c>
      <c r="AF9" s="53" t="str">
        <f>IF(SUMPRODUCT((BD[N° Chambre]=Tab_Résa[[#This Row],[N° Chambre]])*(BD[Date arrivée]&lt;=Résa!AF$7)*(BD[Date départ]&gt;Résa!AF$7))&gt;1,-1,
IF(SUMPRODUCT((BD[N° Chambre]=Tab_Résa[[#This Row],[N° Chambre]])*(BD[Date arrivée]&lt;=Résa!AF$7)*(BD[Date départ]&gt;Résa!AF$7))=0,"",
1+
IF(SUMPRODUCT((BD[N° Chambre]=Tab_Résa[[#This Row],[N° Chambre]])*(BD[Date arrivée]=Résa!AF$7)*(BD[Date départ]&gt;Résa!AF$7))=1,1,0)+
IF(SUMPRODUCT((BD[N° Chambre]=Tab_Résa[[#This Row],[N° Chambre]])*(BD[Date arrivée]&lt;=Résa!AF$7)*(BD[Date départ]&gt;Résa!AF$7)*(BD[Payé]="Oui"))=1,2,0)))</f>
        <v/>
      </c>
      <c r="AG9" s="53" t="str">
        <f>IF(SUMPRODUCT((BD[N° Chambre]=Tab_Résa[[#This Row],[N° Chambre]])*(BD[Date arrivée]&lt;=Résa!AG$7)*(BD[Date départ]&gt;Résa!AG$7))&gt;1,-1,
IF(SUMPRODUCT((BD[N° Chambre]=Tab_Résa[[#This Row],[N° Chambre]])*(BD[Date arrivée]&lt;=Résa!AG$7)*(BD[Date départ]&gt;Résa!AG$7))=0,"",
1+
IF(SUMPRODUCT((BD[N° Chambre]=Tab_Résa[[#This Row],[N° Chambre]])*(BD[Date arrivée]=Résa!AG$7)*(BD[Date départ]&gt;Résa!AG$7))=1,1,0)+
IF(SUMPRODUCT((BD[N° Chambre]=Tab_Résa[[#This Row],[N° Chambre]])*(BD[Date arrivée]&lt;=Résa!AG$7)*(BD[Date départ]&gt;Résa!AG$7)*(BD[Payé]="Oui"))=1,2,0)))</f>
        <v/>
      </c>
      <c r="AH9" s="53" t="str">
        <f>IF(SUMPRODUCT((BD[N° Chambre]=Tab_Résa[[#This Row],[N° Chambre]])*(BD[Date arrivée]&lt;=Résa!AH$7)*(BD[Date départ]&gt;Résa!AH$7))&gt;1,-1,
IF(SUMPRODUCT((BD[N° Chambre]=Tab_Résa[[#This Row],[N° Chambre]])*(BD[Date arrivée]&lt;=Résa!AH$7)*(BD[Date départ]&gt;Résa!AH$7))=0,"",
1+
IF(SUMPRODUCT((BD[N° Chambre]=Tab_Résa[[#This Row],[N° Chambre]])*(BD[Date arrivée]=Résa!AH$7)*(BD[Date départ]&gt;Résa!AH$7))=1,1,0)+
IF(SUMPRODUCT((BD[N° Chambre]=Tab_Résa[[#This Row],[N° Chambre]])*(BD[Date arrivée]&lt;=Résa!AH$7)*(BD[Date départ]&gt;Résa!AH$7)*(BD[Payé]="Oui"))=1,2,0)))</f>
        <v/>
      </c>
      <c r="AI9" s="53" t="str">
        <f>IF(SUMPRODUCT((BD[N° Chambre]=Tab_Résa[[#This Row],[N° Chambre]])*(BD[Date arrivée]&lt;=Résa!AI$7)*(BD[Date départ]&gt;Résa!AI$7))&gt;1,-1,
IF(SUMPRODUCT((BD[N° Chambre]=Tab_Résa[[#This Row],[N° Chambre]])*(BD[Date arrivée]&lt;=Résa!AI$7)*(BD[Date départ]&gt;Résa!AI$7))=0,"",
1+
IF(SUMPRODUCT((BD[N° Chambre]=Tab_Résa[[#This Row],[N° Chambre]])*(BD[Date arrivée]=Résa!AI$7)*(BD[Date départ]&gt;Résa!AI$7))=1,1,0)+
IF(SUMPRODUCT((BD[N° Chambre]=Tab_Résa[[#This Row],[N° Chambre]])*(BD[Date arrivée]&lt;=Résa!AI$7)*(BD[Date départ]&gt;Résa!AI$7)*(BD[Payé]="Oui"))=1,2,0)))</f>
        <v/>
      </c>
      <c r="AJ9" s="53" t="str">
        <f>IF(SUMPRODUCT((BD[N° Chambre]=Tab_Résa[[#This Row],[N° Chambre]])*(BD[Date arrivée]&lt;=Résa!AJ$7)*(BD[Date départ]&gt;Résa!AJ$7))&gt;1,-1,
IF(SUMPRODUCT((BD[N° Chambre]=Tab_Résa[[#This Row],[N° Chambre]])*(BD[Date arrivée]&lt;=Résa!AJ$7)*(BD[Date départ]&gt;Résa!AJ$7))=0,"",
1+
IF(SUMPRODUCT((BD[N° Chambre]=Tab_Résa[[#This Row],[N° Chambre]])*(BD[Date arrivée]=Résa!AJ$7)*(BD[Date départ]&gt;Résa!AJ$7))=1,1,0)+
IF(SUMPRODUCT((BD[N° Chambre]=Tab_Résa[[#This Row],[N° Chambre]])*(BD[Date arrivée]&lt;=Résa!AJ$7)*(BD[Date départ]&gt;Résa!AJ$7)*(BD[Payé]="Oui"))=1,2,0)))</f>
        <v/>
      </c>
      <c r="AK9" s="53" t="str">
        <f>IF(SUMPRODUCT((BD[N° Chambre]=Tab_Résa[[#This Row],[N° Chambre]])*(BD[Date arrivée]&lt;=Résa!AK$7)*(BD[Date départ]&gt;Résa!AK$7))&gt;1,-1,
IF(SUMPRODUCT((BD[N° Chambre]=Tab_Résa[[#This Row],[N° Chambre]])*(BD[Date arrivée]&lt;=Résa!AK$7)*(BD[Date départ]&gt;Résa!AK$7))=0,"",
1+
IF(SUMPRODUCT((BD[N° Chambre]=Tab_Résa[[#This Row],[N° Chambre]])*(BD[Date arrivée]=Résa!AK$7)*(BD[Date départ]&gt;Résa!AK$7))=1,1,0)+
IF(SUMPRODUCT((BD[N° Chambre]=Tab_Résa[[#This Row],[N° Chambre]])*(BD[Date arrivée]&lt;=Résa!AK$7)*(BD[Date départ]&gt;Résa!AK$7)*(BD[Payé]="Oui"))=1,2,0)))</f>
        <v/>
      </c>
      <c r="AL9" s="53" t="str">
        <f>IF(SUMPRODUCT((BD[N° Chambre]=Tab_Résa[[#This Row],[N° Chambre]])*(BD[Date arrivée]&lt;=Résa!AL$7)*(BD[Date départ]&gt;Résa!AL$7))&gt;1,-1,
IF(SUMPRODUCT((BD[N° Chambre]=Tab_Résa[[#This Row],[N° Chambre]])*(BD[Date arrivée]&lt;=Résa!AL$7)*(BD[Date départ]&gt;Résa!AL$7))=0,"",
1+
IF(SUMPRODUCT((BD[N° Chambre]=Tab_Résa[[#This Row],[N° Chambre]])*(BD[Date arrivée]=Résa!AL$7)*(BD[Date départ]&gt;Résa!AL$7))=1,1,0)+
IF(SUMPRODUCT((BD[N° Chambre]=Tab_Résa[[#This Row],[N° Chambre]])*(BD[Date arrivée]&lt;=Résa!AL$7)*(BD[Date départ]&gt;Résa!AL$7)*(BD[Payé]="Oui"))=1,2,0)))</f>
        <v/>
      </c>
      <c r="AM9" s="53" t="str">
        <f>IF(SUMPRODUCT((BD[N° Chambre]=Tab_Résa[[#This Row],[N° Chambre]])*(BD[Date arrivée]&lt;=Résa!AM$7)*(BD[Date départ]&gt;Résa!AM$7))&gt;1,-1,
IF(SUMPRODUCT((BD[N° Chambre]=Tab_Résa[[#This Row],[N° Chambre]])*(BD[Date arrivée]&lt;=Résa!AM$7)*(BD[Date départ]&gt;Résa!AM$7))=0,"",
1+
IF(SUMPRODUCT((BD[N° Chambre]=Tab_Résa[[#This Row],[N° Chambre]])*(BD[Date arrivée]=Résa!AM$7)*(BD[Date départ]&gt;Résa!AM$7))=1,1,0)+
IF(SUMPRODUCT((BD[N° Chambre]=Tab_Résa[[#This Row],[N° Chambre]])*(BD[Date arrivée]&lt;=Résa!AM$7)*(BD[Date départ]&gt;Résa!AM$7)*(BD[Payé]="Oui"))=1,2,0)))</f>
        <v/>
      </c>
      <c r="AN9" s="57" t="str">
        <f>IF(SUMPRODUCT((BD[N° Chambre]=Tab_Résa[[#This Row],[N° Chambre]])*(BD[Date arrivée]&lt;=Résa!AN$7)*(BD[Date départ]&gt;Résa!AN$7))&gt;1,-1,
IF(SUMPRODUCT((BD[N° Chambre]=Tab_Résa[[#This Row],[N° Chambre]])*(BD[Date arrivée]&lt;=Résa!AN$7)*(BD[Date départ]&gt;Résa!AN$7))=0,"",
1+
IF(SUMPRODUCT((BD[N° Chambre]=Tab_Résa[[#This Row],[N° Chambre]])*(BD[Date arrivée]=Résa!AN$7)*(BD[Date départ]&gt;Résa!AN$7))=1,1,0)+
IF(SUMPRODUCT((BD[N° Chambre]=Tab_Résa[[#This Row],[N° Chambre]])*(BD[Date arrivée]&lt;=Résa!AN$7)*(BD[Date départ]&gt;Résa!AN$7)*(BD[Payé]="Oui"))=1,2,0)))</f>
        <v/>
      </c>
      <c r="AO9" s="57" t="str">
        <f>IF(SUMPRODUCT((BD[N° Chambre]=Tab_Résa[[#This Row],[N° Chambre]])*(BD[Date arrivée]&lt;=Résa!AO$7)*(BD[Date départ]&gt;Résa!AO$7))&gt;1,-1,
IF(SUMPRODUCT((BD[N° Chambre]=Tab_Résa[[#This Row],[N° Chambre]])*(BD[Date arrivée]&lt;=Résa!AO$7)*(BD[Date départ]&gt;Résa!AO$7))=0,"",
1+
IF(SUMPRODUCT((BD[N° Chambre]=Tab_Résa[[#This Row],[N° Chambre]])*(BD[Date arrivée]=Résa!AO$7)*(BD[Date départ]&gt;Résa!AO$7))=1,1,0)+
IF(SUMPRODUCT((BD[N° Chambre]=Tab_Résa[[#This Row],[N° Chambre]])*(BD[Date arrivée]&lt;=Résa!AO$7)*(BD[Date départ]&gt;Résa!AO$7)*(BD[Payé]="Oui"))=1,2,0)))</f>
        <v/>
      </c>
      <c r="AP9" s="76" t="e">
        <f>INDEX(Tab_Résa[[C1]:[C36]],ROW()-ROW(Chambres),MATCH(J_Rech,$F$7:$AO$7,0))</f>
        <v>#N/A</v>
      </c>
    </row>
    <row r="10" spans="1:42" ht="15" customHeight="1" x14ac:dyDescent="0.3">
      <c r="A10" s="52" t="s">
        <v>103</v>
      </c>
      <c r="B10" s="49">
        <v>200</v>
      </c>
      <c r="C10" s="50">
        <v>5</v>
      </c>
      <c r="D10" s="50" t="s">
        <v>118</v>
      </c>
      <c r="E10" s="74"/>
      <c r="F10" s="53" t="str">
        <f>IF(SUMPRODUCT((BD[N° Chambre]=Tab_Résa[[#This Row],[N° Chambre]])*(BD[Date arrivée]&lt;=Résa!F$7)*(BD[Date départ]&gt;Résa!F$7))&gt;1,-1,
IF(SUMPRODUCT((BD[N° Chambre]=Tab_Résa[[#This Row],[N° Chambre]])*(BD[Date arrivée]&lt;=Résa!F$7)*(BD[Date départ]&gt;Résa!F$7))=0,"",
1+
IF(SUMPRODUCT((BD[N° Chambre]=Tab_Résa[[#This Row],[N° Chambre]])*(BD[Date arrivée]=Résa!F$7)*(BD[Date départ]&gt;Résa!F$7))=1,1,0)+
IF(SUMPRODUCT((BD[N° Chambre]=Tab_Résa[[#This Row],[N° Chambre]])*(BD[Date arrivée]&lt;=Résa!F$7)*(BD[Date départ]&gt;Résa!F$7)*(BD[Payé]="Oui"))=1,2,0)))</f>
        <v/>
      </c>
      <c r="G10" s="53" t="str">
        <f>IF(SUMPRODUCT((BD[N° Chambre]=Tab_Résa[[#This Row],[N° Chambre]])*(BD[Date arrivée]&lt;=Résa!G$7)*(BD[Date départ]&gt;Résa!G$7))&gt;1,-1,
IF(SUMPRODUCT((BD[N° Chambre]=Tab_Résa[[#This Row],[N° Chambre]])*(BD[Date arrivée]&lt;=Résa!G$7)*(BD[Date départ]&gt;Résa!G$7))=0,"",
1+
IF(SUMPRODUCT((BD[N° Chambre]=Tab_Résa[[#This Row],[N° Chambre]])*(BD[Date arrivée]=Résa!G$7)*(BD[Date départ]&gt;Résa!G$7))=1,1,0)+
IF(SUMPRODUCT((BD[N° Chambre]=Tab_Résa[[#This Row],[N° Chambre]])*(BD[Date arrivée]&lt;=Résa!G$7)*(BD[Date départ]&gt;Résa!G$7)*(BD[Payé]="Oui"))=1,2,0)))</f>
        <v/>
      </c>
      <c r="H10" s="53" t="str">
        <f>IF(SUMPRODUCT((BD[N° Chambre]=Tab_Résa[[#This Row],[N° Chambre]])*(BD[Date arrivée]&lt;=Résa!H$7)*(BD[Date départ]&gt;Résa!H$7))&gt;1,-1,
IF(SUMPRODUCT((BD[N° Chambre]=Tab_Résa[[#This Row],[N° Chambre]])*(BD[Date arrivée]&lt;=Résa!H$7)*(BD[Date départ]&gt;Résa!H$7))=0,"",
1+
IF(SUMPRODUCT((BD[N° Chambre]=Tab_Résa[[#This Row],[N° Chambre]])*(BD[Date arrivée]=Résa!H$7)*(BD[Date départ]&gt;Résa!H$7))=1,1,0)+
IF(SUMPRODUCT((BD[N° Chambre]=Tab_Résa[[#This Row],[N° Chambre]])*(BD[Date arrivée]&lt;=Résa!H$7)*(BD[Date départ]&gt;Résa!H$7)*(BD[Payé]="Oui"))=1,2,0)))</f>
        <v/>
      </c>
      <c r="I10" s="53" t="str">
        <f>IF(SUMPRODUCT((BD[N° Chambre]=Tab_Résa[[#This Row],[N° Chambre]])*(BD[Date arrivée]&lt;=Résa!I$7)*(BD[Date départ]&gt;Résa!I$7))&gt;1,-1,
IF(SUMPRODUCT((BD[N° Chambre]=Tab_Résa[[#This Row],[N° Chambre]])*(BD[Date arrivée]&lt;=Résa!I$7)*(BD[Date départ]&gt;Résa!I$7))=0,"",
1+
IF(SUMPRODUCT((BD[N° Chambre]=Tab_Résa[[#This Row],[N° Chambre]])*(BD[Date arrivée]=Résa!I$7)*(BD[Date départ]&gt;Résa!I$7))=1,1,0)+
IF(SUMPRODUCT((BD[N° Chambre]=Tab_Résa[[#This Row],[N° Chambre]])*(BD[Date arrivée]&lt;=Résa!I$7)*(BD[Date départ]&gt;Résa!I$7)*(BD[Payé]="Oui"))=1,2,0)))</f>
        <v/>
      </c>
      <c r="J10" s="53" t="str">
        <f>IF(SUMPRODUCT((BD[N° Chambre]=Tab_Résa[[#This Row],[N° Chambre]])*(BD[Date arrivée]&lt;=Résa!J$7)*(BD[Date départ]&gt;Résa!J$7))&gt;1,-1,
IF(SUMPRODUCT((BD[N° Chambre]=Tab_Résa[[#This Row],[N° Chambre]])*(BD[Date arrivée]&lt;=Résa!J$7)*(BD[Date départ]&gt;Résa!J$7))=0,"",
1+
IF(SUMPRODUCT((BD[N° Chambre]=Tab_Résa[[#This Row],[N° Chambre]])*(BD[Date arrivée]=Résa!J$7)*(BD[Date départ]&gt;Résa!J$7))=1,1,0)+
IF(SUMPRODUCT((BD[N° Chambre]=Tab_Résa[[#This Row],[N° Chambre]])*(BD[Date arrivée]&lt;=Résa!J$7)*(BD[Date départ]&gt;Résa!J$7)*(BD[Payé]="Oui"))=1,2,0)))</f>
        <v/>
      </c>
      <c r="K10" s="53" t="str">
        <f>IF(SUMPRODUCT((BD[N° Chambre]=Tab_Résa[[#This Row],[N° Chambre]])*(BD[Date arrivée]&lt;=Résa!K$7)*(BD[Date départ]&gt;Résa!K$7))&gt;1,-1,
IF(SUMPRODUCT((BD[N° Chambre]=Tab_Résa[[#This Row],[N° Chambre]])*(BD[Date arrivée]&lt;=Résa!K$7)*(BD[Date départ]&gt;Résa!K$7))=0,"",
1+
IF(SUMPRODUCT((BD[N° Chambre]=Tab_Résa[[#This Row],[N° Chambre]])*(BD[Date arrivée]=Résa!K$7)*(BD[Date départ]&gt;Résa!K$7))=1,1,0)+
IF(SUMPRODUCT((BD[N° Chambre]=Tab_Résa[[#This Row],[N° Chambre]])*(BD[Date arrivée]&lt;=Résa!K$7)*(BD[Date départ]&gt;Résa!K$7)*(BD[Payé]="Oui"))=1,2,0)))</f>
        <v/>
      </c>
      <c r="L10" s="53" t="str">
        <f>IF(SUMPRODUCT((BD[N° Chambre]=Tab_Résa[[#This Row],[N° Chambre]])*(BD[Date arrivée]&lt;=Résa!L$7)*(BD[Date départ]&gt;Résa!L$7))&gt;1,-1,
IF(SUMPRODUCT((BD[N° Chambre]=Tab_Résa[[#This Row],[N° Chambre]])*(BD[Date arrivée]&lt;=Résa!L$7)*(BD[Date départ]&gt;Résa!L$7))=0,"",
1+
IF(SUMPRODUCT((BD[N° Chambre]=Tab_Résa[[#This Row],[N° Chambre]])*(BD[Date arrivée]=Résa!L$7)*(BD[Date départ]&gt;Résa!L$7))=1,1,0)+
IF(SUMPRODUCT((BD[N° Chambre]=Tab_Résa[[#This Row],[N° Chambre]])*(BD[Date arrivée]&lt;=Résa!L$7)*(BD[Date départ]&gt;Résa!L$7)*(BD[Payé]="Oui"))=1,2,0)))</f>
        <v/>
      </c>
      <c r="M10" s="53" t="str">
        <f>IF(SUMPRODUCT((BD[N° Chambre]=Tab_Résa[[#This Row],[N° Chambre]])*(BD[Date arrivée]&lt;=Résa!M$7)*(BD[Date départ]&gt;Résa!M$7))&gt;1,-1,
IF(SUMPRODUCT((BD[N° Chambre]=Tab_Résa[[#This Row],[N° Chambre]])*(BD[Date arrivée]&lt;=Résa!M$7)*(BD[Date départ]&gt;Résa!M$7))=0,"",
1+
IF(SUMPRODUCT((BD[N° Chambre]=Tab_Résa[[#This Row],[N° Chambre]])*(BD[Date arrivée]=Résa!M$7)*(BD[Date départ]&gt;Résa!M$7))=1,1,0)+
IF(SUMPRODUCT((BD[N° Chambre]=Tab_Résa[[#This Row],[N° Chambre]])*(BD[Date arrivée]&lt;=Résa!M$7)*(BD[Date départ]&gt;Résa!M$7)*(BD[Payé]="Oui"))=1,2,0)))</f>
        <v/>
      </c>
      <c r="N10" s="53" t="str">
        <f>IF(SUMPRODUCT((BD[N° Chambre]=Tab_Résa[[#This Row],[N° Chambre]])*(BD[Date arrivée]&lt;=Résa!N$7)*(BD[Date départ]&gt;Résa!N$7))&gt;1,-1,
IF(SUMPRODUCT((BD[N° Chambre]=Tab_Résa[[#This Row],[N° Chambre]])*(BD[Date arrivée]&lt;=Résa!N$7)*(BD[Date départ]&gt;Résa!N$7))=0,"",
1+
IF(SUMPRODUCT((BD[N° Chambre]=Tab_Résa[[#This Row],[N° Chambre]])*(BD[Date arrivée]=Résa!N$7)*(BD[Date départ]&gt;Résa!N$7))=1,1,0)+
IF(SUMPRODUCT((BD[N° Chambre]=Tab_Résa[[#This Row],[N° Chambre]])*(BD[Date arrivée]&lt;=Résa!N$7)*(BD[Date départ]&gt;Résa!N$7)*(BD[Payé]="Oui"))=1,2,0)))</f>
        <v/>
      </c>
      <c r="O10" s="53" t="str">
        <f>IF(SUMPRODUCT((BD[N° Chambre]=Tab_Résa[[#This Row],[N° Chambre]])*(BD[Date arrivée]&lt;=Résa!O$7)*(BD[Date départ]&gt;Résa!O$7))&gt;1,-1,
IF(SUMPRODUCT((BD[N° Chambre]=Tab_Résa[[#This Row],[N° Chambre]])*(BD[Date arrivée]&lt;=Résa!O$7)*(BD[Date départ]&gt;Résa!O$7))=0,"",
1+
IF(SUMPRODUCT((BD[N° Chambre]=Tab_Résa[[#This Row],[N° Chambre]])*(BD[Date arrivée]=Résa!O$7)*(BD[Date départ]&gt;Résa!O$7))=1,1,0)+
IF(SUMPRODUCT((BD[N° Chambre]=Tab_Résa[[#This Row],[N° Chambre]])*(BD[Date arrivée]&lt;=Résa!O$7)*(BD[Date départ]&gt;Résa!O$7)*(BD[Payé]="Oui"))=1,2,0)))</f>
        <v/>
      </c>
      <c r="P10" s="53" t="str">
        <f>IF(SUMPRODUCT((BD[N° Chambre]=Tab_Résa[[#This Row],[N° Chambre]])*(BD[Date arrivée]&lt;=Résa!P$7)*(BD[Date départ]&gt;Résa!P$7))&gt;1,-1,
IF(SUMPRODUCT((BD[N° Chambre]=Tab_Résa[[#This Row],[N° Chambre]])*(BD[Date arrivée]&lt;=Résa!P$7)*(BD[Date départ]&gt;Résa!P$7))=0,"",
1+
IF(SUMPRODUCT((BD[N° Chambre]=Tab_Résa[[#This Row],[N° Chambre]])*(BD[Date arrivée]=Résa!P$7)*(BD[Date départ]&gt;Résa!P$7))=1,1,0)+
IF(SUMPRODUCT((BD[N° Chambre]=Tab_Résa[[#This Row],[N° Chambre]])*(BD[Date arrivée]&lt;=Résa!P$7)*(BD[Date départ]&gt;Résa!P$7)*(BD[Payé]="Oui"))=1,2,0)))</f>
        <v/>
      </c>
      <c r="Q10" s="53" t="str">
        <f>IF(SUMPRODUCT((BD[N° Chambre]=Tab_Résa[[#This Row],[N° Chambre]])*(BD[Date arrivée]&lt;=Résa!Q$7)*(BD[Date départ]&gt;Résa!Q$7))&gt;1,-1,
IF(SUMPRODUCT((BD[N° Chambre]=Tab_Résa[[#This Row],[N° Chambre]])*(BD[Date arrivée]&lt;=Résa!Q$7)*(BD[Date départ]&gt;Résa!Q$7))=0,"",
1+
IF(SUMPRODUCT((BD[N° Chambre]=Tab_Résa[[#This Row],[N° Chambre]])*(BD[Date arrivée]=Résa!Q$7)*(BD[Date départ]&gt;Résa!Q$7))=1,1,0)+
IF(SUMPRODUCT((BD[N° Chambre]=Tab_Résa[[#This Row],[N° Chambre]])*(BD[Date arrivée]&lt;=Résa!Q$7)*(BD[Date départ]&gt;Résa!Q$7)*(BD[Payé]="Oui"))=1,2,0)))</f>
        <v/>
      </c>
      <c r="R10" s="53" t="str">
        <f>IF(SUMPRODUCT((BD[N° Chambre]=Tab_Résa[[#This Row],[N° Chambre]])*(BD[Date arrivée]&lt;=Résa!R$7)*(BD[Date départ]&gt;Résa!R$7))&gt;1,-1,
IF(SUMPRODUCT((BD[N° Chambre]=Tab_Résa[[#This Row],[N° Chambre]])*(BD[Date arrivée]&lt;=Résa!R$7)*(BD[Date départ]&gt;Résa!R$7))=0,"",
1+
IF(SUMPRODUCT((BD[N° Chambre]=Tab_Résa[[#This Row],[N° Chambre]])*(BD[Date arrivée]=Résa!R$7)*(BD[Date départ]&gt;Résa!R$7))=1,1,0)+
IF(SUMPRODUCT((BD[N° Chambre]=Tab_Résa[[#This Row],[N° Chambre]])*(BD[Date arrivée]&lt;=Résa!R$7)*(BD[Date départ]&gt;Résa!R$7)*(BD[Payé]="Oui"))=1,2,0)))</f>
        <v/>
      </c>
      <c r="S10" s="53" t="str">
        <f>IF(SUMPRODUCT((BD[N° Chambre]=Tab_Résa[[#This Row],[N° Chambre]])*(BD[Date arrivée]&lt;=Résa!S$7)*(BD[Date départ]&gt;Résa!S$7))&gt;1,-1,
IF(SUMPRODUCT((BD[N° Chambre]=Tab_Résa[[#This Row],[N° Chambre]])*(BD[Date arrivée]&lt;=Résa!S$7)*(BD[Date départ]&gt;Résa!S$7))=0,"",
1+
IF(SUMPRODUCT((BD[N° Chambre]=Tab_Résa[[#This Row],[N° Chambre]])*(BD[Date arrivée]=Résa!S$7)*(BD[Date départ]&gt;Résa!S$7))=1,1,0)+
IF(SUMPRODUCT((BD[N° Chambre]=Tab_Résa[[#This Row],[N° Chambre]])*(BD[Date arrivée]&lt;=Résa!S$7)*(BD[Date départ]&gt;Résa!S$7)*(BD[Payé]="Oui"))=1,2,0)))</f>
        <v/>
      </c>
      <c r="T10" s="53" t="str">
        <f>IF(SUMPRODUCT((BD[N° Chambre]=Tab_Résa[[#This Row],[N° Chambre]])*(BD[Date arrivée]&lt;=Résa!T$7)*(BD[Date départ]&gt;Résa!T$7))&gt;1,-1,
IF(SUMPRODUCT((BD[N° Chambre]=Tab_Résa[[#This Row],[N° Chambre]])*(BD[Date arrivée]&lt;=Résa!T$7)*(BD[Date départ]&gt;Résa!T$7))=0,"",
1+
IF(SUMPRODUCT((BD[N° Chambre]=Tab_Résa[[#This Row],[N° Chambre]])*(BD[Date arrivée]=Résa!T$7)*(BD[Date départ]&gt;Résa!T$7))=1,1,0)+
IF(SUMPRODUCT((BD[N° Chambre]=Tab_Résa[[#This Row],[N° Chambre]])*(BD[Date arrivée]&lt;=Résa!T$7)*(BD[Date départ]&gt;Résa!T$7)*(BD[Payé]="Oui"))=1,2,0)))</f>
        <v/>
      </c>
      <c r="U10" s="53" t="str">
        <f>IF(SUMPRODUCT((BD[N° Chambre]=Tab_Résa[[#This Row],[N° Chambre]])*(BD[Date arrivée]&lt;=Résa!U$7)*(BD[Date départ]&gt;Résa!U$7))&gt;1,-1,
IF(SUMPRODUCT((BD[N° Chambre]=Tab_Résa[[#This Row],[N° Chambre]])*(BD[Date arrivée]&lt;=Résa!U$7)*(BD[Date départ]&gt;Résa!U$7))=0,"",
1+
IF(SUMPRODUCT((BD[N° Chambre]=Tab_Résa[[#This Row],[N° Chambre]])*(BD[Date arrivée]=Résa!U$7)*(BD[Date départ]&gt;Résa!VU8))=1,1,0)+
IF(SUMPRODUCT((BD[N° Chambre]=Tab_Résa[[#This Row],[N° Chambre]])*(BD[Date arrivée]&lt;=Résa!U$7)*(BD[Date départ]&gt;Résa!U$7)*(BD[Payé]="Oui"))=1,2,0)))</f>
        <v/>
      </c>
      <c r="V10" s="53" t="str">
        <f>IF(SUMPRODUCT((BD[N° Chambre]=Tab_Résa[[#This Row],[N° Chambre]])*(BD[Date arrivée]&lt;=Résa!V$7)*(BD[Date départ]&gt;Résa!V$7))&gt;1,-1,
IF(SUMPRODUCT((BD[N° Chambre]=Tab_Résa[[#This Row],[N° Chambre]])*(BD[Date arrivée]&lt;=Résa!V$7)*(BD[Date départ]&gt;Résa!V$7))=0,"",
1+
IF(SUMPRODUCT((BD[N° Chambre]=Tab_Résa[[#This Row],[N° Chambre]])*(BD[Date arrivée]=Résa!V$7)*(BD[Date départ]&gt;Résa!V$7))=1,1,0)+
IF(SUMPRODUCT((BD[N° Chambre]=Tab_Résa[[#This Row],[N° Chambre]])*(BD[Date arrivée]&lt;=Résa!V$7)*(BD[Date départ]&gt;Résa!V$7)*(BD[Payé]="Oui"))=1,2,0)))</f>
        <v/>
      </c>
      <c r="W10" s="53" t="str">
        <f>IF(SUMPRODUCT((BD[N° Chambre]=Tab_Résa[[#This Row],[N° Chambre]])*(BD[Date arrivée]&lt;=Résa!W$7)*(BD[Date départ]&gt;Résa!W$7))&gt;1,-1,
IF(SUMPRODUCT((BD[N° Chambre]=Tab_Résa[[#This Row],[N° Chambre]])*(BD[Date arrivée]&lt;=Résa!W$7)*(BD[Date départ]&gt;Résa!W$7))=0,"",
1+
IF(SUMPRODUCT((BD[N° Chambre]=Tab_Résa[[#This Row],[N° Chambre]])*(BD[Date arrivée]=Résa!W$7)*(BD[Date départ]&gt;Résa!W$7))=1,1,0)+
IF(SUMPRODUCT((BD[N° Chambre]=Tab_Résa[[#This Row],[N° Chambre]])*(BD[Date arrivée]&lt;=Résa!W$7)*(BD[Date départ]&gt;Résa!W$7)*(BD[Payé]="Oui"))=1,2,0)))</f>
        <v/>
      </c>
      <c r="X10" s="53" t="str">
        <f>IF(SUMPRODUCT((BD[N° Chambre]=Tab_Résa[[#This Row],[N° Chambre]])*(BD[Date arrivée]&lt;=Résa!X$7)*(BD[Date départ]&gt;Résa!X$7))&gt;1,-1,
IF(SUMPRODUCT((BD[N° Chambre]=Tab_Résa[[#This Row],[N° Chambre]])*(BD[Date arrivée]&lt;=Résa!X$7)*(BD[Date départ]&gt;Résa!X$7))=0,"",
1+
IF(SUMPRODUCT((BD[N° Chambre]=Tab_Résa[[#This Row],[N° Chambre]])*(BD[Date arrivée]=Résa!X$7)*(BD[Date départ]&gt;Résa!X$7))=1,1,0)+
IF(SUMPRODUCT((BD[N° Chambre]=Tab_Résa[[#This Row],[N° Chambre]])*(BD[Date arrivée]&lt;=Résa!X$7)*(BD[Date départ]&gt;Résa!X$7)*(BD[Payé]="Oui"))=1,2,0)))</f>
        <v/>
      </c>
      <c r="Y10" s="53" t="str">
        <f>IF(SUMPRODUCT((BD[N° Chambre]=Tab_Résa[[#This Row],[N° Chambre]])*(BD[Date arrivée]&lt;=Résa!Y$7)*(BD[Date départ]&gt;Résa!Y$7))&gt;1,-1,
IF(SUMPRODUCT((BD[N° Chambre]=Tab_Résa[[#This Row],[N° Chambre]])*(BD[Date arrivée]&lt;=Résa!Y$7)*(BD[Date départ]&gt;Résa!Y$7))=0,"",
1+
IF(SUMPRODUCT((BD[N° Chambre]=Tab_Résa[[#This Row],[N° Chambre]])*(BD[Date arrivée]=Résa!Y$7)*(BD[Date départ]&gt;Résa!Y$7))=1,1,0)+
IF(SUMPRODUCT((BD[N° Chambre]=Tab_Résa[[#This Row],[N° Chambre]])*(BD[Date arrivée]&lt;=Résa!Y$7)*(BD[Date départ]&gt;Résa!Y$7)*(BD[Payé]="Oui"))=1,2,0)))</f>
        <v/>
      </c>
      <c r="Z10" s="53" t="str">
        <f>IF(SUMPRODUCT((BD[N° Chambre]=Tab_Résa[[#This Row],[N° Chambre]])*(BD[Date arrivée]&lt;=Résa!Z$7)*(BD[Date départ]&gt;Résa!Z$7))&gt;1,-1,
IF(SUMPRODUCT((BD[N° Chambre]=Tab_Résa[[#This Row],[N° Chambre]])*(BD[Date arrivée]&lt;=Résa!Z$7)*(BD[Date départ]&gt;Résa!Z$7))=0,"",
1+
IF(SUMPRODUCT((BD[N° Chambre]=Tab_Résa[[#This Row],[N° Chambre]])*(BD[Date arrivée]=Résa!Z$7)*(BD[Date départ]&gt;Résa!Z$7))=1,1,0)+
IF(SUMPRODUCT((BD[N° Chambre]=Tab_Résa[[#This Row],[N° Chambre]])*(BD[Date arrivée]&lt;=Résa!Z$7)*(BD[Date départ]&gt;Résa!Z$7)*(BD[Payé]="Oui"))=1,2,0)))</f>
        <v/>
      </c>
      <c r="AA10" s="53" t="str">
        <f>IF(SUMPRODUCT((BD[N° Chambre]=Tab_Résa[[#This Row],[N° Chambre]])*(BD[Date arrivée]&lt;=Résa!AA$7)*(BD[Date départ]&gt;Résa!AA$7))&gt;1,-1,
IF(SUMPRODUCT((BD[N° Chambre]=Tab_Résa[[#This Row],[N° Chambre]])*(BD[Date arrivée]&lt;=Résa!AA$7)*(BD[Date départ]&gt;Résa!AA$7))=0,"",
1+
IF(SUMPRODUCT((BD[N° Chambre]=Tab_Résa[[#This Row],[N° Chambre]])*(BD[Date arrivée]=Résa!AA$7)*(BD[Date départ]&gt;Résa!AA$7))=1,1,0)+
IF(SUMPRODUCT((BD[N° Chambre]=Tab_Résa[[#This Row],[N° Chambre]])*(BD[Date arrivée]&lt;=Résa!AA$7)*(BD[Date départ]&gt;Résa!AA$7)*(BD[Payé]="Oui"))=1,2,0)))</f>
        <v/>
      </c>
      <c r="AB10" s="53" t="str">
        <f>IF(SUMPRODUCT((BD[N° Chambre]=Tab_Résa[[#This Row],[N° Chambre]])*(BD[Date arrivée]&lt;=Résa!AB$7)*(BD[Date départ]&gt;Résa!AB$7))&gt;1,-1,
IF(SUMPRODUCT((BD[N° Chambre]=Tab_Résa[[#This Row],[N° Chambre]])*(BD[Date arrivée]&lt;=Résa!AB$7)*(BD[Date départ]&gt;Résa!AB$7))=0,"",
1+
IF(SUMPRODUCT((BD[N° Chambre]=Tab_Résa[[#This Row],[N° Chambre]])*(BD[Date arrivée]=Résa!AB$7)*(BD[Date départ]&gt;Résa!AB$7))=1,1,0)+
IF(SUMPRODUCT((BD[N° Chambre]=Tab_Résa[[#This Row],[N° Chambre]])*(BD[Date arrivée]&lt;=Résa!AB$7)*(BD[Date départ]&gt;Résa!AB$7)*(BD[Payé]="Oui"))=1,2,0)))</f>
        <v/>
      </c>
      <c r="AC10" s="53" t="str">
        <f>IF(SUMPRODUCT((BD[N° Chambre]=Tab_Résa[[#This Row],[N° Chambre]])*(BD[Date arrivée]&lt;=Résa!AC$7)*(BD[Date départ]&gt;Résa!AC$7))&gt;1,-1,
IF(SUMPRODUCT((BD[N° Chambre]=Tab_Résa[[#This Row],[N° Chambre]])*(BD[Date arrivée]&lt;=Résa!AC$7)*(BD[Date départ]&gt;Résa!AC$7))=0,"",
1+
IF(SUMPRODUCT((BD[N° Chambre]=Tab_Résa[[#This Row],[N° Chambre]])*(BD[Date arrivée]=Résa!AC$7)*(BD[Date départ]&gt;Résa!AC$7))=1,1,0)+
IF(SUMPRODUCT((BD[N° Chambre]=Tab_Résa[[#This Row],[N° Chambre]])*(BD[Date arrivée]&lt;=Résa!AC$7)*(BD[Date départ]&gt;Résa!AC$7)*(BD[Payé]="Oui"))=1,2,0)))</f>
        <v/>
      </c>
      <c r="AD10" s="53" t="str">
        <f>IF(SUMPRODUCT((BD[N° Chambre]=Tab_Résa[[#This Row],[N° Chambre]])*(BD[Date arrivée]&lt;=Résa!AD$7)*(BD[Date départ]&gt;Résa!AD$7))&gt;1,-1,
IF(SUMPRODUCT((BD[N° Chambre]=Tab_Résa[[#This Row],[N° Chambre]])*(BD[Date arrivée]&lt;=Résa!AD$7)*(BD[Date départ]&gt;Résa!AD$7))=0,"",
1+
IF(SUMPRODUCT((BD[N° Chambre]=Tab_Résa[[#This Row],[N° Chambre]])*(BD[Date arrivée]=Résa!AD$7)*(BD[Date départ]&gt;Résa!AD$7))=1,1,0)+
IF(SUMPRODUCT((BD[N° Chambre]=Tab_Résa[[#This Row],[N° Chambre]])*(BD[Date arrivée]&lt;=Résa!AD$7)*(BD[Date départ]&gt;Résa!AD$7)*(BD[Payé]="Oui"))=1,2,0)))</f>
        <v/>
      </c>
      <c r="AE10" s="53" t="str">
        <f>IF(SUMPRODUCT((BD[N° Chambre]=Tab_Résa[[#This Row],[N° Chambre]])*(BD[Date arrivée]&lt;=Résa!AE$7)*(BD[Date départ]&gt;Résa!AE$7))&gt;1,-1,
IF(SUMPRODUCT((BD[N° Chambre]=Tab_Résa[[#This Row],[N° Chambre]])*(BD[Date arrivée]&lt;=Résa!AE$7)*(BD[Date départ]&gt;Résa!AE$7))=0,"",
1+
IF(SUMPRODUCT((BD[N° Chambre]=Tab_Résa[[#This Row],[N° Chambre]])*(BD[Date arrivée]=Résa!AE$7)*(BD[Date départ]&gt;Résa!AE$7))=1,1,0)+
IF(SUMPRODUCT((BD[N° Chambre]=Tab_Résa[[#This Row],[N° Chambre]])*(BD[Date arrivée]&lt;=Résa!AE$7)*(BD[Date départ]&gt;Résa!AE$7)*(BD[Payé]="Oui"))=1,2,0)))</f>
        <v/>
      </c>
      <c r="AF10" s="53" t="str">
        <f>IF(SUMPRODUCT((BD[N° Chambre]=Tab_Résa[[#This Row],[N° Chambre]])*(BD[Date arrivée]&lt;=Résa!AF$7)*(BD[Date départ]&gt;Résa!AF$7))&gt;1,-1,
IF(SUMPRODUCT((BD[N° Chambre]=Tab_Résa[[#This Row],[N° Chambre]])*(BD[Date arrivée]&lt;=Résa!AF$7)*(BD[Date départ]&gt;Résa!AF$7))=0,"",
1+
IF(SUMPRODUCT((BD[N° Chambre]=Tab_Résa[[#This Row],[N° Chambre]])*(BD[Date arrivée]=Résa!AF$7)*(BD[Date départ]&gt;Résa!AF$7))=1,1,0)+
IF(SUMPRODUCT((BD[N° Chambre]=Tab_Résa[[#This Row],[N° Chambre]])*(BD[Date arrivée]&lt;=Résa!AF$7)*(BD[Date départ]&gt;Résa!AF$7)*(BD[Payé]="Oui"))=1,2,0)))</f>
        <v/>
      </c>
      <c r="AG10" s="53" t="str">
        <f>IF(SUMPRODUCT((BD[N° Chambre]=Tab_Résa[[#This Row],[N° Chambre]])*(BD[Date arrivée]&lt;=Résa!AG$7)*(BD[Date départ]&gt;Résa!AG$7))&gt;1,-1,
IF(SUMPRODUCT((BD[N° Chambre]=Tab_Résa[[#This Row],[N° Chambre]])*(BD[Date arrivée]&lt;=Résa!AG$7)*(BD[Date départ]&gt;Résa!AG$7))=0,"",
1+
IF(SUMPRODUCT((BD[N° Chambre]=Tab_Résa[[#This Row],[N° Chambre]])*(BD[Date arrivée]=Résa!AG$7)*(BD[Date départ]&gt;Résa!AG$7))=1,1,0)+
IF(SUMPRODUCT((BD[N° Chambre]=Tab_Résa[[#This Row],[N° Chambre]])*(BD[Date arrivée]&lt;=Résa!AG$7)*(BD[Date départ]&gt;Résa!AG$7)*(BD[Payé]="Oui"))=1,2,0)))</f>
        <v/>
      </c>
      <c r="AH10" s="53" t="str">
        <f>IF(SUMPRODUCT((BD[N° Chambre]=Tab_Résa[[#This Row],[N° Chambre]])*(BD[Date arrivée]&lt;=Résa!AH$7)*(BD[Date départ]&gt;Résa!AH$7))&gt;1,-1,
IF(SUMPRODUCT((BD[N° Chambre]=Tab_Résa[[#This Row],[N° Chambre]])*(BD[Date arrivée]&lt;=Résa!AH$7)*(BD[Date départ]&gt;Résa!AH$7))=0,"",
1+
IF(SUMPRODUCT((BD[N° Chambre]=Tab_Résa[[#This Row],[N° Chambre]])*(BD[Date arrivée]=Résa!AH$7)*(BD[Date départ]&gt;Résa!AH$7))=1,1,0)+
IF(SUMPRODUCT((BD[N° Chambre]=Tab_Résa[[#This Row],[N° Chambre]])*(BD[Date arrivée]&lt;=Résa!AH$7)*(BD[Date départ]&gt;Résa!AH$7)*(BD[Payé]="Oui"))=1,2,0)))</f>
        <v/>
      </c>
      <c r="AI10" s="53" t="str">
        <f>IF(SUMPRODUCT((BD[N° Chambre]=Tab_Résa[[#This Row],[N° Chambre]])*(BD[Date arrivée]&lt;=Résa!AI$7)*(BD[Date départ]&gt;Résa!AI$7))&gt;1,-1,
IF(SUMPRODUCT((BD[N° Chambre]=Tab_Résa[[#This Row],[N° Chambre]])*(BD[Date arrivée]&lt;=Résa!AI$7)*(BD[Date départ]&gt;Résa!AI$7))=0,"",
1+
IF(SUMPRODUCT((BD[N° Chambre]=Tab_Résa[[#This Row],[N° Chambre]])*(BD[Date arrivée]=Résa!AI$7)*(BD[Date départ]&gt;Résa!AI$7))=1,1,0)+
IF(SUMPRODUCT((BD[N° Chambre]=Tab_Résa[[#This Row],[N° Chambre]])*(BD[Date arrivée]&lt;=Résa!AI$7)*(BD[Date départ]&gt;Résa!AI$7)*(BD[Payé]="Oui"))=1,2,0)))</f>
        <v/>
      </c>
      <c r="AJ10" s="53" t="str">
        <f>IF(SUMPRODUCT((BD[N° Chambre]=Tab_Résa[[#This Row],[N° Chambre]])*(BD[Date arrivée]&lt;=Résa!AJ$7)*(BD[Date départ]&gt;Résa!AJ$7))&gt;1,-1,
IF(SUMPRODUCT((BD[N° Chambre]=Tab_Résa[[#This Row],[N° Chambre]])*(BD[Date arrivée]&lt;=Résa!AJ$7)*(BD[Date départ]&gt;Résa!AJ$7))=0,"",
1+
IF(SUMPRODUCT((BD[N° Chambre]=Tab_Résa[[#This Row],[N° Chambre]])*(BD[Date arrivée]=Résa!AJ$7)*(BD[Date départ]&gt;Résa!AJ$7))=1,1,0)+
IF(SUMPRODUCT((BD[N° Chambre]=Tab_Résa[[#This Row],[N° Chambre]])*(BD[Date arrivée]&lt;=Résa!AJ$7)*(BD[Date départ]&gt;Résa!AJ$7)*(BD[Payé]="Oui"))=1,2,0)))</f>
        <v/>
      </c>
      <c r="AK10" s="53" t="str">
        <f>IF(SUMPRODUCT((BD[N° Chambre]=Tab_Résa[[#This Row],[N° Chambre]])*(BD[Date arrivée]&lt;=Résa!AK$7)*(BD[Date départ]&gt;Résa!AK$7))&gt;1,-1,
IF(SUMPRODUCT((BD[N° Chambre]=Tab_Résa[[#This Row],[N° Chambre]])*(BD[Date arrivée]&lt;=Résa!AK$7)*(BD[Date départ]&gt;Résa!AK$7))=0,"",
1+
IF(SUMPRODUCT((BD[N° Chambre]=Tab_Résa[[#This Row],[N° Chambre]])*(BD[Date arrivée]=Résa!AK$7)*(BD[Date départ]&gt;Résa!AK$7))=1,1,0)+
IF(SUMPRODUCT((BD[N° Chambre]=Tab_Résa[[#This Row],[N° Chambre]])*(BD[Date arrivée]&lt;=Résa!AK$7)*(BD[Date départ]&gt;Résa!AK$7)*(BD[Payé]="Oui"))=1,2,0)))</f>
        <v/>
      </c>
      <c r="AL10" s="53" t="str">
        <f>IF(SUMPRODUCT((BD[N° Chambre]=Tab_Résa[[#This Row],[N° Chambre]])*(BD[Date arrivée]&lt;=Résa!AL$7)*(BD[Date départ]&gt;Résa!AL$7))&gt;1,-1,
IF(SUMPRODUCT((BD[N° Chambre]=Tab_Résa[[#This Row],[N° Chambre]])*(BD[Date arrivée]&lt;=Résa!AL$7)*(BD[Date départ]&gt;Résa!AL$7))=0,"",
1+
IF(SUMPRODUCT((BD[N° Chambre]=Tab_Résa[[#This Row],[N° Chambre]])*(BD[Date arrivée]=Résa!AL$7)*(BD[Date départ]&gt;Résa!AL$7))=1,1,0)+
IF(SUMPRODUCT((BD[N° Chambre]=Tab_Résa[[#This Row],[N° Chambre]])*(BD[Date arrivée]&lt;=Résa!AL$7)*(BD[Date départ]&gt;Résa!AL$7)*(BD[Payé]="Oui"))=1,2,0)))</f>
        <v/>
      </c>
      <c r="AM10" s="53" t="str">
        <f>IF(SUMPRODUCT((BD[N° Chambre]=Tab_Résa[[#This Row],[N° Chambre]])*(BD[Date arrivée]&lt;=Résa!AM$7)*(BD[Date départ]&gt;Résa!AM$7))&gt;1,-1,
IF(SUMPRODUCT((BD[N° Chambre]=Tab_Résa[[#This Row],[N° Chambre]])*(BD[Date arrivée]&lt;=Résa!AM$7)*(BD[Date départ]&gt;Résa!AM$7))=0,"",
1+
IF(SUMPRODUCT((BD[N° Chambre]=Tab_Résa[[#This Row],[N° Chambre]])*(BD[Date arrivée]=Résa!AM$7)*(BD[Date départ]&gt;Résa!AM$7))=1,1,0)+
IF(SUMPRODUCT((BD[N° Chambre]=Tab_Résa[[#This Row],[N° Chambre]])*(BD[Date arrivée]&lt;=Résa!AM$7)*(BD[Date départ]&gt;Résa!AM$7)*(BD[Payé]="Oui"))=1,2,0)))</f>
        <v/>
      </c>
      <c r="AN10" s="57" t="str">
        <f>IF(SUMPRODUCT((BD[N° Chambre]=Tab_Résa[[#This Row],[N° Chambre]])*(BD[Date arrivée]&lt;=Résa!AN$7)*(BD[Date départ]&gt;Résa!AN$7))&gt;1,-1,
IF(SUMPRODUCT((BD[N° Chambre]=Tab_Résa[[#This Row],[N° Chambre]])*(BD[Date arrivée]&lt;=Résa!AN$7)*(BD[Date départ]&gt;Résa!AN$7))=0,"",
1+
IF(SUMPRODUCT((BD[N° Chambre]=Tab_Résa[[#This Row],[N° Chambre]])*(BD[Date arrivée]=Résa!AN$7)*(BD[Date départ]&gt;Résa!AN$7))=1,1,0)+
IF(SUMPRODUCT((BD[N° Chambre]=Tab_Résa[[#This Row],[N° Chambre]])*(BD[Date arrivée]&lt;=Résa!AN$7)*(BD[Date départ]&gt;Résa!AN$7)*(BD[Payé]="Oui"))=1,2,0)))</f>
        <v/>
      </c>
      <c r="AO10" s="26" t="str">
        <f>IF(SUMPRODUCT((BD[N° Chambre]=Tab_Résa[[#This Row],[N° Chambre]])*(BD[Date arrivée]&lt;=Résa!AO$7)*(BD[Date départ]&gt;Résa!AO$7))&gt;1,-1,
IF(SUMPRODUCT((BD[N° Chambre]=Tab_Résa[[#This Row],[N° Chambre]])*(BD[Date arrivée]&lt;=Résa!AO$7)*(BD[Date départ]&gt;Résa!AO$7))=0,"",
1+
IF(SUMPRODUCT((BD[N° Chambre]=Tab_Résa[[#This Row],[N° Chambre]])*(BD[Date arrivée]=Résa!AO$7)*(BD[Date départ]&gt;Résa!AO$7))=1,1,0)+
IF(SUMPRODUCT((BD[N° Chambre]=Tab_Résa[[#This Row],[N° Chambre]])*(BD[Date arrivée]&lt;=Résa!AO$7)*(BD[Date départ]&gt;Résa!AO$7)*(BD[Payé]="Oui"))=1,2,0)))</f>
        <v/>
      </c>
      <c r="AP10" s="76" t="e">
        <f>INDEX(Tab_Résa[[C1]:[C36]],ROW()-ROW(Chambres),MATCH(J_Rech,$F$7:$AO$7,0))</f>
        <v>#N/A</v>
      </c>
    </row>
    <row r="11" spans="1:42" ht="15" customHeight="1" x14ac:dyDescent="0.3">
      <c r="A11" s="52" t="s">
        <v>104</v>
      </c>
      <c r="B11" s="49">
        <v>80</v>
      </c>
      <c r="C11" s="50">
        <v>2</v>
      </c>
      <c r="D11" s="50" t="s">
        <v>10</v>
      </c>
      <c r="E11" s="75"/>
      <c r="F11" s="51" t="str">
        <f>IF(SUMPRODUCT((BD[N° Chambre]=Tab_Résa[[#This Row],[N° Chambre]])*(BD[Date arrivée]&lt;=Résa!F$7)*(BD[Date départ]&gt;Résa!F$7))&gt;1,-1,
IF(SUMPRODUCT((BD[N° Chambre]=Tab_Résa[[#This Row],[N° Chambre]])*(BD[Date arrivée]&lt;=Résa!F$7)*(BD[Date départ]&gt;Résa!F$7))=0,"",
1+
IF(SUMPRODUCT((BD[N° Chambre]=Tab_Résa[[#This Row],[N° Chambre]])*(BD[Date arrivée]=Résa!F$7)*(BD[Date départ]&gt;Résa!F$7))=1,1,0)+
IF(SUMPRODUCT((BD[N° Chambre]=Tab_Résa[[#This Row],[N° Chambre]])*(BD[Date arrivée]&lt;=Résa!F$7)*(BD[Date départ]&gt;Résa!F$7)*(BD[Payé]="Oui"))=1,2,0)))</f>
        <v/>
      </c>
      <c r="G11" s="51" t="str">
        <f>IF(SUMPRODUCT((BD[N° Chambre]=Tab_Résa[[#This Row],[N° Chambre]])*(BD[Date arrivée]&lt;=Résa!G$7)*(BD[Date départ]&gt;Résa!G$7))&gt;1,-1,
IF(SUMPRODUCT((BD[N° Chambre]=Tab_Résa[[#This Row],[N° Chambre]])*(BD[Date arrivée]&lt;=Résa!G$7)*(BD[Date départ]&gt;Résa!G$7))=0,"",
1+
IF(SUMPRODUCT((BD[N° Chambre]=Tab_Résa[[#This Row],[N° Chambre]])*(BD[Date arrivée]=Résa!G$7)*(BD[Date départ]&gt;Résa!G$7))=1,1,0)+
IF(SUMPRODUCT((BD[N° Chambre]=Tab_Résa[[#This Row],[N° Chambre]])*(BD[Date arrivée]&lt;=Résa!G$7)*(BD[Date départ]&gt;Résa!G$7)*(BD[Payé]="Oui"))=1,2,0)))</f>
        <v/>
      </c>
      <c r="H11" s="51" t="str">
        <f>IF(SUMPRODUCT((BD[N° Chambre]=Tab_Résa[[#This Row],[N° Chambre]])*(BD[Date arrivée]&lt;=Résa!H$7)*(BD[Date départ]&gt;Résa!H$7))&gt;1,-1,
IF(SUMPRODUCT((BD[N° Chambre]=Tab_Résa[[#This Row],[N° Chambre]])*(BD[Date arrivée]&lt;=Résa!H$7)*(BD[Date départ]&gt;Résa!H$7))=0,"",
1+
IF(SUMPRODUCT((BD[N° Chambre]=Tab_Résa[[#This Row],[N° Chambre]])*(BD[Date arrivée]=Résa!H$7)*(BD[Date départ]&gt;Résa!H$7))=1,1,0)+
IF(SUMPRODUCT((BD[N° Chambre]=Tab_Résa[[#This Row],[N° Chambre]])*(BD[Date arrivée]&lt;=Résa!H$7)*(BD[Date départ]&gt;Résa!H$7)*(BD[Payé]="Oui"))=1,2,0)))</f>
        <v/>
      </c>
      <c r="I11" s="51" t="str">
        <f>IF(SUMPRODUCT((BD[N° Chambre]=Tab_Résa[[#This Row],[N° Chambre]])*(BD[Date arrivée]&lt;=Résa!I$7)*(BD[Date départ]&gt;Résa!I$7))&gt;1,-1,
IF(SUMPRODUCT((BD[N° Chambre]=Tab_Résa[[#This Row],[N° Chambre]])*(BD[Date arrivée]&lt;=Résa!I$7)*(BD[Date départ]&gt;Résa!I$7))=0,"",
1+
IF(SUMPRODUCT((BD[N° Chambre]=Tab_Résa[[#This Row],[N° Chambre]])*(BD[Date arrivée]=Résa!I$7)*(BD[Date départ]&gt;Résa!I$7))=1,1,0)+
IF(SUMPRODUCT((BD[N° Chambre]=Tab_Résa[[#This Row],[N° Chambre]])*(BD[Date arrivée]&lt;=Résa!I$7)*(BD[Date départ]&gt;Résa!I$7)*(BD[Payé]="Oui"))=1,2,0)))</f>
        <v/>
      </c>
      <c r="J11" s="51" t="str">
        <f>IF(SUMPRODUCT((BD[N° Chambre]=Tab_Résa[[#This Row],[N° Chambre]])*(BD[Date arrivée]&lt;=Résa!J$7)*(BD[Date départ]&gt;Résa!J$7))&gt;1,-1,
IF(SUMPRODUCT((BD[N° Chambre]=Tab_Résa[[#This Row],[N° Chambre]])*(BD[Date arrivée]&lt;=Résa!J$7)*(BD[Date départ]&gt;Résa!J$7))=0,"",
1+
IF(SUMPRODUCT((BD[N° Chambre]=Tab_Résa[[#This Row],[N° Chambre]])*(BD[Date arrivée]=Résa!J$7)*(BD[Date départ]&gt;Résa!J$7))=1,1,0)+
IF(SUMPRODUCT((BD[N° Chambre]=Tab_Résa[[#This Row],[N° Chambre]])*(BD[Date arrivée]&lt;=Résa!J$7)*(BD[Date départ]&gt;Résa!J$7)*(BD[Payé]="Oui"))=1,2,0)))</f>
        <v/>
      </c>
      <c r="K11" s="51" t="str">
        <f>IF(SUMPRODUCT((BD[N° Chambre]=Tab_Résa[[#This Row],[N° Chambre]])*(BD[Date arrivée]&lt;=Résa!K$7)*(BD[Date départ]&gt;Résa!K$7))&gt;1,-1,
IF(SUMPRODUCT((BD[N° Chambre]=Tab_Résa[[#This Row],[N° Chambre]])*(BD[Date arrivée]&lt;=Résa!K$7)*(BD[Date départ]&gt;Résa!K$7))=0,"",
1+
IF(SUMPRODUCT((BD[N° Chambre]=Tab_Résa[[#This Row],[N° Chambre]])*(BD[Date arrivée]=Résa!K$7)*(BD[Date départ]&gt;Résa!K$7))=1,1,0)+
IF(SUMPRODUCT((BD[N° Chambre]=Tab_Résa[[#This Row],[N° Chambre]])*(BD[Date arrivée]&lt;=Résa!K$7)*(BD[Date départ]&gt;Résa!K$7)*(BD[Payé]="Oui"))=1,2,0)))</f>
        <v/>
      </c>
      <c r="L11" s="51" t="str">
        <f>IF(SUMPRODUCT((BD[N° Chambre]=Tab_Résa[[#This Row],[N° Chambre]])*(BD[Date arrivée]&lt;=Résa!L$7)*(BD[Date départ]&gt;Résa!L$7))&gt;1,-1,
IF(SUMPRODUCT((BD[N° Chambre]=Tab_Résa[[#This Row],[N° Chambre]])*(BD[Date arrivée]&lt;=Résa!L$7)*(BD[Date départ]&gt;Résa!L$7))=0,"",
1+
IF(SUMPRODUCT((BD[N° Chambre]=Tab_Résa[[#This Row],[N° Chambre]])*(BD[Date arrivée]=Résa!L$7)*(BD[Date départ]&gt;Résa!L$7))=1,1,0)+
IF(SUMPRODUCT((BD[N° Chambre]=Tab_Résa[[#This Row],[N° Chambre]])*(BD[Date arrivée]&lt;=Résa!L$7)*(BD[Date départ]&gt;Résa!L$7)*(BD[Payé]="Oui"))=1,2,0)))</f>
        <v/>
      </c>
      <c r="M11" s="51" t="str">
        <f>IF(SUMPRODUCT((BD[N° Chambre]=Tab_Résa[[#This Row],[N° Chambre]])*(BD[Date arrivée]&lt;=Résa!M$7)*(BD[Date départ]&gt;Résa!M$7))&gt;1,-1,
IF(SUMPRODUCT((BD[N° Chambre]=Tab_Résa[[#This Row],[N° Chambre]])*(BD[Date arrivée]&lt;=Résa!M$7)*(BD[Date départ]&gt;Résa!M$7))=0,"",
1+
IF(SUMPRODUCT((BD[N° Chambre]=Tab_Résa[[#This Row],[N° Chambre]])*(BD[Date arrivée]=Résa!M$7)*(BD[Date départ]&gt;Résa!M$7))=1,1,0)+
IF(SUMPRODUCT((BD[N° Chambre]=Tab_Résa[[#This Row],[N° Chambre]])*(BD[Date arrivée]&lt;=Résa!M$7)*(BD[Date départ]&gt;Résa!M$7)*(BD[Payé]="Oui"))=1,2,0)))</f>
        <v/>
      </c>
      <c r="N11" s="51" t="str">
        <f>IF(SUMPRODUCT((BD[N° Chambre]=Tab_Résa[[#This Row],[N° Chambre]])*(BD[Date arrivée]&lt;=Résa!N$7)*(BD[Date départ]&gt;Résa!N$7))&gt;1,-1,
IF(SUMPRODUCT((BD[N° Chambre]=Tab_Résa[[#This Row],[N° Chambre]])*(BD[Date arrivée]&lt;=Résa!N$7)*(BD[Date départ]&gt;Résa!N$7))=0,"",
1+
IF(SUMPRODUCT((BD[N° Chambre]=Tab_Résa[[#This Row],[N° Chambre]])*(BD[Date arrivée]=Résa!N$7)*(BD[Date départ]&gt;Résa!N$7))=1,1,0)+
IF(SUMPRODUCT((BD[N° Chambre]=Tab_Résa[[#This Row],[N° Chambre]])*(BD[Date arrivée]&lt;=Résa!N$7)*(BD[Date départ]&gt;Résa!N$7)*(BD[Payé]="Oui"))=1,2,0)))</f>
        <v/>
      </c>
      <c r="O11" s="51" t="str">
        <f>IF(SUMPRODUCT((BD[N° Chambre]=Tab_Résa[[#This Row],[N° Chambre]])*(BD[Date arrivée]&lt;=Résa!O$7)*(BD[Date départ]&gt;Résa!O$7))&gt;1,-1,
IF(SUMPRODUCT((BD[N° Chambre]=Tab_Résa[[#This Row],[N° Chambre]])*(BD[Date arrivée]&lt;=Résa!O$7)*(BD[Date départ]&gt;Résa!O$7))=0,"",
1+
IF(SUMPRODUCT((BD[N° Chambre]=Tab_Résa[[#This Row],[N° Chambre]])*(BD[Date arrivée]=Résa!O$7)*(BD[Date départ]&gt;Résa!O$7))=1,1,0)+
IF(SUMPRODUCT((BD[N° Chambre]=Tab_Résa[[#This Row],[N° Chambre]])*(BD[Date arrivée]&lt;=Résa!O$7)*(BD[Date départ]&gt;Résa!O$7)*(BD[Payé]="Oui"))=1,2,0)))</f>
        <v/>
      </c>
      <c r="P11" s="51" t="str">
        <f>IF(SUMPRODUCT((BD[N° Chambre]=Tab_Résa[[#This Row],[N° Chambre]])*(BD[Date arrivée]&lt;=Résa!P$7)*(BD[Date départ]&gt;Résa!P$7))&gt;1,-1,
IF(SUMPRODUCT((BD[N° Chambre]=Tab_Résa[[#This Row],[N° Chambre]])*(BD[Date arrivée]&lt;=Résa!P$7)*(BD[Date départ]&gt;Résa!P$7))=0,"",
1+
IF(SUMPRODUCT((BD[N° Chambre]=Tab_Résa[[#This Row],[N° Chambre]])*(BD[Date arrivée]=Résa!P$7)*(BD[Date départ]&gt;Résa!P$7))=1,1,0)+
IF(SUMPRODUCT((BD[N° Chambre]=Tab_Résa[[#This Row],[N° Chambre]])*(BD[Date arrivée]&lt;=Résa!P$7)*(BD[Date départ]&gt;Résa!P$7)*(BD[Payé]="Oui"))=1,2,0)))</f>
        <v/>
      </c>
      <c r="Q11" s="51" t="str">
        <f>IF(SUMPRODUCT((BD[N° Chambre]=Tab_Résa[[#This Row],[N° Chambre]])*(BD[Date arrivée]&lt;=Résa!Q$7)*(BD[Date départ]&gt;Résa!Q$7))&gt;1,-1,
IF(SUMPRODUCT((BD[N° Chambre]=Tab_Résa[[#This Row],[N° Chambre]])*(BD[Date arrivée]&lt;=Résa!Q$7)*(BD[Date départ]&gt;Résa!Q$7))=0,"",
1+
IF(SUMPRODUCT((BD[N° Chambre]=Tab_Résa[[#This Row],[N° Chambre]])*(BD[Date arrivée]=Résa!Q$7)*(BD[Date départ]&gt;Résa!Q$7))=1,1,0)+
IF(SUMPRODUCT((BD[N° Chambre]=Tab_Résa[[#This Row],[N° Chambre]])*(BD[Date arrivée]&lt;=Résa!Q$7)*(BD[Date départ]&gt;Résa!Q$7)*(BD[Payé]="Oui"))=1,2,0)))</f>
        <v/>
      </c>
      <c r="R11" s="51" t="str">
        <f>IF(SUMPRODUCT((BD[N° Chambre]=Tab_Résa[[#This Row],[N° Chambre]])*(BD[Date arrivée]&lt;=Résa!R$7)*(BD[Date départ]&gt;Résa!R$7))&gt;1,-1,
IF(SUMPRODUCT((BD[N° Chambre]=Tab_Résa[[#This Row],[N° Chambre]])*(BD[Date arrivée]&lt;=Résa!R$7)*(BD[Date départ]&gt;Résa!R$7))=0,"",
1+
IF(SUMPRODUCT((BD[N° Chambre]=Tab_Résa[[#This Row],[N° Chambre]])*(BD[Date arrivée]=Résa!R$7)*(BD[Date départ]&gt;Résa!R$7))=1,1,0)+
IF(SUMPRODUCT((BD[N° Chambre]=Tab_Résa[[#This Row],[N° Chambre]])*(BD[Date arrivée]&lt;=Résa!R$7)*(BD[Date départ]&gt;Résa!R$7)*(BD[Payé]="Oui"))=1,2,0)))</f>
        <v/>
      </c>
      <c r="S11" s="51" t="str">
        <f>IF(SUMPRODUCT((BD[N° Chambre]=Tab_Résa[[#This Row],[N° Chambre]])*(BD[Date arrivée]&lt;=Résa!S$7)*(BD[Date départ]&gt;Résa!S$7))&gt;1,-1,
IF(SUMPRODUCT((BD[N° Chambre]=Tab_Résa[[#This Row],[N° Chambre]])*(BD[Date arrivée]&lt;=Résa!S$7)*(BD[Date départ]&gt;Résa!S$7))=0,"",
1+
IF(SUMPRODUCT((BD[N° Chambre]=Tab_Résa[[#This Row],[N° Chambre]])*(BD[Date arrivée]=Résa!S$7)*(BD[Date départ]&gt;Résa!S$7))=1,1,0)+
IF(SUMPRODUCT((BD[N° Chambre]=Tab_Résa[[#This Row],[N° Chambre]])*(BD[Date arrivée]&lt;=Résa!S$7)*(BD[Date départ]&gt;Résa!S$7)*(BD[Payé]="Oui"))=1,2,0)))</f>
        <v/>
      </c>
      <c r="T11" s="51" t="str">
        <f>IF(SUMPRODUCT((BD[N° Chambre]=Tab_Résa[[#This Row],[N° Chambre]])*(BD[Date arrivée]&lt;=Résa!T$7)*(BD[Date départ]&gt;Résa!T$7))&gt;1,-1,
IF(SUMPRODUCT((BD[N° Chambre]=Tab_Résa[[#This Row],[N° Chambre]])*(BD[Date arrivée]&lt;=Résa!T$7)*(BD[Date départ]&gt;Résa!T$7))=0,"",
1+
IF(SUMPRODUCT((BD[N° Chambre]=Tab_Résa[[#This Row],[N° Chambre]])*(BD[Date arrivée]=Résa!T$7)*(BD[Date départ]&gt;Résa!T$7))=1,1,0)+
IF(SUMPRODUCT((BD[N° Chambre]=Tab_Résa[[#This Row],[N° Chambre]])*(BD[Date arrivée]&lt;=Résa!T$7)*(BD[Date départ]&gt;Résa!T$7)*(BD[Payé]="Oui"))=1,2,0)))</f>
        <v/>
      </c>
      <c r="U11" s="51" t="str">
        <f>IF(SUMPRODUCT((BD[N° Chambre]=Tab_Résa[[#This Row],[N° Chambre]])*(BD[Date arrivée]&lt;=Résa!U$7)*(BD[Date départ]&gt;Résa!U$7))&gt;1,-1,
IF(SUMPRODUCT((BD[N° Chambre]=Tab_Résa[[#This Row],[N° Chambre]])*(BD[Date arrivée]&lt;=Résa!U$7)*(BD[Date départ]&gt;Résa!U$7))=0,"",
1+
IF(SUMPRODUCT((BD[N° Chambre]=Tab_Résa[[#This Row],[N° Chambre]])*(BD[Date arrivée]=Résa!U$7)*(BD[Date départ]&gt;Résa!VU9))=1,1,0)+
IF(SUMPRODUCT((BD[N° Chambre]=Tab_Résa[[#This Row],[N° Chambre]])*(BD[Date arrivée]&lt;=Résa!U$7)*(BD[Date départ]&gt;Résa!U$7)*(BD[Payé]="Oui"))=1,2,0)))</f>
        <v/>
      </c>
      <c r="V11" s="51" t="str">
        <f>IF(SUMPRODUCT((BD[N° Chambre]=Tab_Résa[[#This Row],[N° Chambre]])*(BD[Date arrivée]&lt;=Résa!V$7)*(BD[Date départ]&gt;Résa!V$7))&gt;1,-1,
IF(SUMPRODUCT((BD[N° Chambre]=Tab_Résa[[#This Row],[N° Chambre]])*(BD[Date arrivée]&lt;=Résa!V$7)*(BD[Date départ]&gt;Résa!V$7))=0,"",
1+
IF(SUMPRODUCT((BD[N° Chambre]=Tab_Résa[[#This Row],[N° Chambre]])*(BD[Date arrivée]=Résa!V$7)*(BD[Date départ]&gt;Résa!V$7))=1,1,0)+
IF(SUMPRODUCT((BD[N° Chambre]=Tab_Résa[[#This Row],[N° Chambre]])*(BD[Date arrivée]&lt;=Résa!V$7)*(BD[Date départ]&gt;Résa!V$7)*(BD[Payé]="Oui"))=1,2,0)))</f>
        <v/>
      </c>
      <c r="W11" s="51" t="str">
        <f>IF(SUMPRODUCT((BD[N° Chambre]=Tab_Résa[[#This Row],[N° Chambre]])*(BD[Date arrivée]&lt;=Résa!W$7)*(BD[Date départ]&gt;Résa!W$7))&gt;1,-1,
IF(SUMPRODUCT((BD[N° Chambre]=Tab_Résa[[#This Row],[N° Chambre]])*(BD[Date arrivée]&lt;=Résa!W$7)*(BD[Date départ]&gt;Résa!W$7))=0,"",
1+
IF(SUMPRODUCT((BD[N° Chambre]=Tab_Résa[[#This Row],[N° Chambre]])*(BD[Date arrivée]=Résa!W$7)*(BD[Date départ]&gt;Résa!W$7))=1,1,0)+
IF(SUMPRODUCT((BD[N° Chambre]=Tab_Résa[[#This Row],[N° Chambre]])*(BD[Date arrivée]&lt;=Résa!W$7)*(BD[Date départ]&gt;Résa!W$7)*(BD[Payé]="Oui"))=1,2,0)))</f>
        <v/>
      </c>
      <c r="X11" s="51" t="str">
        <f>IF(SUMPRODUCT((BD[N° Chambre]=Tab_Résa[[#This Row],[N° Chambre]])*(BD[Date arrivée]&lt;=Résa!X$7)*(BD[Date départ]&gt;Résa!X$7))&gt;1,-1,
IF(SUMPRODUCT((BD[N° Chambre]=Tab_Résa[[#This Row],[N° Chambre]])*(BD[Date arrivée]&lt;=Résa!X$7)*(BD[Date départ]&gt;Résa!X$7))=0,"",
1+
IF(SUMPRODUCT((BD[N° Chambre]=Tab_Résa[[#This Row],[N° Chambre]])*(BD[Date arrivée]=Résa!X$7)*(BD[Date départ]&gt;Résa!X$7))=1,1,0)+
IF(SUMPRODUCT((BD[N° Chambre]=Tab_Résa[[#This Row],[N° Chambre]])*(BD[Date arrivée]&lt;=Résa!X$7)*(BD[Date départ]&gt;Résa!X$7)*(BD[Payé]="Oui"))=1,2,0)))</f>
        <v/>
      </c>
      <c r="Y11" s="51" t="str">
        <f>IF(SUMPRODUCT((BD[N° Chambre]=Tab_Résa[[#This Row],[N° Chambre]])*(BD[Date arrivée]&lt;=Résa!Y$7)*(BD[Date départ]&gt;Résa!Y$7))&gt;1,-1,
IF(SUMPRODUCT((BD[N° Chambre]=Tab_Résa[[#This Row],[N° Chambre]])*(BD[Date arrivée]&lt;=Résa!Y$7)*(BD[Date départ]&gt;Résa!Y$7))=0,"",
1+
IF(SUMPRODUCT((BD[N° Chambre]=Tab_Résa[[#This Row],[N° Chambre]])*(BD[Date arrivée]=Résa!Y$7)*(BD[Date départ]&gt;Résa!Y$7))=1,1,0)+
IF(SUMPRODUCT((BD[N° Chambre]=Tab_Résa[[#This Row],[N° Chambre]])*(BD[Date arrivée]&lt;=Résa!Y$7)*(BD[Date départ]&gt;Résa!Y$7)*(BD[Payé]="Oui"))=1,2,0)))</f>
        <v/>
      </c>
      <c r="Z11" s="51" t="str">
        <f>IF(SUMPRODUCT((BD[N° Chambre]=Tab_Résa[[#This Row],[N° Chambre]])*(BD[Date arrivée]&lt;=Résa!Z$7)*(BD[Date départ]&gt;Résa!Z$7))&gt;1,-1,
IF(SUMPRODUCT((BD[N° Chambre]=Tab_Résa[[#This Row],[N° Chambre]])*(BD[Date arrivée]&lt;=Résa!Z$7)*(BD[Date départ]&gt;Résa!Z$7))=0,"",
1+
IF(SUMPRODUCT((BD[N° Chambre]=Tab_Résa[[#This Row],[N° Chambre]])*(BD[Date arrivée]=Résa!Z$7)*(BD[Date départ]&gt;Résa!Z$7))=1,1,0)+
IF(SUMPRODUCT((BD[N° Chambre]=Tab_Résa[[#This Row],[N° Chambre]])*(BD[Date arrivée]&lt;=Résa!Z$7)*(BD[Date départ]&gt;Résa!Z$7)*(BD[Payé]="Oui"))=1,2,0)))</f>
        <v/>
      </c>
      <c r="AA11" s="51" t="str">
        <f>IF(SUMPRODUCT((BD[N° Chambre]=Tab_Résa[[#This Row],[N° Chambre]])*(BD[Date arrivée]&lt;=Résa!AA$7)*(BD[Date départ]&gt;Résa!AA$7))&gt;1,-1,
IF(SUMPRODUCT((BD[N° Chambre]=Tab_Résa[[#This Row],[N° Chambre]])*(BD[Date arrivée]&lt;=Résa!AA$7)*(BD[Date départ]&gt;Résa!AA$7))=0,"",
1+
IF(SUMPRODUCT((BD[N° Chambre]=Tab_Résa[[#This Row],[N° Chambre]])*(BD[Date arrivée]=Résa!AA$7)*(BD[Date départ]&gt;Résa!AA$7))=1,1,0)+
IF(SUMPRODUCT((BD[N° Chambre]=Tab_Résa[[#This Row],[N° Chambre]])*(BD[Date arrivée]&lt;=Résa!AA$7)*(BD[Date départ]&gt;Résa!AA$7)*(BD[Payé]="Oui"))=1,2,0)))</f>
        <v/>
      </c>
      <c r="AB11" s="51" t="str">
        <f>IF(SUMPRODUCT((BD[N° Chambre]=Tab_Résa[[#This Row],[N° Chambre]])*(BD[Date arrivée]&lt;=Résa!AB$7)*(BD[Date départ]&gt;Résa!AB$7))&gt;1,-1,
IF(SUMPRODUCT((BD[N° Chambre]=Tab_Résa[[#This Row],[N° Chambre]])*(BD[Date arrivée]&lt;=Résa!AB$7)*(BD[Date départ]&gt;Résa!AB$7))=0,"",
1+
IF(SUMPRODUCT((BD[N° Chambre]=Tab_Résa[[#This Row],[N° Chambre]])*(BD[Date arrivée]=Résa!AB$7)*(BD[Date départ]&gt;Résa!AB$7))=1,1,0)+
IF(SUMPRODUCT((BD[N° Chambre]=Tab_Résa[[#This Row],[N° Chambre]])*(BD[Date arrivée]&lt;=Résa!AB$7)*(BD[Date départ]&gt;Résa!AB$7)*(BD[Payé]="Oui"))=1,2,0)))</f>
        <v/>
      </c>
      <c r="AC11" s="51" t="str">
        <f>IF(SUMPRODUCT((BD[N° Chambre]=Tab_Résa[[#This Row],[N° Chambre]])*(BD[Date arrivée]&lt;=Résa!AC$7)*(BD[Date départ]&gt;Résa!AC$7))&gt;1,-1,
IF(SUMPRODUCT((BD[N° Chambre]=Tab_Résa[[#This Row],[N° Chambre]])*(BD[Date arrivée]&lt;=Résa!AC$7)*(BD[Date départ]&gt;Résa!AC$7))=0,"",
1+
IF(SUMPRODUCT((BD[N° Chambre]=Tab_Résa[[#This Row],[N° Chambre]])*(BD[Date arrivée]=Résa!AC$7)*(BD[Date départ]&gt;Résa!AC$7))=1,1,0)+
IF(SUMPRODUCT((BD[N° Chambre]=Tab_Résa[[#This Row],[N° Chambre]])*(BD[Date arrivée]&lt;=Résa!AC$7)*(BD[Date départ]&gt;Résa!AC$7)*(BD[Payé]="Oui"))=1,2,0)))</f>
        <v/>
      </c>
      <c r="AD11" s="51" t="str">
        <f>IF(SUMPRODUCT((BD[N° Chambre]=Tab_Résa[[#This Row],[N° Chambre]])*(BD[Date arrivée]&lt;=Résa!AD$7)*(BD[Date départ]&gt;Résa!AD$7))&gt;1,-1,
IF(SUMPRODUCT((BD[N° Chambre]=Tab_Résa[[#This Row],[N° Chambre]])*(BD[Date arrivée]&lt;=Résa!AD$7)*(BD[Date départ]&gt;Résa!AD$7))=0,"",
1+
IF(SUMPRODUCT((BD[N° Chambre]=Tab_Résa[[#This Row],[N° Chambre]])*(BD[Date arrivée]=Résa!AD$7)*(BD[Date départ]&gt;Résa!AD$7))=1,1,0)+
IF(SUMPRODUCT((BD[N° Chambre]=Tab_Résa[[#This Row],[N° Chambre]])*(BD[Date arrivée]&lt;=Résa!AD$7)*(BD[Date départ]&gt;Résa!AD$7)*(BD[Payé]="Oui"))=1,2,0)))</f>
        <v/>
      </c>
      <c r="AE11" s="51" t="str">
        <f>IF(SUMPRODUCT((BD[N° Chambre]=Tab_Résa[[#This Row],[N° Chambre]])*(BD[Date arrivée]&lt;=Résa!AE$7)*(BD[Date départ]&gt;Résa!AE$7))&gt;1,-1,
IF(SUMPRODUCT((BD[N° Chambre]=Tab_Résa[[#This Row],[N° Chambre]])*(BD[Date arrivée]&lt;=Résa!AE$7)*(BD[Date départ]&gt;Résa!AE$7))=0,"",
1+
IF(SUMPRODUCT((BD[N° Chambre]=Tab_Résa[[#This Row],[N° Chambre]])*(BD[Date arrivée]=Résa!AE$7)*(BD[Date départ]&gt;Résa!AE$7))=1,1,0)+
IF(SUMPRODUCT((BD[N° Chambre]=Tab_Résa[[#This Row],[N° Chambre]])*(BD[Date arrivée]&lt;=Résa!AE$7)*(BD[Date départ]&gt;Résa!AE$7)*(BD[Payé]="Oui"))=1,2,0)))</f>
        <v/>
      </c>
      <c r="AF11" s="51" t="str">
        <f>IF(SUMPRODUCT((BD[N° Chambre]=Tab_Résa[[#This Row],[N° Chambre]])*(BD[Date arrivée]&lt;=Résa!AF$7)*(BD[Date départ]&gt;Résa!AF$7))&gt;1,-1,
IF(SUMPRODUCT((BD[N° Chambre]=Tab_Résa[[#This Row],[N° Chambre]])*(BD[Date arrivée]&lt;=Résa!AF$7)*(BD[Date départ]&gt;Résa!AF$7))=0,"",
1+
IF(SUMPRODUCT((BD[N° Chambre]=Tab_Résa[[#This Row],[N° Chambre]])*(BD[Date arrivée]=Résa!AF$7)*(BD[Date départ]&gt;Résa!AF$7))=1,1,0)+
IF(SUMPRODUCT((BD[N° Chambre]=Tab_Résa[[#This Row],[N° Chambre]])*(BD[Date arrivée]&lt;=Résa!AF$7)*(BD[Date départ]&gt;Résa!AF$7)*(BD[Payé]="Oui"))=1,2,0)))</f>
        <v/>
      </c>
      <c r="AG11" s="51" t="str">
        <f>IF(SUMPRODUCT((BD[N° Chambre]=Tab_Résa[[#This Row],[N° Chambre]])*(BD[Date arrivée]&lt;=Résa!AG$7)*(BD[Date départ]&gt;Résa!AG$7))&gt;1,-1,
IF(SUMPRODUCT((BD[N° Chambre]=Tab_Résa[[#This Row],[N° Chambre]])*(BD[Date arrivée]&lt;=Résa!AG$7)*(BD[Date départ]&gt;Résa!AG$7))=0,"",
1+
IF(SUMPRODUCT((BD[N° Chambre]=Tab_Résa[[#This Row],[N° Chambre]])*(BD[Date arrivée]=Résa!AG$7)*(BD[Date départ]&gt;Résa!AG$7))=1,1,0)+
IF(SUMPRODUCT((BD[N° Chambre]=Tab_Résa[[#This Row],[N° Chambre]])*(BD[Date arrivée]&lt;=Résa!AG$7)*(BD[Date départ]&gt;Résa!AG$7)*(BD[Payé]="Oui"))=1,2,0)))</f>
        <v/>
      </c>
      <c r="AH11" s="51" t="str">
        <f>IF(SUMPRODUCT((BD[N° Chambre]=Tab_Résa[[#This Row],[N° Chambre]])*(BD[Date arrivée]&lt;=Résa!AH$7)*(BD[Date départ]&gt;Résa!AH$7))&gt;1,-1,
IF(SUMPRODUCT((BD[N° Chambre]=Tab_Résa[[#This Row],[N° Chambre]])*(BD[Date arrivée]&lt;=Résa!AH$7)*(BD[Date départ]&gt;Résa!AH$7))=0,"",
1+
IF(SUMPRODUCT((BD[N° Chambre]=Tab_Résa[[#This Row],[N° Chambre]])*(BD[Date arrivée]=Résa!AH$7)*(BD[Date départ]&gt;Résa!AH$7))=1,1,0)+
IF(SUMPRODUCT((BD[N° Chambre]=Tab_Résa[[#This Row],[N° Chambre]])*(BD[Date arrivée]&lt;=Résa!AH$7)*(BD[Date départ]&gt;Résa!AH$7)*(BD[Payé]="Oui"))=1,2,0)))</f>
        <v/>
      </c>
      <c r="AI11" s="51" t="str">
        <f>IF(SUMPRODUCT((BD[N° Chambre]=Tab_Résa[[#This Row],[N° Chambre]])*(BD[Date arrivée]&lt;=Résa!AI$7)*(BD[Date départ]&gt;Résa!AI$7))&gt;1,-1,
IF(SUMPRODUCT((BD[N° Chambre]=Tab_Résa[[#This Row],[N° Chambre]])*(BD[Date arrivée]&lt;=Résa!AI$7)*(BD[Date départ]&gt;Résa!AI$7))=0,"",
1+
IF(SUMPRODUCT((BD[N° Chambre]=Tab_Résa[[#This Row],[N° Chambre]])*(BD[Date arrivée]=Résa!AI$7)*(BD[Date départ]&gt;Résa!AI$7))=1,1,0)+
IF(SUMPRODUCT((BD[N° Chambre]=Tab_Résa[[#This Row],[N° Chambre]])*(BD[Date arrivée]&lt;=Résa!AI$7)*(BD[Date départ]&gt;Résa!AI$7)*(BD[Payé]="Oui"))=1,2,0)))</f>
        <v/>
      </c>
      <c r="AJ11" s="51" t="str">
        <f>IF(SUMPRODUCT((BD[N° Chambre]=Tab_Résa[[#This Row],[N° Chambre]])*(BD[Date arrivée]&lt;=Résa!AJ$7)*(BD[Date départ]&gt;Résa!AJ$7))&gt;1,-1,
IF(SUMPRODUCT((BD[N° Chambre]=Tab_Résa[[#This Row],[N° Chambre]])*(BD[Date arrivée]&lt;=Résa!AJ$7)*(BD[Date départ]&gt;Résa!AJ$7))=0,"",
1+
IF(SUMPRODUCT((BD[N° Chambre]=Tab_Résa[[#This Row],[N° Chambre]])*(BD[Date arrivée]=Résa!AJ$7)*(BD[Date départ]&gt;Résa!AJ$7))=1,1,0)+
IF(SUMPRODUCT((BD[N° Chambre]=Tab_Résa[[#This Row],[N° Chambre]])*(BD[Date arrivée]&lt;=Résa!AJ$7)*(BD[Date départ]&gt;Résa!AJ$7)*(BD[Payé]="Oui"))=1,2,0)))</f>
        <v/>
      </c>
      <c r="AK11" s="51" t="str">
        <f>IF(SUMPRODUCT((BD[N° Chambre]=Tab_Résa[[#This Row],[N° Chambre]])*(BD[Date arrivée]&lt;=Résa!AK$7)*(BD[Date départ]&gt;Résa!AK$7))&gt;1,-1,
IF(SUMPRODUCT((BD[N° Chambre]=Tab_Résa[[#This Row],[N° Chambre]])*(BD[Date arrivée]&lt;=Résa!AK$7)*(BD[Date départ]&gt;Résa!AK$7))=0,"",
1+
IF(SUMPRODUCT((BD[N° Chambre]=Tab_Résa[[#This Row],[N° Chambre]])*(BD[Date arrivée]=Résa!AK$7)*(BD[Date départ]&gt;Résa!AK$7))=1,1,0)+
IF(SUMPRODUCT((BD[N° Chambre]=Tab_Résa[[#This Row],[N° Chambre]])*(BD[Date arrivée]&lt;=Résa!AK$7)*(BD[Date départ]&gt;Résa!AK$7)*(BD[Payé]="Oui"))=1,2,0)))</f>
        <v/>
      </c>
      <c r="AL11" s="51" t="str">
        <f>IF(SUMPRODUCT((BD[N° Chambre]=Tab_Résa[[#This Row],[N° Chambre]])*(BD[Date arrivée]&lt;=Résa!AL$7)*(BD[Date départ]&gt;Résa!AL$7))&gt;1,-1,
IF(SUMPRODUCT((BD[N° Chambre]=Tab_Résa[[#This Row],[N° Chambre]])*(BD[Date arrivée]&lt;=Résa!AL$7)*(BD[Date départ]&gt;Résa!AL$7))=0,"",
1+
IF(SUMPRODUCT((BD[N° Chambre]=Tab_Résa[[#This Row],[N° Chambre]])*(BD[Date arrivée]=Résa!AL$7)*(BD[Date départ]&gt;Résa!AL$7))=1,1,0)+
IF(SUMPRODUCT((BD[N° Chambre]=Tab_Résa[[#This Row],[N° Chambre]])*(BD[Date arrivée]&lt;=Résa!AL$7)*(BD[Date départ]&gt;Résa!AL$7)*(BD[Payé]="Oui"))=1,2,0)))</f>
        <v/>
      </c>
      <c r="AM11" s="51" t="str">
        <f>IF(SUMPRODUCT((BD[N° Chambre]=Tab_Résa[[#This Row],[N° Chambre]])*(BD[Date arrivée]&lt;=Résa!AM$7)*(BD[Date départ]&gt;Résa!AM$7))&gt;1,-1,
IF(SUMPRODUCT((BD[N° Chambre]=Tab_Résa[[#This Row],[N° Chambre]])*(BD[Date arrivée]&lt;=Résa!AM$7)*(BD[Date départ]&gt;Résa!AM$7))=0,"",
1+
IF(SUMPRODUCT((BD[N° Chambre]=Tab_Résa[[#This Row],[N° Chambre]])*(BD[Date arrivée]=Résa!AM$7)*(BD[Date départ]&gt;Résa!AM$7))=1,1,0)+
IF(SUMPRODUCT((BD[N° Chambre]=Tab_Résa[[#This Row],[N° Chambre]])*(BD[Date arrivée]&lt;=Résa!AM$7)*(BD[Date départ]&gt;Résa!AM$7)*(BD[Payé]="Oui"))=1,2,0)))</f>
        <v/>
      </c>
      <c r="AN11" s="58" t="str">
        <f>IF(SUMPRODUCT((BD[N° Chambre]=Tab_Résa[[#This Row],[N° Chambre]])*(BD[Date arrivée]&lt;=Résa!AN$7)*(BD[Date départ]&gt;Résa!AN$7))&gt;1,-1,
IF(SUMPRODUCT((BD[N° Chambre]=Tab_Résa[[#This Row],[N° Chambre]])*(BD[Date arrivée]&lt;=Résa!AN$7)*(BD[Date départ]&gt;Résa!AN$7))=0,"",
1+
IF(SUMPRODUCT((BD[N° Chambre]=Tab_Résa[[#This Row],[N° Chambre]])*(BD[Date arrivée]=Résa!AN$7)*(BD[Date départ]&gt;Résa!AN$7))=1,1,0)+
IF(SUMPRODUCT((BD[N° Chambre]=Tab_Résa[[#This Row],[N° Chambre]])*(BD[Date arrivée]&lt;=Résa!AN$7)*(BD[Date départ]&gt;Résa!AN$7)*(BD[Payé]="Oui"))=1,2,0)))</f>
        <v/>
      </c>
      <c r="AO11" s="27" t="str">
        <f>IF(SUMPRODUCT((BD[N° Chambre]=Tab_Résa[[#This Row],[N° Chambre]])*(BD[Date arrivée]&lt;=Résa!AO$7)*(BD[Date départ]&gt;Résa!AO$7))&gt;1,-1,
IF(SUMPRODUCT((BD[N° Chambre]=Tab_Résa[[#This Row],[N° Chambre]])*(BD[Date arrivée]&lt;=Résa!AO$7)*(BD[Date départ]&gt;Résa!AO$7))=0,"",
1+
IF(SUMPRODUCT((BD[N° Chambre]=Tab_Résa[[#This Row],[N° Chambre]])*(BD[Date arrivée]=Résa!AO$7)*(BD[Date départ]&gt;Résa!AO$7))=1,1,0)+
IF(SUMPRODUCT((BD[N° Chambre]=Tab_Résa[[#This Row],[N° Chambre]])*(BD[Date arrivée]&lt;=Résa!AO$7)*(BD[Date départ]&gt;Résa!AO$7)*(BD[Payé]="Oui"))=1,2,0)))</f>
        <v/>
      </c>
      <c r="AP11" s="76" t="e">
        <f>INDEX(Tab_Résa[[C1]:[C36]],ROW()-ROW(Chambres),MATCH(J_Rech,$F$7:$AO$7,0))</f>
        <v>#N/A</v>
      </c>
    </row>
    <row r="12" spans="1:42" ht="15" customHeight="1" x14ac:dyDescent="0.3">
      <c r="A12" s="52" t="s">
        <v>105</v>
      </c>
      <c r="B12" s="49">
        <v>125</v>
      </c>
      <c r="C12" s="50">
        <v>4</v>
      </c>
      <c r="D12" s="50" t="s">
        <v>11</v>
      </c>
      <c r="E12" s="74"/>
      <c r="F12" s="53" t="str">
        <f>IF(SUMPRODUCT((BD[N° Chambre]=Tab_Résa[[#This Row],[N° Chambre]])*(BD[Date arrivée]&lt;=Résa!F$7)*(BD[Date départ]&gt;Résa!F$7))&gt;1,-1,
IF(SUMPRODUCT((BD[N° Chambre]=Tab_Résa[[#This Row],[N° Chambre]])*(BD[Date arrivée]&lt;=Résa!F$7)*(BD[Date départ]&gt;Résa!F$7))=0,"",
1+
IF(SUMPRODUCT((BD[N° Chambre]=Tab_Résa[[#This Row],[N° Chambre]])*(BD[Date arrivée]=Résa!F$7)*(BD[Date départ]&gt;Résa!F$7))=1,1,0)+
IF(SUMPRODUCT((BD[N° Chambre]=Tab_Résa[[#This Row],[N° Chambre]])*(BD[Date arrivée]&lt;=Résa!F$7)*(BD[Date départ]&gt;Résa!F$7)*(BD[Payé]="Oui"))=1,2,0)))</f>
        <v/>
      </c>
      <c r="G12" s="53" t="str">
        <f>IF(SUMPRODUCT((BD[N° Chambre]=Tab_Résa[[#This Row],[N° Chambre]])*(BD[Date arrivée]&lt;=Résa!G$7)*(BD[Date départ]&gt;Résa!G$7))&gt;1,-1,
IF(SUMPRODUCT((BD[N° Chambre]=Tab_Résa[[#This Row],[N° Chambre]])*(BD[Date arrivée]&lt;=Résa!G$7)*(BD[Date départ]&gt;Résa!G$7))=0,"",
1+
IF(SUMPRODUCT((BD[N° Chambre]=Tab_Résa[[#This Row],[N° Chambre]])*(BD[Date arrivée]=Résa!G$7)*(BD[Date départ]&gt;Résa!G$7))=1,1,0)+
IF(SUMPRODUCT((BD[N° Chambre]=Tab_Résa[[#This Row],[N° Chambre]])*(BD[Date arrivée]&lt;=Résa!G$7)*(BD[Date départ]&gt;Résa!G$7)*(BD[Payé]="Oui"))=1,2,0)))</f>
        <v/>
      </c>
      <c r="H12" s="53" t="str">
        <f>IF(SUMPRODUCT((BD[N° Chambre]=Tab_Résa[[#This Row],[N° Chambre]])*(BD[Date arrivée]&lt;=Résa!H$7)*(BD[Date départ]&gt;Résa!H$7))&gt;1,-1,
IF(SUMPRODUCT((BD[N° Chambre]=Tab_Résa[[#This Row],[N° Chambre]])*(BD[Date arrivée]&lt;=Résa!H$7)*(BD[Date départ]&gt;Résa!H$7))=0,"",
1+
IF(SUMPRODUCT((BD[N° Chambre]=Tab_Résa[[#This Row],[N° Chambre]])*(BD[Date arrivée]=Résa!H$7)*(BD[Date départ]&gt;Résa!H$7))=1,1,0)+
IF(SUMPRODUCT((BD[N° Chambre]=Tab_Résa[[#This Row],[N° Chambre]])*(BD[Date arrivée]&lt;=Résa!H$7)*(BD[Date départ]&gt;Résa!H$7)*(BD[Payé]="Oui"))=1,2,0)))</f>
        <v/>
      </c>
      <c r="I12" s="53" t="str">
        <f>IF(SUMPRODUCT((BD[N° Chambre]=Tab_Résa[[#This Row],[N° Chambre]])*(BD[Date arrivée]&lt;=Résa!I$7)*(BD[Date départ]&gt;Résa!I$7))&gt;1,-1,
IF(SUMPRODUCT((BD[N° Chambre]=Tab_Résa[[#This Row],[N° Chambre]])*(BD[Date arrivée]&lt;=Résa!I$7)*(BD[Date départ]&gt;Résa!I$7))=0,"",
1+
IF(SUMPRODUCT((BD[N° Chambre]=Tab_Résa[[#This Row],[N° Chambre]])*(BD[Date arrivée]=Résa!I$7)*(BD[Date départ]&gt;Résa!I$7))=1,1,0)+
IF(SUMPRODUCT((BD[N° Chambre]=Tab_Résa[[#This Row],[N° Chambre]])*(BD[Date arrivée]&lt;=Résa!I$7)*(BD[Date départ]&gt;Résa!I$7)*(BD[Payé]="Oui"))=1,2,0)))</f>
        <v/>
      </c>
      <c r="J12" s="53" t="str">
        <f>IF(SUMPRODUCT((BD[N° Chambre]=Tab_Résa[[#This Row],[N° Chambre]])*(BD[Date arrivée]&lt;=Résa!J$7)*(BD[Date départ]&gt;Résa!J$7))&gt;1,-1,
IF(SUMPRODUCT((BD[N° Chambre]=Tab_Résa[[#This Row],[N° Chambre]])*(BD[Date arrivée]&lt;=Résa!J$7)*(BD[Date départ]&gt;Résa!J$7))=0,"",
1+
IF(SUMPRODUCT((BD[N° Chambre]=Tab_Résa[[#This Row],[N° Chambre]])*(BD[Date arrivée]=Résa!J$7)*(BD[Date départ]&gt;Résa!J$7))=1,1,0)+
IF(SUMPRODUCT((BD[N° Chambre]=Tab_Résa[[#This Row],[N° Chambre]])*(BD[Date arrivée]&lt;=Résa!J$7)*(BD[Date départ]&gt;Résa!J$7)*(BD[Payé]="Oui"))=1,2,0)))</f>
        <v/>
      </c>
      <c r="K12" s="53" t="str">
        <f>IF(SUMPRODUCT((BD[N° Chambre]=Tab_Résa[[#This Row],[N° Chambre]])*(BD[Date arrivée]&lt;=Résa!K$7)*(BD[Date départ]&gt;Résa!K$7))&gt;1,-1,
IF(SUMPRODUCT((BD[N° Chambre]=Tab_Résa[[#This Row],[N° Chambre]])*(BD[Date arrivée]&lt;=Résa!K$7)*(BD[Date départ]&gt;Résa!K$7))=0,"",
1+
IF(SUMPRODUCT((BD[N° Chambre]=Tab_Résa[[#This Row],[N° Chambre]])*(BD[Date arrivée]=Résa!K$7)*(BD[Date départ]&gt;Résa!K$7))=1,1,0)+
IF(SUMPRODUCT((BD[N° Chambre]=Tab_Résa[[#This Row],[N° Chambre]])*(BD[Date arrivée]&lt;=Résa!K$7)*(BD[Date départ]&gt;Résa!K$7)*(BD[Payé]="Oui"))=1,2,0)))</f>
        <v/>
      </c>
      <c r="L12" s="53" t="str">
        <f>IF(SUMPRODUCT((BD[N° Chambre]=Tab_Résa[[#This Row],[N° Chambre]])*(BD[Date arrivée]&lt;=Résa!L$7)*(BD[Date départ]&gt;Résa!L$7))&gt;1,-1,
IF(SUMPRODUCT((BD[N° Chambre]=Tab_Résa[[#This Row],[N° Chambre]])*(BD[Date arrivée]&lt;=Résa!L$7)*(BD[Date départ]&gt;Résa!L$7))=0,"",
1+
IF(SUMPRODUCT((BD[N° Chambre]=Tab_Résa[[#This Row],[N° Chambre]])*(BD[Date arrivée]=Résa!L$7)*(BD[Date départ]&gt;Résa!L$7))=1,1,0)+
IF(SUMPRODUCT((BD[N° Chambre]=Tab_Résa[[#This Row],[N° Chambre]])*(BD[Date arrivée]&lt;=Résa!L$7)*(BD[Date départ]&gt;Résa!L$7)*(BD[Payé]="Oui"))=1,2,0)))</f>
        <v/>
      </c>
      <c r="M12" s="53" t="str">
        <f>IF(SUMPRODUCT((BD[N° Chambre]=Tab_Résa[[#This Row],[N° Chambre]])*(BD[Date arrivée]&lt;=Résa!M$7)*(BD[Date départ]&gt;Résa!M$7))&gt;1,-1,
IF(SUMPRODUCT((BD[N° Chambre]=Tab_Résa[[#This Row],[N° Chambre]])*(BD[Date arrivée]&lt;=Résa!M$7)*(BD[Date départ]&gt;Résa!M$7))=0,"",
1+
IF(SUMPRODUCT((BD[N° Chambre]=Tab_Résa[[#This Row],[N° Chambre]])*(BD[Date arrivée]=Résa!M$7)*(BD[Date départ]&gt;Résa!M$7))=1,1,0)+
IF(SUMPRODUCT((BD[N° Chambre]=Tab_Résa[[#This Row],[N° Chambre]])*(BD[Date arrivée]&lt;=Résa!M$7)*(BD[Date départ]&gt;Résa!M$7)*(BD[Payé]="Oui"))=1,2,0)))</f>
        <v/>
      </c>
      <c r="N12" s="53" t="str">
        <f>IF(SUMPRODUCT((BD[N° Chambre]=Tab_Résa[[#This Row],[N° Chambre]])*(BD[Date arrivée]&lt;=Résa!N$7)*(BD[Date départ]&gt;Résa!N$7))&gt;1,-1,
IF(SUMPRODUCT((BD[N° Chambre]=Tab_Résa[[#This Row],[N° Chambre]])*(BD[Date arrivée]&lt;=Résa!N$7)*(BD[Date départ]&gt;Résa!N$7))=0,"",
1+
IF(SUMPRODUCT((BD[N° Chambre]=Tab_Résa[[#This Row],[N° Chambre]])*(BD[Date arrivée]=Résa!N$7)*(BD[Date départ]&gt;Résa!N$7))=1,1,0)+
IF(SUMPRODUCT((BD[N° Chambre]=Tab_Résa[[#This Row],[N° Chambre]])*(BD[Date arrivée]&lt;=Résa!N$7)*(BD[Date départ]&gt;Résa!N$7)*(BD[Payé]="Oui"))=1,2,0)))</f>
        <v/>
      </c>
      <c r="O12" s="53" t="str">
        <f>IF(SUMPRODUCT((BD[N° Chambre]=Tab_Résa[[#This Row],[N° Chambre]])*(BD[Date arrivée]&lt;=Résa!O$7)*(BD[Date départ]&gt;Résa!O$7))&gt;1,-1,
IF(SUMPRODUCT((BD[N° Chambre]=Tab_Résa[[#This Row],[N° Chambre]])*(BD[Date arrivée]&lt;=Résa!O$7)*(BD[Date départ]&gt;Résa!O$7))=0,"",
1+
IF(SUMPRODUCT((BD[N° Chambre]=Tab_Résa[[#This Row],[N° Chambre]])*(BD[Date arrivée]=Résa!O$7)*(BD[Date départ]&gt;Résa!O$7))=1,1,0)+
IF(SUMPRODUCT((BD[N° Chambre]=Tab_Résa[[#This Row],[N° Chambre]])*(BD[Date arrivée]&lt;=Résa!O$7)*(BD[Date départ]&gt;Résa!O$7)*(BD[Payé]="Oui"))=1,2,0)))</f>
        <v/>
      </c>
      <c r="P12" s="53" t="str">
        <f>IF(SUMPRODUCT((BD[N° Chambre]=Tab_Résa[[#This Row],[N° Chambre]])*(BD[Date arrivée]&lt;=Résa!P$7)*(BD[Date départ]&gt;Résa!P$7))&gt;1,-1,
IF(SUMPRODUCT((BD[N° Chambre]=Tab_Résa[[#This Row],[N° Chambre]])*(BD[Date arrivée]&lt;=Résa!P$7)*(BD[Date départ]&gt;Résa!P$7))=0,"",
1+
IF(SUMPRODUCT((BD[N° Chambre]=Tab_Résa[[#This Row],[N° Chambre]])*(BD[Date arrivée]=Résa!P$7)*(BD[Date départ]&gt;Résa!P$7))=1,1,0)+
IF(SUMPRODUCT((BD[N° Chambre]=Tab_Résa[[#This Row],[N° Chambre]])*(BD[Date arrivée]&lt;=Résa!P$7)*(BD[Date départ]&gt;Résa!P$7)*(BD[Payé]="Oui"))=1,2,0)))</f>
        <v/>
      </c>
      <c r="Q12" s="53" t="str">
        <f>IF(SUMPRODUCT((BD[N° Chambre]=Tab_Résa[[#This Row],[N° Chambre]])*(BD[Date arrivée]&lt;=Résa!Q$7)*(BD[Date départ]&gt;Résa!Q$7))&gt;1,-1,
IF(SUMPRODUCT((BD[N° Chambre]=Tab_Résa[[#This Row],[N° Chambre]])*(BD[Date arrivée]&lt;=Résa!Q$7)*(BD[Date départ]&gt;Résa!Q$7))=0,"",
1+
IF(SUMPRODUCT((BD[N° Chambre]=Tab_Résa[[#This Row],[N° Chambre]])*(BD[Date arrivée]=Résa!Q$7)*(BD[Date départ]&gt;Résa!Q$7))=1,1,0)+
IF(SUMPRODUCT((BD[N° Chambre]=Tab_Résa[[#This Row],[N° Chambre]])*(BD[Date arrivée]&lt;=Résa!Q$7)*(BD[Date départ]&gt;Résa!Q$7)*(BD[Payé]="Oui"))=1,2,0)))</f>
        <v/>
      </c>
      <c r="R12" s="53" t="str">
        <f>IF(SUMPRODUCT((BD[N° Chambre]=Tab_Résa[[#This Row],[N° Chambre]])*(BD[Date arrivée]&lt;=Résa!R$7)*(BD[Date départ]&gt;Résa!R$7))&gt;1,-1,
IF(SUMPRODUCT((BD[N° Chambre]=Tab_Résa[[#This Row],[N° Chambre]])*(BD[Date arrivée]&lt;=Résa!R$7)*(BD[Date départ]&gt;Résa!R$7))=0,"",
1+
IF(SUMPRODUCT((BD[N° Chambre]=Tab_Résa[[#This Row],[N° Chambre]])*(BD[Date arrivée]=Résa!R$7)*(BD[Date départ]&gt;Résa!R$7))=1,1,0)+
IF(SUMPRODUCT((BD[N° Chambre]=Tab_Résa[[#This Row],[N° Chambre]])*(BD[Date arrivée]&lt;=Résa!R$7)*(BD[Date départ]&gt;Résa!R$7)*(BD[Payé]="Oui"))=1,2,0)))</f>
        <v/>
      </c>
      <c r="S12" s="53" t="str">
        <f>IF(SUMPRODUCT((BD[N° Chambre]=Tab_Résa[[#This Row],[N° Chambre]])*(BD[Date arrivée]&lt;=Résa!S$7)*(BD[Date départ]&gt;Résa!S$7))&gt;1,-1,
IF(SUMPRODUCT((BD[N° Chambre]=Tab_Résa[[#This Row],[N° Chambre]])*(BD[Date arrivée]&lt;=Résa!S$7)*(BD[Date départ]&gt;Résa!S$7))=0,"",
1+
IF(SUMPRODUCT((BD[N° Chambre]=Tab_Résa[[#This Row],[N° Chambre]])*(BD[Date arrivée]=Résa!S$7)*(BD[Date départ]&gt;Résa!S$7))=1,1,0)+
IF(SUMPRODUCT((BD[N° Chambre]=Tab_Résa[[#This Row],[N° Chambre]])*(BD[Date arrivée]&lt;=Résa!S$7)*(BD[Date départ]&gt;Résa!S$7)*(BD[Payé]="Oui"))=1,2,0)))</f>
        <v/>
      </c>
      <c r="T12" s="53" t="str">
        <f>IF(SUMPRODUCT((BD[N° Chambre]=Tab_Résa[[#This Row],[N° Chambre]])*(BD[Date arrivée]&lt;=Résa!T$7)*(BD[Date départ]&gt;Résa!T$7))&gt;1,-1,
IF(SUMPRODUCT((BD[N° Chambre]=Tab_Résa[[#This Row],[N° Chambre]])*(BD[Date arrivée]&lt;=Résa!T$7)*(BD[Date départ]&gt;Résa!T$7))=0,"",
1+
IF(SUMPRODUCT((BD[N° Chambre]=Tab_Résa[[#This Row],[N° Chambre]])*(BD[Date arrivée]=Résa!T$7)*(BD[Date départ]&gt;Résa!T$7))=1,1,0)+
IF(SUMPRODUCT((BD[N° Chambre]=Tab_Résa[[#This Row],[N° Chambre]])*(BD[Date arrivée]&lt;=Résa!T$7)*(BD[Date départ]&gt;Résa!T$7)*(BD[Payé]="Oui"))=1,2,0)))</f>
        <v/>
      </c>
      <c r="U12" s="53" t="str">
        <f>IF(SUMPRODUCT((BD[N° Chambre]=Tab_Résa[[#This Row],[N° Chambre]])*(BD[Date arrivée]&lt;=Résa!U$7)*(BD[Date départ]&gt;Résa!U$7))&gt;1,-1,
IF(SUMPRODUCT((BD[N° Chambre]=Tab_Résa[[#This Row],[N° Chambre]])*(BD[Date arrivée]&lt;=Résa!U$7)*(BD[Date départ]&gt;Résa!U$7))=0,"",
1+
IF(SUMPRODUCT((BD[N° Chambre]=Tab_Résa[[#This Row],[N° Chambre]])*(BD[Date arrivée]=Résa!U$7)*(BD[Date départ]&gt;Résa!VU10))=1,1,0)+
IF(SUMPRODUCT((BD[N° Chambre]=Tab_Résa[[#This Row],[N° Chambre]])*(BD[Date arrivée]&lt;=Résa!U$7)*(BD[Date départ]&gt;Résa!U$7)*(BD[Payé]="Oui"))=1,2,0)))</f>
        <v/>
      </c>
      <c r="V12" s="53" t="str">
        <f>IF(SUMPRODUCT((BD[N° Chambre]=Tab_Résa[[#This Row],[N° Chambre]])*(BD[Date arrivée]&lt;=Résa!V$7)*(BD[Date départ]&gt;Résa!V$7))&gt;1,-1,
IF(SUMPRODUCT((BD[N° Chambre]=Tab_Résa[[#This Row],[N° Chambre]])*(BD[Date arrivée]&lt;=Résa!V$7)*(BD[Date départ]&gt;Résa!V$7))=0,"",
1+
IF(SUMPRODUCT((BD[N° Chambre]=Tab_Résa[[#This Row],[N° Chambre]])*(BD[Date arrivée]=Résa!V$7)*(BD[Date départ]&gt;Résa!V$7))=1,1,0)+
IF(SUMPRODUCT((BD[N° Chambre]=Tab_Résa[[#This Row],[N° Chambre]])*(BD[Date arrivée]&lt;=Résa!V$7)*(BD[Date départ]&gt;Résa!V$7)*(BD[Payé]="Oui"))=1,2,0)))</f>
        <v/>
      </c>
      <c r="W12" s="53" t="str">
        <f>IF(SUMPRODUCT((BD[N° Chambre]=Tab_Résa[[#This Row],[N° Chambre]])*(BD[Date arrivée]&lt;=Résa!W$7)*(BD[Date départ]&gt;Résa!W$7))&gt;1,-1,
IF(SUMPRODUCT((BD[N° Chambre]=Tab_Résa[[#This Row],[N° Chambre]])*(BD[Date arrivée]&lt;=Résa!W$7)*(BD[Date départ]&gt;Résa!W$7))=0,"",
1+
IF(SUMPRODUCT((BD[N° Chambre]=Tab_Résa[[#This Row],[N° Chambre]])*(BD[Date arrivée]=Résa!W$7)*(BD[Date départ]&gt;Résa!W$7))=1,1,0)+
IF(SUMPRODUCT((BD[N° Chambre]=Tab_Résa[[#This Row],[N° Chambre]])*(BD[Date arrivée]&lt;=Résa!W$7)*(BD[Date départ]&gt;Résa!W$7)*(BD[Payé]="Oui"))=1,2,0)))</f>
        <v/>
      </c>
      <c r="X12" s="53" t="str">
        <f>IF(SUMPRODUCT((BD[N° Chambre]=Tab_Résa[[#This Row],[N° Chambre]])*(BD[Date arrivée]&lt;=Résa!X$7)*(BD[Date départ]&gt;Résa!X$7))&gt;1,-1,
IF(SUMPRODUCT((BD[N° Chambre]=Tab_Résa[[#This Row],[N° Chambre]])*(BD[Date arrivée]&lt;=Résa!X$7)*(BD[Date départ]&gt;Résa!X$7))=0,"",
1+
IF(SUMPRODUCT((BD[N° Chambre]=Tab_Résa[[#This Row],[N° Chambre]])*(BD[Date arrivée]=Résa!X$7)*(BD[Date départ]&gt;Résa!X$7))=1,1,0)+
IF(SUMPRODUCT((BD[N° Chambre]=Tab_Résa[[#This Row],[N° Chambre]])*(BD[Date arrivée]&lt;=Résa!X$7)*(BD[Date départ]&gt;Résa!X$7)*(BD[Payé]="Oui"))=1,2,0)))</f>
        <v/>
      </c>
      <c r="Y12" s="53" t="str">
        <f>IF(SUMPRODUCT((BD[N° Chambre]=Tab_Résa[[#This Row],[N° Chambre]])*(BD[Date arrivée]&lt;=Résa!Y$7)*(BD[Date départ]&gt;Résa!Y$7))&gt;1,-1,
IF(SUMPRODUCT((BD[N° Chambre]=Tab_Résa[[#This Row],[N° Chambre]])*(BD[Date arrivée]&lt;=Résa!Y$7)*(BD[Date départ]&gt;Résa!Y$7))=0,"",
1+
IF(SUMPRODUCT((BD[N° Chambre]=Tab_Résa[[#This Row],[N° Chambre]])*(BD[Date arrivée]=Résa!Y$7)*(BD[Date départ]&gt;Résa!Y$7))=1,1,0)+
IF(SUMPRODUCT((BD[N° Chambre]=Tab_Résa[[#This Row],[N° Chambre]])*(BD[Date arrivée]&lt;=Résa!Y$7)*(BD[Date départ]&gt;Résa!Y$7)*(BD[Payé]="Oui"))=1,2,0)))</f>
        <v/>
      </c>
      <c r="Z12" s="53" t="str">
        <f>IF(SUMPRODUCT((BD[N° Chambre]=Tab_Résa[[#This Row],[N° Chambre]])*(BD[Date arrivée]&lt;=Résa!Z$7)*(BD[Date départ]&gt;Résa!Z$7))&gt;1,-1,
IF(SUMPRODUCT((BD[N° Chambre]=Tab_Résa[[#This Row],[N° Chambre]])*(BD[Date arrivée]&lt;=Résa!Z$7)*(BD[Date départ]&gt;Résa!Z$7))=0,"",
1+
IF(SUMPRODUCT((BD[N° Chambre]=Tab_Résa[[#This Row],[N° Chambre]])*(BD[Date arrivée]=Résa!Z$7)*(BD[Date départ]&gt;Résa!Z$7))=1,1,0)+
IF(SUMPRODUCT((BD[N° Chambre]=Tab_Résa[[#This Row],[N° Chambre]])*(BD[Date arrivée]&lt;=Résa!Z$7)*(BD[Date départ]&gt;Résa!Z$7)*(BD[Payé]="Oui"))=1,2,0)))</f>
        <v/>
      </c>
      <c r="AA12" s="53" t="str">
        <f>IF(SUMPRODUCT((BD[N° Chambre]=Tab_Résa[[#This Row],[N° Chambre]])*(BD[Date arrivée]&lt;=Résa!AA$7)*(BD[Date départ]&gt;Résa!AA$7))&gt;1,-1,
IF(SUMPRODUCT((BD[N° Chambre]=Tab_Résa[[#This Row],[N° Chambre]])*(BD[Date arrivée]&lt;=Résa!AA$7)*(BD[Date départ]&gt;Résa!AA$7))=0,"",
1+
IF(SUMPRODUCT((BD[N° Chambre]=Tab_Résa[[#This Row],[N° Chambre]])*(BD[Date arrivée]=Résa!AA$7)*(BD[Date départ]&gt;Résa!AA$7))=1,1,0)+
IF(SUMPRODUCT((BD[N° Chambre]=Tab_Résa[[#This Row],[N° Chambre]])*(BD[Date arrivée]&lt;=Résa!AA$7)*(BD[Date départ]&gt;Résa!AA$7)*(BD[Payé]="Oui"))=1,2,0)))</f>
        <v/>
      </c>
      <c r="AB12" s="53" t="str">
        <f>IF(SUMPRODUCT((BD[N° Chambre]=Tab_Résa[[#This Row],[N° Chambre]])*(BD[Date arrivée]&lt;=Résa!AB$7)*(BD[Date départ]&gt;Résa!AB$7))&gt;1,-1,
IF(SUMPRODUCT((BD[N° Chambre]=Tab_Résa[[#This Row],[N° Chambre]])*(BD[Date arrivée]&lt;=Résa!AB$7)*(BD[Date départ]&gt;Résa!AB$7))=0,"",
1+
IF(SUMPRODUCT((BD[N° Chambre]=Tab_Résa[[#This Row],[N° Chambre]])*(BD[Date arrivée]=Résa!AB$7)*(BD[Date départ]&gt;Résa!AB$7))=1,1,0)+
IF(SUMPRODUCT((BD[N° Chambre]=Tab_Résa[[#This Row],[N° Chambre]])*(BD[Date arrivée]&lt;=Résa!AB$7)*(BD[Date départ]&gt;Résa!AB$7)*(BD[Payé]="Oui"))=1,2,0)))</f>
        <v/>
      </c>
      <c r="AC12" s="53" t="str">
        <f>IF(SUMPRODUCT((BD[N° Chambre]=Tab_Résa[[#This Row],[N° Chambre]])*(BD[Date arrivée]&lt;=Résa!AC$7)*(BD[Date départ]&gt;Résa!AC$7))&gt;1,-1,
IF(SUMPRODUCT((BD[N° Chambre]=Tab_Résa[[#This Row],[N° Chambre]])*(BD[Date arrivée]&lt;=Résa!AC$7)*(BD[Date départ]&gt;Résa!AC$7))=0,"",
1+
IF(SUMPRODUCT((BD[N° Chambre]=Tab_Résa[[#This Row],[N° Chambre]])*(BD[Date arrivée]=Résa!AC$7)*(BD[Date départ]&gt;Résa!AC$7))=1,1,0)+
IF(SUMPRODUCT((BD[N° Chambre]=Tab_Résa[[#This Row],[N° Chambre]])*(BD[Date arrivée]&lt;=Résa!AC$7)*(BD[Date départ]&gt;Résa!AC$7)*(BD[Payé]="Oui"))=1,2,0)))</f>
        <v/>
      </c>
      <c r="AD12" s="53" t="str">
        <f>IF(SUMPRODUCT((BD[N° Chambre]=Tab_Résa[[#This Row],[N° Chambre]])*(BD[Date arrivée]&lt;=Résa!AD$7)*(BD[Date départ]&gt;Résa!AD$7))&gt;1,-1,
IF(SUMPRODUCT((BD[N° Chambre]=Tab_Résa[[#This Row],[N° Chambre]])*(BD[Date arrivée]&lt;=Résa!AD$7)*(BD[Date départ]&gt;Résa!AD$7))=0,"",
1+
IF(SUMPRODUCT((BD[N° Chambre]=Tab_Résa[[#This Row],[N° Chambre]])*(BD[Date arrivée]=Résa!AD$7)*(BD[Date départ]&gt;Résa!AD$7))=1,1,0)+
IF(SUMPRODUCT((BD[N° Chambre]=Tab_Résa[[#This Row],[N° Chambre]])*(BD[Date arrivée]&lt;=Résa!AD$7)*(BD[Date départ]&gt;Résa!AD$7)*(BD[Payé]="Oui"))=1,2,0)))</f>
        <v/>
      </c>
      <c r="AE12" s="53" t="str">
        <f>IF(SUMPRODUCT((BD[N° Chambre]=Tab_Résa[[#This Row],[N° Chambre]])*(BD[Date arrivée]&lt;=Résa!AE$7)*(BD[Date départ]&gt;Résa!AE$7))&gt;1,-1,
IF(SUMPRODUCT((BD[N° Chambre]=Tab_Résa[[#This Row],[N° Chambre]])*(BD[Date arrivée]&lt;=Résa!AE$7)*(BD[Date départ]&gt;Résa!AE$7))=0,"",
1+
IF(SUMPRODUCT((BD[N° Chambre]=Tab_Résa[[#This Row],[N° Chambre]])*(BD[Date arrivée]=Résa!AE$7)*(BD[Date départ]&gt;Résa!AE$7))=1,1,0)+
IF(SUMPRODUCT((BD[N° Chambre]=Tab_Résa[[#This Row],[N° Chambre]])*(BD[Date arrivée]&lt;=Résa!AE$7)*(BD[Date départ]&gt;Résa!AE$7)*(BD[Payé]="Oui"))=1,2,0)))</f>
        <v/>
      </c>
      <c r="AF12" s="53" t="str">
        <f>IF(SUMPRODUCT((BD[N° Chambre]=Tab_Résa[[#This Row],[N° Chambre]])*(BD[Date arrivée]&lt;=Résa!AF$7)*(BD[Date départ]&gt;Résa!AF$7))&gt;1,-1,
IF(SUMPRODUCT((BD[N° Chambre]=Tab_Résa[[#This Row],[N° Chambre]])*(BD[Date arrivée]&lt;=Résa!AF$7)*(BD[Date départ]&gt;Résa!AF$7))=0,"",
1+
IF(SUMPRODUCT((BD[N° Chambre]=Tab_Résa[[#This Row],[N° Chambre]])*(BD[Date arrivée]=Résa!AF$7)*(BD[Date départ]&gt;Résa!AF$7))=1,1,0)+
IF(SUMPRODUCT((BD[N° Chambre]=Tab_Résa[[#This Row],[N° Chambre]])*(BD[Date arrivée]&lt;=Résa!AF$7)*(BD[Date départ]&gt;Résa!AF$7)*(BD[Payé]="Oui"))=1,2,0)))</f>
        <v/>
      </c>
      <c r="AG12" s="53" t="str">
        <f>IF(SUMPRODUCT((BD[N° Chambre]=Tab_Résa[[#This Row],[N° Chambre]])*(BD[Date arrivée]&lt;=Résa!AG$7)*(BD[Date départ]&gt;Résa!AG$7))&gt;1,-1,
IF(SUMPRODUCT((BD[N° Chambre]=Tab_Résa[[#This Row],[N° Chambre]])*(BD[Date arrivée]&lt;=Résa!AG$7)*(BD[Date départ]&gt;Résa!AG$7))=0,"",
1+
IF(SUMPRODUCT((BD[N° Chambre]=Tab_Résa[[#This Row],[N° Chambre]])*(BD[Date arrivée]=Résa!AG$7)*(BD[Date départ]&gt;Résa!AG$7))=1,1,0)+
IF(SUMPRODUCT((BD[N° Chambre]=Tab_Résa[[#This Row],[N° Chambre]])*(BD[Date arrivée]&lt;=Résa!AG$7)*(BD[Date départ]&gt;Résa!AG$7)*(BD[Payé]="Oui"))=1,2,0)))</f>
        <v/>
      </c>
      <c r="AH12" s="53" t="str">
        <f>IF(SUMPRODUCT((BD[N° Chambre]=Tab_Résa[[#This Row],[N° Chambre]])*(BD[Date arrivée]&lt;=Résa!AH$7)*(BD[Date départ]&gt;Résa!AH$7))&gt;1,-1,
IF(SUMPRODUCT((BD[N° Chambre]=Tab_Résa[[#This Row],[N° Chambre]])*(BD[Date arrivée]&lt;=Résa!AH$7)*(BD[Date départ]&gt;Résa!AH$7))=0,"",
1+
IF(SUMPRODUCT((BD[N° Chambre]=Tab_Résa[[#This Row],[N° Chambre]])*(BD[Date arrivée]=Résa!AH$7)*(BD[Date départ]&gt;Résa!AH$7))=1,1,0)+
IF(SUMPRODUCT((BD[N° Chambre]=Tab_Résa[[#This Row],[N° Chambre]])*(BD[Date arrivée]&lt;=Résa!AH$7)*(BD[Date départ]&gt;Résa!AH$7)*(BD[Payé]="Oui"))=1,2,0)))</f>
        <v/>
      </c>
      <c r="AI12" s="53" t="str">
        <f>IF(SUMPRODUCT((BD[N° Chambre]=Tab_Résa[[#This Row],[N° Chambre]])*(BD[Date arrivée]&lt;=Résa!AI$7)*(BD[Date départ]&gt;Résa!AI$7))&gt;1,-1,
IF(SUMPRODUCT((BD[N° Chambre]=Tab_Résa[[#This Row],[N° Chambre]])*(BD[Date arrivée]&lt;=Résa!AI$7)*(BD[Date départ]&gt;Résa!AI$7))=0,"",
1+
IF(SUMPRODUCT((BD[N° Chambre]=Tab_Résa[[#This Row],[N° Chambre]])*(BD[Date arrivée]=Résa!AI$7)*(BD[Date départ]&gt;Résa!AI$7))=1,1,0)+
IF(SUMPRODUCT((BD[N° Chambre]=Tab_Résa[[#This Row],[N° Chambre]])*(BD[Date arrivée]&lt;=Résa!AI$7)*(BD[Date départ]&gt;Résa!AI$7)*(BD[Payé]="Oui"))=1,2,0)))</f>
        <v/>
      </c>
      <c r="AJ12" s="53" t="str">
        <f>IF(SUMPRODUCT((BD[N° Chambre]=Tab_Résa[[#This Row],[N° Chambre]])*(BD[Date arrivée]&lt;=Résa!AJ$7)*(BD[Date départ]&gt;Résa!AJ$7))&gt;1,-1,
IF(SUMPRODUCT((BD[N° Chambre]=Tab_Résa[[#This Row],[N° Chambre]])*(BD[Date arrivée]&lt;=Résa!AJ$7)*(BD[Date départ]&gt;Résa!AJ$7))=0,"",
1+
IF(SUMPRODUCT((BD[N° Chambre]=Tab_Résa[[#This Row],[N° Chambre]])*(BD[Date arrivée]=Résa!AJ$7)*(BD[Date départ]&gt;Résa!AJ$7))=1,1,0)+
IF(SUMPRODUCT((BD[N° Chambre]=Tab_Résa[[#This Row],[N° Chambre]])*(BD[Date arrivée]&lt;=Résa!AJ$7)*(BD[Date départ]&gt;Résa!AJ$7)*(BD[Payé]="Oui"))=1,2,0)))</f>
        <v/>
      </c>
      <c r="AK12" s="53" t="str">
        <f>IF(SUMPRODUCT((BD[N° Chambre]=Tab_Résa[[#This Row],[N° Chambre]])*(BD[Date arrivée]&lt;=Résa!AK$7)*(BD[Date départ]&gt;Résa!AK$7))&gt;1,-1,
IF(SUMPRODUCT((BD[N° Chambre]=Tab_Résa[[#This Row],[N° Chambre]])*(BD[Date arrivée]&lt;=Résa!AK$7)*(BD[Date départ]&gt;Résa!AK$7))=0,"",
1+
IF(SUMPRODUCT((BD[N° Chambre]=Tab_Résa[[#This Row],[N° Chambre]])*(BD[Date arrivée]=Résa!AK$7)*(BD[Date départ]&gt;Résa!AK$7))=1,1,0)+
IF(SUMPRODUCT((BD[N° Chambre]=Tab_Résa[[#This Row],[N° Chambre]])*(BD[Date arrivée]&lt;=Résa!AK$7)*(BD[Date départ]&gt;Résa!AK$7)*(BD[Payé]="Oui"))=1,2,0)))</f>
        <v/>
      </c>
      <c r="AL12" s="53" t="str">
        <f>IF(SUMPRODUCT((BD[N° Chambre]=Tab_Résa[[#This Row],[N° Chambre]])*(BD[Date arrivée]&lt;=Résa!AL$7)*(BD[Date départ]&gt;Résa!AL$7))&gt;1,-1,
IF(SUMPRODUCT((BD[N° Chambre]=Tab_Résa[[#This Row],[N° Chambre]])*(BD[Date arrivée]&lt;=Résa!AL$7)*(BD[Date départ]&gt;Résa!AL$7))=0,"",
1+
IF(SUMPRODUCT((BD[N° Chambre]=Tab_Résa[[#This Row],[N° Chambre]])*(BD[Date arrivée]=Résa!AL$7)*(BD[Date départ]&gt;Résa!AL$7))=1,1,0)+
IF(SUMPRODUCT((BD[N° Chambre]=Tab_Résa[[#This Row],[N° Chambre]])*(BD[Date arrivée]&lt;=Résa!AL$7)*(BD[Date départ]&gt;Résa!AL$7)*(BD[Payé]="Oui"))=1,2,0)))</f>
        <v/>
      </c>
      <c r="AM12" s="53" t="str">
        <f>IF(SUMPRODUCT((BD[N° Chambre]=Tab_Résa[[#This Row],[N° Chambre]])*(BD[Date arrivée]&lt;=Résa!AM$7)*(BD[Date départ]&gt;Résa!AM$7))&gt;1,-1,
IF(SUMPRODUCT((BD[N° Chambre]=Tab_Résa[[#This Row],[N° Chambre]])*(BD[Date arrivée]&lt;=Résa!AM$7)*(BD[Date départ]&gt;Résa!AM$7))=0,"",
1+
IF(SUMPRODUCT((BD[N° Chambre]=Tab_Résa[[#This Row],[N° Chambre]])*(BD[Date arrivée]=Résa!AM$7)*(BD[Date départ]&gt;Résa!AM$7))=1,1,0)+
IF(SUMPRODUCT((BD[N° Chambre]=Tab_Résa[[#This Row],[N° Chambre]])*(BD[Date arrivée]&lt;=Résa!AM$7)*(BD[Date départ]&gt;Résa!AM$7)*(BD[Payé]="Oui"))=1,2,0)))</f>
        <v/>
      </c>
      <c r="AN12" s="57" t="str">
        <f>IF(SUMPRODUCT((BD[N° Chambre]=Tab_Résa[[#This Row],[N° Chambre]])*(BD[Date arrivée]&lt;=Résa!AN$7)*(BD[Date départ]&gt;Résa!AN$7))&gt;1,-1,
IF(SUMPRODUCT((BD[N° Chambre]=Tab_Résa[[#This Row],[N° Chambre]])*(BD[Date arrivée]&lt;=Résa!AN$7)*(BD[Date départ]&gt;Résa!AN$7))=0,"",
1+
IF(SUMPRODUCT((BD[N° Chambre]=Tab_Résa[[#This Row],[N° Chambre]])*(BD[Date arrivée]=Résa!AN$7)*(BD[Date départ]&gt;Résa!AN$7))=1,1,0)+
IF(SUMPRODUCT((BD[N° Chambre]=Tab_Résa[[#This Row],[N° Chambre]])*(BD[Date arrivée]&lt;=Résa!AN$7)*(BD[Date départ]&gt;Résa!AN$7)*(BD[Payé]="Oui"))=1,2,0)))</f>
        <v/>
      </c>
      <c r="AO12" s="26" t="str">
        <f>IF(SUMPRODUCT((BD[N° Chambre]=Tab_Résa[[#This Row],[N° Chambre]])*(BD[Date arrivée]&lt;=Résa!AO$7)*(BD[Date départ]&gt;Résa!AO$7))&gt;1,-1,
IF(SUMPRODUCT((BD[N° Chambre]=Tab_Résa[[#This Row],[N° Chambre]])*(BD[Date arrivée]&lt;=Résa!AO$7)*(BD[Date départ]&gt;Résa!AO$7))=0,"",
1+
IF(SUMPRODUCT((BD[N° Chambre]=Tab_Résa[[#This Row],[N° Chambre]])*(BD[Date arrivée]=Résa!AO$7)*(BD[Date départ]&gt;Résa!AO$7))=1,1,0)+
IF(SUMPRODUCT((BD[N° Chambre]=Tab_Résa[[#This Row],[N° Chambre]])*(BD[Date arrivée]&lt;=Résa!AO$7)*(BD[Date départ]&gt;Résa!AO$7)*(BD[Payé]="Oui"))=1,2,0)))</f>
        <v/>
      </c>
      <c r="AP12" s="76" t="e">
        <f>INDEX(Tab_Résa[[C1]:[C36]],ROW()-ROW(Chambres),MATCH(J_Rech,$F$7:$AO$7,0))</f>
        <v>#N/A</v>
      </c>
    </row>
    <row r="13" spans="1:42" ht="15" customHeight="1" x14ac:dyDescent="0.3">
      <c r="A13" s="52" t="s">
        <v>106</v>
      </c>
      <c r="B13" s="49">
        <v>120</v>
      </c>
      <c r="C13" s="50">
        <v>4</v>
      </c>
      <c r="D13" s="50" t="s">
        <v>11</v>
      </c>
      <c r="E13" s="74"/>
      <c r="F13" s="53" t="str">
        <f>IF(SUMPRODUCT((BD[N° Chambre]=Tab_Résa[[#This Row],[N° Chambre]])*(BD[Date arrivée]&lt;=Résa!F$7)*(BD[Date départ]&gt;Résa!F$7))&gt;1,-1,
IF(SUMPRODUCT((BD[N° Chambre]=Tab_Résa[[#This Row],[N° Chambre]])*(BD[Date arrivée]&lt;=Résa!F$7)*(BD[Date départ]&gt;Résa!F$7))=0,"",
1+
IF(SUMPRODUCT((BD[N° Chambre]=Tab_Résa[[#This Row],[N° Chambre]])*(BD[Date arrivée]=Résa!F$7)*(BD[Date départ]&gt;Résa!F$7))=1,1,0)+
IF(SUMPRODUCT((BD[N° Chambre]=Tab_Résa[[#This Row],[N° Chambre]])*(BD[Date arrivée]&lt;=Résa!F$7)*(BD[Date départ]&gt;Résa!F$7)*(BD[Payé]="Oui"))=1,2,0)))</f>
        <v/>
      </c>
      <c r="G13" s="53" t="str">
        <f>IF(SUMPRODUCT((BD[N° Chambre]=Tab_Résa[[#This Row],[N° Chambre]])*(BD[Date arrivée]&lt;=Résa!G$7)*(BD[Date départ]&gt;Résa!G$7))&gt;1,-1,
IF(SUMPRODUCT((BD[N° Chambre]=Tab_Résa[[#This Row],[N° Chambre]])*(BD[Date arrivée]&lt;=Résa!G$7)*(BD[Date départ]&gt;Résa!G$7))=0,"",
1+
IF(SUMPRODUCT((BD[N° Chambre]=Tab_Résa[[#This Row],[N° Chambre]])*(BD[Date arrivée]=Résa!G$7)*(BD[Date départ]&gt;Résa!G$7))=1,1,0)+
IF(SUMPRODUCT((BD[N° Chambre]=Tab_Résa[[#This Row],[N° Chambre]])*(BD[Date arrivée]&lt;=Résa!G$7)*(BD[Date départ]&gt;Résa!G$7)*(BD[Payé]="Oui"))=1,2,0)))</f>
        <v/>
      </c>
      <c r="H13" s="53" t="str">
        <f>IF(SUMPRODUCT((BD[N° Chambre]=Tab_Résa[[#This Row],[N° Chambre]])*(BD[Date arrivée]&lt;=Résa!H$7)*(BD[Date départ]&gt;Résa!H$7))&gt;1,-1,
IF(SUMPRODUCT((BD[N° Chambre]=Tab_Résa[[#This Row],[N° Chambre]])*(BD[Date arrivée]&lt;=Résa!H$7)*(BD[Date départ]&gt;Résa!H$7))=0,"",
1+
IF(SUMPRODUCT((BD[N° Chambre]=Tab_Résa[[#This Row],[N° Chambre]])*(BD[Date arrivée]=Résa!H$7)*(BD[Date départ]&gt;Résa!H$7))=1,1,0)+
IF(SUMPRODUCT((BD[N° Chambre]=Tab_Résa[[#This Row],[N° Chambre]])*(BD[Date arrivée]&lt;=Résa!H$7)*(BD[Date départ]&gt;Résa!H$7)*(BD[Payé]="Oui"))=1,2,0)))</f>
        <v/>
      </c>
      <c r="I13" s="53" t="str">
        <f>IF(SUMPRODUCT((BD[N° Chambre]=Tab_Résa[[#This Row],[N° Chambre]])*(BD[Date arrivée]&lt;=Résa!I$7)*(BD[Date départ]&gt;Résa!I$7))&gt;1,-1,
IF(SUMPRODUCT((BD[N° Chambre]=Tab_Résa[[#This Row],[N° Chambre]])*(BD[Date arrivée]&lt;=Résa!I$7)*(BD[Date départ]&gt;Résa!I$7))=0,"",
1+
IF(SUMPRODUCT((BD[N° Chambre]=Tab_Résa[[#This Row],[N° Chambre]])*(BD[Date arrivée]=Résa!I$7)*(BD[Date départ]&gt;Résa!I$7))=1,1,0)+
IF(SUMPRODUCT((BD[N° Chambre]=Tab_Résa[[#This Row],[N° Chambre]])*(BD[Date arrivée]&lt;=Résa!I$7)*(BD[Date départ]&gt;Résa!I$7)*(BD[Payé]="Oui"))=1,2,0)))</f>
        <v/>
      </c>
      <c r="J13" s="53" t="str">
        <f>IF(SUMPRODUCT((BD[N° Chambre]=Tab_Résa[[#This Row],[N° Chambre]])*(BD[Date arrivée]&lt;=Résa!J$7)*(BD[Date départ]&gt;Résa!J$7))&gt;1,-1,
IF(SUMPRODUCT((BD[N° Chambre]=Tab_Résa[[#This Row],[N° Chambre]])*(BD[Date arrivée]&lt;=Résa!J$7)*(BD[Date départ]&gt;Résa!J$7))=0,"",
1+
IF(SUMPRODUCT((BD[N° Chambre]=Tab_Résa[[#This Row],[N° Chambre]])*(BD[Date arrivée]=Résa!J$7)*(BD[Date départ]&gt;Résa!J$7))=1,1,0)+
IF(SUMPRODUCT((BD[N° Chambre]=Tab_Résa[[#This Row],[N° Chambre]])*(BD[Date arrivée]&lt;=Résa!J$7)*(BD[Date départ]&gt;Résa!J$7)*(BD[Payé]="Oui"))=1,2,0)))</f>
        <v/>
      </c>
      <c r="K13" s="53" t="str">
        <f>IF(SUMPRODUCT((BD[N° Chambre]=Tab_Résa[[#This Row],[N° Chambre]])*(BD[Date arrivée]&lt;=Résa!K$7)*(BD[Date départ]&gt;Résa!K$7))&gt;1,-1,
IF(SUMPRODUCT((BD[N° Chambre]=Tab_Résa[[#This Row],[N° Chambre]])*(BD[Date arrivée]&lt;=Résa!K$7)*(BD[Date départ]&gt;Résa!K$7))=0,"",
1+
IF(SUMPRODUCT((BD[N° Chambre]=Tab_Résa[[#This Row],[N° Chambre]])*(BD[Date arrivée]=Résa!K$7)*(BD[Date départ]&gt;Résa!K$7))=1,1,0)+
IF(SUMPRODUCT((BD[N° Chambre]=Tab_Résa[[#This Row],[N° Chambre]])*(BD[Date arrivée]&lt;=Résa!K$7)*(BD[Date départ]&gt;Résa!K$7)*(BD[Payé]="Oui"))=1,2,0)))</f>
        <v/>
      </c>
      <c r="L13" s="53" t="str">
        <f>IF(SUMPRODUCT((BD[N° Chambre]=Tab_Résa[[#This Row],[N° Chambre]])*(BD[Date arrivée]&lt;=Résa!L$7)*(BD[Date départ]&gt;Résa!L$7))&gt;1,-1,
IF(SUMPRODUCT((BD[N° Chambre]=Tab_Résa[[#This Row],[N° Chambre]])*(BD[Date arrivée]&lt;=Résa!L$7)*(BD[Date départ]&gt;Résa!L$7))=0,"",
1+
IF(SUMPRODUCT((BD[N° Chambre]=Tab_Résa[[#This Row],[N° Chambre]])*(BD[Date arrivée]=Résa!L$7)*(BD[Date départ]&gt;Résa!L$7))=1,1,0)+
IF(SUMPRODUCT((BD[N° Chambre]=Tab_Résa[[#This Row],[N° Chambre]])*(BD[Date arrivée]&lt;=Résa!L$7)*(BD[Date départ]&gt;Résa!L$7)*(BD[Payé]="Oui"))=1,2,0)))</f>
        <v/>
      </c>
      <c r="M13" s="53" t="str">
        <f>IF(SUMPRODUCT((BD[N° Chambre]=Tab_Résa[[#This Row],[N° Chambre]])*(BD[Date arrivée]&lt;=Résa!M$7)*(BD[Date départ]&gt;Résa!M$7))&gt;1,-1,
IF(SUMPRODUCT((BD[N° Chambre]=Tab_Résa[[#This Row],[N° Chambre]])*(BD[Date arrivée]&lt;=Résa!M$7)*(BD[Date départ]&gt;Résa!M$7))=0,"",
1+
IF(SUMPRODUCT((BD[N° Chambre]=Tab_Résa[[#This Row],[N° Chambre]])*(BD[Date arrivée]=Résa!M$7)*(BD[Date départ]&gt;Résa!M$7))=1,1,0)+
IF(SUMPRODUCT((BD[N° Chambre]=Tab_Résa[[#This Row],[N° Chambre]])*(BD[Date arrivée]&lt;=Résa!M$7)*(BD[Date départ]&gt;Résa!M$7)*(BD[Payé]="Oui"))=1,2,0)))</f>
        <v/>
      </c>
      <c r="N13" s="53" t="str">
        <f>IF(SUMPRODUCT((BD[N° Chambre]=Tab_Résa[[#This Row],[N° Chambre]])*(BD[Date arrivée]&lt;=Résa!N$7)*(BD[Date départ]&gt;Résa!N$7))&gt;1,-1,
IF(SUMPRODUCT((BD[N° Chambre]=Tab_Résa[[#This Row],[N° Chambre]])*(BD[Date arrivée]&lt;=Résa!N$7)*(BD[Date départ]&gt;Résa!N$7))=0,"",
1+
IF(SUMPRODUCT((BD[N° Chambre]=Tab_Résa[[#This Row],[N° Chambre]])*(BD[Date arrivée]=Résa!N$7)*(BD[Date départ]&gt;Résa!N$7))=1,1,0)+
IF(SUMPRODUCT((BD[N° Chambre]=Tab_Résa[[#This Row],[N° Chambre]])*(BD[Date arrivée]&lt;=Résa!N$7)*(BD[Date départ]&gt;Résa!N$7)*(BD[Payé]="Oui"))=1,2,0)))</f>
        <v/>
      </c>
      <c r="O13" s="53" t="str">
        <f>IF(SUMPRODUCT((BD[N° Chambre]=Tab_Résa[[#This Row],[N° Chambre]])*(BD[Date arrivée]&lt;=Résa!O$7)*(BD[Date départ]&gt;Résa!O$7))&gt;1,-1,
IF(SUMPRODUCT((BD[N° Chambre]=Tab_Résa[[#This Row],[N° Chambre]])*(BD[Date arrivée]&lt;=Résa!O$7)*(BD[Date départ]&gt;Résa!O$7))=0,"",
1+
IF(SUMPRODUCT((BD[N° Chambre]=Tab_Résa[[#This Row],[N° Chambre]])*(BD[Date arrivée]=Résa!O$7)*(BD[Date départ]&gt;Résa!O$7))=1,1,0)+
IF(SUMPRODUCT((BD[N° Chambre]=Tab_Résa[[#This Row],[N° Chambre]])*(BD[Date arrivée]&lt;=Résa!O$7)*(BD[Date départ]&gt;Résa!O$7)*(BD[Payé]="Oui"))=1,2,0)))</f>
        <v/>
      </c>
      <c r="P13" s="53" t="str">
        <f>IF(SUMPRODUCT((BD[N° Chambre]=Tab_Résa[[#This Row],[N° Chambre]])*(BD[Date arrivée]&lt;=Résa!P$7)*(BD[Date départ]&gt;Résa!P$7))&gt;1,-1,
IF(SUMPRODUCT((BD[N° Chambre]=Tab_Résa[[#This Row],[N° Chambre]])*(BD[Date arrivée]&lt;=Résa!P$7)*(BD[Date départ]&gt;Résa!P$7))=0,"",
1+
IF(SUMPRODUCT((BD[N° Chambre]=Tab_Résa[[#This Row],[N° Chambre]])*(BD[Date arrivée]=Résa!P$7)*(BD[Date départ]&gt;Résa!P$7))=1,1,0)+
IF(SUMPRODUCT((BD[N° Chambre]=Tab_Résa[[#This Row],[N° Chambre]])*(BD[Date arrivée]&lt;=Résa!P$7)*(BD[Date départ]&gt;Résa!P$7)*(BD[Payé]="Oui"))=1,2,0)))</f>
        <v/>
      </c>
      <c r="Q13" s="53" t="str">
        <f>IF(SUMPRODUCT((BD[N° Chambre]=Tab_Résa[[#This Row],[N° Chambre]])*(BD[Date arrivée]&lt;=Résa!Q$7)*(BD[Date départ]&gt;Résa!Q$7))&gt;1,-1,
IF(SUMPRODUCT((BD[N° Chambre]=Tab_Résa[[#This Row],[N° Chambre]])*(BD[Date arrivée]&lt;=Résa!Q$7)*(BD[Date départ]&gt;Résa!Q$7))=0,"",
1+
IF(SUMPRODUCT((BD[N° Chambre]=Tab_Résa[[#This Row],[N° Chambre]])*(BD[Date arrivée]=Résa!Q$7)*(BD[Date départ]&gt;Résa!Q$7))=1,1,0)+
IF(SUMPRODUCT((BD[N° Chambre]=Tab_Résa[[#This Row],[N° Chambre]])*(BD[Date arrivée]&lt;=Résa!Q$7)*(BD[Date départ]&gt;Résa!Q$7)*(BD[Payé]="Oui"))=1,2,0)))</f>
        <v/>
      </c>
      <c r="R13" s="53" t="str">
        <f>IF(SUMPRODUCT((BD[N° Chambre]=Tab_Résa[[#This Row],[N° Chambre]])*(BD[Date arrivée]&lt;=Résa!R$7)*(BD[Date départ]&gt;Résa!R$7))&gt;1,-1,
IF(SUMPRODUCT((BD[N° Chambre]=Tab_Résa[[#This Row],[N° Chambre]])*(BD[Date arrivée]&lt;=Résa!R$7)*(BD[Date départ]&gt;Résa!R$7))=0,"",
1+
IF(SUMPRODUCT((BD[N° Chambre]=Tab_Résa[[#This Row],[N° Chambre]])*(BD[Date arrivée]=Résa!R$7)*(BD[Date départ]&gt;Résa!R$7))=1,1,0)+
IF(SUMPRODUCT((BD[N° Chambre]=Tab_Résa[[#This Row],[N° Chambre]])*(BD[Date arrivée]&lt;=Résa!R$7)*(BD[Date départ]&gt;Résa!R$7)*(BD[Payé]="Oui"))=1,2,0)))</f>
        <v/>
      </c>
      <c r="S13" s="53" t="str">
        <f>IF(SUMPRODUCT((BD[N° Chambre]=Tab_Résa[[#This Row],[N° Chambre]])*(BD[Date arrivée]&lt;=Résa!S$7)*(BD[Date départ]&gt;Résa!S$7))&gt;1,-1,
IF(SUMPRODUCT((BD[N° Chambre]=Tab_Résa[[#This Row],[N° Chambre]])*(BD[Date arrivée]&lt;=Résa!S$7)*(BD[Date départ]&gt;Résa!S$7))=0,"",
1+
IF(SUMPRODUCT((BD[N° Chambre]=Tab_Résa[[#This Row],[N° Chambre]])*(BD[Date arrivée]=Résa!S$7)*(BD[Date départ]&gt;Résa!S$7))=1,1,0)+
IF(SUMPRODUCT((BD[N° Chambre]=Tab_Résa[[#This Row],[N° Chambre]])*(BD[Date arrivée]&lt;=Résa!S$7)*(BD[Date départ]&gt;Résa!S$7)*(BD[Payé]="Oui"))=1,2,0)))</f>
        <v/>
      </c>
      <c r="T13" s="53" t="str">
        <f>IF(SUMPRODUCT((BD[N° Chambre]=Tab_Résa[[#This Row],[N° Chambre]])*(BD[Date arrivée]&lt;=Résa!T$7)*(BD[Date départ]&gt;Résa!T$7))&gt;1,-1,
IF(SUMPRODUCT((BD[N° Chambre]=Tab_Résa[[#This Row],[N° Chambre]])*(BD[Date arrivée]&lt;=Résa!T$7)*(BD[Date départ]&gt;Résa!T$7))=0,"",
1+
IF(SUMPRODUCT((BD[N° Chambre]=Tab_Résa[[#This Row],[N° Chambre]])*(BD[Date arrivée]=Résa!T$7)*(BD[Date départ]&gt;Résa!T$7))=1,1,0)+
IF(SUMPRODUCT((BD[N° Chambre]=Tab_Résa[[#This Row],[N° Chambre]])*(BD[Date arrivée]&lt;=Résa!T$7)*(BD[Date départ]&gt;Résa!T$7)*(BD[Payé]="Oui"))=1,2,0)))</f>
        <v/>
      </c>
      <c r="U13" s="53" t="str">
        <f>IF(SUMPRODUCT((BD[N° Chambre]=Tab_Résa[[#This Row],[N° Chambre]])*(BD[Date arrivée]&lt;=Résa!U$7)*(BD[Date départ]&gt;Résa!U$7))&gt;1,-1,
IF(SUMPRODUCT((BD[N° Chambre]=Tab_Résa[[#This Row],[N° Chambre]])*(BD[Date arrivée]&lt;=Résa!U$7)*(BD[Date départ]&gt;Résa!U$7))=0,"",
1+
IF(SUMPRODUCT((BD[N° Chambre]=Tab_Résa[[#This Row],[N° Chambre]])*(BD[Date arrivée]=Résa!U$7)*(BD[Date départ]&gt;Résa!VU11))=1,1,0)+
IF(SUMPRODUCT((BD[N° Chambre]=Tab_Résa[[#This Row],[N° Chambre]])*(BD[Date arrivée]&lt;=Résa!U$7)*(BD[Date départ]&gt;Résa!U$7)*(BD[Payé]="Oui"))=1,2,0)))</f>
        <v/>
      </c>
      <c r="V13" s="53" t="str">
        <f>IF(SUMPRODUCT((BD[N° Chambre]=Tab_Résa[[#This Row],[N° Chambre]])*(BD[Date arrivée]&lt;=Résa!V$7)*(BD[Date départ]&gt;Résa!V$7))&gt;1,-1,
IF(SUMPRODUCT((BD[N° Chambre]=Tab_Résa[[#This Row],[N° Chambre]])*(BD[Date arrivée]&lt;=Résa!V$7)*(BD[Date départ]&gt;Résa!V$7))=0,"",
1+
IF(SUMPRODUCT((BD[N° Chambre]=Tab_Résa[[#This Row],[N° Chambre]])*(BD[Date arrivée]=Résa!V$7)*(BD[Date départ]&gt;Résa!V$7))=1,1,0)+
IF(SUMPRODUCT((BD[N° Chambre]=Tab_Résa[[#This Row],[N° Chambre]])*(BD[Date arrivée]&lt;=Résa!V$7)*(BD[Date départ]&gt;Résa!V$7)*(BD[Payé]="Oui"))=1,2,0)))</f>
        <v/>
      </c>
      <c r="W13" s="53" t="str">
        <f>IF(SUMPRODUCT((BD[N° Chambre]=Tab_Résa[[#This Row],[N° Chambre]])*(BD[Date arrivée]&lt;=Résa!W$7)*(BD[Date départ]&gt;Résa!W$7))&gt;1,-1,
IF(SUMPRODUCT((BD[N° Chambre]=Tab_Résa[[#This Row],[N° Chambre]])*(BD[Date arrivée]&lt;=Résa!W$7)*(BD[Date départ]&gt;Résa!W$7))=0,"",
1+
IF(SUMPRODUCT((BD[N° Chambre]=Tab_Résa[[#This Row],[N° Chambre]])*(BD[Date arrivée]=Résa!W$7)*(BD[Date départ]&gt;Résa!W$7))=1,1,0)+
IF(SUMPRODUCT((BD[N° Chambre]=Tab_Résa[[#This Row],[N° Chambre]])*(BD[Date arrivée]&lt;=Résa!W$7)*(BD[Date départ]&gt;Résa!W$7)*(BD[Payé]="Oui"))=1,2,0)))</f>
        <v/>
      </c>
      <c r="X13" s="53" t="str">
        <f>IF(SUMPRODUCT((BD[N° Chambre]=Tab_Résa[[#This Row],[N° Chambre]])*(BD[Date arrivée]&lt;=Résa!X$7)*(BD[Date départ]&gt;Résa!X$7))&gt;1,-1,
IF(SUMPRODUCT((BD[N° Chambre]=Tab_Résa[[#This Row],[N° Chambre]])*(BD[Date arrivée]&lt;=Résa!X$7)*(BD[Date départ]&gt;Résa!X$7))=0,"",
1+
IF(SUMPRODUCT((BD[N° Chambre]=Tab_Résa[[#This Row],[N° Chambre]])*(BD[Date arrivée]=Résa!X$7)*(BD[Date départ]&gt;Résa!X$7))=1,1,0)+
IF(SUMPRODUCT((BD[N° Chambre]=Tab_Résa[[#This Row],[N° Chambre]])*(BD[Date arrivée]&lt;=Résa!X$7)*(BD[Date départ]&gt;Résa!X$7)*(BD[Payé]="Oui"))=1,2,0)))</f>
        <v/>
      </c>
      <c r="Y13" s="53" t="str">
        <f>IF(SUMPRODUCT((BD[N° Chambre]=Tab_Résa[[#This Row],[N° Chambre]])*(BD[Date arrivée]&lt;=Résa!Y$7)*(BD[Date départ]&gt;Résa!Y$7))&gt;1,-1,
IF(SUMPRODUCT((BD[N° Chambre]=Tab_Résa[[#This Row],[N° Chambre]])*(BD[Date arrivée]&lt;=Résa!Y$7)*(BD[Date départ]&gt;Résa!Y$7))=0,"",
1+
IF(SUMPRODUCT((BD[N° Chambre]=Tab_Résa[[#This Row],[N° Chambre]])*(BD[Date arrivée]=Résa!Y$7)*(BD[Date départ]&gt;Résa!Y$7))=1,1,0)+
IF(SUMPRODUCT((BD[N° Chambre]=Tab_Résa[[#This Row],[N° Chambre]])*(BD[Date arrivée]&lt;=Résa!Y$7)*(BD[Date départ]&gt;Résa!Y$7)*(BD[Payé]="Oui"))=1,2,0)))</f>
        <v/>
      </c>
      <c r="Z13" s="53" t="str">
        <f>IF(SUMPRODUCT((BD[N° Chambre]=Tab_Résa[[#This Row],[N° Chambre]])*(BD[Date arrivée]&lt;=Résa!Z$7)*(BD[Date départ]&gt;Résa!Z$7))&gt;1,-1,
IF(SUMPRODUCT((BD[N° Chambre]=Tab_Résa[[#This Row],[N° Chambre]])*(BD[Date arrivée]&lt;=Résa!Z$7)*(BD[Date départ]&gt;Résa!Z$7))=0,"",
1+
IF(SUMPRODUCT((BD[N° Chambre]=Tab_Résa[[#This Row],[N° Chambre]])*(BD[Date arrivée]=Résa!Z$7)*(BD[Date départ]&gt;Résa!Z$7))=1,1,0)+
IF(SUMPRODUCT((BD[N° Chambre]=Tab_Résa[[#This Row],[N° Chambre]])*(BD[Date arrivée]&lt;=Résa!Z$7)*(BD[Date départ]&gt;Résa!Z$7)*(BD[Payé]="Oui"))=1,2,0)))</f>
        <v/>
      </c>
      <c r="AA13" s="53" t="str">
        <f>IF(SUMPRODUCT((BD[N° Chambre]=Tab_Résa[[#This Row],[N° Chambre]])*(BD[Date arrivée]&lt;=Résa!AA$7)*(BD[Date départ]&gt;Résa!AA$7))&gt;1,-1,
IF(SUMPRODUCT((BD[N° Chambre]=Tab_Résa[[#This Row],[N° Chambre]])*(BD[Date arrivée]&lt;=Résa!AA$7)*(BD[Date départ]&gt;Résa!AA$7))=0,"",
1+
IF(SUMPRODUCT((BD[N° Chambre]=Tab_Résa[[#This Row],[N° Chambre]])*(BD[Date arrivée]=Résa!AA$7)*(BD[Date départ]&gt;Résa!AA$7))=1,1,0)+
IF(SUMPRODUCT((BD[N° Chambre]=Tab_Résa[[#This Row],[N° Chambre]])*(BD[Date arrivée]&lt;=Résa!AA$7)*(BD[Date départ]&gt;Résa!AA$7)*(BD[Payé]="Oui"))=1,2,0)))</f>
        <v/>
      </c>
      <c r="AB13" s="53" t="str">
        <f>IF(SUMPRODUCT((BD[N° Chambre]=Tab_Résa[[#This Row],[N° Chambre]])*(BD[Date arrivée]&lt;=Résa!AB$7)*(BD[Date départ]&gt;Résa!AB$7))&gt;1,-1,
IF(SUMPRODUCT((BD[N° Chambre]=Tab_Résa[[#This Row],[N° Chambre]])*(BD[Date arrivée]&lt;=Résa!AB$7)*(BD[Date départ]&gt;Résa!AB$7))=0,"",
1+
IF(SUMPRODUCT((BD[N° Chambre]=Tab_Résa[[#This Row],[N° Chambre]])*(BD[Date arrivée]=Résa!AB$7)*(BD[Date départ]&gt;Résa!AB$7))=1,1,0)+
IF(SUMPRODUCT((BD[N° Chambre]=Tab_Résa[[#This Row],[N° Chambre]])*(BD[Date arrivée]&lt;=Résa!AB$7)*(BD[Date départ]&gt;Résa!AB$7)*(BD[Payé]="Oui"))=1,2,0)))</f>
        <v/>
      </c>
      <c r="AC13" s="53" t="str">
        <f>IF(SUMPRODUCT((BD[N° Chambre]=Tab_Résa[[#This Row],[N° Chambre]])*(BD[Date arrivée]&lt;=Résa!AC$7)*(BD[Date départ]&gt;Résa!AC$7))&gt;1,-1,
IF(SUMPRODUCT((BD[N° Chambre]=Tab_Résa[[#This Row],[N° Chambre]])*(BD[Date arrivée]&lt;=Résa!AC$7)*(BD[Date départ]&gt;Résa!AC$7))=0,"",
1+
IF(SUMPRODUCT((BD[N° Chambre]=Tab_Résa[[#This Row],[N° Chambre]])*(BD[Date arrivée]=Résa!AC$7)*(BD[Date départ]&gt;Résa!AC$7))=1,1,0)+
IF(SUMPRODUCT((BD[N° Chambre]=Tab_Résa[[#This Row],[N° Chambre]])*(BD[Date arrivée]&lt;=Résa!AC$7)*(BD[Date départ]&gt;Résa!AC$7)*(BD[Payé]="Oui"))=1,2,0)))</f>
        <v/>
      </c>
      <c r="AD13" s="53" t="str">
        <f>IF(SUMPRODUCT((BD[N° Chambre]=Tab_Résa[[#This Row],[N° Chambre]])*(BD[Date arrivée]&lt;=Résa!AD$7)*(BD[Date départ]&gt;Résa!AD$7))&gt;1,-1,
IF(SUMPRODUCT((BD[N° Chambre]=Tab_Résa[[#This Row],[N° Chambre]])*(BD[Date arrivée]&lt;=Résa!AD$7)*(BD[Date départ]&gt;Résa!AD$7))=0,"",
1+
IF(SUMPRODUCT((BD[N° Chambre]=Tab_Résa[[#This Row],[N° Chambre]])*(BD[Date arrivée]=Résa!AD$7)*(BD[Date départ]&gt;Résa!AD$7))=1,1,0)+
IF(SUMPRODUCT((BD[N° Chambre]=Tab_Résa[[#This Row],[N° Chambre]])*(BD[Date arrivée]&lt;=Résa!AD$7)*(BD[Date départ]&gt;Résa!AD$7)*(BD[Payé]="Oui"))=1,2,0)))</f>
        <v/>
      </c>
      <c r="AE13" s="53" t="str">
        <f>IF(SUMPRODUCT((BD[N° Chambre]=Tab_Résa[[#This Row],[N° Chambre]])*(BD[Date arrivée]&lt;=Résa!AE$7)*(BD[Date départ]&gt;Résa!AE$7))&gt;1,-1,
IF(SUMPRODUCT((BD[N° Chambre]=Tab_Résa[[#This Row],[N° Chambre]])*(BD[Date arrivée]&lt;=Résa!AE$7)*(BD[Date départ]&gt;Résa!AE$7))=0,"",
1+
IF(SUMPRODUCT((BD[N° Chambre]=Tab_Résa[[#This Row],[N° Chambre]])*(BD[Date arrivée]=Résa!AE$7)*(BD[Date départ]&gt;Résa!AE$7))=1,1,0)+
IF(SUMPRODUCT((BD[N° Chambre]=Tab_Résa[[#This Row],[N° Chambre]])*(BD[Date arrivée]&lt;=Résa!AE$7)*(BD[Date départ]&gt;Résa!AE$7)*(BD[Payé]="Oui"))=1,2,0)))</f>
        <v/>
      </c>
      <c r="AF13" s="53" t="str">
        <f>IF(SUMPRODUCT((BD[N° Chambre]=Tab_Résa[[#This Row],[N° Chambre]])*(BD[Date arrivée]&lt;=Résa!AF$7)*(BD[Date départ]&gt;Résa!AF$7))&gt;1,-1,
IF(SUMPRODUCT((BD[N° Chambre]=Tab_Résa[[#This Row],[N° Chambre]])*(BD[Date arrivée]&lt;=Résa!AF$7)*(BD[Date départ]&gt;Résa!AF$7))=0,"",
1+
IF(SUMPRODUCT((BD[N° Chambre]=Tab_Résa[[#This Row],[N° Chambre]])*(BD[Date arrivée]=Résa!AF$7)*(BD[Date départ]&gt;Résa!AF$7))=1,1,0)+
IF(SUMPRODUCT((BD[N° Chambre]=Tab_Résa[[#This Row],[N° Chambre]])*(BD[Date arrivée]&lt;=Résa!AF$7)*(BD[Date départ]&gt;Résa!AF$7)*(BD[Payé]="Oui"))=1,2,0)))</f>
        <v/>
      </c>
      <c r="AG13" s="53" t="str">
        <f>IF(SUMPRODUCT((BD[N° Chambre]=Tab_Résa[[#This Row],[N° Chambre]])*(BD[Date arrivée]&lt;=Résa!AG$7)*(BD[Date départ]&gt;Résa!AG$7))&gt;1,-1,
IF(SUMPRODUCT((BD[N° Chambre]=Tab_Résa[[#This Row],[N° Chambre]])*(BD[Date arrivée]&lt;=Résa!AG$7)*(BD[Date départ]&gt;Résa!AG$7))=0,"",
1+
IF(SUMPRODUCT((BD[N° Chambre]=Tab_Résa[[#This Row],[N° Chambre]])*(BD[Date arrivée]=Résa!AG$7)*(BD[Date départ]&gt;Résa!AG$7))=1,1,0)+
IF(SUMPRODUCT((BD[N° Chambre]=Tab_Résa[[#This Row],[N° Chambre]])*(BD[Date arrivée]&lt;=Résa!AG$7)*(BD[Date départ]&gt;Résa!AG$7)*(BD[Payé]="Oui"))=1,2,0)))</f>
        <v/>
      </c>
      <c r="AH13" s="53" t="str">
        <f>IF(SUMPRODUCT((BD[N° Chambre]=Tab_Résa[[#This Row],[N° Chambre]])*(BD[Date arrivée]&lt;=Résa!AH$7)*(BD[Date départ]&gt;Résa!AH$7))&gt;1,-1,
IF(SUMPRODUCT((BD[N° Chambre]=Tab_Résa[[#This Row],[N° Chambre]])*(BD[Date arrivée]&lt;=Résa!AH$7)*(BD[Date départ]&gt;Résa!AH$7))=0,"",
1+
IF(SUMPRODUCT((BD[N° Chambre]=Tab_Résa[[#This Row],[N° Chambre]])*(BD[Date arrivée]=Résa!AH$7)*(BD[Date départ]&gt;Résa!AH$7))=1,1,0)+
IF(SUMPRODUCT((BD[N° Chambre]=Tab_Résa[[#This Row],[N° Chambre]])*(BD[Date arrivée]&lt;=Résa!AH$7)*(BD[Date départ]&gt;Résa!AH$7)*(BD[Payé]="Oui"))=1,2,0)))</f>
        <v/>
      </c>
      <c r="AI13" s="53" t="str">
        <f>IF(SUMPRODUCT((BD[N° Chambre]=Tab_Résa[[#This Row],[N° Chambre]])*(BD[Date arrivée]&lt;=Résa!AI$7)*(BD[Date départ]&gt;Résa!AI$7))&gt;1,-1,
IF(SUMPRODUCT((BD[N° Chambre]=Tab_Résa[[#This Row],[N° Chambre]])*(BD[Date arrivée]&lt;=Résa!AI$7)*(BD[Date départ]&gt;Résa!AI$7))=0,"",
1+
IF(SUMPRODUCT((BD[N° Chambre]=Tab_Résa[[#This Row],[N° Chambre]])*(BD[Date arrivée]=Résa!AI$7)*(BD[Date départ]&gt;Résa!AI$7))=1,1,0)+
IF(SUMPRODUCT((BD[N° Chambre]=Tab_Résa[[#This Row],[N° Chambre]])*(BD[Date arrivée]&lt;=Résa!AI$7)*(BD[Date départ]&gt;Résa!AI$7)*(BD[Payé]="Oui"))=1,2,0)))</f>
        <v/>
      </c>
      <c r="AJ13" s="53" t="str">
        <f>IF(SUMPRODUCT((BD[N° Chambre]=Tab_Résa[[#This Row],[N° Chambre]])*(BD[Date arrivée]&lt;=Résa!AJ$7)*(BD[Date départ]&gt;Résa!AJ$7))&gt;1,-1,
IF(SUMPRODUCT((BD[N° Chambre]=Tab_Résa[[#This Row],[N° Chambre]])*(BD[Date arrivée]&lt;=Résa!AJ$7)*(BD[Date départ]&gt;Résa!AJ$7))=0,"",
1+
IF(SUMPRODUCT((BD[N° Chambre]=Tab_Résa[[#This Row],[N° Chambre]])*(BD[Date arrivée]=Résa!AJ$7)*(BD[Date départ]&gt;Résa!AJ$7))=1,1,0)+
IF(SUMPRODUCT((BD[N° Chambre]=Tab_Résa[[#This Row],[N° Chambre]])*(BD[Date arrivée]&lt;=Résa!AJ$7)*(BD[Date départ]&gt;Résa!AJ$7)*(BD[Payé]="Oui"))=1,2,0)))</f>
        <v/>
      </c>
      <c r="AK13" s="53" t="str">
        <f>IF(SUMPRODUCT((BD[N° Chambre]=Tab_Résa[[#This Row],[N° Chambre]])*(BD[Date arrivée]&lt;=Résa!AK$7)*(BD[Date départ]&gt;Résa!AK$7))&gt;1,-1,
IF(SUMPRODUCT((BD[N° Chambre]=Tab_Résa[[#This Row],[N° Chambre]])*(BD[Date arrivée]&lt;=Résa!AK$7)*(BD[Date départ]&gt;Résa!AK$7))=0,"",
1+
IF(SUMPRODUCT((BD[N° Chambre]=Tab_Résa[[#This Row],[N° Chambre]])*(BD[Date arrivée]=Résa!AK$7)*(BD[Date départ]&gt;Résa!AK$7))=1,1,0)+
IF(SUMPRODUCT((BD[N° Chambre]=Tab_Résa[[#This Row],[N° Chambre]])*(BD[Date arrivée]&lt;=Résa!AK$7)*(BD[Date départ]&gt;Résa!AK$7)*(BD[Payé]="Oui"))=1,2,0)))</f>
        <v/>
      </c>
      <c r="AL13" s="53" t="str">
        <f>IF(SUMPRODUCT((BD[N° Chambre]=Tab_Résa[[#This Row],[N° Chambre]])*(BD[Date arrivée]&lt;=Résa!AL$7)*(BD[Date départ]&gt;Résa!AL$7))&gt;1,-1,
IF(SUMPRODUCT((BD[N° Chambre]=Tab_Résa[[#This Row],[N° Chambre]])*(BD[Date arrivée]&lt;=Résa!AL$7)*(BD[Date départ]&gt;Résa!AL$7))=0,"",
1+
IF(SUMPRODUCT((BD[N° Chambre]=Tab_Résa[[#This Row],[N° Chambre]])*(BD[Date arrivée]=Résa!AL$7)*(BD[Date départ]&gt;Résa!AL$7))=1,1,0)+
IF(SUMPRODUCT((BD[N° Chambre]=Tab_Résa[[#This Row],[N° Chambre]])*(BD[Date arrivée]&lt;=Résa!AL$7)*(BD[Date départ]&gt;Résa!AL$7)*(BD[Payé]="Oui"))=1,2,0)))</f>
        <v/>
      </c>
      <c r="AM13" s="53" t="str">
        <f>IF(SUMPRODUCT((BD[N° Chambre]=Tab_Résa[[#This Row],[N° Chambre]])*(BD[Date arrivée]&lt;=Résa!AM$7)*(BD[Date départ]&gt;Résa!AM$7))&gt;1,-1,
IF(SUMPRODUCT((BD[N° Chambre]=Tab_Résa[[#This Row],[N° Chambre]])*(BD[Date arrivée]&lt;=Résa!AM$7)*(BD[Date départ]&gt;Résa!AM$7))=0,"",
1+
IF(SUMPRODUCT((BD[N° Chambre]=Tab_Résa[[#This Row],[N° Chambre]])*(BD[Date arrivée]=Résa!AM$7)*(BD[Date départ]&gt;Résa!AM$7))=1,1,0)+
IF(SUMPRODUCT((BD[N° Chambre]=Tab_Résa[[#This Row],[N° Chambre]])*(BD[Date arrivée]&lt;=Résa!AM$7)*(BD[Date départ]&gt;Résa!AM$7)*(BD[Payé]="Oui"))=1,2,0)))</f>
        <v/>
      </c>
      <c r="AN13" s="57" t="str">
        <f>IF(SUMPRODUCT((BD[N° Chambre]=Tab_Résa[[#This Row],[N° Chambre]])*(BD[Date arrivée]&lt;=Résa!AN$7)*(BD[Date départ]&gt;Résa!AN$7))&gt;1,-1,
IF(SUMPRODUCT((BD[N° Chambre]=Tab_Résa[[#This Row],[N° Chambre]])*(BD[Date arrivée]&lt;=Résa!AN$7)*(BD[Date départ]&gt;Résa!AN$7))=0,"",
1+
IF(SUMPRODUCT((BD[N° Chambre]=Tab_Résa[[#This Row],[N° Chambre]])*(BD[Date arrivée]=Résa!AN$7)*(BD[Date départ]&gt;Résa!AN$7))=1,1,0)+
IF(SUMPRODUCT((BD[N° Chambre]=Tab_Résa[[#This Row],[N° Chambre]])*(BD[Date arrivée]&lt;=Résa!AN$7)*(BD[Date départ]&gt;Résa!AN$7)*(BD[Payé]="Oui"))=1,2,0)))</f>
        <v/>
      </c>
      <c r="AO13" s="27" t="str">
        <f>IF(SUMPRODUCT((BD[N° Chambre]=Tab_Résa[[#This Row],[N° Chambre]])*(BD[Date arrivée]&lt;=Résa!AO$7)*(BD[Date départ]&gt;Résa!AO$7))&gt;1,-1,
IF(SUMPRODUCT((BD[N° Chambre]=Tab_Résa[[#This Row],[N° Chambre]])*(BD[Date arrivée]&lt;=Résa!AO$7)*(BD[Date départ]&gt;Résa!AO$7))=0,"",
1+
IF(SUMPRODUCT((BD[N° Chambre]=Tab_Résa[[#This Row],[N° Chambre]])*(BD[Date arrivée]=Résa!AO$7)*(BD[Date départ]&gt;Résa!AO$7))=1,1,0)+
IF(SUMPRODUCT((BD[N° Chambre]=Tab_Résa[[#This Row],[N° Chambre]])*(BD[Date arrivée]&lt;=Résa!AO$7)*(BD[Date départ]&gt;Résa!AO$7)*(BD[Payé]="Oui"))=1,2,0)))</f>
        <v/>
      </c>
      <c r="AP13" s="76" t="e">
        <f>INDEX(Tab_Résa[[C1]:[C36]],ROW()-ROW(Chambres),MATCH(J_Rech,$F$7:$AO$7,0))</f>
        <v>#N/A</v>
      </c>
    </row>
    <row r="14" spans="1:42" ht="15" customHeight="1" x14ac:dyDescent="0.3">
      <c r="A14" s="52" t="s">
        <v>107</v>
      </c>
      <c r="B14" s="49">
        <v>120</v>
      </c>
      <c r="C14" s="50">
        <v>4</v>
      </c>
      <c r="D14" s="50" t="s">
        <v>11</v>
      </c>
      <c r="E14" s="75"/>
      <c r="F14" s="51" t="str">
        <f>IF(SUMPRODUCT((BD[N° Chambre]=Tab_Résa[[#This Row],[N° Chambre]])*(BD[Date arrivée]&lt;=Résa!F$7)*(BD[Date départ]&gt;Résa!F$7))&gt;1,-1,
IF(SUMPRODUCT((BD[N° Chambre]=Tab_Résa[[#This Row],[N° Chambre]])*(BD[Date arrivée]&lt;=Résa!F$7)*(BD[Date départ]&gt;Résa!F$7))=0,"",
1+
IF(SUMPRODUCT((BD[N° Chambre]=Tab_Résa[[#This Row],[N° Chambre]])*(BD[Date arrivée]=Résa!F$7)*(BD[Date départ]&gt;Résa!F$7))=1,1,0)+
IF(SUMPRODUCT((BD[N° Chambre]=Tab_Résa[[#This Row],[N° Chambre]])*(BD[Date arrivée]&lt;=Résa!F$7)*(BD[Date départ]&gt;Résa!F$7)*(BD[Payé]="Oui"))=1,2,0)))</f>
        <v/>
      </c>
      <c r="G14" s="51" t="str">
        <f>IF(SUMPRODUCT((BD[N° Chambre]=Tab_Résa[[#This Row],[N° Chambre]])*(BD[Date arrivée]&lt;=Résa!G$7)*(BD[Date départ]&gt;Résa!G$7))&gt;1,-1,
IF(SUMPRODUCT((BD[N° Chambre]=Tab_Résa[[#This Row],[N° Chambre]])*(BD[Date arrivée]&lt;=Résa!G$7)*(BD[Date départ]&gt;Résa!G$7))=0,"",
1+
IF(SUMPRODUCT((BD[N° Chambre]=Tab_Résa[[#This Row],[N° Chambre]])*(BD[Date arrivée]=Résa!G$7)*(BD[Date départ]&gt;Résa!G$7))=1,1,0)+
IF(SUMPRODUCT((BD[N° Chambre]=Tab_Résa[[#This Row],[N° Chambre]])*(BD[Date arrivée]&lt;=Résa!G$7)*(BD[Date départ]&gt;Résa!G$7)*(BD[Payé]="Oui"))=1,2,0)))</f>
        <v/>
      </c>
      <c r="H14" s="51" t="str">
        <f>IF(SUMPRODUCT((BD[N° Chambre]=Tab_Résa[[#This Row],[N° Chambre]])*(BD[Date arrivée]&lt;=Résa!H$7)*(BD[Date départ]&gt;Résa!H$7))&gt;1,-1,
IF(SUMPRODUCT((BD[N° Chambre]=Tab_Résa[[#This Row],[N° Chambre]])*(BD[Date arrivée]&lt;=Résa!H$7)*(BD[Date départ]&gt;Résa!H$7))=0,"",
1+
IF(SUMPRODUCT((BD[N° Chambre]=Tab_Résa[[#This Row],[N° Chambre]])*(BD[Date arrivée]=Résa!H$7)*(BD[Date départ]&gt;Résa!H$7))=1,1,0)+
IF(SUMPRODUCT((BD[N° Chambre]=Tab_Résa[[#This Row],[N° Chambre]])*(BD[Date arrivée]&lt;=Résa!H$7)*(BD[Date départ]&gt;Résa!H$7)*(BD[Payé]="Oui"))=1,2,0)))</f>
        <v/>
      </c>
      <c r="I14" s="51" t="str">
        <f>IF(SUMPRODUCT((BD[N° Chambre]=Tab_Résa[[#This Row],[N° Chambre]])*(BD[Date arrivée]&lt;=Résa!I$7)*(BD[Date départ]&gt;Résa!I$7))&gt;1,-1,
IF(SUMPRODUCT((BD[N° Chambre]=Tab_Résa[[#This Row],[N° Chambre]])*(BD[Date arrivée]&lt;=Résa!I$7)*(BD[Date départ]&gt;Résa!I$7))=0,"",
1+
IF(SUMPRODUCT((BD[N° Chambre]=Tab_Résa[[#This Row],[N° Chambre]])*(BD[Date arrivée]=Résa!I$7)*(BD[Date départ]&gt;Résa!I$7))=1,1,0)+
IF(SUMPRODUCT((BD[N° Chambre]=Tab_Résa[[#This Row],[N° Chambre]])*(BD[Date arrivée]&lt;=Résa!I$7)*(BD[Date départ]&gt;Résa!I$7)*(BD[Payé]="Oui"))=1,2,0)))</f>
        <v/>
      </c>
      <c r="J14" s="51" t="str">
        <f>IF(SUMPRODUCT((BD[N° Chambre]=Tab_Résa[[#This Row],[N° Chambre]])*(BD[Date arrivée]&lt;=Résa!J$7)*(BD[Date départ]&gt;Résa!J$7))&gt;1,-1,
IF(SUMPRODUCT((BD[N° Chambre]=Tab_Résa[[#This Row],[N° Chambre]])*(BD[Date arrivée]&lt;=Résa!J$7)*(BD[Date départ]&gt;Résa!J$7))=0,"",
1+
IF(SUMPRODUCT((BD[N° Chambre]=Tab_Résa[[#This Row],[N° Chambre]])*(BD[Date arrivée]=Résa!J$7)*(BD[Date départ]&gt;Résa!J$7))=1,1,0)+
IF(SUMPRODUCT((BD[N° Chambre]=Tab_Résa[[#This Row],[N° Chambre]])*(BD[Date arrivée]&lt;=Résa!J$7)*(BD[Date départ]&gt;Résa!J$7)*(BD[Payé]="Oui"))=1,2,0)))</f>
        <v/>
      </c>
      <c r="K14" s="51" t="str">
        <f>IF(SUMPRODUCT((BD[N° Chambre]=Tab_Résa[[#This Row],[N° Chambre]])*(BD[Date arrivée]&lt;=Résa!K$7)*(BD[Date départ]&gt;Résa!K$7))&gt;1,-1,
IF(SUMPRODUCT((BD[N° Chambre]=Tab_Résa[[#This Row],[N° Chambre]])*(BD[Date arrivée]&lt;=Résa!K$7)*(BD[Date départ]&gt;Résa!K$7))=0,"",
1+
IF(SUMPRODUCT((BD[N° Chambre]=Tab_Résa[[#This Row],[N° Chambre]])*(BD[Date arrivée]=Résa!K$7)*(BD[Date départ]&gt;Résa!K$7))=1,1,0)+
IF(SUMPRODUCT((BD[N° Chambre]=Tab_Résa[[#This Row],[N° Chambre]])*(BD[Date arrivée]&lt;=Résa!K$7)*(BD[Date départ]&gt;Résa!K$7)*(BD[Payé]="Oui"))=1,2,0)))</f>
        <v/>
      </c>
      <c r="L14" s="51" t="str">
        <f>IF(SUMPRODUCT((BD[N° Chambre]=Tab_Résa[[#This Row],[N° Chambre]])*(BD[Date arrivée]&lt;=Résa!L$7)*(BD[Date départ]&gt;Résa!L$7))&gt;1,-1,
IF(SUMPRODUCT((BD[N° Chambre]=Tab_Résa[[#This Row],[N° Chambre]])*(BD[Date arrivée]&lt;=Résa!L$7)*(BD[Date départ]&gt;Résa!L$7))=0,"",
1+
IF(SUMPRODUCT((BD[N° Chambre]=Tab_Résa[[#This Row],[N° Chambre]])*(BD[Date arrivée]=Résa!L$7)*(BD[Date départ]&gt;Résa!L$7))=1,1,0)+
IF(SUMPRODUCT((BD[N° Chambre]=Tab_Résa[[#This Row],[N° Chambre]])*(BD[Date arrivée]&lt;=Résa!L$7)*(BD[Date départ]&gt;Résa!L$7)*(BD[Payé]="Oui"))=1,2,0)))</f>
        <v/>
      </c>
      <c r="M14" s="51" t="str">
        <f>IF(SUMPRODUCT((BD[N° Chambre]=Tab_Résa[[#This Row],[N° Chambre]])*(BD[Date arrivée]&lt;=Résa!M$7)*(BD[Date départ]&gt;Résa!M$7))&gt;1,-1,
IF(SUMPRODUCT((BD[N° Chambre]=Tab_Résa[[#This Row],[N° Chambre]])*(BD[Date arrivée]&lt;=Résa!M$7)*(BD[Date départ]&gt;Résa!M$7))=0,"",
1+
IF(SUMPRODUCT((BD[N° Chambre]=Tab_Résa[[#This Row],[N° Chambre]])*(BD[Date arrivée]=Résa!M$7)*(BD[Date départ]&gt;Résa!M$7))=1,1,0)+
IF(SUMPRODUCT((BD[N° Chambre]=Tab_Résa[[#This Row],[N° Chambre]])*(BD[Date arrivée]&lt;=Résa!M$7)*(BD[Date départ]&gt;Résa!M$7)*(BD[Payé]="Oui"))=1,2,0)))</f>
        <v/>
      </c>
      <c r="N14" s="51" t="str">
        <f>IF(SUMPRODUCT((BD[N° Chambre]=Tab_Résa[[#This Row],[N° Chambre]])*(BD[Date arrivée]&lt;=Résa!N$7)*(BD[Date départ]&gt;Résa!N$7))&gt;1,-1,
IF(SUMPRODUCT((BD[N° Chambre]=Tab_Résa[[#This Row],[N° Chambre]])*(BD[Date arrivée]&lt;=Résa!N$7)*(BD[Date départ]&gt;Résa!N$7))=0,"",
1+
IF(SUMPRODUCT((BD[N° Chambre]=Tab_Résa[[#This Row],[N° Chambre]])*(BD[Date arrivée]=Résa!N$7)*(BD[Date départ]&gt;Résa!N$7))=1,1,0)+
IF(SUMPRODUCT((BD[N° Chambre]=Tab_Résa[[#This Row],[N° Chambre]])*(BD[Date arrivée]&lt;=Résa!N$7)*(BD[Date départ]&gt;Résa!N$7)*(BD[Payé]="Oui"))=1,2,0)))</f>
        <v/>
      </c>
      <c r="O14" s="51" t="str">
        <f>IF(SUMPRODUCT((BD[N° Chambre]=Tab_Résa[[#This Row],[N° Chambre]])*(BD[Date arrivée]&lt;=Résa!O$7)*(BD[Date départ]&gt;Résa!O$7))&gt;1,-1,
IF(SUMPRODUCT((BD[N° Chambre]=Tab_Résa[[#This Row],[N° Chambre]])*(BD[Date arrivée]&lt;=Résa!O$7)*(BD[Date départ]&gt;Résa!O$7))=0,"",
1+
IF(SUMPRODUCT((BD[N° Chambre]=Tab_Résa[[#This Row],[N° Chambre]])*(BD[Date arrivée]=Résa!O$7)*(BD[Date départ]&gt;Résa!O$7))=1,1,0)+
IF(SUMPRODUCT((BD[N° Chambre]=Tab_Résa[[#This Row],[N° Chambre]])*(BD[Date arrivée]&lt;=Résa!O$7)*(BD[Date départ]&gt;Résa!O$7)*(BD[Payé]="Oui"))=1,2,0)))</f>
        <v/>
      </c>
      <c r="P14" s="51" t="str">
        <f>IF(SUMPRODUCT((BD[N° Chambre]=Tab_Résa[[#This Row],[N° Chambre]])*(BD[Date arrivée]&lt;=Résa!P$7)*(BD[Date départ]&gt;Résa!P$7))&gt;1,-1,
IF(SUMPRODUCT((BD[N° Chambre]=Tab_Résa[[#This Row],[N° Chambre]])*(BD[Date arrivée]&lt;=Résa!P$7)*(BD[Date départ]&gt;Résa!P$7))=0,"",
1+
IF(SUMPRODUCT((BD[N° Chambre]=Tab_Résa[[#This Row],[N° Chambre]])*(BD[Date arrivée]=Résa!P$7)*(BD[Date départ]&gt;Résa!P$7))=1,1,0)+
IF(SUMPRODUCT((BD[N° Chambre]=Tab_Résa[[#This Row],[N° Chambre]])*(BD[Date arrivée]&lt;=Résa!P$7)*(BD[Date départ]&gt;Résa!P$7)*(BD[Payé]="Oui"))=1,2,0)))</f>
        <v/>
      </c>
      <c r="Q14" s="51" t="str">
        <f>IF(SUMPRODUCT((BD[N° Chambre]=Tab_Résa[[#This Row],[N° Chambre]])*(BD[Date arrivée]&lt;=Résa!Q$7)*(BD[Date départ]&gt;Résa!Q$7))&gt;1,-1,
IF(SUMPRODUCT((BD[N° Chambre]=Tab_Résa[[#This Row],[N° Chambre]])*(BD[Date arrivée]&lt;=Résa!Q$7)*(BD[Date départ]&gt;Résa!Q$7))=0,"",
1+
IF(SUMPRODUCT((BD[N° Chambre]=Tab_Résa[[#This Row],[N° Chambre]])*(BD[Date arrivée]=Résa!Q$7)*(BD[Date départ]&gt;Résa!Q$7))=1,1,0)+
IF(SUMPRODUCT((BD[N° Chambre]=Tab_Résa[[#This Row],[N° Chambre]])*(BD[Date arrivée]&lt;=Résa!Q$7)*(BD[Date départ]&gt;Résa!Q$7)*(BD[Payé]="Oui"))=1,2,0)))</f>
        <v/>
      </c>
      <c r="R14" s="51" t="str">
        <f>IF(SUMPRODUCT((BD[N° Chambre]=Tab_Résa[[#This Row],[N° Chambre]])*(BD[Date arrivée]&lt;=Résa!R$7)*(BD[Date départ]&gt;Résa!R$7))&gt;1,-1,
IF(SUMPRODUCT((BD[N° Chambre]=Tab_Résa[[#This Row],[N° Chambre]])*(BD[Date arrivée]&lt;=Résa!R$7)*(BD[Date départ]&gt;Résa!R$7))=0,"",
1+
IF(SUMPRODUCT((BD[N° Chambre]=Tab_Résa[[#This Row],[N° Chambre]])*(BD[Date arrivée]=Résa!R$7)*(BD[Date départ]&gt;Résa!R$7))=1,1,0)+
IF(SUMPRODUCT((BD[N° Chambre]=Tab_Résa[[#This Row],[N° Chambre]])*(BD[Date arrivée]&lt;=Résa!R$7)*(BD[Date départ]&gt;Résa!R$7)*(BD[Payé]="Oui"))=1,2,0)))</f>
        <v/>
      </c>
      <c r="S14" s="51" t="str">
        <f>IF(SUMPRODUCT((BD[N° Chambre]=Tab_Résa[[#This Row],[N° Chambre]])*(BD[Date arrivée]&lt;=Résa!S$7)*(BD[Date départ]&gt;Résa!S$7))&gt;1,-1,
IF(SUMPRODUCT((BD[N° Chambre]=Tab_Résa[[#This Row],[N° Chambre]])*(BD[Date arrivée]&lt;=Résa!S$7)*(BD[Date départ]&gt;Résa!S$7))=0,"",
1+
IF(SUMPRODUCT((BD[N° Chambre]=Tab_Résa[[#This Row],[N° Chambre]])*(BD[Date arrivée]=Résa!S$7)*(BD[Date départ]&gt;Résa!S$7))=1,1,0)+
IF(SUMPRODUCT((BD[N° Chambre]=Tab_Résa[[#This Row],[N° Chambre]])*(BD[Date arrivée]&lt;=Résa!S$7)*(BD[Date départ]&gt;Résa!S$7)*(BD[Payé]="Oui"))=1,2,0)))</f>
        <v/>
      </c>
      <c r="T14" s="51" t="str">
        <f>IF(SUMPRODUCT((BD[N° Chambre]=Tab_Résa[[#This Row],[N° Chambre]])*(BD[Date arrivée]&lt;=Résa!T$7)*(BD[Date départ]&gt;Résa!T$7))&gt;1,-1,
IF(SUMPRODUCT((BD[N° Chambre]=Tab_Résa[[#This Row],[N° Chambre]])*(BD[Date arrivée]&lt;=Résa!T$7)*(BD[Date départ]&gt;Résa!T$7))=0,"",
1+
IF(SUMPRODUCT((BD[N° Chambre]=Tab_Résa[[#This Row],[N° Chambre]])*(BD[Date arrivée]=Résa!T$7)*(BD[Date départ]&gt;Résa!T$7))=1,1,0)+
IF(SUMPRODUCT((BD[N° Chambre]=Tab_Résa[[#This Row],[N° Chambre]])*(BD[Date arrivée]&lt;=Résa!T$7)*(BD[Date départ]&gt;Résa!T$7)*(BD[Payé]="Oui"))=1,2,0)))</f>
        <v/>
      </c>
      <c r="U14" s="51" t="str">
        <f>IF(SUMPRODUCT((BD[N° Chambre]=Tab_Résa[[#This Row],[N° Chambre]])*(BD[Date arrivée]&lt;=Résa!U$7)*(BD[Date départ]&gt;Résa!U$7))&gt;1,-1,
IF(SUMPRODUCT((BD[N° Chambre]=Tab_Résa[[#This Row],[N° Chambre]])*(BD[Date arrivée]&lt;=Résa!U$7)*(BD[Date départ]&gt;Résa!U$7))=0,"",
1+
IF(SUMPRODUCT((BD[N° Chambre]=Tab_Résa[[#This Row],[N° Chambre]])*(BD[Date arrivée]=Résa!U$7)*(BD[Date départ]&gt;Résa!VU12))=1,1,0)+
IF(SUMPRODUCT((BD[N° Chambre]=Tab_Résa[[#This Row],[N° Chambre]])*(BD[Date arrivée]&lt;=Résa!U$7)*(BD[Date départ]&gt;Résa!U$7)*(BD[Payé]="Oui"))=1,2,0)))</f>
        <v/>
      </c>
      <c r="V14" s="51" t="str">
        <f>IF(SUMPRODUCT((BD[N° Chambre]=Tab_Résa[[#This Row],[N° Chambre]])*(BD[Date arrivée]&lt;=Résa!V$7)*(BD[Date départ]&gt;Résa!V$7))&gt;1,-1,
IF(SUMPRODUCT((BD[N° Chambre]=Tab_Résa[[#This Row],[N° Chambre]])*(BD[Date arrivée]&lt;=Résa!V$7)*(BD[Date départ]&gt;Résa!V$7))=0,"",
1+
IF(SUMPRODUCT((BD[N° Chambre]=Tab_Résa[[#This Row],[N° Chambre]])*(BD[Date arrivée]=Résa!V$7)*(BD[Date départ]&gt;Résa!V$7))=1,1,0)+
IF(SUMPRODUCT((BD[N° Chambre]=Tab_Résa[[#This Row],[N° Chambre]])*(BD[Date arrivée]&lt;=Résa!V$7)*(BD[Date départ]&gt;Résa!V$7)*(BD[Payé]="Oui"))=1,2,0)))</f>
        <v/>
      </c>
      <c r="W14" s="51" t="str">
        <f>IF(SUMPRODUCT((BD[N° Chambre]=Tab_Résa[[#This Row],[N° Chambre]])*(BD[Date arrivée]&lt;=Résa!W$7)*(BD[Date départ]&gt;Résa!W$7))&gt;1,-1,
IF(SUMPRODUCT((BD[N° Chambre]=Tab_Résa[[#This Row],[N° Chambre]])*(BD[Date arrivée]&lt;=Résa!W$7)*(BD[Date départ]&gt;Résa!W$7))=0,"",
1+
IF(SUMPRODUCT((BD[N° Chambre]=Tab_Résa[[#This Row],[N° Chambre]])*(BD[Date arrivée]=Résa!W$7)*(BD[Date départ]&gt;Résa!W$7))=1,1,0)+
IF(SUMPRODUCT((BD[N° Chambre]=Tab_Résa[[#This Row],[N° Chambre]])*(BD[Date arrivée]&lt;=Résa!W$7)*(BD[Date départ]&gt;Résa!W$7)*(BD[Payé]="Oui"))=1,2,0)))</f>
        <v/>
      </c>
      <c r="X14" s="51" t="str">
        <f>IF(SUMPRODUCT((BD[N° Chambre]=Tab_Résa[[#This Row],[N° Chambre]])*(BD[Date arrivée]&lt;=Résa!X$7)*(BD[Date départ]&gt;Résa!X$7))&gt;1,-1,
IF(SUMPRODUCT((BD[N° Chambre]=Tab_Résa[[#This Row],[N° Chambre]])*(BD[Date arrivée]&lt;=Résa!X$7)*(BD[Date départ]&gt;Résa!X$7))=0,"",
1+
IF(SUMPRODUCT((BD[N° Chambre]=Tab_Résa[[#This Row],[N° Chambre]])*(BD[Date arrivée]=Résa!X$7)*(BD[Date départ]&gt;Résa!X$7))=1,1,0)+
IF(SUMPRODUCT((BD[N° Chambre]=Tab_Résa[[#This Row],[N° Chambre]])*(BD[Date arrivée]&lt;=Résa!X$7)*(BD[Date départ]&gt;Résa!X$7)*(BD[Payé]="Oui"))=1,2,0)))</f>
        <v/>
      </c>
      <c r="Y14" s="51" t="str">
        <f>IF(SUMPRODUCT((BD[N° Chambre]=Tab_Résa[[#This Row],[N° Chambre]])*(BD[Date arrivée]&lt;=Résa!Y$7)*(BD[Date départ]&gt;Résa!Y$7))&gt;1,-1,
IF(SUMPRODUCT((BD[N° Chambre]=Tab_Résa[[#This Row],[N° Chambre]])*(BD[Date arrivée]&lt;=Résa!Y$7)*(BD[Date départ]&gt;Résa!Y$7))=0,"",
1+
IF(SUMPRODUCT((BD[N° Chambre]=Tab_Résa[[#This Row],[N° Chambre]])*(BD[Date arrivée]=Résa!Y$7)*(BD[Date départ]&gt;Résa!Y$7))=1,1,0)+
IF(SUMPRODUCT((BD[N° Chambre]=Tab_Résa[[#This Row],[N° Chambre]])*(BD[Date arrivée]&lt;=Résa!Y$7)*(BD[Date départ]&gt;Résa!Y$7)*(BD[Payé]="Oui"))=1,2,0)))</f>
        <v/>
      </c>
      <c r="Z14" s="51" t="str">
        <f>IF(SUMPRODUCT((BD[N° Chambre]=Tab_Résa[[#This Row],[N° Chambre]])*(BD[Date arrivée]&lt;=Résa!Z$7)*(BD[Date départ]&gt;Résa!Z$7))&gt;1,-1,
IF(SUMPRODUCT((BD[N° Chambre]=Tab_Résa[[#This Row],[N° Chambre]])*(BD[Date arrivée]&lt;=Résa!Z$7)*(BD[Date départ]&gt;Résa!Z$7))=0,"",
1+
IF(SUMPRODUCT((BD[N° Chambre]=Tab_Résa[[#This Row],[N° Chambre]])*(BD[Date arrivée]=Résa!Z$7)*(BD[Date départ]&gt;Résa!Z$7))=1,1,0)+
IF(SUMPRODUCT((BD[N° Chambre]=Tab_Résa[[#This Row],[N° Chambre]])*(BD[Date arrivée]&lt;=Résa!Z$7)*(BD[Date départ]&gt;Résa!Z$7)*(BD[Payé]="Oui"))=1,2,0)))</f>
        <v/>
      </c>
      <c r="AA14" s="51" t="str">
        <f>IF(SUMPRODUCT((BD[N° Chambre]=Tab_Résa[[#This Row],[N° Chambre]])*(BD[Date arrivée]&lt;=Résa!AA$7)*(BD[Date départ]&gt;Résa!AA$7))&gt;1,-1,
IF(SUMPRODUCT((BD[N° Chambre]=Tab_Résa[[#This Row],[N° Chambre]])*(BD[Date arrivée]&lt;=Résa!AA$7)*(BD[Date départ]&gt;Résa!AA$7))=0,"",
1+
IF(SUMPRODUCT((BD[N° Chambre]=Tab_Résa[[#This Row],[N° Chambre]])*(BD[Date arrivée]=Résa!AA$7)*(BD[Date départ]&gt;Résa!AA$7))=1,1,0)+
IF(SUMPRODUCT((BD[N° Chambre]=Tab_Résa[[#This Row],[N° Chambre]])*(BD[Date arrivée]&lt;=Résa!AA$7)*(BD[Date départ]&gt;Résa!AA$7)*(BD[Payé]="Oui"))=1,2,0)))</f>
        <v/>
      </c>
      <c r="AB14" s="51" t="str">
        <f>IF(SUMPRODUCT((BD[N° Chambre]=Tab_Résa[[#This Row],[N° Chambre]])*(BD[Date arrivée]&lt;=Résa!AB$7)*(BD[Date départ]&gt;Résa!AB$7))&gt;1,-1,
IF(SUMPRODUCT((BD[N° Chambre]=Tab_Résa[[#This Row],[N° Chambre]])*(BD[Date arrivée]&lt;=Résa!AB$7)*(BD[Date départ]&gt;Résa!AB$7))=0,"",
1+
IF(SUMPRODUCT((BD[N° Chambre]=Tab_Résa[[#This Row],[N° Chambre]])*(BD[Date arrivée]=Résa!AB$7)*(BD[Date départ]&gt;Résa!AB$7))=1,1,0)+
IF(SUMPRODUCT((BD[N° Chambre]=Tab_Résa[[#This Row],[N° Chambre]])*(BD[Date arrivée]&lt;=Résa!AB$7)*(BD[Date départ]&gt;Résa!AB$7)*(BD[Payé]="Oui"))=1,2,0)))</f>
        <v/>
      </c>
      <c r="AC14" s="51" t="str">
        <f>IF(SUMPRODUCT((BD[N° Chambre]=Tab_Résa[[#This Row],[N° Chambre]])*(BD[Date arrivée]&lt;=Résa!AC$7)*(BD[Date départ]&gt;Résa!AC$7))&gt;1,-1,
IF(SUMPRODUCT((BD[N° Chambre]=Tab_Résa[[#This Row],[N° Chambre]])*(BD[Date arrivée]&lt;=Résa!AC$7)*(BD[Date départ]&gt;Résa!AC$7))=0,"",
1+
IF(SUMPRODUCT((BD[N° Chambre]=Tab_Résa[[#This Row],[N° Chambre]])*(BD[Date arrivée]=Résa!AC$7)*(BD[Date départ]&gt;Résa!AC$7))=1,1,0)+
IF(SUMPRODUCT((BD[N° Chambre]=Tab_Résa[[#This Row],[N° Chambre]])*(BD[Date arrivée]&lt;=Résa!AC$7)*(BD[Date départ]&gt;Résa!AC$7)*(BD[Payé]="Oui"))=1,2,0)))</f>
        <v/>
      </c>
      <c r="AD14" s="51" t="str">
        <f>IF(SUMPRODUCT((BD[N° Chambre]=Tab_Résa[[#This Row],[N° Chambre]])*(BD[Date arrivée]&lt;=Résa!AD$7)*(BD[Date départ]&gt;Résa!AD$7))&gt;1,-1,
IF(SUMPRODUCT((BD[N° Chambre]=Tab_Résa[[#This Row],[N° Chambre]])*(BD[Date arrivée]&lt;=Résa!AD$7)*(BD[Date départ]&gt;Résa!AD$7))=0,"",
1+
IF(SUMPRODUCT((BD[N° Chambre]=Tab_Résa[[#This Row],[N° Chambre]])*(BD[Date arrivée]=Résa!AD$7)*(BD[Date départ]&gt;Résa!AD$7))=1,1,0)+
IF(SUMPRODUCT((BD[N° Chambre]=Tab_Résa[[#This Row],[N° Chambre]])*(BD[Date arrivée]&lt;=Résa!AD$7)*(BD[Date départ]&gt;Résa!AD$7)*(BD[Payé]="Oui"))=1,2,0)))</f>
        <v/>
      </c>
      <c r="AE14" s="51" t="str">
        <f>IF(SUMPRODUCT((BD[N° Chambre]=Tab_Résa[[#This Row],[N° Chambre]])*(BD[Date arrivée]&lt;=Résa!AE$7)*(BD[Date départ]&gt;Résa!AE$7))&gt;1,-1,
IF(SUMPRODUCT((BD[N° Chambre]=Tab_Résa[[#This Row],[N° Chambre]])*(BD[Date arrivée]&lt;=Résa!AE$7)*(BD[Date départ]&gt;Résa!AE$7))=0,"",
1+
IF(SUMPRODUCT((BD[N° Chambre]=Tab_Résa[[#This Row],[N° Chambre]])*(BD[Date arrivée]=Résa!AE$7)*(BD[Date départ]&gt;Résa!AE$7))=1,1,0)+
IF(SUMPRODUCT((BD[N° Chambre]=Tab_Résa[[#This Row],[N° Chambre]])*(BD[Date arrivée]&lt;=Résa!AE$7)*(BD[Date départ]&gt;Résa!AE$7)*(BD[Payé]="Oui"))=1,2,0)))</f>
        <v/>
      </c>
      <c r="AF14" s="51" t="str">
        <f>IF(SUMPRODUCT((BD[N° Chambre]=Tab_Résa[[#This Row],[N° Chambre]])*(BD[Date arrivée]&lt;=Résa!AF$7)*(BD[Date départ]&gt;Résa!AF$7))&gt;1,-1,
IF(SUMPRODUCT((BD[N° Chambre]=Tab_Résa[[#This Row],[N° Chambre]])*(BD[Date arrivée]&lt;=Résa!AF$7)*(BD[Date départ]&gt;Résa!AF$7))=0,"",
1+
IF(SUMPRODUCT((BD[N° Chambre]=Tab_Résa[[#This Row],[N° Chambre]])*(BD[Date arrivée]=Résa!AF$7)*(BD[Date départ]&gt;Résa!AF$7))=1,1,0)+
IF(SUMPRODUCT((BD[N° Chambre]=Tab_Résa[[#This Row],[N° Chambre]])*(BD[Date arrivée]&lt;=Résa!AF$7)*(BD[Date départ]&gt;Résa!AF$7)*(BD[Payé]="Oui"))=1,2,0)))</f>
        <v/>
      </c>
      <c r="AG14" s="51" t="str">
        <f>IF(SUMPRODUCT((BD[N° Chambre]=Tab_Résa[[#This Row],[N° Chambre]])*(BD[Date arrivée]&lt;=Résa!AG$7)*(BD[Date départ]&gt;Résa!AG$7))&gt;1,-1,
IF(SUMPRODUCT((BD[N° Chambre]=Tab_Résa[[#This Row],[N° Chambre]])*(BD[Date arrivée]&lt;=Résa!AG$7)*(BD[Date départ]&gt;Résa!AG$7))=0,"",
1+
IF(SUMPRODUCT((BD[N° Chambre]=Tab_Résa[[#This Row],[N° Chambre]])*(BD[Date arrivée]=Résa!AG$7)*(BD[Date départ]&gt;Résa!AG$7))=1,1,0)+
IF(SUMPRODUCT((BD[N° Chambre]=Tab_Résa[[#This Row],[N° Chambre]])*(BD[Date arrivée]&lt;=Résa!AG$7)*(BD[Date départ]&gt;Résa!AG$7)*(BD[Payé]="Oui"))=1,2,0)))</f>
        <v/>
      </c>
      <c r="AH14" s="51" t="str">
        <f>IF(SUMPRODUCT((BD[N° Chambre]=Tab_Résa[[#This Row],[N° Chambre]])*(BD[Date arrivée]&lt;=Résa!AH$7)*(BD[Date départ]&gt;Résa!AH$7))&gt;1,-1,
IF(SUMPRODUCT((BD[N° Chambre]=Tab_Résa[[#This Row],[N° Chambre]])*(BD[Date arrivée]&lt;=Résa!AH$7)*(BD[Date départ]&gt;Résa!AH$7))=0,"",
1+
IF(SUMPRODUCT((BD[N° Chambre]=Tab_Résa[[#This Row],[N° Chambre]])*(BD[Date arrivée]=Résa!AH$7)*(BD[Date départ]&gt;Résa!AH$7))=1,1,0)+
IF(SUMPRODUCT((BD[N° Chambre]=Tab_Résa[[#This Row],[N° Chambre]])*(BD[Date arrivée]&lt;=Résa!AH$7)*(BD[Date départ]&gt;Résa!AH$7)*(BD[Payé]="Oui"))=1,2,0)))</f>
        <v/>
      </c>
      <c r="AI14" s="51" t="str">
        <f>IF(SUMPRODUCT((BD[N° Chambre]=Tab_Résa[[#This Row],[N° Chambre]])*(BD[Date arrivée]&lt;=Résa!AI$7)*(BD[Date départ]&gt;Résa!AI$7))&gt;1,-1,
IF(SUMPRODUCT((BD[N° Chambre]=Tab_Résa[[#This Row],[N° Chambre]])*(BD[Date arrivée]&lt;=Résa!AI$7)*(BD[Date départ]&gt;Résa!AI$7))=0,"",
1+
IF(SUMPRODUCT((BD[N° Chambre]=Tab_Résa[[#This Row],[N° Chambre]])*(BD[Date arrivée]=Résa!AI$7)*(BD[Date départ]&gt;Résa!AI$7))=1,1,0)+
IF(SUMPRODUCT((BD[N° Chambre]=Tab_Résa[[#This Row],[N° Chambre]])*(BD[Date arrivée]&lt;=Résa!AI$7)*(BD[Date départ]&gt;Résa!AI$7)*(BD[Payé]="Oui"))=1,2,0)))</f>
        <v/>
      </c>
      <c r="AJ14" s="51" t="str">
        <f>IF(SUMPRODUCT((BD[N° Chambre]=Tab_Résa[[#This Row],[N° Chambre]])*(BD[Date arrivée]&lt;=Résa!AJ$7)*(BD[Date départ]&gt;Résa!AJ$7))&gt;1,-1,
IF(SUMPRODUCT((BD[N° Chambre]=Tab_Résa[[#This Row],[N° Chambre]])*(BD[Date arrivée]&lt;=Résa!AJ$7)*(BD[Date départ]&gt;Résa!AJ$7))=0,"",
1+
IF(SUMPRODUCT((BD[N° Chambre]=Tab_Résa[[#This Row],[N° Chambre]])*(BD[Date arrivée]=Résa!AJ$7)*(BD[Date départ]&gt;Résa!AJ$7))=1,1,0)+
IF(SUMPRODUCT((BD[N° Chambre]=Tab_Résa[[#This Row],[N° Chambre]])*(BD[Date arrivée]&lt;=Résa!AJ$7)*(BD[Date départ]&gt;Résa!AJ$7)*(BD[Payé]="Oui"))=1,2,0)))</f>
        <v/>
      </c>
      <c r="AK14" s="51" t="str">
        <f>IF(SUMPRODUCT((BD[N° Chambre]=Tab_Résa[[#This Row],[N° Chambre]])*(BD[Date arrivée]&lt;=Résa!AK$7)*(BD[Date départ]&gt;Résa!AK$7))&gt;1,-1,
IF(SUMPRODUCT((BD[N° Chambre]=Tab_Résa[[#This Row],[N° Chambre]])*(BD[Date arrivée]&lt;=Résa!AK$7)*(BD[Date départ]&gt;Résa!AK$7))=0,"",
1+
IF(SUMPRODUCT((BD[N° Chambre]=Tab_Résa[[#This Row],[N° Chambre]])*(BD[Date arrivée]=Résa!AK$7)*(BD[Date départ]&gt;Résa!AK$7))=1,1,0)+
IF(SUMPRODUCT((BD[N° Chambre]=Tab_Résa[[#This Row],[N° Chambre]])*(BD[Date arrivée]&lt;=Résa!AK$7)*(BD[Date départ]&gt;Résa!AK$7)*(BD[Payé]="Oui"))=1,2,0)))</f>
        <v/>
      </c>
      <c r="AL14" s="51" t="str">
        <f>IF(SUMPRODUCT((BD[N° Chambre]=Tab_Résa[[#This Row],[N° Chambre]])*(BD[Date arrivée]&lt;=Résa!AL$7)*(BD[Date départ]&gt;Résa!AL$7))&gt;1,-1,
IF(SUMPRODUCT((BD[N° Chambre]=Tab_Résa[[#This Row],[N° Chambre]])*(BD[Date arrivée]&lt;=Résa!AL$7)*(BD[Date départ]&gt;Résa!AL$7))=0,"",
1+
IF(SUMPRODUCT((BD[N° Chambre]=Tab_Résa[[#This Row],[N° Chambre]])*(BD[Date arrivée]=Résa!AL$7)*(BD[Date départ]&gt;Résa!AL$7))=1,1,0)+
IF(SUMPRODUCT((BD[N° Chambre]=Tab_Résa[[#This Row],[N° Chambre]])*(BD[Date arrivée]&lt;=Résa!AL$7)*(BD[Date départ]&gt;Résa!AL$7)*(BD[Payé]="Oui"))=1,2,0)))</f>
        <v/>
      </c>
      <c r="AM14" s="51" t="str">
        <f>IF(SUMPRODUCT((BD[N° Chambre]=Tab_Résa[[#This Row],[N° Chambre]])*(BD[Date arrivée]&lt;=Résa!AM$7)*(BD[Date départ]&gt;Résa!AM$7))&gt;1,-1,
IF(SUMPRODUCT((BD[N° Chambre]=Tab_Résa[[#This Row],[N° Chambre]])*(BD[Date arrivée]&lt;=Résa!AM$7)*(BD[Date départ]&gt;Résa!AM$7))=0,"",
1+
IF(SUMPRODUCT((BD[N° Chambre]=Tab_Résa[[#This Row],[N° Chambre]])*(BD[Date arrivée]=Résa!AM$7)*(BD[Date départ]&gt;Résa!AM$7))=1,1,0)+
IF(SUMPRODUCT((BD[N° Chambre]=Tab_Résa[[#This Row],[N° Chambre]])*(BD[Date arrivée]&lt;=Résa!AM$7)*(BD[Date départ]&gt;Résa!AM$7)*(BD[Payé]="Oui"))=1,2,0)))</f>
        <v/>
      </c>
      <c r="AN14" s="58" t="str">
        <f>IF(SUMPRODUCT((BD[N° Chambre]=Tab_Résa[[#This Row],[N° Chambre]])*(BD[Date arrivée]&lt;=Résa!AN$7)*(BD[Date départ]&gt;Résa!AN$7))&gt;1,-1,
IF(SUMPRODUCT((BD[N° Chambre]=Tab_Résa[[#This Row],[N° Chambre]])*(BD[Date arrivée]&lt;=Résa!AN$7)*(BD[Date départ]&gt;Résa!AN$7))=0,"",
1+
IF(SUMPRODUCT((BD[N° Chambre]=Tab_Résa[[#This Row],[N° Chambre]])*(BD[Date arrivée]=Résa!AN$7)*(BD[Date départ]&gt;Résa!AN$7))=1,1,0)+
IF(SUMPRODUCT((BD[N° Chambre]=Tab_Résa[[#This Row],[N° Chambre]])*(BD[Date arrivée]&lt;=Résa!AN$7)*(BD[Date départ]&gt;Résa!AN$7)*(BD[Payé]="Oui"))=1,2,0)))</f>
        <v/>
      </c>
      <c r="AO14" s="27" t="str">
        <f>IF(SUMPRODUCT((BD[N° Chambre]=Tab_Résa[[#This Row],[N° Chambre]])*(BD[Date arrivée]&lt;=Résa!AO$7)*(BD[Date départ]&gt;Résa!AO$7))&gt;1,-1,
IF(SUMPRODUCT((BD[N° Chambre]=Tab_Résa[[#This Row],[N° Chambre]])*(BD[Date arrivée]&lt;=Résa!AO$7)*(BD[Date départ]&gt;Résa!AO$7))=0,"",
1+
IF(SUMPRODUCT((BD[N° Chambre]=Tab_Résa[[#This Row],[N° Chambre]])*(BD[Date arrivée]=Résa!AO$7)*(BD[Date départ]&gt;Résa!AO$7))=1,1,0)+
IF(SUMPRODUCT((BD[N° Chambre]=Tab_Résa[[#This Row],[N° Chambre]])*(BD[Date arrivée]&lt;=Résa!AO$7)*(BD[Date départ]&gt;Résa!AO$7)*(BD[Payé]="Oui"))=1,2,0)))</f>
        <v/>
      </c>
      <c r="AP14" s="76" t="e">
        <f>INDEX(Tab_Résa[[C1]:[C36]],ROW()-ROW(Chambres),MATCH(J_Rech,$F$7:$AO$7,0))</f>
        <v>#N/A</v>
      </c>
    </row>
    <row r="15" spans="1:42" ht="15" customHeight="1" x14ac:dyDescent="0.3">
      <c r="A15" s="52" t="s">
        <v>108</v>
      </c>
      <c r="B15" s="49">
        <v>50</v>
      </c>
      <c r="C15" s="50">
        <v>1</v>
      </c>
      <c r="D15" s="50" t="s">
        <v>97</v>
      </c>
      <c r="E15" s="75"/>
      <c r="F15" s="51" t="str">
        <f>IF(SUMPRODUCT((BD[N° Chambre]=Tab_Résa[[#This Row],[N° Chambre]])*(BD[Date arrivée]&lt;=Résa!F$7)*(BD[Date départ]&gt;Résa!F$7))&gt;1,-1,
IF(SUMPRODUCT((BD[N° Chambre]=Tab_Résa[[#This Row],[N° Chambre]])*(BD[Date arrivée]&lt;=Résa!F$7)*(BD[Date départ]&gt;Résa!F$7))=0,"",
1+
IF(SUMPRODUCT((BD[N° Chambre]=Tab_Résa[[#This Row],[N° Chambre]])*(BD[Date arrivée]=Résa!F$7)*(BD[Date départ]&gt;Résa!F$7))=1,1,0)+
IF(SUMPRODUCT((BD[N° Chambre]=Tab_Résa[[#This Row],[N° Chambre]])*(BD[Date arrivée]&lt;=Résa!F$7)*(BD[Date départ]&gt;Résa!F$7)*(BD[Payé]="Oui"))=1,2,0)))</f>
        <v/>
      </c>
      <c r="G15" s="51" t="str">
        <f>IF(SUMPRODUCT((BD[N° Chambre]=Tab_Résa[[#This Row],[N° Chambre]])*(BD[Date arrivée]&lt;=Résa!G$7)*(BD[Date départ]&gt;Résa!G$7))&gt;1,-1,
IF(SUMPRODUCT((BD[N° Chambre]=Tab_Résa[[#This Row],[N° Chambre]])*(BD[Date arrivée]&lt;=Résa!G$7)*(BD[Date départ]&gt;Résa!G$7))=0,"",
1+
IF(SUMPRODUCT((BD[N° Chambre]=Tab_Résa[[#This Row],[N° Chambre]])*(BD[Date arrivée]=Résa!G$7)*(BD[Date départ]&gt;Résa!G$7))=1,1,0)+
IF(SUMPRODUCT((BD[N° Chambre]=Tab_Résa[[#This Row],[N° Chambre]])*(BD[Date arrivée]&lt;=Résa!G$7)*(BD[Date départ]&gt;Résa!G$7)*(BD[Payé]="Oui"))=1,2,0)))</f>
        <v/>
      </c>
      <c r="H15" s="51" t="str">
        <f>IF(SUMPRODUCT((BD[N° Chambre]=Tab_Résa[[#This Row],[N° Chambre]])*(BD[Date arrivée]&lt;=Résa!H$7)*(BD[Date départ]&gt;Résa!H$7))&gt;1,-1,
IF(SUMPRODUCT((BD[N° Chambre]=Tab_Résa[[#This Row],[N° Chambre]])*(BD[Date arrivée]&lt;=Résa!H$7)*(BD[Date départ]&gt;Résa!H$7))=0,"",
1+
IF(SUMPRODUCT((BD[N° Chambre]=Tab_Résa[[#This Row],[N° Chambre]])*(BD[Date arrivée]=Résa!H$7)*(BD[Date départ]&gt;Résa!H$7))=1,1,0)+
IF(SUMPRODUCT((BD[N° Chambre]=Tab_Résa[[#This Row],[N° Chambre]])*(BD[Date arrivée]&lt;=Résa!H$7)*(BD[Date départ]&gt;Résa!H$7)*(BD[Payé]="Oui"))=1,2,0)))</f>
        <v/>
      </c>
      <c r="I15" s="51" t="str">
        <f>IF(SUMPRODUCT((BD[N° Chambre]=Tab_Résa[[#This Row],[N° Chambre]])*(BD[Date arrivée]&lt;=Résa!I$7)*(BD[Date départ]&gt;Résa!I$7))&gt;1,-1,
IF(SUMPRODUCT((BD[N° Chambre]=Tab_Résa[[#This Row],[N° Chambre]])*(BD[Date arrivée]&lt;=Résa!I$7)*(BD[Date départ]&gt;Résa!I$7))=0,"",
1+
IF(SUMPRODUCT((BD[N° Chambre]=Tab_Résa[[#This Row],[N° Chambre]])*(BD[Date arrivée]=Résa!I$7)*(BD[Date départ]&gt;Résa!I$7))=1,1,0)+
IF(SUMPRODUCT((BD[N° Chambre]=Tab_Résa[[#This Row],[N° Chambre]])*(BD[Date arrivée]&lt;=Résa!I$7)*(BD[Date départ]&gt;Résa!I$7)*(BD[Payé]="Oui"))=1,2,0)))</f>
        <v/>
      </c>
      <c r="J15" s="51" t="str">
        <f>IF(SUMPRODUCT((BD[N° Chambre]=Tab_Résa[[#This Row],[N° Chambre]])*(BD[Date arrivée]&lt;=Résa!J$7)*(BD[Date départ]&gt;Résa!J$7))&gt;1,-1,
IF(SUMPRODUCT((BD[N° Chambre]=Tab_Résa[[#This Row],[N° Chambre]])*(BD[Date arrivée]&lt;=Résa!J$7)*(BD[Date départ]&gt;Résa!J$7))=0,"",
1+
IF(SUMPRODUCT((BD[N° Chambre]=Tab_Résa[[#This Row],[N° Chambre]])*(BD[Date arrivée]=Résa!J$7)*(BD[Date départ]&gt;Résa!J$7))=1,1,0)+
IF(SUMPRODUCT((BD[N° Chambre]=Tab_Résa[[#This Row],[N° Chambre]])*(BD[Date arrivée]&lt;=Résa!J$7)*(BD[Date départ]&gt;Résa!J$7)*(BD[Payé]="Oui"))=1,2,0)))</f>
        <v/>
      </c>
      <c r="K15" s="51" t="str">
        <f>IF(SUMPRODUCT((BD[N° Chambre]=Tab_Résa[[#This Row],[N° Chambre]])*(BD[Date arrivée]&lt;=Résa!K$7)*(BD[Date départ]&gt;Résa!K$7))&gt;1,-1,
IF(SUMPRODUCT((BD[N° Chambre]=Tab_Résa[[#This Row],[N° Chambre]])*(BD[Date arrivée]&lt;=Résa!K$7)*(BD[Date départ]&gt;Résa!K$7))=0,"",
1+
IF(SUMPRODUCT((BD[N° Chambre]=Tab_Résa[[#This Row],[N° Chambre]])*(BD[Date arrivée]=Résa!K$7)*(BD[Date départ]&gt;Résa!K$7))=1,1,0)+
IF(SUMPRODUCT((BD[N° Chambre]=Tab_Résa[[#This Row],[N° Chambre]])*(BD[Date arrivée]&lt;=Résa!K$7)*(BD[Date départ]&gt;Résa!K$7)*(BD[Payé]="Oui"))=1,2,0)))</f>
        <v/>
      </c>
      <c r="L15" s="51" t="str">
        <f>IF(SUMPRODUCT((BD[N° Chambre]=Tab_Résa[[#This Row],[N° Chambre]])*(BD[Date arrivée]&lt;=Résa!L$7)*(BD[Date départ]&gt;Résa!L$7))&gt;1,-1,
IF(SUMPRODUCT((BD[N° Chambre]=Tab_Résa[[#This Row],[N° Chambre]])*(BD[Date arrivée]&lt;=Résa!L$7)*(BD[Date départ]&gt;Résa!L$7))=0,"",
1+
IF(SUMPRODUCT((BD[N° Chambre]=Tab_Résa[[#This Row],[N° Chambre]])*(BD[Date arrivée]=Résa!L$7)*(BD[Date départ]&gt;Résa!L$7))=1,1,0)+
IF(SUMPRODUCT((BD[N° Chambre]=Tab_Résa[[#This Row],[N° Chambre]])*(BD[Date arrivée]&lt;=Résa!L$7)*(BD[Date départ]&gt;Résa!L$7)*(BD[Payé]="Oui"))=1,2,0)))</f>
        <v/>
      </c>
      <c r="M15" s="51" t="str">
        <f>IF(SUMPRODUCT((BD[N° Chambre]=Tab_Résa[[#This Row],[N° Chambre]])*(BD[Date arrivée]&lt;=Résa!M$7)*(BD[Date départ]&gt;Résa!M$7))&gt;1,-1,
IF(SUMPRODUCT((BD[N° Chambre]=Tab_Résa[[#This Row],[N° Chambre]])*(BD[Date arrivée]&lt;=Résa!M$7)*(BD[Date départ]&gt;Résa!M$7))=0,"",
1+
IF(SUMPRODUCT((BD[N° Chambre]=Tab_Résa[[#This Row],[N° Chambre]])*(BD[Date arrivée]=Résa!M$7)*(BD[Date départ]&gt;Résa!M$7))=1,1,0)+
IF(SUMPRODUCT((BD[N° Chambre]=Tab_Résa[[#This Row],[N° Chambre]])*(BD[Date arrivée]&lt;=Résa!M$7)*(BD[Date départ]&gt;Résa!M$7)*(BD[Payé]="Oui"))=1,2,0)))</f>
        <v/>
      </c>
      <c r="N15" s="51" t="str">
        <f>IF(SUMPRODUCT((BD[N° Chambre]=Tab_Résa[[#This Row],[N° Chambre]])*(BD[Date arrivée]&lt;=Résa!N$7)*(BD[Date départ]&gt;Résa!N$7))&gt;1,-1,
IF(SUMPRODUCT((BD[N° Chambre]=Tab_Résa[[#This Row],[N° Chambre]])*(BD[Date arrivée]&lt;=Résa!N$7)*(BD[Date départ]&gt;Résa!N$7))=0,"",
1+
IF(SUMPRODUCT((BD[N° Chambre]=Tab_Résa[[#This Row],[N° Chambre]])*(BD[Date arrivée]=Résa!N$7)*(BD[Date départ]&gt;Résa!N$7))=1,1,0)+
IF(SUMPRODUCT((BD[N° Chambre]=Tab_Résa[[#This Row],[N° Chambre]])*(BD[Date arrivée]&lt;=Résa!N$7)*(BD[Date départ]&gt;Résa!N$7)*(BD[Payé]="Oui"))=1,2,0)))</f>
        <v/>
      </c>
      <c r="O15" s="51" t="str">
        <f>IF(SUMPRODUCT((BD[N° Chambre]=Tab_Résa[[#This Row],[N° Chambre]])*(BD[Date arrivée]&lt;=Résa!O$7)*(BD[Date départ]&gt;Résa!O$7))&gt;1,-1,
IF(SUMPRODUCT((BD[N° Chambre]=Tab_Résa[[#This Row],[N° Chambre]])*(BD[Date arrivée]&lt;=Résa!O$7)*(BD[Date départ]&gt;Résa!O$7))=0,"",
1+
IF(SUMPRODUCT((BD[N° Chambre]=Tab_Résa[[#This Row],[N° Chambre]])*(BD[Date arrivée]=Résa!O$7)*(BD[Date départ]&gt;Résa!O$7))=1,1,0)+
IF(SUMPRODUCT((BD[N° Chambre]=Tab_Résa[[#This Row],[N° Chambre]])*(BD[Date arrivée]&lt;=Résa!O$7)*(BD[Date départ]&gt;Résa!O$7)*(BD[Payé]="Oui"))=1,2,0)))</f>
        <v/>
      </c>
      <c r="P15" s="51" t="str">
        <f>IF(SUMPRODUCT((BD[N° Chambre]=Tab_Résa[[#This Row],[N° Chambre]])*(BD[Date arrivée]&lt;=Résa!P$7)*(BD[Date départ]&gt;Résa!P$7))&gt;1,-1,
IF(SUMPRODUCT((BD[N° Chambre]=Tab_Résa[[#This Row],[N° Chambre]])*(BD[Date arrivée]&lt;=Résa!P$7)*(BD[Date départ]&gt;Résa!P$7))=0,"",
1+
IF(SUMPRODUCT((BD[N° Chambre]=Tab_Résa[[#This Row],[N° Chambre]])*(BD[Date arrivée]=Résa!P$7)*(BD[Date départ]&gt;Résa!P$7))=1,1,0)+
IF(SUMPRODUCT((BD[N° Chambre]=Tab_Résa[[#This Row],[N° Chambre]])*(BD[Date arrivée]&lt;=Résa!P$7)*(BD[Date départ]&gt;Résa!P$7)*(BD[Payé]="Oui"))=1,2,0)))</f>
        <v/>
      </c>
      <c r="Q15" s="51" t="str">
        <f>IF(SUMPRODUCT((BD[N° Chambre]=Tab_Résa[[#This Row],[N° Chambre]])*(BD[Date arrivée]&lt;=Résa!Q$7)*(BD[Date départ]&gt;Résa!Q$7))&gt;1,-1,
IF(SUMPRODUCT((BD[N° Chambre]=Tab_Résa[[#This Row],[N° Chambre]])*(BD[Date arrivée]&lt;=Résa!Q$7)*(BD[Date départ]&gt;Résa!Q$7))=0,"",
1+
IF(SUMPRODUCT((BD[N° Chambre]=Tab_Résa[[#This Row],[N° Chambre]])*(BD[Date arrivée]=Résa!Q$7)*(BD[Date départ]&gt;Résa!Q$7))=1,1,0)+
IF(SUMPRODUCT((BD[N° Chambre]=Tab_Résa[[#This Row],[N° Chambre]])*(BD[Date arrivée]&lt;=Résa!Q$7)*(BD[Date départ]&gt;Résa!Q$7)*(BD[Payé]="Oui"))=1,2,0)))</f>
        <v/>
      </c>
      <c r="R15" s="51" t="str">
        <f>IF(SUMPRODUCT((BD[N° Chambre]=Tab_Résa[[#This Row],[N° Chambre]])*(BD[Date arrivée]&lt;=Résa!R$7)*(BD[Date départ]&gt;Résa!R$7))&gt;1,-1,
IF(SUMPRODUCT((BD[N° Chambre]=Tab_Résa[[#This Row],[N° Chambre]])*(BD[Date arrivée]&lt;=Résa!R$7)*(BD[Date départ]&gt;Résa!R$7))=0,"",
1+
IF(SUMPRODUCT((BD[N° Chambre]=Tab_Résa[[#This Row],[N° Chambre]])*(BD[Date arrivée]=Résa!R$7)*(BD[Date départ]&gt;Résa!R$7))=1,1,0)+
IF(SUMPRODUCT((BD[N° Chambre]=Tab_Résa[[#This Row],[N° Chambre]])*(BD[Date arrivée]&lt;=Résa!R$7)*(BD[Date départ]&gt;Résa!R$7)*(BD[Payé]="Oui"))=1,2,0)))</f>
        <v/>
      </c>
      <c r="S15" s="51" t="str">
        <f>IF(SUMPRODUCT((BD[N° Chambre]=Tab_Résa[[#This Row],[N° Chambre]])*(BD[Date arrivée]&lt;=Résa!S$7)*(BD[Date départ]&gt;Résa!S$7))&gt;1,-1,
IF(SUMPRODUCT((BD[N° Chambre]=Tab_Résa[[#This Row],[N° Chambre]])*(BD[Date arrivée]&lt;=Résa!S$7)*(BD[Date départ]&gt;Résa!S$7))=0,"",
1+
IF(SUMPRODUCT((BD[N° Chambre]=Tab_Résa[[#This Row],[N° Chambre]])*(BD[Date arrivée]=Résa!S$7)*(BD[Date départ]&gt;Résa!S$7))=1,1,0)+
IF(SUMPRODUCT((BD[N° Chambre]=Tab_Résa[[#This Row],[N° Chambre]])*(BD[Date arrivée]&lt;=Résa!S$7)*(BD[Date départ]&gt;Résa!S$7)*(BD[Payé]="Oui"))=1,2,0)))</f>
        <v/>
      </c>
      <c r="T15" s="51" t="str">
        <f>IF(SUMPRODUCT((BD[N° Chambre]=Tab_Résa[[#This Row],[N° Chambre]])*(BD[Date arrivée]&lt;=Résa!T$7)*(BD[Date départ]&gt;Résa!T$7))&gt;1,-1,
IF(SUMPRODUCT((BD[N° Chambre]=Tab_Résa[[#This Row],[N° Chambre]])*(BD[Date arrivée]&lt;=Résa!T$7)*(BD[Date départ]&gt;Résa!T$7))=0,"",
1+
IF(SUMPRODUCT((BD[N° Chambre]=Tab_Résa[[#This Row],[N° Chambre]])*(BD[Date arrivée]=Résa!T$7)*(BD[Date départ]&gt;Résa!T$7))=1,1,0)+
IF(SUMPRODUCT((BD[N° Chambre]=Tab_Résa[[#This Row],[N° Chambre]])*(BD[Date arrivée]&lt;=Résa!T$7)*(BD[Date départ]&gt;Résa!T$7)*(BD[Payé]="Oui"))=1,2,0)))</f>
        <v/>
      </c>
      <c r="U15" s="51" t="str">
        <f>IF(SUMPRODUCT((BD[N° Chambre]=Tab_Résa[[#This Row],[N° Chambre]])*(BD[Date arrivée]&lt;=Résa!U$7)*(BD[Date départ]&gt;Résa!U$7))&gt;1,-1,
IF(SUMPRODUCT((BD[N° Chambre]=Tab_Résa[[#This Row],[N° Chambre]])*(BD[Date arrivée]&lt;=Résa!U$7)*(BD[Date départ]&gt;Résa!U$7))=0,"",
1+
IF(SUMPRODUCT((BD[N° Chambre]=Tab_Résa[[#This Row],[N° Chambre]])*(BD[Date arrivée]=Résa!U$7)*(BD[Date départ]&gt;Résa!VU13))=1,1,0)+
IF(SUMPRODUCT((BD[N° Chambre]=Tab_Résa[[#This Row],[N° Chambre]])*(BD[Date arrivée]&lt;=Résa!U$7)*(BD[Date départ]&gt;Résa!U$7)*(BD[Payé]="Oui"))=1,2,0)))</f>
        <v/>
      </c>
      <c r="V15" s="51" t="str">
        <f>IF(SUMPRODUCT((BD[N° Chambre]=Tab_Résa[[#This Row],[N° Chambre]])*(BD[Date arrivée]&lt;=Résa!V$7)*(BD[Date départ]&gt;Résa!V$7))&gt;1,-1,
IF(SUMPRODUCT((BD[N° Chambre]=Tab_Résa[[#This Row],[N° Chambre]])*(BD[Date arrivée]&lt;=Résa!V$7)*(BD[Date départ]&gt;Résa!V$7))=0,"",
1+
IF(SUMPRODUCT((BD[N° Chambre]=Tab_Résa[[#This Row],[N° Chambre]])*(BD[Date arrivée]=Résa!V$7)*(BD[Date départ]&gt;Résa!V$7))=1,1,0)+
IF(SUMPRODUCT((BD[N° Chambre]=Tab_Résa[[#This Row],[N° Chambre]])*(BD[Date arrivée]&lt;=Résa!V$7)*(BD[Date départ]&gt;Résa!V$7)*(BD[Payé]="Oui"))=1,2,0)))</f>
        <v/>
      </c>
      <c r="W15" s="51" t="str">
        <f>IF(SUMPRODUCT((BD[N° Chambre]=Tab_Résa[[#This Row],[N° Chambre]])*(BD[Date arrivée]&lt;=Résa!W$7)*(BD[Date départ]&gt;Résa!W$7))&gt;1,-1,
IF(SUMPRODUCT((BD[N° Chambre]=Tab_Résa[[#This Row],[N° Chambre]])*(BD[Date arrivée]&lt;=Résa!W$7)*(BD[Date départ]&gt;Résa!W$7))=0,"",
1+
IF(SUMPRODUCT((BD[N° Chambre]=Tab_Résa[[#This Row],[N° Chambre]])*(BD[Date arrivée]=Résa!W$7)*(BD[Date départ]&gt;Résa!W$7))=1,1,0)+
IF(SUMPRODUCT((BD[N° Chambre]=Tab_Résa[[#This Row],[N° Chambre]])*(BD[Date arrivée]&lt;=Résa!W$7)*(BD[Date départ]&gt;Résa!W$7)*(BD[Payé]="Oui"))=1,2,0)))</f>
        <v/>
      </c>
      <c r="X15" s="51" t="str">
        <f>IF(SUMPRODUCT((BD[N° Chambre]=Tab_Résa[[#This Row],[N° Chambre]])*(BD[Date arrivée]&lt;=Résa!X$7)*(BD[Date départ]&gt;Résa!X$7))&gt;1,-1,
IF(SUMPRODUCT((BD[N° Chambre]=Tab_Résa[[#This Row],[N° Chambre]])*(BD[Date arrivée]&lt;=Résa!X$7)*(BD[Date départ]&gt;Résa!X$7))=0,"",
1+
IF(SUMPRODUCT((BD[N° Chambre]=Tab_Résa[[#This Row],[N° Chambre]])*(BD[Date arrivée]=Résa!X$7)*(BD[Date départ]&gt;Résa!X$7))=1,1,0)+
IF(SUMPRODUCT((BD[N° Chambre]=Tab_Résa[[#This Row],[N° Chambre]])*(BD[Date arrivée]&lt;=Résa!X$7)*(BD[Date départ]&gt;Résa!X$7)*(BD[Payé]="Oui"))=1,2,0)))</f>
        <v/>
      </c>
      <c r="Y15" s="51" t="str">
        <f>IF(SUMPRODUCT((BD[N° Chambre]=Tab_Résa[[#This Row],[N° Chambre]])*(BD[Date arrivée]&lt;=Résa!Y$7)*(BD[Date départ]&gt;Résa!Y$7))&gt;1,-1,
IF(SUMPRODUCT((BD[N° Chambre]=Tab_Résa[[#This Row],[N° Chambre]])*(BD[Date arrivée]&lt;=Résa!Y$7)*(BD[Date départ]&gt;Résa!Y$7))=0,"",
1+
IF(SUMPRODUCT((BD[N° Chambre]=Tab_Résa[[#This Row],[N° Chambre]])*(BD[Date arrivée]=Résa!Y$7)*(BD[Date départ]&gt;Résa!Y$7))=1,1,0)+
IF(SUMPRODUCT((BD[N° Chambre]=Tab_Résa[[#This Row],[N° Chambre]])*(BD[Date arrivée]&lt;=Résa!Y$7)*(BD[Date départ]&gt;Résa!Y$7)*(BD[Payé]="Oui"))=1,2,0)))</f>
        <v/>
      </c>
      <c r="Z15" s="51" t="str">
        <f>IF(SUMPRODUCT((BD[N° Chambre]=Tab_Résa[[#This Row],[N° Chambre]])*(BD[Date arrivée]&lt;=Résa!Z$7)*(BD[Date départ]&gt;Résa!Z$7))&gt;1,-1,
IF(SUMPRODUCT((BD[N° Chambre]=Tab_Résa[[#This Row],[N° Chambre]])*(BD[Date arrivée]&lt;=Résa!Z$7)*(BD[Date départ]&gt;Résa!Z$7))=0,"",
1+
IF(SUMPRODUCT((BD[N° Chambre]=Tab_Résa[[#This Row],[N° Chambre]])*(BD[Date arrivée]=Résa!Z$7)*(BD[Date départ]&gt;Résa!Z$7))=1,1,0)+
IF(SUMPRODUCT((BD[N° Chambre]=Tab_Résa[[#This Row],[N° Chambre]])*(BD[Date arrivée]&lt;=Résa!Z$7)*(BD[Date départ]&gt;Résa!Z$7)*(BD[Payé]="Oui"))=1,2,0)))</f>
        <v/>
      </c>
      <c r="AA15" s="51" t="str">
        <f>IF(SUMPRODUCT((BD[N° Chambre]=Tab_Résa[[#This Row],[N° Chambre]])*(BD[Date arrivée]&lt;=Résa!AA$7)*(BD[Date départ]&gt;Résa!AA$7))&gt;1,-1,
IF(SUMPRODUCT((BD[N° Chambre]=Tab_Résa[[#This Row],[N° Chambre]])*(BD[Date arrivée]&lt;=Résa!AA$7)*(BD[Date départ]&gt;Résa!AA$7))=0,"",
1+
IF(SUMPRODUCT((BD[N° Chambre]=Tab_Résa[[#This Row],[N° Chambre]])*(BD[Date arrivée]=Résa!AA$7)*(BD[Date départ]&gt;Résa!AA$7))=1,1,0)+
IF(SUMPRODUCT((BD[N° Chambre]=Tab_Résa[[#This Row],[N° Chambre]])*(BD[Date arrivée]&lt;=Résa!AA$7)*(BD[Date départ]&gt;Résa!AA$7)*(BD[Payé]="Oui"))=1,2,0)))</f>
        <v/>
      </c>
      <c r="AB15" s="51" t="str">
        <f>IF(SUMPRODUCT((BD[N° Chambre]=Tab_Résa[[#This Row],[N° Chambre]])*(BD[Date arrivée]&lt;=Résa!AB$7)*(BD[Date départ]&gt;Résa!AB$7))&gt;1,-1,
IF(SUMPRODUCT((BD[N° Chambre]=Tab_Résa[[#This Row],[N° Chambre]])*(BD[Date arrivée]&lt;=Résa!AB$7)*(BD[Date départ]&gt;Résa!AB$7))=0,"",
1+
IF(SUMPRODUCT((BD[N° Chambre]=Tab_Résa[[#This Row],[N° Chambre]])*(BD[Date arrivée]=Résa!AB$7)*(BD[Date départ]&gt;Résa!AB$7))=1,1,0)+
IF(SUMPRODUCT((BD[N° Chambre]=Tab_Résa[[#This Row],[N° Chambre]])*(BD[Date arrivée]&lt;=Résa!AB$7)*(BD[Date départ]&gt;Résa!AB$7)*(BD[Payé]="Oui"))=1,2,0)))</f>
        <v/>
      </c>
      <c r="AC15" s="51" t="str">
        <f>IF(SUMPRODUCT((BD[N° Chambre]=Tab_Résa[[#This Row],[N° Chambre]])*(BD[Date arrivée]&lt;=Résa!AC$7)*(BD[Date départ]&gt;Résa!AC$7))&gt;1,-1,
IF(SUMPRODUCT((BD[N° Chambre]=Tab_Résa[[#This Row],[N° Chambre]])*(BD[Date arrivée]&lt;=Résa!AC$7)*(BD[Date départ]&gt;Résa!AC$7))=0,"",
1+
IF(SUMPRODUCT((BD[N° Chambre]=Tab_Résa[[#This Row],[N° Chambre]])*(BD[Date arrivée]=Résa!AC$7)*(BD[Date départ]&gt;Résa!AC$7))=1,1,0)+
IF(SUMPRODUCT((BD[N° Chambre]=Tab_Résa[[#This Row],[N° Chambre]])*(BD[Date arrivée]&lt;=Résa!AC$7)*(BD[Date départ]&gt;Résa!AC$7)*(BD[Payé]="Oui"))=1,2,0)))</f>
        <v/>
      </c>
      <c r="AD15" s="51" t="str">
        <f>IF(SUMPRODUCT((BD[N° Chambre]=Tab_Résa[[#This Row],[N° Chambre]])*(BD[Date arrivée]&lt;=Résa!AD$7)*(BD[Date départ]&gt;Résa!AD$7))&gt;1,-1,
IF(SUMPRODUCT((BD[N° Chambre]=Tab_Résa[[#This Row],[N° Chambre]])*(BD[Date arrivée]&lt;=Résa!AD$7)*(BD[Date départ]&gt;Résa!AD$7))=0,"",
1+
IF(SUMPRODUCT((BD[N° Chambre]=Tab_Résa[[#This Row],[N° Chambre]])*(BD[Date arrivée]=Résa!AD$7)*(BD[Date départ]&gt;Résa!AD$7))=1,1,0)+
IF(SUMPRODUCT((BD[N° Chambre]=Tab_Résa[[#This Row],[N° Chambre]])*(BD[Date arrivée]&lt;=Résa!AD$7)*(BD[Date départ]&gt;Résa!AD$7)*(BD[Payé]="Oui"))=1,2,0)))</f>
        <v/>
      </c>
      <c r="AE15" s="51" t="str">
        <f>IF(SUMPRODUCT((BD[N° Chambre]=Tab_Résa[[#This Row],[N° Chambre]])*(BD[Date arrivée]&lt;=Résa!AE$7)*(BD[Date départ]&gt;Résa!AE$7))&gt;1,-1,
IF(SUMPRODUCT((BD[N° Chambre]=Tab_Résa[[#This Row],[N° Chambre]])*(BD[Date arrivée]&lt;=Résa!AE$7)*(BD[Date départ]&gt;Résa!AE$7))=0,"",
1+
IF(SUMPRODUCT((BD[N° Chambre]=Tab_Résa[[#This Row],[N° Chambre]])*(BD[Date arrivée]=Résa!AE$7)*(BD[Date départ]&gt;Résa!AE$7))=1,1,0)+
IF(SUMPRODUCT((BD[N° Chambre]=Tab_Résa[[#This Row],[N° Chambre]])*(BD[Date arrivée]&lt;=Résa!AE$7)*(BD[Date départ]&gt;Résa!AE$7)*(BD[Payé]="Oui"))=1,2,0)))</f>
        <v/>
      </c>
      <c r="AF15" s="51" t="str">
        <f>IF(SUMPRODUCT((BD[N° Chambre]=Tab_Résa[[#This Row],[N° Chambre]])*(BD[Date arrivée]&lt;=Résa!AF$7)*(BD[Date départ]&gt;Résa!AF$7))&gt;1,-1,
IF(SUMPRODUCT((BD[N° Chambre]=Tab_Résa[[#This Row],[N° Chambre]])*(BD[Date arrivée]&lt;=Résa!AF$7)*(BD[Date départ]&gt;Résa!AF$7))=0,"",
1+
IF(SUMPRODUCT((BD[N° Chambre]=Tab_Résa[[#This Row],[N° Chambre]])*(BD[Date arrivée]=Résa!AF$7)*(BD[Date départ]&gt;Résa!AF$7))=1,1,0)+
IF(SUMPRODUCT((BD[N° Chambre]=Tab_Résa[[#This Row],[N° Chambre]])*(BD[Date arrivée]&lt;=Résa!AF$7)*(BD[Date départ]&gt;Résa!AF$7)*(BD[Payé]="Oui"))=1,2,0)))</f>
        <v/>
      </c>
      <c r="AG15" s="51" t="str">
        <f>IF(SUMPRODUCT((BD[N° Chambre]=Tab_Résa[[#This Row],[N° Chambre]])*(BD[Date arrivée]&lt;=Résa!AG$7)*(BD[Date départ]&gt;Résa!AG$7))&gt;1,-1,
IF(SUMPRODUCT((BD[N° Chambre]=Tab_Résa[[#This Row],[N° Chambre]])*(BD[Date arrivée]&lt;=Résa!AG$7)*(BD[Date départ]&gt;Résa!AG$7))=0,"",
1+
IF(SUMPRODUCT((BD[N° Chambre]=Tab_Résa[[#This Row],[N° Chambre]])*(BD[Date arrivée]=Résa!AG$7)*(BD[Date départ]&gt;Résa!AG$7))=1,1,0)+
IF(SUMPRODUCT((BD[N° Chambre]=Tab_Résa[[#This Row],[N° Chambre]])*(BD[Date arrivée]&lt;=Résa!AG$7)*(BD[Date départ]&gt;Résa!AG$7)*(BD[Payé]="Oui"))=1,2,0)))</f>
        <v/>
      </c>
      <c r="AH15" s="51" t="str">
        <f>IF(SUMPRODUCT((BD[N° Chambre]=Tab_Résa[[#This Row],[N° Chambre]])*(BD[Date arrivée]&lt;=Résa!AH$7)*(BD[Date départ]&gt;Résa!AH$7))&gt;1,-1,
IF(SUMPRODUCT((BD[N° Chambre]=Tab_Résa[[#This Row],[N° Chambre]])*(BD[Date arrivée]&lt;=Résa!AH$7)*(BD[Date départ]&gt;Résa!AH$7))=0,"",
1+
IF(SUMPRODUCT((BD[N° Chambre]=Tab_Résa[[#This Row],[N° Chambre]])*(BD[Date arrivée]=Résa!AH$7)*(BD[Date départ]&gt;Résa!AH$7))=1,1,0)+
IF(SUMPRODUCT((BD[N° Chambre]=Tab_Résa[[#This Row],[N° Chambre]])*(BD[Date arrivée]&lt;=Résa!AH$7)*(BD[Date départ]&gt;Résa!AH$7)*(BD[Payé]="Oui"))=1,2,0)))</f>
        <v/>
      </c>
      <c r="AI15" s="51" t="str">
        <f>IF(SUMPRODUCT((BD[N° Chambre]=Tab_Résa[[#This Row],[N° Chambre]])*(BD[Date arrivée]&lt;=Résa!AI$7)*(BD[Date départ]&gt;Résa!AI$7))&gt;1,-1,
IF(SUMPRODUCT((BD[N° Chambre]=Tab_Résa[[#This Row],[N° Chambre]])*(BD[Date arrivée]&lt;=Résa!AI$7)*(BD[Date départ]&gt;Résa!AI$7))=0,"",
1+
IF(SUMPRODUCT((BD[N° Chambre]=Tab_Résa[[#This Row],[N° Chambre]])*(BD[Date arrivée]=Résa!AI$7)*(BD[Date départ]&gt;Résa!AI$7))=1,1,0)+
IF(SUMPRODUCT((BD[N° Chambre]=Tab_Résa[[#This Row],[N° Chambre]])*(BD[Date arrivée]&lt;=Résa!AI$7)*(BD[Date départ]&gt;Résa!AI$7)*(BD[Payé]="Oui"))=1,2,0)))</f>
        <v/>
      </c>
      <c r="AJ15" s="51" t="str">
        <f>IF(SUMPRODUCT((BD[N° Chambre]=Tab_Résa[[#This Row],[N° Chambre]])*(BD[Date arrivée]&lt;=Résa!AJ$7)*(BD[Date départ]&gt;Résa!AJ$7))&gt;1,-1,
IF(SUMPRODUCT((BD[N° Chambre]=Tab_Résa[[#This Row],[N° Chambre]])*(BD[Date arrivée]&lt;=Résa!AJ$7)*(BD[Date départ]&gt;Résa!AJ$7))=0,"",
1+
IF(SUMPRODUCT((BD[N° Chambre]=Tab_Résa[[#This Row],[N° Chambre]])*(BD[Date arrivée]=Résa!AJ$7)*(BD[Date départ]&gt;Résa!AJ$7))=1,1,0)+
IF(SUMPRODUCT((BD[N° Chambre]=Tab_Résa[[#This Row],[N° Chambre]])*(BD[Date arrivée]&lt;=Résa!AJ$7)*(BD[Date départ]&gt;Résa!AJ$7)*(BD[Payé]="Oui"))=1,2,0)))</f>
        <v/>
      </c>
      <c r="AK15" s="51" t="str">
        <f>IF(SUMPRODUCT((BD[N° Chambre]=Tab_Résa[[#This Row],[N° Chambre]])*(BD[Date arrivée]&lt;=Résa!AK$7)*(BD[Date départ]&gt;Résa!AK$7))&gt;1,-1,
IF(SUMPRODUCT((BD[N° Chambre]=Tab_Résa[[#This Row],[N° Chambre]])*(BD[Date arrivée]&lt;=Résa!AK$7)*(BD[Date départ]&gt;Résa!AK$7))=0,"",
1+
IF(SUMPRODUCT((BD[N° Chambre]=Tab_Résa[[#This Row],[N° Chambre]])*(BD[Date arrivée]=Résa!AK$7)*(BD[Date départ]&gt;Résa!AK$7))=1,1,0)+
IF(SUMPRODUCT((BD[N° Chambre]=Tab_Résa[[#This Row],[N° Chambre]])*(BD[Date arrivée]&lt;=Résa!AK$7)*(BD[Date départ]&gt;Résa!AK$7)*(BD[Payé]="Oui"))=1,2,0)))</f>
        <v/>
      </c>
      <c r="AL15" s="51" t="str">
        <f>IF(SUMPRODUCT((BD[N° Chambre]=Tab_Résa[[#This Row],[N° Chambre]])*(BD[Date arrivée]&lt;=Résa!AL$7)*(BD[Date départ]&gt;Résa!AL$7))&gt;1,-1,
IF(SUMPRODUCT((BD[N° Chambre]=Tab_Résa[[#This Row],[N° Chambre]])*(BD[Date arrivée]&lt;=Résa!AL$7)*(BD[Date départ]&gt;Résa!AL$7))=0,"",
1+
IF(SUMPRODUCT((BD[N° Chambre]=Tab_Résa[[#This Row],[N° Chambre]])*(BD[Date arrivée]=Résa!AL$7)*(BD[Date départ]&gt;Résa!AL$7))=1,1,0)+
IF(SUMPRODUCT((BD[N° Chambre]=Tab_Résa[[#This Row],[N° Chambre]])*(BD[Date arrivée]&lt;=Résa!AL$7)*(BD[Date départ]&gt;Résa!AL$7)*(BD[Payé]="Oui"))=1,2,0)))</f>
        <v/>
      </c>
      <c r="AM15" s="51" t="str">
        <f>IF(SUMPRODUCT((BD[N° Chambre]=Tab_Résa[[#This Row],[N° Chambre]])*(BD[Date arrivée]&lt;=Résa!AM$7)*(BD[Date départ]&gt;Résa!AM$7))&gt;1,-1,
IF(SUMPRODUCT((BD[N° Chambre]=Tab_Résa[[#This Row],[N° Chambre]])*(BD[Date arrivée]&lt;=Résa!AM$7)*(BD[Date départ]&gt;Résa!AM$7))=0,"",
1+
IF(SUMPRODUCT((BD[N° Chambre]=Tab_Résa[[#This Row],[N° Chambre]])*(BD[Date arrivée]=Résa!AM$7)*(BD[Date départ]&gt;Résa!AM$7))=1,1,0)+
IF(SUMPRODUCT((BD[N° Chambre]=Tab_Résa[[#This Row],[N° Chambre]])*(BD[Date arrivée]&lt;=Résa!AM$7)*(BD[Date départ]&gt;Résa!AM$7)*(BD[Payé]="Oui"))=1,2,0)))</f>
        <v/>
      </c>
      <c r="AN15" s="58" t="str">
        <f>IF(SUMPRODUCT((BD[N° Chambre]=Tab_Résa[[#This Row],[N° Chambre]])*(BD[Date arrivée]&lt;=Résa!AN$7)*(BD[Date départ]&gt;Résa!AN$7))&gt;1,-1,
IF(SUMPRODUCT((BD[N° Chambre]=Tab_Résa[[#This Row],[N° Chambre]])*(BD[Date arrivée]&lt;=Résa!AN$7)*(BD[Date départ]&gt;Résa!AN$7))=0,"",
1+
IF(SUMPRODUCT((BD[N° Chambre]=Tab_Résa[[#This Row],[N° Chambre]])*(BD[Date arrivée]=Résa!AN$7)*(BD[Date départ]&gt;Résa!AN$7))=1,1,0)+
IF(SUMPRODUCT((BD[N° Chambre]=Tab_Résa[[#This Row],[N° Chambre]])*(BD[Date arrivée]&lt;=Résa!AN$7)*(BD[Date départ]&gt;Résa!AN$7)*(BD[Payé]="Oui"))=1,2,0)))</f>
        <v/>
      </c>
      <c r="AO15" s="27" t="str">
        <f>IF(SUMPRODUCT((BD[N° Chambre]=Tab_Résa[[#This Row],[N° Chambre]])*(BD[Date arrivée]&lt;=Résa!AO$7)*(BD[Date départ]&gt;Résa!AO$7))&gt;1,-1,
IF(SUMPRODUCT((BD[N° Chambre]=Tab_Résa[[#This Row],[N° Chambre]])*(BD[Date arrivée]&lt;=Résa!AO$7)*(BD[Date départ]&gt;Résa!AO$7))=0,"",
1+
IF(SUMPRODUCT((BD[N° Chambre]=Tab_Résa[[#This Row],[N° Chambre]])*(BD[Date arrivée]=Résa!AO$7)*(BD[Date départ]&gt;Résa!AO$7))=1,1,0)+
IF(SUMPRODUCT((BD[N° Chambre]=Tab_Résa[[#This Row],[N° Chambre]])*(BD[Date arrivée]&lt;=Résa!AO$7)*(BD[Date départ]&gt;Résa!AO$7)*(BD[Payé]="Oui"))=1,2,0)))</f>
        <v/>
      </c>
      <c r="AP15" s="76" t="e">
        <f>INDEX(Tab_Résa[[C1]:[C36]],ROW()-ROW(Chambres),MATCH(J_Rech,$F$7:$AO$7,0))</f>
        <v>#N/A</v>
      </c>
    </row>
    <row r="16" spans="1:42" ht="15" customHeight="1" x14ac:dyDescent="0.3">
      <c r="A16" s="52" t="s">
        <v>109</v>
      </c>
      <c r="B16" s="49">
        <v>50</v>
      </c>
      <c r="C16" s="50">
        <v>1</v>
      </c>
      <c r="D16" s="50" t="s">
        <v>97</v>
      </c>
      <c r="E16" s="75"/>
      <c r="F16" s="51" t="str">
        <f>IF(SUMPRODUCT((BD[N° Chambre]=Tab_Résa[[#This Row],[N° Chambre]])*(BD[Date arrivée]&lt;=Résa!F$7)*(BD[Date départ]&gt;Résa!F$7))&gt;1,-1,
IF(SUMPRODUCT((BD[N° Chambre]=Tab_Résa[[#This Row],[N° Chambre]])*(BD[Date arrivée]&lt;=Résa!F$7)*(BD[Date départ]&gt;Résa!F$7))=0,"",
1+
IF(SUMPRODUCT((BD[N° Chambre]=Tab_Résa[[#This Row],[N° Chambre]])*(BD[Date arrivée]=Résa!F$7)*(BD[Date départ]&gt;Résa!F$7))=1,1,0)+
IF(SUMPRODUCT((BD[N° Chambre]=Tab_Résa[[#This Row],[N° Chambre]])*(BD[Date arrivée]&lt;=Résa!F$7)*(BD[Date départ]&gt;Résa!F$7)*(BD[Payé]="Oui"))=1,2,0)))</f>
        <v/>
      </c>
      <c r="G16" s="51" t="str">
        <f>IF(SUMPRODUCT((BD[N° Chambre]=Tab_Résa[[#This Row],[N° Chambre]])*(BD[Date arrivée]&lt;=Résa!G$7)*(BD[Date départ]&gt;Résa!G$7))&gt;1,-1,
IF(SUMPRODUCT((BD[N° Chambre]=Tab_Résa[[#This Row],[N° Chambre]])*(BD[Date arrivée]&lt;=Résa!G$7)*(BD[Date départ]&gt;Résa!G$7))=0,"",
1+
IF(SUMPRODUCT((BD[N° Chambre]=Tab_Résa[[#This Row],[N° Chambre]])*(BD[Date arrivée]=Résa!G$7)*(BD[Date départ]&gt;Résa!G$7))=1,1,0)+
IF(SUMPRODUCT((BD[N° Chambre]=Tab_Résa[[#This Row],[N° Chambre]])*(BD[Date arrivée]&lt;=Résa!G$7)*(BD[Date départ]&gt;Résa!G$7)*(BD[Payé]="Oui"))=1,2,0)))</f>
        <v/>
      </c>
      <c r="H16" s="51" t="str">
        <f>IF(SUMPRODUCT((BD[N° Chambre]=Tab_Résa[[#This Row],[N° Chambre]])*(BD[Date arrivée]&lt;=Résa!H$7)*(BD[Date départ]&gt;Résa!H$7))&gt;1,-1,
IF(SUMPRODUCT((BD[N° Chambre]=Tab_Résa[[#This Row],[N° Chambre]])*(BD[Date arrivée]&lt;=Résa!H$7)*(BD[Date départ]&gt;Résa!H$7))=0,"",
1+
IF(SUMPRODUCT((BD[N° Chambre]=Tab_Résa[[#This Row],[N° Chambre]])*(BD[Date arrivée]=Résa!H$7)*(BD[Date départ]&gt;Résa!H$7))=1,1,0)+
IF(SUMPRODUCT((BD[N° Chambre]=Tab_Résa[[#This Row],[N° Chambre]])*(BD[Date arrivée]&lt;=Résa!H$7)*(BD[Date départ]&gt;Résa!H$7)*(BD[Payé]="Oui"))=1,2,0)))</f>
        <v/>
      </c>
      <c r="I16" s="51" t="str">
        <f>IF(SUMPRODUCT((BD[N° Chambre]=Tab_Résa[[#This Row],[N° Chambre]])*(BD[Date arrivée]&lt;=Résa!I$7)*(BD[Date départ]&gt;Résa!I$7))&gt;1,-1,
IF(SUMPRODUCT((BD[N° Chambre]=Tab_Résa[[#This Row],[N° Chambre]])*(BD[Date arrivée]&lt;=Résa!I$7)*(BD[Date départ]&gt;Résa!I$7))=0,"",
1+
IF(SUMPRODUCT((BD[N° Chambre]=Tab_Résa[[#This Row],[N° Chambre]])*(BD[Date arrivée]=Résa!I$7)*(BD[Date départ]&gt;Résa!I$7))=1,1,0)+
IF(SUMPRODUCT((BD[N° Chambre]=Tab_Résa[[#This Row],[N° Chambre]])*(BD[Date arrivée]&lt;=Résa!I$7)*(BD[Date départ]&gt;Résa!I$7)*(BD[Payé]="Oui"))=1,2,0)))</f>
        <v/>
      </c>
      <c r="J16" s="51" t="str">
        <f>IF(SUMPRODUCT((BD[N° Chambre]=Tab_Résa[[#This Row],[N° Chambre]])*(BD[Date arrivée]&lt;=Résa!J$7)*(BD[Date départ]&gt;Résa!J$7))&gt;1,-1,
IF(SUMPRODUCT((BD[N° Chambre]=Tab_Résa[[#This Row],[N° Chambre]])*(BD[Date arrivée]&lt;=Résa!J$7)*(BD[Date départ]&gt;Résa!J$7))=0,"",
1+
IF(SUMPRODUCT((BD[N° Chambre]=Tab_Résa[[#This Row],[N° Chambre]])*(BD[Date arrivée]=Résa!J$7)*(BD[Date départ]&gt;Résa!J$7))=1,1,0)+
IF(SUMPRODUCT((BD[N° Chambre]=Tab_Résa[[#This Row],[N° Chambre]])*(BD[Date arrivée]&lt;=Résa!J$7)*(BD[Date départ]&gt;Résa!J$7)*(BD[Payé]="Oui"))=1,2,0)))</f>
        <v/>
      </c>
      <c r="K16" s="51" t="str">
        <f>IF(SUMPRODUCT((BD[N° Chambre]=Tab_Résa[[#This Row],[N° Chambre]])*(BD[Date arrivée]&lt;=Résa!K$7)*(BD[Date départ]&gt;Résa!K$7))&gt;1,-1,
IF(SUMPRODUCT((BD[N° Chambre]=Tab_Résa[[#This Row],[N° Chambre]])*(BD[Date arrivée]&lt;=Résa!K$7)*(BD[Date départ]&gt;Résa!K$7))=0,"",
1+
IF(SUMPRODUCT((BD[N° Chambre]=Tab_Résa[[#This Row],[N° Chambre]])*(BD[Date arrivée]=Résa!K$7)*(BD[Date départ]&gt;Résa!K$7))=1,1,0)+
IF(SUMPRODUCT((BD[N° Chambre]=Tab_Résa[[#This Row],[N° Chambre]])*(BD[Date arrivée]&lt;=Résa!K$7)*(BD[Date départ]&gt;Résa!K$7)*(BD[Payé]="Oui"))=1,2,0)))</f>
        <v/>
      </c>
      <c r="L16" s="51" t="str">
        <f>IF(SUMPRODUCT((BD[N° Chambre]=Tab_Résa[[#This Row],[N° Chambre]])*(BD[Date arrivée]&lt;=Résa!L$7)*(BD[Date départ]&gt;Résa!L$7))&gt;1,-1,
IF(SUMPRODUCT((BD[N° Chambre]=Tab_Résa[[#This Row],[N° Chambre]])*(BD[Date arrivée]&lt;=Résa!L$7)*(BD[Date départ]&gt;Résa!L$7))=0,"",
1+
IF(SUMPRODUCT((BD[N° Chambre]=Tab_Résa[[#This Row],[N° Chambre]])*(BD[Date arrivée]=Résa!L$7)*(BD[Date départ]&gt;Résa!L$7))=1,1,0)+
IF(SUMPRODUCT((BD[N° Chambre]=Tab_Résa[[#This Row],[N° Chambre]])*(BD[Date arrivée]&lt;=Résa!L$7)*(BD[Date départ]&gt;Résa!L$7)*(BD[Payé]="Oui"))=1,2,0)))</f>
        <v/>
      </c>
      <c r="M16" s="51" t="str">
        <f>IF(SUMPRODUCT((BD[N° Chambre]=Tab_Résa[[#This Row],[N° Chambre]])*(BD[Date arrivée]&lt;=Résa!M$7)*(BD[Date départ]&gt;Résa!M$7))&gt;1,-1,
IF(SUMPRODUCT((BD[N° Chambre]=Tab_Résa[[#This Row],[N° Chambre]])*(BD[Date arrivée]&lt;=Résa!M$7)*(BD[Date départ]&gt;Résa!M$7))=0,"",
1+
IF(SUMPRODUCT((BD[N° Chambre]=Tab_Résa[[#This Row],[N° Chambre]])*(BD[Date arrivée]=Résa!M$7)*(BD[Date départ]&gt;Résa!M$7))=1,1,0)+
IF(SUMPRODUCT((BD[N° Chambre]=Tab_Résa[[#This Row],[N° Chambre]])*(BD[Date arrivée]&lt;=Résa!M$7)*(BD[Date départ]&gt;Résa!M$7)*(BD[Payé]="Oui"))=1,2,0)))</f>
        <v/>
      </c>
      <c r="N16" s="51" t="str">
        <f>IF(SUMPRODUCT((BD[N° Chambre]=Tab_Résa[[#This Row],[N° Chambre]])*(BD[Date arrivée]&lt;=Résa!N$7)*(BD[Date départ]&gt;Résa!N$7))&gt;1,-1,
IF(SUMPRODUCT((BD[N° Chambre]=Tab_Résa[[#This Row],[N° Chambre]])*(BD[Date arrivée]&lt;=Résa!N$7)*(BD[Date départ]&gt;Résa!N$7))=0,"",
1+
IF(SUMPRODUCT((BD[N° Chambre]=Tab_Résa[[#This Row],[N° Chambre]])*(BD[Date arrivée]=Résa!N$7)*(BD[Date départ]&gt;Résa!N$7))=1,1,0)+
IF(SUMPRODUCT((BD[N° Chambre]=Tab_Résa[[#This Row],[N° Chambre]])*(BD[Date arrivée]&lt;=Résa!N$7)*(BD[Date départ]&gt;Résa!N$7)*(BD[Payé]="Oui"))=1,2,0)))</f>
        <v/>
      </c>
      <c r="O16" s="51" t="str">
        <f>IF(SUMPRODUCT((BD[N° Chambre]=Tab_Résa[[#This Row],[N° Chambre]])*(BD[Date arrivée]&lt;=Résa!O$7)*(BD[Date départ]&gt;Résa!O$7))&gt;1,-1,
IF(SUMPRODUCT((BD[N° Chambre]=Tab_Résa[[#This Row],[N° Chambre]])*(BD[Date arrivée]&lt;=Résa!O$7)*(BD[Date départ]&gt;Résa!O$7))=0,"",
1+
IF(SUMPRODUCT((BD[N° Chambre]=Tab_Résa[[#This Row],[N° Chambre]])*(BD[Date arrivée]=Résa!O$7)*(BD[Date départ]&gt;Résa!O$7))=1,1,0)+
IF(SUMPRODUCT((BD[N° Chambre]=Tab_Résa[[#This Row],[N° Chambre]])*(BD[Date arrivée]&lt;=Résa!O$7)*(BD[Date départ]&gt;Résa!O$7)*(BD[Payé]="Oui"))=1,2,0)))</f>
        <v/>
      </c>
      <c r="P16" s="51" t="str">
        <f>IF(SUMPRODUCT((BD[N° Chambre]=Tab_Résa[[#This Row],[N° Chambre]])*(BD[Date arrivée]&lt;=Résa!P$7)*(BD[Date départ]&gt;Résa!P$7))&gt;1,-1,
IF(SUMPRODUCT((BD[N° Chambre]=Tab_Résa[[#This Row],[N° Chambre]])*(BD[Date arrivée]&lt;=Résa!P$7)*(BD[Date départ]&gt;Résa!P$7))=0,"",
1+
IF(SUMPRODUCT((BD[N° Chambre]=Tab_Résa[[#This Row],[N° Chambre]])*(BD[Date arrivée]=Résa!P$7)*(BD[Date départ]&gt;Résa!P$7))=1,1,0)+
IF(SUMPRODUCT((BD[N° Chambre]=Tab_Résa[[#This Row],[N° Chambre]])*(BD[Date arrivée]&lt;=Résa!P$7)*(BD[Date départ]&gt;Résa!P$7)*(BD[Payé]="Oui"))=1,2,0)))</f>
        <v/>
      </c>
      <c r="Q16" s="51" t="str">
        <f>IF(SUMPRODUCT((BD[N° Chambre]=Tab_Résa[[#This Row],[N° Chambre]])*(BD[Date arrivée]&lt;=Résa!Q$7)*(BD[Date départ]&gt;Résa!Q$7))&gt;1,-1,
IF(SUMPRODUCT((BD[N° Chambre]=Tab_Résa[[#This Row],[N° Chambre]])*(BD[Date arrivée]&lt;=Résa!Q$7)*(BD[Date départ]&gt;Résa!Q$7))=0,"",
1+
IF(SUMPRODUCT((BD[N° Chambre]=Tab_Résa[[#This Row],[N° Chambre]])*(BD[Date arrivée]=Résa!Q$7)*(BD[Date départ]&gt;Résa!Q$7))=1,1,0)+
IF(SUMPRODUCT((BD[N° Chambre]=Tab_Résa[[#This Row],[N° Chambre]])*(BD[Date arrivée]&lt;=Résa!Q$7)*(BD[Date départ]&gt;Résa!Q$7)*(BD[Payé]="Oui"))=1,2,0)))</f>
        <v/>
      </c>
      <c r="R16" s="51" t="str">
        <f>IF(SUMPRODUCT((BD[N° Chambre]=Tab_Résa[[#This Row],[N° Chambre]])*(BD[Date arrivée]&lt;=Résa!R$7)*(BD[Date départ]&gt;Résa!R$7))&gt;1,-1,
IF(SUMPRODUCT((BD[N° Chambre]=Tab_Résa[[#This Row],[N° Chambre]])*(BD[Date arrivée]&lt;=Résa!R$7)*(BD[Date départ]&gt;Résa!R$7))=0,"",
1+
IF(SUMPRODUCT((BD[N° Chambre]=Tab_Résa[[#This Row],[N° Chambre]])*(BD[Date arrivée]=Résa!R$7)*(BD[Date départ]&gt;Résa!R$7))=1,1,0)+
IF(SUMPRODUCT((BD[N° Chambre]=Tab_Résa[[#This Row],[N° Chambre]])*(BD[Date arrivée]&lt;=Résa!R$7)*(BD[Date départ]&gt;Résa!R$7)*(BD[Payé]="Oui"))=1,2,0)))</f>
        <v/>
      </c>
      <c r="S16" s="51" t="str">
        <f>IF(SUMPRODUCT((BD[N° Chambre]=Tab_Résa[[#This Row],[N° Chambre]])*(BD[Date arrivée]&lt;=Résa!S$7)*(BD[Date départ]&gt;Résa!S$7))&gt;1,-1,
IF(SUMPRODUCT((BD[N° Chambre]=Tab_Résa[[#This Row],[N° Chambre]])*(BD[Date arrivée]&lt;=Résa!S$7)*(BD[Date départ]&gt;Résa!S$7))=0,"",
1+
IF(SUMPRODUCT((BD[N° Chambre]=Tab_Résa[[#This Row],[N° Chambre]])*(BD[Date arrivée]=Résa!S$7)*(BD[Date départ]&gt;Résa!S$7))=1,1,0)+
IF(SUMPRODUCT((BD[N° Chambre]=Tab_Résa[[#This Row],[N° Chambre]])*(BD[Date arrivée]&lt;=Résa!S$7)*(BD[Date départ]&gt;Résa!S$7)*(BD[Payé]="Oui"))=1,2,0)))</f>
        <v/>
      </c>
      <c r="T16" s="51" t="str">
        <f>IF(SUMPRODUCT((BD[N° Chambre]=Tab_Résa[[#This Row],[N° Chambre]])*(BD[Date arrivée]&lt;=Résa!T$7)*(BD[Date départ]&gt;Résa!T$7))&gt;1,-1,
IF(SUMPRODUCT((BD[N° Chambre]=Tab_Résa[[#This Row],[N° Chambre]])*(BD[Date arrivée]&lt;=Résa!T$7)*(BD[Date départ]&gt;Résa!T$7))=0,"",
1+
IF(SUMPRODUCT((BD[N° Chambre]=Tab_Résa[[#This Row],[N° Chambre]])*(BD[Date arrivée]=Résa!T$7)*(BD[Date départ]&gt;Résa!T$7))=1,1,0)+
IF(SUMPRODUCT((BD[N° Chambre]=Tab_Résa[[#This Row],[N° Chambre]])*(BD[Date arrivée]&lt;=Résa!T$7)*(BD[Date départ]&gt;Résa!T$7)*(BD[Payé]="Oui"))=1,2,0)))</f>
        <v/>
      </c>
      <c r="U16" s="51" t="str">
        <f>IF(SUMPRODUCT((BD[N° Chambre]=Tab_Résa[[#This Row],[N° Chambre]])*(BD[Date arrivée]&lt;=Résa!U$7)*(BD[Date départ]&gt;Résa!U$7))&gt;1,-1,
IF(SUMPRODUCT((BD[N° Chambre]=Tab_Résa[[#This Row],[N° Chambre]])*(BD[Date arrivée]&lt;=Résa!U$7)*(BD[Date départ]&gt;Résa!U$7))=0,"",
1+
IF(SUMPRODUCT((BD[N° Chambre]=Tab_Résa[[#This Row],[N° Chambre]])*(BD[Date arrivée]=Résa!U$7)*(BD[Date départ]&gt;Résa!VU14))=1,1,0)+
IF(SUMPRODUCT((BD[N° Chambre]=Tab_Résa[[#This Row],[N° Chambre]])*(BD[Date arrivée]&lt;=Résa!U$7)*(BD[Date départ]&gt;Résa!U$7)*(BD[Payé]="Oui"))=1,2,0)))</f>
        <v/>
      </c>
      <c r="V16" s="51" t="str">
        <f>IF(SUMPRODUCT((BD[N° Chambre]=Tab_Résa[[#This Row],[N° Chambre]])*(BD[Date arrivée]&lt;=Résa!V$7)*(BD[Date départ]&gt;Résa!V$7))&gt;1,-1,
IF(SUMPRODUCT((BD[N° Chambre]=Tab_Résa[[#This Row],[N° Chambre]])*(BD[Date arrivée]&lt;=Résa!V$7)*(BD[Date départ]&gt;Résa!V$7))=0,"",
1+
IF(SUMPRODUCT((BD[N° Chambre]=Tab_Résa[[#This Row],[N° Chambre]])*(BD[Date arrivée]=Résa!V$7)*(BD[Date départ]&gt;Résa!V$7))=1,1,0)+
IF(SUMPRODUCT((BD[N° Chambre]=Tab_Résa[[#This Row],[N° Chambre]])*(BD[Date arrivée]&lt;=Résa!V$7)*(BD[Date départ]&gt;Résa!V$7)*(BD[Payé]="Oui"))=1,2,0)))</f>
        <v/>
      </c>
      <c r="W16" s="51" t="str">
        <f>IF(SUMPRODUCT((BD[N° Chambre]=Tab_Résa[[#This Row],[N° Chambre]])*(BD[Date arrivée]&lt;=Résa!W$7)*(BD[Date départ]&gt;Résa!W$7))&gt;1,-1,
IF(SUMPRODUCT((BD[N° Chambre]=Tab_Résa[[#This Row],[N° Chambre]])*(BD[Date arrivée]&lt;=Résa!W$7)*(BD[Date départ]&gt;Résa!W$7))=0,"",
1+
IF(SUMPRODUCT((BD[N° Chambre]=Tab_Résa[[#This Row],[N° Chambre]])*(BD[Date arrivée]=Résa!W$7)*(BD[Date départ]&gt;Résa!W$7))=1,1,0)+
IF(SUMPRODUCT((BD[N° Chambre]=Tab_Résa[[#This Row],[N° Chambre]])*(BD[Date arrivée]&lt;=Résa!W$7)*(BD[Date départ]&gt;Résa!W$7)*(BD[Payé]="Oui"))=1,2,0)))</f>
        <v/>
      </c>
      <c r="X16" s="51" t="str">
        <f>IF(SUMPRODUCT((BD[N° Chambre]=Tab_Résa[[#This Row],[N° Chambre]])*(BD[Date arrivée]&lt;=Résa!X$7)*(BD[Date départ]&gt;Résa!X$7))&gt;1,-1,
IF(SUMPRODUCT((BD[N° Chambre]=Tab_Résa[[#This Row],[N° Chambre]])*(BD[Date arrivée]&lt;=Résa!X$7)*(BD[Date départ]&gt;Résa!X$7))=0,"",
1+
IF(SUMPRODUCT((BD[N° Chambre]=Tab_Résa[[#This Row],[N° Chambre]])*(BD[Date arrivée]=Résa!X$7)*(BD[Date départ]&gt;Résa!X$7))=1,1,0)+
IF(SUMPRODUCT((BD[N° Chambre]=Tab_Résa[[#This Row],[N° Chambre]])*(BD[Date arrivée]&lt;=Résa!X$7)*(BD[Date départ]&gt;Résa!X$7)*(BD[Payé]="Oui"))=1,2,0)))</f>
        <v/>
      </c>
      <c r="Y16" s="51" t="str">
        <f>IF(SUMPRODUCT((BD[N° Chambre]=Tab_Résa[[#This Row],[N° Chambre]])*(BD[Date arrivée]&lt;=Résa!Y$7)*(BD[Date départ]&gt;Résa!Y$7))&gt;1,-1,
IF(SUMPRODUCT((BD[N° Chambre]=Tab_Résa[[#This Row],[N° Chambre]])*(BD[Date arrivée]&lt;=Résa!Y$7)*(BD[Date départ]&gt;Résa!Y$7))=0,"",
1+
IF(SUMPRODUCT((BD[N° Chambre]=Tab_Résa[[#This Row],[N° Chambre]])*(BD[Date arrivée]=Résa!Y$7)*(BD[Date départ]&gt;Résa!Y$7))=1,1,0)+
IF(SUMPRODUCT((BD[N° Chambre]=Tab_Résa[[#This Row],[N° Chambre]])*(BD[Date arrivée]&lt;=Résa!Y$7)*(BD[Date départ]&gt;Résa!Y$7)*(BD[Payé]="Oui"))=1,2,0)))</f>
        <v/>
      </c>
      <c r="Z16" s="51" t="str">
        <f>IF(SUMPRODUCT((BD[N° Chambre]=Tab_Résa[[#This Row],[N° Chambre]])*(BD[Date arrivée]&lt;=Résa!Z$7)*(BD[Date départ]&gt;Résa!Z$7))&gt;1,-1,
IF(SUMPRODUCT((BD[N° Chambre]=Tab_Résa[[#This Row],[N° Chambre]])*(BD[Date arrivée]&lt;=Résa!Z$7)*(BD[Date départ]&gt;Résa!Z$7))=0,"",
1+
IF(SUMPRODUCT((BD[N° Chambre]=Tab_Résa[[#This Row],[N° Chambre]])*(BD[Date arrivée]=Résa!Z$7)*(BD[Date départ]&gt;Résa!Z$7))=1,1,0)+
IF(SUMPRODUCT((BD[N° Chambre]=Tab_Résa[[#This Row],[N° Chambre]])*(BD[Date arrivée]&lt;=Résa!Z$7)*(BD[Date départ]&gt;Résa!Z$7)*(BD[Payé]="Oui"))=1,2,0)))</f>
        <v/>
      </c>
      <c r="AA16" s="51" t="str">
        <f>IF(SUMPRODUCT((BD[N° Chambre]=Tab_Résa[[#This Row],[N° Chambre]])*(BD[Date arrivée]&lt;=Résa!AA$7)*(BD[Date départ]&gt;Résa!AA$7))&gt;1,-1,
IF(SUMPRODUCT((BD[N° Chambre]=Tab_Résa[[#This Row],[N° Chambre]])*(BD[Date arrivée]&lt;=Résa!AA$7)*(BD[Date départ]&gt;Résa!AA$7))=0,"",
1+
IF(SUMPRODUCT((BD[N° Chambre]=Tab_Résa[[#This Row],[N° Chambre]])*(BD[Date arrivée]=Résa!AA$7)*(BD[Date départ]&gt;Résa!AA$7))=1,1,0)+
IF(SUMPRODUCT((BD[N° Chambre]=Tab_Résa[[#This Row],[N° Chambre]])*(BD[Date arrivée]&lt;=Résa!AA$7)*(BD[Date départ]&gt;Résa!AA$7)*(BD[Payé]="Oui"))=1,2,0)))</f>
        <v/>
      </c>
      <c r="AB16" s="51" t="str">
        <f>IF(SUMPRODUCT((BD[N° Chambre]=Tab_Résa[[#This Row],[N° Chambre]])*(BD[Date arrivée]&lt;=Résa!AB$7)*(BD[Date départ]&gt;Résa!AB$7))&gt;1,-1,
IF(SUMPRODUCT((BD[N° Chambre]=Tab_Résa[[#This Row],[N° Chambre]])*(BD[Date arrivée]&lt;=Résa!AB$7)*(BD[Date départ]&gt;Résa!AB$7))=0,"",
1+
IF(SUMPRODUCT((BD[N° Chambre]=Tab_Résa[[#This Row],[N° Chambre]])*(BD[Date arrivée]=Résa!AB$7)*(BD[Date départ]&gt;Résa!AB$7))=1,1,0)+
IF(SUMPRODUCT((BD[N° Chambre]=Tab_Résa[[#This Row],[N° Chambre]])*(BD[Date arrivée]&lt;=Résa!AB$7)*(BD[Date départ]&gt;Résa!AB$7)*(BD[Payé]="Oui"))=1,2,0)))</f>
        <v/>
      </c>
      <c r="AC16" s="51" t="str">
        <f>IF(SUMPRODUCT((BD[N° Chambre]=Tab_Résa[[#This Row],[N° Chambre]])*(BD[Date arrivée]&lt;=Résa!AC$7)*(BD[Date départ]&gt;Résa!AC$7))&gt;1,-1,
IF(SUMPRODUCT((BD[N° Chambre]=Tab_Résa[[#This Row],[N° Chambre]])*(BD[Date arrivée]&lt;=Résa!AC$7)*(BD[Date départ]&gt;Résa!AC$7))=0,"",
1+
IF(SUMPRODUCT((BD[N° Chambre]=Tab_Résa[[#This Row],[N° Chambre]])*(BD[Date arrivée]=Résa!AC$7)*(BD[Date départ]&gt;Résa!AC$7))=1,1,0)+
IF(SUMPRODUCT((BD[N° Chambre]=Tab_Résa[[#This Row],[N° Chambre]])*(BD[Date arrivée]&lt;=Résa!AC$7)*(BD[Date départ]&gt;Résa!AC$7)*(BD[Payé]="Oui"))=1,2,0)))</f>
        <v/>
      </c>
      <c r="AD16" s="51" t="str">
        <f>IF(SUMPRODUCT((BD[N° Chambre]=Tab_Résa[[#This Row],[N° Chambre]])*(BD[Date arrivée]&lt;=Résa!AD$7)*(BD[Date départ]&gt;Résa!AD$7))&gt;1,-1,
IF(SUMPRODUCT((BD[N° Chambre]=Tab_Résa[[#This Row],[N° Chambre]])*(BD[Date arrivée]&lt;=Résa!AD$7)*(BD[Date départ]&gt;Résa!AD$7))=0,"",
1+
IF(SUMPRODUCT((BD[N° Chambre]=Tab_Résa[[#This Row],[N° Chambre]])*(BD[Date arrivée]=Résa!AD$7)*(BD[Date départ]&gt;Résa!AD$7))=1,1,0)+
IF(SUMPRODUCT((BD[N° Chambre]=Tab_Résa[[#This Row],[N° Chambre]])*(BD[Date arrivée]&lt;=Résa!AD$7)*(BD[Date départ]&gt;Résa!AD$7)*(BD[Payé]="Oui"))=1,2,0)))</f>
        <v/>
      </c>
      <c r="AE16" s="51" t="str">
        <f>IF(SUMPRODUCT((BD[N° Chambre]=Tab_Résa[[#This Row],[N° Chambre]])*(BD[Date arrivée]&lt;=Résa!AE$7)*(BD[Date départ]&gt;Résa!AE$7))&gt;1,-1,
IF(SUMPRODUCT((BD[N° Chambre]=Tab_Résa[[#This Row],[N° Chambre]])*(BD[Date arrivée]&lt;=Résa!AE$7)*(BD[Date départ]&gt;Résa!AE$7))=0,"",
1+
IF(SUMPRODUCT((BD[N° Chambre]=Tab_Résa[[#This Row],[N° Chambre]])*(BD[Date arrivée]=Résa!AE$7)*(BD[Date départ]&gt;Résa!AE$7))=1,1,0)+
IF(SUMPRODUCT((BD[N° Chambre]=Tab_Résa[[#This Row],[N° Chambre]])*(BD[Date arrivée]&lt;=Résa!AE$7)*(BD[Date départ]&gt;Résa!AE$7)*(BD[Payé]="Oui"))=1,2,0)))</f>
        <v/>
      </c>
      <c r="AF16" s="51" t="str">
        <f>IF(SUMPRODUCT((BD[N° Chambre]=Tab_Résa[[#This Row],[N° Chambre]])*(BD[Date arrivée]&lt;=Résa!AF$7)*(BD[Date départ]&gt;Résa!AF$7))&gt;1,-1,
IF(SUMPRODUCT((BD[N° Chambre]=Tab_Résa[[#This Row],[N° Chambre]])*(BD[Date arrivée]&lt;=Résa!AF$7)*(BD[Date départ]&gt;Résa!AF$7))=0,"",
1+
IF(SUMPRODUCT((BD[N° Chambre]=Tab_Résa[[#This Row],[N° Chambre]])*(BD[Date arrivée]=Résa!AF$7)*(BD[Date départ]&gt;Résa!AF$7))=1,1,0)+
IF(SUMPRODUCT((BD[N° Chambre]=Tab_Résa[[#This Row],[N° Chambre]])*(BD[Date arrivée]&lt;=Résa!AF$7)*(BD[Date départ]&gt;Résa!AF$7)*(BD[Payé]="Oui"))=1,2,0)))</f>
        <v/>
      </c>
      <c r="AG16" s="51" t="str">
        <f>IF(SUMPRODUCT((BD[N° Chambre]=Tab_Résa[[#This Row],[N° Chambre]])*(BD[Date arrivée]&lt;=Résa!AG$7)*(BD[Date départ]&gt;Résa!AG$7))&gt;1,-1,
IF(SUMPRODUCT((BD[N° Chambre]=Tab_Résa[[#This Row],[N° Chambre]])*(BD[Date arrivée]&lt;=Résa!AG$7)*(BD[Date départ]&gt;Résa!AG$7))=0,"",
1+
IF(SUMPRODUCT((BD[N° Chambre]=Tab_Résa[[#This Row],[N° Chambre]])*(BD[Date arrivée]=Résa!AG$7)*(BD[Date départ]&gt;Résa!AG$7))=1,1,0)+
IF(SUMPRODUCT((BD[N° Chambre]=Tab_Résa[[#This Row],[N° Chambre]])*(BD[Date arrivée]&lt;=Résa!AG$7)*(BD[Date départ]&gt;Résa!AG$7)*(BD[Payé]="Oui"))=1,2,0)))</f>
        <v/>
      </c>
      <c r="AH16" s="51" t="str">
        <f>IF(SUMPRODUCT((BD[N° Chambre]=Tab_Résa[[#This Row],[N° Chambre]])*(BD[Date arrivée]&lt;=Résa!AH$7)*(BD[Date départ]&gt;Résa!AH$7))&gt;1,-1,
IF(SUMPRODUCT((BD[N° Chambre]=Tab_Résa[[#This Row],[N° Chambre]])*(BD[Date arrivée]&lt;=Résa!AH$7)*(BD[Date départ]&gt;Résa!AH$7))=0,"",
1+
IF(SUMPRODUCT((BD[N° Chambre]=Tab_Résa[[#This Row],[N° Chambre]])*(BD[Date arrivée]=Résa!AH$7)*(BD[Date départ]&gt;Résa!AH$7))=1,1,0)+
IF(SUMPRODUCT((BD[N° Chambre]=Tab_Résa[[#This Row],[N° Chambre]])*(BD[Date arrivée]&lt;=Résa!AH$7)*(BD[Date départ]&gt;Résa!AH$7)*(BD[Payé]="Oui"))=1,2,0)))</f>
        <v/>
      </c>
      <c r="AI16" s="51" t="str">
        <f>IF(SUMPRODUCT((BD[N° Chambre]=Tab_Résa[[#This Row],[N° Chambre]])*(BD[Date arrivée]&lt;=Résa!AI$7)*(BD[Date départ]&gt;Résa!AI$7))&gt;1,-1,
IF(SUMPRODUCT((BD[N° Chambre]=Tab_Résa[[#This Row],[N° Chambre]])*(BD[Date arrivée]&lt;=Résa!AI$7)*(BD[Date départ]&gt;Résa!AI$7))=0,"",
1+
IF(SUMPRODUCT((BD[N° Chambre]=Tab_Résa[[#This Row],[N° Chambre]])*(BD[Date arrivée]=Résa!AI$7)*(BD[Date départ]&gt;Résa!AI$7))=1,1,0)+
IF(SUMPRODUCT((BD[N° Chambre]=Tab_Résa[[#This Row],[N° Chambre]])*(BD[Date arrivée]&lt;=Résa!AI$7)*(BD[Date départ]&gt;Résa!AI$7)*(BD[Payé]="Oui"))=1,2,0)))</f>
        <v/>
      </c>
      <c r="AJ16" s="51" t="str">
        <f>IF(SUMPRODUCT((BD[N° Chambre]=Tab_Résa[[#This Row],[N° Chambre]])*(BD[Date arrivée]&lt;=Résa!AJ$7)*(BD[Date départ]&gt;Résa!AJ$7))&gt;1,-1,
IF(SUMPRODUCT((BD[N° Chambre]=Tab_Résa[[#This Row],[N° Chambre]])*(BD[Date arrivée]&lt;=Résa!AJ$7)*(BD[Date départ]&gt;Résa!AJ$7))=0,"",
1+
IF(SUMPRODUCT((BD[N° Chambre]=Tab_Résa[[#This Row],[N° Chambre]])*(BD[Date arrivée]=Résa!AJ$7)*(BD[Date départ]&gt;Résa!AJ$7))=1,1,0)+
IF(SUMPRODUCT((BD[N° Chambre]=Tab_Résa[[#This Row],[N° Chambre]])*(BD[Date arrivée]&lt;=Résa!AJ$7)*(BD[Date départ]&gt;Résa!AJ$7)*(BD[Payé]="Oui"))=1,2,0)))</f>
        <v/>
      </c>
      <c r="AK16" s="51" t="str">
        <f>IF(SUMPRODUCT((BD[N° Chambre]=Tab_Résa[[#This Row],[N° Chambre]])*(BD[Date arrivée]&lt;=Résa!AK$7)*(BD[Date départ]&gt;Résa!AK$7))&gt;1,-1,
IF(SUMPRODUCT((BD[N° Chambre]=Tab_Résa[[#This Row],[N° Chambre]])*(BD[Date arrivée]&lt;=Résa!AK$7)*(BD[Date départ]&gt;Résa!AK$7))=0,"",
1+
IF(SUMPRODUCT((BD[N° Chambre]=Tab_Résa[[#This Row],[N° Chambre]])*(BD[Date arrivée]=Résa!AK$7)*(BD[Date départ]&gt;Résa!AK$7))=1,1,0)+
IF(SUMPRODUCT((BD[N° Chambre]=Tab_Résa[[#This Row],[N° Chambre]])*(BD[Date arrivée]&lt;=Résa!AK$7)*(BD[Date départ]&gt;Résa!AK$7)*(BD[Payé]="Oui"))=1,2,0)))</f>
        <v/>
      </c>
      <c r="AL16" s="51" t="str">
        <f>IF(SUMPRODUCT((BD[N° Chambre]=Tab_Résa[[#This Row],[N° Chambre]])*(BD[Date arrivée]&lt;=Résa!AL$7)*(BD[Date départ]&gt;Résa!AL$7))&gt;1,-1,
IF(SUMPRODUCT((BD[N° Chambre]=Tab_Résa[[#This Row],[N° Chambre]])*(BD[Date arrivée]&lt;=Résa!AL$7)*(BD[Date départ]&gt;Résa!AL$7))=0,"",
1+
IF(SUMPRODUCT((BD[N° Chambre]=Tab_Résa[[#This Row],[N° Chambre]])*(BD[Date arrivée]=Résa!AL$7)*(BD[Date départ]&gt;Résa!AL$7))=1,1,0)+
IF(SUMPRODUCT((BD[N° Chambre]=Tab_Résa[[#This Row],[N° Chambre]])*(BD[Date arrivée]&lt;=Résa!AL$7)*(BD[Date départ]&gt;Résa!AL$7)*(BD[Payé]="Oui"))=1,2,0)))</f>
        <v/>
      </c>
      <c r="AM16" s="51" t="str">
        <f>IF(SUMPRODUCT((BD[N° Chambre]=Tab_Résa[[#This Row],[N° Chambre]])*(BD[Date arrivée]&lt;=Résa!AM$7)*(BD[Date départ]&gt;Résa!AM$7))&gt;1,-1,
IF(SUMPRODUCT((BD[N° Chambre]=Tab_Résa[[#This Row],[N° Chambre]])*(BD[Date arrivée]&lt;=Résa!AM$7)*(BD[Date départ]&gt;Résa!AM$7))=0,"",
1+
IF(SUMPRODUCT((BD[N° Chambre]=Tab_Résa[[#This Row],[N° Chambre]])*(BD[Date arrivée]=Résa!AM$7)*(BD[Date départ]&gt;Résa!AM$7))=1,1,0)+
IF(SUMPRODUCT((BD[N° Chambre]=Tab_Résa[[#This Row],[N° Chambre]])*(BD[Date arrivée]&lt;=Résa!AM$7)*(BD[Date départ]&gt;Résa!AM$7)*(BD[Payé]="Oui"))=1,2,0)))</f>
        <v/>
      </c>
      <c r="AN16" s="58" t="str">
        <f>IF(SUMPRODUCT((BD[N° Chambre]=Tab_Résa[[#This Row],[N° Chambre]])*(BD[Date arrivée]&lt;=Résa!AN$7)*(BD[Date départ]&gt;Résa!AN$7))&gt;1,-1,
IF(SUMPRODUCT((BD[N° Chambre]=Tab_Résa[[#This Row],[N° Chambre]])*(BD[Date arrivée]&lt;=Résa!AN$7)*(BD[Date départ]&gt;Résa!AN$7))=0,"",
1+
IF(SUMPRODUCT((BD[N° Chambre]=Tab_Résa[[#This Row],[N° Chambre]])*(BD[Date arrivée]=Résa!AN$7)*(BD[Date départ]&gt;Résa!AN$7))=1,1,0)+
IF(SUMPRODUCT((BD[N° Chambre]=Tab_Résa[[#This Row],[N° Chambre]])*(BD[Date arrivée]&lt;=Résa!AN$7)*(BD[Date départ]&gt;Résa!AN$7)*(BD[Payé]="Oui"))=1,2,0)))</f>
        <v/>
      </c>
      <c r="AO16" s="27" t="str">
        <f>IF(SUMPRODUCT((BD[N° Chambre]=Tab_Résa[[#This Row],[N° Chambre]])*(BD[Date arrivée]&lt;=Résa!AO$7)*(BD[Date départ]&gt;Résa!AO$7))&gt;1,-1,
IF(SUMPRODUCT((BD[N° Chambre]=Tab_Résa[[#This Row],[N° Chambre]])*(BD[Date arrivée]&lt;=Résa!AO$7)*(BD[Date départ]&gt;Résa!AO$7))=0,"",
1+
IF(SUMPRODUCT((BD[N° Chambre]=Tab_Résa[[#This Row],[N° Chambre]])*(BD[Date arrivée]=Résa!AO$7)*(BD[Date départ]&gt;Résa!AO$7))=1,1,0)+
IF(SUMPRODUCT((BD[N° Chambre]=Tab_Résa[[#This Row],[N° Chambre]])*(BD[Date arrivée]&lt;=Résa!AO$7)*(BD[Date départ]&gt;Résa!AO$7)*(BD[Payé]="Oui"))=1,2,0)))</f>
        <v/>
      </c>
      <c r="AP16" s="76" t="e">
        <f>INDEX(Tab_Résa[[C1]:[C36]],ROW()-ROW(Chambres),MATCH(J_Rech,$F$7:$AO$7,0))</f>
        <v>#N/A</v>
      </c>
    </row>
    <row r="17" spans="1:41" ht="15" customHeight="1" x14ac:dyDescent="0.3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</row>
    <row r="18" spans="1:41" ht="15" customHeight="1" x14ac:dyDescent="0.3">
      <c r="A18" s="54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 t="str">
        <f>IF(SUMPRODUCT((BD[N° Chambre]=A9)*(BD[Date arrivée]&lt;=Résa!AF$7)*(BD[Date départ]&gt;Résa!AF$7))&gt;1,-1,
IF(SUMPRODUCT((BD[N° Chambre]=A9)*(BD[Date arrivée]&lt;=Résa!AF$7)*(BD[Date départ]&gt;Résa!AF$7))=0,"",
1+
IF(SUMPRODUCT((BD[N° Chambre]=A9)*(BD[Date arrivée]=Résa!AF$7)*(BD[Date départ]&gt;Résa!AF$7))=1,1,0)+
IF(SUMPRODUCT((BD[N° Chambre]=A9)*(BD[Date arrivée]&lt;=Résa!AF$7)*(BD[Date départ]&gt;Résa!AF$7)*(BD[Payé]="Oui"))=1,2,0)))</f>
        <v/>
      </c>
      <c r="AG18" s="55" t="str">
        <f>IF(SUMPRODUCT((BD[N° Chambre]=A9)*(BD[Date arrivée]&lt;=Résa!AG$7)*(BD[Date départ]&gt;Résa!AG$7))&gt;1,-1,
IF(SUMPRODUCT((BD[N° Chambre]=A9)*(BD[Date arrivée]&lt;=Résa!AG$7)*(BD[Date départ]&gt;Résa!AG$7))=0,"",
1+
IF(SUMPRODUCT((BD[N° Chambre]=A9)*(BD[Date arrivée]=Résa!AG$7)*(BD[Date départ]&gt;Résa!AG$7))=1,1,0)+
IF(SUMPRODUCT((BD[N° Chambre]=A9)*(BD[Date arrivée]&lt;=Résa!AG$7)*(BD[Date départ]&gt;Résa!AG$7)*(BD[Payé]="Oui"))=1,2,0)))</f>
        <v/>
      </c>
      <c r="AH18" s="55" t="str">
        <f>IF(SUMPRODUCT((BD[N° Chambre]=A9)*(BD[Date arrivée]&lt;=Résa!AH$7)*(BD[Date départ]&gt;Résa!AH$7))&gt;1,-1,
IF(SUMPRODUCT((BD[N° Chambre]=A9)*(BD[Date arrivée]&lt;=Résa!AH$7)*(BD[Date départ]&gt;Résa!AH$7))=0,"",
1+
IF(SUMPRODUCT((BD[N° Chambre]=A9)*(BD[Date arrivée]=Résa!AH$7)*(BD[Date départ]&gt;Résa!AH$7))=1,1,0)+
IF(SUMPRODUCT((BD[N° Chambre]=A9)*(BD[Date arrivée]&lt;=Résa!AH$7)*(BD[Date départ]&gt;Résa!AH$7)*(BD[Payé]="Oui"))=1,2,0)))</f>
        <v/>
      </c>
      <c r="AI18" s="55" t="str">
        <f>IF(SUMPRODUCT((BD[N° Chambre]=A9)*(BD[Date arrivée]&lt;=Résa!AI$7)*(BD[Date départ]&gt;Résa!AI$7))&gt;1,-1,
IF(SUMPRODUCT((BD[N° Chambre]=A9)*(BD[Date arrivée]&lt;=Résa!AI$7)*(BD[Date départ]&gt;Résa!AI$7))=0,"",
1+
IF(SUMPRODUCT((BD[N° Chambre]=A9)*(BD[Date arrivée]=Résa!AI$7)*(BD[Date départ]&gt;Résa!AI$7))=1,1,0)+
IF(SUMPRODUCT((BD[N° Chambre]=A9)*(BD[Date arrivée]&lt;=Résa!AI$7)*(BD[Date départ]&gt;Résa!AI$7)*(BD[Payé]="Oui"))=1,2,0)))</f>
        <v/>
      </c>
      <c r="AJ18" s="55"/>
      <c r="AK18" s="55"/>
      <c r="AL18" s="55"/>
      <c r="AM18" s="55"/>
      <c r="AN18" s="55"/>
      <c r="AO18" s="55"/>
    </row>
    <row r="19" spans="1:41" x14ac:dyDescent="0.3">
      <c r="A19" s="54"/>
      <c r="B19" s="55"/>
      <c r="C19" s="66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</row>
    <row r="20" spans="1:41" x14ac:dyDescent="0.3">
      <c r="A20" s="54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</row>
    <row r="21" spans="1:41" x14ac:dyDescent="0.3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</row>
    <row r="22" spans="1:41" x14ac:dyDescent="0.3">
      <c r="A22" s="54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</row>
    <row r="23" spans="1:41" x14ac:dyDescent="0.3">
      <c r="A23" s="54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</row>
    <row r="24" spans="1:41" x14ac:dyDescent="0.3">
      <c r="A24" s="54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</row>
    <row r="25" spans="1:41" x14ac:dyDescent="0.3">
      <c r="A25" s="54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</row>
    <row r="26" spans="1:41" x14ac:dyDescent="0.3">
      <c r="A26" s="54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</row>
    <row r="27" spans="1:41" x14ac:dyDescent="0.3">
      <c r="A27" s="54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</row>
    <row r="28" spans="1:41" x14ac:dyDescent="0.3">
      <c r="A28" s="54"/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</row>
    <row r="29" spans="1:41" x14ac:dyDescent="0.3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</row>
    <row r="30" spans="1:41" x14ac:dyDescent="0.3">
      <c r="A30" s="54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</row>
    <row r="31" spans="1:41" x14ac:dyDescent="0.3">
      <c r="A31" s="54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</row>
    <row r="32" spans="1:41" x14ac:dyDescent="0.3">
      <c r="A32" s="54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</row>
    <row r="33" spans="1:41" x14ac:dyDescent="0.3">
      <c r="A33" s="54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</row>
    <row r="34" spans="1:41" x14ac:dyDescent="0.3">
      <c r="A34" s="54"/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</row>
    <row r="35" spans="1:41" x14ac:dyDescent="0.3">
      <c r="A35" s="54"/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</row>
    <row r="36" spans="1:41" x14ac:dyDescent="0.3">
      <c r="A36" s="54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</row>
    <row r="37" spans="1:41" x14ac:dyDescent="0.3">
      <c r="A37" s="54"/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</row>
    <row r="38" spans="1:41" x14ac:dyDescent="0.3">
      <c r="A38" s="54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</row>
    <row r="39" spans="1:41" x14ac:dyDescent="0.3">
      <c r="A39" s="54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</row>
    <row r="40" spans="1:41" x14ac:dyDescent="0.3">
      <c r="A40" s="54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</row>
    <row r="41" spans="1:41" x14ac:dyDescent="0.3">
      <c r="A41" s="54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</row>
    <row r="42" spans="1:41" x14ac:dyDescent="0.3">
      <c r="A42" s="54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</row>
    <row r="43" spans="1:41" x14ac:dyDescent="0.3">
      <c r="A43" s="54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</row>
    <row r="44" spans="1:41" x14ac:dyDescent="0.3">
      <c r="A44" s="54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</row>
    <row r="45" spans="1:41" x14ac:dyDescent="0.3">
      <c r="A45" s="54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</row>
    <row r="46" spans="1:41" x14ac:dyDescent="0.3">
      <c r="A46" s="54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</row>
    <row r="47" spans="1:41" x14ac:dyDescent="0.3">
      <c r="A47" s="54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</row>
    <row r="48" spans="1:41" x14ac:dyDescent="0.3">
      <c r="A48" s="54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</row>
    <row r="49" spans="1:41" x14ac:dyDescent="0.3">
      <c r="A49" s="54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</row>
    <row r="50" spans="1:41" x14ac:dyDescent="0.3">
      <c r="A50" s="54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</row>
    <row r="51" spans="1:41" x14ac:dyDescent="0.3">
      <c r="A51" s="54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</row>
    <row r="52" spans="1:41" x14ac:dyDescent="0.3">
      <c r="A52" s="54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</row>
    <row r="53" spans="1:41" x14ac:dyDescent="0.3">
      <c r="A53" s="54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</row>
    <row r="54" spans="1:41" x14ac:dyDescent="0.3">
      <c r="A54" s="54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</row>
    <row r="55" spans="1:41" x14ac:dyDescent="0.3">
      <c r="A55" s="54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</row>
    <row r="56" spans="1:41" x14ac:dyDescent="0.3">
      <c r="A56" s="54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</row>
    <row r="57" spans="1:41" x14ac:dyDescent="0.3">
      <c r="A57" s="54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</row>
    <row r="58" spans="1:41" x14ac:dyDescent="0.3">
      <c r="A58" s="54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</row>
    <row r="59" spans="1:41" x14ac:dyDescent="0.3">
      <c r="A59" s="54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</row>
    <row r="60" spans="1:41" x14ac:dyDescent="0.3">
      <c r="A60" s="54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</row>
    <row r="61" spans="1:41" x14ac:dyDescent="0.3">
      <c r="A61" s="54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</row>
    <row r="62" spans="1:41" x14ac:dyDescent="0.3">
      <c r="A62" s="54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</row>
    <row r="63" spans="1:41" x14ac:dyDescent="0.3">
      <c r="A63" s="54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</row>
    <row r="64" spans="1:41" x14ac:dyDescent="0.3">
      <c r="A64" s="54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</row>
    <row r="65" spans="1:41" x14ac:dyDescent="0.3">
      <c r="A65" s="54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</row>
    <row r="66" spans="1:41" x14ac:dyDescent="0.3">
      <c r="A66" s="54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</row>
    <row r="67" spans="1:41" x14ac:dyDescent="0.3">
      <c r="A67" s="54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</row>
    <row r="68" spans="1:41" x14ac:dyDescent="0.3">
      <c r="A68" s="54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</row>
    <row r="69" spans="1:41" x14ac:dyDescent="0.3">
      <c r="A69" s="54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</row>
    <row r="70" spans="1:41" x14ac:dyDescent="0.3">
      <c r="A70" s="54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</row>
    <row r="71" spans="1:41" x14ac:dyDescent="0.3">
      <c r="A71" s="54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</row>
    <row r="72" spans="1:41" x14ac:dyDescent="0.3">
      <c r="A72" s="54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</row>
    <row r="73" spans="1:41" x14ac:dyDescent="0.3">
      <c r="A73" s="54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</row>
    <row r="74" spans="1:41" x14ac:dyDescent="0.3">
      <c r="A74" s="54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</row>
    <row r="75" spans="1:41" x14ac:dyDescent="0.3">
      <c r="A75" s="54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</row>
    <row r="76" spans="1:41" x14ac:dyDescent="0.3">
      <c r="A76" s="54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</row>
    <row r="77" spans="1:41" x14ac:dyDescent="0.3">
      <c r="A77" s="54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</row>
    <row r="78" spans="1:41" x14ac:dyDescent="0.3">
      <c r="A78" s="54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</row>
    <row r="79" spans="1:41" x14ac:dyDescent="0.3">
      <c r="A79" s="54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</row>
    <row r="80" spans="1:41" x14ac:dyDescent="0.3">
      <c r="A80" s="54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</row>
    <row r="81" spans="1:41" x14ac:dyDescent="0.3">
      <c r="A81" s="54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</row>
    <row r="82" spans="1:41" x14ac:dyDescent="0.3">
      <c r="A82" s="54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</row>
    <row r="83" spans="1:41" x14ac:dyDescent="0.3">
      <c r="A83" s="54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</row>
    <row r="84" spans="1:41" x14ac:dyDescent="0.3">
      <c r="A84" s="54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</row>
    <row r="85" spans="1:41" x14ac:dyDescent="0.3">
      <c r="A85" s="54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</row>
    <row r="86" spans="1:41" x14ac:dyDescent="0.3">
      <c r="A86" s="54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</row>
    <row r="87" spans="1:41" x14ac:dyDescent="0.3">
      <c r="A87" s="54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</row>
    <row r="88" spans="1:41" x14ac:dyDescent="0.3">
      <c r="A88" s="54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</row>
    <row r="89" spans="1:41" x14ac:dyDescent="0.3">
      <c r="A89" s="54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</row>
    <row r="90" spans="1:41" x14ac:dyDescent="0.3">
      <c r="A90" s="54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</row>
    <row r="91" spans="1:41" x14ac:dyDescent="0.3">
      <c r="A91" s="54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</row>
    <row r="92" spans="1:41" x14ac:dyDescent="0.3">
      <c r="A92" s="54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</row>
    <row r="93" spans="1:41" x14ac:dyDescent="0.3">
      <c r="A93" s="54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</row>
    <row r="94" spans="1:41" x14ac:dyDescent="0.3">
      <c r="A94" s="54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</row>
    <row r="95" spans="1:41" x14ac:dyDescent="0.3">
      <c r="A95" s="54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</row>
    <row r="96" spans="1:41" x14ac:dyDescent="0.3">
      <c r="A96" s="54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</row>
    <row r="97" spans="1:41" x14ac:dyDescent="0.3">
      <c r="A97" s="54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</row>
    <row r="98" spans="1:41" x14ac:dyDescent="0.3">
      <c r="A98" s="54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</row>
    <row r="99" spans="1:41" x14ac:dyDescent="0.3">
      <c r="A99" s="54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</row>
    <row r="100" spans="1:41" x14ac:dyDescent="0.3">
      <c r="A100" s="54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</row>
    <row r="101" spans="1:41" x14ac:dyDescent="0.3">
      <c r="A101" s="54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</row>
    <row r="102" spans="1:41" x14ac:dyDescent="0.3">
      <c r="A102" s="54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55"/>
      <c r="AN102" s="55"/>
      <c r="AO102" s="55"/>
    </row>
    <row r="103" spans="1:41" x14ac:dyDescent="0.3">
      <c r="A103" s="54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55"/>
      <c r="AO103" s="55"/>
    </row>
    <row r="104" spans="1:41" x14ac:dyDescent="0.3">
      <c r="A104" s="54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  <c r="AN104" s="55"/>
      <c r="AO104" s="55"/>
    </row>
    <row r="105" spans="1:41" x14ac:dyDescent="0.3">
      <c r="A105" s="54"/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N105" s="55"/>
      <c r="AO105" s="55"/>
    </row>
    <row r="106" spans="1:41" x14ac:dyDescent="0.3">
      <c r="A106" s="54"/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55"/>
      <c r="AL106" s="55"/>
      <c r="AM106" s="55"/>
      <c r="AN106" s="55"/>
      <c r="AO106" s="55"/>
    </row>
    <row r="107" spans="1:41" x14ac:dyDescent="0.3">
      <c r="A107" s="54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55"/>
      <c r="AO107" s="55"/>
    </row>
    <row r="108" spans="1:41" x14ac:dyDescent="0.3">
      <c r="A108" s="54"/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55"/>
      <c r="AO108" s="55"/>
    </row>
    <row r="109" spans="1:41" x14ac:dyDescent="0.3">
      <c r="A109" s="54"/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55"/>
      <c r="AL109" s="55"/>
      <c r="AM109" s="55"/>
      <c r="AN109" s="55"/>
      <c r="AO109" s="55"/>
    </row>
    <row r="110" spans="1:41" x14ac:dyDescent="0.3">
      <c r="A110" s="54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</row>
    <row r="111" spans="1:41" x14ac:dyDescent="0.3">
      <c r="A111" s="54"/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</row>
    <row r="112" spans="1:41" x14ac:dyDescent="0.3">
      <c r="A112" s="54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55"/>
      <c r="AL112" s="55"/>
      <c r="AM112" s="55"/>
      <c r="AN112" s="55"/>
      <c r="AO112" s="55"/>
    </row>
    <row r="113" spans="1:41" x14ac:dyDescent="0.3">
      <c r="A113" s="54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</row>
    <row r="114" spans="1:41" x14ac:dyDescent="0.3">
      <c r="A114" s="54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</row>
    <row r="115" spans="1:41" x14ac:dyDescent="0.3">
      <c r="A115" s="54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55"/>
      <c r="AL115" s="55"/>
      <c r="AM115" s="55"/>
      <c r="AN115" s="55"/>
      <c r="AO115" s="55"/>
    </row>
    <row r="116" spans="1:41" x14ac:dyDescent="0.3">
      <c r="A116" s="54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55"/>
      <c r="AL116" s="55"/>
      <c r="AM116" s="55"/>
      <c r="AN116" s="55"/>
      <c r="AO116" s="55"/>
    </row>
    <row r="117" spans="1:41" x14ac:dyDescent="0.3">
      <c r="A117" s="54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55"/>
      <c r="AL117" s="55"/>
      <c r="AM117" s="55"/>
      <c r="AN117" s="55"/>
      <c r="AO117" s="55"/>
    </row>
    <row r="118" spans="1:41" x14ac:dyDescent="0.3">
      <c r="A118" s="54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5"/>
      <c r="AK118" s="55"/>
      <c r="AL118" s="55"/>
      <c r="AM118" s="55"/>
      <c r="AN118" s="55"/>
      <c r="AO118" s="55"/>
    </row>
    <row r="119" spans="1:41" x14ac:dyDescent="0.3">
      <c r="A119" s="54"/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55"/>
      <c r="AL119" s="55"/>
      <c r="AM119" s="55"/>
      <c r="AN119" s="55"/>
      <c r="AO119" s="55"/>
    </row>
    <row r="120" spans="1:41" x14ac:dyDescent="0.3">
      <c r="A120" s="54"/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55"/>
      <c r="AL120" s="55"/>
      <c r="AM120" s="55"/>
      <c r="AN120" s="55"/>
      <c r="AO120" s="55"/>
    </row>
    <row r="121" spans="1:41" x14ac:dyDescent="0.3">
      <c r="A121" s="54"/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55"/>
      <c r="AL121" s="55"/>
      <c r="AM121" s="55"/>
      <c r="AN121" s="55"/>
      <c r="AO121" s="55"/>
    </row>
    <row r="122" spans="1:41" x14ac:dyDescent="0.3">
      <c r="A122" s="54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  <c r="AH122" s="55"/>
      <c r="AI122" s="55"/>
      <c r="AJ122" s="55"/>
      <c r="AK122" s="55"/>
      <c r="AL122" s="55"/>
      <c r="AM122" s="55"/>
      <c r="AN122" s="55"/>
      <c r="AO122" s="55"/>
    </row>
    <row r="123" spans="1:41" x14ac:dyDescent="0.3">
      <c r="A123" s="54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  <c r="AH123" s="55"/>
      <c r="AI123" s="55"/>
      <c r="AJ123" s="55"/>
      <c r="AK123" s="55"/>
      <c r="AL123" s="55"/>
      <c r="AM123" s="55"/>
      <c r="AN123" s="55"/>
      <c r="AO123" s="55"/>
    </row>
    <row r="124" spans="1:41" x14ac:dyDescent="0.3">
      <c r="A124" s="54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  <c r="AH124" s="55"/>
      <c r="AI124" s="55"/>
      <c r="AJ124" s="55"/>
      <c r="AK124" s="55"/>
      <c r="AL124" s="55"/>
      <c r="AM124" s="55"/>
      <c r="AN124" s="55"/>
      <c r="AO124" s="55"/>
    </row>
    <row r="125" spans="1:41" x14ac:dyDescent="0.3">
      <c r="A125" s="54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  <c r="AH125" s="55"/>
      <c r="AI125" s="55"/>
      <c r="AJ125" s="55"/>
      <c r="AK125" s="55"/>
      <c r="AL125" s="55"/>
      <c r="AM125" s="55"/>
      <c r="AN125" s="55"/>
      <c r="AO125" s="55"/>
    </row>
    <row r="126" spans="1:41" x14ac:dyDescent="0.3">
      <c r="A126" s="54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  <c r="AH126" s="55"/>
      <c r="AI126" s="55"/>
      <c r="AJ126" s="55"/>
      <c r="AK126" s="55"/>
      <c r="AL126" s="55"/>
      <c r="AM126" s="55"/>
      <c r="AN126" s="55"/>
      <c r="AO126" s="55"/>
    </row>
    <row r="127" spans="1:41" x14ac:dyDescent="0.3">
      <c r="A127" s="54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5"/>
      <c r="AK127" s="55"/>
      <c r="AL127" s="55"/>
      <c r="AM127" s="55"/>
      <c r="AN127" s="55"/>
      <c r="AO127" s="55"/>
    </row>
    <row r="128" spans="1:41" x14ac:dyDescent="0.3">
      <c r="A128" s="54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  <c r="AH128" s="55"/>
      <c r="AI128" s="55"/>
      <c r="AJ128" s="55"/>
      <c r="AK128" s="55"/>
      <c r="AL128" s="55"/>
      <c r="AM128" s="55"/>
      <c r="AN128" s="55"/>
      <c r="AO128" s="55"/>
    </row>
    <row r="129" spans="1:41" x14ac:dyDescent="0.3">
      <c r="A129" s="54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55"/>
      <c r="AL129" s="55"/>
      <c r="AM129" s="55"/>
      <c r="AN129" s="55"/>
      <c r="AO129" s="55"/>
    </row>
    <row r="130" spans="1:41" x14ac:dyDescent="0.3">
      <c r="A130" s="54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  <c r="AH130" s="55"/>
      <c r="AI130" s="55"/>
      <c r="AJ130" s="55"/>
      <c r="AK130" s="55"/>
      <c r="AL130" s="55"/>
      <c r="AM130" s="55"/>
      <c r="AN130" s="55"/>
      <c r="AO130" s="55"/>
    </row>
    <row r="131" spans="1:41" x14ac:dyDescent="0.3">
      <c r="A131" s="54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  <c r="AH131" s="55"/>
      <c r="AI131" s="55"/>
      <c r="AJ131" s="55"/>
      <c r="AK131" s="55"/>
      <c r="AL131" s="55"/>
      <c r="AM131" s="55"/>
      <c r="AN131" s="55"/>
      <c r="AO131" s="55"/>
    </row>
    <row r="132" spans="1:41" x14ac:dyDescent="0.3">
      <c r="A132" s="54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  <c r="AH132" s="55"/>
      <c r="AI132" s="55"/>
      <c r="AJ132" s="55"/>
      <c r="AK132" s="55"/>
      <c r="AL132" s="55"/>
      <c r="AM132" s="55"/>
      <c r="AN132" s="55"/>
      <c r="AO132" s="55"/>
    </row>
    <row r="133" spans="1:41" x14ac:dyDescent="0.3">
      <c r="A133" s="54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  <c r="AH133" s="55"/>
      <c r="AI133" s="55"/>
      <c r="AJ133" s="55"/>
      <c r="AK133" s="55"/>
      <c r="AL133" s="55"/>
      <c r="AM133" s="55"/>
      <c r="AN133" s="55"/>
      <c r="AO133" s="55"/>
    </row>
    <row r="134" spans="1:41" x14ac:dyDescent="0.3">
      <c r="A134" s="54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  <c r="AH134" s="55"/>
      <c r="AI134" s="55"/>
      <c r="AJ134" s="55"/>
      <c r="AK134" s="55"/>
      <c r="AL134" s="55"/>
      <c r="AM134" s="55"/>
      <c r="AN134" s="55"/>
      <c r="AO134" s="55"/>
    </row>
    <row r="135" spans="1:41" x14ac:dyDescent="0.3">
      <c r="A135" s="54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5"/>
      <c r="AJ135" s="55"/>
      <c r="AK135" s="55"/>
      <c r="AL135" s="55"/>
      <c r="AM135" s="55"/>
      <c r="AN135" s="55"/>
      <c r="AO135" s="55"/>
    </row>
    <row r="136" spans="1:41" x14ac:dyDescent="0.3">
      <c r="A136" s="54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  <c r="AC136" s="55"/>
      <c r="AD136" s="55"/>
      <c r="AE136" s="55"/>
      <c r="AF136" s="55"/>
      <c r="AG136" s="55"/>
      <c r="AH136" s="55"/>
      <c r="AI136" s="55"/>
      <c r="AJ136" s="55"/>
      <c r="AK136" s="55"/>
      <c r="AL136" s="55"/>
      <c r="AM136" s="55"/>
      <c r="AN136" s="55"/>
      <c r="AO136" s="55"/>
    </row>
    <row r="137" spans="1:41" x14ac:dyDescent="0.3">
      <c r="A137" s="54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55"/>
      <c r="AC137" s="55"/>
      <c r="AD137" s="55"/>
      <c r="AE137" s="55"/>
      <c r="AF137" s="55"/>
      <c r="AG137" s="55"/>
      <c r="AH137" s="55"/>
      <c r="AI137" s="55"/>
      <c r="AJ137" s="55"/>
      <c r="AK137" s="55"/>
      <c r="AL137" s="55"/>
      <c r="AM137" s="55"/>
      <c r="AN137" s="55"/>
      <c r="AO137" s="55"/>
    </row>
    <row r="138" spans="1:41" x14ac:dyDescent="0.3">
      <c r="A138" s="54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  <c r="AH138" s="55"/>
      <c r="AI138" s="55"/>
      <c r="AJ138" s="55"/>
      <c r="AK138" s="55"/>
      <c r="AL138" s="55"/>
      <c r="AM138" s="55"/>
      <c r="AN138" s="55"/>
      <c r="AO138" s="55"/>
    </row>
    <row r="139" spans="1:41" x14ac:dyDescent="0.3">
      <c r="A139" s="54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  <c r="AH139" s="55"/>
      <c r="AI139" s="55"/>
      <c r="AJ139" s="55"/>
      <c r="AK139" s="55"/>
      <c r="AL139" s="55"/>
      <c r="AM139" s="55"/>
      <c r="AN139" s="55"/>
      <c r="AO139" s="55"/>
    </row>
    <row r="140" spans="1:41" x14ac:dyDescent="0.3">
      <c r="A140" s="54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  <c r="AH140" s="55"/>
      <c r="AI140" s="55"/>
      <c r="AJ140" s="55"/>
      <c r="AK140" s="55"/>
      <c r="AL140" s="55"/>
      <c r="AM140" s="55"/>
      <c r="AN140" s="55"/>
      <c r="AO140" s="55"/>
    </row>
    <row r="141" spans="1:41" x14ac:dyDescent="0.3">
      <c r="A141" s="54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  <c r="AH141" s="55"/>
      <c r="AI141" s="55"/>
      <c r="AJ141" s="55"/>
      <c r="AK141" s="55"/>
      <c r="AL141" s="55"/>
      <c r="AM141" s="55"/>
      <c r="AN141" s="55"/>
      <c r="AO141" s="55"/>
    </row>
    <row r="142" spans="1:41" x14ac:dyDescent="0.3">
      <c r="A142" s="54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  <c r="AH142" s="55"/>
      <c r="AI142" s="55"/>
      <c r="AJ142" s="55"/>
      <c r="AK142" s="55"/>
      <c r="AL142" s="55"/>
      <c r="AM142" s="55"/>
      <c r="AN142" s="55"/>
      <c r="AO142" s="55"/>
    </row>
    <row r="143" spans="1:41" x14ac:dyDescent="0.3">
      <c r="A143" s="54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  <c r="AH143" s="55"/>
      <c r="AI143" s="55"/>
      <c r="AJ143" s="55"/>
      <c r="AK143" s="55"/>
      <c r="AL143" s="55"/>
      <c r="AM143" s="55"/>
      <c r="AN143" s="55"/>
      <c r="AO143" s="55"/>
    </row>
    <row r="144" spans="1:41" x14ac:dyDescent="0.3">
      <c r="A144" s="54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  <c r="AH144" s="55"/>
      <c r="AI144" s="55"/>
      <c r="AJ144" s="55"/>
      <c r="AK144" s="55"/>
      <c r="AL144" s="55"/>
      <c r="AM144" s="55"/>
      <c r="AN144" s="55"/>
      <c r="AO144" s="55"/>
    </row>
    <row r="145" spans="1:41" x14ac:dyDescent="0.3">
      <c r="A145" s="54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  <c r="AH145" s="55"/>
      <c r="AI145" s="55"/>
      <c r="AJ145" s="55"/>
      <c r="AK145" s="55"/>
      <c r="AL145" s="55"/>
      <c r="AM145" s="55"/>
      <c r="AN145" s="55"/>
      <c r="AO145" s="55"/>
    </row>
    <row r="146" spans="1:41" x14ac:dyDescent="0.3">
      <c r="A146" s="54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  <c r="AH146" s="55"/>
      <c r="AI146" s="55"/>
      <c r="AJ146" s="55"/>
      <c r="AK146" s="55"/>
      <c r="AL146" s="55"/>
      <c r="AM146" s="55"/>
      <c r="AN146" s="55"/>
      <c r="AO146" s="55"/>
    </row>
    <row r="147" spans="1:41" x14ac:dyDescent="0.3">
      <c r="A147" s="54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55"/>
      <c r="AL147" s="55"/>
      <c r="AM147" s="55"/>
      <c r="AN147" s="55"/>
      <c r="AO147" s="55"/>
    </row>
    <row r="148" spans="1:41" x14ac:dyDescent="0.3">
      <c r="A148" s="54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  <c r="AH148" s="55"/>
      <c r="AI148" s="55"/>
      <c r="AJ148" s="55"/>
      <c r="AK148" s="55"/>
      <c r="AL148" s="55"/>
      <c r="AM148" s="55"/>
      <c r="AN148" s="55"/>
      <c r="AO148" s="55"/>
    </row>
    <row r="149" spans="1:41" x14ac:dyDescent="0.3">
      <c r="A149" s="54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  <c r="AH149" s="55"/>
      <c r="AI149" s="55"/>
      <c r="AJ149" s="55"/>
      <c r="AK149" s="55"/>
      <c r="AL149" s="55"/>
      <c r="AM149" s="55"/>
      <c r="AN149" s="55"/>
      <c r="AO149" s="55"/>
    </row>
    <row r="150" spans="1:41" x14ac:dyDescent="0.3">
      <c r="A150" s="54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  <c r="AC150" s="55"/>
      <c r="AD150" s="55"/>
      <c r="AE150" s="55"/>
      <c r="AF150" s="55"/>
      <c r="AG150" s="55"/>
      <c r="AH150" s="55"/>
      <c r="AI150" s="55"/>
      <c r="AJ150" s="55"/>
      <c r="AK150" s="55"/>
      <c r="AL150" s="55"/>
      <c r="AM150" s="55"/>
      <c r="AN150" s="55"/>
      <c r="AO150" s="55"/>
    </row>
    <row r="151" spans="1:41" x14ac:dyDescent="0.3">
      <c r="A151" s="54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  <c r="AC151" s="55"/>
      <c r="AD151" s="55"/>
      <c r="AE151" s="55"/>
      <c r="AF151" s="55"/>
      <c r="AG151" s="55"/>
      <c r="AH151" s="55"/>
      <c r="AI151" s="55"/>
      <c r="AJ151" s="55"/>
      <c r="AK151" s="55"/>
      <c r="AL151" s="55"/>
      <c r="AM151" s="55"/>
      <c r="AN151" s="55"/>
      <c r="AO151" s="55"/>
    </row>
    <row r="152" spans="1:41" x14ac:dyDescent="0.3">
      <c r="A152" s="54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  <c r="AB152" s="55"/>
      <c r="AC152" s="55"/>
      <c r="AD152" s="55"/>
      <c r="AE152" s="55"/>
      <c r="AF152" s="55"/>
      <c r="AG152" s="55"/>
      <c r="AH152" s="55"/>
      <c r="AI152" s="55"/>
      <c r="AJ152" s="55"/>
      <c r="AK152" s="55"/>
      <c r="AL152" s="55"/>
      <c r="AM152" s="55"/>
      <c r="AN152" s="55"/>
      <c r="AO152" s="55"/>
    </row>
    <row r="153" spans="1:41" x14ac:dyDescent="0.3">
      <c r="A153" s="54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  <c r="AB153" s="55"/>
      <c r="AC153" s="55"/>
      <c r="AD153" s="55"/>
      <c r="AE153" s="55"/>
      <c r="AF153" s="55"/>
      <c r="AG153" s="55"/>
      <c r="AH153" s="55"/>
      <c r="AI153" s="55"/>
      <c r="AJ153" s="55"/>
      <c r="AK153" s="55"/>
      <c r="AL153" s="55"/>
      <c r="AM153" s="55"/>
      <c r="AN153" s="55"/>
      <c r="AO153" s="55"/>
    </row>
    <row r="154" spans="1:41" x14ac:dyDescent="0.3">
      <c r="A154" s="54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  <c r="AB154" s="55"/>
      <c r="AC154" s="55"/>
      <c r="AD154" s="55"/>
      <c r="AE154" s="55"/>
      <c r="AF154" s="55"/>
      <c r="AG154" s="55"/>
      <c r="AH154" s="55"/>
      <c r="AI154" s="55"/>
      <c r="AJ154" s="55"/>
      <c r="AK154" s="55"/>
      <c r="AL154" s="55"/>
      <c r="AM154" s="55"/>
      <c r="AN154" s="55"/>
      <c r="AO154" s="55"/>
    </row>
    <row r="155" spans="1:41" x14ac:dyDescent="0.3">
      <c r="A155" s="54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55"/>
      <c r="AC155" s="55"/>
      <c r="AD155" s="55"/>
      <c r="AE155" s="55"/>
      <c r="AF155" s="55"/>
      <c r="AG155" s="55"/>
      <c r="AH155" s="55"/>
      <c r="AI155" s="55"/>
      <c r="AJ155" s="55"/>
      <c r="AK155" s="55"/>
      <c r="AL155" s="55"/>
      <c r="AM155" s="55"/>
      <c r="AN155" s="55"/>
      <c r="AO155" s="55"/>
    </row>
    <row r="156" spans="1:41" x14ac:dyDescent="0.3">
      <c r="A156" s="54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  <c r="AB156" s="55"/>
      <c r="AC156" s="55"/>
      <c r="AD156" s="55"/>
      <c r="AE156" s="55"/>
      <c r="AF156" s="55"/>
      <c r="AG156" s="55"/>
      <c r="AH156" s="55"/>
      <c r="AI156" s="55"/>
      <c r="AJ156" s="55"/>
      <c r="AK156" s="55"/>
      <c r="AL156" s="55"/>
      <c r="AM156" s="55"/>
      <c r="AN156" s="55"/>
      <c r="AO156" s="55"/>
    </row>
    <row r="157" spans="1:41" x14ac:dyDescent="0.3">
      <c r="A157" s="54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  <c r="AB157" s="55"/>
      <c r="AC157" s="55"/>
      <c r="AD157" s="55"/>
      <c r="AE157" s="55"/>
      <c r="AF157" s="55"/>
      <c r="AG157" s="55"/>
      <c r="AH157" s="55"/>
      <c r="AI157" s="55"/>
      <c r="AJ157" s="55"/>
      <c r="AK157" s="55"/>
      <c r="AL157" s="55"/>
      <c r="AM157" s="55"/>
      <c r="AN157" s="55"/>
      <c r="AO157" s="55"/>
    </row>
    <row r="158" spans="1:41" x14ac:dyDescent="0.3">
      <c r="A158" s="54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  <c r="AC158" s="55"/>
      <c r="AD158" s="55"/>
      <c r="AE158" s="55"/>
      <c r="AF158" s="55"/>
      <c r="AG158" s="55"/>
      <c r="AH158" s="55"/>
      <c r="AI158" s="55"/>
      <c r="AJ158" s="55"/>
      <c r="AK158" s="55"/>
      <c r="AL158" s="55"/>
      <c r="AM158" s="55"/>
      <c r="AN158" s="55"/>
      <c r="AO158" s="55"/>
    </row>
    <row r="159" spans="1:41" x14ac:dyDescent="0.3">
      <c r="A159" s="54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55"/>
      <c r="AL159" s="55"/>
      <c r="AM159" s="55"/>
      <c r="AN159" s="55"/>
      <c r="AO159" s="55"/>
    </row>
    <row r="160" spans="1:41" x14ac:dyDescent="0.3">
      <c r="A160" s="54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  <c r="AC160" s="55"/>
      <c r="AD160" s="55"/>
      <c r="AE160" s="55"/>
      <c r="AF160" s="55"/>
      <c r="AG160" s="55"/>
      <c r="AH160" s="55"/>
      <c r="AI160" s="55"/>
      <c r="AJ160" s="55"/>
      <c r="AK160" s="55"/>
      <c r="AL160" s="55"/>
      <c r="AM160" s="55"/>
      <c r="AN160" s="55"/>
      <c r="AO160" s="55"/>
    </row>
    <row r="161" spans="1:41" x14ac:dyDescent="0.3">
      <c r="A161" s="54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  <c r="AC161" s="55"/>
      <c r="AD161" s="55"/>
      <c r="AE161" s="55"/>
      <c r="AF161" s="55"/>
      <c r="AG161" s="55"/>
      <c r="AH161" s="55"/>
      <c r="AI161" s="55"/>
      <c r="AJ161" s="55"/>
      <c r="AK161" s="55"/>
      <c r="AL161" s="55"/>
      <c r="AM161" s="55"/>
      <c r="AN161" s="55"/>
      <c r="AO161" s="55"/>
    </row>
    <row r="162" spans="1:41" x14ac:dyDescent="0.3">
      <c r="A162" s="54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  <c r="AC162" s="55"/>
      <c r="AD162" s="55"/>
      <c r="AE162" s="55"/>
      <c r="AF162" s="55"/>
      <c r="AG162" s="55"/>
      <c r="AH162" s="55"/>
      <c r="AI162" s="55"/>
      <c r="AJ162" s="55"/>
      <c r="AK162" s="55"/>
      <c r="AL162" s="55"/>
      <c r="AM162" s="55"/>
      <c r="AN162" s="55"/>
      <c r="AO162" s="55"/>
    </row>
    <row r="163" spans="1:41" x14ac:dyDescent="0.3">
      <c r="A163" s="54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  <c r="AC163" s="55"/>
      <c r="AD163" s="55"/>
      <c r="AE163" s="55"/>
      <c r="AF163" s="55"/>
      <c r="AG163" s="55"/>
      <c r="AH163" s="55"/>
      <c r="AI163" s="55"/>
      <c r="AJ163" s="55"/>
      <c r="AK163" s="55"/>
      <c r="AL163" s="55"/>
      <c r="AM163" s="55"/>
      <c r="AN163" s="55"/>
      <c r="AO163" s="55"/>
    </row>
    <row r="164" spans="1:41" x14ac:dyDescent="0.3">
      <c r="A164" s="54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  <c r="AC164" s="55"/>
      <c r="AD164" s="55"/>
      <c r="AE164" s="55"/>
      <c r="AF164" s="55"/>
      <c r="AG164" s="55"/>
      <c r="AH164" s="55"/>
      <c r="AI164" s="55"/>
      <c r="AJ164" s="55"/>
      <c r="AK164" s="55"/>
      <c r="AL164" s="55"/>
      <c r="AM164" s="55"/>
      <c r="AN164" s="55"/>
      <c r="AO164" s="55"/>
    </row>
    <row r="165" spans="1:41" x14ac:dyDescent="0.3">
      <c r="A165" s="54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  <c r="AC165" s="55"/>
      <c r="AD165" s="55"/>
      <c r="AE165" s="55"/>
      <c r="AF165" s="55"/>
      <c r="AG165" s="55"/>
      <c r="AH165" s="55"/>
      <c r="AI165" s="55"/>
      <c r="AJ165" s="55"/>
      <c r="AK165" s="55"/>
      <c r="AL165" s="55"/>
      <c r="AM165" s="55"/>
      <c r="AN165" s="55"/>
      <c r="AO165" s="55"/>
    </row>
    <row r="166" spans="1:41" x14ac:dyDescent="0.3">
      <c r="A166" s="54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  <c r="AC166" s="55"/>
      <c r="AD166" s="55"/>
      <c r="AE166" s="55"/>
      <c r="AF166" s="55"/>
      <c r="AG166" s="55"/>
      <c r="AH166" s="55"/>
      <c r="AI166" s="55"/>
      <c r="AJ166" s="55"/>
      <c r="AK166" s="55"/>
      <c r="AL166" s="55"/>
      <c r="AM166" s="55"/>
      <c r="AN166" s="55"/>
      <c r="AO166" s="55"/>
    </row>
    <row r="167" spans="1:41" x14ac:dyDescent="0.3">
      <c r="A167" s="54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  <c r="AH167" s="55"/>
      <c r="AI167" s="55"/>
      <c r="AJ167" s="55"/>
      <c r="AK167" s="55"/>
      <c r="AL167" s="55"/>
      <c r="AM167" s="55"/>
      <c r="AN167" s="55"/>
      <c r="AO167" s="55"/>
    </row>
    <row r="168" spans="1:41" x14ac:dyDescent="0.3">
      <c r="A168" s="54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55"/>
      <c r="AC168" s="55"/>
      <c r="AD168" s="55"/>
      <c r="AE168" s="55"/>
      <c r="AF168" s="55"/>
      <c r="AG168" s="55"/>
      <c r="AH168" s="55"/>
      <c r="AI168" s="55"/>
      <c r="AJ168" s="55"/>
      <c r="AK168" s="55"/>
      <c r="AL168" s="55"/>
      <c r="AM168" s="55"/>
      <c r="AN168" s="55"/>
      <c r="AO168" s="55"/>
    </row>
    <row r="169" spans="1:41" x14ac:dyDescent="0.3">
      <c r="A169" s="54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  <c r="AC169" s="55"/>
      <c r="AD169" s="55"/>
      <c r="AE169" s="55"/>
      <c r="AF169" s="55"/>
      <c r="AG169" s="55"/>
      <c r="AH169" s="55"/>
      <c r="AI169" s="55"/>
      <c r="AJ169" s="55"/>
      <c r="AK169" s="55"/>
      <c r="AL169" s="55"/>
      <c r="AM169" s="55"/>
      <c r="AN169" s="55"/>
      <c r="AO169" s="55"/>
    </row>
    <row r="170" spans="1:41" x14ac:dyDescent="0.3">
      <c r="A170" s="54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  <c r="AB170" s="55"/>
      <c r="AC170" s="55"/>
      <c r="AD170" s="55"/>
      <c r="AE170" s="55"/>
      <c r="AF170" s="55"/>
      <c r="AG170" s="55"/>
      <c r="AH170" s="55"/>
      <c r="AI170" s="55"/>
      <c r="AJ170" s="55"/>
      <c r="AK170" s="55"/>
      <c r="AL170" s="55"/>
      <c r="AM170" s="55"/>
      <c r="AN170" s="55"/>
      <c r="AO170" s="55"/>
    </row>
    <row r="171" spans="1:41" x14ac:dyDescent="0.3">
      <c r="A171" s="54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55"/>
      <c r="AC171" s="55"/>
      <c r="AD171" s="55"/>
      <c r="AE171" s="55"/>
      <c r="AF171" s="55"/>
      <c r="AG171" s="55"/>
      <c r="AH171" s="55"/>
      <c r="AI171" s="55"/>
      <c r="AJ171" s="55"/>
      <c r="AK171" s="55"/>
      <c r="AL171" s="55"/>
      <c r="AM171" s="55"/>
      <c r="AN171" s="55"/>
      <c r="AO171" s="55"/>
    </row>
    <row r="172" spans="1:41" x14ac:dyDescent="0.3">
      <c r="A172" s="54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55"/>
      <c r="AC172" s="55"/>
      <c r="AD172" s="55"/>
      <c r="AE172" s="55"/>
      <c r="AF172" s="55"/>
      <c r="AG172" s="55"/>
      <c r="AH172" s="55"/>
      <c r="AI172" s="55"/>
      <c r="AJ172" s="55"/>
      <c r="AK172" s="55"/>
      <c r="AL172" s="55"/>
      <c r="AM172" s="55"/>
      <c r="AN172" s="55"/>
      <c r="AO172" s="55"/>
    </row>
    <row r="173" spans="1:41" x14ac:dyDescent="0.3">
      <c r="A173" s="54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  <c r="AC173" s="55"/>
      <c r="AD173" s="55"/>
      <c r="AE173" s="55"/>
      <c r="AF173" s="55"/>
      <c r="AG173" s="55"/>
      <c r="AH173" s="55"/>
      <c r="AI173" s="55"/>
      <c r="AJ173" s="55"/>
      <c r="AK173" s="55"/>
      <c r="AL173" s="55"/>
      <c r="AM173" s="55"/>
      <c r="AN173" s="55"/>
      <c r="AO173" s="55"/>
    </row>
    <row r="174" spans="1:41" x14ac:dyDescent="0.3">
      <c r="A174" s="54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  <c r="AC174" s="55"/>
      <c r="AD174" s="55"/>
      <c r="AE174" s="55"/>
      <c r="AF174" s="55"/>
      <c r="AG174" s="55"/>
      <c r="AH174" s="55"/>
      <c r="AI174" s="55"/>
      <c r="AJ174" s="55"/>
      <c r="AK174" s="55"/>
      <c r="AL174" s="55"/>
      <c r="AM174" s="55"/>
      <c r="AN174" s="55"/>
      <c r="AO174" s="55"/>
    </row>
    <row r="175" spans="1:41" x14ac:dyDescent="0.3">
      <c r="A175" s="54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/>
      <c r="AC175" s="55"/>
      <c r="AD175" s="55"/>
      <c r="AE175" s="55"/>
      <c r="AF175" s="55"/>
      <c r="AG175" s="55"/>
      <c r="AH175" s="55"/>
      <c r="AI175" s="55"/>
      <c r="AJ175" s="55"/>
      <c r="AK175" s="55"/>
      <c r="AL175" s="55"/>
      <c r="AM175" s="55"/>
      <c r="AN175" s="55"/>
      <c r="AO175" s="55"/>
    </row>
    <row r="176" spans="1:41" x14ac:dyDescent="0.3">
      <c r="A176" s="54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  <c r="AC176" s="55"/>
      <c r="AD176" s="55"/>
      <c r="AE176" s="55"/>
      <c r="AF176" s="55"/>
      <c r="AG176" s="55"/>
      <c r="AH176" s="55"/>
      <c r="AI176" s="55"/>
      <c r="AJ176" s="55"/>
      <c r="AK176" s="55"/>
      <c r="AL176" s="55"/>
      <c r="AM176" s="55"/>
      <c r="AN176" s="55"/>
      <c r="AO176" s="55"/>
    </row>
    <row r="177" spans="1:41" x14ac:dyDescent="0.3">
      <c r="A177" s="54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55"/>
      <c r="AI177" s="55"/>
      <c r="AJ177" s="55"/>
      <c r="AK177" s="55"/>
      <c r="AL177" s="55"/>
      <c r="AM177" s="55"/>
      <c r="AN177" s="55"/>
      <c r="AO177" s="55"/>
    </row>
    <row r="178" spans="1:41" x14ac:dyDescent="0.3">
      <c r="A178" s="54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  <c r="AB178" s="55"/>
      <c r="AC178" s="55"/>
      <c r="AD178" s="55"/>
      <c r="AE178" s="55"/>
      <c r="AF178" s="55"/>
      <c r="AG178" s="55"/>
      <c r="AH178" s="55"/>
      <c r="AI178" s="55"/>
      <c r="AJ178" s="55"/>
      <c r="AK178" s="55"/>
      <c r="AL178" s="55"/>
      <c r="AM178" s="55"/>
      <c r="AN178" s="55"/>
      <c r="AO178" s="55"/>
    </row>
    <row r="179" spans="1:41" x14ac:dyDescent="0.3">
      <c r="A179" s="54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/>
      <c r="AC179" s="55"/>
      <c r="AD179" s="55"/>
      <c r="AE179" s="55"/>
      <c r="AF179" s="55"/>
      <c r="AG179" s="55"/>
      <c r="AH179" s="55"/>
      <c r="AI179" s="55"/>
      <c r="AJ179" s="55"/>
      <c r="AK179" s="55"/>
      <c r="AL179" s="55"/>
      <c r="AM179" s="55"/>
      <c r="AN179" s="55"/>
      <c r="AO179" s="55"/>
    </row>
    <row r="180" spans="1:41" x14ac:dyDescent="0.3">
      <c r="A180" s="54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  <c r="AH180" s="55"/>
      <c r="AI180" s="55"/>
      <c r="AJ180" s="55"/>
      <c r="AK180" s="55"/>
      <c r="AL180" s="55"/>
      <c r="AM180" s="55"/>
      <c r="AN180" s="55"/>
      <c r="AO180" s="55"/>
    </row>
    <row r="181" spans="1:41" x14ac:dyDescent="0.3">
      <c r="A181" s="54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  <c r="AC181" s="55"/>
      <c r="AD181" s="55"/>
      <c r="AE181" s="55"/>
      <c r="AF181" s="55"/>
      <c r="AG181" s="55"/>
      <c r="AH181" s="55"/>
      <c r="AI181" s="55"/>
      <c r="AJ181" s="55"/>
      <c r="AK181" s="55"/>
      <c r="AL181" s="55"/>
      <c r="AM181" s="55"/>
      <c r="AN181" s="55"/>
      <c r="AO181" s="55"/>
    </row>
    <row r="182" spans="1:41" x14ac:dyDescent="0.3">
      <c r="A182" s="54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  <c r="AB182" s="55"/>
      <c r="AC182" s="55"/>
      <c r="AD182" s="55"/>
      <c r="AE182" s="55"/>
      <c r="AF182" s="55"/>
      <c r="AG182" s="55"/>
      <c r="AH182" s="55"/>
      <c r="AI182" s="55"/>
      <c r="AJ182" s="55"/>
      <c r="AK182" s="55"/>
      <c r="AL182" s="55"/>
      <c r="AM182" s="55"/>
      <c r="AN182" s="55"/>
      <c r="AO182" s="55"/>
    </row>
    <row r="183" spans="1:41" x14ac:dyDescent="0.3">
      <c r="A183" s="54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  <c r="AB183" s="55"/>
      <c r="AC183" s="55"/>
      <c r="AD183" s="55"/>
      <c r="AE183" s="55"/>
      <c r="AF183" s="55"/>
      <c r="AG183" s="55"/>
      <c r="AH183" s="55"/>
      <c r="AI183" s="55"/>
      <c r="AJ183" s="55"/>
      <c r="AK183" s="55"/>
      <c r="AL183" s="55"/>
      <c r="AM183" s="55"/>
      <c r="AN183" s="55"/>
      <c r="AO183" s="55"/>
    </row>
    <row r="184" spans="1:41" x14ac:dyDescent="0.3">
      <c r="A184" s="54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  <c r="AB184" s="55"/>
      <c r="AC184" s="55"/>
      <c r="AD184" s="55"/>
      <c r="AE184" s="55"/>
      <c r="AF184" s="55"/>
      <c r="AG184" s="55"/>
      <c r="AH184" s="55"/>
      <c r="AI184" s="55"/>
      <c r="AJ184" s="55"/>
      <c r="AK184" s="55"/>
      <c r="AL184" s="55"/>
      <c r="AM184" s="55"/>
      <c r="AN184" s="55"/>
      <c r="AO184" s="55"/>
    </row>
    <row r="185" spans="1:41" x14ac:dyDescent="0.3">
      <c r="A185" s="54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  <c r="AB185" s="55"/>
      <c r="AC185" s="55"/>
      <c r="AD185" s="55"/>
      <c r="AE185" s="55"/>
      <c r="AF185" s="55"/>
      <c r="AG185" s="55"/>
      <c r="AH185" s="55"/>
      <c r="AI185" s="55"/>
      <c r="AJ185" s="55"/>
      <c r="AK185" s="55"/>
      <c r="AL185" s="55"/>
      <c r="AM185" s="55"/>
      <c r="AN185" s="55"/>
      <c r="AO185" s="55"/>
    </row>
    <row r="186" spans="1:41" x14ac:dyDescent="0.3">
      <c r="A186" s="54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  <c r="AA186" s="55"/>
      <c r="AB186" s="55"/>
      <c r="AC186" s="55"/>
      <c r="AD186" s="55"/>
      <c r="AE186" s="55"/>
      <c r="AF186" s="55"/>
      <c r="AG186" s="55"/>
      <c r="AH186" s="55"/>
      <c r="AI186" s="55"/>
      <c r="AJ186" s="55"/>
      <c r="AK186" s="55"/>
      <c r="AL186" s="55"/>
      <c r="AM186" s="55"/>
      <c r="AN186" s="55"/>
      <c r="AO186" s="55"/>
    </row>
    <row r="187" spans="1:41" x14ac:dyDescent="0.3">
      <c r="A187" s="54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55"/>
      <c r="AB187" s="55"/>
      <c r="AC187" s="55"/>
      <c r="AD187" s="55"/>
      <c r="AE187" s="55"/>
      <c r="AF187" s="55"/>
      <c r="AG187" s="55"/>
      <c r="AH187" s="55"/>
      <c r="AI187" s="55"/>
      <c r="AJ187" s="55"/>
      <c r="AK187" s="55"/>
      <c r="AL187" s="55"/>
      <c r="AM187" s="55"/>
      <c r="AN187" s="55"/>
      <c r="AO187" s="55"/>
    </row>
    <row r="188" spans="1:41" x14ac:dyDescent="0.3">
      <c r="A188" s="54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  <c r="AA188" s="55"/>
      <c r="AB188" s="55"/>
      <c r="AC188" s="55"/>
      <c r="AD188" s="55"/>
      <c r="AE188" s="55"/>
      <c r="AF188" s="55"/>
      <c r="AG188" s="55"/>
      <c r="AH188" s="55"/>
      <c r="AI188" s="55"/>
      <c r="AJ188" s="55"/>
      <c r="AK188" s="55"/>
      <c r="AL188" s="55"/>
      <c r="AM188" s="55"/>
      <c r="AN188" s="55"/>
      <c r="AO188" s="55"/>
    </row>
    <row r="189" spans="1:41" x14ac:dyDescent="0.3">
      <c r="A189" s="54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  <c r="AB189" s="55"/>
      <c r="AC189" s="55"/>
      <c r="AD189" s="55"/>
      <c r="AE189" s="55"/>
      <c r="AF189" s="55"/>
      <c r="AG189" s="55"/>
      <c r="AH189" s="55"/>
      <c r="AI189" s="55"/>
      <c r="AJ189" s="55"/>
      <c r="AK189" s="55"/>
      <c r="AL189" s="55"/>
      <c r="AM189" s="55"/>
      <c r="AN189" s="55"/>
      <c r="AO189" s="55"/>
    </row>
    <row r="190" spans="1:41" x14ac:dyDescent="0.3">
      <c r="A190" s="54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  <c r="AB190" s="55"/>
      <c r="AC190" s="55"/>
      <c r="AD190" s="55"/>
      <c r="AE190" s="55"/>
      <c r="AF190" s="55"/>
      <c r="AG190" s="55"/>
      <c r="AH190" s="55"/>
      <c r="AI190" s="55"/>
      <c r="AJ190" s="55"/>
      <c r="AK190" s="55"/>
      <c r="AL190" s="55"/>
      <c r="AM190" s="55"/>
      <c r="AN190" s="55"/>
      <c r="AO190" s="55"/>
    </row>
    <row r="191" spans="1:41" x14ac:dyDescent="0.3">
      <c r="A191" s="54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  <c r="AB191" s="55"/>
      <c r="AC191" s="55"/>
      <c r="AD191" s="55"/>
      <c r="AE191" s="55"/>
      <c r="AF191" s="55"/>
      <c r="AG191" s="55"/>
      <c r="AH191" s="55"/>
      <c r="AI191" s="55"/>
      <c r="AJ191" s="55"/>
      <c r="AK191" s="55"/>
      <c r="AL191" s="55"/>
      <c r="AM191" s="55"/>
      <c r="AN191" s="55"/>
      <c r="AO191" s="55"/>
    </row>
  </sheetData>
  <mergeCells count="2">
    <mergeCell ref="A4:E4"/>
    <mergeCell ref="C5:D5"/>
  </mergeCells>
  <conditionalFormatting sqref="G4:AO4">
    <cfRule type="expression" dxfId="17" priority="18">
      <formula>AND(MONTH(G$7)&lt;&gt;MONTH(F$7))</formula>
    </cfRule>
  </conditionalFormatting>
  <conditionalFormatting sqref="F1:AO1">
    <cfRule type="colorScale" priority="14">
      <colorScale>
        <cfvo type="num" val="15"/>
        <cfvo type="num" val="45"/>
        <cfvo type="num" val="70"/>
        <color rgb="FFFF4747"/>
        <color rgb="FFFFC000"/>
        <color rgb="FF71FF71"/>
      </colorScale>
    </cfRule>
  </conditionalFormatting>
  <conditionalFormatting sqref="G5:AO5">
    <cfRule type="expression" dxfId="16" priority="16">
      <formula>AND(WEEKDAY(G$7,2)=1)</formula>
    </cfRule>
  </conditionalFormatting>
  <conditionalFormatting sqref="F6:AO7">
    <cfRule type="expression" dxfId="15" priority="32">
      <formula>AND(F$7=J_Rech)</formula>
    </cfRule>
    <cfRule type="expression" dxfId="14" priority="34">
      <formula>OR(F$7=Ponts)</formula>
    </cfRule>
    <cfRule type="expression" dxfId="13" priority="40">
      <formula>OR(F$7=Fériés)</formula>
    </cfRule>
    <cfRule type="expression" dxfId="12" priority="44">
      <formula>OR(TEXT(F$7,"JJJJ")=Jours_chômés)</formula>
    </cfRule>
  </conditionalFormatting>
  <conditionalFormatting sqref="F7:AO7">
    <cfRule type="expression" dxfId="11" priority="12">
      <formula>AND(F$7=TODAY())</formula>
    </cfRule>
  </conditionalFormatting>
  <conditionalFormatting sqref="F5:AO5">
    <cfRule type="expression" dxfId="10" priority="11">
      <formula>AND(MOD(WEEKNUM(F$7,2),2)=0)</formula>
    </cfRule>
  </conditionalFormatting>
  <conditionalFormatting sqref="F4:AO4">
    <cfRule type="expression" dxfId="9" priority="10">
      <formula>AND(MOD(MONTH(F$7),2)=0)</formula>
    </cfRule>
  </conditionalFormatting>
  <conditionalFormatting sqref="A9:A16">
    <cfRule type="expression" dxfId="8" priority="3">
      <formula>AND($AO9="",J_Rech&lt;&gt;"")</formula>
    </cfRule>
  </conditionalFormatting>
  <conditionalFormatting sqref="A9:D16">
    <cfRule type="expression" dxfId="7" priority="4">
      <formula>AND($A9&lt;&gt;"")</formula>
    </cfRule>
  </conditionalFormatting>
  <conditionalFormatting sqref="F9:AO16">
    <cfRule type="expression" dxfId="6" priority="2">
      <formula>AND(F9="")</formula>
    </cfRule>
    <cfRule type="expression" dxfId="5" priority="9">
      <formula>AND(F9&lt;&gt;"")</formula>
    </cfRule>
    <cfRule type="expression" dxfId="4" priority="45">
      <formula>AND(F$7=J_Rech)</formula>
    </cfRule>
    <cfRule type="expression" dxfId="3" priority="46">
      <formula>OR(F$7=Ponts)</formula>
    </cfRule>
    <cfRule type="expression" dxfId="2" priority="47">
      <formula>OR(F$7=Fériés)</formula>
    </cfRule>
    <cfRule type="expression" dxfId="1" priority="48">
      <formula>OR(TEXT(F$7,"JJJJ")=Jours_chômés)</formula>
    </cfRule>
  </conditionalFormatting>
  <dataValidations count="2">
    <dataValidation type="list" allowBlank="1" showInputMessage="1" showErrorMessage="1" sqref="B3">
      <formula1>"Janvier,Février,Mars,Avril,Mai,Juin,Juillet,Août,Septembre,Octobre,Novembre,Décembre"</formula1>
    </dataValidation>
    <dataValidation type="list" allowBlank="1" showInputMessage="1" showErrorMessage="1" sqref="B2">
      <formula1>"2025,2026,2026,2027,2028,2029,2030"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croll Bar 1">
              <controlPr defaultSize="0" print="0" autoPict="0">
                <anchor moveWithCells="1">
                  <from>
                    <xdr:col>0</xdr:col>
                    <xdr:colOff>281940</xdr:colOff>
                    <xdr:row>5</xdr:row>
                    <xdr:rowOff>167640</xdr:rowOff>
                  </from>
                  <to>
                    <xdr:col>5</xdr:col>
                    <xdr:colOff>22860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Spinner 2">
              <controlPr defaultSize="0" autoPict="0">
                <anchor moveWithCells="1" sizeWithCells="1">
                  <from>
                    <xdr:col>0</xdr:col>
                    <xdr:colOff>7620</xdr:colOff>
                    <xdr:row>5</xdr:row>
                    <xdr:rowOff>0</xdr:rowOff>
                  </from>
                  <to>
                    <xdr:col>0</xdr:col>
                    <xdr:colOff>198120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2"/>
  <sheetViews>
    <sheetView showGridLines="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F7" sqref="F7"/>
    </sheetView>
  </sheetViews>
  <sheetFormatPr baseColWidth="10" defaultRowHeight="14.4" x14ac:dyDescent="0.3"/>
  <cols>
    <col min="1" max="1" width="7.6640625" customWidth="1"/>
    <col min="2" max="3" width="10.88671875" customWidth="1"/>
    <col min="4" max="4" width="11.88671875" customWidth="1"/>
    <col min="5" max="5" width="10" customWidth="1"/>
    <col min="6" max="6" width="11.6640625" customWidth="1"/>
    <col min="7" max="7" width="14.109375" customWidth="1"/>
    <col min="8" max="8" width="12.44140625" customWidth="1"/>
    <col min="9" max="9" width="14.6640625" bestFit="1" customWidth="1"/>
    <col min="10" max="11" width="16.88671875" bestFit="1" customWidth="1"/>
    <col min="12" max="12" width="19.5546875" bestFit="1" customWidth="1"/>
    <col min="13" max="13" width="20.33203125" customWidth="1"/>
    <col min="14" max="25" width="17.33203125" customWidth="1"/>
    <col min="26" max="26" width="50.33203125" customWidth="1"/>
    <col min="27" max="28" width="34.6640625" customWidth="1"/>
  </cols>
  <sheetData>
    <row r="1" spans="1:26" ht="22.8" customHeight="1" x14ac:dyDescent="0.3">
      <c r="A1" s="73" t="s">
        <v>2</v>
      </c>
      <c r="B1" s="73" t="s">
        <v>0</v>
      </c>
      <c r="C1" s="73" t="s">
        <v>83</v>
      </c>
      <c r="D1" s="73" t="s">
        <v>3</v>
      </c>
      <c r="E1" s="73" t="s">
        <v>84</v>
      </c>
      <c r="F1" s="73" t="s">
        <v>4</v>
      </c>
      <c r="G1" s="73" t="s">
        <v>7</v>
      </c>
      <c r="H1" s="73" t="s">
        <v>85</v>
      </c>
      <c r="I1" s="73" t="s">
        <v>86</v>
      </c>
      <c r="J1" s="73" t="s">
        <v>8</v>
      </c>
      <c r="K1" s="73" t="s">
        <v>113</v>
      </c>
      <c r="L1" s="73" t="s">
        <v>114</v>
      </c>
      <c r="M1" s="73" t="s">
        <v>115</v>
      </c>
      <c r="N1" s="73" t="s">
        <v>116</v>
      </c>
      <c r="O1" s="73" t="s">
        <v>87</v>
      </c>
      <c r="P1" s="73" t="s">
        <v>88</v>
      </c>
      <c r="Q1" s="73" t="s">
        <v>89</v>
      </c>
      <c r="R1" s="73" t="s">
        <v>90</v>
      </c>
      <c r="S1" s="73" t="s">
        <v>93</v>
      </c>
      <c r="T1" s="73" t="s">
        <v>91</v>
      </c>
      <c r="U1" s="73" t="s">
        <v>92</v>
      </c>
      <c r="V1" s="73" t="s">
        <v>76</v>
      </c>
      <c r="W1" s="73" t="s">
        <v>13</v>
      </c>
      <c r="Z1" s="1"/>
    </row>
    <row r="2" spans="1:26" x14ac:dyDescent="0.3">
      <c r="A2" s="78"/>
      <c r="B2" s="79"/>
      <c r="C2" s="79"/>
      <c r="D2" s="83"/>
      <c r="E2" s="80"/>
      <c r="F2" s="83"/>
      <c r="G2" s="79"/>
      <c r="H2" s="80"/>
      <c r="I2" s="81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2"/>
      <c r="V2" s="79"/>
      <c r="W2" s="7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96"/>
  <sheetViews>
    <sheetView showGridLines="0" workbookViewId="0">
      <selection activeCell="N11" sqref="N11"/>
    </sheetView>
  </sheetViews>
  <sheetFormatPr baseColWidth="10" defaultRowHeight="14.4" x14ac:dyDescent="0.3"/>
  <cols>
    <col min="1" max="1" width="25.5546875" customWidth="1"/>
    <col min="2" max="2" width="15.44140625" customWidth="1"/>
    <col min="3" max="3" width="10.33203125" hidden="1" customWidth="1"/>
    <col min="4" max="4" width="12.88671875" hidden="1" customWidth="1"/>
    <col min="5" max="6" width="18.44140625" hidden="1" customWidth="1"/>
    <col min="7" max="7" width="0" hidden="1" customWidth="1"/>
    <col min="8" max="8" width="21.109375" customWidth="1"/>
    <col min="9" max="9" width="32.33203125" bestFit="1" customWidth="1"/>
    <col min="10" max="10" width="11.44140625" customWidth="1"/>
    <col min="11" max="11" width="18.5546875" customWidth="1"/>
    <col min="12" max="12" width="32.33203125" customWidth="1"/>
  </cols>
  <sheetData>
    <row r="1" spans="1:12" x14ac:dyDescent="0.3">
      <c r="A1" s="22" t="s">
        <v>5</v>
      </c>
      <c r="B1" s="2" t="str">
        <f>IF(AND(C2:C8),"Erreur !","Jours Chômés")</f>
        <v>Jours Chômés</v>
      </c>
      <c r="C1" s="2" t="s">
        <v>50</v>
      </c>
      <c r="D1" s="3" t="s">
        <v>51</v>
      </c>
      <c r="E1" s="4" t="s">
        <v>52</v>
      </c>
      <c r="F1" s="4" t="s">
        <v>80</v>
      </c>
      <c r="G1" s="2" t="s">
        <v>53</v>
      </c>
      <c r="H1" s="2" t="s">
        <v>54</v>
      </c>
      <c r="J1" s="2" t="s">
        <v>53</v>
      </c>
      <c r="K1" s="2" t="s">
        <v>82</v>
      </c>
    </row>
    <row r="2" spans="1:12" x14ac:dyDescent="0.3">
      <c r="A2" s="23">
        <v>23</v>
      </c>
      <c r="B2" s="5" t="s">
        <v>55</v>
      </c>
      <c r="C2" s="6" t="b">
        <v>0</v>
      </c>
      <c r="D2" s="7" t="str">
        <f>IF(C2,B2,"")</f>
        <v/>
      </c>
      <c r="E2" s="6">
        <f>IF(MONTH(1&amp;Premier_mois)&lt;&gt;1,An+1,An)</f>
        <v>2026</v>
      </c>
      <c r="F2" s="6" t="b">
        <v>1</v>
      </c>
      <c r="G2" s="8">
        <f>IF(F2,DATE(E2,1,1),"")</f>
        <v>46023</v>
      </c>
      <c r="H2" s="9" t="str">
        <f>"Jour de l'an "&amp;E2</f>
        <v>Jour de l'an 2026</v>
      </c>
      <c r="J2" s="19">
        <v>42881</v>
      </c>
      <c r="K2" s="20" t="s">
        <v>77</v>
      </c>
      <c r="L2" s="29"/>
    </row>
    <row r="3" spans="1:12" x14ac:dyDescent="0.3">
      <c r="A3" s="22" t="s">
        <v>6</v>
      </c>
      <c r="B3" s="5" t="s">
        <v>56</v>
      </c>
      <c r="C3" s="6" t="b">
        <v>0</v>
      </c>
      <c r="D3" s="7" t="str">
        <f t="shared" ref="D3:D8" si="0">IF(C3,B3,"")</f>
        <v/>
      </c>
      <c r="E3" s="6">
        <f>IF(MONTH(DATE(An,3,29.56+0.979*MOD(204-11*MOD(An,19),30)-WEEKDAY(DATE(An,3,28.56+0.979*MOD(204-11*MOD(An,19),30))))+1)&lt;MONTH(1&amp;Premier_mois),An+1,An)</f>
        <v>2026</v>
      </c>
      <c r="F3" s="6" t="b">
        <v>1</v>
      </c>
      <c r="G3" s="8">
        <f>IF(F3,DATE(E3,3,29.56+0.979*MOD(204-11*MOD(E3,19),30)-WEEKDAY(DATE(E3,3,28.56+0.979*MOD(204-11*MOD(E3,19),30))))+1,"")</f>
        <v>46118</v>
      </c>
      <c r="H3" s="9" t="s">
        <v>57</v>
      </c>
      <c r="J3" s="19">
        <v>42961</v>
      </c>
      <c r="K3" s="20" t="s">
        <v>78</v>
      </c>
      <c r="L3" s="29"/>
    </row>
    <row r="4" spans="1:12" x14ac:dyDescent="0.3">
      <c r="A4" s="24" t="str">
        <f>"01/"&amp;TEXT(MONTH(Premier_mois&amp;1),"00")&amp;"/"&amp;An</f>
        <v>01/06/2025</v>
      </c>
      <c r="B4" s="5" t="s">
        <v>58</v>
      </c>
      <c r="C4" s="6" t="b">
        <v>0</v>
      </c>
      <c r="D4" s="7" t="str">
        <f t="shared" si="0"/>
        <v/>
      </c>
      <c r="E4" s="6">
        <f>IF(MONTH(1&amp;Premier_mois)&gt;5,An+1,An)</f>
        <v>2026</v>
      </c>
      <c r="F4" s="6" t="b">
        <v>1</v>
      </c>
      <c r="G4" s="8">
        <f>IF(F4,DATE(E4,5,1),"")</f>
        <v>46143</v>
      </c>
      <c r="H4" s="9" t="s">
        <v>59</v>
      </c>
      <c r="J4" s="19">
        <v>42990</v>
      </c>
      <c r="K4" s="20" t="s">
        <v>79</v>
      </c>
      <c r="L4" s="29"/>
    </row>
    <row r="5" spans="1:12" x14ac:dyDescent="0.3">
      <c r="A5" s="22" t="s">
        <v>73</v>
      </c>
      <c r="B5" s="10" t="s">
        <v>60</v>
      </c>
      <c r="C5" s="11" t="b">
        <v>0</v>
      </c>
      <c r="D5" s="12" t="str">
        <f t="shared" si="0"/>
        <v/>
      </c>
      <c r="E5" s="13">
        <f>IF(MONTH(DATE(An,3,29.56+0.979*MOD(204-11*MOD(An,19),30)-WEEKDAY(DATE(An,3,28.56+0.979*MOD(204-11*MOD(An,19),30))))+1+38)&lt;MONTH(1&amp;Premier_mois),An+1,An)</f>
        <v>2026</v>
      </c>
      <c r="F5" s="13" t="b">
        <v>1</v>
      </c>
      <c r="G5" s="8">
        <f>IF(F5,DATE(E5,3,29.56+0.979*MOD(204-11*MOD(E5,19),30)-WEEKDAY(DATE(E5,3,28.56+0.979*MOD(204-11*MOD(E5,19),30))))+1+38,"")</f>
        <v>46156</v>
      </c>
      <c r="H5" s="9" t="s">
        <v>61</v>
      </c>
      <c r="J5" s="19"/>
      <c r="K5" s="20"/>
      <c r="L5" s="28"/>
    </row>
    <row r="6" spans="1:12" x14ac:dyDescent="0.3">
      <c r="A6" s="23">
        <f>COUNTA(Tab_Résa[N° Chambre])</f>
        <v>8</v>
      </c>
      <c r="B6" s="10" t="s">
        <v>62</v>
      </c>
      <c r="C6" s="11" t="b">
        <v>0</v>
      </c>
      <c r="D6" s="12" t="str">
        <f t="shared" si="0"/>
        <v/>
      </c>
      <c r="E6" s="13">
        <f>IF(MONTH(1&amp;Premier_mois)&gt;5,An+1,An)</f>
        <v>2026</v>
      </c>
      <c r="F6" s="13" t="b">
        <v>1</v>
      </c>
      <c r="G6" s="8">
        <f>IF(F6,DATE(E6,5,8),"")</f>
        <v>46150</v>
      </c>
      <c r="H6" s="14" t="s">
        <v>63</v>
      </c>
      <c r="J6" s="19"/>
      <c r="K6" s="20"/>
      <c r="L6" s="28"/>
    </row>
    <row r="7" spans="1:12" x14ac:dyDescent="0.3">
      <c r="A7" s="22" t="s">
        <v>75</v>
      </c>
      <c r="B7" s="5" t="s">
        <v>64</v>
      </c>
      <c r="C7" s="16" t="b">
        <v>1</v>
      </c>
      <c r="D7" s="17" t="str">
        <f t="shared" si="0"/>
        <v>Samedi</v>
      </c>
      <c r="E7" s="6">
        <f>IF(MONTH(DATE(An,3,29.56+0.979*MOD(204-11*MOD(An,19),30)-WEEKDAY(DATE(An,3,28.56+0.979*MOD(204-11*MOD(An,19),30))))+1+49)&lt;MONTH(1&amp;Premier_mois),An+1,An)</f>
        <v>2025</v>
      </c>
      <c r="F7" s="6" t="b">
        <v>1</v>
      </c>
      <c r="G7" s="8">
        <f>IF(F7,DATE(E7,3,29.56+0.979*MOD(204-11*MOD(E7,19),30)-WEEKDAY(DATE(E7,3,28.56+0.979*MOD(204-11*MOD(E7,19),30))))+1+49,"")</f>
        <v>45817</v>
      </c>
      <c r="H7" s="9" t="s">
        <v>65</v>
      </c>
      <c r="J7" s="19"/>
      <c r="K7" s="20"/>
      <c r="L7" s="28"/>
    </row>
    <row r="8" spans="1:12" x14ac:dyDescent="0.3">
      <c r="A8" s="25"/>
      <c r="B8" s="5" t="s">
        <v>66</v>
      </c>
      <c r="C8" s="16" t="b">
        <v>1</v>
      </c>
      <c r="D8" s="17" t="str">
        <f t="shared" si="0"/>
        <v>Dimanche</v>
      </c>
      <c r="E8" s="6">
        <f>IF(MONTH(1&amp;Premier_mois)&gt;7,An+1,An)</f>
        <v>2025</v>
      </c>
      <c r="F8" s="6" t="b">
        <v>1</v>
      </c>
      <c r="G8" s="8">
        <f>IF(F8,DATE(E8,7,14),"")</f>
        <v>45852</v>
      </c>
      <c r="H8" s="9" t="s">
        <v>67</v>
      </c>
      <c r="J8" s="19"/>
      <c r="K8" s="20"/>
      <c r="L8" s="28"/>
    </row>
    <row r="9" spans="1:12" x14ac:dyDescent="0.3">
      <c r="A9" s="22" t="s">
        <v>81</v>
      </c>
      <c r="B9" s="15"/>
      <c r="C9" s="6" t="s">
        <v>68</v>
      </c>
      <c r="D9" s="6">
        <f>MONTH(1&amp;Premier_mois)</f>
        <v>6</v>
      </c>
      <c r="E9" s="6">
        <f>IF(MONTH(1&amp;Premier_mois)&gt;8,An+1,An)</f>
        <v>2025</v>
      </c>
      <c r="F9" s="6" t="b">
        <v>1</v>
      </c>
      <c r="G9" s="8">
        <f>IF(F9,DATE(E9,8,15),"")</f>
        <v>45884</v>
      </c>
      <c r="H9" s="9" t="s">
        <v>69</v>
      </c>
      <c r="J9" s="19"/>
      <c r="K9" s="20"/>
      <c r="L9" s="28"/>
    </row>
    <row r="10" spans="1:12" x14ac:dyDescent="0.3">
      <c r="A10" s="6">
        <v>7</v>
      </c>
      <c r="C10" s="15"/>
      <c r="D10" s="15"/>
      <c r="E10" s="6">
        <f>IF(MONTH(1&amp;Premier_mois)&gt;11,An+1,An)</f>
        <v>2025</v>
      </c>
      <c r="F10" s="6" t="b">
        <v>1</v>
      </c>
      <c r="G10" s="8">
        <f>IF(F10,DATE(E10,11,1),"")</f>
        <v>45962</v>
      </c>
      <c r="H10" s="9" t="s">
        <v>70</v>
      </c>
      <c r="J10" s="19"/>
      <c r="K10" s="20"/>
      <c r="L10" s="28"/>
    </row>
    <row r="11" spans="1:12" x14ac:dyDescent="0.3">
      <c r="A11" s="22" t="s">
        <v>81</v>
      </c>
      <c r="C11" s="15"/>
      <c r="D11" s="15"/>
      <c r="E11" s="6">
        <f>IF(MONTH(1&amp;Premier_mois)&gt;11,An+1,An)</f>
        <v>2025</v>
      </c>
      <c r="F11" s="6" t="b">
        <v>1</v>
      </c>
      <c r="G11" s="8">
        <f>IF(F11,DATE(E11,11,11),"")</f>
        <v>45972</v>
      </c>
      <c r="H11" s="9" t="str">
        <f>"Armistice "&amp;E11</f>
        <v>Armistice 2025</v>
      </c>
      <c r="J11" s="19"/>
      <c r="K11" s="20"/>
      <c r="L11" s="28"/>
    </row>
    <row r="12" spans="1:12" x14ac:dyDescent="0.3">
      <c r="A12" s="6">
        <f>MAX(BD[N° ID])</f>
        <v>0</v>
      </c>
      <c r="B12" s="15"/>
      <c r="C12" s="15"/>
      <c r="D12" s="15"/>
      <c r="E12" s="15"/>
      <c r="F12" s="6" t="b">
        <v>1</v>
      </c>
      <c r="G12" s="8">
        <f>IF(F12,DATE(An,12,25),"")</f>
        <v>46016</v>
      </c>
      <c r="H12" s="9" t="s">
        <v>71</v>
      </c>
      <c r="J12" s="19"/>
      <c r="K12" s="20"/>
      <c r="L12" s="28"/>
    </row>
    <row r="13" spans="1:12" x14ac:dyDescent="0.3">
      <c r="A13" s="22" t="s">
        <v>96</v>
      </c>
      <c r="B13" s="15"/>
      <c r="C13" s="15"/>
      <c r="D13" s="15"/>
      <c r="E13" s="15"/>
      <c r="F13" s="6" t="b">
        <v>1</v>
      </c>
      <c r="G13" s="8" t="str">
        <f>IF(F13,"01/01/"&amp;E2+1,"")</f>
        <v>01/01/2027</v>
      </c>
      <c r="H13" s="18" t="str">
        <f>"Jour de l'an "&amp;E2+1</f>
        <v>Jour de l'an 2027</v>
      </c>
      <c r="J13" s="19"/>
      <c r="K13" s="20"/>
      <c r="L13" s="28"/>
    </row>
    <row r="14" spans="1:12" x14ac:dyDescent="0.3">
      <c r="A14" s="71" t="s">
        <v>98</v>
      </c>
      <c r="B14" s="15"/>
      <c r="C14" s="15"/>
      <c r="D14" s="15"/>
      <c r="E14" s="15"/>
      <c r="F14" s="6" t="b">
        <v>1</v>
      </c>
      <c r="G14" s="8">
        <f>IF(F14,DATE(E3+1,3,29.56+0.979*MOD(204-11*MOD(E3+1,19),30)-WEEKDAY(DATE(E3+1,3,28.56+0.979*MOD(204-11*MOD(E3+1,19),30))))+1,"")</f>
        <v>46475</v>
      </c>
      <c r="H14" s="18" t="s">
        <v>57</v>
      </c>
      <c r="J14" s="19"/>
      <c r="K14" s="20"/>
      <c r="L14" s="28"/>
    </row>
    <row r="15" spans="1:12" x14ac:dyDescent="0.3">
      <c r="A15" s="22" t="s">
        <v>100</v>
      </c>
      <c r="B15" s="15"/>
      <c r="C15" s="15"/>
      <c r="D15" s="15"/>
      <c r="E15" s="15"/>
      <c r="F15" s="6" t="b">
        <v>1</v>
      </c>
      <c r="G15" s="8">
        <f>IF(F15,DATE(E4+1,5,1),"")</f>
        <v>46508</v>
      </c>
      <c r="H15" s="18" t="s">
        <v>59</v>
      </c>
      <c r="J15" s="19"/>
      <c r="K15" s="20"/>
      <c r="L15" s="28"/>
    </row>
    <row r="16" spans="1:12" x14ac:dyDescent="0.3">
      <c r="A16" s="71" t="s">
        <v>99</v>
      </c>
      <c r="B16" s="15"/>
      <c r="C16" s="15"/>
      <c r="D16" s="15"/>
      <c r="E16" s="15"/>
      <c r="F16" s="6" t="b">
        <v>1</v>
      </c>
      <c r="G16" s="8">
        <f>IF(F16,DATE(E5+1,3,29.56+0.979*MOD(204-11*MOD(E5+1,19),30)-WEEKDAY(DATE(E5+1,3,28.56+0.979*MOD(204-11*MOD(E5+1,19),30))))+1+38,"")</f>
        <v>46513</v>
      </c>
      <c r="H16" s="18" t="s">
        <v>61</v>
      </c>
      <c r="J16" s="19"/>
      <c r="K16" s="20"/>
      <c r="L16" s="28"/>
    </row>
    <row r="17" spans="1:12" x14ac:dyDescent="0.3">
      <c r="A17" s="15"/>
      <c r="B17" s="15"/>
      <c r="C17" s="15"/>
      <c r="D17" s="15"/>
      <c r="E17" s="15"/>
      <c r="F17" s="6" t="b">
        <v>1</v>
      </c>
      <c r="G17" s="8">
        <f>IF(F17,DATE(E6+1,5,8),"")</f>
        <v>46515</v>
      </c>
      <c r="H17" s="18" t="s">
        <v>63</v>
      </c>
      <c r="J17" s="19"/>
      <c r="K17" s="20"/>
      <c r="L17" s="28"/>
    </row>
    <row r="18" spans="1:12" x14ac:dyDescent="0.3">
      <c r="A18" s="15"/>
      <c r="B18" s="15"/>
      <c r="C18" s="15"/>
      <c r="D18" s="15"/>
      <c r="E18" s="15"/>
      <c r="F18" s="6" t="b">
        <v>1</v>
      </c>
      <c r="G18" s="8">
        <f>IF(F18,DATE(E7+1,3,29.56+0.979*MOD(204-11*MOD(E7+1,19),30)-WEEKDAY(DATE(E7+18,3,28.56+0.979*MOD(204-11*MOD(E7+1,19),30))))+1+49,"")</f>
        <v>46167</v>
      </c>
      <c r="H18" s="18" t="s">
        <v>65</v>
      </c>
      <c r="J18" s="19"/>
      <c r="K18" s="20"/>
      <c r="L18" s="28"/>
    </row>
    <row r="19" spans="1:12" x14ac:dyDescent="0.3">
      <c r="A19" s="15"/>
      <c r="B19" s="15"/>
      <c r="C19" s="15"/>
      <c r="D19" s="15"/>
      <c r="E19" s="15"/>
      <c r="F19" s="6" t="b">
        <v>1</v>
      </c>
      <c r="G19" s="8">
        <f>IF(F19,DATE(E8+1,7,14),"")</f>
        <v>46217</v>
      </c>
      <c r="H19" s="18" t="s">
        <v>67</v>
      </c>
      <c r="J19" s="19"/>
      <c r="K19" s="20"/>
      <c r="L19" s="28"/>
    </row>
    <row r="20" spans="1:12" x14ac:dyDescent="0.3">
      <c r="A20" s="15"/>
      <c r="B20" s="15"/>
      <c r="C20" s="15"/>
      <c r="D20" s="15"/>
      <c r="E20" s="15"/>
      <c r="F20" s="6" t="b">
        <v>1</v>
      </c>
      <c r="G20" s="8">
        <f>IF(F20,DATE(E9+1,8,15),"")</f>
        <v>46249</v>
      </c>
      <c r="H20" s="18" t="s">
        <v>69</v>
      </c>
      <c r="J20" s="19"/>
      <c r="K20" s="20"/>
      <c r="L20" s="28"/>
    </row>
    <row r="21" spans="1:12" x14ac:dyDescent="0.3">
      <c r="A21" s="15"/>
      <c r="B21" s="15"/>
      <c r="C21" s="15"/>
      <c r="D21" s="15"/>
      <c r="E21" s="15"/>
      <c r="F21" s="6" t="b">
        <v>1</v>
      </c>
      <c r="G21" s="8">
        <f>IF(F21,DATE(E10+1,11,1),"")</f>
        <v>46327</v>
      </c>
      <c r="H21" s="18" t="s">
        <v>70</v>
      </c>
      <c r="J21" s="19"/>
      <c r="K21" s="20"/>
      <c r="L21" s="28"/>
    </row>
    <row r="22" spans="1:12" x14ac:dyDescent="0.3">
      <c r="A22" s="15"/>
      <c r="B22" s="15"/>
      <c r="C22" s="15"/>
      <c r="D22" s="15"/>
      <c r="E22" s="15"/>
      <c r="F22" s="6" t="b">
        <v>1</v>
      </c>
      <c r="G22" s="8">
        <f>IF(F22,DATE(E11+1,11,11),"")</f>
        <v>46337</v>
      </c>
      <c r="H22" s="18" t="str">
        <f>"Armistice "&amp;E11+1</f>
        <v>Armistice 2026</v>
      </c>
      <c r="J22" s="19"/>
      <c r="K22" s="20"/>
    </row>
    <row r="23" spans="1:12" x14ac:dyDescent="0.3">
      <c r="A23" s="15"/>
      <c r="B23" s="15"/>
      <c r="C23" s="15"/>
      <c r="D23" s="15"/>
      <c r="E23" s="15"/>
      <c r="F23" s="6" t="b">
        <v>1</v>
      </c>
      <c r="G23" s="8">
        <f>IF(F23,DATE(An+1,12,25),"")</f>
        <v>46381</v>
      </c>
      <c r="H23" s="18" t="s">
        <v>71</v>
      </c>
      <c r="J23" s="19"/>
      <c r="K23" s="20"/>
    </row>
    <row r="24" spans="1:12" x14ac:dyDescent="0.3">
      <c r="A24" s="15"/>
      <c r="B24" s="15"/>
      <c r="C24" s="15"/>
      <c r="D24" s="15"/>
      <c r="E24" s="15"/>
      <c r="F24" s="15"/>
    </row>
    <row r="25" spans="1:12" x14ac:dyDescent="0.3">
      <c r="A25" s="15"/>
      <c r="B25" s="15"/>
      <c r="C25" s="15"/>
      <c r="D25" s="15"/>
      <c r="E25" s="15"/>
      <c r="F25" s="15"/>
    </row>
    <row r="26" spans="1:12" x14ac:dyDescent="0.3">
      <c r="B26" s="15"/>
      <c r="C26" s="15"/>
      <c r="D26" s="15"/>
      <c r="E26" s="15"/>
      <c r="F26" s="15"/>
    </row>
    <row r="27" spans="1:12" x14ac:dyDescent="0.3">
      <c r="B27" s="15"/>
      <c r="C27" s="15"/>
      <c r="D27" s="15"/>
      <c r="E27" s="15"/>
      <c r="F27" s="15"/>
    </row>
    <row r="28" spans="1:12" x14ac:dyDescent="0.3">
      <c r="B28" s="15"/>
      <c r="C28" s="15"/>
      <c r="D28" s="15"/>
      <c r="E28" s="15"/>
      <c r="F28" s="15"/>
    </row>
    <row r="29" spans="1:12" x14ac:dyDescent="0.3">
      <c r="B29" s="15"/>
      <c r="C29" s="15"/>
      <c r="D29" s="15"/>
      <c r="E29" s="15"/>
      <c r="F29" s="15"/>
    </row>
    <row r="30" spans="1:12" x14ac:dyDescent="0.3">
      <c r="B30" s="15"/>
      <c r="C30" s="15"/>
      <c r="D30" s="15"/>
      <c r="E30" s="15"/>
      <c r="F30" s="15"/>
    </row>
    <row r="31" spans="1:12" x14ac:dyDescent="0.3">
      <c r="B31" s="15"/>
      <c r="C31" s="15"/>
      <c r="D31" s="15"/>
    </row>
    <row r="44" spans="7:8" x14ac:dyDescent="0.3">
      <c r="G44" s="21"/>
      <c r="H44" s="21"/>
    </row>
    <row r="45" spans="7:8" x14ac:dyDescent="0.3">
      <c r="G45" s="21"/>
      <c r="H45" s="21"/>
    </row>
    <row r="46" spans="7:8" x14ac:dyDescent="0.3">
      <c r="G46" s="21"/>
      <c r="H46" s="21"/>
    </row>
    <row r="47" spans="7:8" x14ac:dyDescent="0.3">
      <c r="G47" s="21"/>
      <c r="H47" s="21"/>
    </row>
    <row r="48" spans="7:8" x14ac:dyDescent="0.3">
      <c r="G48" s="21"/>
      <c r="H48" s="21"/>
    </row>
    <row r="49" spans="7:8" x14ac:dyDescent="0.3">
      <c r="G49" s="21"/>
      <c r="H49" s="21"/>
    </row>
    <row r="50" spans="7:8" x14ac:dyDescent="0.3">
      <c r="G50" s="21"/>
      <c r="H50" s="21"/>
    </row>
    <row r="51" spans="7:8" x14ac:dyDescent="0.3">
      <c r="G51" s="21"/>
      <c r="H51" s="21"/>
    </row>
    <row r="52" spans="7:8" x14ac:dyDescent="0.3">
      <c r="G52" s="21"/>
      <c r="H52" s="21"/>
    </row>
    <row r="53" spans="7:8" x14ac:dyDescent="0.3">
      <c r="G53" s="21"/>
      <c r="H53" s="21"/>
    </row>
    <row r="54" spans="7:8" x14ac:dyDescent="0.3">
      <c r="G54" s="21"/>
      <c r="H54" s="21"/>
    </row>
    <row r="55" spans="7:8" x14ac:dyDescent="0.3">
      <c r="G55" s="21"/>
      <c r="H55" s="21"/>
    </row>
    <row r="56" spans="7:8" x14ac:dyDescent="0.3">
      <c r="G56" s="21"/>
      <c r="H56" s="21"/>
    </row>
    <row r="57" spans="7:8" x14ac:dyDescent="0.3">
      <c r="G57" s="21"/>
      <c r="H57" s="21"/>
    </row>
    <row r="58" spans="7:8" x14ac:dyDescent="0.3">
      <c r="G58" s="21"/>
      <c r="H58" s="21"/>
    </row>
    <row r="59" spans="7:8" x14ac:dyDescent="0.3">
      <c r="G59" s="21"/>
      <c r="H59" s="21"/>
    </row>
    <row r="60" spans="7:8" x14ac:dyDescent="0.3">
      <c r="G60" s="21"/>
      <c r="H60" s="21"/>
    </row>
    <row r="61" spans="7:8" x14ac:dyDescent="0.3">
      <c r="G61" s="21"/>
      <c r="H61" s="21"/>
    </row>
    <row r="62" spans="7:8" x14ac:dyDescent="0.3">
      <c r="G62" s="21"/>
      <c r="H62" s="21"/>
    </row>
    <row r="63" spans="7:8" x14ac:dyDescent="0.3">
      <c r="G63" s="21"/>
      <c r="H63" s="21"/>
    </row>
    <row r="64" spans="7:8" x14ac:dyDescent="0.3">
      <c r="G64" s="21"/>
      <c r="H64" s="21"/>
    </row>
    <row r="65" spans="7:8" x14ac:dyDescent="0.3">
      <c r="G65" s="21"/>
      <c r="H65" s="21"/>
    </row>
    <row r="66" spans="7:8" x14ac:dyDescent="0.3">
      <c r="G66" s="21"/>
      <c r="H66" s="21"/>
    </row>
    <row r="67" spans="7:8" x14ac:dyDescent="0.3">
      <c r="G67" s="21"/>
      <c r="H67" s="21"/>
    </row>
    <row r="68" spans="7:8" x14ac:dyDescent="0.3">
      <c r="G68" s="21"/>
      <c r="H68" s="21"/>
    </row>
    <row r="69" spans="7:8" x14ac:dyDescent="0.3">
      <c r="G69" s="21"/>
      <c r="H69" s="21"/>
    </row>
    <row r="70" spans="7:8" x14ac:dyDescent="0.3">
      <c r="G70" s="21"/>
      <c r="H70" s="21"/>
    </row>
    <row r="71" spans="7:8" x14ac:dyDescent="0.3">
      <c r="G71" s="21"/>
      <c r="H71" s="21"/>
    </row>
    <row r="72" spans="7:8" x14ac:dyDescent="0.3">
      <c r="G72" s="21"/>
      <c r="H72" s="21"/>
    </row>
    <row r="73" spans="7:8" x14ac:dyDescent="0.3">
      <c r="G73" s="21"/>
      <c r="H73" s="21"/>
    </row>
    <row r="74" spans="7:8" x14ac:dyDescent="0.3">
      <c r="G74" s="21"/>
      <c r="H74" s="21"/>
    </row>
    <row r="75" spans="7:8" x14ac:dyDescent="0.3">
      <c r="G75" s="21"/>
      <c r="H75" s="21"/>
    </row>
    <row r="76" spans="7:8" x14ac:dyDescent="0.3">
      <c r="G76" s="21"/>
      <c r="H76" s="21"/>
    </row>
    <row r="77" spans="7:8" x14ac:dyDescent="0.3">
      <c r="G77" s="21"/>
      <c r="H77" s="21"/>
    </row>
    <row r="78" spans="7:8" x14ac:dyDescent="0.3">
      <c r="G78" s="21"/>
      <c r="H78" s="21"/>
    </row>
    <row r="79" spans="7:8" x14ac:dyDescent="0.3">
      <c r="G79" s="21"/>
      <c r="H79" s="21"/>
    </row>
    <row r="80" spans="7:8" x14ac:dyDescent="0.3">
      <c r="G80" s="21"/>
      <c r="H80" s="21"/>
    </row>
    <row r="81" spans="7:8" x14ac:dyDescent="0.3">
      <c r="G81" s="21"/>
      <c r="H81" s="21"/>
    </row>
    <row r="82" spans="7:8" x14ac:dyDescent="0.3">
      <c r="G82" s="21"/>
      <c r="H82" s="21"/>
    </row>
    <row r="83" spans="7:8" x14ac:dyDescent="0.3">
      <c r="G83" s="21"/>
      <c r="H83" s="21"/>
    </row>
    <row r="84" spans="7:8" x14ac:dyDescent="0.3">
      <c r="G84" s="21"/>
      <c r="H84" s="21"/>
    </row>
    <row r="85" spans="7:8" x14ac:dyDescent="0.3">
      <c r="G85" s="21"/>
      <c r="H85" s="21"/>
    </row>
    <row r="86" spans="7:8" x14ac:dyDescent="0.3">
      <c r="G86" s="21"/>
      <c r="H86" s="21"/>
    </row>
    <row r="87" spans="7:8" x14ac:dyDescent="0.3">
      <c r="G87" s="21"/>
      <c r="H87" s="21"/>
    </row>
    <row r="88" spans="7:8" x14ac:dyDescent="0.3">
      <c r="G88" s="21"/>
      <c r="H88" s="21"/>
    </row>
    <row r="89" spans="7:8" x14ac:dyDescent="0.3">
      <c r="G89" s="21"/>
      <c r="H89" s="21"/>
    </row>
    <row r="90" spans="7:8" x14ac:dyDescent="0.3">
      <c r="G90" s="21"/>
      <c r="H90" s="21"/>
    </row>
    <row r="91" spans="7:8" x14ac:dyDescent="0.3">
      <c r="G91" s="21"/>
      <c r="H91" s="21"/>
    </row>
    <row r="92" spans="7:8" x14ac:dyDescent="0.3">
      <c r="G92" s="21"/>
      <c r="H92" s="21"/>
    </row>
    <row r="93" spans="7:8" x14ac:dyDescent="0.3">
      <c r="G93" s="21"/>
      <c r="H93" s="21"/>
    </row>
    <row r="94" spans="7:8" x14ac:dyDescent="0.3">
      <c r="G94" s="21"/>
      <c r="H94" s="21"/>
    </row>
    <row r="95" spans="7:8" x14ac:dyDescent="0.3">
      <c r="G95" s="21"/>
      <c r="H95" s="21"/>
    </row>
    <row r="96" spans="7:8" x14ac:dyDescent="0.3">
      <c r="G96" s="21"/>
      <c r="H96" s="21"/>
    </row>
  </sheetData>
  <conditionalFormatting sqref="B1">
    <cfRule type="expression" dxfId="0" priority="2">
      <formula>AND(B1="Erreur !")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Check Box 2">
              <controlPr defaultSize="0" autoFill="0" autoLine="0" autoPict="0">
                <anchor moveWithCells="1">
                  <from>
                    <xdr:col>1</xdr:col>
                    <xdr:colOff>769620</xdr:colOff>
                    <xdr:row>1</xdr:row>
                    <xdr:rowOff>182880</xdr:rowOff>
                  </from>
                  <to>
                    <xdr:col>7</xdr:col>
                    <xdr:colOff>45720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>
                <anchor moveWithCells="1">
                  <from>
                    <xdr:col>1</xdr:col>
                    <xdr:colOff>769620</xdr:colOff>
                    <xdr:row>2</xdr:row>
                    <xdr:rowOff>182880</xdr:rowOff>
                  </from>
                  <to>
                    <xdr:col>7</xdr:col>
                    <xdr:colOff>45720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Check Box 4">
              <controlPr defaultSize="0" autoFill="0" autoLine="0" autoPict="0">
                <anchor moveWithCells="1">
                  <from>
                    <xdr:col>1</xdr:col>
                    <xdr:colOff>769620</xdr:colOff>
                    <xdr:row>3</xdr:row>
                    <xdr:rowOff>182880</xdr:rowOff>
                  </from>
                  <to>
                    <xdr:col>7</xdr:col>
                    <xdr:colOff>45720</xdr:colOff>
                    <xdr:row>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Check Box 5">
              <controlPr defaultSize="0" autoFill="0" autoLine="0" autoPict="0">
                <anchor moveWithCells="1">
                  <from>
                    <xdr:col>1</xdr:col>
                    <xdr:colOff>769620</xdr:colOff>
                    <xdr:row>4</xdr:row>
                    <xdr:rowOff>175260</xdr:rowOff>
                  </from>
                  <to>
                    <xdr:col>7</xdr:col>
                    <xdr:colOff>45720</xdr:colOff>
                    <xdr:row>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Check Box 6">
              <controlPr defaultSize="0" autoFill="0" autoLine="0" autoPict="0">
                <anchor moveWithCells="1">
                  <from>
                    <xdr:col>1</xdr:col>
                    <xdr:colOff>769620</xdr:colOff>
                    <xdr:row>5</xdr:row>
                    <xdr:rowOff>175260</xdr:rowOff>
                  </from>
                  <to>
                    <xdr:col>7</xdr:col>
                    <xdr:colOff>45720</xdr:colOff>
                    <xdr:row>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Check Box 7">
              <controlPr defaultSize="0" autoFill="0" autoLine="0" autoPict="0">
                <anchor moveWithCells="1">
                  <from>
                    <xdr:col>1</xdr:col>
                    <xdr:colOff>769620</xdr:colOff>
                    <xdr:row>6</xdr:row>
                    <xdr:rowOff>175260</xdr:rowOff>
                  </from>
                  <to>
                    <xdr:col>7</xdr:col>
                    <xdr:colOff>45720</xdr:colOff>
                    <xdr:row>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" r:id="rId10" name="Check Box 1">
              <controlPr defaultSize="0" autoFill="0" autoLine="0" autoPict="0">
                <anchor moveWithCells="1">
                  <from>
                    <xdr:col>1</xdr:col>
                    <xdr:colOff>769620</xdr:colOff>
                    <xdr:row>0</xdr:row>
                    <xdr:rowOff>182880</xdr:rowOff>
                  </from>
                  <to>
                    <xdr:col>7</xdr:col>
                    <xdr:colOff>45720</xdr:colOff>
                    <xdr:row>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7</xdr:col>
                    <xdr:colOff>1211580</xdr:colOff>
                    <xdr:row>0</xdr:row>
                    <xdr:rowOff>160020</xdr:rowOff>
                  </from>
                  <to>
                    <xdr:col>8</xdr:col>
                    <xdr:colOff>106680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7</xdr:col>
                    <xdr:colOff>1211580</xdr:colOff>
                    <xdr:row>1</xdr:row>
                    <xdr:rowOff>160020</xdr:rowOff>
                  </from>
                  <to>
                    <xdr:col>8</xdr:col>
                    <xdr:colOff>106680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7</xdr:col>
                    <xdr:colOff>1211580</xdr:colOff>
                    <xdr:row>2</xdr:row>
                    <xdr:rowOff>160020</xdr:rowOff>
                  </from>
                  <to>
                    <xdr:col>8</xdr:col>
                    <xdr:colOff>106680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7</xdr:col>
                    <xdr:colOff>1211580</xdr:colOff>
                    <xdr:row>3</xdr:row>
                    <xdr:rowOff>160020</xdr:rowOff>
                  </from>
                  <to>
                    <xdr:col>8</xdr:col>
                    <xdr:colOff>106680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7</xdr:col>
                    <xdr:colOff>1211580</xdr:colOff>
                    <xdr:row>4</xdr:row>
                    <xdr:rowOff>160020</xdr:rowOff>
                  </from>
                  <to>
                    <xdr:col>8</xdr:col>
                    <xdr:colOff>106680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>
                  <from>
                    <xdr:col>7</xdr:col>
                    <xdr:colOff>1211580</xdr:colOff>
                    <xdr:row>5</xdr:row>
                    <xdr:rowOff>160020</xdr:rowOff>
                  </from>
                  <to>
                    <xdr:col>8</xdr:col>
                    <xdr:colOff>106680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>
                  <from>
                    <xdr:col>7</xdr:col>
                    <xdr:colOff>1211580</xdr:colOff>
                    <xdr:row>6</xdr:row>
                    <xdr:rowOff>160020</xdr:rowOff>
                  </from>
                  <to>
                    <xdr:col>8</xdr:col>
                    <xdr:colOff>106680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defaultSize="0" autoFill="0" autoLine="0" autoPict="0">
                <anchor moveWithCells="1">
                  <from>
                    <xdr:col>7</xdr:col>
                    <xdr:colOff>1211580</xdr:colOff>
                    <xdr:row>7</xdr:row>
                    <xdr:rowOff>160020</xdr:rowOff>
                  </from>
                  <to>
                    <xdr:col>8</xdr:col>
                    <xdr:colOff>106680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defaultSize="0" autoFill="0" autoLine="0" autoPict="0">
                <anchor moveWithCells="1">
                  <from>
                    <xdr:col>7</xdr:col>
                    <xdr:colOff>1211580</xdr:colOff>
                    <xdr:row>8</xdr:row>
                    <xdr:rowOff>160020</xdr:rowOff>
                  </from>
                  <to>
                    <xdr:col>8</xdr:col>
                    <xdr:colOff>106680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Check Box 17">
              <controlPr defaultSize="0" autoFill="0" autoLine="0" autoPict="0">
                <anchor moveWithCells="1">
                  <from>
                    <xdr:col>7</xdr:col>
                    <xdr:colOff>1211580</xdr:colOff>
                    <xdr:row>9</xdr:row>
                    <xdr:rowOff>160020</xdr:rowOff>
                  </from>
                  <to>
                    <xdr:col>8</xdr:col>
                    <xdr:colOff>106680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1" name="Check Box 18">
              <controlPr defaultSize="0" autoFill="0" autoLine="0" autoPict="0">
                <anchor moveWithCells="1">
                  <from>
                    <xdr:col>7</xdr:col>
                    <xdr:colOff>1211580</xdr:colOff>
                    <xdr:row>10</xdr:row>
                    <xdr:rowOff>160020</xdr:rowOff>
                  </from>
                  <to>
                    <xdr:col>8</xdr:col>
                    <xdr:colOff>106680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2" name="Check Box 19">
              <controlPr defaultSize="0" autoFill="0" autoLine="0" autoPict="0">
                <anchor moveWithCells="1">
                  <from>
                    <xdr:col>7</xdr:col>
                    <xdr:colOff>1211580</xdr:colOff>
                    <xdr:row>11</xdr:row>
                    <xdr:rowOff>175260</xdr:rowOff>
                  </from>
                  <to>
                    <xdr:col>8</xdr:col>
                    <xdr:colOff>106680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3" name="Check Box 20">
              <controlPr defaultSize="0" autoFill="0" autoLine="0" autoPict="0">
                <anchor moveWithCells="1">
                  <from>
                    <xdr:col>7</xdr:col>
                    <xdr:colOff>1211580</xdr:colOff>
                    <xdr:row>12</xdr:row>
                    <xdr:rowOff>175260</xdr:rowOff>
                  </from>
                  <to>
                    <xdr:col>8</xdr:col>
                    <xdr:colOff>106680</xdr:colOff>
                    <xdr:row>14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4" name="Check Box 21">
              <controlPr defaultSize="0" autoFill="0" autoLine="0" autoPict="0">
                <anchor moveWithCells="1">
                  <from>
                    <xdr:col>7</xdr:col>
                    <xdr:colOff>1211580</xdr:colOff>
                    <xdr:row>13</xdr:row>
                    <xdr:rowOff>175260</xdr:rowOff>
                  </from>
                  <to>
                    <xdr:col>8</xdr:col>
                    <xdr:colOff>106680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5" name="Check Box 22">
              <controlPr defaultSize="0" autoFill="0" autoLine="0" autoPict="0">
                <anchor moveWithCells="1">
                  <from>
                    <xdr:col>7</xdr:col>
                    <xdr:colOff>1211580</xdr:colOff>
                    <xdr:row>14</xdr:row>
                    <xdr:rowOff>175260</xdr:rowOff>
                  </from>
                  <to>
                    <xdr:col>8</xdr:col>
                    <xdr:colOff>106680</xdr:colOff>
                    <xdr:row>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6" name="Check Box 23">
              <controlPr defaultSize="0" autoFill="0" autoLine="0" autoPict="0">
                <anchor moveWithCells="1">
                  <from>
                    <xdr:col>7</xdr:col>
                    <xdr:colOff>1211580</xdr:colOff>
                    <xdr:row>15</xdr:row>
                    <xdr:rowOff>175260</xdr:rowOff>
                  </from>
                  <to>
                    <xdr:col>8</xdr:col>
                    <xdr:colOff>106680</xdr:colOff>
                    <xdr:row>17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7" name="Check Box 24">
              <controlPr defaultSize="0" autoFill="0" autoLine="0" autoPict="0">
                <anchor moveWithCells="1">
                  <from>
                    <xdr:col>7</xdr:col>
                    <xdr:colOff>1211580</xdr:colOff>
                    <xdr:row>16</xdr:row>
                    <xdr:rowOff>175260</xdr:rowOff>
                  </from>
                  <to>
                    <xdr:col>8</xdr:col>
                    <xdr:colOff>106680</xdr:colOff>
                    <xdr:row>18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8" name="Check Box 25">
              <controlPr defaultSize="0" autoFill="0" autoLine="0" autoPict="0">
                <anchor moveWithCells="1">
                  <from>
                    <xdr:col>7</xdr:col>
                    <xdr:colOff>1211580</xdr:colOff>
                    <xdr:row>17</xdr:row>
                    <xdr:rowOff>175260</xdr:rowOff>
                  </from>
                  <to>
                    <xdr:col>8</xdr:col>
                    <xdr:colOff>106680</xdr:colOff>
                    <xdr:row>19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9" name="Check Box 26">
              <controlPr defaultSize="0" autoFill="0" autoLine="0" autoPict="0">
                <anchor moveWithCells="1">
                  <from>
                    <xdr:col>7</xdr:col>
                    <xdr:colOff>1211580</xdr:colOff>
                    <xdr:row>18</xdr:row>
                    <xdr:rowOff>175260</xdr:rowOff>
                  </from>
                  <to>
                    <xdr:col>8</xdr:col>
                    <xdr:colOff>106680</xdr:colOff>
                    <xdr:row>20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30" name="Check Box 27">
              <controlPr defaultSize="0" autoFill="0" autoLine="0" autoPict="0">
                <anchor moveWithCells="1">
                  <from>
                    <xdr:col>7</xdr:col>
                    <xdr:colOff>1211580</xdr:colOff>
                    <xdr:row>19</xdr:row>
                    <xdr:rowOff>175260</xdr:rowOff>
                  </from>
                  <to>
                    <xdr:col>8</xdr:col>
                    <xdr:colOff>106680</xdr:colOff>
                    <xdr:row>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1" name="Check Box 28">
              <controlPr defaultSize="0" autoFill="0" autoLine="0" autoPict="0">
                <anchor moveWithCells="1">
                  <from>
                    <xdr:col>7</xdr:col>
                    <xdr:colOff>1211580</xdr:colOff>
                    <xdr:row>20</xdr:row>
                    <xdr:rowOff>175260</xdr:rowOff>
                  </from>
                  <to>
                    <xdr:col>8</xdr:col>
                    <xdr:colOff>106680</xdr:colOff>
                    <xdr:row>22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2" name="Check Box 29">
              <controlPr defaultSize="0" autoFill="0" autoLine="0" autoPict="0">
                <anchor moveWithCells="1">
                  <from>
                    <xdr:col>7</xdr:col>
                    <xdr:colOff>1211580</xdr:colOff>
                    <xdr:row>21</xdr:row>
                    <xdr:rowOff>175260</xdr:rowOff>
                  </from>
                  <to>
                    <xdr:col>8</xdr:col>
                    <xdr:colOff>106680</xdr:colOff>
                    <xdr:row>23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Résa</vt:lpstr>
      <vt:lpstr>BD_Résa</vt:lpstr>
      <vt:lpstr>Système</vt:lpstr>
      <vt:lpstr>_DC</vt:lpstr>
      <vt:lpstr>_Décal</vt:lpstr>
      <vt:lpstr>_Rech</vt:lpstr>
      <vt:lpstr>An</vt:lpstr>
      <vt:lpstr>Chambres</vt:lpstr>
      <vt:lpstr>Date_Deb</vt:lpstr>
      <vt:lpstr>Identification</vt:lpstr>
      <vt:lpstr>J_Rech</vt:lpstr>
      <vt:lpstr>Jours_chômés</vt:lpstr>
      <vt:lpstr>Le_Mois</vt:lpstr>
      <vt:lpstr>Les_Chambres</vt:lpstr>
      <vt:lpstr>Monnaie</vt:lpstr>
      <vt:lpstr>Nb_Chambre</vt:lpstr>
      <vt:lpstr>Place_Max</vt:lpstr>
      <vt:lpstr>PréFixe</vt:lpstr>
      <vt:lpstr>Premier_mois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CHAMHO</dc:title>
  <dc:subject>Application de suivi de réservation de chambre d'hôtel</dc:subject>
  <dc:creator>LouReeD</dc:creator>
  <cp:keywords>Réservation; Chambre; Hôtel; Suivi</cp:keywords>
  <dc:description>C'est la version "Simple", je vais essayer de travailler sur une version "Pro"</dc:description>
  <cp:lastModifiedBy>HENRI</cp:lastModifiedBy>
  <dcterms:created xsi:type="dcterms:W3CDTF">2017-08-21T12:44:57Z</dcterms:created>
  <dcterms:modified xsi:type="dcterms:W3CDTF">2025-07-01T12:52:18Z</dcterms:modified>
  <cp:category>Utilitaire</cp:category>
  <cp:version>Version 1.0</cp:version>
</cp:coreProperties>
</file>