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drawings/drawing11.xml" ContentType="application/vnd.openxmlformats-officedocument.drawing+xml"/>
  <Override PartName="/xl/tables/table12.xml" ContentType="application/vnd.openxmlformats-officedocument.spreadsheetml.tab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12.xml" ContentType="application/vnd.openxmlformats-officedocument.drawing+xml"/>
  <Override PartName="/xl/tables/table13.xml" ContentType="application/vnd.openxmlformats-officedocument.spreadsheetml.table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drawings/drawing13.xml" ContentType="application/vnd.openxmlformats-officedocument.drawing+xml"/>
  <Override PartName="/xl/tables/table14.xml" ContentType="application/vnd.openxmlformats-officedocument.spreadsheetml.tab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 tabRatio="664"/>
  </bookViews>
  <sheets>
    <sheet name="Accueil" sheetId="2" r:id="rId1"/>
    <sheet name="Janvier" sheetId="11" r:id="rId2"/>
    <sheet name="Février" sheetId="12" r:id="rId3"/>
    <sheet name="Mars" sheetId="13" r:id="rId4"/>
    <sheet name="Avril" sheetId="1" r:id="rId5"/>
    <sheet name="Mai" sheetId="3" r:id="rId6"/>
    <sheet name="Juin" sheetId="4" r:id="rId7"/>
    <sheet name="Juillet" sheetId="5" r:id="rId8"/>
    <sheet name="Août" sheetId="6" r:id="rId9"/>
    <sheet name="Septembre" sheetId="7" r:id="rId10"/>
    <sheet name="Octobre" sheetId="8" r:id="rId11"/>
    <sheet name="Novembre" sheetId="9" r:id="rId12"/>
    <sheet name="Décembre" sheetId="10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0" l="1"/>
  <c r="E1" i="9"/>
  <c r="E1" i="8"/>
  <c r="E1" i="7"/>
  <c r="E1" i="6"/>
  <c r="E1" i="5"/>
  <c r="E1" i="4"/>
  <c r="E1" i="3"/>
  <c r="F5" i="13"/>
  <c r="E5" i="13"/>
  <c r="E2" i="13" s="1"/>
  <c r="E1" i="1" s="1"/>
  <c r="N9" i="13"/>
  <c r="M9" i="13"/>
  <c r="N8" i="13"/>
  <c r="M8" i="13"/>
  <c r="N7" i="13"/>
  <c r="M7" i="13"/>
  <c r="N6" i="13"/>
  <c r="M6" i="13"/>
  <c r="N5" i="13"/>
  <c r="M5" i="13"/>
  <c r="N4" i="13"/>
  <c r="M4" i="13"/>
  <c r="F5" i="12"/>
  <c r="E5" i="12"/>
  <c r="E2" i="12" s="1"/>
  <c r="E1" i="13" s="1"/>
  <c r="N9" i="12"/>
  <c r="M9" i="12"/>
  <c r="N8" i="12"/>
  <c r="M8" i="12"/>
  <c r="N7" i="12"/>
  <c r="M7" i="12"/>
  <c r="N6" i="12"/>
  <c r="M6" i="12"/>
  <c r="N5" i="12"/>
  <c r="M5" i="12"/>
  <c r="N4" i="12"/>
  <c r="N10" i="12" s="1"/>
  <c r="M4" i="12"/>
  <c r="M10" i="12" s="1"/>
  <c r="F5" i="11"/>
  <c r="E5" i="11"/>
  <c r="N9" i="11"/>
  <c r="M9" i="11"/>
  <c r="N8" i="11"/>
  <c r="M8" i="11"/>
  <c r="N7" i="11"/>
  <c r="M7" i="11"/>
  <c r="N6" i="11"/>
  <c r="M6" i="11"/>
  <c r="N5" i="11"/>
  <c r="M5" i="11"/>
  <c r="N4" i="11"/>
  <c r="N10" i="11" s="1"/>
  <c r="M4" i="11"/>
  <c r="F5" i="10"/>
  <c r="E5" i="10"/>
  <c r="N9" i="10"/>
  <c r="M9" i="10"/>
  <c r="N8" i="10"/>
  <c r="M8" i="10"/>
  <c r="N7" i="10"/>
  <c r="M7" i="10"/>
  <c r="N6" i="10"/>
  <c r="M6" i="10"/>
  <c r="N5" i="10"/>
  <c r="M5" i="10"/>
  <c r="N4" i="10"/>
  <c r="N10" i="10" s="1"/>
  <c r="M4" i="10"/>
  <c r="M10" i="10" s="1"/>
  <c r="F5" i="9"/>
  <c r="E5" i="9"/>
  <c r="E2" i="9" s="1"/>
  <c r="N9" i="9"/>
  <c r="M9" i="9"/>
  <c r="N8" i="9"/>
  <c r="M8" i="9"/>
  <c r="N7" i="9"/>
  <c r="M7" i="9"/>
  <c r="N6" i="9"/>
  <c r="M6" i="9"/>
  <c r="N5" i="9"/>
  <c r="M5" i="9"/>
  <c r="N4" i="9"/>
  <c r="N10" i="9" s="1"/>
  <c r="M4" i="9"/>
  <c r="F5" i="8"/>
  <c r="E5" i="8"/>
  <c r="N9" i="8"/>
  <c r="M9" i="8"/>
  <c r="N8" i="8"/>
  <c r="M8" i="8"/>
  <c r="N7" i="8"/>
  <c r="M7" i="8"/>
  <c r="N6" i="8"/>
  <c r="M6" i="8"/>
  <c r="N5" i="8"/>
  <c r="M5" i="8"/>
  <c r="N4" i="8"/>
  <c r="M4" i="8"/>
  <c r="M10" i="8" s="1"/>
  <c r="E2" i="8"/>
  <c r="F5" i="7"/>
  <c r="E5" i="7"/>
  <c r="E2" i="7" s="1"/>
  <c r="N9" i="7"/>
  <c r="M9" i="7"/>
  <c r="N8" i="7"/>
  <c r="M8" i="7"/>
  <c r="N7" i="7"/>
  <c r="M7" i="7"/>
  <c r="N6" i="7"/>
  <c r="M6" i="7"/>
  <c r="N5" i="7"/>
  <c r="M5" i="7"/>
  <c r="N4" i="7"/>
  <c r="N10" i="7" s="1"/>
  <c r="M4" i="7"/>
  <c r="M10" i="7" s="1"/>
  <c r="F5" i="6"/>
  <c r="E5" i="6"/>
  <c r="N9" i="6"/>
  <c r="M9" i="6"/>
  <c r="N8" i="6"/>
  <c r="M8" i="6"/>
  <c r="N7" i="6"/>
  <c r="M7" i="6"/>
  <c r="N6" i="6"/>
  <c r="M6" i="6"/>
  <c r="N5" i="6"/>
  <c r="M5" i="6"/>
  <c r="N4" i="6"/>
  <c r="N10" i="6" s="1"/>
  <c r="M4" i="6"/>
  <c r="M10" i="6" s="1"/>
  <c r="E2" i="6"/>
  <c r="F5" i="5"/>
  <c r="E5" i="5"/>
  <c r="E2" i="5" s="1"/>
  <c r="N9" i="5"/>
  <c r="M9" i="5"/>
  <c r="N8" i="5"/>
  <c r="M8" i="5"/>
  <c r="N7" i="5"/>
  <c r="M7" i="5"/>
  <c r="N6" i="5"/>
  <c r="M6" i="5"/>
  <c r="N5" i="5"/>
  <c r="M5" i="5"/>
  <c r="N4" i="5"/>
  <c r="N10" i="5" s="1"/>
  <c r="M4" i="5"/>
  <c r="M10" i="5" s="1"/>
  <c r="F5" i="4"/>
  <c r="E5" i="4"/>
  <c r="E2" i="4" s="1"/>
  <c r="N9" i="4"/>
  <c r="M9" i="4"/>
  <c r="N8" i="4"/>
  <c r="M8" i="4"/>
  <c r="N7" i="4"/>
  <c r="M7" i="4"/>
  <c r="N6" i="4"/>
  <c r="M6" i="4"/>
  <c r="N5" i="4"/>
  <c r="M5" i="4"/>
  <c r="N4" i="4"/>
  <c r="M4" i="4"/>
  <c r="M10" i="4" s="1"/>
  <c r="F5" i="3"/>
  <c r="E5" i="3"/>
  <c r="E2" i="3" s="1"/>
  <c r="N9" i="3"/>
  <c r="M9" i="3"/>
  <c r="N8" i="3"/>
  <c r="M8" i="3"/>
  <c r="N7" i="3"/>
  <c r="M7" i="3"/>
  <c r="N6" i="3"/>
  <c r="M6" i="3"/>
  <c r="N5" i="3"/>
  <c r="M5" i="3"/>
  <c r="N4" i="3"/>
  <c r="N10" i="3" s="1"/>
  <c r="M4" i="3"/>
  <c r="F33" i="1"/>
  <c r="E33" i="1"/>
  <c r="E2" i="10" l="1"/>
  <c r="E2" i="11"/>
  <c r="E1" i="12" s="1"/>
  <c r="M10" i="13"/>
  <c r="N10" i="13"/>
  <c r="O5" i="13"/>
  <c r="O6" i="13"/>
  <c r="O7" i="13"/>
  <c r="O8" i="13"/>
  <c r="O9" i="13"/>
  <c r="O10" i="12"/>
  <c r="O5" i="12"/>
  <c r="O6" i="12"/>
  <c r="O7" i="12"/>
  <c r="O8" i="12"/>
  <c r="O9" i="12"/>
  <c r="O4" i="13"/>
  <c r="O5" i="11"/>
  <c r="O6" i="11"/>
  <c r="O7" i="11"/>
  <c r="O8" i="11"/>
  <c r="O9" i="11"/>
  <c r="O4" i="12"/>
  <c r="M10" i="11"/>
  <c r="O10" i="11" s="1"/>
  <c r="M10" i="9"/>
  <c r="O10" i="9" s="1"/>
  <c r="N10" i="8"/>
  <c r="O10" i="8" s="1"/>
  <c r="N10" i="4"/>
  <c r="O10" i="4" s="1"/>
  <c r="O10" i="10"/>
  <c r="O5" i="10"/>
  <c r="O6" i="10"/>
  <c r="O7" i="10"/>
  <c r="O8" i="10"/>
  <c r="O9" i="10"/>
  <c r="O5" i="9"/>
  <c r="O6" i="9"/>
  <c r="O7" i="9"/>
  <c r="O8" i="9"/>
  <c r="O9" i="9"/>
  <c r="O4" i="11"/>
  <c r="O10" i="6"/>
  <c r="O5" i="6"/>
  <c r="O6" i="6"/>
  <c r="O7" i="6"/>
  <c r="O8" i="6"/>
  <c r="O5" i="8"/>
  <c r="O6" i="8"/>
  <c r="O7" i="8"/>
  <c r="O8" i="8"/>
  <c r="O9" i="8"/>
  <c r="O4" i="10"/>
  <c r="O4" i="9"/>
  <c r="O10" i="7"/>
  <c r="O5" i="7"/>
  <c r="O6" i="7"/>
  <c r="O7" i="7"/>
  <c r="O8" i="7"/>
  <c r="O9" i="7"/>
  <c r="O4" i="8"/>
  <c r="O9" i="6"/>
  <c r="O4" i="7"/>
  <c r="O10" i="5"/>
  <c r="O5" i="5"/>
  <c r="O6" i="5"/>
  <c r="O7" i="5"/>
  <c r="O8" i="5"/>
  <c r="O9" i="5"/>
  <c r="O4" i="6"/>
  <c r="O5" i="4"/>
  <c r="O6" i="4"/>
  <c r="O7" i="4"/>
  <c r="O8" i="4"/>
  <c r="O9" i="4"/>
  <c r="O4" i="5"/>
  <c r="O5" i="3"/>
  <c r="O6" i="3"/>
  <c r="O7" i="3"/>
  <c r="O8" i="3"/>
  <c r="O9" i="3"/>
  <c r="O4" i="4"/>
  <c r="M10" i="3"/>
  <c r="O10" i="3" s="1"/>
  <c r="O4" i="3"/>
  <c r="E2" i="1"/>
  <c r="N5" i="1"/>
  <c r="N6" i="1"/>
  <c r="N7" i="1"/>
  <c r="N8" i="1"/>
  <c r="N9" i="1"/>
  <c r="N4" i="1"/>
  <c r="M5" i="1"/>
  <c r="O5" i="1" s="1"/>
  <c r="M6" i="1"/>
  <c r="M7" i="1"/>
  <c r="M8" i="1"/>
  <c r="O8" i="1" s="1"/>
  <c r="M9" i="1"/>
  <c r="M4" i="1"/>
  <c r="O4" i="1" s="1"/>
  <c r="O9" i="1" l="1"/>
  <c r="O10" i="13"/>
  <c r="O7" i="1"/>
  <c r="O6" i="1"/>
  <c r="M10" i="1"/>
  <c r="N10" i="1"/>
  <c r="O10" i="1" l="1"/>
</calcChain>
</file>

<file path=xl/sharedStrings.xml><?xml version="1.0" encoding="utf-8"?>
<sst xmlns="http://schemas.openxmlformats.org/spreadsheetml/2006/main" count="408" uniqueCount="67">
  <si>
    <t>Avril 2025</t>
  </si>
  <si>
    <t>Date</t>
  </si>
  <si>
    <t>intitulé</t>
  </si>
  <si>
    <t>désignation</t>
  </si>
  <si>
    <t>catégorie</t>
  </si>
  <si>
    <t>crédit</t>
  </si>
  <si>
    <t>débit</t>
  </si>
  <si>
    <t>prel</t>
  </si>
  <si>
    <t>CB</t>
  </si>
  <si>
    <t>virt</t>
  </si>
  <si>
    <t>01</t>
  </si>
  <si>
    <t>autres</t>
  </si>
  <si>
    <t>x</t>
  </si>
  <si>
    <t>fixe</t>
  </si>
  <si>
    <t>courses/alim</t>
  </si>
  <si>
    <t>02</t>
  </si>
  <si>
    <t>transports</t>
  </si>
  <si>
    <t>loisirs</t>
  </si>
  <si>
    <t>électronique</t>
  </si>
  <si>
    <t>03</t>
  </si>
  <si>
    <t>07</t>
  </si>
  <si>
    <t>08</t>
  </si>
  <si>
    <t>09</t>
  </si>
  <si>
    <t>10</t>
  </si>
  <si>
    <t>14</t>
  </si>
  <si>
    <t>17</t>
  </si>
  <si>
    <t>18</t>
  </si>
  <si>
    <t>20</t>
  </si>
  <si>
    <t>22</t>
  </si>
  <si>
    <t>28</t>
  </si>
  <si>
    <t>29</t>
  </si>
  <si>
    <t>Crédit</t>
  </si>
  <si>
    <t>Débit</t>
  </si>
  <si>
    <t>totaux</t>
  </si>
  <si>
    <t>Tableau Récapitulatif</t>
  </si>
  <si>
    <t>Solde</t>
  </si>
  <si>
    <t>Total</t>
  </si>
  <si>
    <t>SOLDE--&gt;</t>
  </si>
  <si>
    <t>Report</t>
  </si>
  <si>
    <t>Listes Mois</t>
  </si>
  <si>
    <t>Mars</t>
  </si>
  <si>
    <t>Mai</t>
  </si>
  <si>
    <t>Juin</t>
  </si>
  <si>
    <t>Août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</si>
  <si>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</si>
  <si>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</si>
  <si>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</si>
  <si>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</si>
  <si>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</si>
  <si>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</si>
  <si>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</si>
  <si>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</si>
  <si>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Liste Catégories</t>
  </si>
  <si>
    <t>Janvier 2025</t>
  </si>
  <si>
    <t>T_01</t>
  </si>
  <si>
    <t>Tableaux</t>
  </si>
  <si>
    <t>T_02</t>
  </si>
  <si>
    <t>T_03</t>
  </si>
  <si>
    <t>T_04</t>
  </si>
  <si>
    <t>T_05</t>
  </si>
  <si>
    <t>T_06</t>
  </si>
  <si>
    <t>T_07</t>
  </si>
  <si>
    <t>T_08</t>
  </si>
  <si>
    <t>T_09</t>
  </si>
  <si>
    <t>T_10</t>
  </si>
  <si>
    <t>T_11</t>
  </si>
  <si>
    <t>T_012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</si>
</sst>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scheme val="minor"/>
    </font>
    <font>
      <sz val="11"/>
      <color theme="4" tint="-0.249977111117893"/>
      <name val="Calibri"/>
      <scheme val="minor"/>
    </font>
    <font>
      <sz val="11"/>
      <color rgb="FFFF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9">
    <border>
      <left/>
      <right/>
      <top/>
      <bottom/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thick">
        <color auto="1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/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4">
    <xf numFmtId="0" fontId="0" fillId="0" borderId="0" xfId="0"/>
    <xf numFmtId="8" fontId="0" fillId="0" borderId="0" xfId="1" applyNumberFormat="1" applyFont="1" applyFill="1"/>
    <xf numFmtId="49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vertical="center"/>
    </xf>
    <xf numFmtId="44" fontId="4" fillId="0" borderId="0" xfId="1" applyFont="1" applyFill="1" applyAlignment="1">
      <alignment horizontal="center"/>
    </xf>
    <xf numFmtId="0" fontId="4" fillId="0" borderId="0" xfId="0" applyFont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Fill="1" applyAlignment="1">
      <alignment horizontal="center"/>
    </xf>
    <xf numFmtId="0" fontId="2" fillId="0" borderId="0" xfId="0" applyFont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8" fontId="0" fillId="0" borderId="0" xfId="1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left"/>
    </xf>
    <xf numFmtId="44" fontId="0" fillId="0" borderId="0" xfId="1" applyFont="1" applyFill="1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1" applyFont="1" applyFill="1" applyAlignment="1"/>
    <xf numFmtId="164" fontId="0" fillId="0" borderId="0" xfId="0" applyNumberFormat="1"/>
    <xf numFmtId="44" fontId="0" fillId="0" borderId="0" xfId="1" applyFont="1" applyFill="1"/>
    <xf numFmtId="8" fontId="7" fillId="0" borderId="0" xfId="0" applyNumberFormat="1" applyFont="1" applyAlignment="1">
      <alignment horizontal="center"/>
    </xf>
    <xf numFmtId="44" fontId="4" fillId="0" borderId="0" xfId="1" applyFont="1" applyFill="1"/>
    <xf numFmtId="0" fontId="4" fillId="0" borderId="0" xfId="0" applyFont="1"/>
    <xf numFmtId="49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44" fontId="9" fillId="0" borderId="0" xfId="1" applyFont="1" applyAlignment="1">
      <alignment horizontal="center"/>
    </xf>
    <xf numFmtId="44" fontId="10" fillId="0" borderId="0" xfId="1" applyFont="1" applyAlignment="1">
      <alignment horizontal="center"/>
    </xf>
    <xf numFmtId="0" fontId="0" fillId="0" borderId="0" xfId="0" applyAlignment="1">
      <alignment horizontal="left"/>
    </xf>
    <xf numFmtId="44" fontId="7" fillId="0" borderId="0" xfId="1" applyFont="1" applyAlignment="1">
      <alignment horizontal="center"/>
    </xf>
    <xf numFmtId="44" fontId="3" fillId="0" borderId="0" xfId="1" applyFont="1" applyAlignment="1">
      <alignment horizontal="center"/>
    </xf>
    <xf numFmtId="0" fontId="0" fillId="0" borderId="8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8" fillId="0" borderId="12" xfId="0" applyFont="1" applyBorder="1" applyAlignment="1">
      <alignment horizontal="left" vertical="center"/>
    </xf>
    <xf numFmtId="0" fontId="0" fillId="0" borderId="15" xfId="0" applyBorder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11" fillId="0" borderId="10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2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165" fontId="7" fillId="0" borderId="5" xfId="1" applyNumberFormat="1" applyFont="1" applyFill="1" applyBorder="1" applyAlignment="1">
      <alignment horizontal="center"/>
    </xf>
    <xf numFmtId="165" fontId="3" fillId="0" borderId="0" xfId="1" applyNumberFormat="1" applyFont="1"/>
    <xf numFmtId="165" fontId="7" fillId="0" borderId="0" xfId="1" applyNumberFormat="1" applyFont="1"/>
    <xf numFmtId="165" fontId="3" fillId="0" borderId="7" xfId="1" applyNumberFormat="1" applyFont="1" applyFill="1" applyBorder="1" applyAlignment="1">
      <alignment horizontal="center"/>
    </xf>
    <xf numFmtId="165" fontId="7" fillId="0" borderId="4" xfId="1" applyNumberFormat="1" applyFont="1" applyFill="1" applyBorder="1" applyAlignment="1">
      <alignment horizontal="center"/>
    </xf>
    <xf numFmtId="44" fontId="2" fillId="0" borderId="25" xfId="1" applyFont="1" applyBorder="1" applyAlignment="1">
      <alignment horizontal="center" vertical="center"/>
    </xf>
    <xf numFmtId="44" fontId="2" fillId="0" borderId="26" xfId="1" applyFont="1" applyBorder="1" applyAlignment="1">
      <alignment horizontal="center" vertical="center"/>
    </xf>
    <xf numFmtId="0" fontId="0" fillId="0" borderId="4" xfId="0" applyBorder="1"/>
    <xf numFmtId="165" fontId="7" fillId="0" borderId="6" xfId="1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65" fontId="7" fillId="0" borderId="23" xfId="0" applyNumberFormat="1" applyFont="1" applyFill="1" applyBorder="1" applyAlignment="1">
      <alignment horizontal="center"/>
    </xf>
    <xf numFmtId="165" fontId="3" fillId="0" borderId="24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 vertical="center"/>
    </xf>
    <xf numFmtId="49" fontId="13" fillId="0" borderId="4" xfId="0" applyNumberFormat="1" applyFont="1" applyBorder="1" applyAlignment="1">
      <alignment horizontal="center"/>
    </xf>
    <xf numFmtId="0" fontId="13" fillId="0" borderId="4" xfId="0" applyFont="1" applyBorder="1" applyAlignment="1">
      <alignment horizontal="left"/>
    </xf>
    <xf numFmtId="0" fontId="13" fillId="0" borderId="4" xfId="0" applyFont="1" applyBorder="1" applyAlignment="1">
      <alignment horizontal="center" vertical="center"/>
    </xf>
    <xf numFmtId="0" fontId="13" fillId="0" borderId="6" xfId="0" applyFont="1" applyFill="1" applyBorder="1" applyAlignment="1">
      <alignment horizontal="center"/>
    </xf>
    <xf numFmtId="0" fontId="13" fillId="0" borderId="4" xfId="0" applyFont="1" applyFill="1" applyBorder="1" applyAlignment="1">
      <alignment horizontal="center"/>
    </xf>
    <xf numFmtId="0" fontId="13" fillId="0" borderId="7" xfId="0" applyFont="1" applyFill="1" applyBorder="1" applyAlignment="1">
      <alignment horizontal="center"/>
    </xf>
    <xf numFmtId="165" fontId="14" fillId="0" borderId="6" xfId="1" applyNumberFormat="1" applyFont="1" applyFill="1" applyBorder="1" applyAlignment="1">
      <alignment horizontal="center"/>
    </xf>
    <xf numFmtId="165" fontId="14" fillId="0" borderId="6" xfId="0" applyNumberFormat="1" applyFont="1" applyFill="1" applyBorder="1" applyAlignment="1">
      <alignment horizontal="center"/>
    </xf>
    <xf numFmtId="49" fontId="8" fillId="0" borderId="4" xfId="0" applyNumberFormat="1" applyFont="1" applyBorder="1" applyAlignment="1">
      <alignment horizontal="center"/>
    </xf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165" fontId="7" fillId="0" borderId="6" xfId="0" applyNumberFormat="1" applyFont="1" applyFill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left"/>
    </xf>
    <xf numFmtId="0" fontId="8" fillId="0" borderId="0" xfId="0" applyFont="1"/>
    <xf numFmtId="0" fontId="8" fillId="0" borderId="4" xfId="0" applyFont="1" applyBorder="1"/>
    <xf numFmtId="0" fontId="8" fillId="0" borderId="6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0" xfId="0" applyFont="1" applyAlignment="1">
      <alignment wrapText="1"/>
    </xf>
    <xf numFmtId="49" fontId="15" fillId="0" borderId="4" xfId="0" applyNumberFormat="1" applyFont="1" applyBorder="1" applyAlignment="1">
      <alignment horizontal="center"/>
    </xf>
    <xf numFmtId="0" fontId="15" fillId="0" borderId="4" xfId="0" applyFont="1" applyBorder="1" applyAlignment="1">
      <alignment horizontal="left"/>
    </xf>
    <xf numFmtId="0" fontId="15" fillId="0" borderId="4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165" fontId="16" fillId="0" borderId="4" xfId="1" applyNumberFormat="1" applyFont="1" applyFill="1" applyBorder="1" applyAlignment="1">
      <alignment horizontal="center"/>
    </xf>
    <xf numFmtId="165" fontId="17" fillId="0" borderId="4" xfId="1" applyNumberFormat="1" applyFont="1" applyFill="1" applyBorder="1" applyAlignment="1">
      <alignment horizontal="center"/>
    </xf>
    <xf numFmtId="0" fontId="15" fillId="0" borderId="6" xfId="0" applyFont="1" applyFill="1" applyBorder="1" applyAlignment="1">
      <alignment horizontal="center"/>
    </xf>
    <xf numFmtId="0" fontId="15" fillId="0" borderId="4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  <xf numFmtId="0" fontId="15" fillId="0" borderId="4" xfId="0" applyFont="1" applyBorder="1"/>
    <xf numFmtId="0" fontId="15" fillId="0" borderId="24" xfId="0" applyFont="1" applyBorder="1"/>
    <xf numFmtId="165" fontId="16" fillId="0" borderId="4" xfId="0" applyNumberFormat="1" applyFont="1" applyFill="1" applyBorder="1" applyAlignment="1">
      <alignment horizontal="center"/>
    </xf>
    <xf numFmtId="165" fontId="17" fillId="0" borderId="4" xfId="0" applyNumberFormat="1" applyFont="1" applyFill="1" applyBorder="1" applyAlignment="1">
      <alignment horizontal="center"/>
    </xf>
    <xf numFmtId="0" fontId="4" fillId="0" borderId="22" xfId="0" applyFont="1" applyBorder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165" fontId="5" fillId="3" borderId="27" xfId="0" applyNumberFormat="1" applyFont="1" applyFill="1" applyBorder="1" applyAlignment="1">
      <alignment horizontal="center" vertical="center"/>
    </xf>
    <xf numFmtId="165" fontId="5" fillId="3" borderId="28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5" fontId="6" fillId="2" borderId="27" xfId="1" applyNumberFormat="1" applyFont="1" applyFill="1" applyBorder="1" applyAlignment="1">
      <alignment horizontal="center"/>
    </xf>
    <xf numFmtId="165" fontId="6" fillId="2" borderId="28" xfId="1" applyNumberFormat="1" applyFont="1" applyFill="1" applyBorder="1" applyAlignment="1">
      <alignment horizontal="center"/>
    </xf>
    <xf numFmtId="49" fontId="5" fillId="0" borderId="21" xfId="0" applyNumberFormat="1" applyFont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304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outline="0">
        <left/>
        <right style="medium">
          <color theme="0"/>
        </right>
      </border>
    </dxf>
    <dxf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top style="thin">
          <color theme="0"/>
        </top>
        <bottom style="thin">
          <color theme="0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 style="medium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border outline="0">
        <left/>
        <right style="medium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right/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Janvier!$N$4:$N$9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Janvier!$O$4:$O$10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Janvier!$M$4:$M$9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Avril!$N$4:$N$9</c:f>
              <c:numCache>
                <c:formatCode>General</c:formatCode>
                <c:ptCount val="6"/>
                <c:pt idx="0">
                  <c:v>-268.81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-96.34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Février!$N$4:$N$9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Février!$O$4:$O$9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Février!$M$4:$M$9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Mars!$N$4:$N$9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Mars!$O$4:$O$9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Mars!$M$4:$M$9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Avril!$M$4:$M$9</c:f>
              <c:numCache>
                <c:formatCode>General</c:formatCode>
                <c:ptCount val="6"/>
                <c:pt idx="0">
                  <c:v>726.98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112.99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Avril!$N$4:$N$9</c:f>
              <c:numCache>
                <c:formatCode>General</c:formatCode>
                <c:ptCount val="6"/>
                <c:pt idx="0">
                  <c:v>-268.81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-96.34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Avril!$N$4:$N$9</c:f>
              <c:numCache>
                <c:formatCode>General</c:formatCode>
                <c:ptCount val="6"/>
                <c:pt idx="0">
                  <c:v>-268.81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-96.34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Avril!$O$4:$O$9</c:f>
              <c:numCache>
                <c:formatCode>General</c:formatCode>
                <c:ptCount val="6"/>
                <c:pt idx="0">
                  <c:v>458.17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16.649999999999991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Mai!$N$4:$N$9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Mai!$O$4:$O$9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Mai!$M$4:$M$9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Juin!$N$4:$N$9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Juin!$O$4:$O$9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Juin!$M$4:$M$9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Juillet!$N$4:$N$9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Juillet!$O$4:$O$9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Juillet!$M$4:$M$9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Août!$N$4:$N$9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Août!$O$4:$O$9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Août!$M$4:$M$9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Septembre!$N$4:$N$9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Septembre!$O$4:$O$9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Septembre!$M$4:$M$9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Octobre!$N$4:$N$9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Octobre!$O$4:$O$9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Octobre!$M$4:$M$9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Novembre!$N$4:$N$9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Novembre!$O$4:$O$10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Novembre!$M$4:$M$9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Décembre!$N$4:$N$9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Décembre!$O$4:$O$10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Avril!$L$4:$L$9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Décembre!$M$4:$M$9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7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4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9.xml"/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2.xml"/><Relationship Id="rId2" Type="http://schemas.openxmlformats.org/officeDocument/2006/relationships/chart" Target="../charts/chart21.xml"/><Relationship Id="rId1" Type="http://schemas.openxmlformats.org/officeDocument/2006/relationships/chart" Target="../charts/chart20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5.xml"/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8.xml"/><Relationship Id="rId2" Type="http://schemas.openxmlformats.org/officeDocument/2006/relationships/chart" Target="../charts/chart27.xml"/><Relationship Id="rId1" Type="http://schemas.openxmlformats.org/officeDocument/2006/relationships/chart" Target="../charts/chart26.xm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1.xml"/><Relationship Id="rId2" Type="http://schemas.openxmlformats.org/officeDocument/2006/relationships/chart" Target="../charts/chart30.xml"/><Relationship Id="rId1" Type="http://schemas.openxmlformats.org/officeDocument/2006/relationships/chart" Target="../charts/chart29.xm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4.xml"/><Relationship Id="rId2" Type="http://schemas.openxmlformats.org/officeDocument/2006/relationships/chart" Target="../charts/chart33.xml"/><Relationship Id="rId1" Type="http://schemas.openxmlformats.org/officeDocument/2006/relationships/chart" Target="../charts/chart3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7.xml"/><Relationship Id="rId2" Type="http://schemas.openxmlformats.org/officeDocument/2006/relationships/chart" Target="../charts/chart36.xml"/><Relationship Id="rId1" Type="http://schemas.openxmlformats.org/officeDocument/2006/relationships/chart" Target="../charts/char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2</xdr:row>
      <xdr:rowOff>38100</xdr:rowOff>
    </xdr:from>
    <xdr:to>
      <xdr:col>8</xdr:col>
      <xdr:colOff>632460</xdr:colOff>
      <xdr:row>9</xdr:row>
      <xdr:rowOff>0</xdr:rowOff>
    </xdr:to>
    <xdr:sp macro="[0]!appel_Usf" textlink="">
      <xdr:nvSpPr>
        <xdr:cNvPr id="2" name="Organigramme : Alternative 1"/>
        <xdr:cNvSpPr/>
      </xdr:nvSpPr>
      <xdr:spPr>
        <a:xfrm>
          <a:off x="5364480" y="403860"/>
          <a:ext cx="2194560" cy="12420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Appel</a:t>
          </a:r>
        </a:p>
        <a:p>
          <a:pPr algn="ctr"/>
          <a:r>
            <a:rPr lang="fr-FR" sz="32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179070</xdr:rowOff>
    </xdr:from>
    <xdr:to>
      <xdr:col>2</xdr:col>
      <xdr:colOff>1744980</xdr:colOff>
      <xdr:row>16</xdr:row>
      <xdr:rowOff>140970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876300</xdr:colOff>
      <xdr:row>17</xdr:row>
      <xdr:rowOff>34290</xdr:rowOff>
    </xdr:from>
    <xdr:to>
      <xdr:col>4</xdr:col>
      <xdr:colOff>91440</xdr:colOff>
      <xdr:row>30</xdr:row>
      <xdr:rowOff>68580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2065020</xdr:colOff>
      <xdr:row>4</xdr:row>
      <xdr:rowOff>167640</xdr:rowOff>
    </xdr:from>
    <xdr:to>
      <xdr:col>5</xdr:col>
      <xdr:colOff>693420</xdr:colOff>
      <xdr:row>17</xdr:row>
      <xdr:rowOff>15240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320040</xdr:colOff>
      <xdr:row>27</xdr:row>
      <xdr:rowOff>110490</xdr:rowOff>
    </xdr:from>
    <xdr:to>
      <xdr:col>15</xdr:col>
      <xdr:colOff>624840</xdr:colOff>
      <xdr:row>39</xdr:row>
      <xdr:rowOff>110490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5</xdr:row>
      <xdr:rowOff>41910</xdr:rowOff>
    </xdr:from>
    <xdr:to>
      <xdr:col>2</xdr:col>
      <xdr:colOff>2019300</xdr:colOff>
      <xdr:row>16</xdr:row>
      <xdr:rowOff>179070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121920</xdr:colOff>
      <xdr:row>17</xdr:row>
      <xdr:rowOff>95250</xdr:rowOff>
    </xdr:from>
    <xdr:to>
      <xdr:col>4</xdr:col>
      <xdr:colOff>487680</xdr:colOff>
      <xdr:row>32</xdr:row>
      <xdr:rowOff>140970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2141220</xdr:colOff>
      <xdr:row>5</xdr:row>
      <xdr:rowOff>30480</xdr:rowOff>
    </xdr:from>
    <xdr:to>
      <xdr:col>5</xdr:col>
      <xdr:colOff>769620</xdr:colOff>
      <xdr:row>17</xdr:row>
      <xdr:rowOff>45720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49530</xdr:rowOff>
    </xdr:from>
    <xdr:to>
      <xdr:col>2</xdr:col>
      <xdr:colOff>2171700</xdr:colOff>
      <xdr:row>17</xdr:row>
      <xdr:rowOff>3810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38100</xdr:colOff>
      <xdr:row>17</xdr:row>
      <xdr:rowOff>26670</xdr:rowOff>
    </xdr:from>
    <xdr:to>
      <xdr:col>4</xdr:col>
      <xdr:colOff>403860</xdr:colOff>
      <xdr:row>32</xdr:row>
      <xdr:rowOff>72390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3017520</xdr:colOff>
      <xdr:row>5</xdr:row>
      <xdr:rowOff>83820</xdr:rowOff>
    </xdr:from>
    <xdr:to>
      <xdr:col>8</xdr:col>
      <xdr:colOff>68580</xdr:colOff>
      <xdr:row>17</xdr:row>
      <xdr:rowOff>15240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2346960</xdr:colOff>
      <xdr:row>33</xdr:row>
      <xdr:rowOff>83820</xdr:rowOff>
    </xdr:from>
    <xdr:to>
      <xdr:col>6</xdr:col>
      <xdr:colOff>121920</xdr:colOff>
      <xdr:row>45</xdr:row>
      <xdr:rowOff>99060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213360</xdr:colOff>
      <xdr:row>33</xdr:row>
      <xdr:rowOff>72390</xdr:rowOff>
    </xdr:from>
    <xdr:to>
      <xdr:col>2</xdr:col>
      <xdr:colOff>2057400</xdr:colOff>
      <xdr:row>45</xdr:row>
      <xdr:rowOff>72390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304800</xdr:colOff>
      <xdr:row>47</xdr:row>
      <xdr:rowOff>64770</xdr:rowOff>
    </xdr:from>
    <xdr:to>
      <xdr:col>4</xdr:col>
      <xdr:colOff>670560</xdr:colOff>
      <xdr:row>62</xdr:row>
      <xdr:rowOff>64770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5</xdr:row>
      <xdr:rowOff>87630</xdr:rowOff>
    </xdr:from>
    <xdr:to>
      <xdr:col>2</xdr:col>
      <xdr:colOff>2575560</xdr:colOff>
      <xdr:row>17</xdr:row>
      <xdr:rowOff>41910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297180</xdr:colOff>
      <xdr:row>19</xdr:row>
      <xdr:rowOff>57150</xdr:rowOff>
    </xdr:from>
    <xdr:to>
      <xdr:col>4</xdr:col>
      <xdr:colOff>662940</xdr:colOff>
      <xdr:row>34</xdr:row>
      <xdr:rowOff>102870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2979420</xdr:colOff>
      <xdr:row>5</xdr:row>
      <xdr:rowOff>76200</xdr:rowOff>
    </xdr:from>
    <xdr:to>
      <xdr:col>8</xdr:col>
      <xdr:colOff>160020</xdr:colOff>
      <xdr:row>17</xdr:row>
      <xdr:rowOff>91440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289560</xdr:colOff>
      <xdr:row>5</xdr:row>
      <xdr:rowOff>57150</xdr:rowOff>
    </xdr:from>
    <xdr:to>
      <xdr:col>2</xdr:col>
      <xdr:colOff>2415540</xdr:colOff>
      <xdr:row>17</xdr:row>
      <xdr:rowOff>11430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1264920</xdr:colOff>
      <xdr:row>19</xdr:row>
      <xdr:rowOff>11430</xdr:rowOff>
    </xdr:from>
    <xdr:to>
      <xdr:col>4</xdr:col>
      <xdr:colOff>205740</xdr:colOff>
      <xdr:row>34</xdr:row>
      <xdr:rowOff>57150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2590800</xdr:colOff>
      <xdr:row>5</xdr:row>
      <xdr:rowOff>60960</xdr:rowOff>
    </xdr:from>
    <xdr:to>
      <xdr:col>7</xdr:col>
      <xdr:colOff>99060</xdr:colOff>
      <xdr:row>17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327660</xdr:colOff>
      <xdr:row>5</xdr:row>
      <xdr:rowOff>41910</xdr:rowOff>
    </xdr:from>
    <xdr:to>
      <xdr:col>2</xdr:col>
      <xdr:colOff>2293620</xdr:colOff>
      <xdr:row>16</xdr:row>
      <xdr:rowOff>179070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723900</xdr:colOff>
      <xdr:row>20</xdr:row>
      <xdr:rowOff>80010</xdr:rowOff>
    </xdr:from>
    <xdr:to>
      <xdr:col>3</xdr:col>
      <xdr:colOff>609600</xdr:colOff>
      <xdr:row>35</xdr:row>
      <xdr:rowOff>125730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2598420</xdr:colOff>
      <xdr:row>5</xdr:row>
      <xdr:rowOff>68580</xdr:rowOff>
    </xdr:from>
    <xdr:to>
      <xdr:col>7</xdr:col>
      <xdr:colOff>106680</xdr:colOff>
      <xdr:row>17</xdr:row>
      <xdr:rowOff>83820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365760</xdr:colOff>
      <xdr:row>5</xdr:row>
      <xdr:rowOff>110490</xdr:rowOff>
    </xdr:from>
    <xdr:to>
      <xdr:col>2</xdr:col>
      <xdr:colOff>2202180</xdr:colOff>
      <xdr:row>17</xdr:row>
      <xdr:rowOff>64770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1036320</xdr:colOff>
      <xdr:row>20</xdr:row>
      <xdr:rowOff>163830</xdr:rowOff>
    </xdr:from>
    <xdr:to>
      <xdr:col>3</xdr:col>
      <xdr:colOff>922020</xdr:colOff>
      <xdr:row>36</xdr:row>
      <xdr:rowOff>26670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2476500</xdr:colOff>
      <xdr:row>5</xdr:row>
      <xdr:rowOff>121920</xdr:rowOff>
    </xdr:from>
    <xdr:to>
      <xdr:col>6</xdr:col>
      <xdr:colOff>312420</xdr:colOff>
      <xdr:row>17</xdr:row>
      <xdr:rowOff>137160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297180</xdr:colOff>
      <xdr:row>5</xdr:row>
      <xdr:rowOff>57150</xdr:rowOff>
    </xdr:from>
    <xdr:to>
      <xdr:col>2</xdr:col>
      <xdr:colOff>2057400</xdr:colOff>
      <xdr:row>17</xdr:row>
      <xdr:rowOff>11430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990600</xdr:colOff>
      <xdr:row>21</xdr:row>
      <xdr:rowOff>34290</xdr:rowOff>
    </xdr:from>
    <xdr:to>
      <xdr:col>3</xdr:col>
      <xdr:colOff>876300</xdr:colOff>
      <xdr:row>36</xdr:row>
      <xdr:rowOff>80010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2331720</xdr:colOff>
      <xdr:row>5</xdr:row>
      <xdr:rowOff>68580</xdr:rowOff>
    </xdr:from>
    <xdr:to>
      <xdr:col>6</xdr:col>
      <xdr:colOff>167640</xdr:colOff>
      <xdr:row>17</xdr:row>
      <xdr:rowOff>83820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5</xdr:row>
      <xdr:rowOff>19050</xdr:rowOff>
    </xdr:from>
    <xdr:to>
      <xdr:col>2</xdr:col>
      <xdr:colOff>2194560</xdr:colOff>
      <xdr:row>16</xdr:row>
      <xdr:rowOff>156210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1257300</xdr:colOff>
      <xdr:row>20</xdr:row>
      <xdr:rowOff>156210</xdr:rowOff>
    </xdr:from>
    <xdr:to>
      <xdr:col>4</xdr:col>
      <xdr:colOff>198120</xdr:colOff>
      <xdr:row>36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2537460</xdr:colOff>
      <xdr:row>5</xdr:row>
      <xdr:rowOff>22860</xdr:rowOff>
    </xdr:from>
    <xdr:to>
      <xdr:col>7</xdr:col>
      <xdr:colOff>45720</xdr:colOff>
      <xdr:row>17</xdr:row>
      <xdr:rowOff>38100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5</xdr:row>
      <xdr:rowOff>87630</xdr:rowOff>
    </xdr:from>
    <xdr:to>
      <xdr:col>2</xdr:col>
      <xdr:colOff>2171700</xdr:colOff>
      <xdr:row>17</xdr:row>
      <xdr:rowOff>41910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1127760</xdr:colOff>
      <xdr:row>21</xdr:row>
      <xdr:rowOff>11430</xdr:rowOff>
    </xdr:from>
    <xdr:to>
      <xdr:col>4</xdr:col>
      <xdr:colOff>68580</xdr:colOff>
      <xdr:row>36</xdr:row>
      <xdr:rowOff>57150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2484120</xdr:colOff>
      <xdr:row>5</xdr:row>
      <xdr:rowOff>99060</xdr:rowOff>
    </xdr:from>
    <xdr:to>
      <xdr:col>6</xdr:col>
      <xdr:colOff>320040</xdr:colOff>
      <xdr:row>17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289560</xdr:colOff>
      <xdr:row>5</xdr:row>
      <xdr:rowOff>49530</xdr:rowOff>
    </xdr:from>
    <xdr:to>
      <xdr:col>2</xdr:col>
      <xdr:colOff>2087880</xdr:colOff>
      <xdr:row>17</xdr:row>
      <xdr:rowOff>3810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1196340</xdr:colOff>
      <xdr:row>21</xdr:row>
      <xdr:rowOff>19050</xdr:rowOff>
    </xdr:from>
    <xdr:to>
      <xdr:col>4</xdr:col>
      <xdr:colOff>137160</xdr:colOff>
      <xdr:row>36</xdr:row>
      <xdr:rowOff>64770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2423160</xdr:colOff>
      <xdr:row>5</xdr:row>
      <xdr:rowOff>83820</xdr:rowOff>
    </xdr:from>
    <xdr:to>
      <xdr:col>6</xdr:col>
      <xdr:colOff>259080</xdr:colOff>
      <xdr:row>17</xdr:row>
      <xdr:rowOff>99060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_Mois" displayName="T_Mois" ref="A1:B13" totalsRowShown="0">
  <autoFilter ref="A1:B13"/>
  <tableColumns count="2">
    <tableColumn id="1" name="Listes Mois"/>
    <tableColumn id="2" name="Tableau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Categorie" displayName="T_Categorie" ref="D1:D7" totalsRowShown="0" dataDxfId="303">
  <autoFilter ref="D1:D7"/>
  <tableColumns count="1">
    <tableColumn id="1" name="Liste Catégories" dataDxfId="30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2" name="T_01" displayName="T_01" ref="A3:I5" insertRow="1" totalsRowCount="1" headerRowDxfId="295" dataDxfId="293" headerRowBorderDxfId="294">
  <autoFilter ref="A3:I4"/>
  <tableColumns count="9">
    <tableColumn id="1" name="Date" totalsRowLabel="Total" dataDxfId="292" totalsRowDxfId="291"/>
    <tableColumn id="2" name="intitulé" dataDxfId="290" totalsRowDxfId="289"/>
    <tableColumn id="3" name="désignation" dataDxfId="288" totalsRowDxfId="287"/>
    <tableColumn id="12" name="catégorie" dataDxfId="286" totalsRowDxfId="285"/>
    <tableColumn id="5" name="crédit" totalsRowFunction="sum" dataDxfId="284" totalsRowDxfId="283" dataCellStyle="Monétaire"/>
    <tableColumn id="6" name="débit" totalsRowFunction="sum" dataDxfId="282" totalsRowDxfId="281" dataCellStyle="Monétaire"/>
    <tableColumn id="7" name="prel" dataDxfId="280" totalsRowDxfId="279"/>
    <tableColumn id="9" name="CB" dataDxfId="278" totalsRowDxfId="277"/>
    <tableColumn id="10" name="virt" dataDxfId="276" totalsRowDxfId="275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14" name="T_02" displayName="T_02" ref="A3:I5" insertRow="1" totalsRowCount="1" headerRowDxfId="268" dataDxfId="266" headerRowBorderDxfId="267">
  <autoFilter ref="A3:I4"/>
  <tableColumns count="9">
    <tableColumn id="1" name="Date" totalsRowLabel="Total" dataDxfId="265" totalsRowDxfId="264"/>
    <tableColumn id="2" name="intitulé" dataDxfId="263" totalsRowDxfId="262"/>
    <tableColumn id="3" name="désignation" dataDxfId="261" totalsRowDxfId="260"/>
    <tableColumn id="12" name="catégorie" dataDxfId="259"/>
    <tableColumn id="5" name="crédit" totalsRowFunction="sum" dataDxfId="258" totalsRowDxfId="257" dataCellStyle="Monétaire"/>
    <tableColumn id="6" name="débit" totalsRowFunction="sum" dataDxfId="256" totalsRowDxfId="255" dataCellStyle="Monétaire"/>
    <tableColumn id="7" name="prel" dataDxfId="254" totalsRowDxfId="253"/>
    <tableColumn id="9" name="CB" dataDxfId="252" totalsRowDxfId="251"/>
    <tableColumn id="10" name="virt" dataDxfId="250" totalsRowDxfId="249"/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15" name="T_03" displayName="T_03" ref="A3:I5" insertRow="1" totalsRowCount="1" headerRowDxfId="242" dataDxfId="240" headerRowBorderDxfId="241">
  <autoFilter ref="A3:I4"/>
  <tableColumns count="9">
    <tableColumn id="1" name="Date" totalsRowLabel="Total" dataDxfId="239" totalsRowDxfId="238"/>
    <tableColumn id="2" name="intitulé" dataDxfId="237" totalsRowDxfId="236"/>
    <tableColumn id="3" name="désignation" dataDxfId="235" totalsRowDxfId="234"/>
    <tableColumn id="12" name="catégorie"/>
    <tableColumn id="5" name="crédit" totalsRowFunction="sum" dataDxfId="233" totalsRowDxfId="232" dataCellStyle="Monétaire"/>
    <tableColumn id="6" name="débit" totalsRowFunction="sum" dataDxfId="231" totalsRowDxfId="230" dataCellStyle="Monétaire"/>
    <tableColumn id="7" name="prel" dataDxfId="229" totalsRowDxfId="228"/>
    <tableColumn id="9" name="CB" dataDxfId="227" totalsRowDxfId="226"/>
    <tableColumn id="10" name="virt" dataDxfId="225" totalsRowDxfId="224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1" name="T_04" displayName="T_04" ref="A3:I33" totalsRowCount="1" headerRowDxfId="217" dataDxfId="215" headerRowBorderDxfId="216">
  <autoFilter ref="A3:I32"/>
  <tableColumns count="9">
    <tableColumn id="1" name="Date" totalsRowLabel="Total" dataDxfId="214" totalsRowDxfId="213"/>
    <tableColumn id="2" name="intitulé" dataDxfId="212"/>
    <tableColumn id="3" name="désignation" dataDxfId="211"/>
    <tableColumn id="12" name="catégorie"/>
    <tableColumn id="5" name="crédit" totalsRowFunction="sum" dataDxfId="210" totalsRowDxfId="209" dataCellStyle="Monétaire"/>
    <tableColumn id="6" name="débit" totalsRowFunction="sum" dataDxfId="208" totalsRowDxfId="207" dataCellStyle="Monétaire"/>
    <tableColumn id="7" name="prel" dataDxfId="206" totalsRowDxfId="205"/>
    <tableColumn id="9" name="CB" dataDxfId="204" totalsRowDxfId="203"/>
    <tableColumn id="10" name="virt" dataDxfId="202" totalsRowDxfId="201"/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4" name="T_05" displayName="T_05" ref="A3:I5" insertRow="1" totalsRowCount="1" headerRowDxfId="194" dataDxfId="192" headerRowBorderDxfId="193">
  <autoFilter ref="A3:I4"/>
  <tableColumns count="9">
    <tableColumn id="1" name="Date" totalsRowLabel="Total" dataDxfId="191" totalsRowDxfId="190"/>
    <tableColumn id="2" name="intitulé" dataDxfId="189" totalsRowDxfId="188"/>
    <tableColumn id="3" name="désignation" dataDxfId="187" totalsRowDxfId="186"/>
    <tableColumn id="12" name="catégorie"/>
    <tableColumn id="5" name="crédit" totalsRowFunction="sum" dataDxfId="185" totalsRowDxfId="184" dataCellStyle="Monétaire"/>
    <tableColumn id="6" name="débit" totalsRowFunction="sum" dataDxfId="183" totalsRowDxfId="182" dataCellStyle="Monétaire"/>
    <tableColumn id="7" name="prel" dataDxfId="181" totalsRowDxfId="180"/>
    <tableColumn id="9" name="CB" dataDxfId="179" totalsRowDxfId="178"/>
    <tableColumn id="10" name="virt" dataDxfId="177" totalsRowDxfId="176"/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5" name="T_06" displayName="T_06" ref="A3:I5" insertRow="1" totalsRowCount="1" headerRowDxfId="169" dataDxfId="167" headerRowBorderDxfId="168">
  <autoFilter ref="A3:I4"/>
  <tableColumns count="9">
    <tableColumn id="1" name="Date" totalsRowLabel="Total" dataDxfId="166" totalsRowDxfId="165"/>
    <tableColumn id="2" name="intitulé" dataDxfId="164" totalsRowDxfId="163"/>
    <tableColumn id="3" name="désignation" dataDxfId="162" totalsRowDxfId="161"/>
    <tableColumn id="12" name="catégorie"/>
    <tableColumn id="5" name="crédit" totalsRowFunction="sum" dataDxfId="160" totalsRowDxfId="159" dataCellStyle="Monétaire"/>
    <tableColumn id="6" name="débit" totalsRowFunction="sum" dataDxfId="158" totalsRowDxfId="157" dataCellStyle="Monétaire"/>
    <tableColumn id="7" name="prel" dataDxfId="156" totalsRowDxfId="155"/>
    <tableColumn id="9" name="CB" dataDxfId="154" totalsRowDxfId="153"/>
    <tableColumn id="10" name="virt" dataDxfId="152" totalsRowDxfId="151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6" name="T_07" displayName="T_07" ref="A3:I5" insertRow="1" totalsRowCount="1" headerRowDxfId="144" dataDxfId="142" headerRowBorderDxfId="143">
  <autoFilter ref="A3:I4"/>
  <tableColumns count="9">
    <tableColumn id="1" name="Date" totalsRowLabel="Total" dataDxfId="141" totalsRowDxfId="140"/>
    <tableColumn id="2" name="intitulé" dataDxfId="139" totalsRowDxfId="138"/>
    <tableColumn id="3" name="désignation" dataDxfId="137" totalsRowDxfId="136"/>
    <tableColumn id="12" name="catégorie"/>
    <tableColumn id="5" name="crédit" totalsRowFunction="sum" dataDxfId="135" totalsRowDxfId="134" dataCellStyle="Monétaire"/>
    <tableColumn id="6" name="débit" totalsRowFunction="sum" dataDxfId="133" totalsRowDxfId="132" dataCellStyle="Monétaire"/>
    <tableColumn id="7" name="prel" dataDxfId="131" totalsRowDxfId="130"/>
    <tableColumn id="9" name="CB" dataDxfId="129" totalsRowDxfId="128"/>
    <tableColumn id="10" name="virt" dataDxfId="127" totalsRowDxfId="126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7" name="T_08" displayName="T_08" ref="A3:I5" insertRow="1" totalsRowCount="1" headerRowDxfId="119" dataDxfId="117" headerRowBorderDxfId="118">
  <autoFilter ref="A3:I4"/>
  <tableColumns count="9">
    <tableColumn id="1" name="Date" totalsRowLabel="Total" dataDxfId="116" totalsRowDxfId="115"/>
    <tableColumn id="2" name="intitulé" dataDxfId="114" totalsRowDxfId="113"/>
    <tableColumn id="3" name="désignation" dataDxfId="112" totalsRowDxfId="111"/>
    <tableColumn id="12" name="catégorie"/>
    <tableColumn id="5" name="crédit" totalsRowFunction="sum" dataDxfId="110" totalsRowDxfId="109" dataCellStyle="Monétaire"/>
    <tableColumn id="6" name="débit" totalsRowFunction="sum" dataDxfId="108" totalsRowDxfId="107" dataCellStyle="Monétaire"/>
    <tableColumn id="7" name="prel" dataDxfId="106" totalsRowDxfId="105"/>
    <tableColumn id="9" name="CB" dataDxfId="104" totalsRowDxfId="103"/>
    <tableColumn id="10" name="virt" dataDxfId="102" totalsRowDxfId="101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8" name="T_09" displayName="T_09" ref="A3:I5" insertRow="1" totalsRowCount="1" headerRowDxfId="94" dataDxfId="92" headerRowBorderDxfId="93">
  <autoFilter ref="A3:I4"/>
  <tableColumns count="9">
    <tableColumn id="1" name="Date" totalsRowLabel="Total" dataDxfId="91" totalsRowDxfId="90"/>
    <tableColumn id="2" name="intitulé" dataDxfId="89" totalsRowDxfId="88"/>
    <tableColumn id="3" name="désignation" dataDxfId="87" totalsRowDxfId="86"/>
    <tableColumn id="12" name="catégorie"/>
    <tableColumn id="5" name="crédit" totalsRowFunction="sum" dataDxfId="85" totalsRowDxfId="84" dataCellStyle="Monétaire"/>
    <tableColumn id="6" name="débit" totalsRowFunction="sum" dataDxfId="83" totalsRowDxfId="82" dataCellStyle="Monétaire"/>
    <tableColumn id="7" name="prel" dataDxfId="81" totalsRowDxfId="80"/>
    <tableColumn id="9" name="CB" dataDxfId="79" totalsRowDxfId="78"/>
    <tableColumn id="10" name="virt" dataDxfId="77" totalsRowDxfId="76"/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9" name="T_10" displayName="T_10" ref="A3:I5" insertRow="1" totalsRowCount="1" headerRowDxfId="69" dataDxfId="67" headerRowBorderDxfId="68">
  <autoFilter ref="A3:I4"/>
  <tableColumns count="9">
    <tableColumn id="1" name="Date" totalsRowLabel="Total" dataDxfId="66" totalsRowDxfId="65"/>
    <tableColumn id="2" name="intitulé" dataDxfId="64" totalsRowDxfId="63"/>
    <tableColumn id="3" name="désignation" dataDxfId="62" totalsRowDxfId="61"/>
    <tableColumn id="12" name="catégorie"/>
    <tableColumn id="5" name="crédit" totalsRowFunction="sum" dataDxfId="60" totalsRowDxfId="59" dataCellStyle="Monétaire"/>
    <tableColumn id="6" name="débit" totalsRowFunction="sum" dataDxfId="58" totalsRowDxfId="57" dataCellStyle="Monétaire"/>
    <tableColumn id="7" name="prel" dataDxfId="56" totalsRowDxfId="55"/>
    <tableColumn id="9" name="CB" dataDxfId="54" totalsRowDxfId="53"/>
    <tableColumn id="10" name="virt" dataDxfId="52" totalsRowDxfId="51"/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0" name="T_11" displayName="T_11" ref="A3:I5" insertRow="1" totalsRowCount="1" headerRowDxfId="44" dataDxfId="42" headerRowBorderDxfId="43">
  <autoFilter ref="A3:I4"/>
  <tableColumns count="9">
    <tableColumn id="1" name="Date" totalsRowLabel="Total" dataDxfId="41" totalsRowDxfId="40"/>
    <tableColumn id="2" name="intitulé" dataDxfId="39" totalsRowDxfId="38"/>
    <tableColumn id="3" name="désignation" dataDxfId="37" totalsRowDxfId="36"/>
    <tableColumn id="12" name="catégorie" dataDxfId="35"/>
    <tableColumn id="5" name="crédit" totalsRowFunction="sum" dataDxfId="34" totalsRowDxfId="33" dataCellStyle="Monétaire"/>
    <tableColumn id="6" name="débit" totalsRowFunction="sum" dataDxfId="32" totalsRowDxfId="31" dataCellStyle="Monétaire"/>
    <tableColumn id="7" name="prel" dataDxfId="30" totalsRowDxfId="29"/>
    <tableColumn id="9" name="CB" dataDxfId="28" totalsRowDxfId="27"/>
    <tableColumn id="10" name="virt" dataDxfId="26" totalsRowDxfId="25"/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1" name="T_012" displayName="T_012" ref="A3:I5" insertRow="1" totalsRowCount="1" headerRowDxfId="18" dataDxfId="16" headerRowBorderDxfId="17">
  <autoFilter ref="A3:I4"/>
  <tableColumns count="9">
    <tableColumn id="1" name="Date" totalsRowLabel="Total" dataDxfId="15" totalsRowDxfId="14"/>
    <tableColumn id="2" name="intitulé" dataDxfId="13" totalsRowDxfId="12"/>
    <tableColumn id="3" name="désignation" dataDxfId="11" totalsRowDxfId="10"/>
    <tableColumn id="12" name="catégorie"/>
    <tableColumn id="5" name="crédit" totalsRowFunction="sum" dataDxfId="9" totalsRowDxfId="8" dataCellStyle="Monétaire"/>
    <tableColumn id="6" name="débit" totalsRowFunction="sum" dataDxfId="7" totalsRowDxfId="6" dataCellStyle="Monétaire"/>
    <tableColumn id="7" name="prel" dataDxfId="5" totalsRowDxfId="4"/>
    <tableColumn id="9" name="CB" dataDxfId="3" totalsRowDxfId="2"/>
    <tableColumn id="10" name="virt" dataDxfId="1" totalsRow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tabSelected="1" workbookViewId="0">
      <selection activeCell="D18" sqref="D18"/>
    </sheetView>
  </sheetViews>
  <sheetFormatPr baseColWidth="10" defaultRowHeight="14.4"/>
  <cols>
    <col min="1" max="2" width="12" customWidth="1"/>
    <col min="4" max="4" width="15.88671875" customWidth="1"/>
    <col min="6" max="6" width="14.88671875" customWidth="1"/>
  </cols>
  <sheetData>
    <row r="1" spans="1:4">
      <c r="A1" t="s">
        <v>39</v>
      </c>
      <c r="B1" t="s">
        <v>55</v>
      </c>
      <c r="D1" s="51" t="s">
        <v>52</v>
      </c>
    </row>
    <row r="2" spans="1:4">
      <c r="A2" t="s">
        <v>44</v>
      </c>
      <c r="B2" t="s">
        <v>54</v>
      </c>
      <c r="D2" s="69" t="s">
        <v>13</v>
      </c>
    </row>
    <row r="3" spans="1:4">
      <c r="A3" t="s">
        <v>45</v>
      </c>
      <c r="B3" t="s">
        <v>56</v>
      </c>
      <c r="D3" s="69" t="s">
        <v>14</v>
      </c>
    </row>
    <row r="4" spans="1:4">
      <c r="A4" t="s">
        <v>40</v>
      </c>
      <c r="B4" t="s">
        <v>57</v>
      </c>
      <c r="D4" s="69" t="s">
        <v>16</v>
      </c>
    </row>
    <row r="5" spans="1:4">
      <c r="A5" t="s">
        <v>46</v>
      </c>
      <c r="B5" t="s">
        <v>58</v>
      </c>
      <c r="D5" s="69" t="s">
        <v>18</v>
      </c>
    </row>
    <row r="6" spans="1:4">
      <c r="A6" t="s">
        <v>41</v>
      </c>
      <c r="B6" t="s">
        <v>59</v>
      </c>
      <c r="D6" s="69" t="s">
        <v>17</v>
      </c>
    </row>
    <row r="7" spans="1:4">
      <c r="A7" t="s">
        <v>42</v>
      </c>
      <c r="B7" t="s">
        <v>60</v>
      </c>
      <c r="D7" s="69" t="s">
        <v>11</v>
      </c>
    </row>
    <row r="8" spans="1:4">
      <c r="A8" t="s">
        <v>47</v>
      </c>
      <c r="B8" t="s">
        <v>61</v>
      </c>
    </row>
    <row r="9" spans="1:4">
      <c r="A9" t="s">
        <v>43</v>
      </c>
      <c r="B9" t="s">
        <v>62</v>
      </c>
    </row>
    <row r="10" spans="1:4">
      <c r="A10" t="s">
        <v>48</v>
      </c>
      <c r="B10" t="s">
        <v>63</v>
      </c>
    </row>
    <row r="11" spans="1:4">
      <c r="A11" t="s">
        <v>49</v>
      </c>
      <c r="B11" t="s">
        <v>64</v>
      </c>
    </row>
    <row r="12" spans="1:4">
      <c r="A12" t="s">
        <v>50</v>
      </c>
      <c r="B12" t="s">
        <v>65</v>
      </c>
    </row>
    <row r="13" spans="1:4">
      <c r="A13" t="s">
        <v>51</v>
      </c>
      <c r="B13" t="s">
        <v>66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50"/>
  <sheetViews>
    <sheetView workbookViewId="0">
      <selection activeCell="J18" sqref="J18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53</v>
      </c>
      <c r="B1" s="107"/>
      <c r="C1" s="107"/>
      <c r="D1" s="3" t="s">
        <v>38</v>
      </c>
      <c r="E1" s="108"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T_01[[#Totals],[crédit]]+T_01[[#Totals],[débit]]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93"/>
      <c r="B4" s="94"/>
      <c r="C4" s="95"/>
      <c r="D4" s="96"/>
      <c r="E4" s="97"/>
      <c r="F4" s="98"/>
      <c r="G4" s="99"/>
      <c r="H4" s="100"/>
      <c r="I4" s="101"/>
      <c r="J4" s="17"/>
      <c r="K4" s="18"/>
      <c r="L4" s="37" t="s">
        <v>13</v>
      </c>
      <c r="M4" s="41">
        <f ca="1">SUMIF(T_01[[catégorie]:[débit]],L4,T_01[crédit])</f>
        <v>0</v>
      </c>
      <c r="N4" s="44">
        <f ca="1">SUMIF(T_01[[catégorie]:[débit]],L4,T_01[débit])</f>
        <v>0</v>
      </c>
      <c r="O4" s="47">
        <f ca="1">M4+N4</f>
        <v>0</v>
      </c>
    </row>
    <row r="5" spans="1:15" ht="15" thickBot="1">
      <c r="A5" s="93" t="s">
        <v>36</v>
      </c>
      <c r="B5" s="94"/>
      <c r="C5" s="102"/>
      <c r="D5" s="103"/>
      <c r="E5" s="104">
        <f>SUBTOTAL(109,T_01[crédit])</f>
        <v>0</v>
      </c>
      <c r="F5" s="105">
        <f>SUBTOTAL(109,T_01[débit])</f>
        <v>0</v>
      </c>
      <c r="G5" s="99"/>
      <c r="H5" s="100"/>
      <c r="I5" s="101"/>
      <c r="J5" s="20"/>
      <c r="K5" s="18"/>
      <c r="L5" s="37" t="s">
        <v>14</v>
      </c>
      <c r="M5" s="41">
        <f ca="1">SUMIF(T_01[[catégorie]:[débit]],L5,T_01[crédit])</f>
        <v>0</v>
      </c>
      <c r="N5" s="44">
        <f ca="1">SUMIF(T_01[[catégorie]:[débit]],L5,T_01[débit])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SUMIF(T_01[[catégorie]:[débit]],L6,T_01[crédit])</f>
        <v>0</v>
      </c>
      <c r="N6" s="44">
        <f ca="1">SUMIF(T_01[[catégorie]:[débit]],L6,T_01[débit])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SUMIF(T_01[[catégorie]:[débit]],L7,T_01[crédit])</f>
        <v>0</v>
      </c>
      <c r="N7" s="44">
        <f ca="1">SUMIF(T_01[[catégorie]:[débit]],L7,T_01[débit])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SUMIF(T_01[[catégorie]:[débit]],L8,T_01[crédit])</f>
        <v>0</v>
      </c>
      <c r="N8" s="44">
        <f ca="1">SUMIF(T_01[[catégorie]:[débit]],L8,T_01[débit])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SUMIF(T_01[[catégorie]:[débit]],L9,T_01[crédit])</f>
        <v>0</v>
      </c>
      <c r="N9" s="44">
        <f ca="1">SUMIF(T_01[[catégorie]:[débit]],L9,T_01[débit])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6:D22 D1:D4">
    <cfRule type="containsText" dxfId="301" priority="1" operator="containsText" text="autres">
      <formula>NOT(ISERROR(SEARCH("autres",D1)))</formula>
    </cfRule>
    <cfRule type="containsText" dxfId="300" priority="2" operator="containsText" text="loisirs">
      <formula>NOT(ISERROR(SEARCH("loisirs",D1)))</formula>
    </cfRule>
    <cfRule type="containsText" dxfId="299" priority="3" operator="containsText" text="électronique">
      <formula>NOT(ISERROR(SEARCH("électronique",D1)))</formula>
    </cfRule>
    <cfRule type="containsText" dxfId="298" priority="4" operator="containsText" text="transports">
      <formula>NOT(ISERROR(SEARCH("transports",D1)))</formula>
    </cfRule>
    <cfRule type="containsText" dxfId="297" priority="5" operator="containsText" text="courses">
      <formula>NOT(ISERROR(SEARCH("courses",D1)))</formula>
    </cfRule>
    <cfRule type="containsText" dxfId="296" priority="6" operator="containsText" text="fixe">
      <formula>NOT(ISERROR(SEARCH("fixe",D1)))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Janvier!E2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T_02[[#Totals],[crédit]]+T_02[[#Totals],[débit]]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79"/>
      <c r="C4" s="80"/>
      <c r="D4" s="9"/>
      <c r="E4" s="76"/>
      <c r="F4" s="58"/>
      <c r="G4" s="81"/>
      <c r="H4" s="82"/>
      <c r="I4" s="83"/>
      <c r="J4" s="17"/>
      <c r="K4" s="18"/>
      <c r="L4" s="37" t="s">
        <v>13</v>
      </c>
      <c r="M4" s="41">
        <f ca="1">SUMIF(T_02[[catégorie]:[débit]],L4,T_02[crédit])</f>
        <v>0</v>
      </c>
      <c r="N4" s="44">
        <f ca="1">SUMIF(T_02[[catégorie]:[débit]],L4,T_02[débit])</f>
        <v>0</v>
      </c>
      <c r="O4" s="47">
        <f ca="1">M4+N4</f>
        <v>0</v>
      </c>
    </row>
    <row r="5" spans="1:15" ht="15" thickBot="1">
      <c r="A5" s="12" t="s">
        <v>36</v>
      </c>
      <c r="B5" s="19"/>
      <c r="C5" s="62"/>
      <c r="E5" s="77">
        <f>SUBTOTAL(109,T_02[crédit])</f>
        <v>0</v>
      </c>
      <c r="F5" s="85">
        <f>SUBTOTAL(109,T_02[débit])</f>
        <v>0</v>
      </c>
      <c r="G5" s="64"/>
      <c r="H5" s="65"/>
      <c r="I5" s="66"/>
      <c r="J5" s="20"/>
      <c r="K5" s="18"/>
      <c r="L5" s="37" t="s">
        <v>14</v>
      </c>
      <c r="M5" s="41">
        <f ca="1">SUMIF(T_02[[catégorie]:[débit]],L5,T_02[crédit])</f>
        <v>0</v>
      </c>
      <c r="N5" s="44">
        <f ca="1">SUMIF(T_02[[catégorie]:[débit]],L5,T_02[débit])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SUMIF(T_02[[catégorie]:[débit]],L6,T_02[crédit])</f>
        <v>0</v>
      </c>
      <c r="N6" s="44">
        <f ca="1">SUMIF(T_02[[catégorie]:[débit]],L6,T_02[débit])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SUMIF(T_02[[catégorie]:[débit]],L7,T_02[crédit])</f>
        <v>0</v>
      </c>
      <c r="N7" s="44">
        <f ca="1">SUMIF(T_02[[catégorie]:[débit]],L7,T_02[débit])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SUMIF(T_02[[catégorie]:[débit]],L8,T_02[crédit])</f>
        <v>0</v>
      </c>
      <c r="N8" s="44">
        <f ca="1">SUMIF(T_02[[catégorie]:[débit]],L8,T_02[débit])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SUMIF(T_02[[catégorie]:[débit]],L9,T_02[crédit])</f>
        <v>0</v>
      </c>
      <c r="N9" s="44">
        <f ca="1">SUMIF(T_02[[catégorie]:[débit]],L9,T_02[débit])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6:D22 D1:D4">
    <cfRule type="containsText" dxfId="274" priority="1" operator="containsText" text="autres">
      <formula>NOT(ISERROR(SEARCH("autres",D1)))</formula>
    </cfRule>
    <cfRule type="containsText" dxfId="273" priority="2" operator="containsText" text="loisirs">
      <formula>NOT(ISERROR(SEARCH("loisirs",D1)))</formula>
    </cfRule>
    <cfRule type="containsText" dxfId="272" priority="3" operator="containsText" text="électronique">
      <formula>NOT(ISERROR(SEARCH("électronique",D1)))</formula>
    </cfRule>
    <cfRule type="containsText" dxfId="271" priority="4" operator="containsText" text="transports">
      <formula>NOT(ISERROR(SEARCH("transports",D1)))</formula>
    </cfRule>
    <cfRule type="containsText" dxfId="270" priority="5" operator="containsText" text="courses">
      <formula>NOT(ISERROR(SEARCH("courses",D1)))</formula>
    </cfRule>
    <cfRule type="containsText" dxfId="269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Février!E2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T_03[[#Totals],[crédit]]+T_03[[#Totals],[débit]]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SUMIF(T_03[[catégorie]:[débit]],L4,T_03[crédit])</f>
        <v>0</v>
      </c>
      <c r="N4" s="44">
        <f ca="1">SUMIF(T_03[[catégorie]:[débit]],L4,T_03[débit])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SUBTOTAL(109,T_03[crédit])</f>
        <v>0</v>
      </c>
      <c r="F5" s="68">
        <f>SUBTOTAL(109,T_03[débit])</f>
        <v>0</v>
      </c>
      <c r="G5" s="52"/>
      <c r="H5" s="53"/>
      <c r="I5" s="54"/>
      <c r="J5" s="20"/>
      <c r="K5" s="18"/>
      <c r="L5" s="37" t="s">
        <v>14</v>
      </c>
      <c r="M5" s="41">
        <f ca="1">SUMIF(T_03[[catégorie]:[débit]],L5,T_03[crédit])</f>
        <v>0</v>
      </c>
      <c r="N5" s="44">
        <f ca="1">SUMIF(T_03[[catégorie]:[débit]],L5,T_03[débit])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SUMIF(T_03[[catégorie]:[débit]],L6,T_03[crédit])</f>
        <v>0</v>
      </c>
      <c r="N6" s="44">
        <f ca="1">SUMIF(T_03[[catégorie]:[débit]],L6,T_03[débit])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SUMIF(T_03[[catégorie]:[débit]],L7,T_03[crédit])</f>
        <v>0</v>
      </c>
      <c r="N7" s="44">
        <f ca="1">SUMIF(T_03[[catégorie]:[débit]],L7,T_03[débit])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SUMIF(T_03[[catégorie]:[débit]],L8,T_03[crédit])</f>
        <v>0</v>
      </c>
      <c r="N8" s="44">
        <f ca="1">SUMIF(T_03[[catégorie]:[débit]],L8,T_03[débit])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SUMIF(T_03[[catégorie]:[débit]],L9,T_03[crédit])</f>
        <v>0</v>
      </c>
      <c r="N9" s="44">
        <f ca="1">SUMIF(T_03[[catégorie]:[débit]],L9,T_03[débit])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248" priority="1" operator="containsText" text="autres">
      <formula>NOT(ISERROR(SEARCH("autres",D1)))</formula>
    </cfRule>
    <cfRule type="containsText" dxfId="247" priority="2" operator="containsText" text="loisirs">
      <formula>NOT(ISERROR(SEARCH("loisirs",D1)))</formula>
    </cfRule>
    <cfRule type="containsText" dxfId="246" priority="3" operator="containsText" text="électronique">
      <formula>NOT(ISERROR(SEARCH("électronique",D1)))</formula>
    </cfRule>
    <cfRule type="containsText" dxfId="245" priority="4" operator="containsText" text="transports">
      <formula>NOT(ISERROR(SEARCH("transports",D1)))</formula>
    </cfRule>
    <cfRule type="containsText" dxfId="244" priority="5" operator="containsText" text="courses">
      <formula>NOT(ISERROR(SEARCH("courses",D1)))</formula>
    </cfRule>
    <cfRule type="containsText" dxfId="243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5"/>
  <sheetViews>
    <sheetView topLeftCell="A10" workbookViewId="0">
      <selection activeCell="B4" sqref="B4:C32"/>
    </sheetView>
  </sheetViews>
  <sheetFormatPr baseColWidth="10" defaultRowHeight="14.4"/>
  <cols>
    <col min="1" max="1" width="9.77734375" style="21" customWidth="1"/>
    <col min="2" max="2" width="20.77734375" style="32" customWidth="1"/>
    <col min="3" max="3" width="50.77734375" customWidth="1"/>
    <col min="4" max="4" width="13.77734375" customWidth="1"/>
    <col min="5" max="5" width="11.44140625" style="33"/>
    <col min="6" max="6" width="11.44140625" style="34"/>
    <col min="7" max="9" width="4.77734375" style="18" customWidth="1"/>
    <col min="10" max="10" width="12" style="24" customWidth="1"/>
    <col min="11" max="11" width="2.6640625" customWidth="1"/>
    <col min="12" max="12" width="12.88671875" customWidth="1"/>
  </cols>
  <sheetData>
    <row r="1" spans="1:15" ht="24.75" customHeight="1" thickBot="1">
      <c r="A1" s="107" t="s">
        <v>0</v>
      </c>
      <c r="B1" s="107"/>
      <c r="C1" s="107"/>
      <c r="D1" s="3" t="s">
        <v>38</v>
      </c>
      <c r="E1" s="108">
        <f>Mars!E2</f>
        <v>0</v>
      </c>
      <c r="F1" s="109"/>
      <c r="G1" s="110"/>
      <c r="H1" s="110"/>
      <c r="I1" s="110"/>
      <c r="J1" s="1"/>
    </row>
    <row r="2" spans="1:15" s="5" customFormat="1" ht="15" customHeight="1" thickBot="1">
      <c r="A2" s="2"/>
      <c r="B2" s="3"/>
      <c r="C2" s="3"/>
      <c r="D2" s="3" t="s">
        <v>37</v>
      </c>
      <c r="E2" s="111">
        <f>T_04[[#Totals],[crédit]]+T_04[[#Totals],[débit]]</f>
        <v>220.16000000000008</v>
      </c>
      <c r="F2" s="112"/>
      <c r="G2" s="113"/>
      <c r="H2" s="113"/>
      <c r="I2" s="113"/>
      <c r="J2" s="4"/>
      <c r="L2" s="106" t="s">
        <v>34</v>
      </c>
      <c r="M2" s="106"/>
      <c r="N2" s="106"/>
      <c r="O2" s="106"/>
    </row>
    <row r="3" spans="1:15" s="11" customFormat="1" ht="29.25" customHeight="1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L3" s="36"/>
      <c r="M3" s="40" t="s">
        <v>31</v>
      </c>
      <c r="N3" s="43" t="s">
        <v>32</v>
      </c>
      <c r="O3" s="46" t="s">
        <v>35</v>
      </c>
    </row>
    <row r="4" spans="1:15" s="18" customFormat="1" ht="15" thickBot="1">
      <c r="A4" s="12" t="s">
        <v>10</v>
      </c>
      <c r="B4" s="86"/>
      <c r="C4" s="87"/>
      <c r="D4" s="13" t="s">
        <v>11</v>
      </c>
      <c r="E4" s="55"/>
      <c r="F4" s="56">
        <v>-17.989999999999998</v>
      </c>
      <c r="G4" s="14"/>
      <c r="H4" s="15"/>
      <c r="I4" s="16" t="s">
        <v>12</v>
      </c>
      <c r="J4" s="17"/>
      <c r="L4" s="37" t="s">
        <v>13</v>
      </c>
      <c r="M4" s="41">
        <f ca="1">SUMIF(T_04[[catégorie]:[débit]],L4,T_04[crédit])</f>
        <v>726.98</v>
      </c>
      <c r="N4" s="44">
        <f ca="1">SUMIF(T_04[[catégorie]:[débit]],L4,T_04[débit])</f>
        <v>-268.81</v>
      </c>
      <c r="O4" s="47">
        <f ca="1">M4+N4</f>
        <v>458.17</v>
      </c>
    </row>
    <row r="5" spans="1:15" s="18" customFormat="1" ht="15" thickBot="1">
      <c r="A5" s="12" t="s">
        <v>10</v>
      </c>
      <c r="B5" s="79"/>
      <c r="C5" s="87"/>
      <c r="D5" t="s">
        <v>13</v>
      </c>
      <c r="E5" s="57">
        <v>176.38</v>
      </c>
      <c r="F5" s="58"/>
      <c r="G5" s="14"/>
      <c r="H5" s="15"/>
      <c r="I5" s="16" t="s">
        <v>12</v>
      </c>
      <c r="J5" s="20"/>
      <c r="L5" s="37" t="s">
        <v>14</v>
      </c>
      <c r="M5" s="41">
        <f ca="1">SUMIF(T_04[[catégorie]:[débit]],L5,T_04[crédit])</f>
        <v>0</v>
      </c>
      <c r="N5" s="44">
        <f ca="1">SUMIF(T_04[[catégorie]:[débit]],L5,T_04[débit])</f>
        <v>-106.88000000000001</v>
      </c>
      <c r="O5" s="47">
        <f t="shared" ref="O5:O10" ca="1" si="0">M5+N5</f>
        <v>-106.88000000000001</v>
      </c>
    </row>
    <row r="6" spans="1:15" s="18" customFormat="1" ht="15" thickBot="1">
      <c r="A6" s="12" t="s">
        <v>15</v>
      </c>
      <c r="B6" s="79"/>
      <c r="C6" s="87"/>
      <c r="D6" t="s">
        <v>16</v>
      </c>
      <c r="E6" s="59"/>
      <c r="F6" s="56">
        <v>-17</v>
      </c>
      <c r="G6" s="14"/>
      <c r="H6" s="15" t="s">
        <v>12</v>
      </c>
      <c r="I6" s="16"/>
      <c r="J6" s="20"/>
      <c r="L6" s="37" t="s">
        <v>16</v>
      </c>
      <c r="M6" s="41">
        <f ca="1">SUMIF(T_04[[catégorie]:[débit]],L6,T_04[crédit])</f>
        <v>0</v>
      </c>
      <c r="N6" s="44">
        <f ca="1">SUMIF(T_04[[catégorie]:[débit]],L6,T_04[débit])</f>
        <v>-25</v>
      </c>
      <c r="O6" s="47">
        <f t="shared" ca="1" si="0"/>
        <v>-25</v>
      </c>
    </row>
    <row r="7" spans="1:15" s="18" customFormat="1" ht="15" thickBot="1">
      <c r="A7" s="21" t="s">
        <v>15</v>
      </c>
      <c r="B7" s="87"/>
      <c r="C7" s="87"/>
      <c r="D7" t="s">
        <v>17</v>
      </c>
      <c r="E7" s="59"/>
      <c r="F7" s="56">
        <v>-9</v>
      </c>
      <c r="G7" s="14"/>
      <c r="H7" s="15" t="s">
        <v>12</v>
      </c>
      <c r="I7" s="16"/>
      <c r="J7" s="20"/>
      <c r="L7" s="37" t="s">
        <v>18</v>
      </c>
      <c r="M7" s="41">
        <f ca="1">SUMIF(T_04[[catégorie]:[débit]],L7,T_04[crédit])</f>
        <v>0</v>
      </c>
      <c r="N7" s="44">
        <f ca="1">SUMIF(T_04[[catégorie]:[débit]],L7,T_04[débit])</f>
        <v>-14.780000000000001</v>
      </c>
      <c r="O7" s="47">
        <f t="shared" ca="1" si="0"/>
        <v>-14.780000000000001</v>
      </c>
    </row>
    <row r="8" spans="1:15" s="18" customFormat="1" ht="15" thickBot="1">
      <c r="A8" s="21" t="s">
        <v>19</v>
      </c>
      <c r="B8" s="79"/>
      <c r="C8" s="87"/>
      <c r="D8" t="s">
        <v>17</v>
      </c>
      <c r="E8" s="59"/>
      <c r="F8" s="56">
        <v>-11.5</v>
      </c>
      <c r="G8" s="14"/>
      <c r="H8" s="15" t="s">
        <v>12</v>
      </c>
      <c r="I8" s="16"/>
      <c r="L8" s="37" t="s">
        <v>17</v>
      </c>
      <c r="M8" s="41">
        <f ca="1">SUMIF(T_04[[catégorie]:[débit]],L8,T_04[crédit])</f>
        <v>0</v>
      </c>
      <c r="N8" s="44">
        <f ca="1">SUMIF(T_04[[catégorie]:[débit]],L8,T_04[débit])</f>
        <v>-108</v>
      </c>
      <c r="O8" s="47">
        <f t="shared" ca="1" si="0"/>
        <v>-108</v>
      </c>
    </row>
    <row r="9" spans="1:15" s="18" customFormat="1" ht="15" thickBot="1">
      <c r="A9" s="21" t="s">
        <v>19</v>
      </c>
      <c r="B9" s="79"/>
      <c r="C9" s="87"/>
      <c r="D9" t="s">
        <v>11</v>
      </c>
      <c r="E9" s="57">
        <v>17.989999999999998</v>
      </c>
      <c r="F9" s="58"/>
      <c r="G9" s="14"/>
      <c r="H9" s="15"/>
      <c r="I9" s="16" t="s">
        <v>12</v>
      </c>
      <c r="J9" s="20"/>
      <c r="L9" s="37" t="s">
        <v>11</v>
      </c>
      <c r="M9" s="41">
        <f ca="1">SUMIF(T_04[[catégorie]:[débit]],L9,T_04[crédit])</f>
        <v>112.99</v>
      </c>
      <c r="N9" s="44">
        <f ca="1">SUMIF(T_04[[catégorie]:[débit]],L9,T_04[débit])</f>
        <v>-96.34</v>
      </c>
      <c r="O9" s="47">
        <f t="shared" ca="1" si="0"/>
        <v>16.649999999999991</v>
      </c>
    </row>
    <row r="10" spans="1:15" s="18" customFormat="1" ht="15" thickBot="1">
      <c r="A10" s="21" t="s">
        <v>19</v>
      </c>
      <c r="B10" s="79"/>
      <c r="C10" s="87"/>
      <c r="D10" t="s">
        <v>13</v>
      </c>
      <c r="E10" s="57">
        <v>550.6</v>
      </c>
      <c r="F10" s="58"/>
      <c r="G10" s="14"/>
      <c r="H10" s="15"/>
      <c r="I10" s="16" t="s">
        <v>12</v>
      </c>
      <c r="J10" s="20"/>
      <c r="L10" s="38" t="s">
        <v>33</v>
      </c>
      <c r="M10" s="42">
        <f ca="1">SUM(M4:M9)</f>
        <v>839.97</v>
      </c>
      <c r="N10" s="45">
        <f ca="1">SUM(N4:N9)</f>
        <v>-619.81000000000006</v>
      </c>
      <c r="O10" s="48">
        <f t="shared" ca="1" si="0"/>
        <v>220.15999999999997</v>
      </c>
    </row>
    <row r="11" spans="1:15" s="18" customFormat="1" ht="15" thickTop="1">
      <c r="A11" s="21" t="s">
        <v>20</v>
      </c>
      <c r="B11" s="87"/>
      <c r="C11" s="87"/>
      <c r="D11" t="s">
        <v>13</v>
      </c>
      <c r="E11" s="59"/>
      <c r="F11" s="56">
        <v>-260.04000000000002</v>
      </c>
      <c r="G11" s="14"/>
      <c r="H11" s="15" t="s">
        <v>12</v>
      </c>
      <c r="I11" s="16"/>
      <c r="J11" s="22"/>
    </row>
    <row r="12" spans="1:15" s="18" customFormat="1">
      <c r="A12" s="21" t="s">
        <v>20</v>
      </c>
      <c r="B12" s="79"/>
      <c r="C12" s="87"/>
      <c r="D12" t="s">
        <v>18</v>
      </c>
      <c r="E12" s="59"/>
      <c r="F12" s="56">
        <v>-4.79</v>
      </c>
      <c r="G12" s="14"/>
      <c r="H12" s="15" t="s">
        <v>12</v>
      </c>
      <c r="I12" s="16"/>
      <c r="J12" s="22"/>
    </row>
    <row r="13" spans="1:15" s="18" customFormat="1">
      <c r="A13" s="21" t="s">
        <v>20</v>
      </c>
      <c r="B13" s="79"/>
      <c r="C13" s="87"/>
      <c r="D13" t="s">
        <v>13</v>
      </c>
      <c r="E13" s="59"/>
      <c r="F13" s="56">
        <v>-8.77</v>
      </c>
      <c r="G13" s="14" t="s">
        <v>12</v>
      </c>
      <c r="H13" s="15"/>
      <c r="I13" s="16"/>
      <c r="J13" s="22"/>
    </row>
    <row r="14" spans="1:15" s="18" customFormat="1">
      <c r="A14" s="21" t="s">
        <v>21</v>
      </c>
      <c r="B14" s="79"/>
      <c r="C14" s="87"/>
      <c r="D14" t="s">
        <v>14</v>
      </c>
      <c r="E14" s="59"/>
      <c r="F14" s="56">
        <v>-11.48</v>
      </c>
      <c r="G14" s="14"/>
      <c r="H14" s="15" t="s">
        <v>12</v>
      </c>
      <c r="I14" s="16"/>
    </row>
    <row r="15" spans="1:15" s="18" customFormat="1">
      <c r="A15" s="21" t="s">
        <v>22</v>
      </c>
      <c r="B15" s="79"/>
      <c r="C15" s="87"/>
      <c r="D15" t="s">
        <v>14</v>
      </c>
      <c r="E15" s="59"/>
      <c r="F15" s="56">
        <v>-44.71</v>
      </c>
      <c r="G15" s="14"/>
      <c r="H15" s="15" t="s">
        <v>12</v>
      </c>
      <c r="I15" s="16"/>
    </row>
    <row r="16" spans="1:15" s="18" customFormat="1">
      <c r="A16" s="21" t="s">
        <v>23</v>
      </c>
      <c r="B16" s="79"/>
      <c r="C16" s="87"/>
      <c r="D16" t="s">
        <v>11</v>
      </c>
      <c r="E16" s="57">
        <v>80</v>
      </c>
      <c r="F16" s="58"/>
      <c r="G16" s="14"/>
      <c r="H16" s="15"/>
      <c r="I16" s="16" t="s">
        <v>12</v>
      </c>
      <c r="J16" s="23"/>
    </row>
    <row r="17" spans="1:11" s="18" customFormat="1">
      <c r="A17" s="21" t="s">
        <v>23</v>
      </c>
      <c r="B17" s="79"/>
      <c r="C17" s="87"/>
      <c r="D17" t="s">
        <v>17</v>
      </c>
      <c r="E17" s="59"/>
      <c r="F17" s="56">
        <v>-16</v>
      </c>
      <c r="G17" s="14"/>
      <c r="H17" s="15" t="s">
        <v>12</v>
      </c>
      <c r="I17" s="16"/>
      <c r="J17"/>
    </row>
    <row r="18" spans="1:11" s="18" customFormat="1">
      <c r="A18" s="21" t="s">
        <v>23</v>
      </c>
      <c r="B18" s="79"/>
      <c r="C18" s="87"/>
      <c r="D18" t="s">
        <v>17</v>
      </c>
      <c r="E18" s="59"/>
      <c r="F18" s="56">
        <v>-13</v>
      </c>
      <c r="G18" s="14"/>
      <c r="H18" s="15" t="s">
        <v>12</v>
      </c>
      <c r="I18" s="16"/>
      <c r="J18"/>
    </row>
    <row r="19" spans="1:11">
      <c r="A19" s="21" t="s">
        <v>23</v>
      </c>
      <c r="B19" s="79"/>
      <c r="C19" s="87"/>
      <c r="D19" t="s">
        <v>14</v>
      </c>
      <c r="E19" s="59"/>
      <c r="F19" s="56">
        <v>-13.08</v>
      </c>
      <c r="G19" s="14"/>
      <c r="H19" s="15" t="s">
        <v>12</v>
      </c>
      <c r="I19" s="16"/>
      <c r="K19" s="25"/>
    </row>
    <row r="20" spans="1:11">
      <c r="A20" s="21" t="s">
        <v>24</v>
      </c>
      <c r="B20" s="79"/>
      <c r="C20" s="87"/>
      <c r="D20" t="s">
        <v>17</v>
      </c>
      <c r="E20" s="59"/>
      <c r="F20" s="56">
        <v>-18.5</v>
      </c>
      <c r="G20" s="14"/>
      <c r="H20" s="15" t="s">
        <v>12</v>
      </c>
      <c r="I20" s="16"/>
      <c r="J20" s="22"/>
      <c r="K20" s="25"/>
    </row>
    <row r="21" spans="1:11">
      <c r="A21" s="21" t="s">
        <v>24</v>
      </c>
      <c r="B21" s="79"/>
      <c r="C21" s="87"/>
      <c r="D21" t="s">
        <v>14</v>
      </c>
      <c r="E21" s="59"/>
      <c r="F21" s="56">
        <v>-13.8</v>
      </c>
      <c r="G21" s="14"/>
      <c r="H21" s="15" t="s">
        <v>12</v>
      </c>
      <c r="I21" s="16"/>
      <c r="J21" s="22"/>
    </row>
    <row r="22" spans="1:11">
      <c r="A22" s="21" t="s">
        <v>25</v>
      </c>
      <c r="B22" s="79"/>
      <c r="C22" s="87"/>
      <c r="D22" t="s">
        <v>14</v>
      </c>
      <c r="E22" s="59"/>
      <c r="F22" s="56">
        <v>-4.9000000000000004</v>
      </c>
      <c r="G22" s="14"/>
      <c r="H22" s="15" t="s">
        <v>12</v>
      </c>
      <c r="I22" s="16"/>
      <c r="J22" s="22"/>
    </row>
    <row r="23" spans="1:11">
      <c r="A23" s="21" t="s">
        <v>26</v>
      </c>
      <c r="B23" s="79"/>
      <c r="C23" s="87"/>
      <c r="D23" t="s">
        <v>17</v>
      </c>
      <c r="E23" s="59"/>
      <c r="F23" s="56">
        <v>-40</v>
      </c>
      <c r="G23" s="14"/>
      <c r="H23" s="15" t="s">
        <v>12</v>
      </c>
      <c r="I23" s="16"/>
    </row>
    <row r="24" spans="1:11">
      <c r="A24" s="21" t="s">
        <v>27</v>
      </c>
      <c r="B24" s="79"/>
      <c r="C24" s="87"/>
      <c r="D24" t="s">
        <v>18</v>
      </c>
      <c r="E24" s="59"/>
      <c r="F24" s="56">
        <v>-9.99</v>
      </c>
      <c r="G24" s="14" t="s">
        <v>12</v>
      </c>
      <c r="H24" s="15"/>
      <c r="I24" s="16"/>
    </row>
    <row r="25" spans="1:11" s="27" customFormat="1">
      <c r="A25" s="21" t="s">
        <v>28</v>
      </c>
      <c r="B25" s="79"/>
      <c r="C25" s="87"/>
      <c r="D25" t="s">
        <v>11</v>
      </c>
      <c r="E25" s="59"/>
      <c r="F25" s="56">
        <v>-48</v>
      </c>
      <c r="G25" s="14"/>
      <c r="H25" s="15" t="s">
        <v>12</v>
      </c>
      <c r="I25" s="16"/>
      <c r="J25" s="26"/>
    </row>
    <row r="26" spans="1:11" s="27" customFormat="1">
      <c r="A26" s="21" t="s">
        <v>28</v>
      </c>
      <c r="B26" s="71"/>
      <c r="C26" s="87"/>
      <c r="D26" t="s">
        <v>14</v>
      </c>
      <c r="E26" s="59"/>
      <c r="F26" s="56">
        <v>-8.65</v>
      </c>
      <c r="G26" s="14"/>
      <c r="H26" s="15" t="s">
        <v>12</v>
      </c>
      <c r="I26" s="16"/>
      <c r="J26" s="26"/>
    </row>
    <row r="27" spans="1:11">
      <c r="A27" s="21" t="s">
        <v>29</v>
      </c>
      <c r="B27" s="79"/>
      <c r="C27" s="87"/>
      <c r="D27" t="s">
        <v>14</v>
      </c>
      <c r="E27" s="59"/>
      <c r="F27" s="56">
        <v>-2.2599999999999998</v>
      </c>
      <c r="G27" s="14"/>
      <c r="H27" s="15" t="s">
        <v>12</v>
      </c>
      <c r="I27" s="16"/>
    </row>
    <row r="28" spans="1:11">
      <c r="A28" s="21" t="s">
        <v>29</v>
      </c>
      <c r="B28" s="79"/>
      <c r="C28" s="87"/>
      <c r="D28" t="s">
        <v>11</v>
      </c>
      <c r="E28" s="59"/>
      <c r="F28" s="56">
        <v>-13</v>
      </c>
      <c r="G28" s="14"/>
      <c r="H28" s="15" t="s">
        <v>12</v>
      </c>
      <c r="I28" s="16"/>
    </row>
    <row r="29" spans="1:11">
      <c r="A29" s="21" t="s">
        <v>29</v>
      </c>
      <c r="B29" s="79"/>
      <c r="C29" s="87"/>
      <c r="D29" t="s">
        <v>11</v>
      </c>
      <c r="E29" s="57">
        <v>15</v>
      </c>
      <c r="F29" s="58"/>
      <c r="G29" s="14"/>
      <c r="H29" s="15"/>
      <c r="I29" s="16" t="s">
        <v>12</v>
      </c>
    </row>
    <row r="30" spans="1:11">
      <c r="A30" s="21" t="s">
        <v>30</v>
      </c>
      <c r="B30" s="79"/>
      <c r="C30" s="87"/>
      <c r="D30" t="s">
        <v>11</v>
      </c>
      <c r="E30" s="59"/>
      <c r="F30" s="56">
        <v>-17.350000000000001</v>
      </c>
      <c r="G30" s="14"/>
      <c r="H30" s="15" t="s">
        <v>12</v>
      </c>
      <c r="I30" s="16"/>
    </row>
    <row r="31" spans="1:11">
      <c r="A31" s="21" t="s">
        <v>30</v>
      </c>
      <c r="B31" s="79"/>
      <c r="C31" s="87"/>
      <c r="D31" t="s">
        <v>16</v>
      </c>
      <c r="E31" s="59"/>
      <c r="F31" s="56">
        <v>-8</v>
      </c>
      <c r="G31" s="14"/>
      <c r="H31" s="15" t="s">
        <v>12</v>
      </c>
      <c r="I31" s="16"/>
    </row>
    <row r="32" spans="1:11">
      <c r="A32" s="12" t="s">
        <v>30</v>
      </c>
      <c r="B32" s="79"/>
      <c r="C32" s="88"/>
      <c r="D32" t="s">
        <v>14</v>
      </c>
      <c r="E32" s="63"/>
      <c r="F32" s="58">
        <v>-8</v>
      </c>
      <c r="G32" s="64"/>
      <c r="H32" s="65" t="s">
        <v>12</v>
      </c>
      <c r="I32" s="66"/>
    </row>
    <row r="33" spans="1:9">
      <c r="A33" s="50" t="s">
        <v>36</v>
      </c>
      <c r="B33" s="49"/>
      <c r="C33" s="51"/>
      <c r="E33" s="67">
        <f>SUBTOTAL(109,T_04[crédit])</f>
        <v>839.97</v>
      </c>
      <c r="F33" s="68">
        <f>SUBTOTAL(109,T_04[débit])</f>
        <v>-619.80999999999995</v>
      </c>
      <c r="G33" s="52"/>
      <c r="H33" s="53"/>
      <c r="I33" s="54"/>
    </row>
    <row r="34" spans="1:9">
      <c r="A34" s="28"/>
      <c r="B34" s="29"/>
      <c r="C34" s="29"/>
      <c r="D34" s="29"/>
      <c r="E34" s="30"/>
      <c r="F34" s="31"/>
      <c r="G34" s="5"/>
      <c r="H34" s="5"/>
      <c r="I34" s="5"/>
    </row>
    <row r="35" spans="1:9">
      <c r="I35" s="35"/>
    </row>
  </sheetData>
  <mergeCells count="6">
    <mergeCell ref="G1:I1"/>
    <mergeCell ref="G2:I2"/>
    <mergeCell ref="L2:O2"/>
    <mergeCell ref="E2:F2"/>
    <mergeCell ref="A1:C1"/>
    <mergeCell ref="E1:F1"/>
  </mergeCells>
  <conditionalFormatting sqref="D1:D31 D34:D1048576">
    <cfRule type="containsText" dxfId="223" priority="1" operator="containsText" text="autres">
      <formula>NOT(ISERROR(SEARCH("autres",D1)))</formula>
    </cfRule>
    <cfRule type="containsText" dxfId="222" priority="2" operator="containsText" text="loisirs">
      <formula>NOT(ISERROR(SEARCH("loisirs",D1)))</formula>
    </cfRule>
    <cfRule type="containsText" dxfId="221" priority="3" operator="containsText" text="électronique">
      <formula>NOT(ISERROR(SEARCH("électronique",D1)))</formula>
    </cfRule>
    <cfRule type="containsText" dxfId="220" priority="4" operator="containsText" text="transports">
      <formula>NOT(ISERROR(SEARCH("transports",D1)))</formula>
    </cfRule>
    <cfRule type="containsText" dxfId="219" priority="5" operator="containsText" text="courses">
      <formula>NOT(ISERROR(SEARCH("courses",D1)))</formula>
    </cfRule>
    <cfRule type="containsText" dxfId="218" priority="6" operator="containsText" text="fixe">
      <formula>NOT(ISERROR(SEARCH("fixe",D1)))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Avril!E2</f>
        <v>220.16000000000008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T_05[[#Totals],[crédit]]+T_05[[#Totals],[débit]]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SUMIF(T_05[[catégorie]:[débit]],L4,T_05[crédit])</f>
        <v>0</v>
      </c>
      <c r="N4" s="44">
        <f ca="1">SUMIF(T_05[[catégorie]:[débit]],L4,T_05[débit])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SUBTOTAL(109,T_05[crédit])</f>
        <v>0</v>
      </c>
      <c r="F5" s="68">
        <f>SUBTOTAL(109,T_05[débit])</f>
        <v>0</v>
      </c>
      <c r="G5" s="52"/>
      <c r="H5" s="53"/>
      <c r="I5" s="54"/>
      <c r="J5" s="20"/>
      <c r="K5" s="18"/>
      <c r="L5" s="37" t="s">
        <v>14</v>
      </c>
      <c r="M5" s="41">
        <f ca="1">SUMIF(T_05[[catégorie]:[débit]],L5,T_05[crédit])</f>
        <v>0</v>
      </c>
      <c r="N5" s="44">
        <f ca="1">SUMIF(T_05[[catégorie]:[débit]],L5,T_05[débit])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SUMIF(T_05[[catégorie]:[débit]],L6,T_05[crédit])</f>
        <v>0</v>
      </c>
      <c r="N6" s="44">
        <f ca="1">SUMIF(T_05[[catégorie]:[débit]],L6,T_05[débit])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SUMIF(T_05[[catégorie]:[débit]],L7,T_05[crédit])</f>
        <v>0</v>
      </c>
      <c r="N7" s="44">
        <f ca="1">SUMIF(T_05[[catégorie]:[débit]],L7,T_05[débit])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SUMIF(T_05[[catégorie]:[débit]],L8,T_05[crédit])</f>
        <v>0</v>
      </c>
      <c r="N8" s="44">
        <f ca="1">SUMIF(T_05[[catégorie]:[débit]],L8,T_05[débit])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SUMIF(T_05[[catégorie]:[débit]],L9,T_05[crédit])</f>
        <v>0</v>
      </c>
      <c r="N9" s="44">
        <f ca="1">SUMIF(T_05[[catégorie]:[débit]],L9,T_05[débit])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200" priority="1" operator="containsText" text="autres">
      <formula>NOT(ISERROR(SEARCH("autres",D1)))</formula>
    </cfRule>
    <cfRule type="containsText" dxfId="199" priority="2" operator="containsText" text="loisirs">
      <formula>NOT(ISERROR(SEARCH("loisirs",D1)))</formula>
    </cfRule>
    <cfRule type="containsText" dxfId="198" priority="3" operator="containsText" text="électronique">
      <formula>NOT(ISERROR(SEARCH("électronique",D1)))</formula>
    </cfRule>
    <cfRule type="containsText" dxfId="197" priority="4" operator="containsText" text="transports">
      <formula>NOT(ISERROR(SEARCH("transports",D1)))</formula>
    </cfRule>
    <cfRule type="containsText" dxfId="196" priority="5" operator="containsText" text="courses">
      <formula>NOT(ISERROR(SEARCH("courses",D1)))</formula>
    </cfRule>
    <cfRule type="containsText" dxfId="195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Mai!E2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T_06[[#Totals],[crédit]]+T_06[[#Totals],[débit]]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SUMIF(T_06[[catégorie]:[débit]],L4,T_06[crédit])</f>
        <v>0</v>
      </c>
      <c r="N4" s="44">
        <f ca="1">SUMIF(T_06[[catégorie]:[débit]],L4,T_06[débit])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SUBTOTAL(109,T_06[crédit])</f>
        <v>0</v>
      </c>
      <c r="F5" s="68">
        <f>SUBTOTAL(109,T_06[débit])</f>
        <v>0</v>
      </c>
      <c r="G5" s="52"/>
      <c r="H5" s="53"/>
      <c r="I5" s="54"/>
      <c r="J5" s="20"/>
      <c r="K5" s="18"/>
      <c r="L5" s="37" t="s">
        <v>14</v>
      </c>
      <c r="M5" s="41">
        <f ca="1">SUMIF(T_06[[catégorie]:[débit]],L5,T_06[crédit])</f>
        <v>0</v>
      </c>
      <c r="N5" s="44">
        <f ca="1">SUMIF(T_06[[catégorie]:[débit]],L5,T_06[débit])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SUMIF(T_06[[catégorie]:[débit]],L6,T_06[crédit])</f>
        <v>0</v>
      </c>
      <c r="N6" s="44">
        <f ca="1">SUMIF(T_06[[catégorie]:[débit]],L6,T_06[débit])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SUMIF(T_06[[catégorie]:[débit]],L7,T_06[crédit])</f>
        <v>0</v>
      </c>
      <c r="N7" s="44">
        <f ca="1">SUMIF(T_06[[catégorie]:[débit]],L7,T_06[débit])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SUMIF(T_06[[catégorie]:[débit]],L8,T_06[crédit])</f>
        <v>0</v>
      </c>
      <c r="N8" s="44">
        <f ca="1">SUMIF(T_06[[catégorie]:[débit]],L8,T_06[débit])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SUMIF(T_06[[catégorie]:[débit]],L9,T_06[crédit])</f>
        <v>0</v>
      </c>
      <c r="N9" s="44">
        <f ca="1">SUMIF(T_06[[catégorie]:[débit]],L9,T_06[débit])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175" priority="1" operator="containsText" text="autres">
      <formula>NOT(ISERROR(SEARCH("autres",D1)))</formula>
    </cfRule>
    <cfRule type="containsText" dxfId="174" priority="2" operator="containsText" text="loisirs">
      <formula>NOT(ISERROR(SEARCH("loisirs",D1)))</formula>
    </cfRule>
    <cfRule type="containsText" dxfId="173" priority="3" operator="containsText" text="électronique">
      <formula>NOT(ISERROR(SEARCH("électronique",D1)))</formula>
    </cfRule>
    <cfRule type="containsText" dxfId="172" priority="4" operator="containsText" text="transports">
      <formula>NOT(ISERROR(SEARCH("transports",D1)))</formula>
    </cfRule>
    <cfRule type="containsText" dxfId="171" priority="5" operator="containsText" text="courses">
      <formula>NOT(ISERROR(SEARCH("courses",D1)))</formula>
    </cfRule>
    <cfRule type="containsText" dxfId="170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Juin!E2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T_07[[#Totals],[crédit]]+T_07[[#Totals],[débit]]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SUMIF(T_07[[catégorie]:[débit]],L4,T_07[crédit])</f>
        <v>0</v>
      </c>
      <c r="N4" s="44">
        <f ca="1">SUMIF(T_07[[catégorie]:[débit]],L4,T_07[débit])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SUBTOTAL(109,T_07[crédit])</f>
        <v>0</v>
      </c>
      <c r="F5" s="68">
        <f>SUBTOTAL(109,T_07[débit])</f>
        <v>0</v>
      </c>
      <c r="G5" s="52"/>
      <c r="H5" s="53"/>
      <c r="I5" s="54"/>
      <c r="J5" s="20"/>
      <c r="K5" s="18"/>
      <c r="L5" s="37" t="s">
        <v>14</v>
      </c>
      <c r="M5" s="41">
        <f ca="1">SUMIF(T_07[[catégorie]:[débit]],L5,T_07[crédit])</f>
        <v>0</v>
      </c>
      <c r="N5" s="44">
        <f ca="1">SUMIF(T_07[[catégorie]:[débit]],L5,T_07[débit])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SUMIF(T_07[[catégorie]:[débit]],L6,T_07[crédit])</f>
        <v>0</v>
      </c>
      <c r="N6" s="44">
        <f ca="1">SUMIF(T_07[[catégorie]:[débit]],L6,T_07[débit])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SUMIF(T_07[[catégorie]:[débit]],L7,T_07[crédit])</f>
        <v>0</v>
      </c>
      <c r="N7" s="44">
        <f ca="1">SUMIF(T_07[[catégorie]:[débit]],L7,T_07[débit])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SUMIF(T_07[[catégorie]:[débit]],L8,T_07[crédit])</f>
        <v>0</v>
      </c>
      <c r="N8" s="44">
        <f ca="1">SUMIF(T_07[[catégorie]:[débit]],L8,T_07[débit])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SUMIF(T_07[[catégorie]:[débit]],L9,T_07[crédit])</f>
        <v>0</v>
      </c>
      <c r="N9" s="44">
        <f ca="1">SUMIF(T_07[[catégorie]:[débit]],L9,T_07[débit])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150" priority="1" operator="containsText" text="autres">
      <formula>NOT(ISERROR(SEARCH("autres",D1)))</formula>
    </cfRule>
    <cfRule type="containsText" dxfId="149" priority="2" operator="containsText" text="loisirs">
      <formula>NOT(ISERROR(SEARCH("loisirs",D1)))</formula>
    </cfRule>
    <cfRule type="containsText" dxfId="148" priority="3" operator="containsText" text="électronique">
      <formula>NOT(ISERROR(SEARCH("électronique",D1)))</formula>
    </cfRule>
    <cfRule type="containsText" dxfId="147" priority="4" operator="containsText" text="transports">
      <formula>NOT(ISERROR(SEARCH("transports",D1)))</formula>
    </cfRule>
    <cfRule type="containsText" dxfId="146" priority="5" operator="containsText" text="courses">
      <formula>NOT(ISERROR(SEARCH("courses",D1)))</formula>
    </cfRule>
    <cfRule type="containsText" dxfId="145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Juillet!E2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T_08[[#Totals],[crédit]]+T_08[[#Totals],[débit]]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SUMIF(T_08[[catégorie]:[débit]],L4,T_08[crédit])</f>
        <v>0</v>
      </c>
      <c r="N4" s="44">
        <f ca="1">SUMIF(T_08[[catégorie]:[débit]],L4,T_08[débit])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SUBTOTAL(109,T_08[crédit])</f>
        <v>0</v>
      </c>
      <c r="F5" s="68">
        <f>SUBTOTAL(109,T_08[débit])</f>
        <v>0</v>
      </c>
      <c r="G5" s="52"/>
      <c r="H5" s="53"/>
      <c r="I5" s="54"/>
      <c r="J5" s="20"/>
      <c r="K5" s="18"/>
      <c r="L5" s="37" t="s">
        <v>14</v>
      </c>
      <c r="M5" s="41">
        <f ca="1">SUMIF(T_08[[catégorie]:[débit]],L5,T_08[crédit])</f>
        <v>0</v>
      </c>
      <c r="N5" s="44">
        <f ca="1">SUMIF(T_08[[catégorie]:[débit]],L5,T_08[débit])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SUMIF(T_08[[catégorie]:[débit]],L6,T_08[crédit])</f>
        <v>0</v>
      </c>
      <c r="N6" s="44">
        <f ca="1">SUMIF(T_08[[catégorie]:[débit]],L6,T_08[débit])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SUMIF(T_08[[catégorie]:[débit]],L7,T_08[crédit])</f>
        <v>0</v>
      </c>
      <c r="N7" s="44">
        <f ca="1">SUMIF(T_08[[catégorie]:[débit]],L7,T_08[débit])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SUMIF(T_08[[catégorie]:[débit]],L8,T_08[crédit])</f>
        <v>0</v>
      </c>
      <c r="N8" s="44">
        <f ca="1">SUMIF(T_08[[catégorie]:[débit]],L8,T_08[débit])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SUMIF(T_08[[catégorie]:[débit]],L9,T_08[crédit])</f>
        <v>0</v>
      </c>
      <c r="N9" s="44">
        <f ca="1">SUMIF(T_08[[catégorie]:[débit]],L9,T_08[débit])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125" priority="1" operator="containsText" text="autres">
      <formula>NOT(ISERROR(SEARCH("autres",D1)))</formula>
    </cfRule>
    <cfRule type="containsText" dxfId="124" priority="2" operator="containsText" text="loisirs">
      <formula>NOT(ISERROR(SEARCH("loisirs",D1)))</formula>
    </cfRule>
    <cfRule type="containsText" dxfId="123" priority="3" operator="containsText" text="électronique">
      <formula>NOT(ISERROR(SEARCH("électronique",D1)))</formula>
    </cfRule>
    <cfRule type="containsText" dxfId="122" priority="4" operator="containsText" text="transports">
      <formula>NOT(ISERROR(SEARCH("transports",D1)))</formula>
    </cfRule>
    <cfRule type="containsText" dxfId="121" priority="5" operator="containsText" text="courses">
      <formula>NOT(ISERROR(SEARCH("courses",D1)))</formula>
    </cfRule>
    <cfRule type="containsText" dxfId="120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50"/>
  <sheetViews>
    <sheetView workbookViewId="0">
      <selection activeCell="F4" sqref="F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Août!E2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T_09[[#Totals],[crédit]]+T_09[[#Totals],[débit]]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SUMIF(T_09[[catégorie]:[débit]],L4,T_09[crédit])</f>
        <v>0</v>
      </c>
      <c r="N4" s="44">
        <f ca="1">SUMIF(T_09[[catégorie]:[débit]],L4,T_09[débit])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SUBTOTAL(109,T_09[crédit])</f>
        <v>0</v>
      </c>
      <c r="F5" s="68">
        <f>SUBTOTAL(109,T_09[débit])</f>
        <v>0</v>
      </c>
      <c r="G5" s="52"/>
      <c r="H5" s="53"/>
      <c r="I5" s="54"/>
      <c r="J5" s="20"/>
      <c r="K5" s="18"/>
      <c r="L5" s="37" t="s">
        <v>14</v>
      </c>
      <c r="M5" s="41">
        <f ca="1">SUMIF(T_09[[catégorie]:[débit]],L5,T_09[crédit])</f>
        <v>0</v>
      </c>
      <c r="N5" s="44">
        <f ca="1">SUMIF(T_09[[catégorie]:[débit]],L5,T_09[débit])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SUMIF(T_09[[catégorie]:[débit]],L6,T_09[crédit])</f>
        <v>0</v>
      </c>
      <c r="N6" s="44">
        <f ca="1">SUMIF(T_09[[catégorie]:[débit]],L6,T_09[débit])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SUMIF(T_09[[catégorie]:[débit]],L7,T_09[crédit])</f>
        <v>0</v>
      </c>
      <c r="N7" s="44">
        <f ca="1">SUMIF(T_09[[catégorie]:[débit]],L7,T_09[débit])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SUMIF(T_09[[catégorie]:[débit]],L8,T_09[crédit])</f>
        <v>0</v>
      </c>
      <c r="N8" s="44">
        <f ca="1">SUMIF(T_09[[catégorie]:[débit]],L8,T_09[débit])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SUMIF(T_09[[catégorie]:[débit]],L9,T_09[crédit])</f>
        <v>0</v>
      </c>
      <c r="N9" s="44">
        <f ca="1">SUMIF(T_09[[catégorie]:[débit]],L9,T_09[débit])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100" priority="1" operator="containsText" text="autres">
      <formula>NOT(ISERROR(SEARCH("autres",D1)))</formula>
    </cfRule>
    <cfRule type="containsText" dxfId="99" priority="2" operator="containsText" text="loisirs">
      <formula>NOT(ISERROR(SEARCH("loisirs",D1)))</formula>
    </cfRule>
    <cfRule type="containsText" dxfId="98" priority="3" operator="containsText" text="électronique">
      <formula>NOT(ISERROR(SEARCH("électronique",D1)))</formula>
    </cfRule>
    <cfRule type="containsText" dxfId="97" priority="4" operator="containsText" text="transports">
      <formula>NOT(ISERROR(SEARCH("transports",D1)))</formula>
    </cfRule>
    <cfRule type="containsText" dxfId="96" priority="5" operator="containsText" text="courses">
      <formula>NOT(ISERROR(SEARCH("courses",D1)))</formula>
    </cfRule>
    <cfRule type="containsText" dxfId="95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Septembre!E2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T_10[[#Totals],[crédit]]+T_10[[#Totals],[débit]]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13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SUMIF(T_10[[catégorie]:[débit]],L4,T_10[crédit])</f>
        <v>0</v>
      </c>
      <c r="N4" s="44">
        <f ca="1">SUMIF(T_10[[catégorie]:[débit]],L4,T_10[débit])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SUBTOTAL(109,T_10[crédit])</f>
        <v>0</v>
      </c>
      <c r="F5" s="68">
        <f>SUBTOTAL(109,T_10[débit])</f>
        <v>0</v>
      </c>
      <c r="G5" s="52"/>
      <c r="H5" s="53"/>
      <c r="I5" s="54"/>
      <c r="J5" s="20"/>
      <c r="K5" s="18"/>
      <c r="L5" s="37" t="s">
        <v>14</v>
      </c>
      <c r="M5" s="41">
        <f ca="1">SUMIF(T_10[[catégorie]:[débit]],L5,T_10[crédit])</f>
        <v>0</v>
      </c>
      <c r="N5" s="44">
        <f ca="1">SUMIF(T_10[[catégorie]:[débit]],L5,T_10[débit])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SUMIF(T_10[[catégorie]:[débit]],L6,T_10[crédit])</f>
        <v>0</v>
      </c>
      <c r="N6" s="44">
        <f ca="1">SUMIF(T_10[[catégorie]:[débit]],L6,T_10[débit])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SUMIF(T_10[[catégorie]:[débit]],L7,T_10[crédit])</f>
        <v>0</v>
      </c>
      <c r="N7" s="44">
        <f ca="1">SUMIF(T_10[[catégorie]:[débit]],L7,T_10[débit])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SUMIF(T_10[[catégorie]:[débit]],L8,T_10[crédit])</f>
        <v>0</v>
      </c>
      <c r="N8" s="44">
        <f ca="1">SUMIF(T_10[[catégorie]:[débit]],L8,T_10[débit])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SUMIF(T_10[[catégorie]:[débit]],L9,T_10[crédit])</f>
        <v>0</v>
      </c>
      <c r="N9" s="44">
        <f ca="1">SUMIF(T_10[[catégorie]:[débit]],L9,T_10[débit])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75" priority="1" operator="containsText" text="autres">
      <formula>NOT(ISERROR(SEARCH("autres",D1)))</formula>
    </cfRule>
    <cfRule type="containsText" dxfId="74" priority="2" operator="containsText" text="loisirs">
      <formula>NOT(ISERROR(SEARCH("loisirs",D1)))</formula>
    </cfRule>
    <cfRule type="containsText" dxfId="73" priority="3" operator="containsText" text="électronique">
      <formula>NOT(ISERROR(SEARCH("électronique",D1)))</formula>
    </cfRule>
    <cfRule type="containsText" dxfId="72" priority="4" operator="containsText" text="transports">
      <formula>NOT(ISERROR(SEARCH("transports",D1)))</formula>
    </cfRule>
    <cfRule type="containsText" dxfId="71" priority="5" operator="containsText" text="courses">
      <formula>NOT(ISERROR(SEARCH("courses",D1)))</formula>
    </cfRule>
    <cfRule type="containsText" dxfId="70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50"/>
  <sheetViews>
    <sheetView workbookViewId="0">
      <selection activeCell="G4" sqref="G4:I4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Octobre!E2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T_11[[#Totals],[crédit]]+T_11[[#Totals],[débit]]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8"/>
      <c r="B4" s="86"/>
      <c r="C4" s="87"/>
      <c r="D4" s="92"/>
      <c r="E4" s="55"/>
      <c r="F4" s="56"/>
      <c r="G4" s="89"/>
      <c r="H4" s="90"/>
      <c r="I4" s="91"/>
      <c r="J4" s="17"/>
      <c r="K4" s="18"/>
      <c r="L4" s="37" t="s">
        <v>13</v>
      </c>
      <c r="M4" s="41">
        <f ca="1">SUMIF(T_11[[catégorie]:[débit]],L4,T_11[crédit])</f>
        <v>0</v>
      </c>
      <c r="N4" s="44">
        <f ca="1">SUMIF(T_11[[catégorie]:[débit]],L4,T_11[débit])</f>
        <v>0</v>
      </c>
      <c r="O4" s="47">
        <f ca="1">M4+N4</f>
        <v>0</v>
      </c>
    </row>
    <row r="5" spans="1:15" ht="15" thickBot="1">
      <c r="A5" s="50" t="s">
        <v>36</v>
      </c>
      <c r="B5" s="49"/>
      <c r="C5" s="51"/>
      <c r="E5" s="67">
        <f>SUBTOTAL(109,T_11[crédit])</f>
        <v>0</v>
      </c>
      <c r="F5" s="68">
        <f>SUBTOTAL(109,T_11[débit])</f>
        <v>0</v>
      </c>
      <c r="G5" s="52"/>
      <c r="H5" s="53"/>
      <c r="I5" s="54"/>
      <c r="J5" s="20"/>
      <c r="K5" s="18"/>
      <c r="L5" s="37" t="s">
        <v>14</v>
      </c>
      <c r="M5" s="41">
        <f ca="1">SUMIF(T_11[[catégorie]:[débit]],L5,T_11[crédit])</f>
        <v>0</v>
      </c>
      <c r="N5" s="44">
        <f ca="1">SUMIF(T_11[[catégorie]:[débit]],L5,T_11[débit])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SUMIF(T_11[[catégorie]:[débit]],L6,T_11[crédit])</f>
        <v>0</v>
      </c>
      <c r="N6" s="44">
        <f ca="1">SUMIF(T_11[[catégorie]:[débit]],L6,T_11[débit])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SUMIF(T_11[[catégorie]:[débit]],L7,T_11[crédit])</f>
        <v>0</v>
      </c>
      <c r="N7" s="44">
        <f ca="1">SUMIF(T_11[[catégorie]:[débit]],L7,T_11[débit])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SUMIF(T_11[[catégorie]:[débit]],L8,T_11[crédit])</f>
        <v>0</v>
      </c>
      <c r="N8" s="44">
        <f ca="1">SUMIF(T_11[[catégorie]:[débit]],L8,T_11[débit])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SUMIF(T_11[[catégorie]:[débit]],L9,T_11[crédit])</f>
        <v>0</v>
      </c>
      <c r="N9" s="44">
        <f ca="1">SUMIF(T_11[[catégorie]:[débit]],L9,T_11[débit])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1:D4 D6:D22">
    <cfRule type="containsText" dxfId="50" priority="1" operator="containsText" text="autres">
      <formula>NOT(ISERROR(SEARCH("autres",D1)))</formula>
    </cfRule>
    <cfRule type="containsText" dxfId="49" priority="2" operator="containsText" text="loisirs">
      <formula>NOT(ISERROR(SEARCH("loisirs",D1)))</formula>
    </cfRule>
    <cfRule type="containsText" dxfId="48" priority="3" operator="containsText" text="électronique">
      <formula>NOT(ISERROR(SEARCH("électronique",D1)))</formula>
    </cfRule>
    <cfRule type="containsText" dxfId="47" priority="4" operator="containsText" text="transports">
      <formula>NOT(ISERROR(SEARCH("transports",D1)))</formula>
    </cfRule>
    <cfRule type="containsText" dxfId="46" priority="5" operator="containsText" text="courses">
      <formula>NOT(ISERROR(SEARCH("courses",D1)))</formula>
    </cfRule>
    <cfRule type="containsText" dxfId="45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50"/>
  <sheetViews>
    <sheetView workbookViewId="0">
      <selection activeCell="K22" sqref="K22"/>
    </sheetView>
  </sheetViews>
  <sheetFormatPr baseColWidth="10" defaultRowHeight="14.4"/>
  <cols>
    <col min="1" max="1" width="9.77734375" customWidth="1"/>
    <col min="2" max="2" width="20.77734375" customWidth="1"/>
    <col min="3" max="3" width="50.77734375" customWidth="1"/>
    <col min="4" max="4" width="13.77734375" customWidth="1"/>
    <col min="7" max="9" width="4.77734375" customWidth="1"/>
  </cols>
  <sheetData>
    <row r="1" spans="1:15" ht="16.2" thickBot="1">
      <c r="A1" s="107" t="s">
        <v>0</v>
      </c>
      <c r="B1" s="107"/>
      <c r="C1" s="107"/>
      <c r="D1" s="3" t="s">
        <v>38</v>
      </c>
      <c r="E1" s="108">
        <f>Novembre!E2</f>
        <v>0</v>
      </c>
      <c r="F1" s="109"/>
      <c r="G1" s="110"/>
      <c r="H1" s="110"/>
      <c r="I1" s="110"/>
      <c r="J1" s="1"/>
    </row>
    <row r="2" spans="1:15" ht="16.2" thickBot="1">
      <c r="A2" s="39"/>
      <c r="B2" s="3"/>
      <c r="C2" s="3"/>
      <c r="D2" s="3" t="s">
        <v>37</v>
      </c>
      <c r="E2" s="111">
        <f>T_012[[#Totals],[crédit]]+T_012[[#Totals],[débit]]</f>
        <v>0</v>
      </c>
      <c r="F2" s="112"/>
      <c r="G2" s="113"/>
      <c r="H2" s="113"/>
      <c r="I2" s="113"/>
      <c r="J2" s="4"/>
      <c r="K2" s="5"/>
      <c r="L2" s="106" t="s">
        <v>34</v>
      </c>
      <c r="M2" s="106"/>
      <c r="N2" s="106"/>
      <c r="O2" s="106"/>
    </row>
    <row r="3" spans="1:15" ht="15.6" thickTop="1" thickBot="1">
      <c r="A3" s="6" t="s">
        <v>1</v>
      </c>
      <c r="B3" s="7" t="s">
        <v>2</v>
      </c>
      <c r="C3" s="8" t="s">
        <v>3</v>
      </c>
      <c r="D3" s="9" t="s">
        <v>4</v>
      </c>
      <c r="E3" s="60" t="s">
        <v>5</v>
      </c>
      <c r="F3" s="61" t="s">
        <v>6</v>
      </c>
      <c r="G3" s="7" t="s">
        <v>7</v>
      </c>
      <c r="H3" s="7" t="s">
        <v>8</v>
      </c>
      <c r="I3" s="7" t="s">
        <v>9</v>
      </c>
      <c r="J3" s="10"/>
      <c r="K3" s="11"/>
      <c r="L3" s="36"/>
      <c r="M3" s="40" t="s">
        <v>31</v>
      </c>
      <c r="N3" s="43" t="s">
        <v>32</v>
      </c>
      <c r="O3" s="46" t="s">
        <v>35</v>
      </c>
    </row>
    <row r="4" spans="1:15" ht="15" thickBot="1">
      <c r="A4" s="70"/>
      <c r="B4" s="71"/>
      <c r="C4" s="72"/>
      <c r="D4" s="9"/>
      <c r="E4" s="63"/>
      <c r="F4" s="58"/>
      <c r="G4" s="73"/>
      <c r="H4" s="74"/>
      <c r="I4" s="75"/>
      <c r="J4" s="17"/>
      <c r="K4" s="18"/>
      <c r="L4" s="37" t="s">
        <v>13</v>
      </c>
      <c r="M4" s="41">
        <f ca="1">SUMIF(T_012[[catégorie]:[débit]],L4,T_012[crédit])</f>
        <v>0</v>
      </c>
      <c r="N4" s="44">
        <f ca="1">SUMIF(T_012[[catégorie]:[débit]],L4,T_012[débit])</f>
        <v>0</v>
      </c>
      <c r="O4" s="47">
        <f ca="1">M4+N4</f>
        <v>0</v>
      </c>
    </row>
    <row r="5" spans="1:15" ht="15" thickBot="1">
      <c r="A5" s="12" t="s">
        <v>36</v>
      </c>
      <c r="B5" s="19"/>
      <c r="C5" s="62"/>
      <c r="E5" s="84">
        <f>SUBTOTAL(109,T_012[crédit])</f>
        <v>0</v>
      </c>
      <c r="F5" s="85">
        <f>SUBTOTAL(109,T_012[débit])</f>
        <v>0</v>
      </c>
      <c r="G5" s="64"/>
      <c r="H5" s="65"/>
      <c r="I5" s="66"/>
      <c r="J5" s="20"/>
      <c r="K5" s="18"/>
      <c r="L5" s="37" t="s">
        <v>14</v>
      </c>
      <c r="M5" s="41">
        <f ca="1">SUMIF(T_012[[catégorie]:[débit]],L5,T_012[crédit])</f>
        <v>0</v>
      </c>
      <c r="N5" s="44">
        <f ca="1">SUMIF(T_012[[catégorie]:[débit]],L5,T_012[débit])</f>
        <v>0</v>
      </c>
      <c r="O5" s="47">
        <f t="shared" ref="O5:O10" ca="1" si="0">M5+N5</f>
        <v>0</v>
      </c>
    </row>
    <row r="6" spans="1:15" ht="15" thickBot="1">
      <c r="A6" s="28"/>
      <c r="B6" s="29"/>
      <c r="C6" s="29"/>
      <c r="D6" s="29"/>
      <c r="E6" s="30"/>
      <c r="F6" s="31"/>
      <c r="G6" s="5"/>
      <c r="H6" s="5"/>
      <c r="I6" s="5"/>
      <c r="J6" s="20"/>
      <c r="K6" s="18"/>
      <c r="L6" s="37" t="s">
        <v>16</v>
      </c>
      <c r="M6" s="41">
        <f ca="1">SUMIF(T_012[[catégorie]:[débit]],L6,T_012[crédit])</f>
        <v>0</v>
      </c>
      <c r="N6" s="44">
        <f ca="1">SUMIF(T_012[[catégorie]:[débit]],L6,T_012[débit])</f>
        <v>0</v>
      </c>
      <c r="O6" s="47">
        <f t="shared" ca="1" si="0"/>
        <v>0</v>
      </c>
    </row>
    <row r="7" spans="1:15" ht="15" thickBot="1">
      <c r="A7" s="21"/>
      <c r="B7" s="32"/>
      <c r="E7" s="33"/>
      <c r="F7" s="34"/>
      <c r="G7" s="18"/>
      <c r="H7" s="18"/>
      <c r="I7" s="35"/>
      <c r="J7" s="20"/>
      <c r="K7" s="18"/>
      <c r="L7" s="37" t="s">
        <v>18</v>
      </c>
      <c r="M7" s="41">
        <f ca="1">SUMIF(T_012[[catégorie]:[débit]],L7,T_012[crédit])</f>
        <v>0</v>
      </c>
      <c r="N7" s="44">
        <f ca="1">SUMIF(T_012[[catégorie]:[débit]],L7,T_012[débit])</f>
        <v>0</v>
      </c>
      <c r="O7" s="47">
        <f t="shared" ca="1" si="0"/>
        <v>0</v>
      </c>
    </row>
    <row r="8" spans="1:15" ht="15" thickBot="1">
      <c r="A8" s="21"/>
      <c r="B8" s="32"/>
      <c r="E8" s="33"/>
      <c r="F8" s="34"/>
      <c r="G8" s="18"/>
      <c r="H8" s="18"/>
      <c r="I8" s="18"/>
      <c r="J8" s="18"/>
      <c r="K8" s="18"/>
      <c r="L8" s="37" t="s">
        <v>17</v>
      </c>
      <c r="M8" s="41">
        <f ca="1">SUMIF(T_012[[catégorie]:[débit]],L8,T_012[crédit])</f>
        <v>0</v>
      </c>
      <c r="N8" s="44">
        <f ca="1">SUMIF(T_012[[catégorie]:[débit]],L8,T_012[débit])</f>
        <v>0</v>
      </c>
      <c r="O8" s="47">
        <f t="shared" ca="1" si="0"/>
        <v>0</v>
      </c>
    </row>
    <row r="9" spans="1:15" ht="15" thickBot="1">
      <c r="A9" s="21"/>
      <c r="B9" s="32"/>
      <c r="E9" s="33"/>
      <c r="F9" s="34"/>
      <c r="G9" s="18"/>
      <c r="H9" s="18"/>
      <c r="I9" s="18"/>
      <c r="J9" s="20"/>
      <c r="K9" s="18"/>
      <c r="L9" s="37" t="s">
        <v>11</v>
      </c>
      <c r="M9" s="41">
        <f ca="1">SUMIF(T_012[[catégorie]:[débit]],L9,T_012[crédit])</f>
        <v>0</v>
      </c>
      <c r="N9" s="44">
        <f ca="1">SUMIF(T_012[[catégorie]:[débit]],L9,T_012[débit])</f>
        <v>0</v>
      </c>
      <c r="O9" s="47">
        <f t="shared" ca="1" si="0"/>
        <v>0</v>
      </c>
    </row>
    <row r="10" spans="1:15" ht="15" thickBot="1">
      <c r="A10" s="21"/>
      <c r="B10" s="32"/>
      <c r="E10" s="33"/>
      <c r="F10" s="34"/>
      <c r="G10" s="18"/>
      <c r="H10" s="18"/>
      <c r="I10" s="18"/>
      <c r="J10" s="20"/>
      <c r="K10" s="18"/>
      <c r="L10" s="38" t="s">
        <v>33</v>
      </c>
      <c r="M10" s="42">
        <f ca="1">SUM(M4:M9)</f>
        <v>0</v>
      </c>
      <c r="N10" s="45">
        <f ca="1">SUM(N4:N9)</f>
        <v>0</v>
      </c>
      <c r="O10" s="48">
        <f t="shared" ca="1" si="0"/>
        <v>0</v>
      </c>
    </row>
    <row r="11" spans="1:15" ht="15" thickTop="1">
      <c r="A11" s="21"/>
      <c r="B11" s="32"/>
      <c r="E11" s="33"/>
      <c r="F11" s="34"/>
      <c r="G11" s="18"/>
      <c r="H11" s="18"/>
      <c r="I11" s="18"/>
      <c r="J11" s="22"/>
      <c r="K11" s="18"/>
      <c r="L11" s="18"/>
      <c r="M11" s="18"/>
      <c r="N11" s="18"/>
      <c r="O11" s="18"/>
    </row>
    <row r="12" spans="1:15">
      <c r="A12" s="21"/>
      <c r="B12" s="32"/>
      <c r="E12" s="33"/>
      <c r="F12" s="34"/>
      <c r="G12" s="18"/>
      <c r="H12" s="18"/>
      <c r="I12" s="18"/>
      <c r="J12" s="22"/>
      <c r="K12" s="18"/>
      <c r="L12" s="18"/>
      <c r="M12" s="18"/>
      <c r="N12" s="18"/>
      <c r="O12" s="18"/>
    </row>
    <row r="13" spans="1:15">
      <c r="A13" s="21"/>
      <c r="B13" s="32"/>
      <c r="E13" s="33"/>
      <c r="F13" s="34"/>
      <c r="G13" s="18"/>
      <c r="H13" s="18"/>
      <c r="I13" s="18"/>
      <c r="J13" s="22"/>
      <c r="K13" s="18"/>
      <c r="L13" s="18"/>
      <c r="M13" s="18"/>
      <c r="N13" s="18"/>
      <c r="O13" s="18"/>
    </row>
    <row r="14" spans="1:15">
      <c r="A14" s="21"/>
      <c r="B14" s="32"/>
      <c r="E14" s="33"/>
      <c r="F14" s="34"/>
      <c r="G14" s="18"/>
      <c r="H14" s="18"/>
      <c r="I14" s="18"/>
      <c r="J14" s="18"/>
      <c r="K14" s="18"/>
      <c r="L14" s="18"/>
      <c r="M14" s="18"/>
      <c r="N14" s="18"/>
      <c r="O14" s="18"/>
    </row>
    <row r="15" spans="1:15">
      <c r="A15" s="21"/>
      <c r="B15" s="32"/>
      <c r="E15" s="33"/>
      <c r="F15" s="34"/>
      <c r="G15" s="18"/>
      <c r="H15" s="18"/>
      <c r="I15" s="18"/>
      <c r="J15" s="18"/>
      <c r="K15" s="18"/>
      <c r="L15" s="18"/>
      <c r="M15" s="18"/>
      <c r="N15" s="18"/>
      <c r="O15" s="18"/>
    </row>
    <row r="16" spans="1:15">
      <c r="A16" s="21"/>
      <c r="B16" s="32"/>
      <c r="E16" s="33"/>
      <c r="F16" s="34"/>
      <c r="G16" s="18"/>
      <c r="H16" s="18"/>
      <c r="I16" s="18"/>
      <c r="J16" s="23"/>
      <c r="K16" s="18"/>
      <c r="L16" s="18"/>
      <c r="M16" s="18"/>
      <c r="N16" s="18"/>
      <c r="O16" s="18"/>
    </row>
    <row r="17" spans="1:15">
      <c r="A17" s="21"/>
      <c r="B17" s="32"/>
      <c r="E17" s="33"/>
      <c r="F17" s="34"/>
      <c r="G17" s="18"/>
      <c r="H17" s="18"/>
      <c r="I17" s="18"/>
      <c r="K17" s="18"/>
      <c r="L17" s="18"/>
      <c r="M17" s="18"/>
      <c r="N17" s="18"/>
      <c r="O17" s="18"/>
    </row>
    <row r="18" spans="1:15">
      <c r="A18" s="21"/>
      <c r="B18" s="32"/>
      <c r="E18" s="33"/>
      <c r="F18" s="34"/>
      <c r="G18" s="18"/>
      <c r="H18" s="18"/>
      <c r="I18" s="18"/>
      <c r="K18" s="18"/>
      <c r="L18" s="18"/>
      <c r="M18" s="18"/>
      <c r="N18" s="18"/>
      <c r="O18" s="18"/>
    </row>
    <row r="19" spans="1:15">
      <c r="A19" s="21"/>
      <c r="B19" s="32"/>
      <c r="E19" s="33"/>
      <c r="F19" s="34"/>
      <c r="G19" s="18"/>
      <c r="H19" s="18"/>
      <c r="I19" s="18"/>
      <c r="J19" s="24"/>
      <c r="K19" s="25"/>
    </row>
    <row r="20" spans="1:15">
      <c r="A20" s="21"/>
      <c r="B20" s="32"/>
      <c r="E20" s="33"/>
      <c r="F20" s="34"/>
      <c r="G20" s="18"/>
      <c r="H20" s="18"/>
      <c r="I20" s="18"/>
      <c r="J20" s="22"/>
      <c r="K20" s="25"/>
    </row>
    <row r="21" spans="1:15">
      <c r="A21" s="21"/>
      <c r="B21" s="32"/>
      <c r="E21" s="33"/>
      <c r="F21" s="34"/>
      <c r="G21" s="18"/>
      <c r="H21" s="18"/>
      <c r="I21" s="18"/>
      <c r="J21" s="22"/>
    </row>
    <row r="22" spans="1:15">
      <c r="A22" s="21"/>
      <c r="B22" s="32"/>
      <c r="E22" s="33"/>
      <c r="F22" s="34"/>
      <c r="G22" s="18"/>
      <c r="H22" s="18"/>
      <c r="I22" s="18"/>
      <c r="J22" s="22"/>
    </row>
    <row r="23" spans="1:15">
      <c r="J23" s="24"/>
    </row>
    <row r="24" spans="1:15">
      <c r="J24" s="24"/>
    </row>
    <row r="25" spans="1:15">
      <c r="J25" s="26"/>
      <c r="K25" s="27"/>
      <c r="L25" s="27"/>
      <c r="M25" s="27"/>
      <c r="N25" s="27"/>
      <c r="O25" s="27"/>
    </row>
    <row r="26" spans="1:15">
      <c r="J26" s="26"/>
      <c r="K26" s="27"/>
      <c r="L26" s="27"/>
      <c r="M26" s="27"/>
      <c r="N26" s="27"/>
      <c r="O26" s="27"/>
    </row>
    <row r="27" spans="1:15">
      <c r="J27" s="24"/>
    </row>
    <row r="28" spans="1:15">
      <c r="J28" s="24"/>
    </row>
    <row r="29" spans="1:15">
      <c r="J29" s="24"/>
    </row>
    <row r="30" spans="1:15">
      <c r="J30" s="24"/>
    </row>
    <row r="31" spans="1:15">
      <c r="J31" s="24"/>
    </row>
    <row r="32" spans="1:15">
      <c r="J32" s="24"/>
    </row>
    <row r="33" spans="10:10">
      <c r="J33" s="24"/>
    </row>
    <row r="34" spans="10:10">
      <c r="J34" s="24"/>
    </row>
    <row r="35" spans="10:10">
      <c r="J35" s="24"/>
    </row>
    <row r="36" spans="10:10">
      <c r="J36" s="24"/>
    </row>
    <row r="37" spans="10:10">
      <c r="J37" s="24"/>
    </row>
    <row r="38" spans="10:10">
      <c r="J38" s="24"/>
    </row>
    <row r="39" spans="10:10">
      <c r="J39" s="24"/>
    </row>
    <row r="40" spans="10:10">
      <c r="J40" s="24"/>
    </row>
    <row r="41" spans="10:10">
      <c r="J41" s="24"/>
    </row>
    <row r="42" spans="10:10">
      <c r="J42" s="24"/>
    </row>
    <row r="43" spans="10:10">
      <c r="J43" s="24"/>
    </row>
    <row r="44" spans="10:10">
      <c r="J44" s="24"/>
    </row>
    <row r="45" spans="10:10">
      <c r="J45" s="24"/>
    </row>
    <row r="46" spans="10:10">
      <c r="J46" s="24"/>
    </row>
    <row r="47" spans="10:10">
      <c r="J47" s="24"/>
    </row>
    <row r="48" spans="10:10">
      <c r="J48" s="24"/>
    </row>
    <row r="49" spans="10:10">
      <c r="J49" s="24"/>
    </row>
    <row r="50" spans="10:10">
      <c r="J50" s="24"/>
    </row>
  </sheetData>
  <mergeCells count="6">
    <mergeCell ref="L2:O2"/>
    <mergeCell ref="A1:C1"/>
    <mergeCell ref="E1:F1"/>
    <mergeCell ref="G1:I1"/>
    <mergeCell ref="E2:F2"/>
    <mergeCell ref="G2:I2"/>
  </mergeCells>
  <conditionalFormatting sqref="D6:D22 D1:D4">
    <cfRule type="containsText" dxfId="24" priority="1" operator="containsText" text="autres">
      <formula>NOT(ISERROR(SEARCH("autres",D1)))</formula>
    </cfRule>
    <cfRule type="containsText" dxfId="23" priority="2" operator="containsText" text="loisirs">
      <formula>NOT(ISERROR(SEARCH("loisirs",D1)))</formula>
    </cfRule>
    <cfRule type="containsText" dxfId="22" priority="3" operator="containsText" text="électronique">
      <formula>NOT(ISERROR(SEARCH("électronique",D1)))</formula>
    </cfRule>
    <cfRule type="containsText" dxfId="21" priority="4" operator="containsText" text="transports">
      <formula>NOT(ISERROR(SEARCH("transports",D1)))</formula>
    </cfRule>
    <cfRule type="containsText" dxfId="20" priority="5" operator="containsText" text="courses">
      <formula>NOT(ISERROR(SEARCH("courses",D1)))</formula>
    </cfRule>
    <cfRule type="containsText" dxfId="19" priority="6" operator="containsText" text="fixe">
      <formula>NOT(ISERROR(SEARCH("fixe",D1)))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HENRI</cp:lastModifiedBy>
  <dcterms:created xsi:type="dcterms:W3CDTF">2025-05-02T15:55:57Z</dcterms:created>
  <dcterms:modified xsi:type="dcterms:W3CDTF">2025-05-04T16:15:42Z</dcterms:modified>
</cp:coreProperties>
</file>