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0" windowWidth="18500" windowHeight="10920"/>
  </bookViews>
  <sheets>
    <sheet name="Commande" sheetId="9" r:id="rId1"/>
    <sheet name="Articles" sheetId="1" r:id="rId2"/>
    <sheet name="Reçu" sheetId="10" r:id="rId3"/>
    <sheet name="Caisse" sheetId="17" r:id="rId4"/>
    <sheet name="Base" sheetId="18" r:id="rId5"/>
  </sheets>
  <functionGroups builtInGroupCount="17"/>
  <definedNames>
    <definedName name="_xlnm._FilterDatabase" localSheetId="1" hidden="1">Articles!$A$1:$A$11</definedName>
    <definedName name="_xlnm._FilterDatabase" localSheetId="0" hidden="1">Commande!$A$1:$M$24</definedName>
    <definedName name="choix1">Commande!$A1</definedName>
    <definedName name="Design">OFFSET(Base!$B$2,,,COUNTA(Base!$B:$B)-1)</definedName>
    <definedName name="Fam">OFFSET(Base!$A$2,,,COUNTA(Base!$A:$A)-1)</definedName>
    <definedName name="Fourn">OFFSET(Base!$D$2,,,COUNTA(Base!$D:$D)-1)</definedName>
    <definedName name="Moyen_paiement">Commande!$Q$2:$Q$4</definedName>
    <definedName name="Precis">OFFSET(Base!$C$2,,,COUNTA(Base!$C:$C)-1)</definedName>
    <definedName name="Prix">Articles!$E$2:$E$11</definedName>
    <definedName name="références">Articles!$A$2:$A$11</definedName>
    <definedName name="Stock1">Articles!$G$2:$G$11</definedName>
    <definedName name="Stock2">Articles!$J$2:$J$11</definedName>
    <definedName name="_xlnm.Print_Area" localSheetId="2">Reçu!$A$1:$F$32</definedName>
  </definedNames>
  <calcPr calcId="145621"/>
</workbook>
</file>

<file path=xl/calcChain.xml><?xml version="1.0" encoding="utf-8"?>
<calcChain xmlns="http://schemas.openxmlformats.org/spreadsheetml/2006/main">
  <c r="F26" i="10" l="1"/>
  <c r="I2" i="1"/>
  <c r="I3" i="1"/>
  <c r="I4" i="1"/>
  <c r="I5" i="1"/>
  <c r="I6" i="1"/>
  <c r="I7" i="1"/>
  <c r="I8" i="1"/>
  <c r="I9" i="1"/>
  <c r="I10" i="1"/>
  <c r="I11" i="1"/>
  <c r="F2" i="9" l="1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E2" i="9"/>
  <c r="E3" i="9"/>
  <c r="F5" i="10" s="1"/>
  <c r="E4" i="9"/>
  <c r="F6" i="10" s="1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C2" i="9"/>
  <c r="C4" i="10" s="1"/>
  <c r="C3" i="9"/>
  <c r="C5" i="10" s="1"/>
  <c r="C4" i="9"/>
  <c r="C6" i="10" s="1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B2" i="9"/>
  <c r="B4" i="10" s="1"/>
  <c r="B3" i="9"/>
  <c r="B4" i="9"/>
  <c r="B6" i="10" s="1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H11" i="1"/>
  <c r="H10" i="1"/>
  <c r="H9" i="1"/>
  <c r="H8" i="1"/>
  <c r="H7" i="1"/>
  <c r="H6" i="1"/>
  <c r="H5" i="1"/>
  <c r="H4" i="1"/>
  <c r="H3" i="1"/>
  <c r="H2" i="1"/>
  <c r="F4" i="10"/>
  <c r="B5" i="10"/>
  <c r="C30" i="10"/>
  <c r="F8" i="10"/>
  <c r="B7" i="10"/>
  <c r="B8" i="10"/>
  <c r="M3" i="17"/>
  <c r="G1" i="9" s="1"/>
  <c r="A2" i="17"/>
  <c r="V1" i="17"/>
  <c r="D2" i="10"/>
  <c r="A5" i="10"/>
  <c r="E5" i="10" s="1"/>
  <c r="A6" i="10"/>
  <c r="E6" i="10" s="1"/>
  <c r="A7" i="10"/>
  <c r="E7" i="10" s="1"/>
  <c r="C7" i="10"/>
  <c r="A8" i="10"/>
  <c r="E8" i="10" s="1"/>
  <c r="C8" i="10"/>
  <c r="A9" i="10"/>
  <c r="E9" i="10" s="1"/>
  <c r="B9" i="10"/>
  <c r="C9" i="10"/>
  <c r="A10" i="10"/>
  <c r="E10" i="10" s="1"/>
  <c r="B10" i="10"/>
  <c r="C10" i="10"/>
  <c r="A11" i="10"/>
  <c r="E11" i="10" s="1"/>
  <c r="B11" i="10"/>
  <c r="C11" i="10"/>
  <c r="A12" i="10"/>
  <c r="E12" i="10" s="1"/>
  <c r="B12" i="10"/>
  <c r="C12" i="10"/>
  <c r="A13" i="10"/>
  <c r="E13" i="10" s="1"/>
  <c r="B13" i="10"/>
  <c r="C13" i="10"/>
  <c r="A14" i="10"/>
  <c r="E14" i="10" s="1"/>
  <c r="B14" i="10"/>
  <c r="C14" i="10"/>
  <c r="A15" i="10"/>
  <c r="E15" i="10" s="1"/>
  <c r="B15" i="10"/>
  <c r="C15" i="10"/>
  <c r="A16" i="10"/>
  <c r="E16" i="10" s="1"/>
  <c r="B16" i="10"/>
  <c r="C16" i="10"/>
  <c r="A17" i="10"/>
  <c r="E17" i="10" s="1"/>
  <c r="B17" i="10"/>
  <c r="C17" i="10"/>
  <c r="A18" i="10"/>
  <c r="E18" i="10" s="1"/>
  <c r="B18" i="10"/>
  <c r="C18" i="10"/>
  <c r="A19" i="10"/>
  <c r="E19" i="10" s="1"/>
  <c r="B19" i="10"/>
  <c r="C19" i="10"/>
  <c r="A20" i="10"/>
  <c r="E20" i="10" s="1"/>
  <c r="B20" i="10"/>
  <c r="C20" i="10"/>
  <c r="A21" i="10"/>
  <c r="E21" i="10" s="1"/>
  <c r="B21" i="10"/>
  <c r="C21" i="10"/>
  <c r="A22" i="10"/>
  <c r="E22" i="10" s="1"/>
  <c r="B22" i="10"/>
  <c r="C22" i="10"/>
  <c r="A23" i="10"/>
  <c r="E23" i="10" s="1"/>
  <c r="B23" i="10"/>
  <c r="C23" i="10"/>
  <c r="A24" i="10"/>
  <c r="E24" i="10" s="1"/>
  <c r="B24" i="10"/>
  <c r="C24" i="10"/>
  <c r="A25" i="10"/>
  <c r="E25" i="10" s="1"/>
  <c r="B25" i="10"/>
  <c r="C25" i="10"/>
  <c r="A4" i="10"/>
  <c r="E4" i="10" s="1"/>
  <c r="F7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8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J1" i="9"/>
  <c r="A2" i="10" s="1"/>
  <c r="G4" i="9" l="1"/>
  <c r="J2" i="1"/>
  <c r="J3" i="1"/>
  <c r="J4" i="1"/>
  <c r="J5" i="1"/>
  <c r="J6" i="1"/>
  <c r="J7" i="1"/>
  <c r="J8" i="1"/>
  <c r="J9" i="1"/>
  <c r="J10" i="1"/>
  <c r="J11" i="1"/>
  <c r="F27" i="10" l="1"/>
  <c r="G19" i="9"/>
  <c r="F29" i="10" s="1"/>
  <c r="I20" i="9"/>
</calcChain>
</file>

<file path=xl/sharedStrings.xml><?xml version="1.0" encoding="utf-8"?>
<sst xmlns="http://schemas.openxmlformats.org/spreadsheetml/2006/main" count="131" uniqueCount="87">
  <si>
    <t>Prix</t>
  </si>
  <si>
    <t>Total Facture</t>
  </si>
  <si>
    <t>A rendre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</si>
  <si>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</si>
  <si>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</si>
  <si>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</si>
  <si>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</si>
  <si>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</si>
  <si>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</si>
  <si>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</si>
  <si>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</si>
  <si>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</si>
  <si>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</si>
  <si>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</si>
  <si>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</si>
  <si>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</si>
  <si>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</si>
  <si>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</si>
  <si>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</si>
  <si>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</si>
  <si>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</si>
  <si>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</si>
  <si>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</si>
  <si>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</si>
  <si>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</si>
  <si>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</si>
  <si>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</si>
  <si>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</si>
  <si>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</si>
  <si>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</si>
  <si>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</si>
  <si>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</si>
  <si>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Référence</t>
  </si>
  <si>
    <t>Désignation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</si>
  <si>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</si>
  <si>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</si>
  <si>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</si>
  <si>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G16 (bleue) du feuillet"Commande" par liste déroulante.</t>
    </r>
  </si>
  <si>
    <t>Visualisation stocks en col F du feuillet "Commande" (si &lt;10 se met en rouge) + gestion avec Bouton de commande MAJ.</t>
  </si>
  <si>
    <t>Si Montant Caisse &gt;2000, message en cellule G1 "Versement banque à prévoir". Voir Bouton de commande "Versement banque".</t>
  </si>
  <si>
    <t>Paiement:</t>
  </si>
  <si>
    <t>FACTURE</t>
  </si>
  <si>
    <t>Famille</t>
  </si>
  <si>
    <t>Réf.</t>
  </si>
  <si>
    <t>Références</t>
  </si>
  <si>
    <t>Familles</t>
  </si>
  <si>
    <t>Désignations</t>
  </si>
  <si>
    <t>Stock_New22</t>
  </si>
  <si>
    <t>Précisions</t>
  </si>
  <si>
    <t>Fournisseurs</t>
  </si>
  <si>
    <t>POCHETTE</t>
  </si>
  <si>
    <t>CUIR</t>
  </si>
  <si>
    <t>Fournisseur1</t>
  </si>
  <si>
    <t>SAC A MAIN</t>
  </si>
  <si>
    <t>Synthétique</t>
  </si>
  <si>
    <t>Fournisseur2</t>
  </si>
  <si>
    <t>Fournisseur3</t>
  </si>
  <si>
    <t>SAC CABAS</t>
  </si>
  <si>
    <t>Fournisseur4</t>
  </si>
  <si>
    <t>Fournisseur5</t>
  </si>
  <si>
    <t>Cuir</t>
  </si>
  <si>
    <t>POCH1</t>
  </si>
  <si>
    <t>MAROQUINERIE</t>
  </si>
  <si>
    <t>POCH2</t>
  </si>
  <si>
    <t>POCH3</t>
  </si>
  <si>
    <t>POCH4</t>
  </si>
  <si>
    <t>POCH5</t>
  </si>
  <si>
    <t>SAC 1</t>
  </si>
  <si>
    <t>Maroquinerie</t>
  </si>
  <si>
    <t>SAC 2</t>
  </si>
  <si>
    <t>SAC 3</t>
  </si>
  <si>
    <t>SAC 4</t>
  </si>
  <si>
    <t>SAC 5</t>
  </si>
  <si>
    <t>REMISE</t>
  </si>
  <si>
    <t>PRECISIONS</t>
  </si>
  <si>
    <t>FOURNISSEURS</t>
  </si>
  <si>
    <t>SYNTHETIQUE</t>
  </si>
  <si>
    <t>FOURNISSEUR 1</t>
  </si>
  <si>
    <t>PETITE MARO</t>
  </si>
  <si>
    <t>FOURNISSEUR 2</t>
  </si>
  <si>
    <t>BIJOUTERIE</t>
  </si>
  <si>
    <t>FOURNISSEUR 3</t>
  </si>
  <si>
    <t>TEXTILE</t>
  </si>
  <si>
    <t>SAC A DOS</t>
  </si>
  <si>
    <t>FOURNISSEUR 4</t>
  </si>
  <si>
    <t>SAC WE</t>
  </si>
  <si>
    <t>FOURNISSEUR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</si>
</sst>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h:mm:ss;@"/>
    <numFmt numFmtId="167" formatCode="[$-F400]h:mm:ss\ AM/PM"/>
    <numFmt numFmtId="168" formatCode="#,##0.00\ &quot;€&quot;"/>
    <numFmt numFmtId="169" formatCode="00000"/>
  </numFmts>
  <fonts count="47" x14ac:knownFonts="1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indexed="8"/>
      <name val="Calibri"/>
      <family val="2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  <font>
      <b/>
      <sz val="8"/>
      <color indexed="8"/>
      <name val="Calibri"/>
      <family val="2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6"/>
      <color indexed="12"/>
      <name val="Calibri"/>
      <family val="2"/>
    </font>
    <font>
      <sz val="12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sz val="10"/>
      <color rgb="FF000000"/>
      <name val="Times New Roman"/>
      <family val="1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sz val="18"/>
      <color theme="1"/>
      <name val="Calibri"/>
      <family val="2"/>
    </font>
    <font>
      <b/>
      <sz val="16"/>
      <color rgb="FF00B050"/>
      <name val="Calibri"/>
      <family val="2"/>
    </font>
    <font>
      <b/>
      <sz val="16"/>
      <color rgb="FFFF0000"/>
      <name val="Calibri"/>
      <family val="2"/>
    </font>
    <font>
      <b/>
      <sz val="28"/>
      <color theme="1"/>
      <name val="Calibri"/>
      <family val="2"/>
    </font>
    <font>
      <b/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indexed="12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9"/>
      </right>
      <top/>
      <bottom style="medium">
        <color indexed="64"/>
      </bottom>
      <diagonal/>
    </border>
    <border>
      <left style="thin">
        <color indexed="9"/>
      </left>
      <right style="thin">
        <color indexed="9"/>
      </right>
      <top/>
      <bottom style="medium">
        <color indexed="64"/>
      </bottom>
      <diagonal/>
    </border>
    <border>
      <left style="thin">
        <color indexed="9"/>
      </left>
      <right style="medium">
        <color indexed="64"/>
      </right>
      <top/>
      <bottom style="medium">
        <color indexed="64"/>
      </bottom>
      <diagonal/>
    </border>
    <border>
      <left style="thin">
        <color indexed="9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157">
    <xf numFmtId="0" fontId="0" fillId="0" borderId="0" xfId="0"/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9" fillId="2" borderId="3" xfId="0" applyFont="1" applyFill="1" applyBorder="1" applyAlignment="1">
      <alignment vertical="center"/>
    </xf>
    <xf numFmtId="0" fontId="9" fillId="2" borderId="0" xfId="0" applyFont="1" applyFill="1" applyAlignment="1">
      <alignment vertical="center"/>
    </xf>
    <xf numFmtId="0" fontId="10" fillId="2" borderId="3" xfId="0" applyFont="1" applyFill="1" applyBorder="1" applyAlignment="1">
      <alignment vertical="center"/>
    </xf>
    <xf numFmtId="0" fontId="11" fillId="0" borderId="0" xfId="0" applyFont="1"/>
    <xf numFmtId="0" fontId="10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17" fillId="2" borderId="0" xfId="1" applyFill="1" applyAlignment="1" applyProtection="1">
      <alignment vertical="center"/>
    </xf>
    <xf numFmtId="14" fontId="0" fillId="0" borderId="0" xfId="0" applyNumberFormat="1"/>
    <xf numFmtId="167" fontId="0" fillId="0" borderId="0" xfId="0" applyNumberFormat="1"/>
    <xf numFmtId="165" fontId="0" fillId="0" borderId="0" xfId="0" applyNumberFormat="1"/>
    <xf numFmtId="165" fontId="3" fillId="2" borderId="0" xfId="0" applyNumberFormat="1" applyFont="1" applyFill="1" applyAlignment="1">
      <alignment horizontal="center" vertical="center"/>
    </xf>
    <xf numFmtId="165" fontId="3" fillId="0" borderId="0" xfId="0" applyNumberFormat="1" applyFont="1" applyFill="1" applyAlignment="1">
      <alignment vertical="center"/>
    </xf>
    <xf numFmtId="165" fontId="3" fillId="0" borderId="0" xfId="0" applyNumberFormat="1" applyFont="1" applyFill="1" applyAlignment="1">
      <alignment horizontal="center" vertical="center"/>
    </xf>
    <xf numFmtId="165" fontId="0" fillId="8" borderId="0" xfId="0" applyNumberFormat="1" applyFill="1"/>
    <xf numFmtId="0" fontId="0" fillId="0" borderId="0" xfId="0" applyNumberFormat="1"/>
    <xf numFmtId="1" fontId="3" fillId="2" borderId="0" xfId="0" applyNumberFormat="1" applyFont="1" applyFill="1" applyAlignment="1">
      <alignment vertical="center"/>
    </xf>
    <xf numFmtId="0" fontId="32" fillId="2" borderId="0" xfId="0" applyFont="1" applyFill="1" applyAlignment="1">
      <alignment vertical="center"/>
    </xf>
    <xf numFmtId="0" fontId="3" fillId="2" borderId="0" xfId="0" applyFont="1" applyFill="1" applyAlignment="1">
      <alignment horizontal="right" vertical="center"/>
    </xf>
    <xf numFmtId="1" fontId="11" fillId="0" borderId="0" xfId="0" applyNumberFormat="1" applyFont="1"/>
    <xf numFmtId="0" fontId="33" fillId="9" borderId="0" xfId="0" applyFont="1" applyFill="1" applyAlignment="1">
      <alignment horizontal="left" readingOrder="1"/>
    </xf>
    <xf numFmtId="0" fontId="19" fillId="9" borderId="0" xfId="0" applyFont="1" applyFill="1" applyAlignment="1">
      <alignment vertical="center"/>
    </xf>
    <xf numFmtId="0" fontId="20" fillId="9" borderId="0" xfId="0" applyFont="1" applyFill="1" applyAlignment="1">
      <alignment vertical="center"/>
    </xf>
    <xf numFmtId="0" fontId="21" fillId="0" borderId="0" xfId="0" applyFont="1" applyFill="1" applyAlignment="1">
      <alignment horizontal="center" vertical="center"/>
    </xf>
    <xf numFmtId="0" fontId="34" fillId="9" borderId="0" xfId="0" applyFont="1" applyFill="1" applyAlignment="1">
      <alignment horizontal="left" readingOrder="1"/>
    </xf>
    <xf numFmtId="0" fontId="35" fillId="9" borderId="0" xfId="0" applyFont="1" applyFill="1" applyAlignment="1">
      <alignment horizontal="left" readingOrder="1"/>
    </xf>
    <xf numFmtId="165" fontId="0" fillId="10" borderId="0" xfId="0" applyNumberFormat="1" applyFill="1"/>
    <xf numFmtId="165" fontId="0" fillId="11" borderId="0" xfId="0" applyNumberFormat="1" applyFill="1"/>
    <xf numFmtId="165" fontId="0" fillId="12" borderId="0" xfId="0" applyNumberFormat="1" applyFill="1" applyAlignment="1">
      <alignment horizontal="right"/>
    </xf>
    <xf numFmtId="165" fontId="0" fillId="12" borderId="0" xfId="0" applyNumberFormat="1" applyFill="1"/>
    <xf numFmtId="0" fontId="24" fillId="2" borderId="0" xfId="0" applyFont="1" applyFill="1" applyAlignment="1">
      <alignment vertical="center"/>
    </xf>
    <xf numFmtId="165" fontId="0" fillId="8" borderId="3" xfId="0" applyNumberFormat="1" applyFill="1" applyBorder="1"/>
    <xf numFmtId="165" fontId="31" fillId="13" borderId="0" xfId="0" applyNumberFormat="1" applyFont="1" applyFill="1"/>
    <xf numFmtId="165" fontId="31" fillId="13" borderId="0" xfId="0" applyNumberFormat="1" applyFont="1" applyFill="1" applyAlignment="1">
      <alignment vertical="center" wrapText="1"/>
    </xf>
    <xf numFmtId="164" fontId="0" fillId="0" borderId="0" xfId="0" applyNumberFormat="1"/>
    <xf numFmtId="168" fontId="0" fillId="0" borderId="0" xfId="0" applyNumberFormat="1"/>
    <xf numFmtId="165" fontId="0" fillId="0" borderId="0" xfId="0" applyNumberFormat="1"/>
    <xf numFmtId="168" fontId="11" fillId="0" borderId="0" xfId="0" applyNumberFormat="1" applyFont="1"/>
    <xf numFmtId="0" fontId="36" fillId="12" borderId="4" xfId="0" applyFont="1" applyFill="1" applyBorder="1" applyAlignment="1">
      <alignment horizontal="center" vertical="center"/>
    </xf>
    <xf numFmtId="0" fontId="36" fillId="12" borderId="5" xfId="0" applyFont="1" applyFill="1" applyBorder="1" applyAlignment="1">
      <alignment horizontal="center" vertical="center"/>
    </xf>
    <xf numFmtId="0" fontId="36" fillId="12" borderId="6" xfId="0" applyFont="1" applyFill="1" applyBorder="1" applyAlignment="1">
      <alignment horizontal="center" vertical="center"/>
    </xf>
    <xf numFmtId="165" fontId="36" fillId="12" borderId="7" xfId="0" applyNumberFormat="1" applyFont="1" applyFill="1" applyBorder="1" applyAlignment="1">
      <alignment horizontal="center" vertical="center"/>
    </xf>
    <xf numFmtId="165" fontId="36" fillId="12" borderId="8" xfId="0" applyNumberFormat="1" applyFont="1" applyFill="1" applyBorder="1" applyAlignment="1">
      <alignment horizontal="center" vertical="center"/>
    </xf>
    <xf numFmtId="2" fontId="2" fillId="3" borderId="9" xfId="0" applyNumberFormat="1" applyFont="1" applyFill="1" applyBorder="1" applyAlignment="1">
      <alignment horizontal="center" vertical="center"/>
    </xf>
    <xf numFmtId="0" fontId="21" fillId="0" borderId="0" xfId="0" applyFont="1" applyFill="1" applyAlignment="1">
      <alignment horizontal="left" vertical="center"/>
    </xf>
    <xf numFmtId="1" fontId="3" fillId="2" borderId="0" xfId="0" applyNumberFormat="1" applyFont="1" applyFill="1" applyAlignment="1">
      <alignment horizontal="center" vertical="center"/>
    </xf>
    <xf numFmtId="0" fontId="12" fillId="3" borderId="10" xfId="0" applyFont="1" applyFill="1" applyBorder="1" applyAlignment="1" applyProtection="1">
      <alignment horizontal="center" vertical="center"/>
    </xf>
    <xf numFmtId="1" fontId="26" fillId="3" borderId="11" xfId="0" applyNumberFormat="1" applyFont="1" applyFill="1" applyBorder="1" applyAlignment="1" applyProtection="1">
      <alignment horizontal="left" vertical="center"/>
    </xf>
    <xf numFmtId="0" fontId="28" fillId="3" borderId="10" xfId="0" applyFont="1" applyFill="1" applyBorder="1" applyAlignment="1" applyProtection="1">
      <alignment horizontal="left" vertical="center"/>
    </xf>
    <xf numFmtId="0" fontId="28" fillId="3" borderId="1" xfId="0" applyFont="1" applyFill="1" applyBorder="1" applyAlignment="1" applyProtection="1">
      <alignment horizontal="center" vertical="center"/>
    </xf>
    <xf numFmtId="2" fontId="28" fillId="3" borderId="1" xfId="0" applyNumberFormat="1" applyFont="1" applyFill="1" applyBorder="1" applyAlignment="1" applyProtection="1">
      <alignment horizontal="center" vertical="center"/>
    </xf>
    <xf numFmtId="0" fontId="12" fillId="0" borderId="0" xfId="0" applyNumberFormat="1" applyFont="1" applyFill="1" applyAlignment="1">
      <alignment horizontal="left" vertical="center"/>
    </xf>
    <xf numFmtId="1" fontId="30" fillId="0" borderId="0" xfId="0" applyNumberFormat="1" applyFont="1"/>
    <xf numFmtId="1" fontId="28" fillId="12" borderId="0" xfId="0" applyNumberFormat="1" applyFont="1" applyFill="1"/>
    <xf numFmtId="49" fontId="28" fillId="12" borderId="0" xfId="0" applyNumberFormat="1" applyFont="1" applyFill="1" applyAlignment="1">
      <alignment horizontal="center"/>
    </xf>
    <xf numFmtId="2" fontId="28" fillId="12" borderId="0" xfId="0" applyNumberFormat="1" applyFont="1" applyFill="1" applyAlignment="1">
      <alignment horizontal="center"/>
    </xf>
    <xf numFmtId="1" fontId="28" fillId="12" borderId="0" xfId="0" applyNumberFormat="1" applyFont="1" applyFill="1" applyAlignment="1">
      <alignment horizontal="center"/>
    </xf>
    <xf numFmtId="0" fontId="28" fillId="12" borderId="0" xfId="0" applyFont="1" applyFill="1" applyAlignment="1">
      <alignment horizontal="center"/>
    </xf>
    <xf numFmtId="49" fontId="30" fillId="0" borderId="0" xfId="0" applyNumberFormat="1" applyFont="1" applyAlignment="1">
      <alignment horizontal="center"/>
    </xf>
    <xf numFmtId="2" fontId="30" fillId="0" borderId="0" xfId="0" applyNumberFormat="1" applyFont="1" applyAlignment="1">
      <alignment horizontal="center"/>
    </xf>
    <xf numFmtId="1" fontId="30" fillId="0" borderId="0" xfId="0" applyNumberFormat="1" applyFont="1" applyAlignment="1">
      <alignment horizontal="center"/>
    </xf>
    <xf numFmtId="0" fontId="30" fillId="0" borderId="0" xfId="0" applyFont="1" applyAlignment="1">
      <alignment horizontal="center"/>
    </xf>
    <xf numFmtId="49" fontId="11" fillId="0" borderId="0" xfId="0" applyNumberFormat="1" applyFont="1" applyAlignment="1">
      <alignment horizontal="center"/>
    </xf>
    <xf numFmtId="2" fontId="11" fillId="0" borderId="0" xfId="0" applyNumberFormat="1" applyFont="1" applyAlignment="1">
      <alignment horizontal="center"/>
    </xf>
    <xf numFmtId="1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1" fontId="27" fillId="3" borderId="10" xfId="0" applyNumberFormat="1" applyFont="1" applyFill="1" applyBorder="1" applyAlignment="1" applyProtection="1">
      <alignment horizontal="center" vertical="center"/>
      <protection locked="0"/>
    </xf>
    <xf numFmtId="1" fontId="27" fillId="3" borderId="13" xfId="0" applyNumberFormat="1" applyFont="1" applyFill="1" applyBorder="1" applyAlignment="1" applyProtection="1">
      <alignment horizontal="center" vertical="center"/>
      <protection locked="0"/>
    </xf>
    <xf numFmtId="1" fontId="3" fillId="3" borderId="14" xfId="0" applyNumberFormat="1" applyFont="1" applyFill="1" applyBorder="1" applyAlignment="1">
      <alignment horizontal="center" vertical="center"/>
    </xf>
    <xf numFmtId="1" fontId="1" fillId="4" borderId="15" xfId="0" applyNumberFormat="1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165" fontId="1" fillId="4" borderId="17" xfId="0" applyNumberFormat="1" applyFont="1" applyFill="1" applyBorder="1" applyAlignment="1">
      <alignment horizontal="center" vertical="center"/>
    </xf>
    <xf numFmtId="1" fontId="1" fillId="4" borderId="18" xfId="0" applyNumberFormat="1" applyFont="1" applyFill="1" applyBorder="1" applyAlignment="1">
      <alignment horizontal="center" vertical="center"/>
    </xf>
    <xf numFmtId="1" fontId="27" fillId="3" borderId="19" xfId="0" applyNumberFormat="1" applyFont="1" applyFill="1" applyBorder="1" applyAlignment="1" applyProtection="1">
      <alignment horizontal="center" vertical="center"/>
      <protection locked="0"/>
    </xf>
    <xf numFmtId="0" fontId="12" fillId="3" borderId="20" xfId="0" applyFont="1" applyFill="1" applyBorder="1" applyAlignment="1" applyProtection="1">
      <alignment horizontal="center" vertical="center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2" fontId="2" fillId="3" borderId="22" xfId="0" applyNumberFormat="1" applyFont="1" applyFill="1" applyBorder="1" applyAlignment="1">
      <alignment horizontal="center" vertical="center"/>
    </xf>
    <xf numFmtId="1" fontId="3" fillId="3" borderId="23" xfId="0" applyNumberFormat="1" applyFont="1" applyFill="1" applyBorder="1" applyAlignment="1">
      <alignment horizontal="center" vertical="center"/>
    </xf>
    <xf numFmtId="0" fontId="42" fillId="0" borderId="2" xfId="0" applyFont="1" applyFill="1" applyBorder="1" applyAlignment="1">
      <alignment horizontal="left"/>
    </xf>
    <xf numFmtId="8" fontId="0" fillId="0" borderId="2" xfId="0" applyNumberFormat="1" applyFill="1" applyBorder="1"/>
    <xf numFmtId="0" fontId="42" fillId="0" borderId="2" xfId="0" applyFont="1" applyFill="1" applyBorder="1"/>
    <xf numFmtId="168" fontId="0" fillId="0" borderId="2" xfId="0" applyNumberFormat="1" applyFill="1" applyBorder="1"/>
    <xf numFmtId="0" fontId="30" fillId="0" borderId="0" xfId="0" applyNumberFormat="1" applyFont="1" applyAlignment="1">
      <alignment horizontal="center"/>
    </xf>
    <xf numFmtId="49" fontId="42" fillId="0" borderId="2" xfId="0" applyNumberFormat="1" applyFont="1" applyFill="1" applyBorder="1"/>
    <xf numFmtId="0" fontId="44" fillId="14" borderId="0" xfId="0" applyFont="1" applyFill="1"/>
    <xf numFmtId="0" fontId="45" fillId="21" borderId="45" xfId="0" applyFont="1" applyFill="1" applyBorder="1" applyAlignment="1">
      <alignment horizontal="center"/>
    </xf>
    <xf numFmtId="0" fontId="46" fillId="8" borderId="0" xfId="0" applyFont="1" applyFill="1" applyBorder="1" applyAlignment="1">
      <alignment horizontal="center"/>
    </xf>
    <xf numFmtId="0" fontId="44" fillId="17" borderId="0" xfId="0" applyFont="1" applyFill="1" applyAlignment="1">
      <alignment horizontal="center"/>
    </xf>
    <xf numFmtId="169" fontId="0" fillId="0" borderId="0" xfId="0" applyNumberFormat="1"/>
    <xf numFmtId="0" fontId="0" fillId="22" borderId="0" xfId="0" applyFont="1" applyFill="1" applyBorder="1"/>
    <xf numFmtId="0" fontId="0" fillId="23" borderId="0" xfId="0" applyFont="1" applyFill="1" applyBorder="1"/>
    <xf numFmtId="0" fontId="0" fillId="24" borderId="0" xfId="0" applyFont="1" applyFill="1" applyBorder="1"/>
    <xf numFmtId="168" fontId="38" fillId="3" borderId="12" xfId="0" applyNumberFormat="1" applyFont="1" applyFill="1" applyBorder="1" applyAlignment="1">
      <alignment horizontal="right" vertical="center"/>
    </xf>
    <xf numFmtId="168" fontId="37" fillId="3" borderId="12" xfId="0" applyNumberFormat="1" applyFont="1" applyFill="1" applyBorder="1" applyAlignment="1">
      <alignment vertical="center"/>
    </xf>
    <xf numFmtId="168" fontId="29" fillId="3" borderId="12" xfId="0" applyNumberFormat="1" applyFont="1" applyFill="1" applyBorder="1" applyAlignment="1">
      <alignment horizontal="right" vertical="center"/>
    </xf>
    <xf numFmtId="168" fontId="28" fillId="3" borderId="44" xfId="0" applyNumberFormat="1" applyFont="1" applyFill="1" applyBorder="1" applyAlignment="1" applyProtection="1">
      <alignment horizontal="right" vertical="center"/>
    </xf>
    <xf numFmtId="14" fontId="13" fillId="4" borderId="0" xfId="0" applyNumberFormat="1" applyFont="1" applyFill="1" applyAlignment="1" applyProtection="1">
      <alignment horizontal="center" vertical="center"/>
    </xf>
    <xf numFmtId="0" fontId="8" fillId="2" borderId="0" xfId="0" applyFont="1" applyFill="1" applyAlignment="1">
      <alignment horizontal="left" vertical="center"/>
    </xf>
    <xf numFmtId="0" fontId="4" fillId="6" borderId="24" xfId="0" applyFont="1" applyFill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4" fillId="6" borderId="27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27" xfId="0" applyFont="1" applyFill="1" applyBorder="1" applyAlignment="1">
      <alignment horizontal="center" vertical="center"/>
    </xf>
    <xf numFmtId="165" fontId="7" fillId="20" borderId="0" xfId="0" applyNumberFormat="1" applyFont="1" applyFill="1" applyBorder="1" applyAlignment="1" applyProtection="1">
      <alignment horizontal="center" vertical="center"/>
      <protection locked="0"/>
    </xf>
    <xf numFmtId="165" fontId="7" fillId="20" borderId="28" xfId="0" applyNumberFormat="1" applyFont="1" applyFill="1" applyBorder="1" applyAlignment="1" applyProtection="1">
      <alignment horizontal="center" vertical="center"/>
      <protection locked="0"/>
    </xf>
    <xf numFmtId="0" fontId="3" fillId="9" borderId="24" xfId="0" applyFont="1" applyFill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3" fillId="9" borderId="26" xfId="0" applyFont="1" applyFill="1" applyBorder="1" applyAlignment="1" applyProtection="1">
      <alignment horizontal="center" vertical="center"/>
      <protection locked="0"/>
    </xf>
    <xf numFmtId="166" fontId="14" fillId="3" borderId="29" xfId="0" applyNumberFormat="1" applyFont="1" applyFill="1" applyBorder="1" applyAlignment="1" applyProtection="1">
      <alignment horizontal="center" vertical="center"/>
      <protection locked="0"/>
    </xf>
    <xf numFmtId="166" fontId="14" fillId="3" borderId="30" xfId="0" applyNumberFormat="1" applyFont="1" applyFill="1" applyBorder="1" applyAlignment="1" applyProtection="1">
      <alignment horizontal="center" vertical="center"/>
      <protection locked="0"/>
    </xf>
    <xf numFmtId="166" fontId="14" fillId="3" borderId="31" xfId="0" applyNumberFormat="1" applyFont="1" applyFill="1" applyBorder="1" applyAlignment="1" applyProtection="1">
      <alignment horizontal="center" vertical="center"/>
      <protection locked="0"/>
    </xf>
    <xf numFmtId="165" fontId="25" fillId="13" borderId="24" xfId="0" applyNumberFormat="1" applyFont="1" applyFill="1" applyBorder="1" applyAlignment="1">
      <alignment horizontal="center" vertical="center"/>
    </xf>
    <xf numFmtId="165" fontId="25" fillId="13" borderId="25" xfId="0" applyNumberFormat="1" applyFont="1" applyFill="1" applyBorder="1" applyAlignment="1">
      <alignment horizontal="center" vertical="center"/>
    </xf>
    <xf numFmtId="165" fontId="25" fillId="13" borderId="0" xfId="0" applyNumberFormat="1" applyFont="1" applyFill="1" applyBorder="1" applyAlignment="1">
      <alignment horizontal="center" vertical="center"/>
    </xf>
    <xf numFmtId="165" fontId="25" fillId="13" borderId="28" xfId="0" applyNumberFormat="1" applyFont="1" applyFill="1" applyBorder="1" applyAlignment="1">
      <alignment horizontal="center" vertical="center"/>
    </xf>
    <xf numFmtId="165" fontId="43" fillId="19" borderId="26" xfId="0" applyNumberFormat="1" applyFont="1" applyFill="1" applyBorder="1" applyAlignment="1">
      <alignment horizontal="center" vertical="center"/>
    </xf>
    <xf numFmtId="165" fontId="43" fillId="19" borderId="27" xfId="0" applyNumberFormat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165" fontId="6" fillId="19" borderId="0" xfId="0" applyNumberFormat="1" applyFont="1" applyFill="1" applyBorder="1" applyAlignment="1">
      <alignment horizontal="center" vertical="center"/>
    </xf>
    <xf numFmtId="165" fontId="6" fillId="19" borderId="28" xfId="0" applyNumberFormat="1" applyFont="1" applyFill="1" applyBorder="1" applyAlignment="1">
      <alignment horizontal="center" vertical="center"/>
    </xf>
    <xf numFmtId="165" fontId="6" fillId="19" borderId="26" xfId="0" applyNumberFormat="1" applyFont="1" applyFill="1" applyBorder="1" applyAlignment="1">
      <alignment horizontal="center" vertical="center"/>
    </xf>
    <xf numFmtId="165" fontId="6" fillId="19" borderId="27" xfId="0" applyNumberFormat="1" applyFont="1" applyFill="1" applyBorder="1" applyAlignment="1">
      <alignment horizontal="center" vertical="center"/>
    </xf>
    <xf numFmtId="0" fontId="18" fillId="14" borderId="40" xfId="0" applyFont="1" applyFill="1" applyBorder="1" applyAlignment="1" applyProtection="1">
      <alignment horizontal="center" vertical="center"/>
      <protection locked="0"/>
    </xf>
    <xf numFmtId="0" fontId="18" fillId="14" borderId="41" xfId="0" applyFont="1" applyFill="1" applyBorder="1" applyAlignment="1" applyProtection="1">
      <alignment horizontal="center" vertical="center"/>
      <protection locked="0"/>
    </xf>
    <xf numFmtId="14" fontId="39" fillId="12" borderId="34" xfId="0" applyNumberFormat="1" applyFont="1" applyFill="1" applyBorder="1" applyAlignment="1">
      <alignment horizontal="center" vertical="center"/>
    </xf>
    <xf numFmtId="14" fontId="39" fillId="12" borderId="24" xfId="0" applyNumberFormat="1" applyFont="1" applyFill="1" applyBorder="1" applyAlignment="1">
      <alignment horizontal="center" vertical="center"/>
    </xf>
    <xf numFmtId="14" fontId="39" fillId="12" borderId="25" xfId="0" applyNumberFormat="1" applyFont="1" applyFill="1" applyBorder="1" applyAlignment="1">
      <alignment horizontal="center" vertical="center"/>
    </xf>
    <xf numFmtId="0" fontId="40" fillId="15" borderId="32" xfId="0" applyFont="1" applyFill="1" applyBorder="1" applyAlignment="1">
      <alignment horizontal="center" vertical="center"/>
    </xf>
    <xf numFmtId="0" fontId="40" fillId="15" borderId="35" xfId="0" applyFont="1" applyFill="1" applyBorder="1" applyAlignment="1">
      <alignment horizontal="center" vertical="center"/>
    </xf>
    <xf numFmtId="0" fontId="40" fillId="15" borderId="33" xfId="0" applyFont="1" applyFill="1" applyBorder="1" applyAlignment="1">
      <alignment horizontal="center" vertical="center"/>
    </xf>
    <xf numFmtId="0" fontId="18" fillId="16" borderId="24" xfId="0" applyFont="1" applyFill="1" applyBorder="1" applyAlignment="1">
      <alignment horizontal="center" vertical="center"/>
    </xf>
    <xf numFmtId="0" fontId="18" fillId="16" borderId="25" xfId="0" applyFont="1" applyFill="1" applyBorder="1" applyAlignment="1">
      <alignment horizontal="center" vertical="center"/>
    </xf>
    <xf numFmtId="0" fontId="18" fillId="17" borderId="0" xfId="0" applyFont="1" applyFill="1" applyAlignment="1">
      <alignment horizontal="center" vertical="center"/>
    </xf>
    <xf numFmtId="0" fontId="18" fillId="17" borderId="28" xfId="0" applyFont="1" applyFill="1" applyBorder="1" applyAlignment="1">
      <alignment horizontal="center" vertical="center"/>
    </xf>
    <xf numFmtId="14" fontId="40" fillId="12" borderId="36" xfId="0" applyNumberFormat="1" applyFont="1" applyFill="1" applyBorder="1" applyAlignment="1">
      <alignment horizontal="center" vertical="center"/>
    </xf>
    <xf numFmtId="14" fontId="40" fillId="12" borderId="26" xfId="0" applyNumberFormat="1" applyFont="1" applyFill="1" applyBorder="1" applyAlignment="1">
      <alignment horizontal="center" vertical="center"/>
    </xf>
    <xf numFmtId="167" fontId="40" fillId="12" borderId="26" xfId="0" applyNumberFormat="1" applyFont="1" applyFill="1" applyBorder="1" applyAlignment="1">
      <alignment horizontal="center" vertical="center"/>
    </xf>
    <xf numFmtId="167" fontId="40" fillId="12" borderId="27" xfId="0" applyNumberFormat="1" applyFont="1" applyFill="1" applyBorder="1" applyAlignment="1">
      <alignment horizontal="center" vertical="center"/>
    </xf>
    <xf numFmtId="0" fontId="12" fillId="19" borderId="42" xfId="0" applyFont="1" applyFill="1" applyBorder="1" applyAlignment="1" applyProtection="1">
      <alignment horizontal="center" vertical="center"/>
    </xf>
    <xf numFmtId="0" fontId="12" fillId="19" borderId="43" xfId="0" applyFont="1" applyFill="1" applyBorder="1" applyAlignment="1" applyProtection="1">
      <alignment horizontal="center" vertical="center"/>
    </xf>
    <xf numFmtId="165" fontId="41" fillId="18" borderId="0" xfId="0" applyNumberFormat="1" applyFont="1" applyFill="1" applyAlignment="1">
      <alignment horizontal="center" vertical="center" wrapText="1"/>
    </xf>
    <xf numFmtId="165" fontId="41" fillId="18" borderId="37" xfId="0" applyNumberFormat="1" applyFont="1" applyFill="1" applyBorder="1" applyAlignment="1">
      <alignment horizontal="center" vertical="center"/>
    </xf>
    <xf numFmtId="0" fontId="41" fillId="18" borderId="38" xfId="0" applyFont="1" applyFill="1" applyBorder="1" applyAlignment="1">
      <alignment horizontal="center" vertical="center"/>
    </xf>
    <xf numFmtId="0" fontId="41" fillId="18" borderId="3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indexed="8"/>
        <name val="Calibri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indexed="8"/>
        <name val="Cambria"/>
        <scheme val="none"/>
      </font>
      <numFmt numFmtId="2" formatCode="0.0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indexed="8"/>
        <name val="Calibri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55033</xdr:colOff>
      <xdr:row>12</xdr:row>
      <xdr:rowOff>200731</xdr:rowOff>
    </xdr:from>
    <xdr:to>
      <xdr:col>10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9</xdr:col>
      <xdr:colOff>50271</xdr:colOff>
      <xdr:row>4</xdr:row>
      <xdr:rowOff>75141</xdr:rowOff>
    </xdr:from>
    <xdr:to>
      <xdr:col>10</xdr:col>
      <xdr:colOff>1072444</xdr:colOff>
      <xdr:row>7</xdr:row>
      <xdr:rowOff>44802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11567584" y="1281641"/>
          <a:ext cx="1355548" cy="826911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10</xdr:col>
      <xdr:colOff>725841</xdr:colOff>
      <xdr:row>7</xdr:row>
      <xdr:rowOff>174626</xdr:rowOff>
    </xdr:from>
    <xdr:to>
      <xdr:col>11</xdr:col>
      <xdr:colOff>329848</xdr:colOff>
      <xdr:row>10</xdr:row>
      <xdr:rowOff>146051</xdr:rowOff>
    </xdr:to>
    <xdr:sp macro="[0]!Fermeture" textlink="">
      <xdr:nvSpPr>
        <xdr:cNvPr id="6" name="Flowchart: Alternate Process 5"/>
        <xdr:cNvSpPr/>
      </xdr:nvSpPr>
      <xdr:spPr>
        <a:xfrm>
          <a:off x="12576529" y="2238376"/>
          <a:ext cx="1262944" cy="828675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10</xdr:col>
      <xdr:colOff>1652765</xdr:colOff>
      <xdr:row>4</xdr:row>
      <xdr:rowOff>79023</xdr:rowOff>
    </xdr:from>
    <xdr:to>
      <xdr:col>12</xdr:col>
      <xdr:colOff>47626</xdr:colOff>
      <xdr:row>7</xdr:row>
      <xdr:rowOff>57151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3503453" y="1285523"/>
          <a:ext cx="1244423" cy="835378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10</xdr:col>
      <xdr:colOff>197555</xdr:colOff>
      <xdr:row>10</xdr:row>
      <xdr:rowOff>273048</xdr:rowOff>
    </xdr:from>
    <xdr:to>
      <xdr:col>12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10</xdr:col>
      <xdr:colOff>275168</xdr:colOff>
      <xdr:row>12</xdr:row>
      <xdr:rowOff>142875</xdr:rowOff>
    </xdr:from>
    <xdr:to>
      <xdr:col>11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1387668" y="3635375"/>
          <a:ext cx="1397881" cy="841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 Consultation-</a:t>
          </a:r>
          <a:r>
            <a:rPr lang="fr-FR" sz="1400" b="1"/>
            <a:t>Ajout-Modif Articles</a:t>
          </a:r>
          <a:endParaRPr lang="fr-FR" sz="1400"/>
        </a:p>
      </xdr:txBody>
    </xdr:sp>
    <xdr:clientData/>
  </xdr:twoCellAnchor>
  <xdr:twoCellAnchor>
    <xdr:from>
      <xdr:col>11</xdr:col>
      <xdr:colOff>112889</xdr:colOff>
      <xdr:row>12</xdr:row>
      <xdr:rowOff>232833</xdr:rowOff>
    </xdr:from>
    <xdr:to>
      <xdr:col>11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2115</xdr:colOff>
      <xdr:row>14</xdr:row>
      <xdr:rowOff>190500</xdr:rowOff>
    </xdr:from>
    <xdr:to>
      <xdr:col>10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10</xdr:col>
      <xdr:colOff>1580444</xdr:colOff>
      <xdr:row>16</xdr:row>
      <xdr:rowOff>70557</xdr:rowOff>
    </xdr:from>
    <xdr:to>
      <xdr:col>12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10</xdr:col>
      <xdr:colOff>289278</xdr:colOff>
      <xdr:row>16</xdr:row>
      <xdr:rowOff>77611</xdr:rowOff>
    </xdr:from>
    <xdr:to>
      <xdr:col>10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266700</xdr:colOff>
      <xdr:row>1</xdr:row>
      <xdr:rowOff>292100</xdr:rowOff>
    </xdr:from>
    <xdr:to>
      <xdr:col>12</xdr:col>
      <xdr:colOff>990600</xdr:colOff>
      <xdr:row>3</xdr:row>
      <xdr:rowOff>120650</xdr:rowOff>
    </xdr:to>
    <xdr:sp macro="" textlink="">
      <xdr:nvSpPr>
        <xdr:cNvPr id="2" name="ZoneTexte 1"/>
        <xdr:cNvSpPr txBox="1"/>
      </xdr:nvSpPr>
      <xdr:spPr>
        <a:xfrm>
          <a:off x="10509250" y="622300"/>
          <a:ext cx="2324100" cy="4889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colonnes</a:t>
          </a:r>
          <a:r>
            <a:rPr lang="fr-FR" sz="1100" baseline="0"/>
            <a:t> H, I et J sont masquées.</a:t>
          </a:r>
        </a:p>
        <a:p>
          <a:r>
            <a:rPr lang="fr-FR" sz="1100" baseline="0"/>
            <a:t>Elles servent à recalculer le stock.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F23" totalsRowShown="0" headerRowBorderDxfId="18" tableBorderDxfId="17">
  <autoFilter ref="A1:F23"/>
  <tableColumns count="6">
    <tableColumn id="1" name="Référence" dataDxfId="16"/>
    <tableColumn id="2" name="Famille" dataDxfId="15">
      <calculatedColumnFormula>IF($A2="","",VLOOKUP($A2,Tableau1[],2,FALSE))</calculatedColumnFormula>
    </tableColumn>
    <tableColumn id="3" name="Désignation" dataDxfId="14">
      <calculatedColumnFormula>IF($A2="","",VLOOKUP($A2,Tableau1[],3,FALSE) &amp; "-" &amp;VLOOKUP($A2,Tableau1[],4,FALSE))</calculatedColumnFormula>
    </tableColumn>
    <tableColumn id="4" name="Qté" dataDxfId="13"/>
    <tableColumn id="5" name="Prix" dataDxfId="12">
      <calculatedColumnFormula>IF($A2="","",VLOOKUP($A2,Tableau1[],6,FALSE)*D2)</calculatedColumnFormula>
    </tableColumn>
    <tableColumn id="6" name="Stock" dataDxfId="11">
      <calculatedColumnFormula>IF($A2="","",VLOOKUP($A2,Tableau1[],7,FALSE)-D2)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9" name="Tableau1" displayName="Tableau1" ref="A1:J11" totalsRowShown="0" dataDxfId="10">
  <autoFilter ref="A1:J11"/>
  <tableColumns count="10">
    <tableColumn id="9" name="Références" dataDxfId="9"/>
    <tableColumn id="1" name="Familles" dataDxfId="8"/>
    <tableColumn id="2" name="Désignations" dataDxfId="7"/>
    <tableColumn id="3" name="Précisions" dataDxfId="6"/>
    <tableColumn id="10" name="Fournisseurs" dataDxfId="5"/>
    <tableColumn id="4" name="Tarif Unitaire" dataDxfId="4"/>
    <tableColumn id="5" name="Stock" dataDxfId="3"/>
    <tableColumn id="6" name="Stock_Dep" dataDxfId="2">
      <calculatedColumnFormula>G2</calculatedColumnFormula>
    </tableColumn>
    <tableColumn id="7" name="Sorties" dataDxfId="1">
      <calculatedColumnFormula>IF(ISERROR(VLOOKUP(A2,Commande!$A$2:$F$23,4,FALSE)),0,VLOOKUP(A2,Commande!$A$2:$F$23,4,FALSE))</calculatedColumnFormula>
    </tableColumn>
    <tableColumn id="8" name="Stock_New22" dataDxfId="0">
      <calculatedColumnFormula>H2-I2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FF"/>
  </sheetPr>
  <dimension ref="A1:Q34"/>
  <sheetViews>
    <sheetView tabSelected="1" zoomScale="70" zoomScaleNormal="70" workbookViewId="0">
      <selection activeCell="A2" sqref="A2"/>
    </sheetView>
  </sheetViews>
  <sheetFormatPr baseColWidth="10" defaultColWidth="23.7265625" defaultRowHeight="25.5" customHeight="1" x14ac:dyDescent="0.35"/>
  <cols>
    <col min="1" max="1" width="24.54296875" style="51" customWidth="1"/>
    <col min="2" max="2" width="18.54296875" style="2" customWidth="1"/>
    <col min="3" max="3" width="40.7265625" style="2" customWidth="1"/>
    <col min="4" max="4" width="9.7265625" style="2" customWidth="1"/>
    <col min="5" max="5" width="17.54296875" style="17" customWidth="1"/>
    <col min="6" max="6" width="10.36328125" style="22" customWidth="1"/>
    <col min="7" max="7" width="12.7265625" style="1" customWidth="1"/>
    <col min="8" max="8" width="24.54296875" style="1" customWidth="1"/>
    <col min="9" max="9" width="6.26953125" style="1" customWidth="1"/>
    <col min="10" max="10" width="4.7265625" style="1" customWidth="1"/>
    <col min="11" max="11" width="23.7265625" style="1"/>
    <col min="12" max="12" width="17.08984375" style="1" customWidth="1"/>
    <col min="13" max="17" width="23.7265625" style="1"/>
    <col min="18" max="20" width="23.7265625" style="1" customWidth="1"/>
    <col min="21" max="16384" width="23.7265625" style="1"/>
  </cols>
  <sheetData>
    <row r="1" spans="1:17" ht="27.75" customHeight="1" thickBot="1" x14ac:dyDescent="0.4">
      <c r="A1" s="75" t="s">
        <v>32</v>
      </c>
      <c r="B1" s="76" t="s">
        <v>42</v>
      </c>
      <c r="C1" s="76" t="s">
        <v>33</v>
      </c>
      <c r="D1" s="77" t="s">
        <v>7</v>
      </c>
      <c r="E1" s="78" t="s">
        <v>0</v>
      </c>
      <c r="F1" s="79" t="s">
        <v>16</v>
      </c>
      <c r="G1" s="23" t="str">
        <f>IF(Caisse!M3&gt;2000,"Versement Banque à prévoir!","")</f>
        <v/>
      </c>
      <c r="H1" s="23"/>
      <c r="J1" s="103">
        <f ca="1">TODAY()</f>
        <v>42716</v>
      </c>
      <c r="K1" s="103"/>
      <c r="L1" s="103"/>
      <c r="M1" s="13"/>
      <c r="P1" s="1">
        <v>2014</v>
      </c>
      <c r="Q1" s="36" t="s">
        <v>29</v>
      </c>
    </row>
    <row r="2" spans="1:17" ht="22.5" customHeight="1" x14ac:dyDescent="0.35">
      <c r="A2" s="72"/>
      <c r="B2" s="52" t="str">
        <f>IF($A2="","",VLOOKUP($A2,Tableau1[],2,FALSE))</f>
        <v/>
      </c>
      <c r="C2" s="52" t="str">
        <f>IF($A2="","",VLOOKUP($A2,Tableau1[],3,FALSE) &amp; "-" &amp;VLOOKUP($A2,Tableau1[],4,FALSE))</f>
        <v/>
      </c>
      <c r="D2" s="3"/>
      <c r="E2" s="49" t="str">
        <f>IF($A2="","",VLOOKUP($A2,Tableau1[],6,FALSE)*D2)</f>
        <v/>
      </c>
      <c r="F2" s="74" t="str">
        <f>IF($A2="","",VLOOKUP($A2,Tableau1[],7,FALSE)-D2)</f>
        <v/>
      </c>
      <c r="G2" s="105" t="s">
        <v>1</v>
      </c>
      <c r="H2" s="106"/>
      <c r="J2" s="103"/>
      <c r="K2" s="103"/>
      <c r="L2" s="103"/>
      <c r="Q2" s="1" t="s">
        <v>17</v>
      </c>
    </row>
    <row r="3" spans="1:17" ht="22.5" customHeight="1" thickBot="1" x14ac:dyDescent="0.4">
      <c r="A3" s="73"/>
      <c r="B3" s="52" t="str">
        <f>IF($A3="","",VLOOKUP($A3,Tableau1[],2,FALSE))</f>
        <v/>
      </c>
      <c r="C3" s="52" t="str">
        <f>IF($A3="","",VLOOKUP($A3,Tableau1[],3,FALSE) &amp; "-" &amp;VLOOKUP($A3,Tableau1[],4,FALSE))</f>
        <v/>
      </c>
      <c r="D3" s="4"/>
      <c r="E3" s="49" t="str">
        <f>IF($A3="","",VLOOKUP($A3,Tableau1[],6,FALSE)*D3)</f>
        <v/>
      </c>
      <c r="F3" s="74" t="str">
        <f>IF($A3="","",VLOOKUP($A3,Tableau1[],7,FALSE)-D3)</f>
        <v/>
      </c>
      <c r="G3" s="107"/>
      <c r="H3" s="108"/>
      <c r="Q3" s="1" t="s">
        <v>18</v>
      </c>
    </row>
    <row r="4" spans="1:17" ht="22.5" customHeight="1" thickTop="1" x14ac:dyDescent="0.35">
      <c r="A4" s="73"/>
      <c r="B4" s="52" t="str">
        <f>IF($A4="","",VLOOKUP($A4,Tableau1[],2,FALSE))</f>
        <v/>
      </c>
      <c r="C4" s="52" t="str">
        <f>IF($A4="","",VLOOKUP($A4,Tableau1[],3,FALSE) &amp; "-" &amp;VLOOKUP($A4,Tableau1[],4,FALSE))</f>
        <v/>
      </c>
      <c r="D4" s="4"/>
      <c r="E4" s="49" t="str">
        <f>IF($A4="","",VLOOKUP($A4,Tableau1[],6,FALSE)*D4)</f>
        <v/>
      </c>
      <c r="F4" s="74" t="str">
        <f>IF($A4="","",VLOOKUP($A4,Tableau1[],7,FALSE)-D4)</f>
        <v/>
      </c>
      <c r="G4" s="121" t="str">
        <f>IF(SUM(E2:E24)=0,"",SUM(E2:E24)-G8)</f>
        <v/>
      </c>
      <c r="H4" s="122"/>
      <c r="J4" s="118">
        <v>42716.950925925928</v>
      </c>
      <c r="K4" s="119"/>
      <c r="L4" s="120"/>
      <c r="Q4" s="1" t="s">
        <v>19</v>
      </c>
    </row>
    <row r="5" spans="1:17" ht="22.5" customHeight="1" x14ac:dyDescent="0.35">
      <c r="A5" s="73"/>
      <c r="B5" s="52" t="str">
        <f>IF($A5="","",VLOOKUP($A5,Tableau1[],2,FALSE))</f>
        <v/>
      </c>
      <c r="C5" s="52" t="str">
        <f>IF($A5="","",VLOOKUP($A5,Tableau1[],3,FALSE) &amp; "-" &amp;VLOOKUP($A5,Tableau1[],4,FALSE))</f>
        <v/>
      </c>
      <c r="D5" s="4"/>
      <c r="E5" s="49" t="str">
        <f>IF($A5="","",VLOOKUP($A5,Tableau1[],6,FALSE)*D5)</f>
        <v/>
      </c>
      <c r="F5" s="74" t="str">
        <f>IF($A5="","",VLOOKUP($A5,Tableau1[],7,FALSE)-D5)</f>
        <v/>
      </c>
      <c r="G5" s="123"/>
      <c r="H5" s="124"/>
    </row>
    <row r="6" spans="1:17" ht="22.5" customHeight="1" x14ac:dyDescent="0.35">
      <c r="A6" s="73"/>
      <c r="B6" s="52" t="str">
        <f>IF($A6="","",VLOOKUP($A6,Tableau1[],2,FALSE))</f>
        <v/>
      </c>
      <c r="C6" s="52" t="str">
        <f>IF($A6="","",VLOOKUP($A6,Tableau1[],3,FALSE) &amp; "-" &amp;VLOOKUP($A6,Tableau1[],4,FALSE))</f>
        <v/>
      </c>
      <c r="D6" s="4"/>
      <c r="E6" s="49" t="str">
        <f>IF($A6="","",VLOOKUP($A6,Tableau1[],6,FALSE)*D6)</f>
        <v/>
      </c>
      <c r="F6" s="74" t="str">
        <f>IF($A6="","",VLOOKUP($A6,Tableau1[],7,FALSE)-D6)</f>
        <v/>
      </c>
      <c r="G6" s="123"/>
      <c r="H6" s="124"/>
    </row>
    <row r="7" spans="1:17" ht="22.5" customHeight="1" thickBot="1" x14ac:dyDescent="0.4">
      <c r="A7" s="72"/>
      <c r="B7" s="52" t="str">
        <f>IF($A7="","",VLOOKUP($A7,Tableau1[],2,FALSE))</f>
        <v/>
      </c>
      <c r="C7" s="52" t="str">
        <f>IF($A7="","",VLOOKUP($A7,Tableau1[],3,FALSE) &amp; "-" &amp;VLOOKUP($A7,Tableau1[],4,FALSE))</f>
        <v/>
      </c>
      <c r="D7" s="4"/>
      <c r="E7" s="49" t="str">
        <f>IF($A7="","",VLOOKUP($A7,Tableau1[],6,FALSE)*D7)</f>
        <v/>
      </c>
      <c r="F7" s="74" t="str">
        <f>IF($A7="","",VLOOKUP($A7,Tableau1[],7,FALSE)-D7)</f>
        <v/>
      </c>
      <c r="G7" s="125" t="s">
        <v>73</v>
      </c>
      <c r="H7" s="126"/>
    </row>
    <row r="8" spans="1:17" ht="22.5" customHeight="1" x14ac:dyDescent="0.35">
      <c r="A8" s="73"/>
      <c r="B8" s="52" t="str">
        <f>IF($A8="","",VLOOKUP($A8,Tableau1[],2,FALSE))</f>
        <v/>
      </c>
      <c r="C8" s="52" t="str">
        <f>IF($A8="","",VLOOKUP($A8,Tableau1[],3,FALSE) &amp; "-" &amp;VLOOKUP($A8,Tableau1[],4,FALSE))</f>
        <v/>
      </c>
      <c r="D8" s="4"/>
      <c r="E8" s="49" t="str">
        <f>IF($A8="","",VLOOKUP($A8,Tableau1[],6,FALSE)*D8)</f>
        <v/>
      </c>
      <c r="F8" s="74" t="str">
        <f>IF($A8="","",VLOOKUP($A8,Tableau1[],7,FALSE)-D8)</f>
        <v/>
      </c>
      <c r="G8" s="115"/>
      <c r="H8" s="115"/>
    </row>
    <row r="9" spans="1:17" ht="22.5" customHeight="1" x14ac:dyDescent="0.35">
      <c r="A9" s="73"/>
      <c r="B9" s="52" t="str">
        <f>IF($A9="","",VLOOKUP($A9,Tableau1[],2,FALSE))</f>
        <v/>
      </c>
      <c r="C9" s="52" t="str">
        <f>IF($A9="","",VLOOKUP($A9,Tableau1[],3,FALSE) &amp; "-" &amp;VLOOKUP($A9,Tableau1[],4,FALSE))</f>
        <v/>
      </c>
      <c r="D9" s="4"/>
      <c r="E9" s="49" t="str">
        <f>IF($A9="","",VLOOKUP($A9,Tableau1[],6,FALSE)*D9)</f>
        <v/>
      </c>
      <c r="F9" s="74" t="str">
        <f>IF($A9="","",VLOOKUP($A9,Tableau1[],7,FALSE)-D9)</f>
        <v/>
      </c>
      <c r="G9" s="116"/>
      <c r="H9" s="116"/>
    </row>
    <row r="10" spans="1:17" ht="22.5" customHeight="1" thickBot="1" x14ac:dyDescent="0.4">
      <c r="A10" s="72"/>
      <c r="B10" s="52" t="str">
        <f>IF($A10="","",VLOOKUP($A10,Tableau1[],2,FALSE))</f>
        <v/>
      </c>
      <c r="C10" s="52" t="str">
        <f>IF($A10="","",VLOOKUP($A10,Tableau1[],3,FALSE) &amp; "-" &amp;VLOOKUP($A10,Tableau1[],4,FALSE))</f>
        <v/>
      </c>
      <c r="D10" s="4"/>
      <c r="E10" s="49" t="str">
        <f>IF($A10="","",VLOOKUP($A10,Tableau1[],6,FALSE)*D10)</f>
        <v/>
      </c>
      <c r="F10" s="74" t="str">
        <f>IF($A10="","",VLOOKUP($A10,Tableau1[],7,FALSE)-D10)</f>
        <v/>
      </c>
      <c r="G10" s="117"/>
      <c r="H10" s="117"/>
    </row>
    <row r="11" spans="1:17" ht="22.5" customHeight="1" x14ac:dyDescent="0.35">
      <c r="A11" s="73"/>
      <c r="B11" s="52" t="str">
        <f>IF($A11="","",VLOOKUP($A11,Tableau1[],2,FALSE))</f>
        <v/>
      </c>
      <c r="C11" s="52" t="str">
        <f>IF($A11="","",VLOOKUP($A11,Tableau1[],3,FALSE) &amp; "-" &amp;VLOOKUP($A11,Tableau1[],4,FALSE))</f>
        <v/>
      </c>
      <c r="D11" s="4"/>
      <c r="E11" s="49" t="str">
        <f>IF($A11="","",VLOOKUP($A11,Tableau1[],6,FALSE)*D11)</f>
        <v/>
      </c>
      <c r="F11" s="74" t="str">
        <f>IF($A11="","",VLOOKUP($A11,Tableau1[],7,FALSE)-D11)</f>
        <v/>
      </c>
      <c r="G11" s="109" t="s">
        <v>3</v>
      </c>
      <c r="H11" s="110"/>
    </row>
    <row r="12" spans="1:17" ht="22.5" customHeight="1" thickBot="1" x14ac:dyDescent="0.4">
      <c r="A12" s="73"/>
      <c r="B12" s="52" t="str">
        <f>IF($A12="","",VLOOKUP($A12,Tableau1[],2,FALSE))</f>
        <v/>
      </c>
      <c r="C12" s="52" t="str">
        <f>IF($A12="","",VLOOKUP($A12,Tableau1[],3,FALSE) &amp; "-" &amp;VLOOKUP($A12,Tableau1[],4,FALSE))</f>
        <v/>
      </c>
      <c r="D12" s="4"/>
      <c r="E12" s="49" t="str">
        <f>IF($A12="","",VLOOKUP($A12,Tableau1[],6,FALSE)*D12)</f>
        <v/>
      </c>
      <c r="F12" s="74" t="str">
        <f>IF($A12="","",VLOOKUP($A12,Tableau1[],7,FALSE)-D12)</f>
        <v/>
      </c>
      <c r="G12" s="111"/>
      <c r="H12" s="112"/>
    </row>
    <row r="13" spans="1:17" ht="22.5" customHeight="1" x14ac:dyDescent="0.35">
      <c r="A13" s="73"/>
      <c r="B13" s="52" t="str">
        <f>IF($A13="","",VLOOKUP($A13,Tableau1[],2,FALSE))</f>
        <v/>
      </c>
      <c r="C13" s="52" t="str">
        <f>IF($A13="","",VLOOKUP($A13,Tableau1[],3,FALSE) &amp; "-" &amp;VLOOKUP($A13,Tableau1[],4,FALSE))</f>
        <v/>
      </c>
      <c r="D13" s="4"/>
      <c r="E13" s="49" t="str">
        <f>IF($A13="","",VLOOKUP($A13,Tableau1[],6,FALSE)*D13)</f>
        <v/>
      </c>
      <c r="F13" s="74" t="str">
        <f>IF($A13="","",VLOOKUP($A13,Tableau1[],7,FALSE)-D13)</f>
        <v/>
      </c>
      <c r="G13" s="113"/>
      <c r="H13" s="114"/>
      <c r="K13" s="104"/>
      <c r="L13" s="104"/>
    </row>
    <row r="14" spans="1:17" ht="22.5" customHeight="1" x14ac:dyDescent="0.35">
      <c r="A14" s="73"/>
      <c r="B14" s="52" t="str">
        <f>IF($A14="","",VLOOKUP($A14,Tableau1[],2,FALSE))</f>
        <v/>
      </c>
      <c r="C14" s="52" t="str">
        <f>IF($A14="","",VLOOKUP($A14,Tableau1[],3,FALSE) &amp; "-" &amp;VLOOKUP($A14,Tableau1[],4,FALSE))</f>
        <v/>
      </c>
      <c r="D14" s="4"/>
      <c r="E14" s="49" t="str">
        <f>IF($A14="","",VLOOKUP($A14,Tableau1[],6,FALSE)*D14)</f>
        <v/>
      </c>
      <c r="F14" s="74" t="str">
        <f>IF($A14="","",VLOOKUP($A14,Tableau1[],7,FALSE)-D14)</f>
        <v/>
      </c>
      <c r="G14" s="113"/>
      <c r="H14" s="114"/>
      <c r="K14" s="104"/>
      <c r="L14" s="104"/>
    </row>
    <row r="15" spans="1:17" ht="22.5" customHeight="1" thickBot="1" x14ac:dyDescent="0.4">
      <c r="A15" s="73"/>
      <c r="B15" s="52" t="str">
        <f>IF($A15="","",VLOOKUP($A15,Tableau1[],2,FALSE))</f>
        <v/>
      </c>
      <c r="C15" s="52" t="str">
        <f>IF($A15="","",VLOOKUP($A15,Tableau1[],3,FALSE) &amp; "-" &amp;VLOOKUP($A15,Tableau1[],4,FALSE))</f>
        <v/>
      </c>
      <c r="D15" s="4"/>
      <c r="E15" s="49" t="str">
        <f>IF($A15="","",VLOOKUP($A15,Tableau1[],6,FALSE)*D15)</f>
        <v/>
      </c>
      <c r="F15" s="74" t="str">
        <f>IF($A15="","",VLOOKUP($A15,Tableau1[],7,FALSE)-D15)</f>
        <v/>
      </c>
      <c r="G15" s="113"/>
      <c r="H15" s="114"/>
      <c r="K15" s="104"/>
      <c r="L15" s="104"/>
    </row>
    <row r="16" spans="1:17" ht="22.5" customHeight="1" thickTop="1" thickBot="1" x14ac:dyDescent="0.4">
      <c r="A16" s="73"/>
      <c r="B16" s="52" t="str">
        <f>IF($A16="","",VLOOKUP($A16,Tableau1[],2,FALSE))</f>
        <v/>
      </c>
      <c r="C16" s="52" t="str">
        <f>IF($A16="","",VLOOKUP($A16,Tableau1[],3,FALSE) &amp; "-" &amp;VLOOKUP($A16,Tableau1[],4,FALSE))</f>
        <v/>
      </c>
      <c r="D16" s="4"/>
      <c r="E16" s="49" t="str">
        <f>IF($A16="","",VLOOKUP($A16,Tableau1[],6,FALSE)*D16)</f>
        <v/>
      </c>
      <c r="F16" s="74" t="str">
        <f>IF($A16="","",VLOOKUP($A16,Tableau1[],7,FALSE)-D16)</f>
        <v/>
      </c>
      <c r="G16" s="135"/>
      <c r="H16" s="136"/>
    </row>
    <row r="17" spans="1:13" ht="22.5" customHeight="1" thickTop="1" x14ac:dyDescent="0.35">
      <c r="A17" s="73"/>
      <c r="B17" s="52" t="str">
        <f>IF($A17="","",VLOOKUP($A17,Tableau1[],2,FALSE))</f>
        <v/>
      </c>
      <c r="C17" s="52" t="str">
        <f>IF($A17="","",VLOOKUP($A17,Tableau1[],3,FALSE) &amp; "-" &amp;VLOOKUP($A17,Tableau1[],4,FALSE))</f>
        <v/>
      </c>
      <c r="D17" s="4"/>
      <c r="E17" s="49" t="str">
        <f>IF($A17="","",VLOOKUP($A17,Tableau1[],6,FALSE)*D17)</f>
        <v/>
      </c>
      <c r="F17" s="74" t="str">
        <f>IF($A17="","",VLOOKUP($A17,Tableau1[],7,FALSE)-D17)</f>
        <v/>
      </c>
      <c r="G17" s="127" t="s">
        <v>2</v>
      </c>
      <c r="H17" s="128"/>
      <c r="L17" s="24"/>
    </row>
    <row r="18" spans="1:13" ht="22.5" customHeight="1" thickBot="1" x14ac:dyDescent="0.4">
      <c r="A18" s="73"/>
      <c r="B18" s="52" t="str">
        <f>IF($A18="","",VLOOKUP($A18,Tableau1[],2,FALSE))</f>
        <v/>
      </c>
      <c r="C18" s="52" t="str">
        <f>IF($A18="","",VLOOKUP($A18,Tableau1[],3,FALSE) &amp; "-" &amp;VLOOKUP($A18,Tableau1[],4,FALSE))</f>
        <v/>
      </c>
      <c r="D18" s="4"/>
      <c r="E18" s="49" t="str">
        <f>IF($A18="","",VLOOKUP($A18,Tableau1[],6,FALSE)*D18)</f>
        <v/>
      </c>
      <c r="F18" s="74" t="str">
        <f>IF($A18="","",VLOOKUP($A18,Tableau1[],7,FALSE)-D18)</f>
        <v/>
      </c>
      <c r="G18" s="129"/>
      <c r="H18" s="130"/>
    </row>
    <row r="19" spans="1:13" ht="22.5" customHeight="1" x14ac:dyDescent="0.35">
      <c r="A19" s="73"/>
      <c r="B19" s="52" t="str">
        <f>IF($A19="","",VLOOKUP($A19,Tableau1[],2,FALSE))</f>
        <v/>
      </c>
      <c r="C19" s="52" t="str">
        <f>IF($A19="","",VLOOKUP($A19,Tableau1[],3,FALSE) &amp; "-" &amp;VLOOKUP($A19,Tableau1[],4,FALSE))</f>
        <v/>
      </c>
      <c r="D19" s="4"/>
      <c r="E19" s="49" t="str">
        <f>IF($A19="","",VLOOKUP($A19,Tableau1[],6,FALSE)*D19)</f>
        <v/>
      </c>
      <c r="F19" s="74" t="str">
        <f>IF($A19="","",VLOOKUP($A19,Tableau1[],7,FALSE)-D19)</f>
        <v/>
      </c>
      <c r="G19" s="131" t="str">
        <f>IF(G13&gt;0,G4-G13,"")</f>
        <v/>
      </c>
      <c r="H19" s="132"/>
      <c r="I19" s="7"/>
      <c r="J19" s="9"/>
      <c r="K19" s="6"/>
      <c r="L19" s="6"/>
    </row>
    <row r="20" spans="1:13" ht="22.5" customHeight="1" x14ac:dyDescent="0.35">
      <c r="A20" s="73"/>
      <c r="B20" s="52" t="str">
        <f>IF($A20="","",VLOOKUP($A20,Tableau1[],2,FALSE))</f>
        <v/>
      </c>
      <c r="C20" s="52" t="str">
        <f>IF($A20="","",VLOOKUP($A20,Tableau1[],3,FALSE) &amp; "-" &amp;VLOOKUP($A20,Tableau1[],4,FALSE))</f>
        <v/>
      </c>
      <c r="D20" s="4"/>
      <c r="E20" s="49" t="str">
        <f>IF($A20="","",VLOOKUP($A20,Tableau1[],6,FALSE)*D20)</f>
        <v/>
      </c>
      <c r="F20" s="74" t="str">
        <f>IF($A20="","",VLOOKUP($A20,Tableau1[],7,FALSE)-D20)</f>
        <v/>
      </c>
      <c r="G20" s="131"/>
      <c r="H20" s="132"/>
      <c r="I20" s="7" t="str">
        <f>IF(G13="","",IF(G13&lt;G4,"Somme reçue insuffisante!!!",""))</f>
        <v/>
      </c>
      <c r="J20" s="9"/>
      <c r="K20" s="6"/>
      <c r="L20" s="6"/>
    </row>
    <row r="21" spans="1:13" ht="22.5" customHeight="1" thickBot="1" x14ac:dyDescent="0.4">
      <c r="A21" s="73"/>
      <c r="B21" s="52" t="str">
        <f>IF($A21="","",VLOOKUP($A21,Tableau1[],2,FALSE))</f>
        <v/>
      </c>
      <c r="C21" s="52" t="str">
        <f>IF($A21="","",VLOOKUP($A21,Tableau1[],3,FALSE) &amp; "-" &amp;VLOOKUP($A21,Tableau1[],4,FALSE))</f>
        <v/>
      </c>
      <c r="D21" s="4"/>
      <c r="E21" s="49" t="str">
        <f>IF($A21="","",VLOOKUP($A21,Tableau1[],6,FALSE)*D21)</f>
        <v/>
      </c>
      <c r="F21" s="74" t="str">
        <f>IF($A21="","",VLOOKUP($A21,Tableau1[],7,FALSE)-D21)</f>
        <v/>
      </c>
      <c r="G21" s="133"/>
      <c r="H21" s="134"/>
      <c r="I21" s="5"/>
      <c r="J21" s="10"/>
      <c r="K21" s="6"/>
      <c r="L21" s="6"/>
    </row>
    <row r="22" spans="1:13" ht="22.5" customHeight="1" x14ac:dyDescent="0.35">
      <c r="A22" s="73"/>
      <c r="B22" s="52" t="str">
        <f>IF($A22="","",VLOOKUP($A22,Tableau1[],2,FALSE))</f>
        <v/>
      </c>
      <c r="C22" s="52" t="str">
        <f>IF($A22="","",VLOOKUP($A22,Tableau1[],3,FALSE) &amp; "-" &amp;VLOOKUP($A22,Tableau1[],4,FALSE))</f>
        <v/>
      </c>
      <c r="D22" s="4"/>
      <c r="E22" s="49" t="str">
        <f>IF($A22="","",VLOOKUP($A22,Tableau1[],6,FALSE)*D22)</f>
        <v/>
      </c>
      <c r="F22" s="74" t="str">
        <f>IF($A22="","",VLOOKUP($A22,Tableau1[],7,FALSE)-D22)</f>
        <v/>
      </c>
    </row>
    <row r="23" spans="1:13" ht="22.5" customHeight="1" x14ac:dyDescent="0.3">
      <c r="A23" s="80"/>
      <c r="B23" s="81" t="str">
        <f>IF($A23="","",VLOOKUP($A23,Tableau1[],2,FALSE))</f>
        <v/>
      </c>
      <c r="C23" s="52" t="str">
        <f>IF($A23="","",VLOOKUP($A23,Tableau1[],3,FALSE) &amp; "-" &amp;VLOOKUP($A23,Tableau1[],4,FALSE))</f>
        <v/>
      </c>
      <c r="D23" s="82"/>
      <c r="E23" s="83" t="str">
        <f>IF($A23="","",VLOOKUP($A23,Tableau1[],6,FALSE)*D23)</f>
        <v/>
      </c>
      <c r="F23" s="84" t="str">
        <f>IF($A23="","",VLOOKUP($A23,Tableau1[],7,FALSE)-D23)</f>
        <v/>
      </c>
      <c r="G23" s="31" t="s">
        <v>23</v>
      </c>
      <c r="H23" s="26"/>
      <c r="I23" s="26"/>
      <c r="J23" s="26"/>
      <c r="K23" s="26"/>
      <c r="L23" s="27"/>
      <c r="M23" s="27"/>
    </row>
    <row r="24" spans="1:13" ht="22.5" customHeight="1" x14ac:dyDescent="0.3">
      <c r="G24" s="26" t="s">
        <v>34</v>
      </c>
      <c r="H24" s="26"/>
      <c r="I24" s="26"/>
      <c r="J24" s="26"/>
      <c r="K24" s="26"/>
      <c r="L24" s="27"/>
      <c r="M24" s="27"/>
    </row>
    <row r="25" spans="1:13" ht="25.5" customHeight="1" x14ac:dyDescent="0.3">
      <c r="G25" s="26" t="s">
        <v>35</v>
      </c>
      <c r="H25" s="26"/>
      <c r="I25" s="26"/>
      <c r="J25" s="26"/>
      <c r="K25" s="26"/>
      <c r="L25" s="27"/>
      <c r="M25" s="27"/>
    </row>
    <row r="26" spans="1:13" ht="25.5" customHeight="1" x14ac:dyDescent="0.3">
      <c r="G26" s="30" t="s">
        <v>27</v>
      </c>
      <c r="H26" s="26"/>
      <c r="I26" s="26"/>
      <c r="J26" s="26"/>
      <c r="K26" s="26"/>
      <c r="L26" s="27"/>
      <c r="M26" s="27"/>
    </row>
    <row r="27" spans="1:13" ht="25.5" customHeight="1" x14ac:dyDescent="0.3">
      <c r="G27" s="30" t="s">
        <v>31</v>
      </c>
      <c r="H27" s="26"/>
      <c r="I27" s="26"/>
      <c r="J27" s="26"/>
      <c r="K27" s="26"/>
      <c r="L27" s="27"/>
      <c r="M27" s="27"/>
    </row>
    <row r="28" spans="1:13" ht="25.5" customHeight="1" x14ac:dyDescent="0.3">
      <c r="G28" s="26" t="s">
        <v>36</v>
      </c>
      <c r="H28" s="26"/>
      <c r="I28" s="26"/>
      <c r="J28" s="26"/>
      <c r="K28" s="26"/>
      <c r="L28" s="27"/>
      <c r="M28" s="27"/>
    </row>
    <row r="29" spans="1:13" ht="25.5" customHeight="1" x14ac:dyDescent="0.35">
      <c r="G29" s="28"/>
      <c r="H29" s="28"/>
      <c r="I29" s="27"/>
      <c r="J29" s="27"/>
      <c r="K29" s="27"/>
      <c r="L29" s="27"/>
      <c r="M29" s="27"/>
    </row>
    <row r="30" spans="1:13" ht="25.5" customHeight="1" x14ac:dyDescent="0.35">
      <c r="G30" s="28" t="s">
        <v>37</v>
      </c>
      <c r="H30" s="28"/>
      <c r="I30" s="27"/>
      <c r="J30" s="27"/>
      <c r="K30" s="27"/>
      <c r="L30" s="27"/>
      <c r="M30" s="27"/>
    </row>
    <row r="31" spans="1:13" ht="25.5" customHeight="1" x14ac:dyDescent="0.35">
      <c r="G31" s="28" t="s">
        <v>38</v>
      </c>
      <c r="H31" s="28"/>
      <c r="I31" s="27"/>
      <c r="J31" s="27"/>
      <c r="K31" s="27"/>
      <c r="L31" s="27"/>
      <c r="M31" s="27"/>
    </row>
    <row r="32" spans="1:13" ht="25.5" customHeight="1" x14ac:dyDescent="0.35">
      <c r="G32" s="28" t="s">
        <v>39</v>
      </c>
      <c r="H32" s="28"/>
      <c r="I32" s="27"/>
      <c r="J32" s="27"/>
      <c r="K32" s="27"/>
      <c r="L32" s="27"/>
      <c r="M32" s="27"/>
    </row>
    <row r="33" spans="7:13" ht="25.5" customHeight="1" x14ac:dyDescent="0.35">
      <c r="G33" s="28" t="s">
        <v>28</v>
      </c>
      <c r="H33" s="28"/>
      <c r="I33" s="27"/>
      <c r="J33" s="27"/>
      <c r="K33" s="27"/>
      <c r="L33" s="27"/>
      <c r="M33" s="27"/>
    </row>
    <row r="34" spans="7:13" ht="25.5" customHeight="1" x14ac:dyDescent="0.35">
      <c r="G34" s="28" t="s">
        <v>26</v>
      </c>
      <c r="H34" s="28"/>
      <c r="I34" s="27"/>
      <c r="J34" s="27"/>
      <c r="K34" s="27"/>
      <c r="L34" s="27"/>
      <c r="M34" s="27"/>
    </row>
  </sheetData>
  <sheetProtection sheet="1" objects="1" scenarios="1" selectLockedCells="1"/>
  <mergeCells count="12">
    <mergeCell ref="G17:H18"/>
    <mergeCell ref="G19:H21"/>
    <mergeCell ref="G16:H16"/>
    <mergeCell ref="J1:L2"/>
    <mergeCell ref="K13:L15"/>
    <mergeCell ref="G2:H3"/>
    <mergeCell ref="G11:H12"/>
    <mergeCell ref="G13:H15"/>
    <mergeCell ref="G8:H10"/>
    <mergeCell ref="J4:L4"/>
    <mergeCell ref="G4:H6"/>
    <mergeCell ref="G7:H7"/>
  </mergeCells>
  <phoneticPr fontId="15" type="noConversion"/>
  <conditionalFormatting sqref="F2:F23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3">
    <dataValidation type="list" allowBlank="1" showInputMessage="1" showErrorMessage="1" sqref="G16:H16">
      <formula1>Moyen_paiement</formula1>
    </dataValidation>
    <dataValidation type="list" allowBlank="1" showInputMessage="1" showErrorMessage="1" sqref="A3:A23">
      <formula1>références</formula1>
    </dataValidation>
    <dataValidation type="list" allowBlank="1" showInputMessage="1" showErrorMessage="1" sqref="A2">
      <formula1>références</formula1>
    </dataValidation>
  </dataValidations>
  <pageMargins left="0.25" right="0.25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15"/>
  <sheetViews>
    <sheetView workbookViewId="0">
      <selection activeCell="B6" sqref="B6:B7"/>
    </sheetView>
  </sheetViews>
  <sheetFormatPr baseColWidth="10" defaultColWidth="11.453125" defaultRowHeight="26" x14ac:dyDescent="0.6"/>
  <cols>
    <col min="1" max="1" width="23.08984375" style="25" customWidth="1"/>
    <col min="2" max="2" width="25.1796875" style="68" customWidth="1"/>
    <col min="3" max="3" width="30.453125" style="68" customWidth="1"/>
    <col min="4" max="4" width="13.6328125" style="68" customWidth="1"/>
    <col min="5" max="5" width="15" style="69" customWidth="1"/>
    <col min="6" max="6" width="12.08984375" style="70" customWidth="1"/>
    <col min="7" max="7" width="20" style="71" customWidth="1"/>
    <col min="8" max="8" width="12.54296875" style="71" hidden="1" customWidth="1"/>
    <col min="9" max="9" width="13" style="71" hidden="1" customWidth="1"/>
    <col min="10" max="10" width="15.453125" style="8" hidden="1" customWidth="1"/>
    <col min="11" max="12" width="11.453125" style="8"/>
    <col min="13" max="13" width="22.81640625" style="8" customWidth="1"/>
    <col min="14" max="14" width="12.08984375" style="8" bestFit="1" customWidth="1"/>
    <col min="15" max="15" width="19.54296875" style="8" customWidth="1"/>
    <col min="16" max="16" width="11.453125" style="8"/>
    <col min="17" max="17" width="12" style="43" bestFit="1" customWidth="1"/>
    <col min="18" max="16384" width="11.453125" style="8"/>
  </cols>
  <sheetData>
    <row r="1" spans="1:10" x14ac:dyDescent="0.6">
      <c r="A1" s="59" t="s">
        <v>44</v>
      </c>
      <c r="B1" s="60" t="s">
        <v>45</v>
      </c>
      <c r="C1" s="60" t="s">
        <v>46</v>
      </c>
      <c r="D1" s="60" t="s">
        <v>48</v>
      </c>
      <c r="E1" s="60" t="s">
        <v>49</v>
      </c>
      <c r="F1" s="61" t="s">
        <v>5</v>
      </c>
      <c r="G1" s="62" t="s">
        <v>16</v>
      </c>
      <c r="H1" s="62" t="s">
        <v>25</v>
      </c>
      <c r="I1" s="63" t="s">
        <v>24</v>
      </c>
      <c r="J1" s="63" t="s">
        <v>47</v>
      </c>
    </row>
    <row r="2" spans="1:10" x14ac:dyDescent="0.6">
      <c r="A2" s="90" t="s">
        <v>61</v>
      </c>
      <c r="B2" s="85" t="s">
        <v>68</v>
      </c>
      <c r="C2" s="85" t="s">
        <v>50</v>
      </c>
      <c r="D2" s="85" t="s">
        <v>60</v>
      </c>
      <c r="E2" s="85" t="s">
        <v>52</v>
      </c>
      <c r="F2" s="86">
        <v>10</v>
      </c>
      <c r="G2" s="66">
        <v>100</v>
      </c>
      <c r="H2" s="66">
        <f t="shared" ref="H2:H11" si="0">G2</f>
        <v>100</v>
      </c>
      <c r="I2" s="67">
        <f>IF(ISERROR(VLOOKUP(A2,Commande!$A$2:$F$23,4,FALSE)),0,VLOOKUP(A2,Commande!$A$2:$F$23,4,FALSE))</f>
        <v>0</v>
      </c>
      <c r="J2" s="66">
        <f t="shared" ref="J2:J11" si="1">H2-I2</f>
        <v>100</v>
      </c>
    </row>
    <row r="3" spans="1:10" x14ac:dyDescent="0.6">
      <c r="A3" s="90" t="s">
        <v>63</v>
      </c>
      <c r="B3" s="85" t="s">
        <v>62</v>
      </c>
      <c r="C3" s="85" t="s">
        <v>53</v>
      </c>
      <c r="D3" s="85" t="s">
        <v>54</v>
      </c>
      <c r="E3" s="85" t="s">
        <v>55</v>
      </c>
      <c r="F3" s="86">
        <v>10</v>
      </c>
      <c r="G3" s="66">
        <v>100</v>
      </c>
      <c r="H3" s="66">
        <f t="shared" si="0"/>
        <v>100</v>
      </c>
      <c r="I3" s="67">
        <f>IF(ISERROR(VLOOKUP(A3,Commande!$A$2:$F$23,4,FALSE)),0,VLOOKUP(A3,Commande!$A$2:$F$23,4,FALSE))</f>
        <v>0</v>
      </c>
      <c r="J3" s="66">
        <f t="shared" si="1"/>
        <v>100</v>
      </c>
    </row>
    <row r="4" spans="1:10" x14ac:dyDescent="0.6">
      <c r="A4" s="90" t="s">
        <v>64</v>
      </c>
      <c r="B4" s="85" t="s">
        <v>62</v>
      </c>
      <c r="C4" s="85" t="s">
        <v>50</v>
      </c>
      <c r="D4" s="85" t="s">
        <v>54</v>
      </c>
      <c r="E4" s="85" t="s">
        <v>56</v>
      </c>
      <c r="F4" s="86">
        <v>10</v>
      </c>
      <c r="G4" s="66">
        <v>100</v>
      </c>
      <c r="H4" s="66">
        <f t="shared" si="0"/>
        <v>100</v>
      </c>
      <c r="I4" s="67">
        <f>IF(ISERROR(VLOOKUP(A4,Commande!$A$2:$F$23,4,FALSE)),0,VLOOKUP(A4,Commande!$A$2:$F$23,4,FALSE))</f>
        <v>0</v>
      </c>
      <c r="J4" s="66">
        <f t="shared" si="1"/>
        <v>100</v>
      </c>
    </row>
    <row r="5" spans="1:10" x14ac:dyDescent="0.6">
      <c r="A5" s="90" t="s">
        <v>65</v>
      </c>
      <c r="B5" s="85" t="s">
        <v>62</v>
      </c>
      <c r="C5" s="87" t="s">
        <v>57</v>
      </c>
      <c r="D5" s="87" t="s">
        <v>51</v>
      </c>
      <c r="E5" s="85" t="s">
        <v>58</v>
      </c>
      <c r="F5" s="86">
        <v>10</v>
      </c>
      <c r="G5" s="66">
        <v>100</v>
      </c>
      <c r="H5" s="66">
        <f t="shared" si="0"/>
        <v>100</v>
      </c>
      <c r="I5" s="67">
        <f>IF(ISERROR(VLOOKUP(A5,Commande!$A$2:$F$23,4,FALSE)),0,VLOOKUP(A5,Commande!$A$2:$F$23,4,FALSE))</f>
        <v>0</v>
      </c>
      <c r="J5" s="66">
        <f t="shared" si="1"/>
        <v>100</v>
      </c>
    </row>
    <row r="6" spans="1:10" x14ac:dyDescent="0.6">
      <c r="A6" s="90" t="s">
        <v>66</v>
      </c>
      <c r="B6" s="85" t="s">
        <v>62</v>
      </c>
      <c r="C6" s="85" t="s">
        <v>53</v>
      </c>
      <c r="D6" s="85" t="s">
        <v>54</v>
      </c>
      <c r="E6" s="85" t="s">
        <v>59</v>
      </c>
      <c r="F6" s="86">
        <v>10</v>
      </c>
      <c r="G6" s="66">
        <v>100</v>
      </c>
      <c r="H6" s="66">
        <f t="shared" si="0"/>
        <v>100</v>
      </c>
      <c r="I6" s="67">
        <f>IF(ISERROR(VLOOKUP(A6,Commande!$A$2:$F$23,4,FALSE)),0,VLOOKUP(A6,Commande!$A$2:$F$23,4,FALSE))</f>
        <v>0</v>
      </c>
      <c r="J6" s="66">
        <f t="shared" si="1"/>
        <v>100</v>
      </c>
    </row>
    <row r="7" spans="1:10" x14ac:dyDescent="0.6">
      <c r="A7" s="90" t="s">
        <v>67</v>
      </c>
      <c r="B7" s="85" t="s">
        <v>62</v>
      </c>
      <c r="C7" s="87" t="s">
        <v>53</v>
      </c>
      <c r="D7" s="87" t="s">
        <v>60</v>
      </c>
      <c r="E7" s="85" t="s">
        <v>52</v>
      </c>
      <c r="F7" s="88">
        <v>20</v>
      </c>
      <c r="G7" s="66">
        <v>100</v>
      </c>
      <c r="H7" s="66">
        <f t="shared" si="0"/>
        <v>100</v>
      </c>
      <c r="I7" s="67">
        <f>IF(ISERROR(VLOOKUP(A7,Commande!$A$2:$F$23,4,FALSE)),0,VLOOKUP(A7,Commande!$A$2:$F$23,4,FALSE))</f>
        <v>0</v>
      </c>
      <c r="J7" s="66">
        <f t="shared" si="1"/>
        <v>100</v>
      </c>
    </row>
    <row r="8" spans="1:10" x14ac:dyDescent="0.6">
      <c r="A8" s="90" t="s">
        <v>69</v>
      </c>
      <c r="B8" s="87" t="s">
        <v>62</v>
      </c>
      <c r="C8" s="87" t="s">
        <v>53</v>
      </c>
      <c r="D8" s="87" t="s">
        <v>54</v>
      </c>
      <c r="E8" s="85" t="s">
        <v>52</v>
      </c>
      <c r="F8" s="88">
        <v>20</v>
      </c>
      <c r="G8" s="66">
        <v>100</v>
      </c>
      <c r="H8" s="66">
        <f t="shared" si="0"/>
        <v>100</v>
      </c>
      <c r="I8" s="89">
        <f>IF(ISERROR(VLOOKUP(A8,Commande!$A$2:$F$23,4,FALSE)),0,VLOOKUP(A8,Commande!$A$2:$F$23,4,FALSE))</f>
        <v>0</v>
      </c>
      <c r="J8" s="66">
        <f t="shared" si="1"/>
        <v>100</v>
      </c>
    </row>
    <row r="9" spans="1:10" x14ac:dyDescent="0.6">
      <c r="A9" s="90" t="s">
        <v>70</v>
      </c>
      <c r="B9" s="85" t="s">
        <v>62</v>
      </c>
      <c r="C9" s="85" t="s">
        <v>53</v>
      </c>
      <c r="D9" s="85" t="s">
        <v>54</v>
      </c>
      <c r="E9" s="85" t="s">
        <v>55</v>
      </c>
      <c r="F9" s="88">
        <v>20</v>
      </c>
      <c r="G9" s="66">
        <v>100</v>
      </c>
      <c r="H9" s="66">
        <f t="shared" si="0"/>
        <v>100</v>
      </c>
      <c r="I9" s="67">
        <f>IF(ISERROR(VLOOKUP(A9,Commande!$A$2:$F$23,4,FALSE)),0,VLOOKUP(A9,Commande!$A$2:$F$23,4,FALSE))</f>
        <v>0</v>
      </c>
      <c r="J9" s="66">
        <f t="shared" si="1"/>
        <v>100</v>
      </c>
    </row>
    <row r="10" spans="1:10" x14ac:dyDescent="0.6">
      <c r="A10" s="90" t="s">
        <v>71</v>
      </c>
      <c r="B10" s="85" t="s">
        <v>62</v>
      </c>
      <c r="C10" s="85" t="s">
        <v>53</v>
      </c>
      <c r="D10" s="85" t="s">
        <v>54</v>
      </c>
      <c r="E10" s="85" t="s">
        <v>56</v>
      </c>
      <c r="F10" s="88">
        <v>20</v>
      </c>
      <c r="G10" s="66">
        <v>100</v>
      </c>
      <c r="H10" s="66">
        <f t="shared" si="0"/>
        <v>100</v>
      </c>
      <c r="I10" s="67">
        <f>IF(ISERROR(VLOOKUP(A10,Commande!$A$2:$F$23,4,FALSE)),0,VLOOKUP(A10,Commande!$A$2:$F$23,4,FALSE))</f>
        <v>0</v>
      </c>
      <c r="J10" s="66">
        <f t="shared" si="1"/>
        <v>100</v>
      </c>
    </row>
    <row r="11" spans="1:10" x14ac:dyDescent="0.6">
      <c r="A11" s="90" t="s">
        <v>72</v>
      </c>
      <c r="B11" s="85" t="s">
        <v>62</v>
      </c>
      <c r="C11" s="85" t="s">
        <v>53</v>
      </c>
      <c r="D11" s="85" t="s">
        <v>54</v>
      </c>
      <c r="E11" s="85" t="s">
        <v>58</v>
      </c>
      <c r="F11" s="88">
        <v>20</v>
      </c>
      <c r="G11" s="66">
        <v>100</v>
      </c>
      <c r="H11" s="66">
        <f t="shared" si="0"/>
        <v>100</v>
      </c>
      <c r="I11" s="67">
        <f>IF(ISERROR(VLOOKUP(A11,Commande!$A$2:$F$23,4,FALSE)),0,VLOOKUP(A11,Commande!$A$2:$F$23,4,FALSE))</f>
        <v>0</v>
      </c>
      <c r="J11" s="66">
        <f t="shared" si="1"/>
        <v>100</v>
      </c>
    </row>
    <row r="12" spans="1:10" x14ac:dyDescent="0.6">
      <c r="A12" s="58"/>
      <c r="B12" s="64"/>
      <c r="C12" s="64"/>
      <c r="D12" s="64"/>
      <c r="E12" s="65"/>
      <c r="F12" s="66"/>
      <c r="G12" s="66"/>
      <c r="H12" s="67"/>
      <c r="I12" s="66"/>
    </row>
    <row r="13" spans="1:10" x14ac:dyDescent="0.6">
      <c r="A13" s="58"/>
      <c r="B13" s="64"/>
      <c r="C13" s="64"/>
      <c r="D13" s="64"/>
      <c r="E13" s="65"/>
      <c r="F13" s="66"/>
      <c r="G13" s="66"/>
      <c r="H13" s="67"/>
      <c r="I13" s="66"/>
    </row>
    <row r="14" spans="1:10" x14ac:dyDescent="0.6">
      <c r="A14" s="58"/>
      <c r="B14" s="64"/>
      <c r="C14" s="64"/>
      <c r="D14" s="64"/>
      <c r="E14" s="65"/>
      <c r="F14" s="66"/>
      <c r="G14" s="66"/>
      <c r="H14" s="67"/>
      <c r="I14" s="66"/>
    </row>
    <row r="15" spans="1:10" x14ac:dyDescent="0.6">
      <c r="A15" s="58"/>
      <c r="B15" s="64"/>
      <c r="C15" s="64"/>
      <c r="D15" s="64"/>
      <c r="E15" s="65"/>
      <c r="F15" s="66"/>
      <c r="G15" s="66"/>
      <c r="H15" s="67"/>
      <c r="I15" s="66"/>
    </row>
    <row r="16" spans="1:10" x14ac:dyDescent="0.6">
      <c r="A16" s="58"/>
      <c r="B16" s="64"/>
      <c r="C16" s="64"/>
      <c r="D16" s="64"/>
      <c r="E16" s="65"/>
      <c r="F16" s="66"/>
      <c r="G16" s="66"/>
      <c r="H16" s="67"/>
      <c r="I16" s="66"/>
    </row>
    <row r="17" spans="1:9" x14ac:dyDescent="0.6">
      <c r="A17" s="58"/>
      <c r="B17" s="64"/>
      <c r="C17" s="64"/>
      <c r="D17" s="64"/>
      <c r="E17" s="65"/>
      <c r="F17" s="66"/>
      <c r="G17" s="66"/>
      <c r="H17" s="67"/>
      <c r="I17" s="66"/>
    </row>
    <row r="18" spans="1:9" x14ac:dyDescent="0.6">
      <c r="A18" s="58"/>
      <c r="B18" s="64"/>
      <c r="C18" s="64"/>
      <c r="D18" s="64"/>
      <c r="E18" s="65"/>
      <c r="F18" s="66"/>
      <c r="G18" s="66"/>
      <c r="H18" s="67"/>
      <c r="I18" s="66"/>
    </row>
    <row r="19" spans="1:9" x14ac:dyDescent="0.6">
      <c r="A19" s="58"/>
      <c r="B19" s="64"/>
      <c r="C19" s="64"/>
      <c r="D19" s="64"/>
      <c r="E19" s="65"/>
      <c r="F19" s="66"/>
      <c r="G19" s="66"/>
      <c r="H19" s="67"/>
      <c r="I19" s="66"/>
    </row>
    <row r="20" spans="1:9" x14ac:dyDescent="0.6">
      <c r="A20" s="58"/>
      <c r="B20" s="64"/>
      <c r="C20" s="64"/>
      <c r="D20" s="64"/>
      <c r="E20" s="65"/>
      <c r="F20" s="66"/>
      <c r="G20" s="66"/>
      <c r="H20" s="67"/>
      <c r="I20" s="66"/>
    </row>
    <row r="21" spans="1:9" x14ac:dyDescent="0.6">
      <c r="A21" s="58"/>
      <c r="B21" s="64"/>
      <c r="C21" s="64"/>
      <c r="D21" s="64"/>
      <c r="E21" s="65"/>
      <c r="F21" s="66"/>
      <c r="G21" s="66"/>
      <c r="H21" s="67"/>
      <c r="I21" s="66"/>
    </row>
    <row r="22" spans="1:9" x14ac:dyDescent="0.6">
      <c r="A22" s="58"/>
      <c r="B22" s="64"/>
      <c r="C22" s="64"/>
      <c r="D22" s="64"/>
      <c r="E22" s="65"/>
      <c r="F22" s="66"/>
      <c r="G22" s="66"/>
      <c r="H22" s="67"/>
      <c r="I22" s="66"/>
    </row>
    <row r="23" spans="1:9" x14ac:dyDescent="0.6">
      <c r="A23" s="58"/>
      <c r="B23" s="64"/>
      <c r="C23" s="64"/>
      <c r="D23" s="64"/>
      <c r="E23" s="65"/>
      <c r="F23" s="66"/>
      <c r="G23" s="66"/>
      <c r="H23" s="67"/>
      <c r="I23" s="66"/>
    </row>
    <row r="24" spans="1:9" x14ac:dyDescent="0.6">
      <c r="A24" s="58"/>
      <c r="B24" s="64"/>
      <c r="C24" s="64"/>
      <c r="D24" s="64"/>
      <c r="E24" s="65"/>
      <c r="F24" s="66"/>
      <c r="G24" s="66"/>
      <c r="H24" s="67"/>
      <c r="I24" s="66"/>
    </row>
    <row r="25" spans="1:9" x14ac:dyDescent="0.6">
      <c r="A25" s="58"/>
      <c r="B25" s="64"/>
      <c r="C25" s="64"/>
      <c r="D25" s="64"/>
      <c r="E25" s="65"/>
      <c r="F25" s="66"/>
      <c r="G25" s="66"/>
      <c r="H25" s="67"/>
      <c r="I25" s="66"/>
    </row>
    <row r="26" spans="1:9" x14ac:dyDescent="0.6">
      <c r="A26" s="58"/>
      <c r="B26" s="64"/>
      <c r="C26" s="64"/>
      <c r="D26" s="64"/>
      <c r="E26" s="65"/>
      <c r="F26" s="66"/>
      <c r="G26" s="66"/>
      <c r="H26" s="67"/>
      <c r="I26" s="66"/>
    </row>
    <row r="27" spans="1:9" x14ac:dyDescent="0.6">
      <c r="A27" s="58"/>
      <c r="B27" s="64"/>
      <c r="C27" s="64"/>
      <c r="D27" s="64"/>
      <c r="E27" s="65"/>
      <c r="F27" s="66"/>
      <c r="G27" s="66"/>
      <c r="H27" s="67"/>
      <c r="I27" s="66"/>
    </row>
    <row r="28" spans="1:9" x14ac:dyDescent="0.6">
      <c r="A28" s="58"/>
      <c r="B28" s="64"/>
      <c r="C28" s="64"/>
      <c r="D28" s="64"/>
      <c r="E28" s="65"/>
      <c r="F28" s="66"/>
      <c r="G28" s="66"/>
      <c r="H28" s="67"/>
      <c r="I28" s="66"/>
    </row>
    <row r="29" spans="1:9" x14ac:dyDescent="0.6">
      <c r="A29" s="58"/>
      <c r="B29" s="64"/>
      <c r="C29" s="64"/>
      <c r="D29" s="64"/>
      <c r="E29" s="65"/>
      <c r="F29" s="66"/>
      <c r="G29" s="66"/>
      <c r="H29" s="67"/>
      <c r="I29" s="66"/>
    </row>
    <row r="30" spans="1:9" x14ac:dyDescent="0.6">
      <c r="A30" s="58"/>
      <c r="B30" s="64"/>
      <c r="C30" s="64"/>
      <c r="D30" s="64"/>
      <c r="E30" s="65"/>
      <c r="F30" s="66"/>
      <c r="G30" s="66"/>
      <c r="H30" s="67"/>
      <c r="I30" s="66"/>
    </row>
    <row r="31" spans="1:9" x14ac:dyDescent="0.6">
      <c r="A31" s="58"/>
      <c r="B31" s="64"/>
      <c r="C31" s="64"/>
      <c r="D31" s="64"/>
      <c r="E31" s="65"/>
      <c r="F31" s="66"/>
      <c r="G31" s="66"/>
      <c r="H31" s="67"/>
      <c r="I31" s="66"/>
    </row>
    <row r="32" spans="1:9" x14ac:dyDescent="0.6">
      <c r="A32" s="58"/>
      <c r="B32" s="64"/>
      <c r="C32" s="64"/>
      <c r="D32" s="64"/>
      <c r="E32" s="65"/>
      <c r="F32" s="66"/>
      <c r="G32" s="66"/>
      <c r="H32" s="67"/>
      <c r="I32" s="66"/>
    </row>
    <row r="33" spans="1:9" x14ac:dyDescent="0.6">
      <c r="A33" s="58"/>
      <c r="B33" s="64"/>
      <c r="C33" s="64"/>
      <c r="D33" s="64"/>
      <c r="E33" s="65"/>
      <c r="F33" s="66"/>
      <c r="G33" s="66"/>
      <c r="H33" s="67"/>
      <c r="I33" s="66"/>
    </row>
    <row r="34" spans="1:9" x14ac:dyDescent="0.6">
      <c r="A34" s="58"/>
      <c r="B34" s="64"/>
      <c r="C34" s="64"/>
      <c r="D34" s="64"/>
      <c r="E34" s="65"/>
      <c r="F34" s="66"/>
      <c r="G34" s="66"/>
      <c r="H34" s="67"/>
      <c r="I34" s="66"/>
    </row>
    <row r="35" spans="1:9" x14ac:dyDescent="0.6">
      <c r="A35" s="58"/>
      <c r="B35" s="64"/>
      <c r="C35" s="64"/>
      <c r="D35" s="64"/>
      <c r="E35" s="65"/>
      <c r="F35" s="66"/>
      <c r="G35" s="66"/>
      <c r="H35" s="67"/>
      <c r="I35" s="66"/>
    </row>
    <row r="36" spans="1:9" x14ac:dyDescent="0.6">
      <c r="A36" s="58"/>
      <c r="B36" s="64"/>
      <c r="C36" s="64"/>
      <c r="D36" s="64"/>
      <c r="E36" s="65"/>
      <c r="F36" s="66"/>
      <c r="G36" s="66"/>
      <c r="H36" s="67"/>
      <c r="I36" s="66"/>
    </row>
    <row r="37" spans="1:9" x14ac:dyDescent="0.6">
      <c r="A37" s="58"/>
      <c r="B37" s="64"/>
      <c r="C37" s="64"/>
      <c r="D37" s="64"/>
      <c r="E37" s="65"/>
      <c r="F37" s="66"/>
      <c r="G37" s="66"/>
      <c r="H37" s="67"/>
      <c r="I37" s="66"/>
    </row>
    <row r="38" spans="1:9" x14ac:dyDescent="0.6">
      <c r="A38" s="58"/>
      <c r="B38" s="64"/>
      <c r="C38" s="64"/>
      <c r="D38" s="64"/>
      <c r="E38" s="65"/>
      <c r="F38" s="66"/>
      <c r="G38" s="66"/>
      <c r="H38" s="67"/>
      <c r="I38" s="66"/>
    </row>
    <row r="39" spans="1:9" x14ac:dyDescent="0.6">
      <c r="A39" s="58"/>
      <c r="B39" s="64"/>
      <c r="C39" s="64"/>
      <c r="D39" s="64"/>
      <c r="E39" s="65"/>
      <c r="F39" s="66"/>
      <c r="G39" s="66"/>
      <c r="H39" s="67"/>
      <c r="I39" s="66"/>
    </row>
    <row r="40" spans="1:9" x14ac:dyDescent="0.6">
      <c r="A40" s="58"/>
      <c r="B40" s="64"/>
      <c r="C40" s="64"/>
      <c r="D40" s="64"/>
      <c r="E40" s="65"/>
      <c r="F40" s="66"/>
      <c r="G40" s="66"/>
      <c r="H40" s="67"/>
      <c r="I40" s="66"/>
    </row>
    <row r="41" spans="1:9" x14ac:dyDescent="0.6">
      <c r="A41" s="58"/>
      <c r="B41" s="64"/>
      <c r="C41" s="64"/>
      <c r="D41" s="64"/>
      <c r="E41" s="65"/>
      <c r="F41" s="66"/>
      <c r="G41" s="66"/>
      <c r="H41" s="67"/>
      <c r="I41" s="66"/>
    </row>
    <row r="42" spans="1:9" x14ac:dyDescent="0.6">
      <c r="A42" s="58"/>
      <c r="B42" s="64"/>
      <c r="C42" s="64"/>
      <c r="D42" s="64"/>
      <c r="E42" s="65"/>
      <c r="F42" s="66"/>
      <c r="G42" s="66"/>
      <c r="H42" s="67"/>
      <c r="I42" s="66"/>
    </row>
    <row r="43" spans="1:9" x14ac:dyDescent="0.6">
      <c r="A43" s="58"/>
      <c r="B43" s="64"/>
      <c r="C43" s="64"/>
      <c r="D43" s="64"/>
      <c r="E43" s="65"/>
      <c r="F43" s="66"/>
      <c r="G43" s="66"/>
      <c r="H43" s="67"/>
      <c r="I43" s="66"/>
    </row>
    <row r="44" spans="1:9" x14ac:dyDescent="0.6">
      <c r="A44" s="58"/>
      <c r="B44" s="64"/>
      <c r="C44" s="64"/>
      <c r="D44" s="64"/>
      <c r="E44" s="65"/>
      <c r="F44" s="66"/>
      <c r="G44" s="66"/>
      <c r="H44" s="67"/>
      <c r="I44" s="66"/>
    </row>
    <row r="45" spans="1:9" x14ac:dyDescent="0.6">
      <c r="A45" s="58"/>
      <c r="B45" s="64"/>
      <c r="C45" s="64"/>
      <c r="D45" s="64"/>
      <c r="E45" s="65"/>
      <c r="F45" s="66"/>
      <c r="G45" s="66"/>
      <c r="H45" s="67"/>
      <c r="I45" s="66"/>
    </row>
    <row r="46" spans="1:9" x14ac:dyDescent="0.6">
      <c r="A46" s="58"/>
      <c r="B46" s="64"/>
      <c r="C46" s="64"/>
      <c r="D46" s="64"/>
      <c r="E46" s="65"/>
      <c r="F46" s="66"/>
      <c r="G46" s="66"/>
      <c r="H46" s="67"/>
      <c r="I46" s="66"/>
    </row>
    <row r="47" spans="1:9" x14ac:dyDescent="0.6">
      <c r="A47" s="58"/>
      <c r="B47" s="64"/>
      <c r="C47" s="64"/>
      <c r="D47" s="64"/>
      <c r="E47" s="65"/>
      <c r="F47" s="66"/>
      <c r="G47" s="66"/>
      <c r="H47" s="67"/>
      <c r="I47" s="66"/>
    </row>
    <row r="48" spans="1:9" x14ac:dyDescent="0.6">
      <c r="A48" s="58"/>
      <c r="B48" s="64"/>
      <c r="C48" s="64"/>
      <c r="D48" s="64"/>
      <c r="E48" s="65"/>
      <c r="F48" s="66"/>
      <c r="G48" s="66"/>
      <c r="H48" s="67"/>
      <c r="I48" s="66"/>
    </row>
    <row r="49" spans="1:9" x14ac:dyDescent="0.6">
      <c r="A49" s="58"/>
      <c r="B49" s="64"/>
      <c r="C49" s="64"/>
      <c r="D49" s="64"/>
      <c r="E49" s="65"/>
      <c r="F49" s="66"/>
      <c r="G49" s="66"/>
      <c r="H49" s="67"/>
      <c r="I49" s="66"/>
    </row>
    <row r="50" spans="1:9" x14ac:dyDescent="0.6">
      <c r="A50" s="58"/>
      <c r="B50" s="64"/>
      <c r="C50" s="64"/>
      <c r="D50" s="64"/>
      <c r="E50" s="65"/>
      <c r="F50" s="66"/>
      <c r="G50" s="66"/>
      <c r="H50" s="67"/>
      <c r="I50" s="66"/>
    </row>
    <row r="51" spans="1:9" x14ac:dyDescent="0.6">
      <c r="A51" s="58"/>
      <c r="B51" s="64"/>
      <c r="C51" s="64"/>
      <c r="D51" s="64"/>
      <c r="E51" s="65"/>
      <c r="F51" s="66"/>
      <c r="G51" s="66"/>
      <c r="H51" s="67"/>
      <c r="I51" s="66"/>
    </row>
    <row r="52" spans="1:9" x14ac:dyDescent="0.6">
      <c r="A52" s="58"/>
      <c r="B52" s="64"/>
      <c r="C52" s="64"/>
      <c r="D52" s="64"/>
      <c r="E52" s="65"/>
      <c r="F52" s="66"/>
      <c r="G52" s="66"/>
      <c r="H52" s="67"/>
      <c r="I52" s="66"/>
    </row>
    <row r="53" spans="1:9" x14ac:dyDescent="0.6">
      <c r="A53" s="58"/>
      <c r="B53" s="64"/>
      <c r="C53" s="64"/>
      <c r="D53" s="64"/>
      <c r="E53" s="65"/>
      <c r="F53" s="66"/>
      <c r="G53" s="66"/>
      <c r="H53" s="67"/>
      <c r="I53" s="66"/>
    </row>
    <row r="54" spans="1:9" x14ac:dyDescent="0.6">
      <c r="A54" s="58"/>
      <c r="B54" s="64"/>
      <c r="C54" s="64"/>
      <c r="D54" s="64"/>
      <c r="E54" s="65"/>
      <c r="F54" s="66"/>
      <c r="G54" s="66"/>
      <c r="H54" s="67"/>
      <c r="I54" s="66"/>
    </row>
    <row r="55" spans="1:9" x14ac:dyDescent="0.6">
      <c r="A55" s="58"/>
      <c r="B55" s="64"/>
      <c r="C55" s="64"/>
      <c r="D55" s="64"/>
      <c r="E55" s="65"/>
      <c r="F55" s="66"/>
      <c r="G55" s="66"/>
      <c r="H55" s="67"/>
      <c r="I55" s="66"/>
    </row>
    <row r="56" spans="1:9" x14ac:dyDescent="0.6">
      <c r="A56" s="58"/>
      <c r="B56" s="64"/>
      <c r="C56" s="64"/>
      <c r="D56" s="64"/>
      <c r="E56" s="65"/>
      <c r="F56" s="66"/>
      <c r="G56" s="66"/>
      <c r="H56" s="67"/>
      <c r="I56" s="66"/>
    </row>
    <row r="57" spans="1:9" x14ac:dyDescent="0.6">
      <c r="A57" s="58"/>
      <c r="B57" s="64"/>
      <c r="C57" s="64"/>
      <c r="D57" s="64"/>
      <c r="E57" s="65"/>
      <c r="F57" s="66"/>
      <c r="G57" s="66"/>
      <c r="H57" s="67"/>
      <c r="I57" s="66"/>
    </row>
    <row r="58" spans="1:9" x14ac:dyDescent="0.6">
      <c r="A58" s="58"/>
      <c r="B58" s="64"/>
      <c r="C58" s="64"/>
      <c r="D58" s="64"/>
      <c r="E58" s="65"/>
      <c r="F58" s="66"/>
      <c r="G58" s="66"/>
      <c r="H58" s="67"/>
      <c r="I58" s="66"/>
    </row>
    <row r="59" spans="1:9" x14ac:dyDescent="0.6">
      <c r="A59" s="58"/>
      <c r="B59" s="64"/>
      <c r="C59" s="64"/>
      <c r="D59" s="64"/>
      <c r="E59" s="65"/>
      <c r="F59" s="66"/>
      <c r="G59" s="66"/>
      <c r="H59" s="67"/>
      <c r="I59" s="66"/>
    </row>
    <row r="60" spans="1:9" x14ac:dyDescent="0.6">
      <c r="A60" s="58"/>
      <c r="B60" s="64"/>
      <c r="C60" s="64"/>
      <c r="D60" s="64"/>
      <c r="E60" s="65"/>
      <c r="F60" s="66"/>
      <c r="G60" s="66"/>
      <c r="H60" s="67"/>
      <c r="I60" s="66"/>
    </row>
    <row r="61" spans="1:9" x14ac:dyDescent="0.6">
      <c r="A61" s="58"/>
      <c r="B61" s="64"/>
      <c r="C61" s="64"/>
      <c r="D61" s="64"/>
      <c r="E61" s="65"/>
      <c r="F61" s="66"/>
      <c r="G61" s="66"/>
      <c r="H61" s="67"/>
      <c r="I61" s="66"/>
    </row>
    <row r="62" spans="1:9" x14ac:dyDescent="0.6">
      <c r="A62" s="58"/>
      <c r="B62" s="64"/>
      <c r="C62" s="64"/>
      <c r="D62" s="64"/>
      <c r="E62" s="65"/>
      <c r="F62" s="66"/>
      <c r="G62" s="66"/>
      <c r="H62" s="67"/>
      <c r="I62" s="66"/>
    </row>
    <row r="63" spans="1:9" x14ac:dyDescent="0.6">
      <c r="A63" s="58"/>
      <c r="B63" s="64"/>
      <c r="C63" s="64"/>
      <c r="D63" s="64"/>
      <c r="E63" s="65"/>
      <c r="F63" s="66"/>
      <c r="G63" s="66"/>
      <c r="H63" s="67"/>
      <c r="I63" s="66"/>
    </row>
    <row r="64" spans="1:9" x14ac:dyDescent="0.6">
      <c r="A64" s="58"/>
      <c r="B64" s="64"/>
      <c r="C64" s="64"/>
      <c r="D64" s="64"/>
      <c r="E64" s="65"/>
      <c r="F64" s="66"/>
      <c r="G64" s="66"/>
      <c r="H64" s="67"/>
      <c r="I64" s="66"/>
    </row>
    <row r="65" spans="1:9" x14ac:dyDescent="0.6">
      <c r="A65" s="58"/>
      <c r="B65" s="64"/>
      <c r="C65" s="64"/>
      <c r="D65" s="64"/>
      <c r="E65" s="65"/>
      <c r="F65" s="66"/>
      <c r="G65" s="66"/>
      <c r="H65" s="67"/>
      <c r="I65" s="66"/>
    </row>
    <row r="66" spans="1:9" x14ac:dyDescent="0.6">
      <c r="A66" s="58"/>
      <c r="B66" s="64"/>
      <c r="C66" s="64"/>
      <c r="D66" s="64"/>
      <c r="E66" s="65"/>
      <c r="F66" s="66"/>
      <c r="G66" s="66"/>
      <c r="H66" s="67"/>
      <c r="I66" s="66"/>
    </row>
    <row r="67" spans="1:9" x14ac:dyDescent="0.6">
      <c r="A67" s="58"/>
      <c r="B67" s="64"/>
      <c r="C67" s="64"/>
      <c r="D67" s="64"/>
      <c r="E67" s="65"/>
      <c r="F67" s="66"/>
      <c r="G67" s="66"/>
      <c r="H67" s="67"/>
      <c r="I67" s="66"/>
    </row>
    <row r="68" spans="1:9" x14ac:dyDescent="0.6">
      <c r="A68" s="58"/>
      <c r="B68" s="64"/>
      <c r="C68" s="64"/>
      <c r="D68" s="64"/>
      <c r="E68" s="65"/>
      <c r="F68" s="66"/>
      <c r="G68" s="66"/>
      <c r="H68" s="67"/>
      <c r="I68" s="66"/>
    </row>
    <row r="69" spans="1:9" x14ac:dyDescent="0.6">
      <c r="A69" s="58"/>
      <c r="B69" s="64"/>
      <c r="C69" s="64"/>
      <c r="D69" s="64"/>
      <c r="E69" s="65"/>
      <c r="F69" s="66"/>
      <c r="G69" s="66"/>
      <c r="H69" s="67"/>
      <c r="I69" s="66"/>
    </row>
    <row r="70" spans="1:9" x14ac:dyDescent="0.6">
      <c r="A70" s="58"/>
      <c r="B70" s="64"/>
      <c r="C70" s="64"/>
      <c r="D70" s="64"/>
      <c r="E70" s="65"/>
      <c r="F70" s="66"/>
      <c r="G70" s="66"/>
      <c r="H70" s="67"/>
      <c r="I70" s="66"/>
    </row>
    <row r="71" spans="1:9" x14ac:dyDescent="0.6">
      <c r="A71" s="58"/>
      <c r="B71" s="64"/>
      <c r="C71" s="64"/>
      <c r="D71" s="64"/>
      <c r="E71" s="65"/>
      <c r="F71" s="66"/>
      <c r="G71" s="66"/>
      <c r="H71" s="67"/>
      <c r="I71" s="66"/>
    </row>
    <row r="72" spans="1:9" x14ac:dyDescent="0.6">
      <c r="A72" s="58"/>
      <c r="B72" s="64"/>
      <c r="C72" s="64"/>
      <c r="D72" s="64"/>
      <c r="E72" s="65"/>
      <c r="F72" s="66"/>
      <c r="G72" s="66"/>
      <c r="H72" s="67"/>
      <c r="I72" s="66"/>
    </row>
    <row r="73" spans="1:9" x14ac:dyDescent="0.6">
      <c r="A73" s="58"/>
      <c r="B73" s="64"/>
      <c r="C73" s="64"/>
      <c r="D73" s="64"/>
      <c r="E73" s="65"/>
      <c r="F73" s="66"/>
      <c r="G73" s="66"/>
      <c r="H73" s="67"/>
      <c r="I73" s="66"/>
    </row>
    <row r="74" spans="1:9" x14ac:dyDescent="0.6">
      <c r="A74" s="58"/>
      <c r="B74" s="64"/>
      <c r="C74" s="64"/>
      <c r="D74" s="64"/>
      <c r="E74" s="65"/>
      <c r="F74" s="66"/>
      <c r="G74" s="66"/>
      <c r="H74" s="67"/>
      <c r="I74" s="66"/>
    </row>
    <row r="75" spans="1:9" x14ac:dyDescent="0.6">
      <c r="A75" s="58"/>
      <c r="B75" s="64"/>
      <c r="C75" s="64"/>
      <c r="D75" s="64"/>
      <c r="E75" s="65"/>
      <c r="F75" s="66"/>
      <c r="G75" s="66"/>
      <c r="H75" s="67"/>
      <c r="I75" s="66"/>
    </row>
    <row r="76" spans="1:9" x14ac:dyDescent="0.6">
      <c r="A76" s="58"/>
      <c r="B76" s="64"/>
      <c r="C76" s="64"/>
      <c r="D76" s="64"/>
      <c r="E76" s="65"/>
      <c r="F76" s="66"/>
      <c r="G76" s="66"/>
      <c r="H76" s="67"/>
      <c r="I76" s="66"/>
    </row>
    <row r="77" spans="1:9" x14ac:dyDescent="0.6">
      <c r="A77" s="58"/>
      <c r="B77" s="64"/>
      <c r="C77" s="64"/>
      <c r="D77" s="64"/>
      <c r="E77" s="65"/>
      <c r="F77" s="66"/>
      <c r="G77" s="66"/>
      <c r="H77" s="67"/>
      <c r="I77" s="66"/>
    </row>
    <row r="78" spans="1:9" x14ac:dyDescent="0.6">
      <c r="A78" s="58"/>
      <c r="B78" s="64"/>
      <c r="C78" s="64"/>
      <c r="D78" s="64"/>
      <c r="E78" s="65"/>
      <c r="F78" s="66"/>
      <c r="G78" s="66"/>
      <c r="H78" s="67"/>
      <c r="I78" s="66"/>
    </row>
    <row r="79" spans="1:9" x14ac:dyDescent="0.6">
      <c r="A79" s="58"/>
      <c r="B79" s="64"/>
      <c r="C79" s="64"/>
      <c r="D79" s="64"/>
      <c r="E79" s="65"/>
      <c r="F79" s="66"/>
      <c r="G79" s="66"/>
      <c r="H79" s="67"/>
      <c r="I79" s="66"/>
    </row>
    <row r="80" spans="1:9" x14ac:dyDescent="0.6">
      <c r="A80" s="58"/>
      <c r="B80" s="64"/>
      <c r="C80" s="64"/>
      <c r="D80" s="64"/>
      <c r="E80" s="65"/>
      <c r="F80" s="66"/>
      <c r="G80" s="66"/>
      <c r="H80" s="67"/>
      <c r="I80" s="66"/>
    </row>
    <row r="81" spans="1:9" x14ac:dyDescent="0.6">
      <c r="A81" s="58"/>
      <c r="B81" s="64"/>
      <c r="C81" s="64"/>
      <c r="D81" s="64"/>
      <c r="E81" s="65"/>
      <c r="F81" s="66"/>
      <c r="G81" s="66"/>
      <c r="H81" s="67"/>
      <c r="I81" s="66"/>
    </row>
    <row r="82" spans="1:9" x14ac:dyDescent="0.6">
      <c r="A82" s="58"/>
      <c r="B82" s="64"/>
      <c r="C82" s="64"/>
      <c r="D82" s="64"/>
      <c r="E82" s="65"/>
      <c r="F82" s="66"/>
      <c r="G82" s="66"/>
      <c r="H82" s="67"/>
      <c r="I82" s="66"/>
    </row>
    <row r="83" spans="1:9" x14ac:dyDescent="0.6">
      <c r="A83" s="58"/>
      <c r="B83" s="64"/>
      <c r="C83" s="64"/>
      <c r="D83" s="64"/>
      <c r="E83" s="65"/>
      <c r="F83" s="66"/>
      <c r="G83" s="66"/>
      <c r="H83" s="67"/>
      <c r="I83" s="66"/>
    </row>
    <row r="84" spans="1:9" x14ac:dyDescent="0.6">
      <c r="A84" s="58"/>
      <c r="B84" s="64"/>
      <c r="C84" s="64"/>
      <c r="D84" s="64"/>
      <c r="E84" s="65"/>
      <c r="F84" s="66"/>
      <c r="G84" s="66"/>
      <c r="H84" s="67"/>
      <c r="I84" s="66"/>
    </row>
    <row r="85" spans="1:9" x14ac:dyDescent="0.6">
      <c r="A85" s="58"/>
      <c r="B85" s="64"/>
      <c r="C85" s="64"/>
      <c r="D85" s="64"/>
      <c r="E85" s="65"/>
      <c r="F85" s="66"/>
      <c r="G85" s="66"/>
      <c r="H85" s="67"/>
      <c r="I85" s="66"/>
    </row>
    <row r="86" spans="1:9" x14ac:dyDescent="0.6">
      <c r="A86" s="58"/>
      <c r="B86" s="64"/>
      <c r="C86" s="64"/>
      <c r="D86" s="64"/>
      <c r="E86" s="65"/>
      <c r="F86" s="66"/>
      <c r="G86" s="66"/>
      <c r="H86" s="67"/>
      <c r="I86" s="66"/>
    </row>
    <row r="87" spans="1:9" x14ac:dyDescent="0.6">
      <c r="A87" s="58"/>
      <c r="B87" s="64"/>
      <c r="C87" s="64"/>
      <c r="D87" s="64"/>
      <c r="E87" s="65"/>
      <c r="F87" s="66"/>
      <c r="G87" s="66"/>
      <c r="H87" s="67"/>
      <c r="I87" s="66"/>
    </row>
    <row r="88" spans="1:9" x14ac:dyDescent="0.6">
      <c r="A88" s="58"/>
      <c r="B88" s="64"/>
      <c r="C88" s="64"/>
      <c r="D88" s="64"/>
      <c r="E88" s="65"/>
      <c r="F88" s="66"/>
      <c r="G88" s="66"/>
      <c r="H88" s="67"/>
      <c r="I88" s="66"/>
    </row>
    <row r="89" spans="1:9" x14ac:dyDescent="0.6">
      <c r="A89" s="58"/>
      <c r="B89" s="64"/>
      <c r="C89" s="64"/>
      <c r="D89" s="64"/>
      <c r="E89" s="65"/>
      <c r="F89" s="66"/>
      <c r="G89" s="66"/>
      <c r="H89" s="67"/>
      <c r="I89" s="66"/>
    </row>
    <row r="90" spans="1:9" x14ac:dyDescent="0.6">
      <c r="A90" s="58"/>
      <c r="B90" s="64"/>
      <c r="C90" s="64"/>
      <c r="D90" s="64"/>
      <c r="E90" s="65"/>
      <c r="F90" s="66"/>
      <c r="G90" s="66"/>
      <c r="H90" s="67"/>
      <c r="I90" s="66"/>
    </row>
    <row r="91" spans="1:9" x14ac:dyDescent="0.6">
      <c r="A91" s="58"/>
      <c r="B91" s="64"/>
      <c r="C91" s="64"/>
      <c r="D91" s="64"/>
      <c r="E91" s="65"/>
      <c r="F91" s="66"/>
      <c r="G91" s="66"/>
      <c r="H91" s="67"/>
      <c r="I91" s="66"/>
    </row>
    <row r="92" spans="1:9" x14ac:dyDescent="0.6">
      <c r="A92" s="58"/>
      <c r="B92" s="64"/>
      <c r="C92" s="64"/>
      <c r="D92" s="64"/>
      <c r="E92" s="65"/>
      <c r="F92" s="66"/>
      <c r="G92" s="66"/>
      <c r="H92" s="67"/>
      <c r="I92" s="66"/>
    </row>
    <row r="93" spans="1:9" x14ac:dyDescent="0.6">
      <c r="A93" s="58"/>
      <c r="B93" s="64"/>
      <c r="C93" s="64"/>
      <c r="D93" s="64"/>
      <c r="E93" s="65"/>
      <c r="F93" s="66"/>
      <c r="G93" s="66"/>
      <c r="H93" s="67"/>
      <c r="I93" s="66"/>
    </row>
    <row r="94" spans="1:9" x14ac:dyDescent="0.6">
      <c r="A94" s="58"/>
      <c r="B94" s="64"/>
      <c r="C94" s="64"/>
      <c r="D94" s="64"/>
      <c r="E94" s="65"/>
      <c r="F94" s="66"/>
      <c r="G94" s="66"/>
      <c r="H94" s="67"/>
      <c r="I94" s="66"/>
    </row>
    <row r="95" spans="1:9" x14ac:dyDescent="0.6">
      <c r="A95" s="58"/>
      <c r="B95" s="64"/>
      <c r="C95" s="64"/>
      <c r="D95" s="64"/>
      <c r="E95" s="65"/>
      <c r="F95" s="66"/>
      <c r="G95" s="66"/>
      <c r="H95" s="67"/>
      <c r="I95" s="66"/>
    </row>
    <row r="96" spans="1:9" x14ac:dyDescent="0.6">
      <c r="A96" s="58"/>
      <c r="B96" s="64"/>
      <c r="C96" s="64"/>
      <c r="D96" s="64"/>
      <c r="E96" s="65"/>
      <c r="F96" s="66"/>
      <c r="G96" s="66"/>
      <c r="H96" s="67"/>
      <c r="I96" s="66"/>
    </row>
    <row r="97" spans="1:9" x14ac:dyDescent="0.6">
      <c r="A97" s="58"/>
      <c r="B97" s="64"/>
      <c r="C97" s="64"/>
      <c r="D97" s="64"/>
      <c r="E97" s="65"/>
      <c r="F97" s="66"/>
      <c r="G97" s="66"/>
      <c r="H97" s="67"/>
      <c r="I97" s="66"/>
    </row>
    <row r="98" spans="1:9" x14ac:dyDescent="0.6">
      <c r="A98" s="58"/>
      <c r="B98" s="64"/>
      <c r="C98" s="64"/>
      <c r="D98" s="64"/>
      <c r="E98" s="65"/>
      <c r="F98" s="66"/>
      <c r="G98" s="66"/>
      <c r="H98" s="67"/>
      <c r="I98" s="66"/>
    </row>
    <row r="99" spans="1:9" x14ac:dyDescent="0.6">
      <c r="A99" s="58"/>
      <c r="B99" s="64"/>
      <c r="C99" s="64"/>
      <c r="D99" s="64"/>
      <c r="E99" s="65"/>
      <c r="F99" s="66"/>
      <c r="G99" s="66"/>
      <c r="H99" s="67"/>
      <c r="I99" s="66"/>
    </row>
    <row r="100" spans="1:9" x14ac:dyDescent="0.6">
      <c r="A100" s="58"/>
      <c r="B100" s="64"/>
      <c r="C100" s="64"/>
      <c r="D100" s="64"/>
      <c r="E100" s="65"/>
      <c r="F100" s="66"/>
      <c r="G100" s="66"/>
      <c r="H100" s="67"/>
      <c r="I100" s="66"/>
    </row>
    <row r="101" spans="1:9" x14ac:dyDescent="0.6">
      <c r="A101" s="58"/>
      <c r="B101" s="64"/>
      <c r="C101" s="64"/>
      <c r="D101" s="64"/>
      <c r="E101" s="65"/>
      <c r="F101" s="66"/>
      <c r="G101" s="67"/>
      <c r="H101" s="67"/>
      <c r="I101" s="67"/>
    </row>
    <row r="102" spans="1:9" x14ac:dyDescent="0.6">
      <c r="A102" s="58"/>
      <c r="B102" s="64"/>
      <c r="C102" s="64"/>
      <c r="D102" s="64"/>
      <c r="E102" s="65"/>
      <c r="F102" s="66"/>
      <c r="G102" s="67"/>
      <c r="H102" s="67"/>
      <c r="I102" s="67"/>
    </row>
    <row r="103" spans="1:9" x14ac:dyDescent="0.6">
      <c r="A103" s="58"/>
      <c r="B103" s="64"/>
      <c r="C103" s="64"/>
      <c r="D103" s="64"/>
      <c r="E103" s="65"/>
      <c r="F103" s="66"/>
      <c r="G103" s="67"/>
      <c r="H103" s="67"/>
      <c r="I103" s="67"/>
    </row>
    <row r="104" spans="1:9" x14ac:dyDescent="0.6">
      <c r="A104" s="58"/>
      <c r="B104" s="64"/>
      <c r="C104" s="64"/>
      <c r="D104" s="64"/>
      <c r="E104" s="65"/>
      <c r="F104" s="66"/>
      <c r="G104" s="67"/>
      <c r="H104" s="67"/>
      <c r="I104" s="67"/>
    </row>
    <row r="105" spans="1:9" x14ac:dyDescent="0.6">
      <c r="A105" s="58"/>
      <c r="B105" s="64"/>
      <c r="C105" s="64"/>
      <c r="D105" s="64"/>
      <c r="E105" s="65"/>
      <c r="F105" s="66"/>
      <c r="G105" s="67"/>
      <c r="H105" s="67"/>
      <c r="I105" s="67"/>
    </row>
    <row r="106" spans="1:9" x14ac:dyDescent="0.6">
      <c r="A106" s="58"/>
      <c r="B106" s="64"/>
      <c r="C106" s="64"/>
      <c r="D106" s="64"/>
      <c r="E106" s="65"/>
      <c r="F106" s="66"/>
      <c r="G106" s="67"/>
      <c r="H106" s="67"/>
      <c r="I106" s="67"/>
    </row>
    <row r="107" spans="1:9" x14ac:dyDescent="0.6">
      <c r="A107" s="58"/>
      <c r="B107" s="64"/>
      <c r="C107" s="64"/>
      <c r="D107" s="64"/>
      <c r="E107" s="65"/>
      <c r="F107" s="66"/>
      <c r="G107" s="67"/>
      <c r="H107" s="67"/>
      <c r="I107" s="67"/>
    </row>
    <row r="108" spans="1:9" x14ac:dyDescent="0.6">
      <c r="A108" s="58"/>
      <c r="B108" s="64"/>
      <c r="C108" s="64"/>
      <c r="D108" s="64"/>
      <c r="E108" s="65"/>
      <c r="F108" s="66"/>
      <c r="G108" s="67"/>
      <c r="H108" s="67"/>
      <c r="I108" s="67"/>
    </row>
    <row r="109" spans="1:9" x14ac:dyDescent="0.6">
      <c r="A109" s="58"/>
      <c r="B109" s="64"/>
      <c r="C109" s="64"/>
      <c r="D109" s="64"/>
      <c r="E109" s="65"/>
      <c r="F109" s="66"/>
      <c r="G109" s="67"/>
      <c r="H109" s="67"/>
      <c r="I109" s="67"/>
    </row>
    <row r="110" spans="1:9" x14ac:dyDescent="0.6">
      <c r="A110" s="58"/>
      <c r="B110" s="64"/>
      <c r="C110" s="64"/>
      <c r="D110" s="64"/>
      <c r="E110" s="65"/>
      <c r="F110" s="66"/>
      <c r="G110" s="67"/>
      <c r="H110" s="67"/>
      <c r="I110" s="67"/>
    </row>
    <row r="111" spans="1:9" x14ac:dyDescent="0.6">
      <c r="A111" s="58"/>
      <c r="B111" s="64"/>
      <c r="C111" s="64"/>
      <c r="D111" s="64"/>
      <c r="E111" s="65"/>
      <c r="F111" s="66"/>
      <c r="G111" s="67"/>
      <c r="H111" s="67"/>
      <c r="I111" s="67"/>
    </row>
    <row r="112" spans="1:9" x14ac:dyDescent="0.6">
      <c r="A112" s="58"/>
      <c r="B112" s="64"/>
      <c r="C112" s="64"/>
      <c r="D112" s="64"/>
      <c r="E112" s="65"/>
      <c r="F112" s="66"/>
      <c r="G112" s="67"/>
      <c r="H112" s="67"/>
      <c r="I112" s="67"/>
    </row>
    <row r="113" spans="1:9" x14ac:dyDescent="0.6">
      <c r="A113" s="58"/>
      <c r="B113" s="64"/>
      <c r="C113" s="64"/>
      <c r="D113" s="64"/>
      <c r="E113" s="65"/>
      <c r="F113" s="66"/>
      <c r="G113" s="67"/>
      <c r="H113" s="67"/>
      <c r="I113" s="67"/>
    </row>
    <row r="114" spans="1:9" x14ac:dyDescent="0.6">
      <c r="A114" s="58"/>
      <c r="B114" s="64"/>
      <c r="C114" s="64"/>
      <c r="D114" s="64"/>
      <c r="E114" s="65"/>
      <c r="F114" s="66"/>
      <c r="G114" s="67"/>
      <c r="H114" s="67"/>
      <c r="I114" s="67"/>
    </row>
    <row r="115" spans="1:9" x14ac:dyDescent="0.6">
      <c r="A115" s="58"/>
      <c r="B115" s="64"/>
      <c r="C115" s="64"/>
      <c r="D115" s="64"/>
      <c r="E115" s="65"/>
      <c r="F115" s="66"/>
      <c r="G115" s="67"/>
      <c r="H115" s="67"/>
      <c r="I115" s="67"/>
    </row>
  </sheetData>
  <sortState ref="A2:J11">
    <sortCondition ref="A2"/>
  </sortState>
  <phoneticPr fontId="1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00FF"/>
    <pageSetUpPr fitToPage="1"/>
  </sheetPr>
  <dimension ref="A1:F30"/>
  <sheetViews>
    <sheetView topLeftCell="A19" zoomScaleNormal="100" workbookViewId="0">
      <selection activeCell="F27" sqref="F27"/>
    </sheetView>
  </sheetViews>
  <sheetFormatPr baseColWidth="10" defaultColWidth="23.7265625" defaultRowHeight="25.5" customHeight="1" x14ac:dyDescent="0.35"/>
  <cols>
    <col min="1" max="1" width="12.6328125" style="11" customWidth="1"/>
    <col min="2" max="2" width="13.90625" style="11" customWidth="1"/>
    <col min="3" max="3" width="36.1796875" style="11" customWidth="1"/>
    <col min="4" max="4" width="9.08984375" style="11" customWidth="1"/>
    <col min="5" max="5" width="10.81640625" style="18" customWidth="1"/>
    <col min="6" max="6" width="17.54296875" style="19" customWidth="1"/>
    <col min="7" max="16384" width="23.7265625" style="12"/>
  </cols>
  <sheetData>
    <row r="1" spans="1:6" ht="25.5" customHeight="1" x14ac:dyDescent="0.35">
      <c r="A1" s="137" t="s">
        <v>41</v>
      </c>
      <c r="B1" s="138"/>
      <c r="C1" s="138"/>
      <c r="D1" s="138"/>
      <c r="E1" s="138"/>
      <c r="F1" s="139"/>
    </row>
    <row r="2" spans="1:6" ht="25.5" customHeight="1" thickBot="1" x14ac:dyDescent="0.4">
      <c r="A2" s="147">
        <f ca="1">Commande!J1</f>
        <v>42716</v>
      </c>
      <c r="B2" s="148"/>
      <c r="C2" s="148"/>
      <c r="D2" s="149">
        <f>Commande!J4</f>
        <v>42716.950925925928</v>
      </c>
      <c r="E2" s="149"/>
      <c r="F2" s="150"/>
    </row>
    <row r="3" spans="1:6" ht="25.5" customHeight="1" thickBot="1" x14ac:dyDescent="0.4">
      <c r="A3" s="44" t="s">
        <v>43</v>
      </c>
      <c r="B3" s="45" t="s">
        <v>42</v>
      </c>
      <c r="C3" s="45" t="s">
        <v>33</v>
      </c>
      <c r="D3" s="46" t="s">
        <v>7</v>
      </c>
      <c r="E3" s="47" t="s">
        <v>6</v>
      </c>
      <c r="F3" s="48" t="s">
        <v>0</v>
      </c>
    </row>
    <row r="4" spans="1:6" ht="22.5" customHeight="1" x14ac:dyDescent="0.35">
      <c r="A4" s="53" t="str">
        <f>IF(Commande!A2&lt;&gt;"",Commande!A2,"")</f>
        <v/>
      </c>
      <c r="B4" s="54" t="str">
        <f>IF(Commande!A2&lt;&gt;"",Commande!B2,"")</f>
        <v/>
      </c>
      <c r="C4" s="54" t="str">
        <f>IF(Commande!A2&lt;&gt;"",Commande!C2,"")</f>
        <v/>
      </c>
      <c r="D4" s="55" t="str">
        <f>IF(Commande!D2&lt;&gt;"",Commande!D2,"")</f>
        <v/>
      </c>
      <c r="E4" s="56" t="str">
        <f>IF(A4="","",VLOOKUP(A4,Articles!$A$2:$F$11,6,FALSE))</f>
        <v/>
      </c>
      <c r="F4" s="56" t="str">
        <f>IF(Commande!A2&lt;&gt;"",Commande!E2,"")</f>
        <v/>
      </c>
    </row>
    <row r="5" spans="1:6" ht="22.5" customHeight="1" x14ac:dyDescent="0.35">
      <c r="A5" s="53" t="str">
        <f>IF(Commande!A3&lt;&gt;"",Commande!A3,"")</f>
        <v/>
      </c>
      <c r="B5" s="54" t="str">
        <f>IF(Commande!A3&lt;&gt;"",Commande!B3,"")</f>
        <v/>
      </c>
      <c r="C5" s="54" t="str">
        <f>IF(Commande!A3&lt;&gt;"",Commande!C3,"")</f>
        <v/>
      </c>
      <c r="D5" s="55" t="str">
        <f>IF(Commande!D3&lt;&gt;"",Commande!D3,"")</f>
        <v/>
      </c>
      <c r="E5" s="56" t="str">
        <f>IF(A5="","",VLOOKUP(A5,Articles!$A$2:$F$11,6,FALSE))</f>
        <v/>
      </c>
      <c r="F5" s="56" t="str">
        <f>IF(Commande!A3&lt;&gt;"",Commande!E3,"")</f>
        <v/>
      </c>
    </row>
    <row r="6" spans="1:6" ht="22.5" customHeight="1" x14ac:dyDescent="0.35">
      <c r="A6" s="53" t="str">
        <f>IF(Commande!A4&lt;&gt;"",Commande!A4,"")</f>
        <v/>
      </c>
      <c r="B6" s="54" t="str">
        <f>IF(Commande!A4&lt;&gt;"",Commande!B4,"")</f>
        <v/>
      </c>
      <c r="C6" s="54" t="str">
        <f>IF(Commande!A4&lt;&gt;"",Commande!C4,"")</f>
        <v/>
      </c>
      <c r="D6" s="55" t="str">
        <f>IF(Commande!D4&lt;&gt;"",Commande!D4,"")</f>
        <v/>
      </c>
      <c r="E6" s="56" t="str">
        <f>IF(A6="","",VLOOKUP(A6,Articles!$A$2:$F$11,6,FALSE))</f>
        <v/>
      </c>
      <c r="F6" s="56" t="str">
        <f>IF(Commande!A4&lt;&gt;"",Commande!E4,"")</f>
        <v/>
      </c>
    </row>
    <row r="7" spans="1:6" ht="22.5" customHeight="1" x14ac:dyDescent="0.35">
      <c r="A7" s="53" t="str">
        <f>IF(Commande!A5&lt;&gt;"",Commande!A5,"")</f>
        <v/>
      </c>
      <c r="B7" s="54" t="str">
        <f>IF(Commande!A5&lt;&gt;"",Commande!B5,"")</f>
        <v/>
      </c>
      <c r="C7" s="54" t="str">
        <f>IF(Commande!A5&lt;&gt;"",Commande!C5,"")</f>
        <v/>
      </c>
      <c r="D7" s="55" t="str">
        <f>IF(Commande!D5&lt;&gt;"",Commande!D5,"")</f>
        <v/>
      </c>
      <c r="E7" s="56" t="str">
        <f>IF(A7="","",VLOOKUP(A7,Articles!$A$2:$F$11,6,FALSE))</f>
        <v/>
      </c>
      <c r="F7" s="56" t="str">
        <f>IF(Commande!A5&lt;&gt;"",Commande!E5,"")</f>
        <v/>
      </c>
    </row>
    <row r="8" spans="1:6" ht="22.5" customHeight="1" x14ac:dyDescent="0.35">
      <c r="A8" s="53" t="str">
        <f>IF(Commande!A6&lt;&gt;"",Commande!A6,"")</f>
        <v/>
      </c>
      <c r="B8" s="54" t="str">
        <f>IF(Commande!A6&lt;&gt;"",Commande!B6,"")</f>
        <v/>
      </c>
      <c r="C8" s="54" t="str">
        <f>IF(Commande!A6&lt;&gt;"",Commande!C6,"")</f>
        <v/>
      </c>
      <c r="D8" s="55" t="str">
        <f>IF(Commande!D6&lt;&gt;"",Commande!D6,"")</f>
        <v/>
      </c>
      <c r="E8" s="56" t="str">
        <f>IF(A8="","",VLOOKUP(A8,Articles!$A$2:$F$11,6,FALSE))</f>
        <v/>
      </c>
      <c r="F8" s="56" t="str">
        <f>IF(Commande!A6&lt;&gt;"",Commande!E6,"")</f>
        <v/>
      </c>
    </row>
    <row r="9" spans="1:6" ht="22.5" customHeight="1" x14ac:dyDescent="0.35">
      <c r="A9" s="53" t="str">
        <f>IF(Commande!A7&lt;&gt;"",Commande!A7,"")</f>
        <v/>
      </c>
      <c r="B9" s="54" t="str">
        <f>IF(Commande!A7&lt;&gt;"",Commande!B7,"")</f>
        <v/>
      </c>
      <c r="C9" s="54" t="str">
        <f>IF(Commande!A7&lt;&gt;"",Commande!C7,"")</f>
        <v/>
      </c>
      <c r="D9" s="55" t="str">
        <f>IF(Commande!D7&lt;&gt;"",Commande!D7,"")</f>
        <v/>
      </c>
      <c r="E9" s="56" t="str">
        <f>IF(A9="","",VLOOKUP(A9,Articles!$A$2:$F$11,6,FALSE))</f>
        <v/>
      </c>
      <c r="F9" s="56" t="str">
        <f>IF(Commande!A7&lt;&gt;"",Commande!E7,"")</f>
        <v/>
      </c>
    </row>
    <row r="10" spans="1:6" ht="22.5" customHeight="1" x14ac:dyDescent="0.35">
      <c r="A10" s="53" t="str">
        <f>IF(Commande!A8&lt;&gt;"",Commande!A8,"")</f>
        <v/>
      </c>
      <c r="B10" s="54" t="str">
        <f>IF(Commande!A8&lt;&gt;"",Commande!B8,"")</f>
        <v/>
      </c>
      <c r="C10" s="54" t="str">
        <f>IF(Commande!A8&lt;&gt;"",Commande!C8,"")</f>
        <v/>
      </c>
      <c r="D10" s="55" t="str">
        <f>IF(Commande!D8&lt;&gt;"",Commande!D8,"")</f>
        <v/>
      </c>
      <c r="E10" s="56" t="str">
        <f>IF(A10="","",VLOOKUP(A10,Articles!$A$2:$F$11,6,FALSE))</f>
        <v/>
      </c>
      <c r="F10" s="56" t="str">
        <f>IF(Commande!A8&lt;&gt;"",Commande!E8,"")</f>
        <v/>
      </c>
    </row>
    <row r="11" spans="1:6" ht="22.5" customHeight="1" x14ac:dyDescent="0.35">
      <c r="A11" s="53" t="str">
        <f>IF(Commande!A9&lt;&gt;"",Commande!A9,"")</f>
        <v/>
      </c>
      <c r="B11" s="54" t="str">
        <f>IF(Commande!A9&lt;&gt;"",Commande!B9,"")</f>
        <v/>
      </c>
      <c r="C11" s="54" t="str">
        <f>IF(Commande!A9&lt;&gt;"",Commande!C9,"")</f>
        <v/>
      </c>
      <c r="D11" s="55" t="str">
        <f>IF(Commande!D9&lt;&gt;"",Commande!D9,"")</f>
        <v/>
      </c>
      <c r="E11" s="56" t="str">
        <f>IF(A11="","",VLOOKUP(A11,Articles!$A$2:$F$11,6,FALSE))</f>
        <v/>
      </c>
      <c r="F11" s="56" t="str">
        <f>IF(Commande!A9&lt;&gt;"",Commande!E9,"")</f>
        <v/>
      </c>
    </row>
    <row r="12" spans="1:6" ht="22.5" customHeight="1" x14ac:dyDescent="0.35">
      <c r="A12" s="53" t="str">
        <f>IF(Commande!A10&lt;&gt;"",Commande!A10,"")</f>
        <v/>
      </c>
      <c r="B12" s="54" t="str">
        <f>IF(Commande!A10&lt;&gt;"",Commande!B10,"")</f>
        <v/>
      </c>
      <c r="C12" s="54" t="str">
        <f>IF(Commande!A10&lt;&gt;"",Commande!C10,"")</f>
        <v/>
      </c>
      <c r="D12" s="55" t="str">
        <f>IF(Commande!D10&lt;&gt;"",Commande!D10,"")</f>
        <v/>
      </c>
      <c r="E12" s="56" t="str">
        <f>IF(A12="","",VLOOKUP(A12,Articles!$A$2:$F$11,6,FALSE))</f>
        <v/>
      </c>
      <c r="F12" s="56" t="str">
        <f>IF(Commande!A10&lt;&gt;"",Commande!E10,"")</f>
        <v/>
      </c>
    </row>
    <row r="13" spans="1:6" ht="22.5" customHeight="1" x14ac:dyDescent="0.35">
      <c r="A13" s="53" t="str">
        <f>IF(Commande!A11&lt;&gt;"",Commande!A11,"")</f>
        <v/>
      </c>
      <c r="B13" s="54" t="str">
        <f>IF(Commande!A11&lt;&gt;"",Commande!B11,"")</f>
        <v/>
      </c>
      <c r="C13" s="54" t="str">
        <f>IF(Commande!A11&lt;&gt;"",Commande!C11,"")</f>
        <v/>
      </c>
      <c r="D13" s="55" t="str">
        <f>IF(Commande!D11&lt;&gt;"",Commande!D11,"")</f>
        <v/>
      </c>
      <c r="E13" s="56" t="str">
        <f>IF(A13="","",VLOOKUP(A13,Articles!$A$2:$F$11,6,FALSE))</f>
        <v/>
      </c>
      <c r="F13" s="56" t="str">
        <f>IF(Commande!A11&lt;&gt;"",Commande!E11,"")</f>
        <v/>
      </c>
    </row>
    <row r="14" spans="1:6" ht="22.5" customHeight="1" x14ac:dyDescent="0.35">
      <c r="A14" s="53" t="str">
        <f>IF(Commande!A12&lt;&gt;"",Commande!A12,"")</f>
        <v/>
      </c>
      <c r="B14" s="54" t="str">
        <f>IF(Commande!A12&lt;&gt;"",Commande!B12,"")</f>
        <v/>
      </c>
      <c r="C14" s="54" t="str">
        <f>IF(Commande!A12&lt;&gt;"",Commande!C12,"")</f>
        <v/>
      </c>
      <c r="D14" s="55" t="str">
        <f>IF(Commande!D12&lt;&gt;"",Commande!D12,"")</f>
        <v/>
      </c>
      <c r="E14" s="56" t="str">
        <f>IF(A14="","",VLOOKUP(A14,Articles!$A$2:$F$11,6,FALSE))</f>
        <v/>
      </c>
      <c r="F14" s="56" t="str">
        <f>IF(Commande!A12&lt;&gt;"",Commande!E12,"")</f>
        <v/>
      </c>
    </row>
    <row r="15" spans="1:6" ht="22.5" customHeight="1" x14ac:dyDescent="0.35">
      <c r="A15" s="53" t="str">
        <f>IF(Commande!A13&lt;&gt;"",Commande!A13,"")</f>
        <v/>
      </c>
      <c r="B15" s="54" t="str">
        <f>IF(Commande!A13&lt;&gt;"",Commande!B13,"")</f>
        <v/>
      </c>
      <c r="C15" s="54" t="str">
        <f>IF(Commande!A13&lt;&gt;"",Commande!C13,"")</f>
        <v/>
      </c>
      <c r="D15" s="55" t="str">
        <f>IF(Commande!D13&lt;&gt;"",Commande!D13,"")</f>
        <v/>
      </c>
      <c r="E15" s="56" t="str">
        <f>IF(A15="","",VLOOKUP(A15,Articles!$A$2:$F$11,6,FALSE))</f>
        <v/>
      </c>
      <c r="F15" s="56" t="str">
        <f>IF(Commande!A13&lt;&gt;"",Commande!E13,"")</f>
        <v/>
      </c>
    </row>
    <row r="16" spans="1:6" ht="22.5" customHeight="1" x14ac:dyDescent="0.35">
      <c r="A16" s="53" t="str">
        <f>IF(Commande!A14&lt;&gt;"",Commande!A14,"")</f>
        <v/>
      </c>
      <c r="B16" s="54" t="str">
        <f>IF(Commande!A14&lt;&gt;"",Commande!B14,"")</f>
        <v/>
      </c>
      <c r="C16" s="54" t="str">
        <f>IF(Commande!A14&lt;&gt;"",Commande!C14,"")</f>
        <v/>
      </c>
      <c r="D16" s="55" t="str">
        <f>IF(Commande!D14&lt;&gt;"",Commande!D14,"")</f>
        <v/>
      </c>
      <c r="E16" s="56" t="str">
        <f>IF(A16="","",VLOOKUP(A16,Articles!$A$2:$F$11,6,FALSE))</f>
        <v/>
      </c>
      <c r="F16" s="56" t="str">
        <f>IF(Commande!A14&lt;&gt;"",Commande!E14,"")</f>
        <v/>
      </c>
    </row>
    <row r="17" spans="1:6" ht="22.5" customHeight="1" x14ac:dyDescent="0.35">
      <c r="A17" s="53" t="str">
        <f>IF(Commande!A15&lt;&gt;"",Commande!A15,"")</f>
        <v/>
      </c>
      <c r="B17" s="54" t="str">
        <f>IF(Commande!A15&lt;&gt;"",Commande!B15,"")</f>
        <v/>
      </c>
      <c r="C17" s="54" t="str">
        <f>IF(Commande!A15&lt;&gt;"",Commande!C15,"")</f>
        <v/>
      </c>
      <c r="D17" s="55" t="str">
        <f>IF(Commande!D15&lt;&gt;"",Commande!D15,"")</f>
        <v/>
      </c>
      <c r="E17" s="56" t="str">
        <f>IF(A17="","",VLOOKUP(A17,Articles!$A$2:$F$11,6,FALSE))</f>
        <v/>
      </c>
      <c r="F17" s="56" t="str">
        <f>IF(Commande!A15&lt;&gt;"",Commande!E15,"")</f>
        <v/>
      </c>
    </row>
    <row r="18" spans="1:6" ht="22.5" customHeight="1" x14ac:dyDescent="0.35">
      <c r="A18" s="53" t="str">
        <f>IF(Commande!A16&lt;&gt;"",Commande!A16,"")</f>
        <v/>
      </c>
      <c r="B18" s="54" t="str">
        <f>IF(Commande!A16&lt;&gt;"",Commande!B16,"")</f>
        <v/>
      </c>
      <c r="C18" s="54" t="str">
        <f>IF(Commande!A16&lt;&gt;"",Commande!C16,"")</f>
        <v/>
      </c>
      <c r="D18" s="55" t="str">
        <f>IF(Commande!D16&lt;&gt;"",Commande!D16,"")</f>
        <v/>
      </c>
      <c r="E18" s="56" t="str">
        <f>IF(A18="","",VLOOKUP(A18,Articles!$A$2:$F$11,6,FALSE))</f>
        <v/>
      </c>
      <c r="F18" s="56" t="str">
        <f>IF(Commande!A16&lt;&gt;"",Commande!E16,"")</f>
        <v/>
      </c>
    </row>
    <row r="19" spans="1:6" ht="22.5" customHeight="1" x14ac:dyDescent="0.35">
      <c r="A19" s="53" t="str">
        <f>IF(Commande!A17&lt;&gt;"",Commande!A17,"")</f>
        <v/>
      </c>
      <c r="B19" s="54" t="str">
        <f>IF(Commande!A17&lt;&gt;"",Commande!B17,"")</f>
        <v/>
      </c>
      <c r="C19" s="54" t="str">
        <f>IF(Commande!A17&lt;&gt;"",Commande!C17,"")</f>
        <v/>
      </c>
      <c r="D19" s="55" t="str">
        <f>IF(Commande!D17&lt;&gt;"",Commande!D17,"")</f>
        <v/>
      </c>
      <c r="E19" s="56" t="str">
        <f>IF(A19="","",VLOOKUP(A19,Articles!$A$2:$F$11,6,FALSE))</f>
        <v/>
      </c>
      <c r="F19" s="56" t="str">
        <f>IF(Commande!A17&lt;&gt;"",Commande!E17,"")</f>
        <v/>
      </c>
    </row>
    <row r="20" spans="1:6" ht="22.5" customHeight="1" x14ac:dyDescent="0.35">
      <c r="A20" s="53" t="str">
        <f>IF(Commande!A18&lt;&gt;"",Commande!A18,"")</f>
        <v/>
      </c>
      <c r="B20" s="54" t="str">
        <f>IF(Commande!A18&lt;&gt;"",Commande!B18,"")</f>
        <v/>
      </c>
      <c r="C20" s="54" t="str">
        <f>IF(Commande!A18&lt;&gt;"",Commande!C18,"")</f>
        <v/>
      </c>
      <c r="D20" s="55" t="str">
        <f>IF(Commande!D18&lt;&gt;"",Commande!D18,"")</f>
        <v/>
      </c>
      <c r="E20" s="56" t="str">
        <f>IF(A20="","",VLOOKUP(A20,Articles!$A$2:$F$11,6,FALSE))</f>
        <v/>
      </c>
      <c r="F20" s="56" t="str">
        <f>IF(Commande!A18&lt;&gt;"",Commande!E18,"")</f>
        <v/>
      </c>
    </row>
    <row r="21" spans="1:6" ht="22.5" customHeight="1" x14ac:dyDescent="0.35">
      <c r="A21" s="53" t="str">
        <f>IF(Commande!A19&lt;&gt;"",Commande!A19,"")</f>
        <v/>
      </c>
      <c r="B21" s="54" t="str">
        <f>IF(Commande!A19&lt;&gt;"",Commande!B19,"")</f>
        <v/>
      </c>
      <c r="C21" s="54" t="str">
        <f>IF(Commande!A19&lt;&gt;"",Commande!C19,"")</f>
        <v/>
      </c>
      <c r="D21" s="55" t="str">
        <f>IF(Commande!D19&lt;&gt;"",Commande!D19,"")</f>
        <v/>
      </c>
      <c r="E21" s="56" t="str">
        <f>IF(A21="","",VLOOKUP(A21,Articles!$A$2:$F$11,6,FALSE))</f>
        <v/>
      </c>
      <c r="F21" s="56" t="str">
        <f>IF(Commande!A19&lt;&gt;"",Commande!E19,"")</f>
        <v/>
      </c>
    </row>
    <row r="22" spans="1:6" ht="22.5" customHeight="1" x14ac:dyDescent="0.35">
      <c r="A22" s="53" t="str">
        <f>IF(Commande!A20&lt;&gt;"",Commande!A20,"")</f>
        <v/>
      </c>
      <c r="B22" s="54" t="str">
        <f>IF(Commande!A20&lt;&gt;"",Commande!B20,"")</f>
        <v/>
      </c>
      <c r="C22" s="54" t="str">
        <f>IF(Commande!A20&lt;&gt;"",Commande!C20,"")</f>
        <v/>
      </c>
      <c r="D22" s="55" t="str">
        <f>IF(Commande!D20&lt;&gt;"",Commande!D20,"")</f>
        <v/>
      </c>
      <c r="E22" s="56" t="str">
        <f>IF(A22="","",VLOOKUP(A22,Articles!$A$2:$F$11,6,FALSE))</f>
        <v/>
      </c>
      <c r="F22" s="56" t="str">
        <f>IF(Commande!A20&lt;&gt;"",Commande!E20,"")</f>
        <v/>
      </c>
    </row>
    <row r="23" spans="1:6" ht="22.5" customHeight="1" x14ac:dyDescent="0.35">
      <c r="A23" s="53" t="str">
        <f>IF(Commande!A21&lt;&gt;"",Commande!A21,"")</f>
        <v/>
      </c>
      <c r="B23" s="54" t="str">
        <f>IF(Commande!A21&lt;&gt;"",Commande!B21,"")</f>
        <v/>
      </c>
      <c r="C23" s="54" t="str">
        <f>IF(Commande!A21&lt;&gt;"",Commande!C21,"")</f>
        <v/>
      </c>
      <c r="D23" s="55" t="str">
        <f>IF(Commande!D21&lt;&gt;"",Commande!D21,"")</f>
        <v/>
      </c>
      <c r="E23" s="56" t="str">
        <f>IF(A23="","",VLOOKUP(A23,Articles!$A$2:$F$11,6,FALSE))</f>
        <v/>
      </c>
      <c r="F23" s="56" t="str">
        <f>IF(Commande!A21&lt;&gt;"",Commande!E21,"")</f>
        <v/>
      </c>
    </row>
    <row r="24" spans="1:6" ht="22.5" customHeight="1" x14ac:dyDescent="0.35">
      <c r="A24" s="53" t="str">
        <f>IF(Commande!A22&lt;&gt;"",Commande!A22,"")</f>
        <v/>
      </c>
      <c r="B24" s="54" t="str">
        <f>IF(Commande!A22&lt;&gt;"",Commande!B22,"")</f>
        <v/>
      </c>
      <c r="C24" s="54" t="str">
        <f>IF(Commande!A22&lt;&gt;"",Commande!C22,"")</f>
        <v/>
      </c>
      <c r="D24" s="55" t="str">
        <f>IF(Commande!D22&lt;&gt;"",Commande!D22,"")</f>
        <v/>
      </c>
      <c r="E24" s="56" t="str">
        <f>IF(A24="","",VLOOKUP(A24,Articles!$A$2:$F$11,6,FALSE))</f>
        <v/>
      </c>
      <c r="F24" s="56" t="str">
        <f>IF(Commande!A22&lt;&gt;"",Commande!E22,"")</f>
        <v/>
      </c>
    </row>
    <row r="25" spans="1:6" ht="22.5" customHeight="1" x14ac:dyDescent="0.35">
      <c r="A25" s="53" t="str">
        <f>IF(Commande!A23&lt;&gt;"",Commande!A23,"")</f>
        <v/>
      </c>
      <c r="B25" s="54" t="str">
        <f>IF(Commande!A23&lt;&gt;"",Commande!B23,"")</f>
        <v/>
      </c>
      <c r="C25" s="54" t="str">
        <f>IF(Commande!A23&lt;&gt;"",Commande!C23,"")</f>
        <v/>
      </c>
      <c r="D25" s="55" t="str">
        <f>IF(Commande!D23&lt;&gt;"",Commande!D23,"")</f>
        <v/>
      </c>
      <c r="E25" s="56" t="str">
        <f>IF(A25="","",VLOOKUP(A25,Articles!$A$2:$F$11,6,FALSE))</f>
        <v/>
      </c>
      <c r="F25" s="56" t="str">
        <f>IF(Commande!A23&lt;&gt;"",Commande!E23,"")</f>
        <v/>
      </c>
    </row>
    <row r="26" spans="1:6" ht="22.5" customHeight="1" thickBot="1" x14ac:dyDescent="0.4">
      <c r="A26" s="151" t="s">
        <v>73</v>
      </c>
      <c r="B26" s="152"/>
      <c r="C26" s="152"/>
      <c r="D26" s="152"/>
      <c r="E26" s="152"/>
      <c r="F26" s="102">
        <f>Commande!G8</f>
        <v>0</v>
      </c>
    </row>
    <row r="27" spans="1:6" ht="27.5" customHeight="1" thickBot="1" x14ac:dyDescent="0.4">
      <c r="A27" s="140" t="s">
        <v>1</v>
      </c>
      <c r="B27" s="141"/>
      <c r="C27" s="141"/>
      <c r="D27" s="141"/>
      <c r="E27" s="142"/>
      <c r="F27" s="101" t="str">
        <f>Commande!G4</f>
        <v/>
      </c>
    </row>
    <row r="28" spans="1:6" ht="25.5" customHeight="1" thickBot="1" x14ac:dyDescent="0.4">
      <c r="A28" s="143" t="s">
        <v>3</v>
      </c>
      <c r="B28" s="143"/>
      <c r="C28" s="143"/>
      <c r="D28" s="143"/>
      <c r="E28" s="144"/>
      <c r="F28" s="100">
        <f>Commande!G13</f>
        <v>0</v>
      </c>
    </row>
    <row r="29" spans="1:6" ht="25.5" customHeight="1" thickBot="1" x14ac:dyDescent="0.4">
      <c r="A29" s="145" t="s">
        <v>4</v>
      </c>
      <c r="B29" s="145"/>
      <c r="C29" s="145"/>
      <c r="D29" s="145"/>
      <c r="E29" s="146"/>
      <c r="F29" s="99">
        <f>IF(Commande!G19&lt;0,Commande!G19,0)</f>
        <v>0</v>
      </c>
    </row>
    <row r="30" spans="1:6" ht="25.5" customHeight="1" x14ac:dyDescent="0.35">
      <c r="A30" s="29"/>
      <c r="B30" s="29" t="s">
        <v>40</v>
      </c>
      <c r="C30" s="50" t="str">
        <f>IF(Commande!G16="","",Commande!G16)</f>
        <v/>
      </c>
      <c r="D30" s="11" t="s">
        <v>14</v>
      </c>
      <c r="E30" s="57"/>
    </row>
  </sheetData>
  <sheetProtection selectLockedCells="1"/>
  <mergeCells count="7">
    <mergeCell ref="A1:F1"/>
    <mergeCell ref="A27:E27"/>
    <mergeCell ref="A28:E28"/>
    <mergeCell ref="A29:E29"/>
    <mergeCell ref="A2:C2"/>
    <mergeCell ref="D2:F2"/>
    <mergeCell ref="A26:E26"/>
  </mergeCells>
  <phoneticPr fontId="15" type="noConversion"/>
  <pageMargins left="0.25" right="0.25" top="0.75" bottom="0.75" header="0.3" footer="0.3"/>
  <pageSetup paperSize="9" scale="98" fitToWidth="0" orientation="portrait" horizontalDpi="360" verticalDpi="360" r:id="rId1"/>
  <headerFooter alignWithMargins="0">
    <oddHeader>&amp;C&amp;"-,Italique"&amp;12Magasin XXXXXX
1 rue Bleue 75001 PARIS Tél: 01 01 01 01 01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31"/>
  <sheetViews>
    <sheetView workbookViewId="0">
      <pane ySplit="5" topLeftCell="A6" activePane="bottomLeft" state="frozen"/>
      <selection pane="bottomLeft" activeCell="M3" sqref="M3:M5"/>
    </sheetView>
  </sheetViews>
  <sheetFormatPr baseColWidth="10" defaultRowHeight="14.5" x14ac:dyDescent="0.35"/>
  <cols>
    <col min="1" max="1" width="8.1796875" customWidth="1"/>
    <col min="3" max="3" width="10.90625" style="15"/>
    <col min="4" max="5" width="10.90625" style="16"/>
    <col min="6" max="6" width="16.54296875" customWidth="1"/>
    <col min="7" max="7" width="10.90625" style="35"/>
    <col min="8" max="8" width="10.90625" style="20"/>
    <col min="9" max="9" width="10.90625" style="33"/>
    <col min="10" max="10" width="10.90625" style="32"/>
    <col min="11" max="11" width="13.26953125" style="38" customWidth="1"/>
    <col min="12" max="12" width="14.1796875" style="16" customWidth="1"/>
    <col min="13" max="13" width="16.1796875" customWidth="1"/>
    <col min="14" max="14" width="9" style="41" customWidth="1"/>
    <col min="15" max="15" width="10.26953125" customWidth="1"/>
    <col min="16" max="16" width="9.81640625" style="41" customWidth="1"/>
  </cols>
  <sheetData>
    <row r="1" spans="1:22" ht="15" customHeight="1" x14ac:dyDescent="0.35">
      <c r="A1" t="s">
        <v>10</v>
      </c>
      <c r="B1" t="s">
        <v>8</v>
      </c>
      <c r="C1" s="15" t="s">
        <v>9</v>
      </c>
      <c r="D1" s="16" t="s">
        <v>15</v>
      </c>
      <c r="E1" s="16" t="s">
        <v>20</v>
      </c>
      <c r="G1" s="34" t="s">
        <v>22</v>
      </c>
      <c r="H1" s="20" t="s">
        <v>21</v>
      </c>
      <c r="I1" s="33" t="s">
        <v>18</v>
      </c>
      <c r="J1" s="32" t="s">
        <v>19</v>
      </c>
      <c r="K1" s="39" t="s">
        <v>30</v>
      </c>
      <c r="L1" s="20" t="s">
        <v>12</v>
      </c>
      <c r="M1" s="37">
        <v>1000</v>
      </c>
      <c r="V1" s="14">
        <f ca="1">TODAY()</f>
        <v>42716</v>
      </c>
    </row>
    <row r="2" spans="1:22" ht="0.5" customHeight="1" thickBot="1" x14ac:dyDescent="0.4">
      <c r="A2">
        <f>COUNT(A1,A65000)</f>
        <v>0</v>
      </c>
      <c r="F2" t="s">
        <v>11</v>
      </c>
    </row>
    <row r="3" spans="1:22" ht="15" thickTop="1" x14ac:dyDescent="0.35">
      <c r="B3" s="14"/>
      <c r="L3" s="153" t="s">
        <v>13</v>
      </c>
      <c r="M3" s="154">
        <f>SUMIF($E$3:$E$65000,Commande!$Q$2,$D$3:$D$65000)+$M$1-SUM($K$3:$K$65000)</f>
        <v>1000</v>
      </c>
    </row>
    <row r="4" spans="1:22" x14ac:dyDescent="0.35">
      <c r="B4" s="14"/>
      <c r="E4" s="42"/>
      <c r="L4" s="153"/>
      <c r="M4" s="155"/>
    </row>
    <row r="5" spans="1:22" ht="15" thickBot="1" x14ac:dyDescent="0.4">
      <c r="B5" s="14"/>
      <c r="L5" s="153"/>
      <c r="M5" s="156"/>
    </row>
    <row r="6" spans="1:22" ht="15" thickTop="1" x14ac:dyDescent="0.35">
      <c r="B6" s="14"/>
      <c r="O6" s="40"/>
    </row>
    <row r="7" spans="1:22" x14ac:dyDescent="0.35">
      <c r="B7" s="14"/>
      <c r="O7" s="40"/>
    </row>
    <row r="8" spans="1:22" x14ac:dyDescent="0.35">
      <c r="B8" s="14"/>
      <c r="O8" s="40"/>
    </row>
    <row r="9" spans="1:22" x14ac:dyDescent="0.35">
      <c r="B9" s="14"/>
      <c r="O9" s="40"/>
    </row>
    <row r="10" spans="1:22" x14ac:dyDescent="0.35">
      <c r="B10" s="14"/>
    </row>
    <row r="11" spans="1:22" x14ac:dyDescent="0.35">
      <c r="B11" s="14"/>
      <c r="O11" s="16"/>
    </row>
    <row r="12" spans="1:22" x14ac:dyDescent="0.35">
      <c r="B12" s="14"/>
    </row>
    <row r="13" spans="1:22" x14ac:dyDescent="0.35">
      <c r="B13" s="14"/>
      <c r="O13" s="40"/>
    </row>
    <row r="14" spans="1:22" x14ac:dyDescent="0.35">
      <c r="B14" s="14"/>
    </row>
    <row r="15" spans="1:22" x14ac:dyDescent="0.35">
      <c r="B15" s="14"/>
      <c r="O15" s="40"/>
    </row>
    <row r="16" spans="1:22" x14ac:dyDescent="0.35">
      <c r="B16" s="14"/>
      <c r="Q16" s="42"/>
    </row>
    <row r="17" spans="2:17" x14ac:dyDescent="0.35">
      <c r="B17" s="14"/>
    </row>
    <row r="18" spans="2:17" x14ac:dyDescent="0.35">
      <c r="B18" s="14"/>
      <c r="Q18" s="42"/>
    </row>
    <row r="19" spans="2:17" x14ac:dyDescent="0.35">
      <c r="B19" s="14"/>
    </row>
    <row r="20" spans="2:17" x14ac:dyDescent="0.35">
      <c r="B20" s="14"/>
      <c r="F20" s="21"/>
    </row>
    <row r="21" spans="2:17" x14ac:dyDescent="0.35">
      <c r="B21" s="14"/>
      <c r="O21" s="40"/>
    </row>
    <row r="22" spans="2:17" x14ac:dyDescent="0.35">
      <c r="B22" s="14"/>
    </row>
    <row r="23" spans="2:17" x14ac:dyDescent="0.35">
      <c r="B23" s="14"/>
      <c r="E23" s="42"/>
      <c r="O23" s="40"/>
    </row>
    <row r="24" spans="2:17" x14ac:dyDescent="0.35">
      <c r="B24" s="14"/>
    </row>
    <row r="25" spans="2:17" x14ac:dyDescent="0.35">
      <c r="B25" s="14"/>
    </row>
    <row r="26" spans="2:17" x14ac:dyDescent="0.35">
      <c r="B26" s="14"/>
    </row>
    <row r="27" spans="2:17" x14ac:dyDescent="0.35">
      <c r="B27" s="14"/>
    </row>
    <row r="28" spans="2:17" x14ac:dyDescent="0.35">
      <c r="B28" s="14"/>
    </row>
    <row r="29" spans="2:17" x14ac:dyDescent="0.35">
      <c r="B29" s="14"/>
      <c r="F29" s="16"/>
    </row>
    <row r="30" spans="2:17" x14ac:dyDescent="0.35">
      <c r="B30" s="14"/>
      <c r="O30" s="40"/>
    </row>
    <row r="31" spans="2:17" x14ac:dyDescent="0.35">
      <c r="B31" s="14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A13" sqref="A13"/>
    </sheetView>
  </sheetViews>
  <sheetFormatPr baseColWidth="10" defaultRowHeight="14.5" x14ac:dyDescent="0.35"/>
  <cols>
    <col min="1" max="1" width="25.90625" customWidth="1"/>
    <col min="2" max="2" width="18.7265625" customWidth="1"/>
    <col min="3" max="3" width="22.81640625" customWidth="1"/>
    <col min="4" max="4" width="25" customWidth="1"/>
  </cols>
  <sheetData>
    <row r="1" spans="1:4" x14ac:dyDescent="0.35">
      <c r="A1" s="91" t="s">
        <v>45</v>
      </c>
      <c r="B1" s="92" t="s">
        <v>33</v>
      </c>
      <c r="C1" s="93" t="s">
        <v>74</v>
      </c>
      <c r="D1" s="94" t="s">
        <v>75</v>
      </c>
    </row>
    <row r="2" spans="1:4" x14ac:dyDescent="0.35">
      <c r="A2" s="95" t="s">
        <v>62</v>
      </c>
      <c r="B2" s="96" t="s">
        <v>53</v>
      </c>
      <c r="C2" s="97" t="s">
        <v>76</v>
      </c>
      <c r="D2" t="s">
        <v>77</v>
      </c>
    </row>
    <row r="3" spans="1:4" x14ac:dyDescent="0.35">
      <c r="A3" s="95" t="s">
        <v>78</v>
      </c>
      <c r="B3" s="98" t="s">
        <v>50</v>
      </c>
      <c r="C3" s="98" t="s">
        <v>51</v>
      </c>
      <c r="D3" t="s">
        <v>79</v>
      </c>
    </row>
    <row r="4" spans="1:4" x14ac:dyDescent="0.35">
      <c r="A4" s="95" t="s">
        <v>80</v>
      </c>
      <c r="B4" s="96" t="s">
        <v>57</v>
      </c>
      <c r="D4" t="s">
        <v>81</v>
      </c>
    </row>
    <row r="5" spans="1:4" x14ac:dyDescent="0.35">
      <c r="A5" s="95" t="s">
        <v>82</v>
      </c>
      <c r="B5" s="98" t="s">
        <v>83</v>
      </c>
      <c r="D5" t="s">
        <v>84</v>
      </c>
    </row>
    <row r="6" spans="1:4" x14ac:dyDescent="0.35">
      <c r="B6" s="96" t="s">
        <v>85</v>
      </c>
      <c r="D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Commande</vt:lpstr>
      <vt:lpstr>Articles</vt:lpstr>
      <vt:lpstr>Reçu</vt:lpstr>
      <vt:lpstr>Caisse</vt:lpstr>
      <vt:lpstr>Base</vt:lpstr>
      <vt:lpstr>choix1</vt:lpstr>
      <vt:lpstr>Moyen_paiement</vt:lpstr>
      <vt:lpstr>Prix</vt:lpstr>
      <vt:lpstr>références</vt:lpstr>
      <vt:lpstr>Stock1</vt:lpstr>
      <vt:lpstr>Stock2</vt:lpstr>
      <vt:lpstr>Reçu!Zone_d_impression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2016-12-12T21:11:00Z</cp:lastPrinted>
  <dcterms:created xsi:type="dcterms:W3CDTF">2009-07-12T14:21:39Z</dcterms:created>
  <dcterms:modified xsi:type="dcterms:W3CDTF">2016-12-12T21:49:20Z</dcterms:modified>
</cp:coreProperties>
</file>