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600" yWindow="60" windowWidth="22920" windowHeight="9528"/>
  </bookViews>
  <sheets>
    <sheet name="Accueil" sheetId="4" r:id="rId1"/>
    <sheet name="Planning" sheetId="5" r:id="rId2"/>
    <sheet name="Listes" sheetId="6" r:id="rId3"/>
  </sheets>
  <definedNames>
    <definedName name="J_Semaine">T_Jours[Liste Jours]</definedName>
    <definedName name="PlanJour">Accueil!$A$5:$I$22</definedName>
    <definedName name="TH">Accueil!$A$5:$A$22</definedName>
    <definedName name="THFin">Accueil!$A$10:$A$22</definedName>
  </definedNames>
  <calcPr calcId="152511"/>
</workbook>
</file>

<file path=xl/calcChain.xml><?xml version="1.0" encoding="utf-8"?>
<calcChain xmlns="http://schemas.openxmlformats.org/spreadsheetml/2006/main">
  <c r="L7" i="4" l="1"/>
  <c r="K7" i="4"/>
  <c r="A1" i="4"/>
  <c r="J3" i="4" s="1"/>
  <c r="C3" i="4" l="1"/>
  <c r="D3" i="4"/>
  <c r="E3" i="4"/>
  <c r="F3" i="4"/>
  <c r="H3" i="4"/>
  <c r="B3" i="4"/>
  <c r="B6" i="4" l="1"/>
  <c r="B7" i="4"/>
  <c r="B5" i="4"/>
  <c r="H22" i="4"/>
  <c r="H20" i="4"/>
  <c r="H18" i="4"/>
  <c r="H16" i="4"/>
  <c r="H14" i="4"/>
  <c r="H12" i="4"/>
  <c r="H10" i="4"/>
  <c r="H8" i="4"/>
  <c r="H6" i="4"/>
  <c r="H5" i="4"/>
  <c r="H21" i="4"/>
  <c r="H19" i="4"/>
  <c r="H17" i="4"/>
  <c r="H15" i="4"/>
  <c r="H13" i="4"/>
  <c r="H11" i="4"/>
  <c r="H9" i="4"/>
  <c r="H7" i="4"/>
  <c r="E22" i="4"/>
  <c r="E20" i="4"/>
  <c r="E18" i="4"/>
  <c r="E8" i="4"/>
  <c r="E6" i="4"/>
  <c r="E21" i="4"/>
  <c r="E19" i="4"/>
  <c r="E9" i="4"/>
  <c r="E7" i="4"/>
  <c r="E5" i="4"/>
  <c r="B19" i="4"/>
  <c r="B15" i="4"/>
  <c r="B9" i="4"/>
  <c r="B22" i="4"/>
  <c r="B20" i="4"/>
  <c r="B18" i="4"/>
  <c r="B16" i="4"/>
  <c r="B14" i="4"/>
  <c r="B12" i="4"/>
  <c r="B10" i="4"/>
  <c r="B8" i="4"/>
  <c r="B21" i="4"/>
  <c r="B17" i="4"/>
  <c r="B13" i="4"/>
  <c r="B11" i="4"/>
  <c r="F21" i="4"/>
  <c r="F19" i="4"/>
  <c r="F17" i="4"/>
  <c r="F15" i="4"/>
  <c r="F13" i="4"/>
  <c r="F11" i="4"/>
  <c r="F9" i="4"/>
  <c r="F7" i="4"/>
  <c r="F22" i="4"/>
  <c r="F20" i="4"/>
  <c r="F18" i="4"/>
  <c r="F16" i="4"/>
  <c r="F14" i="4"/>
  <c r="F12" i="4"/>
  <c r="F10" i="4"/>
  <c r="F8" i="4"/>
  <c r="F6" i="4"/>
  <c r="F5" i="4"/>
  <c r="D19" i="4"/>
  <c r="D15" i="4"/>
  <c r="D13" i="4"/>
  <c r="D7" i="4"/>
  <c r="D22" i="4"/>
  <c r="D20" i="4"/>
  <c r="D18" i="4"/>
  <c r="D16" i="4"/>
  <c r="D14" i="4"/>
  <c r="D12" i="4"/>
  <c r="D10" i="4"/>
  <c r="D8" i="4"/>
  <c r="D6" i="4"/>
  <c r="D21" i="4"/>
  <c r="D17" i="4"/>
  <c r="D11" i="4"/>
  <c r="D9" i="4"/>
  <c r="D5" i="4"/>
  <c r="C20" i="4"/>
  <c r="C14" i="4"/>
  <c r="C12" i="4"/>
  <c r="C6" i="4"/>
  <c r="C21" i="4"/>
  <c r="C19" i="4"/>
  <c r="C17" i="4"/>
  <c r="C15" i="4"/>
  <c r="C13" i="4"/>
  <c r="C11" i="4"/>
  <c r="C9" i="4"/>
  <c r="C7" i="4"/>
  <c r="C22" i="4"/>
  <c r="C18" i="4"/>
  <c r="C16" i="4"/>
  <c r="C10" i="4"/>
  <c r="C8" i="4"/>
  <c r="C5" i="4"/>
</calcChain>
</file>

<file path=xl/sharedStrings.xml><?xml version="1.0" encoding="utf-8"?>
<sst xmlns="http://schemas.openxmlformats.org/spreadsheetml/2006/main" count="75" uniqueCount="45">
  <si>
    <t>N° Parking</t>
  </si>
  <si>
    <t>Début Réserv.</t>
  </si>
  <si>
    <t>Fin Réserv.</t>
  </si>
  <si>
    <t>GESTION DES RESERVATIONS</t>
  </si>
  <si>
    <t>Index</t>
  </si>
  <si>
    <t>Foot</t>
  </si>
  <si>
    <t>Volley-ball</t>
  </si>
  <si>
    <t>Tennis</t>
  </si>
  <si>
    <t>Autre1</t>
  </si>
  <si>
    <t>Autre2</t>
  </si>
  <si>
    <t>Autre3</t>
  </si>
  <si>
    <t>Choix Activité</t>
  </si>
  <si>
    <t>Choix Jour</t>
  </si>
  <si>
    <t>Lundi</t>
  </si>
  <si>
    <t>Mardi</t>
  </si>
  <si>
    <t>Mercredi</t>
  </si>
  <si>
    <t>Jeudi</t>
  </si>
  <si>
    <t>Vendredi</t>
  </si>
  <si>
    <t>Samedi</t>
  </si>
  <si>
    <t>Dimanche</t>
  </si>
  <si>
    <t>Jour</t>
  </si>
  <si>
    <t>7h-8h</t>
  </si>
  <si>
    <t>8h-9h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</si>
  <si>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</si>
  <si>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</si>
  <si>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</si>
  <si>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</si>
  <si>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</si>
  <si>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</si>
  <si>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</si>
  <si>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</si>
  <si>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</si>
  <si>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</si>
  <si>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</si>
  <si>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21h-22h</t>
  </si>
  <si>
    <t>22h-23h</t>
  </si>
  <si>
    <t>6h-7h</t>
  </si>
  <si>
    <t>5h-6h</t>
  </si>
  <si>
    <t>4h-5h</t>
  </si>
  <si>
    <t>ETAT DES RESERVATIONS SEMAINE:</t>
  </si>
  <si>
    <t>N° Semaine</t>
  </si>
  <si>
    <t>Liste Activités</t>
  </si>
  <si>
    <t>Liste Jours</t>
  </si>
  <si>
    <t>8Lundi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</si>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</sst>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omic Sans MS"/>
      <family val="2"/>
    </font>
    <font>
      <b/>
      <sz val="12"/>
      <color rgb="FFFF0000"/>
      <name val="Comic Sans MS"/>
      <family val="4"/>
    </font>
    <font>
      <b/>
      <sz val="12"/>
      <color theme="1"/>
      <name val="Comic Sans MS"/>
      <family val="2"/>
    </font>
    <font>
      <b/>
      <sz val="12"/>
      <color theme="1"/>
      <name val="Comic Sans MS"/>
      <family val="4"/>
    </font>
    <font>
      <sz val="12"/>
      <color theme="1"/>
      <name val="Comic Sans MS"/>
      <family val="4"/>
    </font>
    <font>
      <sz val="12"/>
      <name val="Comic Sans MS"/>
      <family val="2"/>
    </font>
    <font>
      <b/>
      <sz val="12"/>
      <name val="Comic Sans MS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9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 style="thin">
        <color theme="9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double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rgb="FFFF0000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4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Fill="1" applyAlignment="1">
      <alignment horizontal="left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9" borderId="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10" borderId="11" xfId="0" applyFill="1" applyBorder="1" applyAlignment="1" applyProtection="1">
      <alignment horizontal="center" vertical="center"/>
      <protection locked="0"/>
    </xf>
    <xf numFmtId="0" fontId="0" fillId="7" borderId="12" xfId="0" applyFill="1" applyBorder="1" applyAlignment="1" applyProtection="1">
      <alignment horizontal="center" vertical="center"/>
      <protection locked="0"/>
    </xf>
    <xf numFmtId="0" fontId="0" fillId="11" borderId="0" xfId="0" applyNumberForma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49" fontId="0" fillId="11" borderId="0" xfId="0" applyNumberFormat="1" applyFill="1"/>
    <xf numFmtId="14" fontId="0" fillId="11" borderId="0" xfId="0" applyNumberFormat="1" applyFill="1"/>
    <xf numFmtId="0" fontId="4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3" fillId="12" borderId="0" xfId="0" applyNumberFormat="1" applyFont="1" applyFill="1" applyAlignment="1" applyProtection="1">
      <alignment horizontal="center"/>
      <protection locked="0"/>
    </xf>
    <xf numFmtId="0" fontId="5" fillId="11" borderId="0" xfId="0" applyFont="1" applyFill="1" applyAlignment="1">
      <alignment horizontal="center"/>
    </xf>
    <xf numFmtId="0" fontId="5" fillId="11" borderId="0" xfId="0" applyFont="1" applyFill="1"/>
    <xf numFmtId="0" fontId="5" fillId="12" borderId="0" xfId="0" applyFont="1" applyFill="1"/>
    <xf numFmtId="0" fontId="6" fillId="13" borderId="3" xfId="0" applyFont="1" applyFill="1" applyBorder="1" applyAlignment="1">
      <alignment horizontal="center"/>
    </xf>
    <xf numFmtId="0" fontId="6" fillId="12" borderId="3" xfId="0" applyFont="1" applyFill="1" applyBorder="1" applyAlignment="1">
      <alignment horizontal="center"/>
    </xf>
    <xf numFmtId="0" fontId="1" fillId="7" borderId="0" xfId="0" applyFont="1" applyFill="1" applyAlignment="1">
      <alignment horizontal="right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</cellXfs>
  <cellStyles count="1">
    <cellStyle name="Normal" xfId="0" builtinId="0"/>
  </cellStyles>
  <dxfs count="2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>
          <bgColor theme="3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695324</xdr:colOff>
      <xdr:row>0</xdr:row>
      <xdr:rowOff>0</xdr:rowOff>
    </xdr:from>
    <xdr:to>
      <xdr:col>11</xdr:col>
      <xdr:colOff>520065</xdr:colOff>
      <xdr:row>2</xdr:row>
      <xdr:rowOff>66675</xdr:rowOff>
    </xdr:to>
    <xdr:sp macro="[0]!Va_Planning" textlink="">
      <xdr:nvSpPr>
        <xdr:cNvPr id="4" name="Flèche droite 3"/>
        <xdr:cNvSpPr/>
      </xdr:nvSpPr>
      <xdr:spPr>
        <a:xfrm>
          <a:off x="8216264" y="0"/>
          <a:ext cx="2034541" cy="645795"/>
        </a:xfrm>
        <a:prstGeom prst="rightArrow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Voir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106680</xdr:rowOff>
        </xdr:from>
        <xdr:to>
          <xdr:col>4</xdr:col>
          <xdr:colOff>693420</xdr:colOff>
          <xdr:row>2</xdr:row>
          <xdr:rowOff>289560</xdr:rowOff>
        </xdr:to>
        <xdr:sp macro="" textlink="">
          <xdr:nvSpPr>
            <xdr:cNvPr id="1028" name="Spin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9525</xdr:colOff>
      <xdr:row>13</xdr:row>
      <xdr:rowOff>228600</xdr:rowOff>
    </xdr:from>
    <xdr:to>
      <xdr:col>13</xdr:col>
      <xdr:colOff>9525</xdr:colOff>
      <xdr:row>22</xdr:row>
      <xdr:rowOff>9525</xdr:rowOff>
    </xdr:to>
    <xdr:sp macro="" textlink="">
      <xdr:nvSpPr>
        <xdr:cNvPr id="5" name="ZoneTexte 4"/>
        <xdr:cNvSpPr txBox="1"/>
      </xdr:nvSpPr>
      <xdr:spPr>
        <a:xfrm>
          <a:off x="7477125" y="3752850"/>
          <a:ext cx="4714875" cy="20097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 b="1"/>
            <a:t>1.</a:t>
          </a:r>
          <a:r>
            <a:rPr lang="fr-FR" sz="1100" baseline="0"/>
            <a:t> </a:t>
          </a:r>
          <a:r>
            <a:rPr lang="fr-FR" sz="1100"/>
            <a:t>Le planning de réservation de cette page sert à visualiser</a:t>
          </a:r>
          <a:r>
            <a:rPr lang="fr-FR" sz="1100" baseline="0"/>
            <a:t> l'état des réservations en fonction de la semaine choisie en D2. </a:t>
          </a:r>
          <a:r>
            <a:rPr lang="fr-FR" sz="1100" u="sng" baseline="0">
              <a:solidFill>
                <a:srgbClr val="FF0000"/>
              </a:solidFill>
            </a:rPr>
            <a:t>Utiliser les boutons  jaunes pour  visualiser une autre semaine.</a:t>
          </a:r>
          <a:br>
            <a:rPr lang="fr-FR" sz="1100" u="sng" baseline="0">
              <a:solidFill>
                <a:srgbClr val="FF0000"/>
              </a:solidFill>
            </a:rPr>
          </a:br>
          <a:r>
            <a:rPr lang="fr-FR" sz="1100" b="1" u="none" baseline="0">
              <a:solidFill>
                <a:sysClr val="windowText" lastClr="000000"/>
              </a:solidFill>
            </a:rPr>
            <a:t>2.</a:t>
          </a:r>
          <a:r>
            <a:rPr lang="fr-FR" sz="1100" u="none" baseline="0">
              <a:solidFill>
                <a:sysClr val="windowText" lastClr="000000"/>
              </a:solidFill>
            </a:rPr>
            <a:t> Les réservations se font en celllules </a:t>
          </a:r>
          <a:r>
            <a:rPr lang="fr-FR" sz="1100" u="sng" baseline="0">
              <a:solidFill>
                <a:srgbClr val="FF0000"/>
              </a:solidFill>
            </a:rPr>
            <a:t>J6, K6, L6 et M6</a:t>
          </a:r>
          <a:r>
            <a:rPr lang="fr-FR" sz="1100" u="none" baseline="0">
              <a:solidFill>
                <a:sysClr val="windowText" lastClr="000000"/>
              </a:solidFill>
            </a:rPr>
            <a:t>. On peut réserver en avance sur toute l'année. Le Tableau (T_Base) de la feuille "Planning" contient les réservations enregistrées. sur les différents jours.</a:t>
          </a:r>
        </a:p>
        <a:p>
          <a:r>
            <a:rPr lang="fr-FR" sz="1100" b="1" u="none" baseline="0">
              <a:solidFill>
                <a:sysClr val="windowText" lastClr="000000"/>
              </a:solidFill>
            </a:rPr>
            <a:t>2bis</a:t>
          </a:r>
          <a:r>
            <a:rPr lang="fr-FR" sz="1100" u="none" baseline="0">
              <a:solidFill>
                <a:sysClr val="windowText" lastClr="000000"/>
              </a:solidFill>
            </a:rPr>
            <a:t> Les réservations peuvent se faire également par le formulaire (Bouton vert).</a:t>
          </a:r>
        </a:p>
        <a:p>
          <a:r>
            <a:rPr lang="fr-FR" sz="1100" b="1" u="none" baseline="0">
              <a:solidFill>
                <a:srgbClr val="FF0000"/>
              </a:solidFill>
            </a:rPr>
            <a:t>ATTENTION: Les feuilles sont protégées sans Mot de Passe afin de ne pas effacer les formules.</a:t>
          </a:r>
          <a:endParaRPr lang="fr-FR" sz="1100" b="1" u="none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262890</xdr:colOff>
      <xdr:row>7</xdr:row>
      <xdr:rowOff>190499</xdr:rowOff>
    </xdr:from>
    <xdr:to>
      <xdr:col>10</xdr:col>
      <xdr:colOff>910590</xdr:colOff>
      <xdr:row>10</xdr:row>
      <xdr:rowOff>108584</xdr:rowOff>
    </xdr:to>
    <xdr:sp macro="[0]!ReservBis" textlink="">
      <xdr:nvSpPr>
        <xdr:cNvPr id="6" name="Organigramme : Alternative 5"/>
        <xdr:cNvSpPr/>
      </xdr:nvSpPr>
      <xdr:spPr>
        <a:xfrm>
          <a:off x="7783830" y="2232659"/>
          <a:ext cx="1882140" cy="672465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Valider une Réservation</a:t>
          </a:r>
        </a:p>
      </xdr:txBody>
    </xdr:sp>
    <xdr:clientData/>
  </xdr:twoCellAnchor>
  <xdr:twoCellAnchor>
    <xdr:from>
      <xdr:col>11</xdr:col>
      <xdr:colOff>62865</xdr:colOff>
      <xdr:row>7</xdr:row>
      <xdr:rowOff>163830</xdr:rowOff>
    </xdr:from>
    <xdr:to>
      <xdr:col>12</xdr:col>
      <xdr:colOff>796290</xdr:colOff>
      <xdr:row>10</xdr:row>
      <xdr:rowOff>91440</xdr:rowOff>
    </xdr:to>
    <xdr:sp macro="[0]!AnnuleReservBis" textlink="">
      <xdr:nvSpPr>
        <xdr:cNvPr id="2" name="Organigramme : Alternative 1"/>
        <xdr:cNvSpPr/>
      </xdr:nvSpPr>
      <xdr:spPr>
        <a:xfrm>
          <a:off x="9793605" y="2205990"/>
          <a:ext cx="1708785" cy="68199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Annuler une </a:t>
          </a:r>
          <a:r>
            <a:rPr lang="fr-FR" sz="1600" baseline="0">
              <a:solidFill>
                <a:srgbClr val="FF0000"/>
              </a:solidFill>
            </a:rPr>
            <a:t> Réservation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819150</xdr:colOff>
      <xdr:row>0</xdr:row>
      <xdr:rowOff>85724</xdr:rowOff>
    </xdr:from>
    <xdr:to>
      <xdr:col>7</xdr:col>
      <xdr:colOff>1019175</xdr:colOff>
      <xdr:row>2</xdr:row>
      <xdr:rowOff>295274</xdr:rowOff>
    </xdr:to>
    <xdr:sp macro="[0]!USF_Places" textlink="">
      <xdr:nvSpPr>
        <xdr:cNvPr id="7" name="Organigramme : Alternative 6"/>
        <xdr:cNvSpPr/>
      </xdr:nvSpPr>
      <xdr:spPr>
        <a:xfrm>
          <a:off x="5086350" y="85724"/>
          <a:ext cx="2333625" cy="790575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Gestion des réservations </a:t>
          </a:r>
        </a:p>
        <a:p>
          <a:pPr algn="ctr"/>
          <a:r>
            <a:rPr lang="fr-FR" sz="1600"/>
            <a:t>par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Base" displayName="T_Base" ref="A1:U2" totalsRowShown="0" headerRowDxfId="26" dataDxfId="25">
  <autoFilter ref="A1:U2"/>
  <tableColumns count="21">
    <tableColumn id="21" name="Index" dataDxfId="24"/>
    <tableColumn id="1" name="N° Semaine" dataDxfId="23"/>
    <tableColumn id="2" name="Jour" dataDxfId="22"/>
    <tableColumn id="3" name="4h-5h" dataDxfId="21"/>
    <tableColumn id="4" name="5h-6h" dataDxfId="20"/>
    <tableColumn id="5" name="6h-7h" dataDxfId="19"/>
    <tableColumn id="6" name="7h-8h" dataDxfId="18"/>
    <tableColumn id="7" name="8h-9h" dataDxfId="17"/>
    <tableColumn id="8" name="9h-10h" dataDxfId="16"/>
    <tableColumn id="9" name="10h-11h" dataDxfId="15"/>
    <tableColumn id="10" name="11h-12h" dataDxfId="14"/>
    <tableColumn id="11" name="12h-13h" dataDxfId="13"/>
    <tableColumn id="12" name="13h-14h" dataDxfId="12"/>
    <tableColumn id="13" name="14h-15h" dataDxfId="11"/>
    <tableColumn id="14" name="15h-16h" dataDxfId="10"/>
    <tableColumn id="15" name="16h-17h" dataDxfId="9"/>
    <tableColumn id="16" name="17h-18h" dataDxfId="8"/>
    <tableColumn id="17" name="18h-19h" dataDxfId="7"/>
    <tableColumn id="18" name="19h-20h" dataDxfId="6"/>
    <tableColumn id="19" name="21h-22h" dataDxfId="5"/>
    <tableColumn id="20" name="22h-23h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Activités" displayName="T_Activités" ref="A1:A7" totalsRowShown="0">
  <autoFilter ref="A1:A7"/>
  <tableColumns count="1">
    <tableColumn id="3" name="Liste Activité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Jours" displayName="T_Jours" ref="C1:C8" totalsRowShown="0" headerRowDxfId="2" dataDxfId="1">
  <autoFilter ref="C1:C8"/>
  <tableColumns count="1">
    <tableColumn id="1" name="Liste Jo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2"/>
  <sheetViews>
    <sheetView showZeros="0" tabSelected="1" workbookViewId="0">
      <selection activeCell="D7" sqref="D7"/>
    </sheetView>
  </sheetViews>
  <sheetFormatPr baseColWidth="10" defaultRowHeight="18.600000000000001" x14ac:dyDescent="0.45"/>
  <cols>
    <col min="3" max="3" width="13.6640625" customWidth="1"/>
    <col min="4" max="4" width="11.25" customWidth="1"/>
    <col min="5" max="5" width="12.25" customWidth="1"/>
    <col min="9" max="9" width="2.4140625" customWidth="1"/>
    <col min="10" max="10" width="13.5" customWidth="1"/>
    <col min="13" max="13" width="12" customWidth="1"/>
    <col min="14" max="14" width="16.6640625" customWidth="1"/>
  </cols>
  <sheetData>
    <row r="1" spans="1:15" ht="26.25" customHeight="1" x14ac:dyDescent="0.45">
      <c r="A1" s="22">
        <f ca="1">TODAY()</f>
        <v>45710</v>
      </c>
    </row>
    <row r="2" spans="1:15" ht="19.8" x14ac:dyDescent="0.5">
      <c r="A2" s="33" t="s">
        <v>39</v>
      </c>
      <c r="B2" s="33"/>
      <c r="C2" s="33"/>
      <c r="D2" s="27">
        <v>8</v>
      </c>
      <c r="E2" s="5"/>
      <c r="F2" s="4"/>
      <c r="G2" s="4"/>
    </row>
    <row r="3" spans="1:15" ht="34.5" customHeight="1" thickBot="1" x14ac:dyDescent="0.5">
      <c r="A3" s="12"/>
      <c r="B3" s="12" t="str">
        <f>$D$2&amp;B4</f>
        <v>8Lundi</v>
      </c>
      <c r="C3" s="12" t="str">
        <f t="shared" ref="C3:H3" si="0">$D$2&amp;C4</f>
        <v>8Mardi</v>
      </c>
      <c r="D3" s="12" t="str">
        <f t="shared" si="0"/>
        <v>8Mercredi</v>
      </c>
      <c r="E3" s="12" t="str">
        <f t="shared" si="0"/>
        <v>8Jeudi</v>
      </c>
      <c r="F3" s="12" t="str">
        <f t="shared" si="0"/>
        <v>8Vendredi</v>
      </c>
      <c r="G3" s="12"/>
      <c r="H3" s="12" t="str">
        <f t="shared" si="0"/>
        <v>8Dimanche</v>
      </c>
      <c r="I3" s="12"/>
      <c r="J3" s="18">
        <f ca="1">WEEKNUM(A1)</f>
        <v>8</v>
      </c>
      <c r="K3" s="21"/>
      <c r="L3" s="12"/>
      <c r="M3" s="12"/>
    </row>
    <row r="4" spans="1:15" ht="20.399999999999999" thickTop="1" x14ac:dyDescent="0.5">
      <c r="A4" s="2" t="s">
        <v>0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12"/>
      <c r="J4" s="34" t="s">
        <v>3</v>
      </c>
      <c r="K4" s="35"/>
      <c r="L4" s="35"/>
      <c r="M4" s="36"/>
    </row>
    <row r="5" spans="1:15" ht="19.8" x14ac:dyDescent="0.5">
      <c r="A5" s="7" t="s">
        <v>38</v>
      </c>
      <c r="B5" s="1" t="str">
        <f>IFERROR(VLOOKUP($B$3,T_Base[],4,FALSE),"")</f>
        <v>Tennis</v>
      </c>
      <c r="C5" s="1" t="str">
        <f>IFERROR(VLOOKUP($C$3,T_Base[],4,FALSE),"")</f>
        <v/>
      </c>
      <c r="D5" s="1" t="str">
        <f>IFERROR(VLOOKUP($D$3,T_Base[],4,FALSE),"")</f>
        <v/>
      </c>
      <c r="E5" s="1" t="str">
        <f>IFERROR(VLOOKUP($E$3,T_Base[],4,FALSE),"")</f>
        <v/>
      </c>
      <c r="F5" s="1" t="str">
        <f>IFERROR(VLOOKUP($F$3,T_Base[],4,FALSE),"")</f>
        <v/>
      </c>
      <c r="G5" s="1"/>
      <c r="H5" s="1" t="str">
        <f>IFERROR(VLOOKUP($H$3,T_Base[],4,FALSE),"")</f>
        <v/>
      </c>
      <c r="I5" s="12">
        <v>1</v>
      </c>
      <c r="J5" s="10" t="s">
        <v>11</v>
      </c>
      <c r="K5" s="9" t="s">
        <v>1</v>
      </c>
      <c r="L5" s="9" t="s">
        <v>2</v>
      </c>
      <c r="M5" s="11" t="s">
        <v>12</v>
      </c>
    </row>
    <row r="6" spans="1:15" ht="20.399999999999999" thickBot="1" x14ac:dyDescent="0.55000000000000004">
      <c r="A6" s="8" t="s">
        <v>37</v>
      </c>
      <c r="B6" s="1" t="str">
        <f>IFERROR(VLOOKUP($B$3,T_Base[],4,FALSE),"")</f>
        <v>Tennis</v>
      </c>
      <c r="C6" s="1" t="str">
        <f>IFERROR(VLOOKUP($C$3,T_Base[],5,FALSE),"")</f>
        <v/>
      </c>
      <c r="D6" s="1" t="str">
        <f>IFERROR(VLOOKUP($D$3,T_Base[],5,FALSE),"")</f>
        <v/>
      </c>
      <c r="E6" s="1" t="str">
        <f>IFERROR(VLOOKUP($E$3,T_Base[],5,FALSE),"")</f>
        <v/>
      </c>
      <c r="F6" s="1" t="str">
        <f>IFERROR(VLOOKUP($F$3,T_Base[],5,FALSE),"")</f>
        <v/>
      </c>
      <c r="G6" s="1"/>
      <c r="H6" s="1" t="str">
        <f>IFERROR(VLOOKUP($H$3,T_Base[],5,FALSE),"")</f>
        <v/>
      </c>
      <c r="I6" s="12">
        <v>2</v>
      </c>
      <c r="J6" s="14"/>
      <c r="K6" s="15"/>
      <c r="L6" s="16"/>
      <c r="M6" s="17"/>
    </row>
    <row r="7" spans="1:15" ht="20.399999999999999" thickTop="1" x14ac:dyDescent="0.5">
      <c r="A7" s="7" t="s">
        <v>36</v>
      </c>
      <c r="B7" s="1" t="str">
        <f>IFERROR(VLOOKUP($B$3,T_Base[],6,FALSE),"")</f>
        <v>Foot</v>
      </c>
      <c r="C7" s="1" t="str">
        <f>IFERROR(VLOOKUP($C$3,T_Base[],6,FALSE),"")</f>
        <v/>
      </c>
      <c r="D7" s="1" t="str">
        <f>IFERROR(VLOOKUP($D$3,T_Base[],6,FALSE),"")</f>
        <v/>
      </c>
      <c r="E7" s="1" t="str">
        <f>IFERROR(VLOOKUP($E$3,T_Base[],6,FALSE),"")</f>
        <v/>
      </c>
      <c r="F7" s="1" t="str">
        <f>IFERROR(VLOOKUP($F$3,T_Base[],6,FALSE),"")</f>
        <v/>
      </c>
      <c r="G7" s="1"/>
      <c r="H7" s="1" t="str">
        <f>IFERROR(VLOOKUP($H$3,T_Base[],6,FALSE),"")</f>
        <v/>
      </c>
      <c r="I7" s="12">
        <v>3</v>
      </c>
      <c r="J7" s="12"/>
      <c r="K7" s="28" t="str">
        <f>IFERROR(VLOOKUP($K$6,PlanJour,9,FALSE),"")</f>
        <v/>
      </c>
      <c r="L7" s="29" t="str">
        <f>IFERROR(VLOOKUP($L$6,PlanJour,9,FALSE),"")</f>
        <v/>
      </c>
      <c r="M7" s="12"/>
    </row>
    <row r="8" spans="1:15" ht="19.8" x14ac:dyDescent="0.5">
      <c r="A8" s="7" t="s">
        <v>21</v>
      </c>
      <c r="B8" s="1" t="str">
        <f>IFERROR(VLOOKUP($B$3,T_Base[],7,FALSE),"")</f>
        <v>Foot</v>
      </c>
      <c r="C8" s="1" t="str">
        <f>IFERROR(VLOOKUP($C$3,T_Base[],7,FALSE),"")</f>
        <v/>
      </c>
      <c r="D8" s="1" t="str">
        <f>IFERROR(VLOOKUP($D$3,T_Base[],7,FALSE),"")</f>
        <v/>
      </c>
      <c r="E8" s="1" t="str">
        <f>IFERROR(VLOOKUP($E$3,T_Base[],7,FALSE),"")</f>
        <v/>
      </c>
      <c r="F8" s="1" t="str">
        <f>IFERROR(VLOOKUP($F$3,T_Base[],7,FALSE),"")</f>
        <v/>
      </c>
      <c r="G8" s="1"/>
      <c r="H8" s="1" t="str">
        <f>IFERROR(VLOOKUP($H$3,T_Base[],7,FALSE),"")</f>
        <v/>
      </c>
      <c r="I8" s="12">
        <v>4</v>
      </c>
      <c r="J8" s="12"/>
      <c r="K8" s="13"/>
      <c r="L8" s="12"/>
      <c r="M8" s="12"/>
    </row>
    <row r="9" spans="1:15" ht="19.8" x14ac:dyDescent="0.5">
      <c r="A9" s="8" t="s">
        <v>22</v>
      </c>
      <c r="B9" s="1">
        <f>IFERROR(VLOOKUP($B$3,T_Base[],8,FALSE),"")</f>
        <v>0</v>
      </c>
      <c r="C9" s="1" t="str">
        <f>IFERROR(VLOOKUP($C$3,T_Base[],8,FALSE),"")</f>
        <v/>
      </c>
      <c r="D9" s="1" t="str">
        <f>IFERROR(VLOOKUP($D$3,T_Base[],8,FALSE),"")</f>
        <v/>
      </c>
      <c r="E9" s="1" t="str">
        <f>IFERROR(VLOOKUP($E$3,T_Base[],8,FALSE),"")</f>
        <v/>
      </c>
      <c r="F9" s="1" t="str">
        <f>IFERROR(VLOOKUP($F$3,T_Base[],8,FALSE),"")</f>
        <v/>
      </c>
      <c r="G9" s="1"/>
      <c r="H9" s="1" t="str">
        <f>IFERROR(VLOOKUP($H$3,T_Base[],8,FALSE),"")</f>
        <v/>
      </c>
      <c r="I9" s="12">
        <v>5</v>
      </c>
      <c r="J9" s="12"/>
      <c r="K9" s="13"/>
      <c r="L9" s="12"/>
      <c r="M9" s="12"/>
    </row>
    <row r="10" spans="1:15" ht="19.8" x14ac:dyDescent="0.5">
      <c r="A10" s="7" t="s">
        <v>23</v>
      </c>
      <c r="B10" s="1">
        <f>IFERROR(VLOOKUP($B$3,T_Base[],9,FALSE),"")</f>
        <v>0</v>
      </c>
      <c r="C10" s="1" t="str">
        <f>IFERROR(VLOOKUP($C$3,T_Base[],9,FALSE),"")</f>
        <v/>
      </c>
      <c r="D10" s="1" t="str">
        <f>IFERROR(VLOOKUP($D$3,T_Base[],9,FALSE),"")</f>
        <v/>
      </c>
      <c r="E10" s="1"/>
      <c r="F10" s="1" t="str">
        <f>IFERROR(VLOOKUP($F$3,T_Base[],9,FALSE),"")</f>
        <v/>
      </c>
      <c r="G10" s="1"/>
      <c r="H10" s="1" t="str">
        <f>IFERROR(VLOOKUP($H$3,T_Base[],9,FALSE),"")</f>
        <v/>
      </c>
      <c r="I10" s="12">
        <v>6</v>
      </c>
      <c r="J10" s="12"/>
      <c r="K10" s="12"/>
      <c r="L10" s="12"/>
      <c r="M10" s="12"/>
    </row>
    <row r="11" spans="1:15" ht="19.8" x14ac:dyDescent="0.5">
      <c r="A11" s="8" t="s">
        <v>24</v>
      </c>
      <c r="B11" s="1">
        <f>IFERROR(VLOOKUP($B$3,T_Base[],10,FALSE),"")</f>
        <v>0</v>
      </c>
      <c r="C11" s="1" t="str">
        <f>IFERROR(VLOOKUP($C$3,T_Base[],10,FALSE),"")</f>
        <v/>
      </c>
      <c r="D11" s="1" t="str">
        <f>IFERROR(VLOOKUP($D$3,T_Base[],10,FALSE),"")</f>
        <v/>
      </c>
      <c r="E11" s="1"/>
      <c r="F11" s="1" t="str">
        <f>IFERROR(VLOOKUP($F$3,T_Base[],10,FALSE),"")</f>
        <v/>
      </c>
      <c r="G11" s="1"/>
      <c r="H11" s="1" t="str">
        <f>IFERROR(VLOOKUP($H$3,T_Base[],10,FALSE),"")</f>
        <v/>
      </c>
      <c r="I11" s="12">
        <v>7</v>
      </c>
      <c r="J11" s="12"/>
      <c r="K11" s="12"/>
      <c r="L11" s="12"/>
      <c r="M11" s="12"/>
      <c r="O11" s="19"/>
    </row>
    <row r="12" spans="1:15" ht="19.8" x14ac:dyDescent="0.5">
      <c r="A12" s="7" t="s">
        <v>25</v>
      </c>
      <c r="B12" s="1">
        <f>IFERROR(VLOOKUP($B$3,T_Base[],11,FALSE),"")</f>
        <v>0</v>
      </c>
      <c r="C12" s="1" t="str">
        <f>IFERROR(VLOOKUP($C$3,T_Base[],11,FALSE),"")</f>
        <v/>
      </c>
      <c r="D12" s="1" t="str">
        <f>IFERROR(VLOOKUP($D$3,T_Base[],11,FALSE),"")</f>
        <v/>
      </c>
      <c r="E12" s="1"/>
      <c r="F12" s="1" t="str">
        <f>IFERROR(VLOOKUP($F$3,T_Base[],11,FALSE),"")</f>
        <v/>
      </c>
      <c r="G12" s="1"/>
      <c r="H12" s="1" t="str">
        <f>IFERROR(VLOOKUP($H$3,T_Base[],11,FALSE),"")</f>
        <v/>
      </c>
      <c r="I12" s="12">
        <v>8</v>
      </c>
      <c r="J12" s="12"/>
      <c r="K12" s="12"/>
      <c r="L12" s="12"/>
      <c r="M12" s="12"/>
    </row>
    <row r="13" spans="1:15" ht="19.8" x14ac:dyDescent="0.5">
      <c r="A13" s="8" t="s">
        <v>26</v>
      </c>
      <c r="B13" s="1">
        <f>IFERROR(VLOOKUP($B$3,T_Base[],12,FALSE),"")</f>
        <v>0</v>
      </c>
      <c r="C13" s="1" t="str">
        <f>IFERROR(VLOOKUP($C$3,T_Base[],12,FALSE),"")</f>
        <v/>
      </c>
      <c r="D13" s="1" t="str">
        <f>IFERROR(VLOOKUP($D$3,T_Base[],12,FALSE),"")</f>
        <v/>
      </c>
      <c r="E13" s="1"/>
      <c r="F13" s="1" t="str">
        <f>IFERROR(VLOOKUP($F$3,T_Base[],12,FALSE),"")</f>
        <v/>
      </c>
      <c r="G13" s="1"/>
      <c r="H13" s="1" t="str">
        <f>IFERROR(VLOOKUP($H$3,T_Base[],12,FALSE),"")</f>
        <v/>
      </c>
      <c r="I13" s="12">
        <v>9</v>
      </c>
      <c r="J13" s="12"/>
      <c r="K13" s="12"/>
      <c r="L13" s="12"/>
      <c r="M13" s="12"/>
    </row>
    <row r="14" spans="1:15" ht="19.8" x14ac:dyDescent="0.5">
      <c r="A14" s="7" t="s">
        <v>27</v>
      </c>
      <c r="B14" s="1">
        <f>IFERROR(VLOOKUP($B$3,T_Base[],13,FALSE),"")</f>
        <v>0</v>
      </c>
      <c r="C14" s="1" t="str">
        <f>IFERROR(VLOOKUP($C$3,T_Base[],13,FALSE),"")</f>
        <v/>
      </c>
      <c r="D14" s="1" t="str">
        <f>IFERROR(VLOOKUP($D$3,T_Base[],13,FALSE),"")</f>
        <v/>
      </c>
      <c r="E14" s="1"/>
      <c r="F14" s="1" t="str">
        <f>IFERROR(VLOOKUP($F$3,T_Base[],13,FALSE),"")</f>
        <v/>
      </c>
      <c r="G14" s="1"/>
      <c r="H14" s="1" t="str">
        <f>IFERROR(VLOOKUP($H$3,T_Base[],13,FALSE),"")</f>
        <v/>
      </c>
      <c r="I14" s="12">
        <v>10</v>
      </c>
      <c r="J14" s="12"/>
      <c r="K14" s="12"/>
      <c r="L14" s="12"/>
      <c r="M14" s="12"/>
    </row>
    <row r="15" spans="1:15" ht="19.8" x14ac:dyDescent="0.5">
      <c r="A15" s="8" t="s">
        <v>28</v>
      </c>
      <c r="B15" s="1">
        <f>IFERROR(VLOOKUP($B$3,T_Base[],14,FALSE),"")</f>
        <v>0</v>
      </c>
      <c r="C15" s="1" t="str">
        <f>IFERROR(VLOOKUP($C$3,T_Base[],14,FALSE),"")</f>
        <v/>
      </c>
      <c r="D15" s="1" t="str">
        <f>IFERROR(VLOOKUP($D$3,T_Base[],14,FALSE),"")</f>
        <v/>
      </c>
      <c r="E15" s="1"/>
      <c r="F15" s="1" t="str">
        <f>IFERROR(VLOOKUP($F$3,T_Base[],14,FALSE),"")</f>
        <v/>
      </c>
      <c r="G15" s="1"/>
      <c r="H15" s="1" t="str">
        <f>IFERROR(VLOOKUP($H$3,T_Base[],14,FALSE),"")</f>
        <v/>
      </c>
      <c r="I15" s="12">
        <v>11</v>
      </c>
    </row>
    <row r="16" spans="1:15" ht="19.8" x14ac:dyDescent="0.5">
      <c r="A16" s="8" t="s">
        <v>29</v>
      </c>
      <c r="B16" s="1">
        <f>IFERROR(VLOOKUP($B$3,T_Base[],15,FALSE),"")</f>
        <v>0</v>
      </c>
      <c r="C16" s="1" t="str">
        <f>IFERROR(VLOOKUP($C$3,T_Base[],15,FALSE),"")</f>
        <v/>
      </c>
      <c r="D16" s="1" t="str">
        <f>IFERROR(VLOOKUP($D$3,T_Base[],15,FALSE),"")</f>
        <v/>
      </c>
      <c r="E16" s="1"/>
      <c r="F16" s="1" t="str">
        <f>IFERROR(VLOOKUP($F$3,T_Base[],15,FALSE),"")</f>
        <v/>
      </c>
      <c r="G16" s="1"/>
      <c r="H16" s="1" t="str">
        <f>IFERROR(VLOOKUP($H$3,T_Base[],15,FALSE),"")</f>
        <v/>
      </c>
      <c r="I16" s="12">
        <v>12</v>
      </c>
      <c r="K16" s="6"/>
    </row>
    <row r="17" spans="1:11" ht="19.8" x14ac:dyDescent="0.5">
      <c r="A17" s="8" t="s">
        <v>30</v>
      </c>
      <c r="B17" s="1">
        <f>IFERROR(VLOOKUP($B$3,T_Base[],16,FALSE),"")</f>
        <v>0</v>
      </c>
      <c r="C17" s="1" t="str">
        <f>IFERROR(VLOOKUP($C$3,T_Base[],16,FALSE),"")</f>
        <v/>
      </c>
      <c r="D17" s="1" t="str">
        <f>IFERROR(VLOOKUP($D$3,T_Base[],16,FALSE),"")</f>
        <v/>
      </c>
      <c r="E17" s="1"/>
      <c r="F17" s="1" t="str">
        <f>IFERROR(VLOOKUP($F$3,T_Base[],16,FALSE),"")</f>
        <v/>
      </c>
      <c r="G17" s="1"/>
      <c r="H17" s="1" t="str">
        <f>IFERROR(VLOOKUP($H$3,T_Base[],16,FALSE),"")</f>
        <v/>
      </c>
      <c r="I17" s="12">
        <v>13</v>
      </c>
      <c r="K17" s="6"/>
    </row>
    <row r="18" spans="1:11" ht="19.8" x14ac:dyDescent="0.5">
      <c r="A18" s="7" t="s">
        <v>31</v>
      </c>
      <c r="B18" s="1">
        <f>IFERROR(VLOOKUP($B$3,T_Base[],17,FALSE),"")</f>
        <v>0</v>
      </c>
      <c r="C18" s="1" t="str">
        <f>IFERROR(VLOOKUP($C$3,T_Base[],17,FALSE),"")</f>
        <v/>
      </c>
      <c r="D18" s="1" t="str">
        <f>IFERROR(VLOOKUP($D$3,T_Base[],17,FALSE),"")</f>
        <v/>
      </c>
      <c r="E18" s="1" t="str">
        <f>IFERROR(VLOOKUP($E$3,T_Base[],17,FALSE),"")</f>
        <v/>
      </c>
      <c r="F18" s="1" t="str">
        <f>IFERROR(VLOOKUP($F$3,T_Base[],17,FALSE),"")</f>
        <v/>
      </c>
      <c r="G18" s="1"/>
      <c r="H18" s="1" t="str">
        <f>IFERROR(VLOOKUP($H$3,T_Base[],17,FALSE),"")</f>
        <v/>
      </c>
      <c r="I18" s="12">
        <v>14</v>
      </c>
      <c r="K18" s="6"/>
    </row>
    <row r="19" spans="1:11" ht="19.8" x14ac:dyDescent="0.5">
      <c r="A19" s="8" t="s">
        <v>32</v>
      </c>
      <c r="B19" s="1">
        <f>IFERROR(VLOOKUP($B$3,T_Base[],18,FALSE),"")</f>
        <v>0</v>
      </c>
      <c r="C19" s="1" t="str">
        <f>IFERROR(VLOOKUP($C$3,T_Base[],18,FALSE),"")</f>
        <v/>
      </c>
      <c r="D19" s="1" t="str">
        <f>IFERROR(VLOOKUP($D$3,T_Base[],18,FALSE),"")</f>
        <v/>
      </c>
      <c r="E19" s="1" t="str">
        <f>IFERROR(VLOOKUP($E$3,T_Base[],18,FALSE),"")</f>
        <v/>
      </c>
      <c r="F19" s="1" t="str">
        <f>IFERROR(VLOOKUP($F$3,T_Base[],18,FALSE),"")</f>
        <v/>
      </c>
      <c r="G19" s="1"/>
      <c r="H19" s="1" t="str">
        <f>IFERROR(VLOOKUP($H$3,T_Base[],18,FALSE),"")</f>
        <v/>
      </c>
      <c r="I19" s="12">
        <v>15</v>
      </c>
      <c r="K19" s="6"/>
    </row>
    <row r="20" spans="1:11" ht="19.8" x14ac:dyDescent="0.5">
      <c r="A20" s="7" t="s">
        <v>33</v>
      </c>
      <c r="B20" s="1">
        <f>IFERROR(VLOOKUP($B$3,T_Base[],19,FALSE),"")</f>
        <v>0</v>
      </c>
      <c r="C20" s="1" t="str">
        <f>IFERROR(VLOOKUP($C$3,T_Base[],19,FALSE),"")</f>
        <v/>
      </c>
      <c r="D20" s="1" t="str">
        <f>IFERROR(VLOOKUP($D$3,T_Base[],19,FALSE),"")</f>
        <v/>
      </c>
      <c r="E20" s="1" t="str">
        <f>IFERROR(VLOOKUP($E$3,T_Base[],19,FALSE),"")</f>
        <v/>
      </c>
      <c r="F20" s="1" t="str">
        <f>IFERROR(VLOOKUP($F$3,T_Base[],19,FALSE),"")</f>
        <v/>
      </c>
      <c r="G20" s="1"/>
      <c r="H20" s="1" t="str">
        <f>IFERROR(VLOOKUP($H$3,T_Base[],19,FALSE),"")</f>
        <v/>
      </c>
      <c r="I20" s="12">
        <v>16</v>
      </c>
      <c r="K20" s="6"/>
    </row>
    <row r="21" spans="1:11" ht="19.8" x14ac:dyDescent="0.5">
      <c r="A21" s="8" t="s">
        <v>34</v>
      </c>
      <c r="B21" s="1">
        <f>IFERROR(VLOOKUP($B$3,T_Base[],20,FALSE),"")</f>
        <v>0</v>
      </c>
      <c r="C21" s="1" t="str">
        <f>IFERROR(VLOOKUP($C$3,T_Base[],20,FALSE),"")</f>
        <v/>
      </c>
      <c r="D21" s="1" t="str">
        <f>IFERROR(VLOOKUP($D$3,T_Base[],20,FALSE),"")</f>
        <v/>
      </c>
      <c r="E21" s="1" t="str">
        <f>IFERROR(VLOOKUP($E$3,T_Base[],20,FALSE),"")</f>
        <v/>
      </c>
      <c r="F21" s="1" t="str">
        <f>IFERROR(VLOOKUP($F$3,T_Base[],20,FALSE),"")</f>
        <v/>
      </c>
      <c r="G21" s="1"/>
      <c r="H21" s="1" t="str">
        <f>IFERROR(VLOOKUP($H$3,T_Base[],20,FALSE),"")</f>
        <v/>
      </c>
      <c r="I21" s="12">
        <v>17</v>
      </c>
    </row>
    <row r="22" spans="1:11" ht="19.8" x14ac:dyDescent="0.5">
      <c r="A22" s="7" t="s">
        <v>35</v>
      </c>
      <c r="B22" s="1">
        <f>IFERROR(VLOOKUP($B$3,T_Base[],21,FALSE),"")</f>
        <v>0</v>
      </c>
      <c r="C22" s="1" t="str">
        <f>IFERROR(VLOOKUP($C$3,T_Base[],21,FALSE),"")</f>
        <v/>
      </c>
      <c r="D22" s="1" t="str">
        <f>IFERROR(VLOOKUP($D$3,T_Base[],21,FALSE),"")</f>
        <v/>
      </c>
      <c r="E22" s="1" t="str">
        <f>IFERROR(VLOOKUP($E$3,T_Base[],21,FALSE),"")</f>
        <v/>
      </c>
      <c r="F22" s="1" t="str">
        <f>IFERROR(VLOOKUP($F$3,T_Base[],21,FALSE),"")</f>
        <v/>
      </c>
      <c r="G22" s="1"/>
      <c r="H22" s="1" t="str">
        <f>IFERROR(VLOOKUP($H$3,T_Base[],20,FALSE),"")</f>
        <v/>
      </c>
      <c r="I22" s="12">
        <v>18</v>
      </c>
    </row>
  </sheetData>
  <mergeCells count="2">
    <mergeCell ref="A2:C2"/>
    <mergeCell ref="J4:M4"/>
  </mergeCells>
  <dataValidations count="2">
    <dataValidation type="list" allowBlank="1" showInputMessage="1" showErrorMessage="1" sqref="K6:L6">
      <formula1>TH</formula1>
    </dataValidation>
    <dataValidation type="list" allowBlank="1" showInputMessage="1" showErrorMessage="1" sqref="M6">
      <formula1>J_Semaine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SpinButton1">
          <controlPr autoLine="0" r:id="rId5">
            <anchor moveWithCells="1">
              <from>
                <xdr:col>4</xdr:col>
                <xdr:colOff>0</xdr:colOff>
                <xdr:row>0</xdr:row>
                <xdr:rowOff>106680</xdr:rowOff>
              </from>
              <to>
                <xdr:col>4</xdr:col>
                <xdr:colOff>693420</xdr:colOff>
                <xdr:row>2</xdr:row>
                <xdr:rowOff>289560</xdr:rowOff>
              </to>
            </anchor>
          </controlPr>
        </control>
      </mc:Choice>
      <mc:Fallback>
        <control shapeId="1028" r:id="rId4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Listes!$A$2:$A$6</xm:f>
          </x14:formula1>
          <xm:sqref>J6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"/>
  <sheetViews>
    <sheetView workbookViewId="0">
      <selection activeCell="J18" sqref="J18"/>
    </sheetView>
  </sheetViews>
  <sheetFormatPr baseColWidth="10" defaultRowHeight="18.600000000000001" x14ac:dyDescent="0.45"/>
  <sheetData>
    <row r="1" spans="1:21" ht="19.8" x14ac:dyDescent="0.5">
      <c r="A1" s="30" t="s">
        <v>4</v>
      </c>
      <c r="B1" s="30" t="s">
        <v>40</v>
      </c>
      <c r="C1" s="30" t="s">
        <v>20</v>
      </c>
      <c r="D1" s="31" t="s">
        <v>38</v>
      </c>
      <c r="E1" s="32" t="s">
        <v>37</v>
      </c>
      <c r="F1" s="31" t="s">
        <v>36</v>
      </c>
      <c r="G1" s="31" t="s">
        <v>21</v>
      </c>
      <c r="H1" s="32" t="s">
        <v>22</v>
      </c>
      <c r="I1" s="31" t="s">
        <v>23</v>
      </c>
      <c r="J1" s="32" t="s">
        <v>24</v>
      </c>
      <c r="K1" s="31" t="s">
        <v>25</v>
      </c>
      <c r="L1" s="32" t="s">
        <v>26</v>
      </c>
      <c r="M1" s="31" t="s">
        <v>27</v>
      </c>
      <c r="N1" s="32" t="s">
        <v>28</v>
      </c>
      <c r="O1" s="32" t="s">
        <v>29</v>
      </c>
      <c r="P1" s="32" t="s">
        <v>30</v>
      </c>
      <c r="Q1" s="31" t="s">
        <v>31</v>
      </c>
      <c r="R1" s="32" t="s">
        <v>32</v>
      </c>
      <c r="S1" s="31" t="s">
        <v>33</v>
      </c>
      <c r="T1" s="32" t="s">
        <v>34</v>
      </c>
      <c r="U1" s="31" t="s">
        <v>35</v>
      </c>
    </row>
    <row r="2" spans="1:21" x14ac:dyDescent="0.45">
      <c r="A2" s="20" t="s">
        <v>43</v>
      </c>
      <c r="B2" s="26" t="s">
        <v>44</v>
      </c>
      <c r="C2" s="6" t="s">
        <v>13</v>
      </c>
      <c r="D2" s="23" t="s">
        <v>7</v>
      </c>
      <c r="E2" s="24" t="s">
        <v>7</v>
      </c>
      <c r="F2" s="23" t="s">
        <v>5</v>
      </c>
      <c r="G2" s="24" t="s">
        <v>5</v>
      </c>
      <c r="H2" s="23"/>
      <c r="I2" s="24"/>
      <c r="J2" s="23"/>
      <c r="K2" s="24"/>
      <c r="L2" s="24"/>
      <c r="M2" s="24"/>
      <c r="N2" s="23"/>
      <c r="O2" s="24"/>
      <c r="P2" s="23"/>
      <c r="Q2" s="24"/>
      <c r="R2" s="23"/>
      <c r="S2" s="24"/>
      <c r="T2" s="23"/>
      <c r="U2" s="25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B12" sqref="B12"/>
    </sheetView>
  </sheetViews>
  <sheetFormatPr baseColWidth="10" defaultRowHeight="18.600000000000001" x14ac:dyDescent="0.45"/>
  <cols>
    <col min="1" max="1" width="19.08203125" customWidth="1"/>
    <col min="3" max="3" width="11.58203125" style="6" customWidth="1"/>
  </cols>
  <sheetData>
    <row r="1" spans="1:3" x14ac:dyDescent="0.45">
      <c r="A1" t="s">
        <v>41</v>
      </c>
      <c r="C1" s="6" t="s">
        <v>42</v>
      </c>
    </row>
    <row r="2" spans="1:3" x14ac:dyDescent="0.45">
      <c r="A2" s="6" t="s">
        <v>5</v>
      </c>
      <c r="C2" s="6" t="s">
        <v>13</v>
      </c>
    </row>
    <row r="3" spans="1:3" x14ac:dyDescent="0.45">
      <c r="A3" s="6" t="s">
        <v>7</v>
      </c>
      <c r="C3" s="6" t="s">
        <v>14</v>
      </c>
    </row>
    <row r="4" spans="1:3" x14ac:dyDescent="0.45">
      <c r="A4" s="6" t="s">
        <v>6</v>
      </c>
      <c r="C4" s="6" t="s">
        <v>15</v>
      </c>
    </row>
    <row r="5" spans="1:3" x14ac:dyDescent="0.45">
      <c r="A5" s="6" t="s">
        <v>8</v>
      </c>
      <c r="C5" s="6" t="s">
        <v>16</v>
      </c>
    </row>
    <row r="6" spans="1:3" x14ac:dyDescent="0.45">
      <c r="A6" s="6" t="s">
        <v>9</v>
      </c>
      <c r="C6" s="6" t="s">
        <v>17</v>
      </c>
    </row>
    <row r="7" spans="1:3" x14ac:dyDescent="0.45">
      <c r="A7" s="6" t="s">
        <v>10</v>
      </c>
      <c r="C7" s="6" t="s">
        <v>18</v>
      </c>
    </row>
    <row r="8" spans="1:3" x14ac:dyDescent="0.45">
      <c r="C8" s="6" t="s">
        <v>19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Planning</vt:lpstr>
      <vt:lpstr>Listes</vt:lpstr>
      <vt:lpstr>J_Semaine</vt:lpstr>
      <vt:lpstr>PlanJour</vt:lpstr>
      <vt:lpstr>TH</vt:lpstr>
      <vt:lpstr>THFin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HENRI</cp:lastModifiedBy>
  <dcterms:created xsi:type="dcterms:W3CDTF">2023-12-13T15:47:01Z</dcterms:created>
  <dcterms:modified xsi:type="dcterms:W3CDTF">2025-02-22T14:34:20Z</dcterms:modified>
</cp:coreProperties>
</file>