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45" yWindow="0" windowWidth="19155" windowHeight="10080" activeTab="1"/>
  </bookViews>
  <sheets>
    <sheet name="TCD" sheetId="9" r:id="rId1"/>
    <sheet name="BDD" sheetId="3" r:id="rId2"/>
    <sheet name="Liste déroulant" sheetId="2" r:id="rId3"/>
    <sheet name="Tableau rendez-vous" sheetId="1" r:id="rId4"/>
  </sheets>
  <definedNames>
    <definedName name="_xlnm._FilterDatabase" localSheetId="3" hidden="1">'Tableau rendez-vous'!$A$2:$F$2</definedName>
  </definedNames>
  <calcPr calcId="14562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4" i="2" l="1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5" i="2"/>
  <c r="H6" i="2"/>
  <c r="H4" i="2"/>
  <c r="H3" i="2"/>
  <c r="H2" i="2"/>
  <c r="J31" i="2" l="1"/>
  <c r="J17" i="2"/>
  <c r="F7" i="2"/>
  <c r="F2" i="2"/>
  <c r="F3" i="2"/>
  <c r="F4" i="2"/>
  <c r="F5" i="2"/>
  <c r="F6" i="2"/>
  <c r="F8" i="2"/>
  <c r="F9" i="2"/>
  <c r="F10" i="2"/>
  <c r="F11" i="2"/>
  <c r="F12" i="2"/>
  <c r="F13" i="2"/>
  <c r="J7" i="2" l="1"/>
  <c r="J14" i="2"/>
  <c r="J21" i="2"/>
  <c r="J23" i="2"/>
  <c r="J27" i="2"/>
  <c r="J16" i="2"/>
  <c r="J41" i="2"/>
  <c r="J28" i="2"/>
  <c r="J2" i="2"/>
  <c r="J29" i="2"/>
  <c r="J39" i="2"/>
  <c r="J40" i="2"/>
  <c r="J42" i="2"/>
  <c r="J43" i="2"/>
  <c r="J38" i="2"/>
  <c r="J32" i="2"/>
  <c r="J33" i="2"/>
  <c r="J35" i="2"/>
  <c r="J36" i="2"/>
  <c r="J30" i="2" l="1"/>
  <c r="J26" i="2"/>
  <c r="J25" i="2"/>
  <c r="J24" i="2"/>
  <c r="J22" i="2"/>
  <c r="J20" i="2"/>
  <c r="J15" i="2"/>
  <c r="J34" i="2"/>
  <c r="J13" i="2"/>
  <c r="J11" i="2"/>
  <c r="J10" i="2"/>
  <c r="J3" i="2"/>
  <c r="J4" i="2"/>
  <c r="J5" i="2"/>
  <c r="J6" i="2"/>
  <c r="J8" i="2"/>
  <c r="J9" i="2"/>
  <c r="J12" i="2"/>
  <c r="J18" i="2"/>
  <c r="J19" i="2"/>
  <c r="D2" i="2"/>
  <c r="D3" i="2"/>
  <c r="D4" i="2"/>
</calcChain>
</file>

<file path=xl/sharedStrings.xml><?xml version="1.0" encoding="utf-8"?>
<sst xmlns="http://schemas.openxmlformats.org/spreadsheetml/2006/main" count="159" uniqueCount="120">
  <si>
    <t>Date entretien</t>
  </si>
  <si>
    <t>Modalité d'entretien</t>
  </si>
  <si>
    <t>Thématique abordée</t>
  </si>
  <si>
    <t>Action réalisée</t>
  </si>
  <si>
    <t>Entretien 1</t>
  </si>
  <si>
    <t>Entretien 2</t>
  </si>
  <si>
    <t>Entretien 3</t>
  </si>
  <si>
    <t>Entretien 4</t>
  </si>
  <si>
    <t>TRANIE</t>
  </si>
  <si>
    <t>Nom</t>
  </si>
  <si>
    <t>BUCHER</t>
  </si>
  <si>
    <t>GATELIER</t>
  </si>
  <si>
    <t>ANDREA</t>
  </si>
  <si>
    <t>FONTAINE</t>
  </si>
  <si>
    <t>Physique</t>
  </si>
  <si>
    <t>Téléphonique</t>
  </si>
  <si>
    <t>Rdv extérieur</t>
  </si>
  <si>
    <t>Thématiques abordées</t>
  </si>
  <si>
    <t>Hygiène</t>
  </si>
  <si>
    <t>Administratif</t>
  </si>
  <si>
    <t>Budget</t>
  </si>
  <si>
    <t>Familial</t>
  </si>
  <si>
    <t>Logement</t>
  </si>
  <si>
    <t>Mobilité</t>
  </si>
  <si>
    <t>Professionnel</t>
  </si>
  <si>
    <t>Santé</t>
  </si>
  <si>
    <t>Vie sociale</t>
  </si>
  <si>
    <t>Actions</t>
  </si>
  <si>
    <t>Accompagnement physique</t>
  </si>
  <si>
    <t>Contact téléphonique partenaire</t>
  </si>
  <si>
    <t>Contrat d’accompagnement</t>
  </si>
  <si>
    <t>Courrier/mail</t>
  </si>
  <si>
    <t>Courses/Achats</t>
  </si>
  <si>
    <t>Démarche par internet</t>
  </si>
  <si>
    <t>Partenaires solicités</t>
  </si>
  <si>
    <t>Asso. caritative (resto du cœurcroix rouge/secours catholique…)</t>
  </si>
  <si>
    <t>Assurance retraite</t>
  </si>
  <si>
    <t>Assurances</t>
  </si>
  <si>
    <t>Partenaire socilicité</t>
  </si>
  <si>
    <t>Date</t>
  </si>
  <si>
    <t>Entretien</t>
  </si>
  <si>
    <t>Modalité</t>
  </si>
  <si>
    <t>Partenaire sollicité</t>
  </si>
  <si>
    <t>N° Entretien</t>
  </si>
  <si>
    <t>ID</t>
  </si>
  <si>
    <t>N001</t>
  </si>
  <si>
    <t>1</t>
  </si>
  <si>
    <t>Étiquettes de lignes</t>
  </si>
  <si>
    <t>Total général</t>
  </si>
  <si>
    <t>N002</t>
  </si>
  <si>
    <t>2</t>
  </si>
  <si>
    <t>Judiciaire / Juridique</t>
  </si>
  <si>
    <t>Santé mentale</t>
  </si>
  <si>
    <t>Addiction</t>
  </si>
  <si>
    <t>Asso. Aides à domicile/Rescom</t>
  </si>
  <si>
    <t>Bailleurs (Privé/Public)</t>
  </si>
  <si>
    <t>CAF/MSA</t>
  </si>
  <si>
    <t>CMP/EMPSM/UAS</t>
  </si>
  <si>
    <t>CPAM/Mutuelle</t>
  </si>
  <si>
    <t>CSAPA</t>
  </si>
  <si>
    <t>Nb</t>
  </si>
  <si>
    <t>Nombre de Thématique abordée</t>
  </si>
  <si>
    <t>Budget BDF</t>
  </si>
  <si>
    <t>Budget Banque</t>
  </si>
  <si>
    <t>Budget Trésor Public</t>
  </si>
  <si>
    <t>CCAS</t>
  </si>
  <si>
    <t>Mairie/Sous Préfecture</t>
  </si>
  <si>
    <t>DDTM/PDALHPD/HEC</t>
  </si>
  <si>
    <t>Employeur</t>
  </si>
  <si>
    <t>Famille</t>
  </si>
  <si>
    <t>Fournisseurs énergies</t>
  </si>
  <si>
    <t>Foyer logement/EPHAD/FAM</t>
  </si>
  <si>
    <t>Infirmiers/Kiné</t>
  </si>
  <si>
    <t>Juridique (Avocats/Notaires…)</t>
  </si>
  <si>
    <t>Laboratoire biologique/Pharmacie</t>
  </si>
  <si>
    <t>Mandataire judiciaire</t>
  </si>
  <si>
    <t>MDPH</t>
  </si>
  <si>
    <t>Judiciaire (Commissariat/SPIP/Aide aux victimes/Maison d'arret/Tribunal/AJAR…)</t>
  </si>
  <si>
    <t>Médecin généraliste</t>
  </si>
  <si>
    <t>Médecin spécialiste</t>
  </si>
  <si>
    <t>Téléconsultation/CTPS</t>
  </si>
  <si>
    <t>Opérateur téléphonie</t>
  </si>
  <si>
    <t>Pompes funèbre</t>
  </si>
  <si>
    <t>Mobilité (Ambulances/Réaction santé/Mobi+…)</t>
  </si>
  <si>
    <t>Hopital/Clinique spécialisée</t>
  </si>
  <si>
    <t>APA</t>
  </si>
  <si>
    <t>GEM</t>
  </si>
  <si>
    <t>Permanence médicale</t>
  </si>
  <si>
    <t>Chef de service</t>
  </si>
  <si>
    <t>France Travail/CAP EMPLOI/ Réf RSA</t>
  </si>
  <si>
    <t>Equipe éducative</t>
  </si>
  <si>
    <t>Dispositif EMA</t>
  </si>
  <si>
    <t>Centre social</t>
  </si>
  <si>
    <t>Autre</t>
  </si>
  <si>
    <t>Gestion locative (documents d'entrée/Encaissements)</t>
  </si>
  <si>
    <t>Dossier Administratif</t>
  </si>
  <si>
    <t>Écoute active</t>
  </si>
  <si>
    <t>Entretien avec chef de service</t>
  </si>
  <si>
    <t>Entretien téléphonique</t>
  </si>
  <si>
    <t>Orientation partenaire</t>
  </si>
  <si>
    <t>Point sur situation</t>
  </si>
  <si>
    <t>Remobilisation</t>
  </si>
  <si>
    <t>Simulation budgétaire</t>
  </si>
  <si>
    <t>Stimulation à l’hygiène</t>
  </si>
  <si>
    <t>Synthèse</t>
  </si>
  <si>
    <t>Démarche emploi/ CV/ Actualisation</t>
  </si>
  <si>
    <t>Echange informel</t>
  </si>
  <si>
    <t>Gestion de crise</t>
  </si>
  <si>
    <t>Entretien recadrage</t>
  </si>
  <si>
    <t>Vérification/Aide tâche ménagère</t>
  </si>
  <si>
    <t>GERAP</t>
  </si>
  <si>
    <t>Echange informel_x000D_
Remobilisation</t>
  </si>
  <si>
    <t>Equipe éducative_x000D_
Famille</t>
  </si>
  <si>
    <t>Nombre de Modalité</t>
  </si>
  <si>
    <t>Nombre de Action réalisée</t>
  </si>
  <si>
    <t>Nombre de Partenaire sollicité</t>
  </si>
  <si>
    <t>Centres hospitaliers (public/privé)</t>
  </si>
  <si>
    <t>N003</t>
  </si>
  <si>
    <t>Judiciaire / Juridique_x000D_
Professionnel</t>
  </si>
  <si>
    <t>Démarche emploi/ CV/ Actualisation_x000D_
Gestion locative (documents d'entrée/Encaissements)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</si>
</sst>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0" fillId="0" borderId="0" xfId="0" applyNumberFormat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24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vertical="center" textRotation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60960</xdr:rowOff>
    </xdr:from>
    <xdr:to>
      <xdr:col>3</xdr:col>
      <xdr:colOff>1013460</xdr:colOff>
      <xdr:row>0</xdr:row>
      <xdr:rowOff>464820</xdr:rowOff>
    </xdr:to>
    <xdr:sp macro="[0]!Appel_Formulaire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38100" y="60960"/>
          <a:ext cx="2887980" cy="40386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APPEL FORMULAIRE DE</a:t>
          </a:r>
          <a:r>
            <a:rPr lang="fr-FR" sz="1400" baseline="0">
              <a:solidFill>
                <a:sysClr val="windowText" lastClr="000000"/>
              </a:solidFill>
            </a:rPr>
            <a:t> SAISIE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144780</xdr:colOff>
      <xdr:row>0</xdr:row>
      <xdr:rowOff>441960</xdr:rowOff>
    </xdr:from>
    <xdr:to>
      <xdr:col>17</xdr:col>
      <xdr:colOff>259080</xdr:colOff>
      <xdr:row>3</xdr:row>
      <xdr:rowOff>160020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11993880" y="441960"/>
          <a:ext cx="7246620" cy="185166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Mode opératoire:</a:t>
          </a:r>
        </a:p>
        <a:p>
          <a:r>
            <a:rPr lang="fr-FR" sz="1100"/>
            <a:t>Saisir le RDV en</a:t>
          </a:r>
          <a:r>
            <a:rPr lang="fr-FR" sz="1100" baseline="0"/>
            <a:t> cliquant sur le bouton vert ci-dessus.</a:t>
          </a:r>
        </a:p>
        <a:p>
          <a:r>
            <a:rPr lang="fr-FR" sz="1100" baseline="0"/>
            <a:t>Ensuite, il suffit de Filtrer sur la colonne"Nom" pour avoir tous les rdv pour ce nom.</a:t>
          </a:r>
          <a:br>
            <a:rPr lang="fr-FR" sz="1100" baseline="0"/>
          </a:br>
          <a:r>
            <a:rPr lang="fr-FR" sz="1100" b="1" u="sng" baseline="0"/>
            <a:t>Pour supprimer une ligne dans le tableau ci-contre:</a:t>
          </a:r>
        </a:p>
        <a:p>
          <a:r>
            <a:rPr lang="fr-FR" sz="1100" baseline="0">
              <a:solidFill>
                <a:srgbClr val="FF0000"/>
              </a:solidFill>
            </a:rPr>
            <a:t>Clic droit sur la ligne puis Supprimer et Lignes de tableau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18</xdr:row>
      <xdr:rowOff>25400</xdr:rowOff>
    </xdr:from>
    <xdr:to>
      <xdr:col>5</xdr:col>
      <xdr:colOff>218440</xdr:colOff>
      <xdr:row>23</xdr:row>
      <xdr:rowOff>140970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1426210" y="3892550"/>
          <a:ext cx="4227830" cy="103632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Nota:</a:t>
          </a:r>
          <a:r>
            <a:rPr lang="fr-FR" sz="1100"/>
            <a:t/>
          </a:r>
          <a:br>
            <a:rPr lang="fr-FR" sz="1100"/>
          </a:br>
          <a:r>
            <a:rPr lang="fr-FR" sz="1100"/>
            <a:t>Chaque</a:t>
          </a:r>
          <a:r>
            <a:rPr lang="fr-FR" sz="1100" baseline="0"/>
            <a:t> liste est un Tableau Structuré, donc modifiable à volonté,</a:t>
          </a:r>
          <a:br>
            <a:rPr lang="fr-FR" sz="1100" baseline="0"/>
          </a:br>
          <a:r>
            <a:rPr lang="fr-FR" sz="1100" baseline="0"/>
            <a:t>Clic droit sur une ligne pour la supprimer ou pour insérer une nouvelle ligne,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cretariat HEC" refreshedDate="45693.471948379629" createdVersion="7" refreshedVersion="7" minRefreshableVersion="3" recordCount="2">
  <cacheSource type="worksheet">
    <worksheetSource name="T_Base"/>
  </cacheSource>
  <cacheFields count="8">
    <cacheField name="ID" numFmtId="0">
      <sharedItems count="2">
        <s v="N001"/>
        <s v="N002"/>
      </sharedItems>
    </cacheField>
    <cacheField name="Nom" numFmtId="0">
      <sharedItems/>
    </cacheField>
    <cacheField name="Date" numFmtId="14">
      <sharedItems containsSemiMixedTypes="0" containsNonDate="0" containsDate="1" containsString="0" minDate="2025-02-05T00:00:00" maxDate="2025-02-10T00:00:00"/>
    </cacheField>
    <cacheField name="N° Entretien" numFmtId="0">
      <sharedItems/>
    </cacheField>
    <cacheField name="Modalité" numFmtId="0">
      <sharedItems count="2">
        <s v="Physique"/>
        <s v="Téléphonique"/>
      </sharedItems>
    </cacheField>
    <cacheField name="Thématique abordée" numFmtId="0">
      <sharedItems count="2">
        <s v="Santé"/>
        <s v="Familial"/>
      </sharedItems>
    </cacheField>
    <cacheField name="Action réalisée" numFmtId="0">
      <sharedItems count="2">
        <s v="Courrier/mail"/>
        <s v="Echange informel_x000d__x000a_Remobilisation"/>
      </sharedItems>
    </cacheField>
    <cacheField name="Partenaire sollicité" numFmtId="0">
      <sharedItems count="2">
        <s v="Assurance retraite"/>
        <s v="Equipe éducative_x000d__x000a_Famill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s v="BUCHER"/>
    <d v="2025-02-05T00:00:00"/>
    <s v="1"/>
    <x v="0"/>
    <x v="0"/>
    <x v="0"/>
    <x v="0"/>
  </r>
  <r>
    <x v="1"/>
    <s v="BUCHER"/>
    <d v="2025-02-09T00:00:00"/>
    <s v="2"/>
    <x v="1"/>
    <x v="1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6" firstHeaderRow="1" firstDataRow="1" firstDataCol="1"/>
  <pivotFields count="8">
    <pivotField showAll="0">
      <items count="3">
        <item x="0"/>
        <item x="1"/>
        <item t="default"/>
      </items>
    </pivotField>
    <pivotField showAll="0"/>
    <pivotField numFmtId="14" showAll="0"/>
    <pivotField showAll="0"/>
    <pivotField showAll="0">
      <items count="3">
        <item x="0"/>
        <item x="1"/>
        <item t="default"/>
      </items>
    </pivotField>
    <pivotField showAll="0">
      <items count="3">
        <item x="1"/>
        <item x="0"/>
        <item t="default"/>
      </items>
    </pivotField>
    <pivotField showAll="0">
      <items count="3">
        <item x="0"/>
        <item x="1"/>
        <item t="default"/>
      </items>
    </pivotField>
    <pivotField axis="axisRow" dataField="1" showAll="0">
      <items count="3">
        <item x="0"/>
        <item x="1"/>
        <item t="default"/>
      </items>
    </pivotField>
  </pivotFields>
  <rowFields count="1">
    <field x="7"/>
  </rowFields>
  <rowItems count="3">
    <i>
      <x/>
    </i>
    <i>
      <x v="1"/>
    </i>
    <i t="grand">
      <x/>
    </i>
  </rowItems>
  <colItems count="1">
    <i/>
  </colItems>
  <dataFields count="1">
    <dataField name="Nombre de Partenaire sollicité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M3:N6" firstHeaderRow="1" firstDataRow="1" firstDataCol="1"/>
  <pivotFields count="8">
    <pivotField showAll="0">
      <items count="3">
        <item x="0"/>
        <item x="1"/>
        <item t="default"/>
      </items>
    </pivotField>
    <pivotField showAll="0"/>
    <pivotField numFmtId="14" showAll="0"/>
    <pivotField showAll="0"/>
    <pivotField showAll="0">
      <items count="3">
        <item x="0"/>
        <item x="1"/>
        <item t="default"/>
      </items>
    </pivotField>
    <pivotField showAll="0">
      <items count="3">
        <item x="1"/>
        <item x="0"/>
        <item t="default"/>
      </items>
    </pivotField>
    <pivotField showAll="0">
      <items count="3">
        <item x="0"/>
        <item x="1"/>
        <item t="default"/>
      </items>
    </pivotField>
    <pivotField axis="axisRow" dataField="1" showAll="0">
      <items count="3">
        <item x="0"/>
        <item x="1"/>
        <item t="default"/>
      </items>
    </pivotField>
  </pivotFields>
  <rowFields count="1">
    <field x="7"/>
  </rowFields>
  <rowItems count="3">
    <i>
      <x/>
    </i>
    <i>
      <x v="1"/>
    </i>
    <i t="grand">
      <x/>
    </i>
  </rowItems>
  <colItems count="1">
    <i/>
  </colItems>
  <dataFields count="1">
    <dataField name="Nombre de Partenaire sollicité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J3:K6" firstHeaderRow="1" firstDataRow="1" firstDataCol="1"/>
  <pivotFields count="8">
    <pivotField showAll="0">
      <items count="3">
        <item x="0"/>
        <item x="1"/>
        <item t="default"/>
      </items>
    </pivotField>
    <pivotField showAll="0"/>
    <pivotField numFmtId="14" showAll="0"/>
    <pivotField showAll="0"/>
    <pivotField showAll="0">
      <items count="3">
        <item x="0"/>
        <item x="1"/>
        <item t="default"/>
      </items>
    </pivotField>
    <pivotField showAll="0">
      <items count="3">
        <item x="1"/>
        <item x="0"/>
        <item t="default"/>
      </items>
    </pivotField>
    <pivotField axis="axisRow" dataField="1" showAll="0">
      <items count="3">
        <item x="0"/>
        <item x="1"/>
        <item t="default"/>
      </items>
    </pivotField>
    <pivotField showAll="0"/>
  </pivotFields>
  <rowFields count="1">
    <field x="6"/>
  </rowFields>
  <rowItems count="3">
    <i>
      <x/>
    </i>
    <i>
      <x v="1"/>
    </i>
    <i t="grand">
      <x/>
    </i>
  </rowItems>
  <colItems count="1">
    <i/>
  </colItems>
  <dataFields count="1">
    <dataField name="Nombre de Action réalisée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G3:H6" firstHeaderRow="1" firstDataRow="1" firstDataCol="1"/>
  <pivotFields count="8">
    <pivotField showAll="0">
      <items count="3">
        <item x="0"/>
        <item x="1"/>
        <item t="default"/>
      </items>
    </pivotField>
    <pivotField showAll="0"/>
    <pivotField numFmtId="14" showAll="0"/>
    <pivotField showAll="0"/>
    <pivotField showAll="0">
      <items count="3">
        <item x="0"/>
        <item x="1"/>
        <item t="default"/>
      </items>
    </pivotField>
    <pivotField axis="axisRow" dataField="1" showAll="0">
      <items count="3">
        <item x="1"/>
        <item x="0"/>
        <item t="default"/>
      </items>
    </pivotField>
    <pivotField showAll="0"/>
    <pivotField showAll="0"/>
  </pivotFields>
  <rowFields count="1">
    <field x="5"/>
  </rowFields>
  <rowItems count="3">
    <i>
      <x/>
    </i>
    <i>
      <x v="1"/>
    </i>
    <i t="grand">
      <x/>
    </i>
  </rowItems>
  <colItems count="1">
    <i/>
  </colItems>
  <dataFields count="1">
    <dataField name="Nombre de Thématique abordée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D3:E6" firstHeaderRow="1" firstDataRow="1" firstDataCol="1"/>
  <pivotFields count="8">
    <pivotField showAll="0">
      <items count="3">
        <item x="0"/>
        <item x="1"/>
        <item t="default"/>
      </items>
    </pivotField>
    <pivotField showAll="0"/>
    <pivotField numFmtId="14"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</pivotFields>
  <rowFields count="1">
    <field x="4"/>
  </rowFields>
  <rowItems count="3">
    <i>
      <x/>
    </i>
    <i>
      <x v="1"/>
    </i>
    <i t="grand">
      <x/>
    </i>
  </rowItems>
  <colItems count="1">
    <i/>
  </colItems>
  <dataFields count="1">
    <dataField name="Nombre de Modalité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_Base" displayName="T_Base" ref="A2:H5" totalsRowShown="0" dataDxfId="23">
  <autoFilter ref="A2:H5"/>
  <tableColumns count="8">
    <tableColumn id="8" name="ID" dataDxfId="22"/>
    <tableColumn id="1" name="Nom" dataDxfId="21"/>
    <tableColumn id="2" name="Date" dataDxfId="20"/>
    <tableColumn id="7" name="N° Entretien" dataDxfId="19"/>
    <tableColumn id="3" name="Modalité" dataDxfId="18"/>
    <tableColumn id="4" name="Thématique abordée" dataDxfId="17"/>
    <tableColumn id="5" name="Action réalisée" dataDxfId="16"/>
    <tableColumn id="6" name="Partenaire sollicité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Nom" displayName="T_Nom" ref="A1:A6" totalsRowShown="0" headerRowDxfId="14" dataDxfId="13">
  <autoFilter ref="A1:A6"/>
  <tableColumns count="1">
    <tableColumn id="1" name="Nom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Modalité" displayName="T_Modalité" ref="C1:C4" totalsRowShown="0" headerRowDxfId="11" dataDxfId="10">
  <autoFilter ref="C1:C4"/>
  <tableColumns count="1">
    <tableColumn id="1" name="Modalité d'entretien" dataDxfId="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Thématique" displayName="T_Thématique" ref="E1:E13" totalsRowShown="0" headerRowDxfId="8" dataDxfId="7">
  <autoFilter ref="E1:E13"/>
  <sortState ref="E2:E13">
    <sortCondition ref="E1:E13"/>
  </sortState>
  <tableColumns count="1">
    <tableColumn id="1" name="Thématiques abordées" dataDxfId="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_Action" displayName="T_Action" ref="G1:G24" totalsRowShown="0" headerRowDxfId="5" dataDxfId="4">
  <autoFilter ref="G1:G24"/>
  <sortState ref="G2:H24">
    <sortCondition ref="G1:G24"/>
  </sortState>
  <tableColumns count="1">
    <tableColumn id="1" name="Actions" dataDxfId="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_Partenaire" displayName="T_Partenaire" ref="I1:I43" totalsRowShown="0" headerRowDxfId="2" dataDxfId="1">
  <autoFilter ref="I1:I43"/>
  <sortState ref="I2:J43">
    <sortCondition ref="I1:I43"/>
  </sortState>
  <tableColumns count="1">
    <tableColumn id="1" name="Partenaires solicité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6"/>
  <sheetViews>
    <sheetView workbookViewId="0">
      <selection activeCell="D1" sqref="D1"/>
    </sheetView>
  </sheetViews>
  <sheetFormatPr baseColWidth="10" defaultRowHeight="15" x14ac:dyDescent="0.25"/>
  <cols>
    <col min="1" max="1" width="21" bestFit="1" customWidth="1"/>
    <col min="2" max="2" width="26.42578125" bestFit="1" customWidth="1"/>
  </cols>
  <sheetData>
    <row r="3" spans="1:14" x14ac:dyDescent="0.25">
      <c r="A3" s="12" t="s">
        <v>47</v>
      </c>
      <c r="B3" t="s">
        <v>115</v>
      </c>
      <c r="D3" s="12" t="s">
        <v>47</v>
      </c>
      <c r="E3" t="s">
        <v>113</v>
      </c>
      <c r="G3" s="12" t="s">
        <v>47</v>
      </c>
      <c r="H3" t="s">
        <v>61</v>
      </c>
      <c r="J3" s="12" t="s">
        <v>47</v>
      </c>
      <c r="K3" t="s">
        <v>114</v>
      </c>
      <c r="M3" s="12" t="s">
        <v>47</v>
      </c>
      <c r="N3" t="s">
        <v>115</v>
      </c>
    </row>
    <row r="4" spans="1:14" ht="14.45" x14ac:dyDescent="0.35">
      <c r="A4" s="13" t="s">
        <v>36</v>
      </c>
      <c r="B4" s="15">
        <v>1</v>
      </c>
      <c r="D4" s="13" t="s">
        <v>14</v>
      </c>
      <c r="E4" s="15">
        <v>1</v>
      </c>
      <c r="G4" s="13" t="s">
        <v>21</v>
      </c>
      <c r="H4" s="15">
        <v>1</v>
      </c>
      <c r="J4" s="13" t="s">
        <v>31</v>
      </c>
      <c r="K4" s="15">
        <v>1</v>
      </c>
      <c r="M4" s="13" t="s">
        <v>36</v>
      </c>
      <c r="N4" s="15">
        <v>1</v>
      </c>
    </row>
    <row r="5" spans="1:14" x14ac:dyDescent="0.25">
      <c r="A5" s="13" t="s">
        <v>112</v>
      </c>
      <c r="B5" s="15">
        <v>1</v>
      </c>
      <c r="D5" s="13" t="s">
        <v>15</v>
      </c>
      <c r="E5" s="15">
        <v>1</v>
      </c>
      <c r="G5" s="13" t="s">
        <v>25</v>
      </c>
      <c r="H5" s="15">
        <v>1</v>
      </c>
      <c r="J5" s="13" t="s">
        <v>111</v>
      </c>
      <c r="K5" s="15">
        <v>1</v>
      </c>
      <c r="M5" s="13" t="s">
        <v>112</v>
      </c>
      <c r="N5" s="15">
        <v>1</v>
      </c>
    </row>
    <row r="6" spans="1:14" x14ac:dyDescent="0.25">
      <c r="A6" s="13" t="s">
        <v>48</v>
      </c>
      <c r="B6" s="15">
        <v>2</v>
      </c>
      <c r="D6" s="13" t="s">
        <v>48</v>
      </c>
      <c r="E6" s="15">
        <v>2</v>
      </c>
      <c r="G6" s="13" t="s">
        <v>48</v>
      </c>
      <c r="H6" s="15">
        <v>2</v>
      </c>
      <c r="J6" s="13" t="s">
        <v>48</v>
      </c>
      <c r="K6" s="15">
        <v>2</v>
      </c>
      <c r="M6" s="13" t="s">
        <v>48</v>
      </c>
      <c r="N6" s="15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"/>
  <sheetViews>
    <sheetView tabSelected="1" workbookViewId="0">
      <selection activeCell="G11" sqref="G11"/>
    </sheetView>
  </sheetViews>
  <sheetFormatPr baseColWidth="10" defaultRowHeight="15" x14ac:dyDescent="0.25"/>
  <cols>
    <col min="1" max="1" width="5.85546875" customWidth="1"/>
    <col min="3" max="3" width="11.85546875" customWidth="1"/>
    <col min="4" max="4" width="11.5703125" customWidth="1"/>
    <col min="5" max="5" width="25" customWidth="1"/>
    <col min="6" max="6" width="27.5703125" customWidth="1"/>
    <col min="7" max="7" width="29.140625" customWidth="1"/>
    <col min="8" max="8" width="41.5703125" customWidth="1"/>
  </cols>
  <sheetData>
    <row r="1" spans="1:8" ht="38.450000000000003" customHeight="1" x14ac:dyDescent="0.35">
      <c r="A1" s="17" t="s">
        <v>40</v>
      </c>
      <c r="B1" s="17"/>
      <c r="C1" s="17"/>
      <c r="D1" s="17"/>
      <c r="E1" s="17"/>
      <c r="F1" s="17"/>
      <c r="G1" s="17"/>
      <c r="H1" s="17"/>
    </row>
    <row r="2" spans="1:8" x14ac:dyDescent="0.25">
      <c r="A2" t="s">
        <v>44</v>
      </c>
      <c r="B2" t="s">
        <v>9</v>
      </c>
      <c r="C2" t="s">
        <v>39</v>
      </c>
      <c r="D2" t="s">
        <v>43</v>
      </c>
      <c r="E2" t="s">
        <v>41</v>
      </c>
      <c r="F2" t="s">
        <v>2</v>
      </c>
      <c r="G2" t="s">
        <v>3</v>
      </c>
      <c r="H2" t="s">
        <v>42</v>
      </c>
    </row>
    <row r="3" spans="1:8" x14ac:dyDescent="0.25">
      <c r="A3" s="10" t="s">
        <v>45</v>
      </c>
      <c r="B3" s="8" t="s">
        <v>10</v>
      </c>
      <c r="C3" s="9">
        <v>45693</v>
      </c>
      <c r="D3" s="11" t="s">
        <v>46</v>
      </c>
      <c r="E3" s="8" t="s">
        <v>14</v>
      </c>
      <c r="F3" s="10" t="s">
        <v>25</v>
      </c>
      <c r="G3" s="10" t="s">
        <v>31</v>
      </c>
      <c r="H3" s="10" t="s">
        <v>36</v>
      </c>
    </row>
    <row r="4" spans="1:8" ht="30" x14ac:dyDescent="0.25">
      <c r="A4" s="10" t="s">
        <v>49</v>
      </c>
      <c r="B4" s="8" t="s">
        <v>10</v>
      </c>
      <c r="C4" s="9">
        <v>45697</v>
      </c>
      <c r="D4" s="11" t="s">
        <v>50</v>
      </c>
      <c r="E4" s="8" t="s">
        <v>15</v>
      </c>
      <c r="F4" s="10" t="s">
        <v>51</v>
      </c>
      <c r="G4" s="10" t="s">
        <v>111</v>
      </c>
      <c r="H4" s="10" t="s">
        <v>112</v>
      </c>
    </row>
    <row r="5" spans="1:8" ht="60" x14ac:dyDescent="0.25">
      <c r="A5" s="10" t="s">
        <v>117</v>
      </c>
      <c r="B5" s="8" t="s">
        <v>12</v>
      </c>
      <c r="C5" s="9">
        <v>45693</v>
      </c>
      <c r="D5" s="11" t="s">
        <v>46</v>
      </c>
      <c r="E5" s="8" t="s">
        <v>16</v>
      </c>
      <c r="F5" s="10" t="s">
        <v>118</v>
      </c>
      <c r="G5" s="10" t="s">
        <v>119</v>
      </c>
      <c r="H5" s="10" t="s">
        <v>77</v>
      </c>
    </row>
  </sheetData>
  <mergeCells count="1">
    <mergeCell ref="A1:H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3"/>
  <sheetViews>
    <sheetView topLeftCell="B1" workbookViewId="0">
      <selection activeCell="H2" sqref="H2"/>
    </sheetView>
  </sheetViews>
  <sheetFormatPr baseColWidth="10" defaultColWidth="10.85546875" defaultRowHeight="15" x14ac:dyDescent="0.25"/>
  <cols>
    <col min="1" max="1" width="19" style="14" customWidth="1"/>
    <col min="2" max="2" width="3.42578125" style="14" customWidth="1"/>
    <col min="3" max="3" width="20.140625" style="14" customWidth="1"/>
    <col min="4" max="4" width="9.7109375" style="14" customWidth="1"/>
    <col min="5" max="5" width="24.140625" style="14" customWidth="1"/>
    <col min="6" max="6" width="9.42578125" style="14" customWidth="1"/>
    <col min="7" max="7" width="36.5703125" style="14" customWidth="1"/>
    <col min="8" max="8" width="6.28515625" style="14" customWidth="1"/>
    <col min="9" max="9" width="40.28515625" style="14" customWidth="1"/>
    <col min="10" max="16384" width="10.85546875" style="14"/>
  </cols>
  <sheetData>
    <row r="1" spans="1:10" x14ac:dyDescent="0.25">
      <c r="A1" s="14" t="s">
        <v>9</v>
      </c>
      <c r="C1" s="14" t="s">
        <v>1</v>
      </c>
      <c r="D1" s="14" t="s">
        <v>60</v>
      </c>
      <c r="E1" s="14" t="s">
        <v>17</v>
      </c>
      <c r="F1" s="14" t="s">
        <v>60</v>
      </c>
      <c r="G1" s="14" t="s">
        <v>27</v>
      </c>
      <c r="H1" s="14" t="s">
        <v>60</v>
      </c>
      <c r="I1" s="14" t="s">
        <v>34</v>
      </c>
      <c r="J1" s="14" t="s">
        <v>60</v>
      </c>
    </row>
    <row r="2" spans="1:10" ht="14.45" x14ac:dyDescent="0.35">
      <c r="A2" s="14" t="s">
        <v>10</v>
      </c>
      <c r="C2" s="14" t="s">
        <v>14</v>
      </c>
      <c r="D2" s="14">
        <f>COUNTIF(T_Base[#All],T_Modalité[[#This Row],[Modalité d''entretien]])</f>
        <v>1</v>
      </c>
      <c r="E2" s="14" t="s">
        <v>53</v>
      </c>
      <c r="F2" s="14">
        <f>COUNTIF(T_Base[#All],T_Thématique[[#This Row],[Thématiques abordées]])*2</f>
        <v>0</v>
      </c>
      <c r="G2" s="14" t="s">
        <v>28</v>
      </c>
      <c r="H2" s="14">
        <f>COUNTIF(T_Base[#All],"*Accompagnemnt physique*")</f>
        <v>0</v>
      </c>
      <c r="I2" s="14" t="s">
        <v>85</v>
      </c>
      <c r="J2" s="16">
        <f>COUNTIF(T_Base[#All],T_Partenaire[[#This Row],[Partenaires solicités]])</f>
        <v>0</v>
      </c>
    </row>
    <row r="3" spans="1:10" x14ac:dyDescent="0.25">
      <c r="A3" s="14" t="s">
        <v>11</v>
      </c>
      <c r="C3" s="14" t="s">
        <v>15</v>
      </c>
      <c r="D3" s="14">
        <f>COUNTIF(T_Base[#All],T_Modalité[[#This Row],[Modalité d''entretien]])</f>
        <v>1</v>
      </c>
      <c r="E3" s="14" t="s">
        <v>19</v>
      </c>
      <c r="F3" s="14">
        <f>COUNTIF(T_Base[#All],T_Thématique[[#This Row],[Thématiques abordées]])*2</f>
        <v>0</v>
      </c>
      <c r="G3" s="14" t="s">
        <v>29</v>
      </c>
      <c r="H3" s="14">
        <f>COUNTIF(T_Base[#All],"*Contact téléphonique partenaire*")</f>
        <v>0</v>
      </c>
      <c r="I3" s="14" t="s">
        <v>54</v>
      </c>
      <c r="J3" s="14">
        <f>COUNTIF(T_Base[#All],T_Partenaire[[#This Row],[Partenaires solicités]])</f>
        <v>0</v>
      </c>
    </row>
    <row r="4" spans="1:10" ht="30" x14ac:dyDescent="0.25">
      <c r="A4" s="14" t="s">
        <v>12</v>
      </c>
      <c r="C4" s="14" t="s">
        <v>16</v>
      </c>
      <c r="D4" s="14">
        <f>COUNTIF(T_Base[#All],T_Modalité[[#This Row],[Modalité d''entretien]])</f>
        <v>1</v>
      </c>
      <c r="E4" s="14" t="s">
        <v>20</v>
      </c>
      <c r="F4" s="14">
        <f>COUNTIF(T_Base[#All],T_Thématique[[#This Row],[Thématiques abordées]])*2</f>
        <v>0</v>
      </c>
      <c r="G4" s="14" t="s">
        <v>30</v>
      </c>
      <c r="H4" s="14">
        <f>COUNTIF(T_Base[#All],"*Contrat d'acompagnement*")</f>
        <v>0</v>
      </c>
      <c r="I4" s="14" t="s">
        <v>35</v>
      </c>
      <c r="J4" s="14">
        <f>COUNTIF(T_Base[#All],T_Partenaire[[#This Row],[Partenaires solicités]])</f>
        <v>0</v>
      </c>
    </row>
    <row r="5" spans="1:10" ht="14.45" x14ac:dyDescent="0.35">
      <c r="A5" s="14" t="s">
        <v>8</v>
      </c>
      <c r="E5" s="14" t="s">
        <v>21</v>
      </c>
      <c r="F5" s="14">
        <f>COUNTIF(T_Base[#All],T_Thématique[[#This Row],[Thématiques abordées]])*2</f>
        <v>0</v>
      </c>
      <c r="G5" s="14" t="s">
        <v>31</v>
      </c>
      <c r="H5" s="14">
        <f>COUNTIF(T_Base[#All],"*Courrier/mail*")</f>
        <v>1</v>
      </c>
      <c r="I5" s="14" t="s">
        <v>36</v>
      </c>
      <c r="J5" s="14">
        <f>COUNTIF(T_Base[#All],T_Partenaire[[#This Row],[Partenaires solicités]])</f>
        <v>1</v>
      </c>
    </row>
    <row r="6" spans="1:10" x14ac:dyDescent="0.25">
      <c r="A6" s="14" t="s">
        <v>13</v>
      </c>
      <c r="E6" s="14" t="s">
        <v>18</v>
      </c>
      <c r="F6" s="14">
        <f>COUNTIF(T_Base[#All],T_Thématique[[#This Row],[Thématiques abordées]])*2</f>
        <v>0</v>
      </c>
      <c r="G6" s="14" t="s">
        <v>32</v>
      </c>
      <c r="H6" s="14">
        <f>COUNTIF(T_Base[#All],"*Courses/Achats*")</f>
        <v>0</v>
      </c>
      <c r="I6" s="14" t="s">
        <v>37</v>
      </c>
      <c r="J6" s="14">
        <f>COUNTIF(T_Base[#All],T_Partenaire[[#This Row],[Partenaires solicités]])</f>
        <v>0</v>
      </c>
    </row>
    <row r="7" spans="1:10" x14ac:dyDescent="0.25">
      <c r="E7" s="14" t="s">
        <v>51</v>
      </c>
      <c r="F7" s="14">
        <f>COUNTIF(T_Base[#All],T_Thématique[[#This Row],[Thématiques abordées]])*2</f>
        <v>2</v>
      </c>
      <c r="G7" s="14" t="s">
        <v>105</v>
      </c>
      <c r="H7" s="14">
        <f>COUNTIF(T_Base[#All],"*Démarche emploi/ CV/ Actulisation*")</f>
        <v>0</v>
      </c>
      <c r="I7" s="14" t="s">
        <v>93</v>
      </c>
      <c r="J7" s="16">
        <f>COUNTIF(T_Base[#All],T_Partenaire[[#This Row],[Partenaires solicités]])</f>
        <v>0</v>
      </c>
    </row>
    <row r="8" spans="1:10" x14ac:dyDescent="0.25">
      <c r="E8" s="14" t="s">
        <v>22</v>
      </c>
      <c r="F8" s="14">
        <f>COUNTIF(T_Base[#All],T_Thématique[[#This Row],[Thématiques abordées]])*2</f>
        <v>0</v>
      </c>
      <c r="G8" s="14" t="s">
        <v>33</v>
      </c>
      <c r="H8" s="14">
        <f>COUNTIF(T_Base[#All],"*Démarche par internet*")</f>
        <v>0</v>
      </c>
      <c r="I8" s="14" t="s">
        <v>55</v>
      </c>
      <c r="J8" s="14">
        <f>COUNTIF(T_Base[#All],T_Partenaire[[#This Row],[Partenaires solicités]])</f>
        <v>0</v>
      </c>
    </row>
    <row r="9" spans="1:10" x14ac:dyDescent="0.25">
      <c r="E9" s="14" t="s">
        <v>23</v>
      </c>
      <c r="F9" s="14">
        <f>COUNTIF(T_Base[#All],T_Thématique[[#This Row],[Thématiques abordées]])*2</f>
        <v>0</v>
      </c>
      <c r="G9" s="14" t="s">
        <v>95</v>
      </c>
      <c r="H9" s="16">
        <f>COUNTIF(T_Base[#All],"*Dossier Administratif*")</f>
        <v>0</v>
      </c>
      <c r="I9" s="14" t="s">
        <v>63</v>
      </c>
      <c r="J9" s="14">
        <f>COUNTIF(T_Base[#All],T_Partenaire[[#This Row],[Partenaires solicités]])</f>
        <v>0</v>
      </c>
    </row>
    <row r="10" spans="1:10" ht="14.45" x14ac:dyDescent="0.35">
      <c r="E10" s="14" t="s">
        <v>24</v>
      </c>
      <c r="F10" s="14">
        <f>COUNTIF(T_Base[#All],T_Thématique[[#This Row],[Thématiques abordées]])*2</f>
        <v>0</v>
      </c>
      <c r="G10" s="14" t="s">
        <v>106</v>
      </c>
      <c r="H10" s="16">
        <f>COUNTIF(T_Base[#All],"*Echange informel*")</f>
        <v>1</v>
      </c>
      <c r="I10" s="14" t="s">
        <v>62</v>
      </c>
      <c r="J10" s="16">
        <f>COUNTIF(T_Base[#All],T_Partenaire[[#This Row],[Partenaires solicités]])</f>
        <v>0</v>
      </c>
    </row>
    <row r="11" spans="1:10" x14ac:dyDescent="0.25">
      <c r="E11" s="14" t="s">
        <v>25</v>
      </c>
      <c r="F11" s="14">
        <f>COUNTIF(T_Base[#All],T_Thématique[[#This Row],[Thématiques abordées]])*2</f>
        <v>2</v>
      </c>
      <c r="G11" s="14" t="s">
        <v>96</v>
      </c>
      <c r="H11" s="16">
        <f>COUNTIF(T_Base[#All],"*Ecoute active*")</f>
        <v>0</v>
      </c>
      <c r="I11" s="14" t="s">
        <v>64</v>
      </c>
      <c r="J11" s="16">
        <f>COUNTIF(T_Base[#All],T_Partenaire[[#This Row],[Partenaires solicités]])</f>
        <v>0</v>
      </c>
    </row>
    <row r="12" spans="1:10" x14ac:dyDescent="0.25">
      <c r="E12" s="14" t="s">
        <v>52</v>
      </c>
      <c r="F12" s="14">
        <f>COUNTIF(T_Base[#All],T_Thématique[[#This Row],[Thématiques abordées]])*2</f>
        <v>0</v>
      </c>
      <c r="G12" s="14" t="s">
        <v>97</v>
      </c>
      <c r="H12" s="16">
        <f>COUNTIF(T_Base[#All],"*Entretien avec chef de service*")</f>
        <v>0</v>
      </c>
      <c r="I12" s="14" t="s">
        <v>56</v>
      </c>
      <c r="J12" s="14">
        <f>COUNTIF(T_Base[#All],T_Partenaire[[#This Row],[Partenaires solicités]])</f>
        <v>0</v>
      </c>
    </row>
    <row r="13" spans="1:10" ht="14.45" x14ac:dyDescent="0.35">
      <c r="E13" s="14" t="s">
        <v>26</v>
      </c>
      <c r="F13" s="14">
        <f>COUNTIF(T_Base[#All],T_Thématique[[#This Row],[Thématiques abordées]])*2</f>
        <v>0</v>
      </c>
      <c r="G13" s="14" t="s">
        <v>108</v>
      </c>
      <c r="H13" s="16">
        <f>COUNTIF(T_Base[#All],"*Entretien recadrage*")</f>
        <v>0</v>
      </c>
      <c r="I13" s="14" t="s">
        <v>65</v>
      </c>
      <c r="J13" s="16">
        <f>COUNTIF(T_Base[#All],T_Partenaire[[#This Row],[Partenaires solicités]])</f>
        <v>0</v>
      </c>
    </row>
    <row r="14" spans="1:10" x14ac:dyDescent="0.25">
      <c r="G14" s="14" t="s">
        <v>98</v>
      </c>
      <c r="H14" s="16">
        <f>COUNTIF(T_Base[#All],"*Entretien téléphonique*")</f>
        <v>0</v>
      </c>
      <c r="I14" s="14" t="s">
        <v>92</v>
      </c>
      <c r="J14" s="16">
        <f>COUNTIF(T_Base[#All],T_Partenaire[[#This Row],[Partenaires solicités]])</f>
        <v>0</v>
      </c>
    </row>
    <row r="15" spans="1:10" x14ac:dyDescent="0.25">
      <c r="G15" s="14" t="s">
        <v>110</v>
      </c>
      <c r="H15" s="16">
        <f>COUNTIF(T_Base[#All],"*GERAP*")</f>
        <v>0</v>
      </c>
      <c r="I15" s="14" t="s">
        <v>116</v>
      </c>
      <c r="J15" s="16">
        <f>COUNTIF(T_Base[#All],T_Partenaire[[#This Row],[Partenaires solicités]])</f>
        <v>0</v>
      </c>
    </row>
    <row r="16" spans="1:10" ht="14.45" x14ac:dyDescent="0.35">
      <c r="G16" s="14" t="s">
        <v>107</v>
      </c>
      <c r="H16" s="16">
        <f>COUNTIF(T_Base[#All],"*Gestion de crise*")</f>
        <v>0</v>
      </c>
      <c r="I16" s="14" t="s">
        <v>88</v>
      </c>
      <c r="J16" s="16">
        <f>COUNTIF(T_Base[#All],T_Partenaire[[#This Row],[Partenaires solicités]])</f>
        <v>0</v>
      </c>
    </row>
    <row r="17" spans="7:10" ht="30" x14ac:dyDescent="0.25">
      <c r="G17" s="14" t="s">
        <v>94</v>
      </c>
      <c r="H17" s="16">
        <f>COUNTIF(T_Base[#All],"*Gestion locative (documents d'entrée/Encaissements)*")</f>
        <v>1</v>
      </c>
      <c r="I17" s="14" t="s">
        <v>57</v>
      </c>
      <c r="J17" s="14">
        <f>COUNTIF(T_Base[#All],T_Partenaire[[#This Row],[Partenaires solicités]])*3</f>
        <v>0</v>
      </c>
    </row>
    <row r="18" spans="7:10" ht="14.45" x14ac:dyDescent="0.35">
      <c r="G18" s="14" t="s">
        <v>99</v>
      </c>
      <c r="H18" s="16">
        <f>COUNTIF(T_Base[#All],"*Orientation partenaire*")</f>
        <v>0</v>
      </c>
      <c r="I18" s="14" t="s">
        <v>58</v>
      </c>
      <c r="J18" s="14">
        <f>COUNTIF(T_Base[#All],T_Partenaire[[#This Row],[Partenaires solicités]])</f>
        <v>0</v>
      </c>
    </row>
    <row r="19" spans="7:10" ht="14.45" x14ac:dyDescent="0.35">
      <c r="G19" s="14" t="s">
        <v>100</v>
      </c>
      <c r="H19" s="16">
        <f>COUNTIF(T_Base[#All],"*Point sur situation*")</f>
        <v>0</v>
      </c>
      <c r="I19" s="14" t="s">
        <v>59</v>
      </c>
      <c r="J19" s="14">
        <f>COUNTIF(T_Base[#All],T_Partenaire[[#This Row],[Partenaires solicités]])</f>
        <v>0</v>
      </c>
    </row>
    <row r="20" spans="7:10" ht="14.45" x14ac:dyDescent="0.35">
      <c r="G20" s="14" t="s">
        <v>101</v>
      </c>
      <c r="H20" s="16">
        <f>COUNTIF(T_Base[#All],"*Remobilisation*")</f>
        <v>1</v>
      </c>
      <c r="I20" s="14" t="s">
        <v>67</v>
      </c>
      <c r="J20" s="16">
        <f>COUNTIF(T_Base[#All],T_Partenaire[[#This Row],[Partenaires solicités]])</f>
        <v>0</v>
      </c>
    </row>
    <row r="21" spans="7:10" x14ac:dyDescent="0.25">
      <c r="G21" s="14" t="s">
        <v>102</v>
      </c>
      <c r="H21" s="16">
        <f>COUNTIF(T_Base[#All],"*Simuation busgétaire*")</f>
        <v>0</v>
      </c>
      <c r="I21" s="14" t="s">
        <v>91</v>
      </c>
      <c r="J21" s="16">
        <f>COUNTIF(T_Base[#All],T_Partenaire[[#This Row],[Partenaires solicités]])</f>
        <v>0</v>
      </c>
    </row>
    <row r="22" spans="7:10" x14ac:dyDescent="0.25">
      <c r="G22" s="14" t="s">
        <v>103</v>
      </c>
      <c r="H22" s="16">
        <f>COUNTIF(T_Base[#All],"*Stimulation à l'hygiène*")</f>
        <v>0</v>
      </c>
      <c r="I22" s="14" t="s">
        <v>68</v>
      </c>
      <c r="J22" s="16">
        <f>COUNTIF(T_Base[#All],T_Partenaire[[#This Row],[Partenaires solicités]])</f>
        <v>0</v>
      </c>
    </row>
    <row r="23" spans="7:10" x14ac:dyDescent="0.25">
      <c r="G23" s="14" t="s">
        <v>104</v>
      </c>
      <c r="H23" s="16">
        <f>COUNTIF(T_Base[#All],"*Synthèse*")</f>
        <v>0</v>
      </c>
      <c r="I23" s="14" t="s">
        <v>90</v>
      </c>
      <c r="J23" s="16">
        <f>COUNTIF(T_Base[#All],T_Partenaire[[#This Row],[Partenaires solicités]])</f>
        <v>0</v>
      </c>
    </row>
    <row r="24" spans="7:10" x14ac:dyDescent="0.25">
      <c r="G24" s="14" t="s">
        <v>109</v>
      </c>
      <c r="H24" s="16">
        <f>COUNTIF(T_Base[#All],"*Vérification/Aide tâche ménagère*")</f>
        <v>0</v>
      </c>
      <c r="I24" s="14" t="s">
        <v>69</v>
      </c>
      <c r="J24" s="16">
        <f>COUNTIF(T_Base[#All],T_Partenaire[[#This Row],[Partenaires solicités]])</f>
        <v>0</v>
      </c>
    </row>
    <row r="25" spans="7:10" x14ac:dyDescent="0.25">
      <c r="I25" s="14" t="s">
        <v>70</v>
      </c>
      <c r="J25" s="16">
        <f>COUNTIF(T_Base[#All],T_Partenaire[[#This Row],[Partenaires solicités]])</f>
        <v>0</v>
      </c>
    </row>
    <row r="26" spans="7:10" ht="14.45" x14ac:dyDescent="0.35">
      <c r="I26" s="14" t="s">
        <v>71</v>
      </c>
      <c r="J26" s="16">
        <f>COUNTIF(T_Base[#All],T_Partenaire[[#This Row],[Partenaires solicités]])</f>
        <v>0</v>
      </c>
    </row>
    <row r="27" spans="7:10" x14ac:dyDescent="0.25">
      <c r="I27" s="14" t="s">
        <v>89</v>
      </c>
      <c r="J27" s="16">
        <f>COUNTIF(T_Base[#All],T_Partenaire[[#This Row],[Partenaires solicités]])</f>
        <v>0</v>
      </c>
    </row>
    <row r="28" spans="7:10" x14ac:dyDescent="0.25">
      <c r="I28" s="14" t="s">
        <v>86</v>
      </c>
      <c r="J28" s="16">
        <f>COUNTIF(T_Base[#All],T_Partenaire[[#This Row],[Partenaires solicités]])</f>
        <v>0</v>
      </c>
    </row>
    <row r="29" spans="7:10" x14ac:dyDescent="0.25">
      <c r="I29" s="14" t="s">
        <v>84</v>
      </c>
      <c r="J29" s="16">
        <f>COUNTIF(T_Base[#All],T_Partenaire[[#This Row],[Partenaires solicités]])</f>
        <v>0</v>
      </c>
    </row>
    <row r="30" spans="7:10" x14ac:dyDescent="0.25">
      <c r="I30" s="14" t="s">
        <v>72</v>
      </c>
      <c r="J30" s="16">
        <f>COUNTIF(T_Base[#All],T_Partenaire[[#This Row],[Partenaires solicités]])</f>
        <v>0</v>
      </c>
    </row>
    <row r="31" spans="7:10" ht="30" x14ac:dyDescent="0.25">
      <c r="I31" s="14" t="s">
        <v>77</v>
      </c>
      <c r="J31" s="16">
        <f>COUNTIF(T_Base[#All],T_Partenaire[[#This Row],[Partenaires solicités]])</f>
        <v>1</v>
      </c>
    </row>
    <row r="32" spans="7:10" x14ac:dyDescent="0.25">
      <c r="I32" s="14" t="s">
        <v>73</v>
      </c>
      <c r="J32" s="16">
        <f>COUNTIF(T_Base[#All],T_Partenaire[[#This Row],[Partenaires solicités]])</f>
        <v>0</v>
      </c>
    </row>
    <row r="33" spans="9:10" x14ac:dyDescent="0.25">
      <c r="I33" s="14" t="s">
        <v>74</v>
      </c>
      <c r="J33" s="16">
        <f>COUNTIF(T_Base[#All],T_Partenaire[[#This Row],[Partenaires solicités]])</f>
        <v>0</v>
      </c>
    </row>
    <row r="34" spans="9:10" x14ac:dyDescent="0.25">
      <c r="I34" s="14" t="s">
        <v>66</v>
      </c>
      <c r="J34" s="16">
        <f>COUNTIF(T_Base[#All],T_Partenaire[[#This Row],[Partenaires solicités]])</f>
        <v>0</v>
      </c>
    </row>
    <row r="35" spans="9:10" x14ac:dyDescent="0.25">
      <c r="I35" s="14" t="s">
        <v>75</v>
      </c>
      <c r="J35" s="16">
        <f>COUNTIF(T_Base[#All],T_Partenaire[[#This Row],[Partenaires solicités]])</f>
        <v>0</v>
      </c>
    </row>
    <row r="36" spans="9:10" x14ac:dyDescent="0.25">
      <c r="I36" s="14" t="s">
        <v>76</v>
      </c>
      <c r="J36" s="16">
        <f>COUNTIF(T_Base[#All],T_Partenaire[[#This Row],[Partenaires solicités]])</f>
        <v>0</v>
      </c>
    </row>
    <row r="37" spans="9:10" x14ac:dyDescent="0.25">
      <c r="I37" s="14" t="s">
        <v>78</v>
      </c>
      <c r="J37" s="16"/>
    </row>
    <row r="38" spans="9:10" x14ac:dyDescent="0.25">
      <c r="I38" s="14" t="s">
        <v>79</v>
      </c>
      <c r="J38" s="16">
        <f>COUNTIF(T_Base[#All],T_Partenaire[[#This Row],[Partenaires solicités]])</f>
        <v>0</v>
      </c>
    </row>
    <row r="39" spans="9:10" ht="30" x14ac:dyDescent="0.25">
      <c r="I39" s="14" t="s">
        <v>83</v>
      </c>
      <c r="J39" s="16">
        <f>COUNTIF(T_Base[#All],T_Partenaire[[#This Row],[Partenaires solicités]])</f>
        <v>0</v>
      </c>
    </row>
    <row r="40" spans="9:10" x14ac:dyDescent="0.25">
      <c r="I40" s="14" t="s">
        <v>81</v>
      </c>
      <c r="J40" s="16">
        <f>COUNTIF(T_Base[#All],T_Partenaire[[#This Row],[Partenaires solicités]])</f>
        <v>0</v>
      </c>
    </row>
    <row r="41" spans="9:10" x14ac:dyDescent="0.25">
      <c r="I41" s="14" t="s">
        <v>87</v>
      </c>
      <c r="J41" s="16">
        <f>COUNTIF(T_Base[#All],T_Partenaire[[#This Row],[Partenaires solicités]])</f>
        <v>0</v>
      </c>
    </row>
    <row r="42" spans="9:10" x14ac:dyDescent="0.25">
      <c r="I42" s="14" t="s">
        <v>82</v>
      </c>
      <c r="J42" s="16">
        <f>COUNTIF(T_Base[#All],T_Partenaire[[#This Row],[Partenaires solicités]])</f>
        <v>0</v>
      </c>
    </row>
    <row r="43" spans="9:10" x14ac:dyDescent="0.25">
      <c r="I43" s="14" t="s">
        <v>80</v>
      </c>
      <c r="J43" s="16">
        <f>COUNTIF(T_Base[#All],T_Partenaire[[#This Row],[Partenaires solicités]])</f>
        <v>0</v>
      </c>
    </row>
  </sheetData>
  <pageMargins left="0.7" right="0.7" top="0.75" bottom="0.75" header="0.3" footer="0.3"/>
  <pageSetup paperSize="9" orientation="portrait" horizontalDpi="360" verticalDpi="360" r:id="rId1"/>
  <ignoredErrors>
    <ignoredError sqref="J17" calculatedColumn="1"/>
  </ignoredErrors>
  <drawing r:id="rId2"/>
  <tableParts count="5">
    <tablePart r:id="rId3"/>
    <tablePart r:id="rId4"/>
    <tablePart r:id="rId5"/>
    <tablePart r:id="rId6"/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29" sqref="D29"/>
    </sheetView>
  </sheetViews>
  <sheetFormatPr baseColWidth="10" defaultRowHeight="15" x14ac:dyDescent="0.25"/>
  <cols>
    <col min="1" max="1" width="17.140625" customWidth="1"/>
    <col min="2" max="2" width="19.85546875" customWidth="1"/>
    <col min="3" max="3" width="19.5703125" customWidth="1"/>
    <col min="4" max="4" width="21.5703125" customWidth="1"/>
    <col min="5" max="5" width="19.42578125" customWidth="1"/>
    <col min="6" max="6" width="20.85546875" customWidth="1"/>
  </cols>
  <sheetData>
    <row r="1" spans="1:6" thickBot="1" x14ac:dyDescent="0.4"/>
    <row r="2" spans="1:6" thickBot="1" x14ac:dyDescent="0.4">
      <c r="B2" s="20" t="s">
        <v>12</v>
      </c>
      <c r="C2" s="21"/>
      <c r="D2" s="21"/>
      <c r="E2" s="21"/>
      <c r="F2" s="22"/>
    </row>
    <row r="3" spans="1:6" x14ac:dyDescent="0.25">
      <c r="A3" s="2"/>
      <c r="B3" s="3" t="s">
        <v>0</v>
      </c>
      <c r="C3" s="3" t="s">
        <v>1</v>
      </c>
      <c r="D3" s="3" t="s">
        <v>2</v>
      </c>
      <c r="E3" s="3" t="s">
        <v>3</v>
      </c>
      <c r="F3" s="4" t="s">
        <v>38</v>
      </c>
    </row>
    <row r="4" spans="1:6" x14ac:dyDescent="0.25">
      <c r="A4" s="18" t="s">
        <v>4</v>
      </c>
      <c r="B4" s="23"/>
      <c r="C4" s="23"/>
      <c r="D4" s="1"/>
      <c r="E4" s="1"/>
      <c r="F4" s="5"/>
    </row>
    <row r="5" spans="1:6" x14ac:dyDescent="0.25">
      <c r="A5" s="18"/>
      <c r="B5" s="23"/>
      <c r="C5" s="23"/>
      <c r="D5" s="1"/>
      <c r="E5" s="1"/>
      <c r="F5" s="5"/>
    </row>
    <row r="6" spans="1:6" x14ac:dyDescent="0.25">
      <c r="A6" s="18"/>
      <c r="B6" s="23"/>
      <c r="C6" s="23"/>
      <c r="D6" s="1"/>
      <c r="E6" s="1"/>
      <c r="F6" s="5"/>
    </row>
    <row r="7" spans="1:6" x14ac:dyDescent="0.25">
      <c r="A7" s="18"/>
      <c r="B7" s="23"/>
      <c r="C7" s="23"/>
      <c r="D7" s="1"/>
      <c r="E7" s="1"/>
      <c r="F7" s="5"/>
    </row>
    <row r="8" spans="1:6" ht="15.75" thickBot="1" x14ac:dyDescent="0.3">
      <c r="A8" s="19"/>
      <c r="B8" s="24"/>
      <c r="C8" s="24"/>
      <c r="D8" s="6"/>
      <c r="E8" s="6"/>
      <c r="F8" s="7"/>
    </row>
    <row r="9" spans="1:6" x14ac:dyDescent="0.25">
      <c r="A9" s="18" t="s">
        <v>5</v>
      </c>
      <c r="B9" s="23"/>
      <c r="C9" s="23"/>
      <c r="D9" s="1"/>
      <c r="E9" s="1"/>
      <c r="F9" s="5"/>
    </row>
    <row r="10" spans="1:6" x14ac:dyDescent="0.25">
      <c r="A10" s="18"/>
      <c r="B10" s="23"/>
      <c r="C10" s="23"/>
      <c r="D10" s="1"/>
      <c r="E10" s="1"/>
      <c r="F10" s="5"/>
    </row>
    <row r="11" spans="1:6" x14ac:dyDescent="0.25">
      <c r="A11" s="18"/>
      <c r="B11" s="23"/>
      <c r="C11" s="23"/>
      <c r="D11" s="1"/>
      <c r="E11" s="1"/>
      <c r="F11" s="5"/>
    </row>
    <row r="12" spans="1:6" x14ac:dyDescent="0.25">
      <c r="A12" s="18"/>
      <c r="B12" s="23"/>
      <c r="C12" s="23"/>
      <c r="D12" s="1"/>
      <c r="E12" s="1"/>
      <c r="F12" s="5"/>
    </row>
    <row r="13" spans="1:6" ht="15.75" thickBot="1" x14ac:dyDescent="0.3">
      <c r="A13" s="19"/>
      <c r="B13" s="24"/>
      <c r="C13" s="24"/>
      <c r="D13" s="6"/>
      <c r="E13" s="6"/>
      <c r="F13" s="7"/>
    </row>
    <row r="14" spans="1:6" x14ac:dyDescent="0.25">
      <c r="A14" s="18" t="s">
        <v>6</v>
      </c>
      <c r="B14" s="23"/>
      <c r="C14" s="23"/>
      <c r="D14" s="1"/>
      <c r="E14" s="1"/>
      <c r="F14" s="5"/>
    </row>
    <row r="15" spans="1:6" x14ac:dyDescent="0.25">
      <c r="A15" s="18"/>
      <c r="B15" s="23"/>
      <c r="C15" s="23"/>
      <c r="D15" s="1"/>
      <c r="E15" s="1"/>
      <c r="F15" s="5"/>
    </row>
    <row r="16" spans="1:6" x14ac:dyDescent="0.25">
      <c r="A16" s="18"/>
      <c r="B16" s="23"/>
      <c r="C16" s="23"/>
      <c r="D16" s="1"/>
      <c r="E16" s="1"/>
      <c r="F16" s="5"/>
    </row>
    <row r="17" spans="1:6" x14ac:dyDescent="0.25">
      <c r="A17" s="18"/>
      <c r="B17" s="23"/>
      <c r="C17" s="23"/>
      <c r="D17" s="1"/>
      <c r="E17" s="1"/>
      <c r="F17" s="5"/>
    </row>
    <row r="18" spans="1:6" ht="15.75" thickBot="1" x14ac:dyDescent="0.3">
      <c r="A18" s="19"/>
      <c r="B18" s="24"/>
      <c r="C18" s="24"/>
      <c r="D18" s="6"/>
      <c r="E18" s="6"/>
      <c r="F18" s="7"/>
    </row>
    <row r="19" spans="1:6" x14ac:dyDescent="0.25">
      <c r="A19" s="18" t="s">
        <v>7</v>
      </c>
      <c r="B19" s="23"/>
      <c r="C19" s="23"/>
      <c r="D19" s="1"/>
      <c r="E19" s="1"/>
      <c r="F19" s="5"/>
    </row>
    <row r="20" spans="1:6" x14ac:dyDescent="0.25">
      <c r="A20" s="18"/>
      <c r="B20" s="23"/>
      <c r="C20" s="23"/>
      <c r="D20" s="1"/>
      <c r="E20" s="1"/>
      <c r="F20" s="5"/>
    </row>
    <row r="21" spans="1:6" x14ac:dyDescent="0.25">
      <c r="A21" s="18"/>
      <c r="B21" s="23"/>
      <c r="C21" s="23"/>
      <c r="D21" s="1"/>
      <c r="E21" s="1"/>
      <c r="F21" s="5"/>
    </row>
    <row r="22" spans="1:6" x14ac:dyDescent="0.25">
      <c r="A22" s="18"/>
      <c r="B22" s="23"/>
      <c r="C22" s="23"/>
      <c r="D22" s="1"/>
      <c r="E22" s="1"/>
      <c r="F22" s="5"/>
    </row>
    <row r="23" spans="1:6" ht="15.75" thickBot="1" x14ac:dyDescent="0.3">
      <c r="A23" s="19"/>
      <c r="B23" s="24"/>
      <c r="C23" s="24"/>
      <c r="D23" s="6"/>
      <c r="E23" s="6"/>
      <c r="F23" s="7"/>
    </row>
  </sheetData>
  <mergeCells count="13">
    <mergeCell ref="A19:A23"/>
    <mergeCell ref="B2:F2"/>
    <mergeCell ref="A4:A8"/>
    <mergeCell ref="C19:C23"/>
    <mergeCell ref="B4:B8"/>
    <mergeCell ref="B9:B13"/>
    <mergeCell ref="B14:B18"/>
    <mergeCell ref="B19:B23"/>
    <mergeCell ref="A9:A13"/>
    <mergeCell ref="A14:A18"/>
    <mergeCell ref="C4:C8"/>
    <mergeCell ref="C9:C13"/>
    <mergeCell ref="C14:C18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'Liste déroulant'!$A$2:$A$6</xm:f>
          </x14:formula1>
          <xm:sqref>B2:F2</xm:sqref>
        </x14:dataValidation>
        <x14:dataValidation type="list" allowBlank="1" showInputMessage="1" showErrorMessage="1">
          <x14:formula1>
            <xm:f>'Liste déroulant'!$C$2:$C$4</xm:f>
          </x14:formula1>
          <xm:sqref>C4:C23</xm:sqref>
        </x14:dataValidation>
        <x14:dataValidation type="list" allowBlank="1" showInputMessage="1" showErrorMessage="1">
          <x14:formula1>
            <xm:f>'Liste déroulant'!$E$2:$E$11</xm:f>
          </x14:formula1>
          <xm:sqref>D4:D23</xm:sqref>
        </x14:dataValidation>
        <x14:dataValidation type="list" allowBlank="1" showInputMessage="1" showErrorMessage="1">
          <x14:formula1>
            <xm:f>'Liste déroulant'!$G$2:$G$8</xm:f>
          </x14:formula1>
          <xm:sqref>E4:E23</xm:sqref>
        </x14:dataValidation>
        <x14:dataValidation type="list" allowBlank="1" showInputMessage="1" showErrorMessage="1">
          <x14:formula1>
            <xm:f>'Liste déroulant'!$I$2:$I$9</xm:f>
          </x14:formula1>
          <xm:sqref>F4:F23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</vt:lpstr>
      <vt:lpstr>BDD</vt:lpstr>
      <vt:lpstr>Liste déroulant</vt:lpstr>
      <vt:lpstr>Tableau rendez-vous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ARPE - HEC</dc:creator>
  <cp:lastModifiedBy>Henri</cp:lastModifiedBy>
  <dcterms:created xsi:type="dcterms:W3CDTF">2025-02-03T13:50:16Z</dcterms:created>
  <dcterms:modified xsi:type="dcterms:W3CDTF">2025-02-05T18:46:42Z</dcterms:modified>
</cp:coreProperties>
</file>