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diagrams/data2.xml" ContentType="application/vnd.openxmlformats-officedocument.drawingml.diagramData+xml"/>
  <Override PartName="/xl/diagrams/layout2.xml" ContentType="application/vnd.openxmlformats-officedocument.drawingml.diagramLayout+xml"/>
  <Override PartName="/xl/diagrams/quickStyle2.xml" ContentType="application/vnd.openxmlformats-officedocument.drawingml.diagramStyle+xml"/>
  <Override PartName="/xl/diagrams/colors2.xml" ContentType="application/vnd.openxmlformats-officedocument.drawingml.diagramColors+xml"/>
  <Override PartName="/xl/diagrams/drawing2.xml" ContentType="application/vnd.ms-office.drawingml.diagramDrawing+xml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2.xml" ContentType="application/vnd.openxmlformats-officedocument.spreadsheetml.table+xml"/>
  <Override PartName="/xl/diagrams/data3.xml" ContentType="application/vnd.openxmlformats-officedocument.drawingml.diagramData+xml"/>
  <Override PartName="/xl/diagrams/layout3.xml" ContentType="application/vnd.openxmlformats-officedocument.drawingml.diagramLayout+xml"/>
  <Override PartName="/xl/diagrams/quickStyle3.xml" ContentType="application/vnd.openxmlformats-officedocument.drawingml.diagramStyle+xml"/>
  <Override PartName="/xl/diagrams/colors3.xml" ContentType="application/vnd.openxmlformats-officedocument.drawingml.diagramColors+xml"/>
  <Override PartName="/xl/diagrams/drawing3.xml" ContentType="application/vnd.ms-office.drawingml.diagramDrawing+xml"/>
  <Override PartName="/xl/drawings/drawing4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tables/table3.xml" ContentType="application/vnd.openxmlformats-officedocument.spreadsheetml.table+xml"/>
  <Override PartName="/xl/diagrams/data4.xml" ContentType="application/vnd.openxmlformats-officedocument.drawingml.diagramData+xml"/>
  <Override PartName="/xl/diagrams/layout4.xml" ContentType="application/vnd.openxmlformats-officedocument.drawingml.diagramLayout+xml"/>
  <Override PartName="/xl/diagrams/quickStyle4.xml" ContentType="application/vnd.openxmlformats-officedocument.drawingml.diagramStyle+xml"/>
  <Override PartName="/xl/diagrams/colors4.xml" ContentType="application/vnd.openxmlformats-officedocument.drawingml.diagramColors+xml"/>
  <Override PartName="/xl/diagrams/drawing4.xml" ContentType="application/vnd.ms-office.drawingml.diagramDrawing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iagrams/data5.xml" ContentType="application/vnd.openxmlformats-officedocument.drawingml.diagramData+xml"/>
  <Override PartName="/xl/diagrams/layout5.xml" ContentType="application/vnd.openxmlformats-officedocument.drawingml.diagramLayout+xml"/>
  <Override PartName="/xl/diagrams/quickStyle5.xml" ContentType="application/vnd.openxmlformats-officedocument.drawingml.diagramStyle+xml"/>
  <Override PartName="/xl/diagrams/colors5.xml" ContentType="application/vnd.openxmlformats-officedocument.drawingml.diagramColors+xml"/>
  <Override PartName="/xl/diagrams/drawing5.xml" ContentType="application/vnd.ms-office.drawingml.diagramDrawing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iagrams/data6.xml" ContentType="application/vnd.openxmlformats-officedocument.drawingml.diagramData+xml"/>
  <Override PartName="/xl/diagrams/layout6.xml" ContentType="application/vnd.openxmlformats-officedocument.drawingml.diagramLayout+xml"/>
  <Override PartName="/xl/diagrams/quickStyle6.xml" ContentType="application/vnd.openxmlformats-officedocument.drawingml.diagramStyle+xml"/>
  <Override PartName="/xl/diagrams/colors6.xml" ContentType="application/vnd.openxmlformats-officedocument.drawingml.diagramColors+xml"/>
  <Override PartName="/xl/diagrams/drawing6.xml" ContentType="application/vnd.ms-office.drawingml.diagramDrawing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7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slicers/slicer1.xml" ContentType="application/vnd.ms-excel.slicer+xml"/>
  <Override PartName="/xl/diagrams/data7.xml" ContentType="application/vnd.openxmlformats-officedocument.drawingml.diagramData+xml"/>
  <Override PartName="/xl/diagrams/layout7.xml" ContentType="application/vnd.openxmlformats-officedocument.drawingml.diagramLayout+xml"/>
  <Override PartName="/xl/diagrams/quickStyle7.xml" ContentType="application/vnd.openxmlformats-officedocument.drawingml.diagramStyle+xml"/>
  <Override PartName="/xl/diagrams/colors7.xml" ContentType="application/vnd.openxmlformats-officedocument.drawingml.diagramColors+xml"/>
  <Override PartName="/xl/diagrams/drawing7.xml" ContentType="application/vnd.ms-office.drawingml.diagramDrawing+xml"/>
  <Override PartName="/xl/pivotTables/pivotTable6.xml" ContentType="application/vnd.openxmlformats-officedocument.spreadsheetml.pivotTable+xml"/>
  <Override PartName="/xl/drawings/drawing8.xml" ContentType="application/vnd.openxmlformats-officedocument.drawing+xml"/>
  <Override PartName="/xl/slicers/slicer2.xml" ContentType="application/vnd.ms-excel.slicer+xml"/>
  <Override PartName="/xl/diagrams/data8.xml" ContentType="application/vnd.openxmlformats-officedocument.drawingml.diagramData+xml"/>
  <Override PartName="/xl/diagrams/layout8.xml" ContentType="application/vnd.openxmlformats-officedocument.drawingml.diagramLayout+xml"/>
  <Override PartName="/xl/diagrams/quickStyle8.xml" ContentType="application/vnd.openxmlformats-officedocument.drawingml.diagramStyle+xml"/>
  <Override PartName="/xl/diagrams/colors8.xml" ContentType="application/vnd.openxmlformats-officedocument.drawingml.diagramColors+xml"/>
  <Override PartName="/xl/diagrams/drawing8.xml" ContentType="application/vnd.ms-office.drawingml.diagram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0" yWindow="-120" windowWidth="23256" windowHeight="13176"/>
  </bookViews>
  <sheets>
    <sheet name="Accueil" sheetId="7" r:id="rId1"/>
    <sheet name="Feuil2" sheetId="12" r:id="rId2"/>
    <sheet name="RecetteBar" sheetId="5" r:id="rId3"/>
    <sheet name="Monnaie" sheetId="3" r:id="rId4"/>
    <sheet name="Conso_Bar" sheetId="4" r:id="rId5"/>
    <sheet name="Listes" sheetId="2" r:id="rId6"/>
    <sheet name="ListeRecette" sheetId="6" r:id="rId7"/>
    <sheet name="TcdRecetteBar" sheetId="8" r:id="rId8"/>
    <sheet name="TcdConsoFrigo" sheetId="9" r:id="rId9"/>
  </sheets>
  <definedNames>
    <definedName name="Accueil">Accueil!$A$1</definedName>
    <definedName name="Conso_Bar">Conso_Bar!$A$1</definedName>
    <definedName name="LibelleRecette">TabListeRecette[Recette]</definedName>
    <definedName name="ListeRecette">ListeRecette!$1:$1</definedName>
    <definedName name="Listes">Listes!$A$1</definedName>
    <definedName name="Monnaie">Monnaie!$A$1</definedName>
    <definedName name="produits">TabListeProduits[Produit]</definedName>
    <definedName name="RecetteBar">RecetteBar!$A$1</definedName>
    <definedName name="Segment_Année">#N/A</definedName>
    <definedName name="Segment_Année1">#N/A</definedName>
    <definedName name="Segment_Mois">#N/A</definedName>
    <definedName name="Segment_Mois1">#N/A</definedName>
    <definedName name="TcdRecetteBar">TcdRecetteBar!$A$1</definedName>
  </definedNames>
  <calcPr calcId="145621"/>
  <pivotCaches>
    <pivotCache cacheId="0" r:id="rId10"/>
    <pivotCache cacheId="1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5" i="5" l="1"/>
  <c r="F65" i="5"/>
  <c r="E64" i="5"/>
  <c r="F64" i="5"/>
  <c r="E63" i="5"/>
  <c r="F63" i="5"/>
  <c r="E62" i="5" l="1"/>
  <c r="F62" i="5"/>
  <c r="E61" i="5"/>
  <c r="F61" i="5"/>
  <c r="E60" i="5"/>
  <c r="F60" i="5"/>
  <c r="E59" i="5"/>
  <c r="F59" i="5"/>
  <c r="E58" i="5"/>
  <c r="F58" i="5"/>
  <c r="E57" i="5"/>
  <c r="F57" i="5"/>
  <c r="E56" i="5"/>
  <c r="F56" i="5"/>
  <c r="E55" i="5"/>
  <c r="F55" i="5"/>
  <c r="E54" i="5"/>
  <c r="F54" i="5"/>
  <c r="E53" i="5"/>
  <c r="F53" i="5"/>
  <c r="E52" i="5"/>
  <c r="F52" i="5"/>
  <c r="E51" i="5"/>
  <c r="F51" i="5"/>
  <c r="E50" i="5"/>
  <c r="F50" i="5"/>
  <c r="E49" i="5"/>
  <c r="F49" i="5"/>
  <c r="E48" i="5"/>
  <c r="F48" i="5"/>
  <c r="E47" i="5"/>
  <c r="F47" i="5"/>
  <c r="E46" i="5"/>
  <c r="F46" i="5"/>
  <c r="E45" i="5"/>
  <c r="F45" i="5"/>
  <c r="E44" i="5"/>
  <c r="F44" i="5"/>
  <c r="E43" i="5"/>
  <c r="F43" i="5"/>
  <c r="E42" i="5"/>
  <c r="F42" i="5"/>
  <c r="E41" i="5"/>
  <c r="F41" i="5"/>
  <c r="E40" i="5"/>
  <c r="F40" i="5"/>
  <c r="E39" i="5"/>
  <c r="F39" i="5"/>
  <c r="E38" i="5"/>
  <c r="F38" i="5"/>
  <c r="E37" i="5"/>
  <c r="F37" i="5"/>
  <c r="E36" i="5"/>
  <c r="F36" i="5"/>
  <c r="E35" i="5"/>
  <c r="F35" i="5"/>
  <c r="E34" i="5" l="1"/>
  <c r="F34" i="5"/>
  <c r="E33" i="5"/>
  <c r="F33" i="5"/>
  <c r="E32" i="5"/>
  <c r="F32" i="5"/>
  <c r="E31" i="5"/>
  <c r="F31" i="5"/>
  <c r="E30" i="5"/>
  <c r="F30" i="5"/>
  <c r="E93" i="5" l="1"/>
  <c r="F93" i="5"/>
  <c r="E92" i="5"/>
  <c r="F92" i="5"/>
  <c r="E91" i="5"/>
  <c r="F91" i="5"/>
  <c r="E90" i="5"/>
  <c r="F90" i="5"/>
  <c r="E89" i="5"/>
  <c r="F89" i="5"/>
  <c r="E88" i="5"/>
  <c r="F88" i="5"/>
  <c r="E87" i="5"/>
  <c r="F87" i="5"/>
  <c r="E86" i="5"/>
  <c r="F86" i="5"/>
  <c r="E85" i="5"/>
  <c r="F85" i="5"/>
  <c r="E84" i="5"/>
  <c r="F84" i="5"/>
  <c r="E83" i="5"/>
  <c r="F83" i="5"/>
  <c r="E82" i="5"/>
  <c r="F82" i="5"/>
  <c r="E81" i="5"/>
  <c r="F81" i="5"/>
  <c r="E80" i="5"/>
  <c r="F80" i="5"/>
  <c r="E79" i="5"/>
  <c r="F79" i="5"/>
  <c r="E78" i="5"/>
  <c r="F78" i="5"/>
  <c r="E77" i="5"/>
  <c r="F77" i="5"/>
  <c r="E76" i="5"/>
  <c r="F76" i="5"/>
  <c r="E75" i="5"/>
  <c r="F75" i="5"/>
  <c r="E74" i="5"/>
  <c r="F74" i="5"/>
  <c r="E73" i="5"/>
  <c r="F73" i="5"/>
  <c r="E72" i="5"/>
  <c r="F72" i="5"/>
  <c r="E71" i="5"/>
  <c r="F71" i="5"/>
  <c r="E70" i="5"/>
  <c r="F70" i="5"/>
  <c r="E69" i="5"/>
  <c r="F69" i="5"/>
  <c r="E68" i="5"/>
  <c r="F68" i="5"/>
  <c r="E67" i="5"/>
  <c r="F67" i="5"/>
  <c r="E66" i="5"/>
  <c r="F66" i="5"/>
  <c r="E179" i="5" l="1"/>
  <c r="F179" i="5"/>
  <c r="E178" i="5"/>
  <c r="F178" i="5"/>
  <c r="E177" i="5"/>
  <c r="F177" i="5"/>
  <c r="E176" i="5"/>
  <c r="F176" i="5"/>
  <c r="E175" i="5"/>
  <c r="F175" i="5"/>
  <c r="E174" i="5"/>
  <c r="F174" i="5"/>
  <c r="E173" i="5"/>
  <c r="F173" i="5"/>
  <c r="E172" i="5"/>
  <c r="F172" i="5"/>
  <c r="E171" i="5"/>
  <c r="F171" i="5"/>
  <c r="E170" i="5"/>
  <c r="F170" i="5"/>
  <c r="G437" i="4"/>
  <c r="H437" i="4"/>
  <c r="I437" i="4"/>
  <c r="L437" i="4"/>
  <c r="M437" i="4"/>
  <c r="G436" i="4"/>
  <c r="H436" i="4"/>
  <c r="I436" i="4"/>
  <c r="L436" i="4"/>
  <c r="M436" i="4"/>
  <c r="G435" i="4"/>
  <c r="H435" i="4"/>
  <c r="I435" i="4"/>
  <c r="L435" i="4"/>
  <c r="M435" i="4"/>
  <c r="G434" i="4"/>
  <c r="H434" i="4"/>
  <c r="I434" i="4"/>
  <c r="L434" i="4"/>
  <c r="M434" i="4"/>
  <c r="G433" i="4"/>
  <c r="H433" i="4"/>
  <c r="I433" i="4"/>
  <c r="L433" i="4"/>
  <c r="M433" i="4"/>
  <c r="G432" i="4"/>
  <c r="H432" i="4"/>
  <c r="I432" i="4"/>
  <c r="L432" i="4"/>
  <c r="M432" i="4"/>
  <c r="G431" i="4"/>
  <c r="H431" i="4"/>
  <c r="I431" i="4"/>
  <c r="L431" i="4"/>
  <c r="M431" i="4"/>
  <c r="G430" i="4"/>
  <c r="H430" i="4"/>
  <c r="I430" i="4"/>
  <c r="L430" i="4"/>
  <c r="M430" i="4"/>
  <c r="G429" i="4"/>
  <c r="H429" i="4"/>
  <c r="I429" i="4"/>
  <c r="L429" i="4"/>
  <c r="M429" i="4"/>
  <c r="G428" i="4"/>
  <c r="H428" i="4"/>
  <c r="I428" i="4"/>
  <c r="L428" i="4"/>
  <c r="M428" i="4"/>
  <c r="G427" i="4"/>
  <c r="H427" i="4"/>
  <c r="I427" i="4"/>
  <c r="L427" i="4"/>
  <c r="M427" i="4"/>
  <c r="J437" i="4" l="1"/>
  <c r="K437" i="4"/>
  <c r="K435" i="4"/>
  <c r="J436" i="4"/>
  <c r="K436" i="4"/>
  <c r="J435" i="4"/>
  <c r="J434" i="4"/>
  <c r="K434" i="4"/>
  <c r="J433" i="4"/>
  <c r="K433" i="4"/>
  <c r="J432" i="4"/>
  <c r="K432" i="4"/>
  <c r="J431" i="4"/>
  <c r="J429" i="4"/>
  <c r="K431" i="4"/>
  <c r="J430" i="4"/>
  <c r="K430" i="4"/>
  <c r="J428" i="4"/>
  <c r="K429" i="4"/>
  <c r="K428" i="4"/>
  <c r="J427" i="4"/>
  <c r="K427" i="4"/>
  <c r="H36" i="3"/>
  <c r="E103" i="5" l="1"/>
  <c r="F103" i="5"/>
  <c r="E117" i="5"/>
  <c r="F117" i="5"/>
  <c r="E127" i="5"/>
  <c r="F127" i="5"/>
  <c r="E126" i="5"/>
  <c r="F126" i="5"/>
  <c r="E125" i="5"/>
  <c r="F125" i="5"/>
  <c r="E124" i="5"/>
  <c r="F124" i="5"/>
  <c r="E123" i="5"/>
  <c r="F123" i="5"/>
  <c r="E122" i="5"/>
  <c r="F122" i="5"/>
  <c r="E121" i="5"/>
  <c r="F121" i="5"/>
  <c r="E120" i="5"/>
  <c r="F120" i="5"/>
  <c r="E119" i="5"/>
  <c r="F119" i="5"/>
  <c r="E118" i="5"/>
  <c r="F118" i="5"/>
  <c r="E116" i="5"/>
  <c r="F116" i="5"/>
  <c r="E115" i="5"/>
  <c r="F115" i="5"/>
  <c r="E114" i="5"/>
  <c r="F114" i="5"/>
  <c r="E113" i="5"/>
  <c r="F113" i="5"/>
  <c r="E112" i="5"/>
  <c r="F112" i="5"/>
  <c r="E111" i="5"/>
  <c r="F111" i="5"/>
  <c r="E110" i="5"/>
  <c r="F110" i="5"/>
  <c r="E109" i="5"/>
  <c r="F109" i="5"/>
  <c r="E108" i="5"/>
  <c r="F108" i="5"/>
  <c r="E107" i="5"/>
  <c r="F107" i="5"/>
  <c r="E106" i="5"/>
  <c r="F106" i="5"/>
  <c r="E105" i="5"/>
  <c r="F105" i="5"/>
  <c r="E104" i="5"/>
  <c r="F104" i="5"/>
  <c r="E102" i="5"/>
  <c r="F102" i="5"/>
  <c r="E101" i="5"/>
  <c r="F101" i="5"/>
  <c r="E100" i="5"/>
  <c r="F100" i="5"/>
  <c r="E99" i="5"/>
  <c r="F99" i="5"/>
  <c r="E98" i="5"/>
  <c r="F98" i="5"/>
  <c r="E97" i="5"/>
  <c r="F97" i="5"/>
  <c r="E96" i="5"/>
  <c r="F96" i="5"/>
  <c r="E95" i="5"/>
  <c r="F95" i="5"/>
  <c r="E94" i="5"/>
  <c r="F94" i="5"/>
  <c r="E169" i="5" l="1"/>
  <c r="F169" i="5"/>
  <c r="E168" i="5"/>
  <c r="F168" i="5"/>
  <c r="E167" i="5"/>
  <c r="F167" i="5"/>
  <c r="E166" i="5"/>
  <c r="F166" i="5"/>
  <c r="E165" i="5"/>
  <c r="F165" i="5"/>
  <c r="E164" i="5"/>
  <c r="F164" i="5"/>
  <c r="E163" i="5"/>
  <c r="F163" i="5"/>
  <c r="G426" i="4"/>
  <c r="H426" i="4"/>
  <c r="I426" i="4"/>
  <c r="L426" i="4"/>
  <c r="M426" i="4"/>
  <c r="G425" i="4"/>
  <c r="H425" i="4"/>
  <c r="I425" i="4"/>
  <c r="L425" i="4"/>
  <c r="M425" i="4"/>
  <c r="G424" i="4"/>
  <c r="H424" i="4"/>
  <c r="I424" i="4"/>
  <c r="L424" i="4"/>
  <c r="M424" i="4"/>
  <c r="G423" i="4"/>
  <c r="H423" i="4"/>
  <c r="I423" i="4"/>
  <c r="L423" i="4"/>
  <c r="M423" i="4"/>
  <c r="G422" i="4"/>
  <c r="H422" i="4"/>
  <c r="I422" i="4"/>
  <c r="L422" i="4"/>
  <c r="M422" i="4"/>
  <c r="G421" i="4"/>
  <c r="H421" i="4"/>
  <c r="I421" i="4"/>
  <c r="L421" i="4"/>
  <c r="M421" i="4"/>
  <c r="G420" i="4"/>
  <c r="H420" i="4"/>
  <c r="I420" i="4"/>
  <c r="L420" i="4"/>
  <c r="M420" i="4"/>
  <c r="G419" i="4"/>
  <c r="H419" i="4"/>
  <c r="I419" i="4"/>
  <c r="L419" i="4"/>
  <c r="M419" i="4"/>
  <c r="G418" i="4"/>
  <c r="H418" i="4"/>
  <c r="I418" i="4"/>
  <c r="L418" i="4"/>
  <c r="M418" i="4"/>
  <c r="G417" i="4"/>
  <c r="H417" i="4"/>
  <c r="I417" i="4"/>
  <c r="L417" i="4"/>
  <c r="M417" i="4"/>
  <c r="G416" i="4"/>
  <c r="H416" i="4"/>
  <c r="I416" i="4"/>
  <c r="L416" i="4"/>
  <c r="M416" i="4"/>
  <c r="G415" i="4"/>
  <c r="H415" i="4"/>
  <c r="I415" i="4"/>
  <c r="L415" i="4"/>
  <c r="M415" i="4"/>
  <c r="G414" i="4"/>
  <c r="H414" i="4"/>
  <c r="I414" i="4"/>
  <c r="L414" i="4"/>
  <c r="M414" i="4"/>
  <c r="G413" i="4"/>
  <c r="H413" i="4"/>
  <c r="I413" i="4"/>
  <c r="L413" i="4"/>
  <c r="M413" i="4"/>
  <c r="G412" i="4"/>
  <c r="H412" i="4"/>
  <c r="I412" i="4"/>
  <c r="L412" i="4"/>
  <c r="M412" i="4"/>
  <c r="G411" i="4"/>
  <c r="H411" i="4"/>
  <c r="I411" i="4"/>
  <c r="L411" i="4"/>
  <c r="M411" i="4"/>
  <c r="G410" i="4"/>
  <c r="H410" i="4"/>
  <c r="I410" i="4"/>
  <c r="L410" i="4"/>
  <c r="M410" i="4"/>
  <c r="G409" i="4"/>
  <c r="H409" i="4"/>
  <c r="I409" i="4"/>
  <c r="L409" i="4"/>
  <c r="M409" i="4"/>
  <c r="G408" i="4"/>
  <c r="H408" i="4"/>
  <c r="I408" i="4"/>
  <c r="L408" i="4"/>
  <c r="M408" i="4"/>
  <c r="G407" i="4"/>
  <c r="H407" i="4"/>
  <c r="I407" i="4"/>
  <c r="L407" i="4"/>
  <c r="M407" i="4"/>
  <c r="G406" i="4"/>
  <c r="H406" i="4"/>
  <c r="I406" i="4"/>
  <c r="L406" i="4"/>
  <c r="M406" i="4"/>
  <c r="G405" i="4"/>
  <c r="H405" i="4"/>
  <c r="I405" i="4"/>
  <c r="L405" i="4"/>
  <c r="M405" i="4"/>
  <c r="G404" i="4"/>
  <c r="H404" i="4"/>
  <c r="I404" i="4"/>
  <c r="L404" i="4"/>
  <c r="M404" i="4"/>
  <c r="J425" i="4" l="1"/>
  <c r="K426" i="4"/>
  <c r="J426" i="4"/>
  <c r="K425" i="4"/>
  <c r="J424" i="4"/>
  <c r="J422" i="4"/>
  <c r="K424" i="4"/>
  <c r="J423" i="4"/>
  <c r="K423" i="4"/>
  <c r="J421" i="4"/>
  <c r="K422" i="4"/>
  <c r="K421" i="4"/>
  <c r="J420" i="4"/>
  <c r="K420" i="4"/>
  <c r="J419" i="4"/>
  <c r="K419" i="4"/>
  <c r="J417" i="4"/>
  <c r="J418" i="4"/>
  <c r="K418" i="4"/>
  <c r="K417" i="4"/>
  <c r="J416" i="4"/>
  <c r="K416" i="4"/>
  <c r="J414" i="4"/>
  <c r="J415" i="4"/>
  <c r="J413" i="4"/>
  <c r="K415" i="4"/>
  <c r="K414" i="4"/>
  <c r="J412" i="4"/>
  <c r="K413" i="4"/>
  <c r="K412" i="4"/>
  <c r="J411" i="4"/>
  <c r="J410" i="4"/>
  <c r="K411" i="4"/>
  <c r="J409" i="4"/>
  <c r="K410" i="4"/>
  <c r="K407" i="4"/>
  <c r="K409" i="4"/>
  <c r="J408" i="4"/>
  <c r="K408" i="4"/>
  <c r="J406" i="4"/>
  <c r="J407" i="4"/>
  <c r="K405" i="4"/>
  <c r="J404" i="4"/>
  <c r="K406" i="4"/>
  <c r="J405" i="4"/>
  <c r="K404" i="4"/>
  <c r="E162" i="5"/>
  <c r="F162" i="5"/>
  <c r="E161" i="5"/>
  <c r="F161" i="5"/>
  <c r="E160" i="5"/>
  <c r="F160" i="5"/>
  <c r="E159" i="5"/>
  <c r="F159" i="5"/>
  <c r="E158" i="5"/>
  <c r="F158" i="5"/>
  <c r="E157" i="5"/>
  <c r="F157" i="5"/>
  <c r="E156" i="5"/>
  <c r="F156" i="5"/>
  <c r="E155" i="5"/>
  <c r="F155" i="5"/>
  <c r="E154" i="5"/>
  <c r="F154" i="5"/>
  <c r="E153" i="5"/>
  <c r="F153" i="5"/>
  <c r="E152" i="5"/>
  <c r="F152" i="5"/>
  <c r="H35" i="3" l="1"/>
  <c r="E142" i="5" l="1"/>
  <c r="F142" i="5"/>
  <c r="E141" i="5"/>
  <c r="F141" i="5"/>
  <c r="E140" i="5"/>
  <c r="F140" i="5"/>
  <c r="E139" i="5"/>
  <c r="F139" i="5"/>
  <c r="E138" i="5"/>
  <c r="F138" i="5"/>
  <c r="E137" i="5"/>
  <c r="F137" i="5"/>
  <c r="E136" i="5"/>
  <c r="F136" i="5"/>
  <c r="E135" i="5"/>
  <c r="F135" i="5"/>
  <c r="E151" i="5"/>
  <c r="F151" i="5"/>
  <c r="E134" i="5"/>
  <c r="F134" i="5"/>
  <c r="E133" i="5"/>
  <c r="F133" i="5"/>
  <c r="E132" i="5"/>
  <c r="F132" i="5"/>
  <c r="E131" i="5"/>
  <c r="F131" i="5"/>
  <c r="E130" i="5"/>
  <c r="F130" i="5"/>
  <c r="E129" i="5"/>
  <c r="F129" i="5"/>
  <c r="E128" i="5"/>
  <c r="F128" i="5"/>
  <c r="E150" i="5"/>
  <c r="F150" i="5"/>
  <c r="E149" i="5"/>
  <c r="F149" i="5"/>
  <c r="E148" i="5"/>
  <c r="F148" i="5"/>
  <c r="E147" i="5"/>
  <c r="F147" i="5"/>
  <c r="E146" i="5"/>
  <c r="F146" i="5"/>
  <c r="E145" i="5"/>
  <c r="F145" i="5"/>
  <c r="E144" i="5"/>
  <c r="F144" i="5"/>
  <c r="E143" i="5"/>
  <c r="F143" i="5"/>
  <c r="G403" i="4"/>
  <c r="H403" i="4"/>
  <c r="I403" i="4"/>
  <c r="L403" i="4"/>
  <c r="M403" i="4"/>
  <c r="G402" i="4"/>
  <c r="H402" i="4"/>
  <c r="I402" i="4"/>
  <c r="L402" i="4"/>
  <c r="M402" i="4"/>
  <c r="G401" i="4"/>
  <c r="H401" i="4"/>
  <c r="I401" i="4"/>
  <c r="L401" i="4"/>
  <c r="M401" i="4"/>
  <c r="G400" i="4"/>
  <c r="H400" i="4"/>
  <c r="I400" i="4"/>
  <c r="L400" i="4"/>
  <c r="M400" i="4"/>
  <c r="G399" i="4"/>
  <c r="H399" i="4"/>
  <c r="I399" i="4"/>
  <c r="L399" i="4"/>
  <c r="M399" i="4"/>
  <c r="G398" i="4"/>
  <c r="H398" i="4"/>
  <c r="I398" i="4"/>
  <c r="L398" i="4"/>
  <c r="M398" i="4"/>
  <c r="G397" i="4"/>
  <c r="H397" i="4"/>
  <c r="I397" i="4"/>
  <c r="L397" i="4"/>
  <c r="M397" i="4"/>
  <c r="G396" i="4"/>
  <c r="H396" i="4"/>
  <c r="I396" i="4"/>
  <c r="L396" i="4"/>
  <c r="M396" i="4"/>
  <c r="G395" i="4"/>
  <c r="H395" i="4"/>
  <c r="I395" i="4"/>
  <c r="L395" i="4"/>
  <c r="M395" i="4"/>
  <c r="G394" i="4"/>
  <c r="H394" i="4"/>
  <c r="I394" i="4"/>
  <c r="L394" i="4"/>
  <c r="M394" i="4"/>
  <c r="G393" i="4"/>
  <c r="H393" i="4"/>
  <c r="I393" i="4"/>
  <c r="L393" i="4"/>
  <c r="M393" i="4"/>
  <c r="K394" i="4" l="1"/>
  <c r="J402" i="4"/>
  <c r="K402" i="4"/>
  <c r="K403" i="4"/>
  <c r="J403" i="4"/>
  <c r="J400" i="4"/>
  <c r="J401" i="4"/>
  <c r="K401" i="4"/>
  <c r="J399" i="4"/>
  <c r="K400" i="4"/>
  <c r="J398" i="4"/>
  <c r="K399" i="4"/>
  <c r="K398" i="4"/>
  <c r="K397" i="4"/>
  <c r="J397" i="4"/>
  <c r="J396" i="4"/>
  <c r="K396" i="4"/>
  <c r="J395" i="4"/>
  <c r="K395" i="4"/>
  <c r="J394" i="4"/>
  <c r="J393" i="4"/>
  <c r="K393" i="4"/>
  <c r="H34" i="3"/>
  <c r="H33" i="3" l="1"/>
  <c r="H32" i="3" l="1"/>
  <c r="H31" i="3" l="1"/>
  <c r="H30" i="3" l="1"/>
  <c r="H29" i="3" l="1"/>
  <c r="H28" i="3" l="1"/>
  <c r="H27" i="3" l="1"/>
  <c r="H26" i="3" l="1"/>
  <c r="H25" i="3"/>
  <c r="H24" i="3"/>
  <c r="H23" i="3"/>
  <c r="H22" i="3" l="1"/>
  <c r="H21" i="3" l="1"/>
  <c r="H20" i="3"/>
  <c r="H19" i="3"/>
  <c r="H18" i="3"/>
  <c r="E29" i="5"/>
  <c r="F29" i="5"/>
  <c r="E28" i="5"/>
  <c r="F28" i="5"/>
  <c r="E27" i="5"/>
  <c r="F27" i="5"/>
  <c r="E26" i="5"/>
  <c r="F26" i="5"/>
  <c r="E25" i="5"/>
  <c r="F25" i="5"/>
  <c r="E24" i="5"/>
  <c r="F24" i="5"/>
  <c r="E23" i="5"/>
  <c r="F23" i="5"/>
  <c r="E9" i="5"/>
  <c r="F9" i="5"/>
  <c r="E8" i="5"/>
  <c r="F8" i="5"/>
  <c r="E7" i="5"/>
  <c r="F7" i="5"/>
  <c r="E6" i="5"/>
  <c r="F6" i="5"/>
  <c r="E5" i="5"/>
  <c r="F5" i="5"/>
  <c r="G392" i="4" l="1"/>
  <c r="H392" i="4"/>
  <c r="I392" i="4"/>
  <c r="L392" i="4"/>
  <c r="M392" i="4"/>
  <c r="G391" i="4"/>
  <c r="H391" i="4"/>
  <c r="I391" i="4"/>
  <c r="L391" i="4"/>
  <c r="M391" i="4"/>
  <c r="G390" i="4"/>
  <c r="H390" i="4"/>
  <c r="I390" i="4"/>
  <c r="L390" i="4"/>
  <c r="M390" i="4"/>
  <c r="G389" i="4"/>
  <c r="H389" i="4"/>
  <c r="I389" i="4"/>
  <c r="L389" i="4"/>
  <c r="M389" i="4"/>
  <c r="G388" i="4"/>
  <c r="H388" i="4"/>
  <c r="I388" i="4"/>
  <c r="L388" i="4"/>
  <c r="M388" i="4"/>
  <c r="G387" i="4"/>
  <c r="H387" i="4"/>
  <c r="I387" i="4"/>
  <c r="L387" i="4"/>
  <c r="M387" i="4"/>
  <c r="G386" i="4"/>
  <c r="H386" i="4"/>
  <c r="I386" i="4"/>
  <c r="L386" i="4"/>
  <c r="M386" i="4"/>
  <c r="G385" i="4"/>
  <c r="H385" i="4"/>
  <c r="I385" i="4"/>
  <c r="L385" i="4"/>
  <c r="M385" i="4"/>
  <c r="G384" i="4"/>
  <c r="H384" i="4"/>
  <c r="I384" i="4"/>
  <c r="L384" i="4"/>
  <c r="M384" i="4"/>
  <c r="G383" i="4"/>
  <c r="H383" i="4"/>
  <c r="I383" i="4"/>
  <c r="L383" i="4"/>
  <c r="M383" i="4"/>
  <c r="G382" i="4"/>
  <c r="H382" i="4"/>
  <c r="I382" i="4"/>
  <c r="L382" i="4"/>
  <c r="M382" i="4"/>
  <c r="K392" i="4" l="1"/>
  <c r="J391" i="4"/>
  <c r="K391" i="4"/>
  <c r="J392" i="4"/>
  <c r="J390" i="4"/>
  <c r="K390" i="4"/>
  <c r="K389" i="4"/>
  <c r="J389" i="4"/>
  <c r="J388" i="4"/>
  <c r="K388" i="4"/>
  <c r="J387" i="4"/>
  <c r="K387" i="4"/>
  <c r="J386" i="4"/>
  <c r="K386" i="4"/>
  <c r="K385" i="4"/>
  <c r="J385" i="4"/>
  <c r="J384" i="4"/>
  <c r="K384" i="4"/>
  <c r="J383" i="4"/>
  <c r="K383" i="4"/>
  <c r="J382" i="4"/>
  <c r="K382" i="4"/>
  <c r="G381" i="4"/>
  <c r="H381" i="4"/>
  <c r="I381" i="4"/>
  <c r="L381" i="4"/>
  <c r="M381" i="4"/>
  <c r="H17" i="3"/>
  <c r="K381" i="4" l="1"/>
  <c r="J381" i="4"/>
  <c r="G380" i="4"/>
  <c r="H380" i="4"/>
  <c r="I380" i="4"/>
  <c r="L380" i="4"/>
  <c r="M380" i="4"/>
  <c r="G379" i="4"/>
  <c r="H379" i="4"/>
  <c r="I379" i="4"/>
  <c r="L379" i="4"/>
  <c r="M379" i="4"/>
  <c r="J380" i="4" l="1"/>
  <c r="K380" i="4"/>
  <c r="J379" i="4"/>
  <c r="K379" i="4"/>
  <c r="G378" i="4"/>
  <c r="H378" i="4"/>
  <c r="I378" i="4"/>
  <c r="L378" i="4"/>
  <c r="M378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I277" i="4"/>
  <c r="I278" i="4"/>
  <c r="I279" i="4"/>
  <c r="I280" i="4"/>
  <c r="I281" i="4"/>
  <c r="I282" i="4"/>
  <c r="I283" i="4"/>
  <c r="I284" i="4"/>
  <c r="I285" i="4"/>
  <c r="I286" i="4"/>
  <c r="I287" i="4"/>
  <c r="I288" i="4"/>
  <c r="I289" i="4"/>
  <c r="I290" i="4"/>
  <c r="I291" i="4"/>
  <c r="I292" i="4"/>
  <c r="I293" i="4"/>
  <c r="I294" i="4"/>
  <c r="I295" i="4"/>
  <c r="I296" i="4"/>
  <c r="I297" i="4"/>
  <c r="I298" i="4"/>
  <c r="I299" i="4"/>
  <c r="I300" i="4"/>
  <c r="I301" i="4"/>
  <c r="I302" i="4"/>
  <c r="I303" i="4"/>
  <c r="I304" i="4"/>
  <c r="I305" i="4"/>
  <c r="I306" i="4"/>
  <c r="I307" i="4"/>
  <c r="I308" i="4"/>
  <c r="I309" i="4"/>
  <c r="I310" i="4"/>
  <c r="I311" i="4"/>
  <c r="I312" i="4"/>
  <c r="I313" i="4"/>
  <c r="I314" i="4"/>
  <c r="I315" i="4"/>
  <c r="I316" i="4"/>
  <c r="I317" i="4"/>
  <c r="I318" i="4"/>
  <c r="I319" i="4"/>
  <c r="I320" i="4"/>
  <c r="I321" i="4"/>
  <c r="I322" i="4"/>
  <c r="I323" i="4"/>
  <c r="I324" i="4"/>
  <c r="I325" i="4"/>
  <c r="I326" i="4"/>
  <c r="I327" i="4"/>
  <c r="I328" i="4"/>
  <c r="I329" i="4"/>
  <c r="I330" i="4"/>
  <c r="I331" i="4"/>
  <c r="I332" i="4"/>
  <c r="I333" i="4"/>
  <c r="I334" i="4"/>
  <c r="I335" i="4"/>
  <c r="I336" i="4"/>
  <c r="I337" i="4"/>
  <c r="I338" i="4"/>
  <c r="I339" i="4"/>
  <c r="I340" i="4"/>
  <c r="I341" i="4"/>
  <c r="I342" i="4"/>
  <c r="I343" i="4"/>
  <c r="I344" i="4"/>
  <c r="I345" i="4"/>
  <c r="I346" i="4"/>
  <c r="I347" i="4"/>
  <c r="I348" i="4"/>
  <c r="I349" i="4"/>
  <c r="I350" i="4"/>
  <c r="I351" i="4"/>
  <c r="I352" i="4"/>
  <c r="I353" i="4"/>
  <c r="I354" i="4"/>
  <c r="I355" i="4"/>
  <c r="I356" i="4"/>
  <c r="I357" i="4"/>
  <c r="I358" i="4"/>
  <c r="I359" i="4"/>
  <c r="I360" i="4"/>
  <c r="I361" i="4"/>
  <c r="I362" i="4"/>
  <c r="I363" i="4"/>
  <c r="I364" i="4"/>
  <c r="I365" i="4"/>
  <c r="I366" i="4"/>
  <c r="I367" i="4"/>
  <c r="I368" i="4"/>
  <c r="I369" i="4"/>
  <c r="I370" i="4"/>
  <c r="I371" i="4"/>
  <c r="I372" i="4"/>
  <c r="I373" i="4"/>
  <c r="I374" i="4"/>
  <c r="I375" i="4"/>
  <c r="I376" i="4"/>
  <c r="I377" i="4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H308" i="4"/>
  <c r="H309" i="4"/>
  <c r="H310" i="4"/>
  <c r="H311" i="4"/>
  <c r="H312" i="4"/>
  <c r="H313" i="4"/>
  <c r="H314" i="4"/>
  <c r="H315" i="4"/>
  <c r="H316" i="4"/>
  <c r="H317" i="4"/>
  <c r="H318" i="4"/>
  <c r="H319" i="4"/>
  <c r="H320" i="4"/>
  <c r="H321" i="4"/>
  <c r="H322" i="4"/>
  <c r="H323" i="4"/>
  <c r="H324" i="4"/>
  <c r="H325" i="4"/>
  <c r="H326" i="4"/>
  <c r="H327" i="4"/>
  <c r="H328" i="4"/>
  <c r="H329" i="4"/>
  <c r="H330" i="4"/>
  <c r="H331" i="4"/>
  <c r="H332" i="4"/>
  <c r="H333" i="4"/>
  <c r="H334" i="4"/>
  <c r="H335" i="4"/>
  <c r="H336" i="4"/>
  <c r="H337" i="4"/>
  <c r="H338" i="4"/>
  <c r="H339" i="4"/>
  <c r="H340" i="4"/>
  <c r="H341" i="4"/>
  <c r="H342" i="4"/>
  <c r="H343" i="4"/>
  <c r="H344" i="4"/>
  <c r="H345" i="4"/>
  <c r="H346" i="4"/>
  <c r="H347" i="4"/>
  <c r="H348" i="4"/>
  <c r="H349" i="4"/>
  <c r="H350" i="4"/>
  <c r="H351" i="4"/>
  <c r="H352" i="4"/>
  <c r="H353" i="4"/>
  <c r="H354" i="4"/>
  <c r="H355" i="4"/>
  <c r="H356" i="4"/>
  <c r="H357" i="4"/>
  <c r="H358" i="4"/>
  <c r="H359" i="4"/>
  <c r="H360" i="4"/>
  <c r="H361" i="4"/>
  <c r="H362" i="4"/>
  <c r="H363" i="4"/>
  <c r="H364" i="4"/>
  <c r="H365" i="4"/>
  <c r="H366" i="4"/>
  <c r="H367" i="4"/>
  <c r="H368" i="4"/>
  <c r="H369" i="4"/>
  <c r="H370" i="4"/>
  <c r="H371" i="4"/>
  <c r="H372" i="4"/>
  <c r="H373" i="4"/>
  <c r="H374" i="4"/>
  <c r="H375" i="4"/>
  <c r="H376" i="4"/>
  <c r="H377" i="4"/>
  <c r="J378" i="4" l="1"/>
  <c r="K378" i="4"/>
  <c r="F22" i="5"/>
  <c r="E22" i="5"/>
  <c r="F21" i="5"/>
  <c r="E21" i="5"/>
  <c r="F20" i="5"/>
  <c r="E20" i="5"/>
  <c r="F19" i="5"/>
  <c r="E19" i="5"/>
  <c r="F18" i="5"/>
  <c r="E18" i="5"/>
  <c r="F17" i="5"/>
  <c r="E17" i="5"/>
  <c r="F16" i="5"/>
  <c r="E16" i="5"/>
  <c r="F15" i="5"/>
  <c r="E15" i="5"/>
  <c r="F14" i="5"/>
  <c r="E14" i="5"/>
  <c r="F4" i="5"/>
  <c r="E4" i="5"/>
  <c r="F13" i="5"/>
  <c r="E13" i="5"/>
  <c r="F12" i="5"/>
  <c r="E12" i="5"/>
  <c r="F11" i="5"/>
  <c r="E11" i="5"/>
  <c r="F10" i="5"/>
  <c r="E10" i="5"/>
  <c r="F3" i="5"/>
  <c r="E3" i="5"/>
  <c r="M377" i="4" l="1"/>
  <c r="L377" i="4"/>
  <c r="G377" i="4"/>
  <c r="J377" i="4" s="1"/>
  <c r="M376" i="4"/>
  <c r="L376" i="4"/>
  <c r="G376" i="4"/>
  <c r="K376" i="4" s="1"/>
  <c r="M375" i="4"/>
  <c r="L375" i="4"/>
  <c r="G375" i="4"/>
  <c r="J375" i="4" s="1"/>
  <c r="M374" i="4"/>
  <c r="L374" i="4"/>
  <c r="G374" i="4"/>
  <c r="K374" i="4" s="1"/>
  <c r="M373" i="4"/>
  <c r="L373" i="4"/>
  <c r="G373" i="4"/>
  <c r="K373" i="4" s="1"/>
  <c r="M372" i="4"/>
  <c r="L372" i="4"/>
  <c r="G372" i="4"/>
  <c r="K372" i="4" s="1"/>
  <c r="M371" i="4"/>
  <c r="L371" i="4"/>
  <c r="G371" i="4"/>
  <c r="K371" i="4" s="1"/>
  <c r="M370" i="4"/>
  <c r="L370" i="4"/>
  <c r="G370" i="4"/>
  <c r="J370" i="4" s="1"/>
  <c r="M369" i="4"/>
  <c r="L369" i="4"/>
  <c r="G369" i="4"/>
  <c r="M368" i="4"/>
  <c r="L368" i="4"/>
  <c r="G368" i="4"/>
  <c r="M367" i="4"/>
  <c r="L367" i="4"/>
  <c r="G367" i="4"/>
  <c r="K367" i="4" s="1"/>
  <c r="M366" i="4"/>
  <c r="L366" i="4"/>
  <c r="G366" i="4"/>
  <c r="J366" i="4" s="1"/>
  <c r="M365" i="4"/>
  <c r="L365" i="4"/>
  <c r="G365" i="4"/>
  <c r="K365" i="4" s="1"/>
  <c r="M364" i="4"/>
  <c r="L364" i="4"/>
  <c r="G364" i="4"/>
  <c r="K364" i="4" s="1"/>
  <c r="M363" i="4"/>
  <c r="L363" i="4"/>
  <c r="G363" i="4"/>
  <c r="K363" i="4" s="1"/>
  <c r="M362" i="4"/>
  <c r="L362" i="4"/>
  <c r="G362" i="4"/>
  <c r="K362" i="4" s="1"/>
  <c r="M361" i="4"/>
  <c r="L361" i="4"/>
  <c r="G361" i="4"/>
  <c r="K361" i="4" s="1"/>
  <c r="M360" i="4"/>
  <c r="L360" i="4"/>
  <c r="G360" i="4"/>
  <c r="K360" i="4" s="1"/>
  <c r="M359" i="4"/>
  <c r="L359" i="4"/>
  <c r="G359" i="4"/>
  <c r="J359" i="4" s="1"/>
  <c r="M358" i="4"/>
  <c r="L358" i="4"/>
  <c r="G358" i="4"/>
  <c r="K358" i="4" s="1"/>
  <c r="M357" i="4"/>
  <c r="L357" i="4"/>
  <c r="G357" i="4"/>
  <c r="K357" i="4" s="1"/>
  <c r="M356" i="4"/>
  <c r="L356" i="4"/>
  <c r="G356" i="4"/>
  <c r="J356" i="4" s="1"/>
  <c r="M355" i="4"/>
  <c r="L355" i="4"/>
  <c r="G355" i="4"/>
  <c r="K355" i="4" s="1"/>
  <c r="M354" i="4"/>
  <c r="L354" i="4"/>
  <c r="G354" i="4"/>
  <c r="J354" i="4" s="1"/>
  <c r="M353" i="4"/>
  <c r="L353" i="4"/>
  <c r="G353" i="4"/>
  <c r="K353" i="4" s="1"/>
  <c r="M352" i="4"/>
  <c r="L352" i="4"/>
  <c r="G352" i="4"/>
  <c r="K352" i="4" s="1"/>
  <c r="M351" i="4"/>
  <c r="L351" i="4"/>
  <c r="G351" i="4"/>
  <c r="K351" i="4" s="1"/>
  <c r="M350" i="4"/>
  <c r="L350" i="4"/>
  <c r="G350" i="4"/>
  <c r="K350" i="4" s="1"/>
  <c r="M349" i="4"/>
  <c r="L349" i="4"/>
  <c r="G349" i="4"/>
  <c r="K349" i="4" s="1"/>
  <c r="M348" i="4"/>
  <c r="L348" i="4"/>
  <c r="G348" i="4"/>
  <c r="J348" i="4" s="1"/>
  <c r="M347" i="4"/>
  <c r="L347" i="4"/>
  <c r="G347" i="4"/>
  <c r="M346" i="4"/>
  <c r="L346" i="4"/>
  <c r="G346" i="4"/>
  <c r="K346" i="4" s="1"/>
  <c r="M345" i="4"/>
  <c r="L345" i="4"/>
  <c r="G345" i="4"/>
  <c r="J345" i="4" s="1"/>
  <c r="M344" i="4"/>
  <c r="L344" i="4"/>
  <c r="G344" i="4"/>
  <c r="M343" i="4"/>
  <c r="L343" i="4"/>
  <c r="G343" i="4"/>
  <c r="M342" i="4"/>
  <c r="L342" i="4"/>
  <c r="G342" i="4"/>
  <c r="K342" i="4" s="1"/>
  <c r="M341" i="4"/>
  <c r="L341" i="4"/>
  <c r="G341" i="4"/>
  <c r="K341" i="4" s="1"/>
  <c r="M340" i="4"/>
  <c r="L340" i="4"/>
  <c r="G340" i="4"/>
  <c r="M339" i="4"/>
  <c r="L339" i="4"/>
  <c r="G339" i="4"/>
  <c r="M338" i="4"/>
  <c r="L338" i="4"/>
  <c r="G338" i="4"/>
  <c r="M337" i="4"/>
  <c r="L337" i="4"/>
  <c r="G337" i="4"/>
  <c r="K337" i="4" s="1"/>
  <c r="M336" i="4"/>
  <c r="L336" i="4"/>
  <c r="G336" i="4"/>
  <c r="J336" i="4" s="1"/>
  <c r="M335" i="4"/>
  <c r="L335" i="4"/>
  <c r="G335" i="4"/>
  <c r="M334" i="4"/>
  <c r="L334" i="4"/>
  <c r="G334" i="4"/>
  <c r="M333" i="4"/>
  <c r="L333" i="4"/>
  <c r="G333" i="4"/>
  <c r="K333" i="4" s="1"/>
  <c r="M332" i="4"/>
  <c r="L332" i="4"/>
  <c r="G332" i="4"/>
  <c r="K332" i="4" s="1"/>
  <c r="M331" i="4"/>
  <c r="L331" i="4"/>
  <c r="G331" i="4"/>
  <c r="M330" i="4"/>
  <c r="L330" i="4"/>
  <c r="G330" i="4"/>
  <c r="K330" i="4" s="1"/>
  <c r="M329" i="4"/>
  <c r="L329" i="4"/>
  <c r="G329" i="4"/>
  <c r="K329" i="4" s="1"/>
  <c r="M328" i="4"/>
  <c r="L328" i="4"/>
  <c r="G328" i="4"/>
  <c r="J328" i="4" s="1"/>
  <c r="M327" i="4"/>
  <c r="L327" i="4"/>
  <c r="G327" i="4"/>
  <c r="M326" i="4"/>
  <c r="L326" i="4"/>
  <c r="G326" i="4"/>
  <c r="M325" i="4"/>
  <c r="L325" i="4"/>
  <c r="G325" i="4"/>
  <c r="K325" i="4" s="1"/>
  <c r="M324" i="4"/>
  <c r="L324" i="4"/>
  <c r="G324" i="4"/>
  <c r="J324" i="4" s="1"/>
  <c r="M323" i="4"/>
  <c r="L323" i="4"/>
  <c r="G323" i="4"/>
  <c r="M322" i="4"/>
  <c r="L322" i="4"/>
  <c r="G322" i="4"/>
  <c r="K322" i="4" s="1"/>
  <c r="M321" i="4"/>
  <c r="L321" i="4"/>
  <c r="G321" i="4"/>
  <c r="K321" i="4" s="1"/>
  <c r="M320" i="4"/>
  <c r="L320" i="4"/>
  <c r="G320" i="4"/>
  <c r="J320" i="4" s="1"/>
  <c r="M319" i="4"/>
  <c r="L319" i="4"/>
  <c r="G319" i="4"/>
  <c r="K319" i="4" s="1"/>
  <c r="M318" i="4"/>
  <c r="L318" i="4"/>
  <c r="G318" i="4"/>
  <c r="K318" i="4" s="1"/>
  <c r="M317" i="4"/>
  <c r="L317" i="4"/>
  <c r="G317" i="4"/>
  <c r="K317" i="4" s="1"/>
  <c r="M316" i="4"/>
  <c r="L316" i="4"/>
  <c r="G316" i="4"/>
  <c r="K316" i="4" s="1"/>
  <c r="M315" i="4"/>
  <c r="L315" i="4"/>
  <c r="G315" i="4"/>
  <c r="M314" i="4"/>
  <c r="L314" i="4"/>
  <c r="G314" i="4"/>
  <c r="M313" i="4"/>
  <c r="L313" i="4"/>
  <c r="G313" i="4"/>
  <c r="J313" i="4" s="1"/>
  <c r="M312" i="4"/>
  <c r="L312" i="4"/>
  <c r="G312" i="4"/>
  <c r="K312" i="4" s="1"/>
  <c r="M311" i="4"/>
  <c r="L311" i="4"/>
  <c r="G311" i="4"/>
  <c r="K311" i="4" s="1"/>
  <c r="M310" i="4"/>
  <c r="L310" i="4"/>
  <c r="G310" i="4"/>
  <c r="J310" i="4" s="1"/>
  <c r="M309" i="4"/>
  <c r="L309" i="4"/>
  <c r="G309" i="4"/>
  <c r="J309" i="4" s="1"/>
  <c r="M308" i="4"/>
  <c r="L308" i="4"/>
  <c r="G308" i="4"/>
  <c r="K308" i="4" s="1"/>
  <c r="M307" i="4"/>
  <c r="L307" i="4"/>
  <c r="G307" i="4"/>
  <c r="M306" i="4"/>
  <c r="L306" i="4"/>
  <c r="G306" i="4"/>
  <c r="M305" i="4"/>
  <c r="L305" i="4"/>
  <c r="G305" i="4"/>
  <c r="K305" i="4" s="1"/>
  <c r="M304" i="4"/>
  <c r="L304" i="4"/>
  <c r="G304" i="4"/>
  <c r="K304" i="4" s="1"/>
  <c r="M303" i="4"/>
  <c r="L303" i="4"/>
  <c r="G303" i="4"/>
  <c r="J303" i="4" s="1"/>
  <c r="M302" i="4"/>
  <c r="L302" i="4"/>
  <c r="G302" i="4"/>
  <c r="K302" i="4" s="1"/>
  <c r="M301" i="4"/>
  <c r="L301" i="4"/>
  <c r="G301" i="4"/>
  <c r="J301" i="4" s="1"/>
  <c r="M300" i="4"/>
  <c r="L300" i="4"/>
  <c r="G300" i="4"/>
  <c r="K300" i="4" s="1"/>
  <c r="M299" i="4"/>
  <c r="L299" i="4"/>
  <c r="G299" i="4"/>
  <c r="M298" i="4"/>
  <c r="L298" i="4"/>
  <c r="G298" i="4"/>
  <c r="M297" i="4"/>
  <c r="L297" i="4"/>
  <c r="G297" i="4"/>
  <c r="J297" i="4" s="1"/>
  <c r="M296" i="4"/>
  <c r="L296" i="4"/>
  <c r="G296" i="4"/>
  <c r="K296" i="4" s="1"/>
  <c r="M295" i="4"/>
  <c r="L295" i="4"/>
  <c r="G295" i="4"/>
  <c r="K295" i="4" s="1"/>
  <c r="M294" i="4"/>
  <c r="L294" i="4"/>
  <c r="G294" i="4"/>
  <c r="J294" i="4" s="1"/>
  <c r="M293" i="4"/>
  <c r="L293" i="4"/>
  <c r="G293" i="4"/>
  <c r="J293" i="4" s="1"/>
  <c r="M292" i="4"/>
  <c r="L292" i="4"/>
  <c r="G292" i="4"/>
  <c r="J292" i="4" s="1"/>
  <c r="M291" i="4"/>
  <c r="L291" i="4"/>
  <c r="G291" i="4"/>
  <c r="M290" i="4"/>
  <c r="L290" i="4"/>
  <c r="G290" i="4"/>
  <c r="M289" i="4"/>
  <c r="L289" i="4"/>
  <c r="G289" i="4"/>
  <c r="J289" i="4" s="1"/>
  <c r="M288" i="4"/>
  <c r="L288" i="4"/>
  <c r="G288" i="4"/>
  <c r="K288" i="4" s="1"/>
  <c r="M287" i="4"/>
  <c r="L287" i="4"/>
  <c r="G287" i="4"/>
  <c r="K287" i="4" s="1"/>
  <c r="M286" i="4"/>
  <c r="L286" i="4"/>
  <c r="G286" i="4"/>
  <c r="J286" i="4" s="1"/>
  <c r="M285" i="4"/>
  <c r="L285" i="4"/>
  <c r="G285" i="4"/>
  <c r="K285" i="4" s="1"/>
  <c r="M284" i="4"/>
  <c r="L284" i="4"/>
  <c r="G284" i="4"/>
  <c r="M283" i="4"/>
  <c r="L283" i="4"/>
  <c r="G283" i="4"/>
  <c r="M282" i="4"/>
  <c r="L282" i="4"/>
  <c r="G282" i="4"/>
  <c r="M281" i="4"/>
  <c r="L281" i="4"/>
  <c r="G281" i="4"/>
  <c r="J281" i="4" s="1"/>
  <c r="M280" i="4"/>
  <c r="L280" i="4"/>
  <c r="G280" i="4"/>
  <c r="K280" i="4" s="1"/>
  <c r="M279" i="4"/>
  <c r="L279" i="4"/>
  <c r="G279" i="4"/>
  <c r="J279" i="4" s="1"/>
  <c r="M278" i="4"/>
  <c r="L278" i="4"/>
  <c r="G278" i="4"/>
  <c r="J278" i="4" s="1"/>
  <c r="M277" i="4"/>
  <c r="L277" i="4"/>
  <c r="G277" i="4"/>
  <c r="J277" i="4" s="1"/>
  <c r="M276" i="4"/>
  <c r="L276" i="4"/>
  <c r="G276" i="4"/>
  <c r="K276" i="4" s="1"/>
  <c r="M275" i="4"/>
  <c r="L275" i="4"/>
  <c r="G275" i="4"/>
  <c r="M274" i="4"/>
  <c r="L274" i="4"/>
  <c r="G274" i="4"/>
  <c r="M273" i="4"/>
  <c r="L273" i="4"/>
  <c r="G273" i="4"/>
  <c r="K273" i="4" s="1"/>
  <c r="M272" i="4"/>
  <c r="L272" i="4"/>
  <c r="G272" i="4"/>
  <c r="M271" i="4"/>
  <c r="L271" i="4"/>
  <c r="G271" i="4"/>
  <c r="M270" i="4"/>
  <c r="L270" i="4"/>
  <c r="G270" i="4"/>
  <c r="J270" i="4" s="1"/>
  <c r="M269" i="4"/>
  <c r="L269" i="4"/>
  <c r="G269" i="4"/>
  <c r="M268" i="4"/>
  <c r="L268" i="4"/>
  <c r="G268" i="4"/>
  <c r="M267" i="4"/>
  <c r="L267" i="4"/>
  <c r="G267" i="4"/>
  <c r="K267" i="4" s="1"/>
  <c r="M266" i="4"/>
  <c r="L266" i="4"/>
  <c r="G266" i="4"/>
  <c r="K266" i="4" s="1"/>
  <c r="M265" i="4"/>
  <c r="L265" i="4"/>
  <c r="G265" i="4"/>
  <c r="K265" i="4" s="1"/>
  <c r="M264" i="4"/>
  <c r="L264" i="4"/>
  <c r="G264" i="4"/>
  <c r="K264" i="4" s="1"/>
  <c r="M263" i="4"/>
  <c r="L263" i="4"/>
  <c r="G263" i="4"/>
  <c r="M262" i="4"/>
  <c r="L262" i="4"/>
  <c r="G262" i="4"/>
  <c r="K262" i="4" s="1"/>
  <c r="M261" i="4"/>
  <c r="L261" i="4"/>
  <c r="G261" i="4"/>
  <c r="J261" i="4" s="1"/>
  <c r="M260" i="4"/>
  <c r="L260" i="4"/>
  <c r="G260" i="4"/>
  <c r="J260" i="4" s="1"/>
  <c r="M259" i="4"/>
  <c r="L259" i="4"/>
  <c r="G259" i="4"/>
  <c r="J259" i="4" s="1"/>
  <c r="M258" i="4"/>
  <c r="L258" i="4"/>
  <c r="G258" i="4"/>
  <c r="M257" i="4"/>
  <c r="L257" i="4"/>
  <c r="G257" i="4"/>
  <c r="J257" i="4" s="1"/>
  <c r="M256" i="4"/>
  <c r="L256" i="4"/>
  <c r="G256" i="4"/>
  <c r="M255" i="4"/>
  <c r="L255" i="4"/>
  <c r="G255" i="4"/>
  <c r="M254" i="4"/>
  <c r="L254" i="4"/>
  <c r="G254" i="4"/>
  <c r="M253" i="4"/>
  <c r="L253" i="4"/>
  <c r="G253" i="4"/>
  <c r="J253" i="4" s="1"/>
  <c r="M252" i="4"/>
  <c r="L252" i="4"/>
  <c r="G252" i="4"/>
  <c r="J252" i="4" s="1"/>
  <c r="M251" i="4"/>
  <c r="L251" i="4"/>
  <c r="G251" i="4"/>
  <c r="J251" i="4" s="1"/>
  <c r="M250" i="4"/>
  <c r="L250" i="4"/>
  <c r="G250" i="4"/>
  <c r="M249" i="4"/>
  <c r="L249" i="4"/>
  <c r="G249" i="4"/>
  <c r="J249" i="4" s="1"/>
  <c r="M248" i="4"/>
  <c r="L248" i="4"/>
  <c r="G248" i="4"/>
  <c r="M247" i="4"/>
  <c r="L247" i="4"/>
  <c r="G247" i="4"/>
  <c r="M246" i="4"/>
  <c r="L246" i="4"/>
  <c r="G246" i="4"/>
  <c r="M245" i="4"/>
  <c r="L245" i="4"/>
  <c r="G245" i="4"/>
  <c r="J245" i="4" s="1"/>
  <c r="M244" i="4"/>
  <c r="L244" i="4"/>
  <c r="G244" i="4"/>
  <c r="J244" i="4" s="1"/>
  <c r="M243" i="4"/>
  <c r="L243" i="4"/>
  <c r="G243" i="4"/>
  <c r="J243" i="4" s="1"/>
  <c r="M242" i="4"/>
  <c r="L242" i="4"/>
  <c r="G242" i="4"/>
  <c r="M241" i="4"/>
  <c r="L241" i="4"/>
  <c r="G241" i="4"/>
  <c r="J241" i="4" s="1"/>
  <c r="M240" i="4"/>
  <c r="L240" i="4"/>
  <c r="G240" i="4"/>
  <c r="M239" i="4"/>
  <c r="L239" i="4"/>
  <c r="G239" i="4"/>
  <c r="M238" i="4"/>
  <c r="L238" i="4"/>
  <c r="G238" i="4"/>
  <c r="J238" i="4" s="1"/>
  <c r="M237" i="4"/>
  <c r="L237" i="4"/>
  <c r="G237" i="4"/>
  <c r="J237" i="4" s="1"/>
  <c r="M236" i="4"/>
  <c r="L236" i="4"/>
  <c r="G236" i="4"/>
  <c r="J236" i="4" s="1"/>
  <c r="M235" i="4"/>
  <c r="L235" i="4"/>
  <c r="G235" i="4"/>
  <c r="J235" i="4" s="1"/>
  <c r="M234" i="4"/>
  <c r="L234" i="4"/>
  <c r="G234" i="4"/>
  <c r="M233" i="4"/>
  <c r="L233" i="4"/>
  <c r="G233" i="4"/>
  <c r="J233" i="4" s="1"/>
  <c r="M232" i="4"/>
  <c r="L232" i="4"/>
  <c r="G232" i="4"/>
  <c r="M231" i="4"/>
  <c r="L231" i="4"/>
  <c r="G231" i="4"/>
  <c r="M230" i="4"/>
  <c r="L230" i="4"/>
  <c r="G230" i="4"/>
  <c r="J230" i="4" s="1"/>
  <c r="M229" i="4"/>
  <c r="L229" i="4"/>
  <c r="G229" i="4"/>
  <c r="J229" i="4" s="1"/>
  <c r="M228" i="4"/>
  <c r="L228" i="4"/>
  <c r="G228" i="4"/>
  <c r="J228" i="4" s="1"/>
  <c r="M227" i="4"/>
  <c r="L227" i="4"/>
  <c r="G227" i="4"/>
  <c r="J227" i="4" s="1"/>
  <c r="M226" i="4"/>
  <c r="L226" i="4"/>
  <c r="G226" i="4"/>
  <c r="M225" i="4"/>
  <c r="L225" i="4"/>
  <c r="G225" i="4"/>
  <c r="J225" i="4" s="1"/>
  <c r="M224" i="4"/>
  <c r="L224" i="4"/>
  <c r="G224" i="4"/>
  <c r="M223" i="4"/>
  <c r="L223" i="4"/>
  <c r="G223" i="4"/>
  <c r="M222" i="4"/>
  <c r="L222" i="4"/>
  <c r="G222" i="4"/>
  <c r="J222" i="4" s="1"/>
  <c r="M221" i="4"/>
  <c r="L221" i="4"/>
  <c r="G221" i="4"/>
  <c r="J221" i="4" s="1"/>
  <c r="M220" i="4"/>
  <c r="L220" i="4"/>
  <c r="G220" i="4"/>
  <c r="J220" i="4" s="1"/>
  <c r="M219" i="4"/>
  <c r="L219" i="4"/>
  <c r="G219" i="4"/>
  <c r="J219" i="4" s="1"/>
  <c r="M218" i="4"/>
  <c r="L218" i="4"/>
  <c r="G218" i="4"/>
  <c r="M217" i="4"/>
  <c r="L217" i="4"/>
  <c r="G217" i="4"/>
  <c r="J217" i="4" s="1"/>
  <c r="M216" i="4"/>
  <c r="L216" i="4"/>
  <c r="G216" i="4"/>
  <c r="M215" i="4"/>
  <c r="L215" i="4"/>
  <c r="G215" i="4"/>
  <c r="M214" i="4"/>
  <c r="L214" i="4"/>
  <c r="G214" i="4"/>
  <c r="J214" i="4" s="1"/>
  <c r="M213" i="4"/>
  <c r="L213" i="4"/>
  <c r="G213" i="4"/>
  <c r="J213" i="4" s="1"/>
  <c r="M212" i="4"/>
  <c r="L212" i="4"/>
  <c r="G212" i="4"/>
  <c r="M211" i="4"/>
  <c r="L211" i="4"/>
  <c r="G211" i="4"/>
  <c r="J211" i="4" s="1"/>
  <c r="M210" i="4"/>
  <c r="L210" i="4"/>
  <c r="G210" i="4"/>
  <c r="K210" i="4" s="1"/>
  <c r="M209" i="4"/>
  <c r="L209" i="4"/>
  <c r="G209" i="4"/>
  <c r="J209" i="4" s="1"/>
  <c r="M208" i="4"/>
  <c r="L208" i="4"/>
  <c r="G208" i="4"/>
  <c r="K208" i="4" s="1"/>
  <c r="M207" i="4"/>
  <c r="L207" i="4"/>
  <c r="G207" i="4"/>
  <c r="K207" i="4" s="1"/>
  <c r="M206" i="4"/>
  <c r="L206" i="4"/>
  <c r="G206" i="4"/>
  <c r="K206" i="4" s="1"/>
  <c r="M205" i="4"/>
  <c r="L205" i="4"/>
  <c r="G205" i="4"/>
  <c r="K205" i="4" s="1"/>
  <c r="M204" i="4"/>
  <c r="L204" i="4"/>
  <c r="G204" i="4"/>
  <c r="K204" i="4" s="1"/>
  <c r="M203" i="4"/>
  <c r="L203" i="4"/>
  <c r="G203" i="4"/>
  <c r="K203" i="4" s="1"/>
  <c r="M202" i="4"/>
  <c r="L202" i="4"/>
  <c r="G202" i="4"/>
  <c r="M201" i="4"/>
  <c r="L201" i="4"/>
  <c r="G201" i="4"/>
  <c r="K201" i="4" s="1"/>
  <c r="M200" i="4"/>
  <c r="L200" i="4"/>
  <c r="G200" i="4"/>
  <c r="J200" i="4" s="1"/>
  <c r="M199" i="4"/>
  <c r="L199" i="4"/>
  <c r="G199" i="4"/>
  <c r="K199" i="4" s="1"/>
  <c r="M198" i="4"/>
  <c r="L198" i="4"/>
  <c r="G198" i="4"/>
  <c r="M197" i="4"/>
  <c r="L197" i="4"/>
  <c r="G197" i="4"/>
  <c r="K197" i="4" s="1"/>
  <c r="M196" i="4"/>
  <c r="L196" i="4"/>
  <c r="G196" i="4"/>
  <c r="J196" i="4" s="1"/>
  <c r="M195" i="4"/>
  <c r="L195" i="4"/>
  <c r="G195" i="4"/>
  <c r="K195" i="4" s="1"/>
  <c r="M194" i="4"/>
  <c r="L194" i="4"/>
  <c r="G194" i="4"/>
  <c r="M193" i="4"/>
  <c r="L193" i="4"/>
  <c r="G193" i="4"/>
  <c r="K193" i="4" s="1"/>
  <c r="M192" i="4"/>
  <c r="L192" i="4"/>
  <c r="G192" i="4"/>
  <c r="K192" i="4" s="1"/>
  <c r="M191" i="4"/>
  <c r="L191" i="4"/>
  <c r="G191" i="4"/>
  <c r="K191" i="4" s="1"/>
  <c r="M190" i="4"/>
  <c r="L190" i="4"/>
  <c r="G190" i="4"/>
  <c r="K190" i="4" s="1"/>
  <c r="M189" i="4"/>
  <c r="L189" i="4"/>
  <c r="G189" i="4"/>
  <c r="K189" i="4" s="1"/>
  <c r="M188" i="4"/>
  <c r="L188" i="4"/>
  <c r="G188" i="4"/>
  <c r="K188" i="4" s="1"/>
  <c r="M187" i="4"/>
  <c r="L187" i="4"/>
  <c r="G187" i="4"/>
  <c r="K187" i="4" s="1"/>
  <c r="M186" i="4"/>
  <c r="L186" i="4"/>
  <c r="G186" i="4"/>
  <c r="K186" i="4" s="1"/>
  <c r="M185" i="4"/>
  <c r="L185" i="4"/>
  <c r="G185" i="4"/>
  <c r="K185" i="4" s="1"/>
  <c r="M184" i="4"/>
  <c r="L184" i="4"/>
  <c r="G184" i="4"/>
  <c r="J184" i="4" s="1"/>
  <c r="M183" i="4"/>
  <c r="L183" i="4"/>
  <c r="G183" i="4"/>
  <c r="K183" i="4" s="1"/>
  <c r="M182" i="4"/>
  <c r="L182" i="4"/>
  <c r="G182" i="4"/>
  <c r="K182" i="4" s="1"/>
  <c r="M181" i="4"/>
  <c r="L181" i="4"/>
  <c r="G181" i="4"/>
  <c r="K181" i="4" s="1"/>
  <c r="M180" i="4"/>
  <c r="L180" i="4"/>
  <c r="G180" i="4"/>
  <c r="J180" i="4" s="1"/>
  <c r="M179" i="4"/>
  <c r="L179" i="4"/>
  <c r="G179" i="4"/>
  <c r="K179" i="4" s="1"/>
  <c r="M178" i="4"/>
  <c r="L178" i="4"/>
  <c r="G178" i="4"/>
  <c r="K178" i="4" s="1"/>
  <c r="M177" i="4"/>
  <c r="L177" i="4"/>
  <c r="G177" i="4"/>
  <c r="K177" i="4" s="1"/>
  <c r="M176" i="4"/>
  <c r="L176" i="4"/>
  <c r="G176" i="4"/>
  <c r="K176" i="4" s="1"/>
  <c r="M175" i="4"/>
  <c r="L175" i="4"/>
  <c r="G175" i="4"/>
  <c r="K175" i="4" s="1"/>
  <c r="M174" i="4"/>
  <c r="L174" i="4"/>
  <c r="G174" i="4"/>
  <c r="K174" i="4" s="1"/>
  <c r="M173" i="4"/>
  <c r="L173" i="4"/>
  <c r="G173" i="4"/>
  <c r="K173" i="4" s="1"/>
  <c r="M172" i="4"/>
  <c r="L172" i="4"/>
  <c r="G172" i="4"/>
  <c r="K172" i="4" s="1"/>
  <c r="M171" i="4"/>
  <c r="L171" i="4"/>
  <c r="G171" i="4"/>
  <c r="M170" i="4"/>
  <c r="L170" i="4"/>
  <c r="G170" i="4"/>
  <c r="K170" i="4" s="1"/>
  <c r="M169" i="4"/>
  <c r="L169" i="4"/>
  <c r="G169" i="4"/>
  <c r="K169" i="4" s="1"/>
  <c r="M168" i="4"/>
  <c r="L168" i="4"/>
  <c r="G168" i="4"/>
  <c r="K168" i="4" s="1"/>
  <c r="M167" i="4"/>
  <c r="L167" i="4"/>
  <c r="G167" i="4"/>
  <c r="K167" i="4" s="1"/>
  <c r="M166" i="4"/>
  <c r="L166" i="4"/>
  <c r="G166" i="4"/>
  <c r="K166" i="4" s="1"/>
  <c r="M165" i="4"/>
  <c r="L165" i="4"/>
  <c r="G165" i="4"/>
  <c r="K165" i="4" s="1"/>
  <c r="M164" i="4"/>
  <c r="L164" i="4"/>
  <c r="G164" i="4"/>
  <c r="K164" i="4" s="1"/>
  <c r="M163" i="4"/>
  <c r="L163" i="4"/>
  <c r="G163" i="4"/>
  <c r="K163" i="4" s="1"/>
  <c r="M162" i="4"/>
  <c r="L162" i="4"/>
  <c r="G162" i="4"/>
  <c r="K162" i="4" s="1"/>
  <c r="M161" i="4"/>
  <c r="L161" i="4"/>
  <c r="G161" i="4"/>
  <c r="K161" i="4" s="1"/>
  <c r="M160" i="4"/>
  <c r="L160" i="4"/>
  <c r="G160" i="4"/>
  <c r="J160" i="4" s="1"/>
  <c r="M159" i="4"/>
  <c r="L159" i="4"/>
  <c r="G159" i="4"/>
  <c r="K159" i="4" s="1"/>
  <c r="M158" i="4"/>
  <c r="L158" i="4"/>
  <c r="G158" i="4"/>
  <c r="M157" i="4"/>
  <c r="L157" i="4"/>
  <c r="G157" i="4"/>
  <c r="K157" i="4" s="1"/>
  <c r="M156" i="4"/>
  <c r="L156" i="4"/>
  <c r="G156" i="4"/>
  <c r="J156" i="4" s="1"/>
  <c r="M155" i="4"/>
  <c r="L155" i="4"/>
  <c r="G155" i="4"/>
  <c r="M154" i="4"/>
  <c r="L154" i="4"/>
  <c r="G154" i="4"/>
  <c r="K154" i="4" s="1"/>
  <c r="M153" i="4"/>
  <c r="L153" i="4"/>
  <c r="G153" i="4"/>
  <c r="K153" i="4" s="1"/>
  <c r="M152" i="4"/>
  <c r="L152" i="4"/>
  <c r="G152" i="4"/>
  <c r="J152" i="4" s="1"/>
  <c r="M151" i="4"/>
  <c r="L151" i="4"/>
  <c r="G151" i="4"/>
  <c r="M150" i="4"/>
  <c r="L150" i="4"/>
  <c r="G150" i="4"/>
  <c r="M149" i="4"/>
  <c r="L149" i="4"/>
  <c r="G149" i="4"/>
  <c r="K149" i="4" s="1"/>
  <c r="M148" i="4"/>
  <c r="L148" i="4"/>
  <c r="G148" i="4"/>
  <c r="J148" i="4" s="1"/>
  <c r="M147" i="4"/>
  <c r="L147" i="4"/>
  <c r="G147" i="4"/>
  <c r="M146" i="4"/>
  <c r="L146" i="4"/>
  <c r="G146" i="4"/>
  <c r="K146" i="4" s="1"/>
  <c r="M145" i="4"/>
  <c r="L145" i="4"/>
  <c r="G145" i="4"/>
  <c r="K145" i="4" s="1"/>
  <c r="M144" i="4"/>
  <c r="L144" i="4"/>
  <c r="G144" i="4"/>
  <c r="K144" i="4" s="1"/>
  <c r="M143" i="4"/>
  <c r="L143" i="4"/>
  <c r="G143" i="4"/>
  <c r="K143" i="4" s="1"/>
  <c r="M142" i="4"/>
  <c r="L142" i="4"/>
  <c r="G142" i="4"/>
  <c r="M141" i="4"/>
  <c r="L141" i="4"/>
  <c r="G141" i="4"/>
  <c r="M140" i="4"/>
  <c r="L140" i="4"/>
  <c r="G140" i="4"/>
  <c r="J140" i="4" s="1"/>
  <c r="M139" i="4"/>
  <c r="L139" i="4"/>
  <c r="G139" i="4"/>
  <c r="K139" i="4" s="1"/>
  <c r="M138" i="4"/>
  <c r="L138" i="4"/>
  <c r="G138" i="4"/>
  <c r="K138" i="4" s="1"/>
  <c r="M137" i="4"/>
  <c r="L137" i="4"/>
  <c r="G137" i="4"/>
  <c r="K137" i="4" s="1"/>
  <c r="M136" i="4"/>
  <c r="L136" i="4"/>
  <c r="G136" i="4"/>
  <c r="K136" i="4" s="1"/>
  <c r="M135" i="4"/>
  <c r="L135" i="4"/>
  <c r="G135" i="4"/>
  <c r="K135" i="4" s="1"/>
  <c r="M134" i="4"/>
  <c r="L134" i="4"/>
  <c r="G134" i="4"/>
  <c r="K134" i="4" s="1"/>
  <c r="M133" i="4"/>
  <c r="L133" i="4"/>
  <c r="G133" i="4"/>
  <c r="K133" i="4" s="1"/>
  <c r="M132" i="4"/>
  <c r="L132" i="4"/>
  <c r="G132" i="4"/>
  <c r="K132" i="4" s="1"/>
  <c r="M131" i="4"/>
  <c r="L131" i="4"/>
  <c r="G131" i="4"/>
  <c r="K131" i="4" s="1"/>
  <c r="M130" i="4"/>
  <c r="L130" i="4"/>
  <c r="G130" i="4"/>
  <c r="K130" i="4" s="1"/>
  <c r="M129" i="4"/>
  <c r="L129" i="4"/>
  <c r="G129" i="4"/>
  <c r="K129" i="4" s="1"/>
  <c r="M128" i="4"/>
  <c r="L128" i="4"/>
  <c r="G128" i="4"/>
  <c r="K128" i="4" s="1"/>
  <c r="M127" i="4"/>
  <c r="L127" i="4"/>
  <c r="G127" i="4"/>
  <c r="K127" i="4" s="1"/>
  <c r="M126" i="4"/>
  <c r="L126" i="4"/>
  <c r="G126" i="4"/>
  <c r="K126" i="4" s="1"/>
  <c r="M125" i="4"/>
  <c r="L125" i="4"/>
  <c r="G125" i="4"/>
  <c r="K125" i="4" s="1"/>
  <c r="M124" i="4"/>
  <c r="L124" i="4"/>
  <c r="G124" i="4"/>
  <c r="K124" i="4" s="1"/>
  <c r="M123" i="4"/>
  <c r="L123" i="4"/>
  <c r="G123" i="4"/>
  <c r="K123" i="4" s="1"/>
  <c r="M122" i="4"/>
  <c r="L122" i="4"/>
  <c r="G122" i="4"/>
  <c r="K122" i="4" s="1"/>
  <c r="M121" i="4"/>
  <c r="L121" i="4"/>
  <c r="G121" i="4"/>
  <c r="K121" i="4" s="1"/>
  <c r="M120" i="4"/>
  <c r="L120" i="4"/>
  <c r="G120" i="4"/>
  <c r="M119" i="4"/>
  <c r="L119" i="4"/>
  <c r="G119" i="4"/>
  <c r="M118" i="4"/>
  <c r="L118" i="4"/>
  <c r="G118" i="4"/>
  <c r="M117" i="4"/>
  <c r="L117" i="4"/>
  <c r="G117" i="4"/>
  <c r="M116" i="4"/>
  <c r="L116" i="4"/>
  <c r="G116" i="4"/>
  <c r="M115" i="4"/>
  <c r="L115" i="4"/>
  <c r="G115" i="4"/>
  <c r="M114" i="4"/>
  <c r="L114" i="4"/>
  <c r="G114" i="4"/>
  <c r="M113" i="4"/>
  <c r="L113" i="4"/>
  <c r="G113" i="4"/>
  <c r="M112" i="4"/>
  <c r="L112" i="4"/>
  <c r="G112" i="4"/>
  <c r="M111" i="4"/>
  <c r="L111" i="4"/>
  <c r="G111" i="4"/>
  <c r="M110" i="4"/>
  <c r="L110" i="4"/>
  <c r="G110" i="4"/>
  <c r="M109" i="4"/>
  <c r="L109" i="4"/>
  <c r="G109" i="4"/>
  <c r="M108" i="4"/>
  <c r="L108" i="4"/>
  <c r="G108" i="4"/>
  <c r="M107" i="4"/>
  <c r="L107" i="4"/>
  <c r="G107" i="4"/>
  <c r="M106" i="4"/>
  <c r="L106" i="4"/>
  <c r="G106" i="4"/>
  <c r="M105" i="4"/>
  <c r="L105" i="4"/>
  <c r="G105" i="4"/>
  <c r="M104" i="4"/>
  <c r="L104" i="4"/>
  <c r="G104" i="4"/>
  <c r="M103" i="4"/>
  <c r="L103" i="4"/>
  <c r="G103" i="4"/>
  <c r="M102" i="4"/>
  <c r="L102" i="4"/>
  <c r="G102" i="4"/>
  <c r="M101" i="4"/>
  <c r="L101" i="4"/>
  <c r="G101" i="4"/>
  <c r="M100" i="4"/>
  <c r="L100" i="4"/>
  <c r="G100" i="4"/>
  <c r="M99" i="4"/>
  <c r="L99" i="4"/>
  <c r="G99" i="4"/>
  <c r="M98" i="4"/>
  <c r="L98" i="4"/>
  <c r="G98" i="4"/>
  <c r="M97" i="4"/>
  <c r="L97" i="4"/>
  <c r="G97" i="4"/>
  <c r="M96" i="4"/>
  <c r="L96" i="4"/>
  <c r="G96" i="4"/>
  <c r="M95" i="4"/>
  <c r="L95" i="4"/>
  <c r="G95" i="4"/>
  <c r="M94" i="4"/>
  <c r="L94" i="4"/>
  <c r="G94" i="4"/>
  <c r="M93" i="4"/>
  <c r="L93" i="4"/>
  <c r="G93" i="4"/>
  <c r="M92" i="4"/>
  <c r="L92" i="4"/>
  <c r="G92" i="4"/>
  <c r="M91" i="4"/>
  <c r="L91" i="4"/>
  <c r="G91" i="4"/>
  <c r="M90" i="4"/>
  <c r="L90" i="4"/>
  <c r="G90" i="4"/>
  <c r="M89" i="4"/>
  <c r="L89" i="4"/>
  <c r="G89" i="4"/>
  <c r="M88" i="4"/>
  <c r="L88" i="4"/>
  <c r="G88" i="4"/>
  <c r="M87" i="4"/>
  <c r="L87" i="4"/>
  <c r="G87" i="4"/>
  <c r="M86" i="4"/>
  <c r="L86" i="4"/>
  <c r="G86" i="4"/>
  <c r="M85" i="4"/>
  <c r="L85" i="4"/>
  <c r="G85" i="4"/>
  <c r="M84" i="4"/>
  <c r="L84" i="4"/>
  <c r="G84" i="4"/>
  <c r="M83" i="4"/>
  <c r="L83" i="4"/>
  <c r="G83" i="4"/>
  <c r="M82" i="4"/>
  <c r="L82" i="4"/>
  <c r="G82" i="4"/>
  <c r="M81" i="4"/>
  <c r="L81" i="4"/>
  <c r="G81" i="4"/>
  <c r="M80" i="4"/>
  <c r="L80" i="4"/>
  <c r="G80" i="4"/>
  <c r="M79" i="4"/>
  <c r="L79" i="4"/>
  <c r="G79" i="4"/>
  <c r="M78" i="4"/>
  <c r="L78" i="4"/>
  <c r="G78" i="4"/>
  <c r="M77" i="4"/>
  <c r="L77" i="4"/>
  <c r="G77" i="4"/>
  <c r="M76" i="4"/>
  <c r="L76" i="4"/>
  <c r="G76" i="4"/>
  <c r="M75" i="4"/>
  <c r="L75" i="4"/>
  <c r="G75" i="4"/>
  <c r="M74" i="4"/>
  <c r="L74" i="4"/>
  <c r="G74" i="4"/>
  <c r="M73" i="4"/>
  <c r="L73" i="4"/>
  <c r="G73" i="4"/>
  <c r="M72" i="4"/>
  <c r="L72" i="4"/>
  <c r="G72" i="4"/>
  <c r="M71" i="4"/>
  <c r="L71" i="4"/>
  <c r="G71" i="4"/>
  <c r="M70" i="4"/>
  <c r="L70" i="4"/>
  <c r="G70" i="4"/>
  <c r="M69" i="4"/>
  <c r="L69" i="4"/>
  <c r="G69" i="4"/>
  <c r="M68" i="4"/>
  <c r="L68" i="4"/>
  <c r="G68" i="4"/>
  <c r="M67" i="4"/>
  <c r="L67" i="4"/>
  <c r="G67" i="4"/>
  <c r="M66" i="4"/>
  <c r="L66" i="4"/>
  <c r="G66" i="4"/>
  <c r="J66" i="4" s="1"/>
  <c r="M65" i="4"/>
  <c r="L65" i="4"/>
  <c r="G65" i="4"/>
  <c r="K65" i="4" s="1"/>
  <c r="M64" i="4"/>
  <c r="L64" i="4"/>
  <c r="G64" i="4"/>
  <c r="J64" i="4" s="1"/>
  <c r="M63" i="4"/>
  <c r="L63" i="4"/>
  <c r="G63" i="4"/>
  <c r="M62" i="4"/>
  <c r="L62" i="4"/>
  <c r="G62" i="4"/>
  <c r="J62" i="4" s="1"/>
  <c r="M61" i="4"/>
  <c r="L61" i="4"/>
  <c r="G61" i="4"/>
  <c r="K61" i="4" s="1"/>
  <c r="M60" i="4"/>
  <c r="L60" i="4"/>
  <c r="G60" i="4"/>
  <c r="K60" i="4" s="1"/>
  <c r="M59" i="4"/>
  <c r="L59" i="4"/>
  <c r="G59" i="4"/>
  <c r="M58" i="4"/>
  <c r="L58" i="4"/>
  <c r="G58" i="4"/>
  <c r="K58" i="4" s="1"/>
  <c r="M57" i="4"/>
  <c r="L57" i="4"/>
  <c r="G57" i="4"/>
  <c r="K57" i="4" s="1"/>
  <c r="M56" i="4"/>
  <c r="L56" i="4"/>
  <c r="G56" i="4"/>
  <c r="K56" i="4" s="1"/>
  <c r="M55" i="4"/>
  <c r="L55" i="4"/>
  <c r="G55" i="4"/>
  <c r="M54" i="4"/>
  <c r="L54" i="4"/>
  <c r="G54" i="4"/>
  <c r="M53" i="4"/>
  <c r="L53" i="4"/>
  <c r="G53" i="4"/>
  <c r="J53" i="4" s="1"/>
  <c r="M52" i="4"/>
  <c r="L52" i="4"/>
  <c r="G52" i="4"/>
  <c r="J52" i="4" s="1"/>
  <c r="M51" i="4"/>
  <c r="L51" i="4"/>
  <c r="G51" i="4"/>
  <c r="K51" i="4" s="1"/>
  <c r="M50" i="4"/>
  <c r="L50" i="4"/>
  <c r="G50" i="4"/>
  <c r="K50" i="4" s="1"/>
  <c r="M49" i="4"/>
  <c r="L49" i="4"/>
  <c r="G49" i="4"/>
  <c r="J49" i="4" s="1"/>
  <c r="M48" i="4"/>
  <c r="L48" i="4"/>
  <c r="G48" i="4"/>
  <c r="K48" i="4" s="1"/>
  <c r="M47" i="4"/>
  <c r="L47" i="4"/>
  <c r="G47" i="4"/>
  <c r="M46" i="4"/>
  <c r="L46" i="4"/>
  <c r="G46" i="4"/>
  <c r="K46" i="4" s="1"/>
  <c r="M45" i="4"/>
  <c r="L45" i="4"/>
  <c r="G45" i="4"/>
  <c r="M44" i="4"/>
  <c r="L44" i="4"/>
  <c r="G44" i="4"/>
  <c r="K44" i="4" s="1"/>
  <c r="M43" i="4"/>
  <c r="L43" i="4"/>
  <c r="G43" i="4"/>
  <c r="J43" i="4" s="1"/>
  <c r="M42" i="4"/>
  <c r="L42" i="4"/>
  <c r="G42" i="4"/>
  <c r="K42" i="4" s="1"/>
  <c r="M41" i="4"/>
  <c r="L41" i="4"/>
  <c r="G41" i="4"/>
  <c r="M40" i="4"/>
  <c r="L40" i="4"/>
  <c r="G40" i="4"/>
  <c r="K40" i="4" s="1"/>
  <c r="M39" i="4"/>
  <c r="L39" i="4"/>
  <c r="G39" i="4"/>
  <c r="M38" i="4"/>
  <c r="L38" i="4"/>
  <c r="G38" i="4"/>
  <c r="M37" i="4"/>
  <c r="L37" i="4"/>
  <c r="G37" i="4"/>
  <c r="K37" i="4" s="1"/>
  <c r="M36" i="4"/>
  <c r="L36" i="4"/>
  <c r="G36" i="4"/>
  <c r="K36" i="4" s="1"/>
  <c r="M35" i="4"/>
  <c r="L35" i="4"/>
  <c r="G35" i="4"/>
  <c r="M34" i="4"/>
  <c r="L34" i="4"/>
  <c r="G34" i="4"/>
  <c r="K34" i="4" s="1"/>
  <c r="M33" i="4"/>
  <c r="L33" i="4"/>
  <c r="G33" i="4"/>
  <c r="J33" i="4" s="1"/>
  <c r="M32" i="4"/>
  <c r="L32" i="4"/>
  <c r="G32" i="4"/>
  <c r="J32" i="4" s="1"/>
  <c r="M31" i="4"/>
  <c r="L31" i="4"/>
  <c r="G31" i="4"/>
  <c r="K31" i="4" s="1"/>
  <c r="M30" i="4"/>
  <c r="L30" i="4"/>
  <c r="G30" i="4"/>
  <c r="K30" i="4" s="1"/>
  <c r="M29" i="4"/>
  <c r="L29" i="4"/>
  <c r="G29" i="4"/>
  <c r="J29" i="4" s="1"/>
  <c r="M28" i="4"/>
  <c r="L28" i="4"/>
  <c r="G28" i="4"/>
  <c r="K28" i="4" s="1"/>
  <c r="M27" i="4"/>
  <c r="L27" i="4"/>
  <c r="G27" i="4"/>
  <c r="J27" i="4" s="1"/>
  <c r="M26" i="4"/>
  <c r="L26" i="4"/>
  <c r="G26" i="4"/>
  <c r="J26" i="4" s="1"/>
  <c r="M25" i="4"/>
  <c r="L25" i="4"/>
  <c r="G25" i="4"/>
  <c r="K25" i="4" s="1"/>
  <c r="M24" i="4"/>
  <c r="L24" i="4"/>
  <c r="G24" i="4"/>
  <c r="K24" i="4" s="1"/>
  <c r="M23" i="4"/>
  <c r="L23" i="4"/>
  <c r="G23" i="4"/>
  <c r="K23" i="4" s="1"/>
  <c r="M22" i="4"/>
  <c r="L22" i="4"/>
  <c r="G22" i="4"/>
  <c r="K22" i="4" s="1"/>
  <c r="M21" i="4"/>
  <c r="L21" i="4"/>
  <c r="G21" i="4"/>
  <c r="K21" i="4" s="1"/>
  <c r="M20" i="4"/>
  <c r="L20" i="4"/>
  <c r="G20" i="4"/>
  <c r="K20" i="4" s="1"/>
  <c r="M19" i="4"/>
  <c r="L19" i="4"/>
  <c r="G19" i="4"/>
  <c r="K19" i="4" s="1"/>
  <c r="M18" i="4"/>
  <c r="L18" i="4"/>
  <c r="G18" i="4"/>
  <c r="M17" i="4"/>
  <c r="L17" i="4"/>
  <c r="G17" i="4"/>
  <c r="K17" i="4" s="1"/>
  <c r="M16" i="4"/>
  <c r="L16" i="4"/>
  <c r="G16" i="4"/>
  <c r="K16" i="4" s="1"/>
  <c r="M15" i="4"/>
  <c r="L15" i="4"/>
  <c r="G15" i="4"/>
  <c r="K15" i="4" s="1"/>
  <c r="M14" i="4"/>
  <c r="L14" i="4"/>
  <c r="G14" i="4"/>
  <c r="K14" i="4" s="1"/>
  <c r="M13" i="4"/>
  <c r="L13" i="4"/>
  <c r="G13" i="4"/>
  <c r="J13" i="4" s="1"/>
  <c r="M12" i="4"/>
  <c r="L12" i="4"/>
  <c r="G12" i="4"/>
  <c r="J12" i="4" s="1"/>
  <c r="M11" i="4"/>
  <c r="L11" i="4"/>
  <c r="G11" i="4"/>
  <c r="K11" i="4" s="1"/>
  <c r="M10" i="4"/>
  <c r="L10" i="4"/>
  <c r="G10" i="4"/>
  <c r="J10" i="4" s="1"/>
  <c r="M9" i="4"/>
  <c r="L9" i="4"/>
  <c r="G9" i="4"/>
  <c r="K9" i="4" s="1"/>
  <c r="M8" i="4"/>
  <c r="L8" i="4"/>
  <c r="G8" i="4"/>
  <c r="J8" i="4" s="1"/>
  <c r="M7" i="4"/>
  <c r="L7" i="4"/>
  <c r="G7" i="4"/>
  <c r="K7" i="4" s="1"/>
  <c r="M6" i="4"/>
  <c r="L6" i="4"/>
  <c r="G6" i="4"/>
  <c r="J6" i="4" s="1"/>
  <c r="M5" i="4"/>
  <c r="L5" i="4"/>
  <c r="G5" i="4"/>
  <c r="K5" i="4" s="1"/>
  <c r="M4" i="4"/>
  <c r="L4" i="4"/>
  <c r="G4" i="4"/>
  <c r="K4" i="4" s="1"/>
  <c r="M3" i="4"/>
  <c r="L3" i="4"/>
  <c r="G3" i="4"/>
  <c r="K3" i="4" s="1"/>
  <c r="K11" i="3"/>
  <c r="H11" i="3"/>
  <c r="L11" i="3" s="1"/>
  <c r="M11" i="3" s="1"/>
  <c r="F11" i="3"/>
  <c r="I11" i="3" s="1"/>
  <c r="Q10" i="3"/>
  <c r="K10" i="3"/>
  <c r="H10" i="3"/>
  <c r="L10" i="3" s="1"/>
  <c r="M10" i="3" s="1"/>
  <c r="F10" i="3"/>
  <c r="I10" i="3" s="1"/>
  <c r="Q9" i="3"/>
  <c r="K9" i="3"/>
  <c r="H9" i="3"/>
  <c r="L9" i="3" s="1"/>
  <c r="M9" i="3" s="1"/>
  <c r="F9" i="3"/>
  <c r="I9" i="3" s="1"/>
  <c r="Q8" i="3"/>
  <c r="K8" i="3"/>
  <c r="H8" i="3"/>
  <c r="L8" i="3" s="1"/>
  <c r="M8" i="3" s="1"/>
  <c r="F8" i="3"/>
  <c r="I8" i="3" s="1"/>
  <c r="Q7" i="3"/>
  <c r="K7" i="3"/>
  <c r="H7" i="3"/>
  <c r="F7" i="3"/>
  <c r="I7" i="3" s="1"/>
  <c r="Q6" i="3"/>
  <c r="K6" i="3"/>
  <c r="H6" i="3"/>
  <c r="L6" i="3" s="1"/>
  <c r="M6" i="3" s="1"/>
  <c r="F6" i="3"/>
  <c r="I6" i="3" s="1"/>
  <c r="Q5" i="3"/>
  <c r="K5" i="3"/>
  <c r="H5" i="3"/>
  <c r="L5" i="3" s="1"/>
  <c r="M5" i="3" s="1"/>
  <c r="F5" i="3"/>
  <c r="I5" i="3" s="1"/>
  <c r="Q4" i="3"/>
  <c r="K4" i="3"/>
  <c r="H4" i="3"/>
  <c r="L4" i="3" s="1"/>
  <c r="M4" i="3" s="1"/>
  <c r="F4" i="3"/>
  <c r="I4" i="3" s="1"/>
  <c r="D14" i="3" l="1"/>
  <c r="J14" i="4"/>
  <c r="J176" i="4"/>
  <c r="J267" i="4"/>
  <c r="J311" i="4"/>
  <c r="K359" i="4"/>
  <c r="K140" i="4"/>
  <c r="J302" i="4"/>
  <c r="J376" i="4"/>
  <c r="J7" i="4"/>
  <c r="K49" i="4"/>
  <c r="J332" i="4"/>
  <c r="J358" i="4"/>
  <c r="J16" i="4"/>
  <c r="J168" i="4"/>
  <c r="K354" i="4"/>
  <c r="K8" i="4"/>
  <c r="J17" i="4"/>
  <c r="J42" i="4"/>
  <c r="J44" i="4"/>
  <c r="J172" i="4"/>
  <c r="J371" i="4"/>
  <c r="J46" i="4"/>
  <c r="J144" i="4"/>
  <c r="K53" i="4"/>
  <c r="J25" i="4"/>
  <c r="K33" i="4"/>
  <c r="J188" i="4"/>
  <c r="J285" i="4"/>
  <c r="J287" i="4"/>
  <c r="K375" i="4"/>
  <c r="J24" i="4"/>
  <c r="K32" i="4"/>
  <c r="J61" i="4"/>
  <c r="J265" i="4"/>
  <c r="J305" i="4"/>
  <c r="K356" i="4"/>
  <c r="J36" i="4"/>
  <c r="F14" i="3"/>
  <c r="H14" i="3"/>
  <c r="L7" i="3"/>
  <c r="M7" i="3" s="1"/>
  <c r="J271" i="4"/>
  <c r="J15" i="4"/>
  <c r="K52" i="4"/>
  <c r="J57" i="4"/>
  <c r="J60" i="4"/>
  <c r="K63" i="4"/>
  <c r="K151" i="4"/>
  <c r="K202" i="4"/>
  <c r="K279" i="4"/>
  <c r="K286" i="4"/>
  <c r="K289" i="4"/>
  <c r="J295" i="4"/>
  <c r="K309" i="4"/>
  <c r="K327" i="4"/>
  <c r="J364" i="4"/>
  <c r="J374" i="4"/>
  <c r="J40" i="4"/>
  <c r="J56" i="4"/>
  <c r="K171" i="4"/>
  <c r="K303" i="4"/>
  <c r="K310" i="4"/>
  <c r="K313" i="4"/>
  <c r="K345" i="4"/>
  <c r="J353" i="4"/>
  <c r="J357" i="4"/>
  <c r="J363" i="4"/>
  <c r="K369" i="4"/>
  <c r="J373" i="4"/>
  <c r="K377" i="4"/>
  <c r="K13" i="4"/>
  <c r="K18" i="4"/>
  <c r="J21" i="4"/>
  <c r="K45" i="4"/>
  <c r="J59" i="4"/>
  <c r="K62" i="4"/>
  <c r="J63" i="4"/>
  <c r="J145" i="4"/>
  <c r="J192" i="4"/>
  <c r="K198" i="4"/>
  <c r="J216" i="4"/>
  <c r="J224" i="4"/>
  <c r="J232" i="4"/>
  <c r="J240" i="4"/>
  <c r="J248" i="4"/>
  <c r="J256" i="4"/>
  <c r="K269" i="4"/>
  <c r="K270" i="4"/>
  <c r="K284" i="4"/>
  <c r="K293" i="4"/>
  <c r="K335" i="4"/>
  <c r="K338" i="4"/>
  <c r="K348" i="4"/>
  <c r="J352" i="4"/>
  <c r="J362" i="4"/>
  <c r="K66" i="4"/>
  <c r="K147" i="4"/>
  <c r="K150" i="4"/>
  <c r="K294" i="4"/>
  <c r="K297" i="4"/>
  <c r="K323" i="4"/>
  <c r="K326" i="4"/>
  <c r="J361" i="4"/>
  <c r="J3" i="4"/>
  <c r="K29" i="4"/>
  <c r="J48" i="4"/>
  <c r="K54" i="4"/>
  <c r="K194" i="4"/>
  <c r="J204" i="4"/>
  <c r="J218" i="4"/>
  <c r="J226" i="4"/>
  <c r="J234" i="4"/>
  <c r="J242" i="4"/>
  <c r="K263" i="4"/>
  <c r="K277" i="4"/>
  <c r="J360" i="4"/>
  <c r="J372" i="4"/>
  <c r="K6" i="4"/>
  <c r="K12" i="4"/>
  <c r="K38" i="4"/>
  <c r="K41" i="4"/>
  <c r="J58" i="4"/>
  <c r="K64" i="4"/>
  <c r="K155" i="4"/>
  <c r="K158" i="4"/>
  <c r="J164" i="4"/>
  <c r="K212" i="4"/>
  <c r="J215" i="4"/>
  <c r="J223" i="4"/>
  <c r="J231" i="4"/>
  <c r="J239" i="4"/>
  <c r="J247" i="4"/>
  <c r="J255" i="4"/>
  <c r="J263" i="4"/>
  <c r="K268" i="4"/>
  <c r="K271" i="4"/>
  <c r="K274" i="4"/>
  <c r="K278" i="4"/>
  <c r="K281" i="4"/>
  <c r="K292" i="4"/>
  <c r="K301" i="4"/>
  <c r="K331" i="4"/>
  <c r="K334" i="4"/>
  <c r="J340" i="4"/>
  <c r="J355" i="4"/>
  <c r="J365" i="4"/>
  <c r="J368" i="4"/>
  <c r="J9" i="4"/>
  <c r="J20" i="4"/>
  <c r="J19" i="4"/>
  <c r="K26" i="4"/>
  <c r="J34" i="4"/>
  <c r="J38" i="4"/>
  <c r="J51" i="4"/>
  <c r="K55" i="4"/>
  <c r="J55" i="4"/>
  <c r="K59" i="4"/>
  <c r="K69" i="4"/>
  <c r="J69" i="4"/>
  <c r="K77" i="4"/>
  <c r="J77" i="4"/>
  <c r="K85" i="4"/>
  <c r="J85" i="4"/>
  <c r="K93" i="4"/>
  <c r="J93" i="4"/>
  <c r="K101" i="4"/>
  <c r="J101" i="4"/>
  <c r="K109" i="4"/>
  <c r="J109" i="4"/>
  <c r="K117" i="4"/>
  <c r="J117" i="4"/>
  <c r="K141" i="4"/>
  <c r="J141" i="4"/>
  <c r="K156" i="4"/>
  <c r="K283" i="4"/>
  <c r="J283" i="4"/>
  <c r="K298" i="4"/>
  <c r="J298" i="4"/>
  <c r="K90" i="4"/>
  <c r="J90" i="4"/>
  <c r="K98" i="4"/>
  <c r="J98" i="4"/>
  <c r="K106" i="4"/>
  <c r="J106" i="4"/>
  <c r="K114" i="4"/>
  <c r="J114" i="4"/>
  <c r="J18" i="4"/>
  <c r="J50" i="4"/>
  <c r="J54" i="4"/>
  <c r="J65" i="4"/>
  <c r="K71" i="4"/>
  <c r="J71" i="4"/>
  <c r="K79" i="4"/>
  <c r="J79" i="4"/>
  <c r="K87" i="4"/>
  <c r="J87" i="4"/>
  <c r="K95" i="4"/>
  <c r="J95" i="4"/>
  <c r="K103" i="4"/>
  <c r="J103" i="4"/>
  <c r="K111" i="4"/>
  <c r="J111" i="4"/>
  <c r="K119" i="4"/>
  <c r="J119" i="4"/>
  <c r="K74" i="4"/>
  <c r="J74" i="4"/>
  <c r="K82" i="4"/>
  <c r="J82" i="4"/>
  <c r="J5" i="4"/>
  <c r="J23" i="4"/>
  <c r="K27" i="4"/>
  <c r="J28" i="4"/>
  <c r="J37" i="4"/>
  <c r="K68" i="4"/>
  <c r="J68" i="4"/>
  <c r="K76" i="4"/>
  <c r="J76" i="4"/>
  <c r="K84" i="4"/>
  <c r="J84" i="4"/>
  <c r="K92" i="4"/>
  <c r="J92" i="4"/>
  <c r="K100" i="4"/>
  <c r="J100" i="4"/>
  <c r="K108" i="4"/>
  <c r="J108" i="4"/>
  <c r="K116" i="4"/>
  <c r="J116" i="4"/>
  <c r="J143" i="4"/>
  <c r="K152" i="4"/>
  <c r="K184" i="4"/>
  <c r="K200" i="4"/>
  <c r="J4" i="4"/>
  <c r="J11" i="4"/>
  <c r="J22" i="4"/>
  <c r="J45" i="4"/>
  <c r="K81" i="4"/>
  <c r="J81" i="4"/>
  <c r="K89" i="4"/>
  <c r="J89" i="4"/>
  <c r="K97" i="4"/>
  <c r="J97" i="4"/>
  <c r="K105" i="4"/>
  <c r="J105" i="4"/>
  <c r="K113" i="4"/>
  <c r="J113" i="4"/>
  <c r="J41" i="4"/>
  <c r="K73" i="4"/>
  <c r="J73" i="4"/>
  <c r="K35" i="4"/>
  <c r="K67" i="4"/>
  <c r="J67" i="4"/>
  <c r="K70" i="4"/>
  <c r="J70" i="4"/>
  <c r="K78" i="4"/>
  <c r="J78" i="4"/>
  <c r="K86" i="4"/>
  <c r="J86" i="4"/>
  <c r="K94" i="4"/>
  <c r="J94" i="4"/>
  <c r="K102" i="4"/>
  <c r="J102" i="4"/>
  <c r="K110" i="4"/>
  <c r="J110" i="4"/>
  <c r="K118" i="4"/>
  <c r="J118" i="4"/>
  <c r="K160" i="4"/>
  <c r="K196" i="4"/>
  <c r="K10" i="4"/>
  <c r="J30" i="4"/>
  <c r="J31" i="4"/>
  <c r="J35" i="4"/>
  <c r="K39" i="4"/>
  <c r="J39" i="4"/>
  <c r="K43" i="4"/>
  <c r="K75" i="4"/>
  <c r="J75" i="4"/>
  <c r="K83" i="4"/>
  <c r="J83" i="4"/>
  <c r="K91" i="4"/>
  <c r="J91" i="4"/>
  <c r="K99" i="4"/>
  <c r="J99" i="4"/>
  <c r="K107" i="4"/>
  <c r="J107" i="4"/>
  <c r="K115" i="4"/>
  <c r="J115" i="4"/>
  <c r="K142" i="4"/>
  <c r="J142" i="4"/>
  <c r="K148" i="4"/>
  <c r="K180" i="4"/>
  <c r="K47" i="4"/>
  <c r="J47" i="4"/>
  <c r="K72" i="4"/>
  <c r="J72" i="4"/>
  <c r="K80" i="4"/>
  <c r="J80" i="4"/>
  <c r="K88" i="4"/>
  <c r="J88" i="4"/>
  <c r="K96" i="4"/>
  <c r="J96" i="4"/>
  <c r="K104" i="4"/>
  <c r="J104" i="4"/>
  <c r="K112" i="4"/>
  <c r="J112" i="4"/>
  <c r="K120" i="4"/>
  <c r="J120" i="4"/>
  <c r="K209" i="4"/>
  <c r="J147" i="4"/>
  <c r="J151" i="4"/>
  <c r="J155" i="4"/>
  <c r="J159" i="4"/>
  <c r="J163" i="4"/>
  <c r="J167" i="4"/>
  <c r="J171" i="4"/>
  <c r="J175" i="4"/>
  <c r="J179" i="4"/>
  <c r="J183" i="4"/>
  <c r="J187" i="4"/>
  <c r="J191" i="4"/>
  <c r="J195" i="4"/>
  <c r="J199" i="4"/>
  <c r="J203" i="4"/>
  <c r="J207" i="4"/>
  <c r="J146" i="4"/>
  <c r="J150" i="4"/>
  <c r="J154" i="4"/>
  <c r="J158" i="4"/>
  <c r="J162" i="4"/>
  <c r="J166" i="4"/>
  <c r="J170" i="4"/>
  <c r="J174" i="4"/>
  <c r="J178" i="4"/>
  <c r="J182" i="4"/>
  <c r="J186" i="4"/>
  <c r="J190" i="4"/>
  <c r="J194" i="4"/>
  <c r="J198" i="4"/>
  <c r="J202" i="4"/>
  <c r="J206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K211" i="4"/>
  <c r="K272" i="4"/>
  <c r="J272" i="4"/>
  <c r="J149" i="4"/>
  <c r="J153" i="4"/>
  <c r="J157" i="4"/>
  <c r="J161" i="4"/>
  <c r="J165" i="4"/>
  <c r="J169" i="4"/>
  <c r="J173" i="4"/>
  <c r="J177" i="4"/>
  <c r="J181" i="4"/>
  <c r="J185" i="4"/>
  <c r="J189" i="4"/>
  <c r="J193" i="4"/>
  <c r="J197" i="4"/>
  <c r="J201" i="4"/>
  <c r="J205" i="4"/>
  <c r="J208" i="4"/>
  <c r="K214" i="4"/>
  <c r="K218" i="4"/>
  <c r="K222" i="4"/>
  <c r="K226" i="4"/>
  <c r="K230" i="4"/>
  <c r="K234" i="4"/>
  <c r="K238" i="4"/>
  <c r="K242" i="4"/>
  <c r="K246" i="4"/>
  <c r="K250" i="4"/>
  <c r="K254" i="4"/>
  <c r="K258" i="4"/>
  <c r="J273" i="4"/>
  <c r="J274" i="4"/>
  <c r="K307" i="4"/>
  <c r="J307" i="4"/>
  <c r="J316" i="4"/>
  <c r="K336" i="4"/>
  <c r="J246" i="4"/>
  <c r="J250" i="4"/>
  <c r="J254" i="4"/>
  <c r="J258" i="4"/>
  <c r="J262" i="4"/>
  <c r="J266" i="4"/>
  <c r="J276" i="4"/>
  <c r="K282" i="4"/>
  <c r="J282" i="4"/>
  <c r="K324" i="4"/>
  <c r="K213" i="4"/>
  <c r="K217" i="4"/>
  <c r="K221" i="4"/>
  <c r="K225" i="4"/>
  <c r="K229" i="4"/>
  <c r="K233" i="4"/>
  <c r="K237" i="4"/>
  <c r="K241" i="4"/>
  <c r="K245" i="4"/>
  <c r="K249" i="4"/>
  <c r="K253" i="4"/>
  <c r="K257" i="4"/>
  <c r="K261" i="4"/>
  <c r="K291" i="4"/>
  <c r="J291" i="4"/>
  <c r="J300" i="4"/>
  <c r="K306" i="4"/>
  <c r="J306" i="4"/>
  <c r="K315" i="4"/>
  <c r="J315" i="4"/>
  <c r="J344" i="4"/>
  <c r="K344" i="4"/>
  <c r="J212" i="4"/>
  <c r="K216" i="4"/>
  <c r="K220" i="4"/>
  <c r="K224" i="4"/>
  <c r="K228" i="4"/>
  <c r="K232" i="4"/>
  <c r="K236" i="4"/>
  <c r="K240" i="4"/>
  <c r="K244" i="4"/>
  <c r="K248" i="4"/>
  <c r="K252" i="4"/>
  <c r="K256" i="4"/>
  <c r="K260" i="4"/>
  <c r="J269" i="4"/>
  <c r="K275" i="4"/>
  <c r="J275" i="4"/>
  <c r="J284" i="4"/>
  <c r="K290" i="4"/>
  <c r="J290" i="4"/>
  <c r="K320" i="4"/>
  <c r="J264" i="4"/>
  <c r="J268" i="4"/>
  <c r="K299" i="4"/>
  <c r="J299" i="4"/>
  <c r="J308" i="4"/>
  <c r="K314" i="4"/>
  <c r="J314" i="4"/>
  <c r="K340" i="4"/>
  <c r="J210" i="4"/>
  <c r="K215" i="4"/>
  <c r="K219" i="4"/>
  <c r="K223" i="4"/>
  <c r="K227" i="4"/>
  <c r="K231" i="4"/>
  <c r="K235" i="4"/>
  <c r="K239" i="4"/>
  <c r="K243" i="4"/>
  <c r="K247" i="4"/>
  <c r="K251" i="4"/>
  <c r="K255" i="4"/>
  <c r="K259" i="4"/>
  <c r="K328" i="4"/>
  <c r="J367" i="4"/>
  <c r="J319" i="4"/>
  <c r="J323" i="4"/>
  <c r="J327" i="4"/>
  <c r="J331" i="4"/>
  <c r="J335" i="4"/>
  <c r="J339" i="4"/>
  <c r="J343" i="4"/>
  <c r="J347" i="4"/>
  <c r="J351" i="4"/>
  <c r="J369" i="4"/>
  <c r="J318" i="4"/>
  <c r="J322" i="4"/>
  <c r="J326" i="4"/>
  <c r="J330" i="4"/>
  <c r="J334" i="4"/>
  <c r="J338" i="4"/>
  <c r="K339" i="4"/>
  <c r="J342" i="4"/>
  <c r="K343" i="4"/>
  <c r="J346" i="4"/>
  <c r="K347" i="4"/>
  <c r="J350" i="4"/>
  <c r="K368" i="4"/>
  <c r="J280" i="4"/>
  <c r="J288" i="4"/>
  <c r="J296" i="4"/>
  <c r="J304" i="4"/>
  <c r="J312" i="4"/>
  <c r="J317" i="4"/>
  <c r="J321" i="4"/>
  <c r="J325" i="4"/>
  <c r="J329" i="4"/>
  <c r="J333" i="4"/>
  <c r="J337" i="4"/>
  <c r="J341" i="4"/>
  <c r="J349" i="4"/>
  <c r="K370" i="4"/>
  <c r="K366" i="4"/>
  <c r="J14" i="3" l="1"/>
</calcChain>
</file>

<file path=xl/sharedStrings.xml><?xml version="1.0" encoding="utf-8"?>
<sst xmlns="http://schemas.openxmlformats.org/spreadsheetml/2006/main" count="1087" uniqueCount="293">
  <si>
    <t>Produit</t>
  </si>
  <si>
    <t>Prix TTC</t>
  </si>
  <si>
    <t>Prix Vente</t>
  </si>
  <si>
    <t>Blanc</t>
  </si>
  <si>
    <t>Champigny</t>
  </si>
  <si>
    <t>Rosé</t>
  </si>
  <si>
    <t>Saumur Rouge</t>
  </si>
  <si>
    <t>Bières</t>
  </si>
  <si>
    <t>Perrier</t>
  </si>
  <si>
    <t>Schweppes</t>
  </si>
  <si>
    <t>Coca</t>
  </si>
  <si>
    <t>Eau Alix</t>
  </si>
  <si>
    <t>Mousseux</t>
  </si>
  <si>
    <t>Orangina</t>
  </si>
  <si>
    <t>Café</t>
  </si>
  <si>
    <t>Eau 1,5</t>
  </si>
  <si>
    <t>Cidre 0,75</t>
  </si>
  <si>
    <t>Cidre 0,25</t>
  </si>
  <si>
    <t>Bieres sup</t>
  </si>
  <si>
    <t>Panaché</t>
  </si>
  <si>
    <t>Ricqles</t>
  </si>
  <si>
    <t>Bière Pression</t>
  </si>
  <si>
    <t>Bière sans alcool</t>
  </si>
  <si>
    <t>Saint Nicolas 0,75 cl</t>
  </si>
  <si>
    <t>Couleur</t>
  </si>
  <si>
    <t>Nbre de pièces par rouleaux</t>
  </si>
  <si>
    <t>Total par rouleaux</t>
  </si>
  <si>
    <t>Nbre de rouleaux</t>
  </si>
  <si>
    <t>Montant par rouleaux</t>
  </si>
  <si>
    <t>Pièces restantes</t>
  </si>
  <si>
    <t>Montant pièces restantes</t>
  </si>
  <si>
    <t>Nbre de pièces Total</t>
  </si>
  <si>
    <t>Montant total des pièces</t>
  </si>
  <si>
    <t>Valeurs du billet</t>
  </si>
  <si>
    <t>Nbre de billet</t>
  </si>
  <si>
    <t>Montant total des billets</t>
  </si>
  <si>
    <t>Chèque</t>
  </si>
  <si>
    <t>Montant Total des rouleaux</t>
  </si>
  <si>
    <t>Montant Total du mois</t>
  </si>
  <si>
    <t>Date</t>
  </si>
  <si>
    <t>ID</t>
  </si>
  <si>
    <t>Boissons</t>
  </si>
  <si>
    <t>Début Frigo</t>
  </si>
  <si>
    <t>Fin de Grigo</t>
  </si>
  <si>
    <t>Sortie Cave</t>
  </si>
  <si>
    <t>Boissons Consommées</t>
  </si>
  <si>
    <t>Prix de vente</t>
  </si>
  <si>
    <t>Prix Achat</t>
  </si>
  <si>
    <t>Bénéfice</t>
  </si>
  <si>
    <t>Total Ventes</t>
  </si>
  <si>
    <t>Mois</t>
  </si>
  <si>
    <t>Année</t>
  </si>
  <si>
    <t>31/12/2018</t>
  </si>
  <si>
    <t>31/10/2018</t>
  </si>
  <si>
    <t>31/01/2018</t>
  </si>
  <si>
    <t>30/11/2018</t>
  </si>
  <si>
    <t>30/10/2018</t>
  </si>
  <si>
    <t>28/02/2018</t>
  </si>
  <si>
    <t>31/01/2019</t>
  </si>
  <si>
    <t>Désignation</t>
  </si>
  <si>
    <t>Montant</t>
  </si>
  <si>
    <t>Recette Bar</t>
  </si>
  <si>
    <t>Boules</t>
  </si>
  <si>
    <t>Cotisations</t>
  </si>
  <si>
    <t>Engagements</t>
  </si>
  <si>
    <t>Crédit mois précédent</t>
  </si>
  <si>
    <t>Divers</t>
  </si>
  <si>
    <t>Intérêt banque</t>
  </si>
  <si>
    <t>Manque à gagner</t>
  </si>
  <si>
    <t>Nbre de piéces par rouleaux</t>
  </si>
  <si>
    <t>31/01/2023</t>
  </si>
  <si>
    <t>Id</t>
  </si>
  <si>
    <t>Étiquettes de lignes</t>
  </si>
  <si>
    <t>Total général</t>
  </si>
  <si>
    <t>Somme de Montant</t>
  </si>
  <si>
    <t>28/02/2023</t>
  </si>
  <si>
    <t>31,5</t>
  </si>
  <si>
    <t>Total Consommation</t>
  </si>
  <si>
    <t>Somme des Ventes</t>
  </si>
  <si>
    <t>Recette</t>
  </si>
  <si>
    <t>Achat vin</t>
  </si>
  <si>
    <t>Achat autre boisson</t>
  </si>
  <si>
    <t>Frais de fonctionnement</t>
  </si>
  <si>
    <t>Frais généraux</t>
  </si>
  <si>
    <t>Frais de réception</t>
  </si>
  <si>
    <t>Frais de déplacement</t>
  </si>
  <si>
    <t>Entretien</t>
  </si>
  <si>
    <t>Divers dépense</t>
  </si>
  <si>
    <t>Divers recette</t>
  </si>
  <si>
    <t>Libellé Dépenses</t>
  </si>
  <si>
    <t>Libelle Recettes</t>
  </si>
  <si>
    <t>Frais de bureau</t>
  </si>
  <si>
    <t>Mise à jour le :</t>
  </si>
  <si>
    <t>Saint Nicolas 0,50</t>
  </si>
  <si>
    <t>31/07/2024</t>
  </si>
  <si>
    <t>Réception recette</t>
  </si>
  <si>
    <t>31/08/24</t>
  </si>
  <si>
    <t>31/07/24</t>
  </si>
  <si>
    <t>30/09/24</t>
  </si>
  <si>
    <t>30/10/24</t>
  </si>
  <si>
    <t>2023</t>
  </si>
  <si>
    <t>janv</t>
  </si>
  <si>
    <t>févr</t>
  </si>
  <si>
    <t>2024</t>
  </si>
  <si>
    <t>mars</t>
  </si>
  <si>
    <t>avr</t>
  </si>
  <si>
    <t>mai</t>
  </si>
  <si>
    <t>juin</t>
  </si>
  <si>
    <t>juil</t>
  </si>
  <si>
    <t>août</t>
  </si>
  <si>
    <t>sept</t>
  </si>
  <si>
    <t>oct</t>
  </si>
  <si>
    <t/>
  </si>
  <si>
    <t>Recette bar</t>
  </si>
  <si>
    <t>Excedent</t>
  </si>
  <si>
    <t>Dépenses</t>
  </si>
  <si>
    <t>E0001</t>
  </si>
  <si>
    <t>E0002</t>
  </si>
  <si>
    <t>E0003</t>
  </si>
  <si>
    <t>E0004</t>
  </si>
  <si>
    <t>E0005</t>
  </si>
  <si>
    <t>E0006</t>
  </si>
  <si>
    <t>E0007</t>
  </si>
  <si>
    <t>E0008</t>
  </si>
  <si>
    <t>E0009</t>
  </si>
  <si>
    <t>E0010</t>
  </si>
  <si>
    <t>E0011</t>
  </si>
  <si>
    <t>E0012</t>
  </si>
  <si>
    <t>E0013</t>
  </si>
  <si>
    <t>E0014</t>
  </si>
  <si>
    <t>E0015</t>
  </si>
  <si>
    <t>E0016</t>
  </si>
  <si>
    <t>E0017</t>
  </si>
  <si>
    <t>E0018</t>
  </si>
  <si>
    <t>E0019</t>
  </si>
  <si>
    <t>E0020</t>
  </si>
  <si>
    <t>E0021</t>
  </si>
  <si>
    <t>E0022</t>
  </si>
  <si>
    <t>E0023</t>
  </si>
  <si>
    <t>E0024</t>
  </si>
  <si>
    <t>E0025</t>
  </si>
  <si>
    <t>E0026</t>
  </si>
  <si>
    <t>E0027</t>
  </si>
  <si>
    <t>E0028</t>
  </si>
  <si>
    <t>E0029</t>
  </si>
  <si>
    <t>E0030</t>
  </si>
  <si>
    <t>E0031</t>
  </si>
  <si>
    <t>E0032</t>
  </si>
  <si>
    <t>E0033</t>
  </si>
  <si>
    <t>E0034</t>
  </si>
  <si>
    <t>E0035</t>
  </si>
  <si>
    <t>E0036</t>
  </si>
  <si>
    <t>E0037</t>
  </si>
  <si>
    <t>E0038</t>
  </si>
  <si>
    <t>E0039</t>
  </si>
  <si>
    <t>E0040</t>
  </si>
  <si>
    <t>E0041</t>
  </si>
  <si>
    <t>E0042</t>
  </si>
  <si>
    <t>E0043</t>
  </si>
  <si>
    <t>E0044</t>
  </si>
  <si>
    <t>E0045</t>
  </si>
  <si>
    <t>E0046</t>
  </si>
  <si>
    <t>E0047</t>
  </si>
  <si>
    <t>E0048</t>
  </si>
  <si>
    <t>E0049</t>
  </si>
  <si>
    <t>E0050</t>
  </si>
  <si>
    <t>E0051</t>
  </si>
  <si>
    <t>E0052</t>
  </si>
  <si>
    <t>E0053</t>
  </si>
  <si>
    <t>E0054</t>
  </si>
  <si>
    <t>E0055</t>
  </si>
  <si>
    <t>E0056</t>
  </si>
  <si>
    <t>E0057</t>
  </si>
  <si>
    <t>E0058</t>
  </si>
  <si>
    <t>E0059</t>
  </si>
  <si>
    <t>E0060</t>
  </si>
  <si>
    <t>E0061</t>
  </si>
  <si>
    <t>E0062</t>
  </si>
  <si>
    <t>E0063</t>
  </si>
  <si>
    <t>E0064</t>
  </si>
  <si>
    <t>E0065</t>
  </si>
  <si>
    <t>E0066</t>
  </si>
  <si>
    <t>E0067</t>
  </si>
  <si>
    <t>E0068</t>
  </si>
  <si>
    <t>E0069</t>
  </si>
  <si>
    <t>E0070</t>
  </si>
  <si>
    <t>E0071</t>
  </si>
  <si>
    <t>E0072</t>
  </si>
  <si>
    <t>E0073</t>
  </si>
  <si>
    <t>E0074</t>
  </si>
  <si>
    <t>E0075</t>
  </si>
  <si>
    <t>E0076</t>
  </si>
  <si>
    <t>E0077</t>
  </si>
  <si>
    <t>E0078</t>
  </si>
  <si>
    <t>E0079</t>
  </si>
  <si>
    <t>E0080</t>
  </si>
  <si>
    <t>E0081</t>
  </si>
  <si>
    <t>E0082</t>
  </si>
  <si>
    <t>E0083</t>
  </si>
  <si>
    <t>E0084</t>
  </si>
  <si>
    <t>E0085</t>
  </si>
  <si>
    <t>E0086</t>
  </si>
  <si>
    <t>E0087</t>
  </si>
  <si>
    <t>E0088</t>
  </si>
  <si>
    <t>E0089</t>
  </si>
  <si>
    <t>E0090</t>
  </si>
  <si>
    <t>E0091</t>
  </si>
  <si>
    <t>E0092</t>
  </si>
  <si>
    <t>E0093</t>
  </si>
  <si>
    <t>E0094</t>
  </si>
  <si>
    <t>E0095</t>
  </si>
  <si>
    <t>E0096</t>
  </si>
  <si>
    <t>E0097</t>
  </si>
  <si>
    <t>E0098</t>
  </si>
  <si>
    <t>E0099</t>
  </si>
  <si>
    <t>E0100</t>
  </si>
  <si>
    <t>E0101</t>
  </si>
  <si>
    <t>E0102</t>
  </si>
  <si>
    <t>E0103</t>
  </si>
  <si>
    <t>E0104</t>
  </si>
  <si>
    <t>E0105</t>
  </si>
  <si>
    <t>E0106</t>
  </si>
  <si>
    <t>E0107</t>
  </si>
  <si>
    <t>E0108</t>
  </si>
  <si>
    <t>E0109</t>
  </si>
  <si>
    <t>E0110</t>
  </si>
  <si>
    <t>E0111</t>
  </si>
  <si>
    <t>E0112</t>
  </si>
  <si>
    <t>E0113</t>
  </si>
  <si>
    <t>E0114</t>
  </si>
  <si>
    <t>E0115</t>
  </si>
  <si>
    <t>E0116</t>
  </si>
  <si>
    <t>E0117</t>
  </si>
  <si>
    <t>E0118</t>
  </si>
  <si>
    <t>E0119</t>
  </si>
  <si>
    <t>E0120</t>
  </si>
  <si>
    <t>E0121</t>
  </si>
  <si>
    <t>E0122</t>
  </si>
  <si>
    <t>E0123</t>
  </si>
  <si>
    <t>E0124</t>
  </si>
  <si>
    <t>E0125</t>
  </si>
  <si>
    <t>E0126</t>
  </si>
  <si>
    <t>E0127</t>
  </si>
  <si>
    <t>E0128</t>
  </si>
  <si>
    <t>E0129</t>
  </si>
  <si>
    <t>E0130</t>
  </si>
  <si>
    <t>E0131</t>
  </si>
  <si>
    <t>E0132</t>
  </si>
  <si>
    <t>E0133</t>
  </si>
  <si>
    <t>E0134</t>
  </si>
  <si>
    <t>E0135</t>
  </si>
  <si>
    <t>E0136</t>
  </si>
  <si>
    <t>E0137</t>
  </si>
  <si>
    <t>E0138</t>
  </si>
  <si>
    <t>E0139</t>
  </si>
  <si>
    <t>E0140</t>
  </si>
  <si>
    <t>E0141</t>
  </si>
  <si>
    <t>E0142</t>
  </si>
  <si>
    <t>E0143</t>
  </si>
  <si>
    <t>E0144</t>
  </si>
  <si>
    <t>E0145</t>
  </si>
  <si>
    <t>E0146</t>
  </si>
  <si>
    <t>E0147</t>
  </si>
  <si>
    <t>E0148</t>
  </si>
  <si>
    <t>E0149</t>
  </si>
  <si>
    <t>E0150</t>
  </si>
  <si>
    <t>E0151</t>
  </si>
  <si>
    <t>E0152</t>
  </si>
  <si>
    <t>E0153</t>
  </si>
  <si>
    <t>E0154</t>
  </si>
  <si>
    <t>E0155</t>
  </si>
  <si>
    <t>E0156</t>
  </si>
  <si>
    <t>E0157</t>
  </si>
  <si>
    <t>E0158</t>
  </si>
  <si>
    <t>E0159</t>
  </si>
  <si>
    <t>E0160</t>
  </si>
  <si>
    <t>E0161</t>
  </si>
  <si>
    <t>E0162</t>
  </si>
  <si>
    <t>E0163</t>
  </si>
  <si>
    <t>E0164</t>
  </si>
  <si>
    <t>E0165</t>
  </si>
  <si>
    <t>E0166</t>
  </si>
  <si>
    <t>E0167</t>
  </si>
  <si>
    <t>E0168</t>
  </si>
  <si>
    <t>E0169</t>
  </si>
  <si>
    <t>E0170</t>
  </si>
  <si>
    <t>E0171</t>
  </si>
  <si>
    <t>E0172</t>
  </si>
  <si>
    <t>E0173</t>
  </si>
  <si>
    <t>E0174</t>
  </si>
  <si>
    <t>E0175</t>
  </si>
  <si>
    <t>E0176</t>
  </si>
  <si>
    <t>E0177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</si>
</sst>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#,##0.00\ &quot;€&quot;"/>
    <numFmt numFmtId="166" formatCode="dd/mm/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theme="4" tint="0.59999389629810485"/>
      </patternFill>
    </fill>
    <fill>
      <patternFill patternType="solid">
        <fgColor rgb="FFFFFF00"/>
        <bgColor indexed="64"/>
      </patternFill>
    </fill>
    <fill>
      <patternFill patternType="solid">
        <fgColor rgb="FFF1EC6F"/>
        <bgColor indexed="64"/>
      </patternFill>
    </fill>
    <fill>
      <patternFill patternType="solid">
        <fgColor theme="5" tint="0.79998168889431442"/>
        <bgColor theme="4" tint="0.79998168889431442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65B25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EBBEA7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C6CEE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5829B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6828E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horizontal="center"/>
    </xf>
    <xf numFmtId="164" fontId="0" fillId="0" borderId="0" xfId="2" applyFont="1"/>
    <xf numFmtId="2" fontId="0" fillId="0" borderId="0" xfId="0" applyNumberFormat="1"/>
    <xf numFmtId="164" fontId="1" fillId="0" borderId="0" xfId="2" applyFont="1"/>
    <xf numFmtId="164" fontId="3" fillId="0" borderId="0" xfId="2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14" fontId="0" fillId="2" borderId="0" xfId="0" applyNumberFormat="1" applyFill="1" applyAlignment="1">
      <alignment horizontal="center" vertical="center"/>
    </xf>
    <xf numFmtId="44" fontId="0" fillId="2" borderId="0" xfId="1" applyFont="1" applyFill="1" applyBorder="1" applyAlignment="1">
      <alignment horizontal="center" vertical="center"/>
    </xf>
    <xf numFmtId="44" fontId="2" fillId="3" borderId="1" xfId="1" applyFont="1" applyFill="1" applyBorder="1"/>
    <xf numFmtId="0" fontId="0" fillId="2" borderId="1" xfId="1" applyNumberFormat="1" applyFont="1" applyFill="1" applyBorder="1"/>
    <xf numFmtId="44" fontId="0" fillId="2" borderId="1" xfId="1" applyFont="1" applyFill="1" applyBorder="1"/>
    <xf numFmtId="0" fontId="0" fillId="4" borderId="1" xfId="0" applyFill="1" applyBorder="1"/>
    <xf numFmtId="0" fontId="0" fillId="2" borderId="1" xfId="0" applyFill="1" applyBorder="1"/>
    <xf numFmtId="44" fontId="0" fillId="2" borderId="2" xfId="0" applyNumberFormat="1" applyFill="1" applyBorder="1"/>
    <xf numFmtId="44" fontId="0" fillId="2" borderId="5" xfId="0" applyNumberFormat="1" applyFill="1" applyBorder="1"/>
    <xf numFmtId="44" fontId="5" fillId="3" borderId="4" xfId="1" applyFont="1" applyFill="1" applyBorder="1"/>
    <xf numFmtId="44" fontId="0" fillId="2" borderId="1" xfId="0" applyNumberFormat="1" applyFill="1" applyBorder="1"/>
    <xf numFmtId="14" fontId="0" fillId="2" borderId="0" xfId="0" applyNumberFormat="1" applyFill="1"/>
    <xf numFmtId="44" fontId="0" fillId="5" borderId="0" xfId="1" applyFont="1" applyFill="1" applyBorder="1"/>
    <xf numFmtId="44" fontId="2" fillId="6" borderId="1" xfId="1" applyFont="1" applyFill="1" applyBorder="1"/>
    <xf numFmtId="44" fontId="5" fillId="7" borderId="4" xfId="1" applyFont="1" applyFill="1" applyBorder="1"/>
    <xf numFmtId="44" fontId="0" fillId="8" borderId="0" xfId="1" applyFont="1" applyFill="1" applyBorder="1"/>
    <xf numFmtId="44" fontId="2" fillId="9" borderId="1" xfId="1" applyFont="1" applyFill="1" applyBorder="1"/>
    <xf numFmtId="44" fontId="5" fillId="10" borderId="4" xfId="1" applyFont="1" applyFill="1" applyBorder="1"/>
    <xf numFmtId="44" fontId="2" fillId="11" borderId="1" xfId="1" applyFont="1" applyFill="1" applyBorder="1"/>
    <xf numFmtId="44" fontId="5" fillId="12" borderId="4" xfId="1" applyFont="1" applyFill="1" applyBorder="1"/>
    <xf numFmtId="44" fontId="2" fillId="13" borderId="1" xfId="1" applyFont="1" applyFill="1" applyBorder="1"/>
    <xf numFmtId="44" fontId="5" fillId="14" borderId="4" xfId="1" applyFont="1" applyFill="1" applyBorder="1"/>
    <xf numFmtId="44" fontId="2" fillId="15" borderId="1" xfId="1" applyFont="1" applyFill="1" applyBorder="1"/>
    <xf numFmtId="44" fontId="5" fillId="16" borderId="4" xfId="1" applyFont="1" applyFill="1" applyBorder="1"/>
    <xf numFmtId="44" fontId="2" fillId="17" borderId="1" xfId="1" applyFont="1" applyFill="1" applyBorder="1"/>
    <xf numFmtId="44" fontId="5" fillId="18" borderId="4" xfId="1" applyFont="1" applyFill="1" applyBorder="1"/>
    <xf numFmtId="44" fontId="2" fillId="19" borderId="1" xfId="1" applyFont="1" applyFill="1" applyBorder="1"/>
    <xf numFmtId="44" fontId="0" fillId="2" borderId="6" xfId="0" applyNumberFormat="1" applyFill="1" applyBorder="1"/>
    <xf numFmtId="0" fontId="0" fillId="2" borderId="7" xfId="0" applyFill="1" applyBorder="1"/>
    <xf numFmtId="44" fontId="0" fillId="2" borderId="8" xfId="1" applyFont="1" applyFill="1" applyBorder="1"/>
    <xf numFmtId="44" fontId="0" fillId="2" borderId="0" xfId="0" applyNumberFormat="1" applyFill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/>
    <xf numFmtId="44" fontId="0" fillId="0" borderId="0" xfId="1" applyFont="1"/>
    <xf numFmtId="0" fontId="5" fillId="2" borderId="0" xfId="2" applyNumberFormat="1" applyFont="1" applyFill="1" applyAlignment="1">
      <alignment horizontal="center" vertical="center" wrapText="1"/>
    </xf>
    <xf numFmtId="14" fontId="5" fillId="2" borderId="0" xfId="0" applyNumberFormat="1" applyFont="1" applyFill="1" applyAlignment="1">
      <alignment horizontal="center" vertical="center" wrapText="1"/>
    </xf>
    <xf numFmtId="165" fontId="5" fillId="2" borderId="0" xfId="2" applyNumberFormat="1" applyFont="1" applyFill="1" applyAlignment="1">
      <alignment horizontal="center" vertical="center" wrapText="1"/>
    </xf>
    <xf numFmtId="0" fontId="5" fillId="2" borderId="0" xfId="2" applyNumberFormat="1" applyFont="1" applyFill="1" applyAlignment="1">
      <alignment horizontal="center" wrapText="1"/>
    </xf>
    <xf numFmtId="0" fontId="0" fillId="2" borderId="0" xfId="2" applyNumberFormat="1" applyFont="1" applyFill="1"/>
    <xf numFmtId="165" fontId="0" fillId="2" borderId="0" xfId="2" applyNumberFormat="1" applyFont="1" applyFill="1"/>
    <xf numFmtId="0" fontId="0" fillId="2" borderId="0" xfId="2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44" fontId="0" fillId="0" borderId="0" xfId="1" applyFont="1" applyFill="1"/>
    <xf numFmtId="44" fontId="0" fillId="2" borderId="4" xfId="0" applyNumberFormat="1" applyFill="1" applyBorder="1"/>
    <xf numFmtId="14" fontId="0" fillId="2" borderId="0" xfId="0" applyNumberFormat="1" applyFill="1" applyAlignment="1">
      <alignment vertical="center"/>
    </xf>
    <xf numFmtId="44" fontId="3" fillId="0" borderId="0" xfId="1" applyFont="1"/>
    <xf numFmtId="0" fontId="0" fillId="0" borderId="0" xfId="0" pivotButton="1"/>
    <xf numFmtId="0" fontId="0" fillId="0" borderId="0" xfId="0" applyAlignment="1">
      <alignment horizontal="left"/>
    </xf>
    <xf numFmtId="44" fontId="0" fillId="0" borderId="0" xfId="0" applyNumberFormat="1"/>
    <xf numFmtId="44" fontId="0" fillId="2" borderId="0" xfId="1" applyFont="1" applyFill="1"/>
    <xf numFmtId="0" fontId="3" fillId="2" borderId="0" xfId="1" applyNumberFormat="1" applyFont="1" applyFill="1"/>
    <xf numFmtId="44" fontId="3" fillId="2" borderId="0" xfId="1" applyFont="1" applyFill="1"/>
    <xf numFmtId="0" fontId="3" fillId="2" borderId="0" xfId="1" applyNumberFormat="1" applyFont="1" applyFill="1" applyAlignment="1">
      <alignment horizontal="center"/>
    </xf>
    <xf numFmtId="0" fontId="0" fillId="2" borderId="0" xfId="1" applyNumberFormat="1" applyFont="1" applyFill="1"/>
    <xf numFmtId="0" fontId="0" fillId="2" borderId="0" xfId="1" applyNumberFormat="1" applyFont="1" applyFill="1" applyAlignment="1">
      <alignment horizontal="center"/>
    </xf>
    <xf numFmtId="165" fontId="3" fillId="2" borderId="0" xfId="1" applyNumberFormat="1" applyFont="1" applyFill="1"/>
    <xf numFmtId="165" fontId="0" fillId="2" borderId="0" xfId="1" applyNumberFormat="1" applyFont="1" applyFill="1"/>
    <xf numFmtId="14" fontId="0" fillId="0" borderId="0" xfId="0" applyNumberFormat="1" applyFill="1" applyAlignment="1">
      <alignment vertical="center"/>
    </xf>
    <xf numFmtId="14" fontId="0" fillId="0" borderId="0" xfId="0" applyNumberFormat="1" applyFill="1"/>
    <xf numFmtId="44" fontId="0" fillId="0" borderId="0" xfId="1" applyNumberFormat="1" applyFont="1" applyFill="1"/>
    <xf numFmtId="0" fontId="0" fillId="0" borderId="0" xfId="0" applyNumberFormat="1"/>
    <xf numFmtId="44" fontId="0" fillId="0" borderId="0" xfId="1" applyNumberFormat="1" applyFont="1"/>
    <xf numFmtId="44" fontId="3" fillId="0" borderId="0" xfId="1" applyNumberFormat="1" applyFont="1"/>
    <xf numFmtId="165" fontId="0" fillId="0" borderId="0" xfId="0" applyNumberFormat="1" applyAlignment="1">
      <alignment horizontal="center"/>
    </xf>
    <xf numFmtId="0" fontId="7" fillId="2" borderId="0" xfId="1" applyNumberFormat="1" applyFont="1" applyFill="1"/>
    <xf numFmtId="165" fontId="7" fillId="2" borderId="0" xfId="1" applyNumberFormat="1" applyFont="1" applyFill="1"/>
    <xf numFmtId="0" fontId="7" fillId="2" borderId="0" xfId="1" applyNumberFormat="1" applyFont="1" applyFill="1" applyAlignment="1">
      <alignment horizontal="center"/>
    </xf>
    <xf numFmtId="0" fontId="0" fillId="20" borderId="0" xfId="0" applyFill="1"/>
    <xf numFmtId="14" fontId="0" fillId="20" borderId="0" xfId="0" applyNumberFormat="1" applyFill="1" applyAlignment="1">
      <alignment horizontal="center"/>
    </xf>
    <xf numFmtId="0" fontId="6" fillId="15" borderId="0" xfId="0" applyFont="1" applyFill="1"/>
    <xf numFmtId="14" fontId="6" fillId="15" borderId="0" xfId="0" applyNumberFormat="1" applyFont="1" applyFill="1"/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4" fontId="0" fillId="2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</cellXfs>
  <cellStyles count="3">
    <cellStyle name="Monétaire" xfId="1" builtinId="4"/>
    <cellStyle name="Monétaire 2" xfId="2"/>
    <cellStyle name="Normal" xfId="0" builtinId="0"/>
  </cellStyles>
  <dxfs count="4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0" formatCode="General"/>
    </dxf>
    <dxf>
      <numFmt numFmtId="19" formatCode="dd/mm/yyyy"/>
    </dxf>
    <dxf>
      <numFmt numFmtId="0" formatCode="General"/>
    </dxf>
    <dxf>
      <alignment horizontal="center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indexed="64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</dxf>
    <dxf>
      <numFmt numFmtId="19" formatCode="dd/mm/yyyy"/>
      <fill>
        <patternFill patternType="solid">
          <fgColor indexed="64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alignment horizontal="center"/>
    </dxf>
    <dxf>
      <alignment horizontal="center"/>
    </dxf>
    <dxf>
      <alignment horizontal="center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7/relationships/slicerCache" Target="slicerCaches/slicerCache2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10" Type="http://schemas.openxmlformats.org/officeDocument/2006/relationships/pivotCacheDefinition" Target="pivotCache/pivotCacheDefinition1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7/relationships/slicerCache" Target="slicerCaches/slicerCache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iagrams/_rels/data1.xml.rels><?xml version="1.0" encoding="UTF-8" standalone="yes"?>
<Relationships xmlns="http://schemas.openxmlformats.org/package/2006/relationships"><Relationship Id="rId8" Type="http://schemas.openxmlformats.org/officeDocument/2006/relationships/hyperlink" Target="#TcdConsoFrigo!A1"/><Relationship Id="rId3" Type="http://schemas.openxmlformats.org/officeDocument/2006/relationships/hyperlink" Target="#Monnaie!A1"/><Relationship Id="rId7" Type="http://schemas.openxmlformats.org/officeDocument/2006/relationships/hyperlink" Target="#TcdRecetteBar!A1"/><Relationship Id="rId2" Type="http://schemas.openxmlformats.org/officeDocument/2006/relationships/hyperlink" Target="#RecetteBar!A1"/><Relationship Id="rId1" Type="http://schemas.openxmlformats.org/officeDocument/2006/relationships/hyperlink" Target="#Accueil!A1"/><Relationship Id="rId6" Type="http://schemas.openxmlformats.org/officeDocument/2006/relationships/hyperlink" Target="#ListeRecette!A1"/><Relationship Id="rId5" Type="http://schemas.openxmlformats.org/officeDocument/2006/relationships/hyperlink" Target="#Listes"/><Relationship Id="rId4" Type="http://schemas.openxmlformats.org/officeDocument/2006/relationships/hyperlink" Target="#Conso_Bar!A1"/></Relationships>
</file>

<file path=xl/diagrams/_rels/data2.xml.rels><?xml version="1.0" encoding="UTF-8" standalone="yes"?>
<Relationships xmlns="http://schemas.openxmlformats.org/package/2006/relationships"><Relationship Id="rId8" Type="http://schemas.openxmlformats.org/officeDocument/2006/relationships/hyperlink" Target="#TcdConsoFrigo!A1"/><Relationship Id="rId3" Type="http://schemas.openxmlformats.org/officeDocument/2006/relationships/hyperlink" Target="#Monnaie!A1"/><Relationship Id="rId7" Type="http://schemas.openxmlformats.org/officeDocument/2006/relationships/hyperlink" Target="#TcdRecetteBar"/><Relationship Id="rId2" Type="http://schemas.openxmlformats.org/officeDocument/2006/relationships/hyperlink" Target="#RecetteBar!A1"/><Relationship Id="rId1" Type="http://schemas.openxmlformats.org/officeDocument/2006/relationships/hyperlink" Target="#Accueil!A1"/><Relationship Id="rId6" Type="http://schemas.openxmlformats.org/officeDocument/2006/relationships/hyperlink" Target="#ListeRecette!A1"/><Relationship Id="rId5" Type="http://schemas.openxmlformats.org/officeDocument/2006/relationships/hyperlink" Target="#Listes"/><Relationship Id="rId4" Type="http://schemas.openxmlformats.org/officeDocument/2006/relationships/hyperlink" Target="#Conso_Bar!A1"/></Relationships>
</file>

<file path=xl/diagrams/_rels/data3.xml.rels><?xml version="1.0" encoding="UTF-8" standalone="yes"?>
<Relationships xmlns="http://schemas.openxmlformats.org/package/2006/relationships"><Relationship Id="rId8" Type="http://schemas.openxmlformats.org/officeDocument/2006/relationships/hyperlink" Target="#TcdConsoFrigo!A1"/><Relationship Id="rId3" Type="http://schemas.openxmlformats.org/officeDocument/2006/relationships/hyperlink" Target="#Monnaie!A1"/><Relationship Id="rId7" Type="http://schemas.openxmlformats.org/officeDocument/2006/relationships/hyperlink" Target="#TcdRecetteBar!A1"/><Relationship Id="rId2" Type="http://schemas.openxmlformats.org/officeDocument/2006/relationships/hyperlink" Target="#RecetteBar!A1"/><Relationship Id="rId1" Type="http://schemas.openxmlformats.org/officeDocument/2006/relationships/hyperlink" Target="#Accueil!A1"/><Relationship Id="rId6" Type="http://schemas.openxmlformats.org/officeDocument/2006/relationships/hyperlink" Target="#ListeRecette!A1"/><Relationship Id="rId5" Type="http://schemas.openxmlformats.org/officeDocument/2006/relationships/hyperlink" Target="#Listes"/><Relationship Id="rId4" Type="http://schemas.openxmlformats.org/officeDocument/2006/relationships/hyperlink" Target="#Conso_Bar!A1"/></Relationships>
</file>

<file path=xl/diagrams/_rels/data4.xml.rels><?xml version="1.0" encoding="UTF-8" standalone="yes"?>
<Relationships xmlns="http://schemas.openxmlformats.org/package/2006/relationships"><Relationship Id="rId8" Type="http://schemas.openxmlformats.org/officeDocument/2006/relationships/hyperlink" Target="#TcdConsoFrigo!A1"/><Relationship Id="rId3" Type="http://schemas.openxmlformats.org/officeDocument/2006/relationships/hyperlink" Target="#Monnaie!A1"/><Relationship Id="rId7" Type="http://schemas.openxmlformats.org/officeDocument/2006/relationships/hyperlink" Target="#TcdRecetteBar!A1"/><Relationship Id="rId2" Type="http://schemas.openxmlformats.org/officeDocument/2006/relationships/hyperlink" Target="#RecetteBar!A1"/><Relationship Id="rId1" Type="http://schemas.openxmlformats.org/officeDocument/2006/relationships/hyperlink" Target="#Accueil!A1"/><Relationship Id="rId6" Type="http://schemas.openxmlformats.org/officeDocument/2006/relationships/hyperlink" Target="#ListeRecette!A1"/><Relationship Id="rId5" Type="http://schemas.openxmlformats.org/officeDocument/2006/relationships/hyperlink" Target="#Listes!A1"/><Relationship Id="rId4" Type="http://schemas.openxmlformats.org/officeDocument/2006/relationships/hyperlink" Target="#Conso_Bar!A1"/></Relationships>
</file>

<file path=xl/diagrams/_rels/data5.xml.rels><?xml version="1.0" encoding="UTF-8" standalone="yes"?>
<Relationships xmlns="http://schemas.openxmlformats.org/package/2006/relationships"><Relationship Id="rId8" Type="http://schemas.openxmlformats.org/officeDocument/2006/relationships/hyperlink" Target="#TcdConsoFrigo!A1"/><Relationship Id="rId3" Type="http://schemas.openxmlformats.org/officeDocument/2006/relationships/hyperlink" Target="#Monnaie!A1"/><Relationship Id="rId7" Type="http://schemas.openxmlformats.org/officeDocument/2006/relationships/hyperlink" Target="#TcdRecetteBar!A1"/><Relationship Id="rId2" Type="http://schemas.openxmlformats.org/officeDocument/2006/relationships/hyperlink" Target="#RecetteBar!A1"/><Relationship Id="rId1" Type="http://schemas.openxmlformats.org/officeDocument/2006/relationships/hyperlink" Target="#Accueil!A1"/><Relationship Id="rId6" Type="http://schemas.openxmlformats.org/officeDocument/2006/relationships/hyperlink" Target="#ListeRecette!A1"/><Relationship Id="rId5" Type="http://schemas.openxmlformats.org/officeDocument/2006/relationships/hyperlink" Target="#Listes"/><Relationship Id="rId4" Type="http://schemas.openxmlformats.org/officeDocument/2006/relationships/hyperlink" Target="#Conso_Bar!A1"/></Relationships>
</file>

<file path=xl/diagrams/_rels/data6.xml.rels><?xml version="1.0" encoding="UTF-8" standalone="yes"?>
<Relationships xmlns="http://schemas.openxmlformats.org/package/2006/relationships"><Relationship Id="rId8" Type="http://schemas.openxmlformats.org/officeDocument/2006/relationships/hyperlink" Target="#TcdConsoFrigo!A1"/><Relationship Id="rId3" Type="http://schemas.openxmlformats.org/officeDocument/2006/relationships/hyperlink" Target="#Monnaie!A1"/><Relationship Id="rId7" Type="http://schemas.openxmlformats.org/officeDocument/2006/relationships/hyperlink" Target="#TcdRecetteBar!A1"/><Relationship Id="rId2" Type="http://schemas.openxmlformats.org/officeDocument/2006/relationships/hyperlink" Target="#RecetteBar!A1"/><Relationship Id="rId1" Type="http://schemas.openxmlformats.org/officeDocument/2006/relationships/hyperlink" Target="#Accueil!A1"/><Relationship Id="rId6" Type="http://schemas.openxmlformats.org/officeDocument/2006/relationships/hyperlink" Target="#ListeRecette!A1"/><Relationship Id="rId5" Type="http://schemas.openxmlformats.org/officeDocument/2006/relationships/hyperlink" Target="#Listes"/><Relationship Id="rId4" Type="http://schemas.openxmlformats.org/officeDocument/2006/relationships/hyperlink" Target="#Conso_Bar!A1"/></Relationships>
</file>

<file path=xl/diagrams/_rels/data7.xml.rels><?xml version="1.0" encoding="UTF-8" standalone="yes"?>
<Relationships xmlns="http://schemas.openxmlformats.org/package/2006/relationships"><Relationship Id="rId8" Type="http://schemas.openxmlformats.org/officeDocument/2006/relationships/hyperlink" Target="#TcdConsoFrigo!A1"/><Relationship Id="rId3" Type="http://schemas.openxmlformats.org/officeDocument/2006/relationships/hyperlink" Target="#Monnaie!A1"/><Relationship Id="rId7" Type="http://schemas.openxmlformats.org/officeDocument/2006/relationships/hyperlink" Target="#TcdRecetteBar!A1"/><Relationship Id="rId2" Type="http://schemas.openxmlformats.org/officeDocument/2006/relationships/hyperlink" Target="#RecetteBar!A1"/><Relationship Id="rId1" Type="http://schemas.openxmlformats.org/officeDocument/2006/relationships/hyperlink" Target="#Accueil!A1"/><Relationship Id="rId6" Type="http://schemas.openxmlformats.org/officeDocument/2006/relationships/hyperlink" Target="#ListeRecette!A1"/><Relationship Id="rId5" Type="http://schemas.openxmlformats.org/officeDocument/2006/relationships/hyperlink" Target="#Listes"/><Relationship Id="rId4" Type="http://schemas.openxmlformats.org/officeDocument/2006/relationships/hyperlink" Target="#Conso_Bar!A1"/></Relationships>
</file>

<file path=xl/diagrams/_rels/data8.xml.rels><?xml version="1.0" encoding="UTF-8" standalone="yes"?>
<Relationships xmlns="http://schemas.openxmlformats.org/package/2006/relationships"><Relationship Id="rId8" Type="http://schemas.openxmlformats.org/officeDocument/2006/relationships/hyperlink" Target="#TcdConsoFrigo!A1"/><Relationship Id="rId3" Type="http://schemas.openxmlformats.org/officeDocument/2006/relationships/hyperlink" Target="#Monnaie!A1"/><Relationship Id="rId7" Type="http://schemas.openxmlformats.org/officeDocument/2006/relationships/hyperlink" Target="#TcdRecetteBar!A1"/><Relationship Id="rId2" Type="http://schemas.openxmlformats.org/officeDocument/2006/relationships/hyperlink" Target="#RecetteBar!A1"/><Relationship Id="rId1" Type="http://schemas.openxmlformats.org/officeDocument/2006/relationships/hyperlink" Target="#Accueil!A1"/><Relationship Id="rId6" Type="http://schemas.openxmlformats.org/officeDocument/2006/relationships/hyperlink" Target="#ListeRecette!A1"/><Relationship Id="rId5" Type="http://schemas.openxmlformats.org/officeDocument/2006/relationships/hyperlink" Target="#Listes"/><Relationship Id="rId4" Type="http://schemas.openxmlformats.org/officeDocument/2006/relationships/hyperlink" Target="#Conso_Bar!A1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3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4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5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6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7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8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78B210EE-A413-44BF-8B68-4A234D641D08}" type="doc">
      <dgm:prSet loTypeId="urn:microsoft.com/office/officeart/2005/8/layout/hChevron3" loCatId="process" qsTypeId="urn:microsoft.com/office/officeart/2005/8/quickstyle/simple2" qsCatId="simple" csTypeId="urn:microsoft.com/office/officeart/2005/8/colors/colorful5" csCatId="colorful" phldr="1"/>
      <dgm:spPr/>
    </dgm:pt>
    <dgm:pt modelId="{F8C0593A-CEFB-4BD6-9E22-A9D61127A81A}">
      <dgm:prSet phldrT="[Texte]"/>
      <dgm:spPr>
        <a:scene3d>
          <a:camera prst="orthographicFront"/>
          <a:lightRig rig="threePt" dir="t"/>
        </a:scene3d>
        <a:sp3d>
          <a:bevelT prst="angle"/>
        </a:sp3d>
      </dgm:spPr>
      <dgm:t>
        <a:bodyPr/>
        <a:lstStyle/>
        <a:p>
          <a:r>
            <a:rPr lang="fr-FR"/>
            <a:t>Accueil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CA0DACDB-7888-401D-9F10-CF8C6FA608D0}" type="parTrans" cxnId="{E52D80A2-907D-4483-87F9-36736A457BBA}">
      <dgm:prSet/>
      <dgm:spPr/>
      <dgm:t>
        <a:bodyPr/>
        <a:lstStyle/>
        <a:p>
          <a:endParaRPr lang="fr-FR"/>
        </a:p>
      </dgm:t>
    </dgm:pt>
    <dgm:pt modelId="{95CA7AF7-DC71-49A4-88C0-FCF6A2B82290}" type="sibTrans" cxnId="{E52D80A2-907D-4483-87F9-36736A457BBA}">
      <dgm:prSet/>
      <dgm:spPr/>
      <dgm:t>
        <a:bodyPr/>
        <a:lstStyle/>
        <a:p>
          <a:endParaRPr lang="fr-FR"/>
        </a:p>
      </dgm:t>
    </dgm:pt>
    <dgm:pt modelId="{F0B1756B-8099-42BE-8485-30A646674D73}">
      <dgm:prSet phldrT="[Texte]"/>
      <dgm:spPr>
        <a:solidFill>
          <a:schemeClr val="accent6"/>
        </a:solidFill>
      </dgm:spPr>
      <dgm:t>
        <a:bodyPr/>
        <a:lstStyle/>
        <a:p>
          <a:r>
            <a:rPr lang="fr-FR"/>
            <a:t>Recette Bar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EAF9C38A-9961-4845-BF73-06D9E1514426}" type="parTrans" cxnId="{E39F16B1-B419-4649-83B6-181B0EBBD23E}">
      <dgm:prSet/>
      <dgm:spPr/>
      <dgm:t>
        <a:bodyPr/>
        <a:lstStyle/>
        <a:p>
          <a:endParaRPr lang="fr-FR"/>
        </a:p>
      </dgm:t>
    </dgm:pt>
    <dgm:pt modelId="{AF08AFAF-8C48-4F8B-B813-6DAF6DA99A4E}" type="sibTrans" cxnId="{E39F16B1-B419-4649-83B6-181B0EBBD23E}">
      <dgm:prSet/>
      <dgm:spPr/>
      <dgm:t>
        <a:bodyPr/>
        <a:lstStyle/>
        <a:p>
          <a:endParaRPr lang="fr-FR"/>
        </a:p>
      </dgm:t>
    </dgm:pt>
    <dgm:pt modelId="{7137F503-A89C-4B15-9E1D-E831E4F73911}">
      <dgm:prSet phldrT="[Texte]"/>
      <dgm:spPr>
        <a:solidFill>
          <a:schemeClr val="accent6"/>
        </a:solidFill>
      </dgm:spPr>
      <dgm:t>
        <a:bodyPr/>
        <a:lstStyle/>
        <a:p>
          <a:r>
            <a:rPr lang="fr-FR"/>
            <a:t>Monnaie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4166FA24-4B78-449C-B41F-F2702341CEBC}" type="parTrans" cxnId="{09CD9531-9DB5-4630-BCA9-826973102443}">
      <dgm:prSet/>
      <dgm:spPr/>
      <dgm:t>
        <a:bodyPr/>
        <a:lstStyle/>
        <a:p>
          <a:endParaRPr lang="fr-FR"/>
        </a:p>
      </dgm:t>
    </dgm:pt>
    <dgm:pt modelId="{43331667-65F1-4A36-AD23-B8B97F12ECF8}" type="sibTrans" cxnId="{09CD9531-9DB5-4630-BCA9-826973102443}">
      <dgm:prSet/>
      <dgm:spPr/>
      <dgm:t>
        <a:bodyPr/>
        <a:lstStyle/>
        <a:p>
          <a:endParaRPr lang="fr-FR"/>
        </a:p>
      </dgm:t>
    </dgm:pt>
    <dgm:pt modelId="{3BFC1E20-D0CC-492F-B4D5-C55C27D17F0E}">
      <dgm:prSet/>
      <dgm:spPr>
        <a:solidFill>
          <a:schemeClr val="accent6"/>
        </a:solidFill>
      </dgm:spPr>
      <dgm:t>
        <a:bodyPr/>
        <a:lstStyle/>
        <a:p>
          <a:r>
            <a:rPr lang="fr-FR"/>
            <a:t>Conso Bar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C86CCE6B-A9A0-49D0-93EA-1376A3DA11C9}" type="parTrans" cxnId="{C25C48A0-CC29-4661-93B6-F656279A07F0}">
      <dgm:prSet/>
      <dgm:spPr/>
      <dgm:t>
        <a:bodyPr/>
        <a:lstStyle/>
        <a:p>
          <a:endParaRPr lang="fr-FR"/>
        </a:p>
      </dgm:t>
    </dgm:pt>
    <dgm:pt modelId="{1F957B1A-0A93-4514-8B5F-7A0E58474003}" type="sibTrans" cxnId="{C25C48A0-CC29-4661-93B6-F656279A07F0}">
      <dgm:prSet/>
      <dgm:spPr/>
      <dgm:t>
        <a:bodyPr/>
        <a:lstStyle/>
        <a:p>
          <a:endParaRPr lang="fr-FR"/>
        </a:p>
      </dgm:t>
    </dgm:pt>
    <dgm:pt modelId="{CD974424-EA8B-46CB-899E-5ACE90B7329B}">
      <dgm:prSet/>
      <dgm:spPr>
        <a:solidFill>
          <a:schemeClr val="accent6"/>
        </a:solidFill>
      </dgm:spPr>
      <dgm:t>
        <a:bodyPr/>
        <a:lstStyle/>
        <a:p>
          <a:r>
            <a:rPr lang="fr-FR"/>
            <a:t>Liste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427F397E-391A-4DF5-910B-F24AA0F594C2}" type="parTrans" cxnId="{9D2E3844-7ED1-4AE6-AC3B-BCCF35274C9F}">
      <dgm:prSet/>
      <dgm:spPr/>
      <dgm:t>
        <a:bodyPr/>
        <a:lstStyle/>
        <a:p>
          <a:endParaRPr lang="fr-FR"/>
        </a:p>
      </dgm:t>
    </dgm:pt>
    <dgm:pt modelId="{E3A4BD1E-40E1-4A53-B251-D88977C15748}" type="sibTrans" cxnId="{9D2E3844-7ED1-4AE6-AC3B-BCCF35274C9F}">
      <dgm:prSet/>
      <dgm:spPr/>
      <dgm:t>
        <a:bodyPr/>
        <a:lstStyle/>
        <a:p>
          <a:endParaRPr lang="fr-FR"/>
        </a:p>
      </dgm:t>
    </dgm:pt>
    <dgm:pt modelId="{6ACB8999-C493-4667-90F1-8C5CED8C5894}">
      <dgm:prSet/>
      <dgm:spPr>
        <a:solidFill>
          <a:schemeClr val="accent6"/>
        </a:solidFill>
      </dgm:spPr>
      <dgm:t>
        <a:bodyPr/>
        <a:lstStyle/>
        <a:p>
          <a:r>
            <a:rPr lang="fr-FR"/>
            <a:t>Liste recette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52D547A0-1184-4C3A-925A-FB50414248B5}" type="parTrans" cxnId="{2952CF13-7A53-4E3C-9B4B-5A509CEEBAA0}">
      <dgm:prSet/>
      <dgm:spPr/>
      <dgm:t>
        <a:bodyPr/>
        <a:lstStyle/>
        <a:p>
          <a:endParaRPr lang="fr-FR"/>
        </a:p>
      </dgm:t>
    </dgm:pt>
    <dgm:pt modelId="{269D9CFB-2D2C-4961-A4C9-AD48E49F929C}" type="sibTrans" cxnId="{2952CF13-7A53-4E3C-9B4B-5A509CEEBAA0}">
      <dgm:prSet/>
      <dgm:spPr/>
      <dgm:t>
        <a:bodyPr/>
        <a:lstStyle/>
        <a:p>
          <a:endParaRPr lang="fr-FR"/>
        </a:p>
      </dgm:t>
    </dgm:pt>
    <dgm:pt modelId="{DE910B16-EB05-4F55-92B4-59E6689DA0F7}">
      <dgm:prSet/>
      <dgm:spPr>
        <a:solidFill>
          <a:schemeClr val="accent6"/>
        </a:solidFill>
      </dgm:spPr>
      <dgm:t>
        <a:bodyPr/>
        <a:lstStyle/>
        <a:p>
          <a:r>
            <a:rPr lang="fr-FR"/>
            <a:t>Tcd Recette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"/>
          </dgm14:cNvPr>
        </a:ext>
      </dgm:extLst>
    </dgm:pt>
    <dgm:pt modelId="{433BA59B-A2CB-4F02-ADF9-E652D81F39B7}" type="parTrans" cxnId="{179229B1-96CF-4F26-A5C6-1F2907C331E8}">
      <dgm:prSet/>
      <dgm:spPr/>
      <dgm:t>
        <a:bodyPr/>
        <a:lstStyle/>
        <a:p>
          <a:endParaRPr lang="fr-FR"/>
        </a:p>
      </dgm:t>
    </dgm:pt>
    <dgm:pt modelId="{85BCA183-0916-4412-8795-24B9B2AFBB29}" type="sibTrans" cxnId="{179229B1-96CF-4F26-A5C6-1F2907C331E8}">
      <dgm:prSet/>
      <dgm:spPr/>
      <dgm:t>
        <a:bodyPr/>
        <a:lstStyle/>
        <a:p>
          <a:endParaRPr lang="fr-FR"/>
        </a:p>
      </dgm:t>
    </dgm:pt>
    <dgm:pt modelId="{3B9ED39A-8FC9-4C5E-BB77-EC926DE7A42F}">
      <dgm:prSet/>
      <dgm:spPr/>
      <dgm:t>
        <a:bodyPr/>
        <a:lstStyle/>
        <a:p>
          <a:r>
            <a:rPr lang="fr-FR"/>
            <a:t>Tcd Conso Frigo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8"/>
          </dgm14:cNvPr>
        </a:ext>
      </dgm:extLst>
    </dgm:pt>
    <dgm:pt modelId="{87810127-D3C0-454B-908B-A0D1615786AD}" type="parTrans" cxnId="{8D9A1940-64C7-4C55-987B-1436C2138743}">
      <dgm:prSet/>
      <dgm:spPr/>
      <dgm:t>
        <a:bodyPr/>
        <a:lstStyle/>
        <a:p>
          <a:endParaRPr lang="fr-FR"/>
        </a:p>
      </dgm:t>
    </dgm:pt>
    <dgm:pt modelId="{E1D35C8A-B137-4D1F-929A-B4B6C36BD914}" type="sibTrans" cxnId="{8D9A1940-64C7-4C55-987B-1436C2138743}">
      <dgm:prSet/>
      <dgm:spPr/>
      <dgm:t>
        <a:bodyPr/>
        <a:lstStyle/>
        <a:p>
          <a:endParaRPr lang="fr-FR"/>
        </a:p>
      </dgm:t>
    </dgm:pt>
    <dgm:pt modelId="{3DA29156-2A31-4EA5-8D90-157BE6E70594}" type="pres">
      <dgm:prSet presAssocID="{78B210EE-A413-44BF-8B68-4A234D641D08}" presName="Name0" presStyleCnt="0">
        <dgm:presLayoutVars>
          <dgm:dir/>
          <dgm:resizeHandles val="exact"/>
        </dgm:presLayoutVars>
      </dgm:prSet>
      <dgm:spPr/>
    </dgm:pt>
    <dgm:pt modelId="{F966FEF7-9335-49D4-AD4B-02552952AA3C}" type="pres">
      <dgm:prSet presAssocID="{F8C0593A-CEFB-4BD6-9E22-A9D61127A81A}" presName="parTxOnly" presStyleLbl="node1" presStyleIdx="0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DD3C239-7F1D-48E2-9E5A-8124FCB48F03}" type="pres">
      <dgm:prSet presAssocID="{95CA7AF7-DC71-49A4-88C0-FCF6A2B82290}" presName="parSpace" presStyleCnt="0"/>
      <dgm:spPr/>
    </dgm:pt>
    <dgm:pt modelId="{BF324EDE-C725-45F4-BBF1-B6B13BC7A023}" type="pres">
      <dgm:prSet presAssocID="{F0B1756B-8099-42BE-8485-30A646674D73}" presName="parTxOnly" presStyleLbl="node1" presStyleIdx="1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21A51DB-635D-4DF1-BD77-FD087AEBF5F6}" type="pres">
      <dgm:prSet presAssocID="{AF08AFAF-8C48-4F8B-B813-6DAF6DA99A4E}" presName="parSpace" presStyleCnt="0"/>
      <dgm:spPr/>
    </dgm:pt>
    <dgm:pt modelId="{15F0288C-9E8E-455D-B35E-A118530687CE}" type="pres">
      <dgm:prSet presAssocID="{7137F503-A89C-4B15-9E1D-E831E4F73911}" presName="parTxOnly" presStyleLbl="node1" presStyleIdx="2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E8F52E32-8407-4217-9E66-9CF43384A248}" type="pres">
      <dgm:prSet presAssocID="{43331667-65F1-4A36-AD23-B8B97F12ECF8}" presName="parSpace" presStyleCnt="0"/>
      <dgm:spPr/>
    </dgm:pt>
    <dgm:pt modelId="{739ABDCA-9155-43E2-94C3-C3C5BFEB4FF8}" type="pres">
      <dgm:prSet presAssocID="{3BFC1E20-D0CC-492F-B4D5-C55C27D17F0E}" presName="parTxOnly" presStyleLbl="node1" presStyleIdx="3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CF7B1E9-E132-463B-9D07-375CF9C97F72}" type="pres">
      <dgm:prSet presAssocID="{1F957B1A-0A93-4514-8B5F-7A0E58474003}" presName="parSpace" presStyleCnt="0"/>
      <dgm:spPr/>
    </dgm:pt>
    <dgm:pt modelId="{9A8094E2-7173-4B67-BFA4-914B24D75CC9}" type="pres">
      <dgm:prSet presAssocID="{CD974424-EA8B-46CB-899E-5ACE90B7329B}" presName="parTxOnly" presStyleLbl="node1" presStyleIdx="4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858F0302-2C1D-41EF-909A-6812E2C32BE5}" type="pres">
      <dgm:prSet presAssocID="{E3A4BD1E-40E1-4A53-B251-D88977C15748}" presName="parSpace" presStyleCnt="0"/>
      <dgm:spPr/>
    </dgm:pt>
    <dgm:pt modelId="{B913725D-0EAB-44D2-8B96-370D6A1C6BFA}" type="pres">
      <dgm:prSet presAssocID="{6ACB8999-C493-4667-90F1-8C5CED8C5894}" presName="parTxOnly" presStyleLbl="node1" presStyleIdx="5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E8140100-D9B1-4959-87A9-EF2DF604BF67}" type="pres">
      <dgm:prSet presAssocID="{269D9CFB-2D2C-4961-A4C9-AD48E49F929C}" presName="parSpace" presStyleCnt="0"/>
      <dgm:spPr/>
    </dgm:pt>
    <dgm:pt modelId="{7B26BBC2-91F1-406C-8B74-7E434507978F}" type="pres">
      <dgm:prSet presAssocID="{DE910B16-EB05-4F55-92B4-59E6689DA0F7}" presName="parTxOnly" presStyleLbl="node1" presStyleIdx="6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CCDE78CE-5737-44B8-A1C0-B1CB4919F623}" type="pres">
      <dgm:prSet presAssocID="{85BCA183-0916-4412-8795-24B9B2AFBB29}" presName="parSpace" presStyleCnt="0"/>
      <dgm:spPr/>
    </dgm:pt>
    <dgm:pt modelId="{080369A9-0CEE-4ECD-BD3C-8D0672F644BA}" type="pres">
      <dgm:prSet presAssocID="{3B9ED39A-8FC9-4C5E-BB77-EC926DE7A42F}" presName="parTxOnly" presStyleLbl="node1" presStyleIdx="7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D6A5555E-FF77-429C-BFFD-395CCB30136D}" type="presOf" srcId="{3B9ED39A-8FC9-4C5E-BB77-EC926DE7A42F}" destId="{080369A9-0CEE-4ECD-BD3C-8D0672F644BA}" srcOrd="0" destOrd="0" presId="urn:microsoft.com/office/officeart/2005/8/layout/hChevron3"/>
    <dgm:cxn modelId="{09CD9531-9DB5-4630-BCA9-826973102443}" srcId="{78B210EE-A413-44BF-8B68-4A234D641D08}" destId="{7137F503-A89C-4B15-9E1D-E831E4F73911}" srcOrd="2" destOrd="0" parTransId="{4166FA24-4B78-449C-B41F-F2702341CEBC}" sibTransId="{43331667-65F1-4A36-AD23-B8B97F12ECF8}"/>
    <dgm:cxn modelId="{179229B1-96CF-4F26-A5C6-1F2907C331E8}" srcId="{78B210EE-A413-44BF-8B68-4A234D641D08}" destId="{DE910B16-EB05-4F55-92B4-59E6689DA0F7}" srcOrd="6" destOrd="0" parTransId="{433BA59B-A2CB-4F02-ADF9-E652D81F39B7}" sibTransId="{85BCA183-0916-4412-8795-24B9B2AFBB29}"/>
    <dgm:cxn modelId="{E52D80A2-907D-4483-87F9-36736A457BBA}" srcId="{78B210EE-A413-44BF-8B68-4A234D641D08}" destId="{F8C0593A-CEFB-4BD6-9E22-A9D61127A81A}" srcOrd="0" destOrd="0" parTransId="{CA0DACDB-7888-401D-9F10-CF8C6FA608D0}" sibTransId="{95CA7AF7-DC71-49A4-88C0-FCF6A2B82290}"/>
    <dgm:cxn modelId="{C74857DE-D0EC-4B2D-9553-DD0130D31C96}" type="presOf" srcId="{F8C0593A-CEFB-4BD6-9E22-A9D61127A81A}" destId="{F966FEF7-9335-49D4-AD4B-02552952AA3C}" srcOrd="0" destOrd="0" presId="urn:microsoft.com/office/officeart/2005/8/layout/hChevron3"/>
    <dgm:cxn modelId="{E39F16B1-B419-4649-83B6-181B0EBBD23E}" srcId="{78B210EE-A413-44BF-8B68-4A234D641D08}" destId="{F0B1756B-8099-42BE-8485-30A646674D73}" srcOrd="1" destOrd="0" parTransId="{EAF9C38A-9961-4845-BF73-06D9E1514426}" sibTransId="{AF08AFAF-8C48-4F8B-B813-6DAF6DA99A4E}"/>
    <dgm:cxn modelId="{19BC9AAD-D14F-4765-ABAF-9536367599B1}" type="presOf" srcId="{CD974424-EA8B-46CB-899E-5ACE90B7329B}" destId="{9A8094E2-7173-4B67-BFA4-914B24D75CC9}" srcOrd="0" destOrd="0" presId="urn:microsoft.com/office/officeart/2005/8/layout/hChevron3"/>
    <dgm:cxn modelId="{B3A095B7-D9CF-4409-9B7C-0D7C724FA8D7}" type="presOf" srcId="{7137F503-A89C-4B15-9E1D-E831E4F73911}" destId="{15F0288C-9E8E-455D-B35E-A118530687CE}" srcOrd="0" destOrd="0" presId="urn:microsoft.com/office/officeart/2005/8/layout/hChevron3"/>
    <dgm:cxn modelId="{2952CF13-7A53-4E3C-9B4B-5A509CEEBAA0}" srcId="{78B210EE-A413-44BF-8B68-4A234D641D08}" destId="{6ACB8999-C493-4667-90F1-8C5CED8C5894}" srcOrd="5" destOrd="0" parTransId="{52D547A0-1184-4C3A-925A-FB50414248B5}" sibTransId="{269D9CFB-2D2C-4961-A4C9-AD48E49F929C}"/>
    <dgm:cxn modelId="{9D2E3844-7ED1-4AE6-AC3B-BCCF35274C9F}" srcId="{78B210EE-A413-44BF-8B68-4A234D641D08}" destId="{CD974424-EA8B-46CB-899E-5ACE90B7329B}" srcOrd="4" destOrd="0" parTransId="{427F397E-391A-4DF5-910B-F24AA0F594C2}" sibTransId="{E3A4BD1E-40E1-4A53-B251-D88977C15748}"/>
    <dgm:cxn modelId="{86CF5C3A-5EC5-435D-A669-D57BB211BB32}" type="presOf" srcId="{6ACB8999-C493-4667-90F1-8C5CED8C5894}" destId="{B913725D-0EAB-44D2-8B96-370D6A1C6BFA}" srcOrd="0" destOrd="0" presId="urn:microsoft.com/office/officeart/2005/8/layout/hChevron3"/>
    <dgm:cxn modelId="{56986690-D688-4FEA-A281-8F2633C796A9}" type="presOf" srcId="{78B210EE-A413-44BF-8B68-4A234D641D08}" destId="{3DA29156-2A31-4EA5-8D90-157BE6E70594}" srcOrd="0" destOrd="0" presId="urn:microsoft.com/office/officeart/2005/8/layout/hChevron3"/>
    <dgm:cxn modelId="{F9F1414C-635B-434E-ABBF-EBEF8CF1E5F5}" type="presOf" srcId="{F0B1756B-8099-42BE-8485-30A646674D73}" destId="{BF324EDE-C725-45F4-BBF1-B6B13BC7A023}" srcOrd="0" destOrd="0" presId="urn:microsoft.com/office/officeart/2005/8/layout/hChevron3"/>
    <dgm:cxn modelId="{04D1EECF-5A66-4E44-99EA-4A4477FA135F}" type="presOf" srcId="{DE910B16-EB05-4F55-92B4-59E6689DA0F7}" destId="{7B26BBC2-91F1-406C-8B74-7E434507978F}" srcOrd="0" destOrd="0" presId="urn:microsoft.com/office/officeart/2005/8/layout/hChevron3"/>
    <dgm:cxn modelId="{8D9A1940-64C7-4C55-987B-1436C2138743}" srcId="{78B210EE-A413-44BF-8B68-4A234D641D08}" destId="{3B9ED39A-8FC9-4C5E-BB77-EC926DE7A42F}" srcOrd="7" destOrd="0" parTransId="{87810127-D3C0-454B-908B-A0D1615786AD}" sibTransId="{E1D35C8A-B137-4D1F-929A-B4B6C36BD914}"/>
    <dgm:cxn modelId="{3A3125D9-6CF7-4DDF-9ECB-3FFEE6BF63C9}" type="presOf" srcId="{3BFC1E20-D0CC-492F-B4D5-C55C27D17F0E}" destId="{739ABDCA-9155-43E2-94C3-C3C5BFEB4FF8}" srcOrd="0" destOrd="0" presId="urn:microsoft.com/office/officeart/2005/8/layout/hChevron3"/>
    <dgm:cxn modelId="{C25C48A0-CC29-4661-93B6-F656279A07F0}" srcId="{78B210EE-A413-44BF-8B68-4A234D641D08}" destId="{3BFC1E20-D0CC-492F-B4D5-C55C27D17F0E}" srcOrd="3" destOrd="0" parTransId="{C86CCE6B-A9A0-49D0-93EA-1376A3DA11C9}" sibTransId="{1F957B1A-0A93-4514-8B5F-7A0E58474003}"/>
    <dgm:cxn modelId="{549694EF-93F7-4672-961E-464EF634464F}" type="presParOf" srcId="{3DA29156-2A31-4EA5-8D90-157BE6E70594}" destId="{F966FEF7-9335-49D4-AD4B-02552952AA3C}" srcOrd="0" destOrd="0" presId="urn:microsoft.com/office/officeart/2005/8/layout/hChevron3"/>
    <dgm:cxn modelId="{F35204AA-1C5B-4A4D-9413-0F4802E557CC}" type="presParOf" srcId="{3DA29156-2A31-4EA5-8D90-157BE6E70594}" destId="{DDD3C239-7F1D-48E2-9E5A-8124FCB48F03}" srcOrd="1" destOrd="0" presId="urn:microsoft.com/office/officeart/2005/8/layout/hChevron3"/>
    <dgm:cxn modelId="{AC41F4FE-A60F-468D-834F-E4A0A1B3B19F}" type="presParOf" srcId="{3DA29156-2A31-4EA5-8D90-157BE6E70594}" destId="{BF324EDE-C725-45F4-BBF1-B6B13BC7A023}" srcOrd="2" destOrd="0" presId="urn:microsoft.com/office/officeart/2005/8/layout/hChevron3"/>
    <dgm:cxn modelId="{23E5DE81-703D-4318-AEEE-8F3B7F893D78}" type="presParOf" srcId="{3DA29156-2A31-4EA5-8D90-157BE6E70594}" destId="{221A51DB-635D-4DF1-BD77-FD087AEBF5F6}" srcOrd="3" destOrd="0" presId="urn:microsoft.com/office/officeart/2005/8/layout/hChevron3"/>
    <dgm:cxn modelId="{4B6915DA-4945-488D-AF85-085BCB7B1718}" type="presParOf" srcId="{3DA29156-2A31-4EA5-8D90-157BE6E70594}" destId="{15F0288C-9E8E-455D-B35E-A118530687CE}" srcOrd="4" destOrd="0" presId="urn:microsoft.com/office/officeart/2005/8/layout/hChevron3"/>
    <dgm:cxn modelId="{3387D02C-032D-4AE4-BFB8-ACAE3246049B}" type="presParOf" srcId="{3DA29156-2A31-4EA5-8D90-157BE6E70594}" destId="{E8F52E32-8407-4217-9E66-9CF43384A248}" srcOrd="5" destOrd="0" presId="urn:microsoft.com/office/officeart/2005/8/layout/hChevron3"/>
    <dgm:cxn modelId="{65505B98-55D6-47A9-9C2B-48119937FE47}" type="presParOf" srcId="{3DA29156-2A31-4EA5-8D90-157BE6E70594}" destId="{739ABDCA-9155-43E2-94C3-C3C5BFEB4FF8}" srcOrd="6" destOrd="0" presId="urn:microsoft.com/office/officeart/2005/8/layout/hChevron3"/>
    <dgm:cxn modelId="{73C496B4-0D0B-4282-9866-CC392EDCD5C1}" type="presParOf" srcId="{3DA29156-2A31-4EA5-8D90-157BE6E70594}" destId="{2CF7B1E9-E132-463B-9D07-375CF9C97F72}" srcOrd="7" destOrd="0" presId="urn:microsoft.com/office/officeart/2005/8/layout/hChevron3"/>
    <dgm:cxn modelId="{B68C45CA-55AE-44D7-B8BC-D5B15D26BFFE}" type="presParOf" srcId="{3DA29156-2A31-4EA5-8D90-157BE6E70594}" destId="{9A8094E2-7173-4B67-BFA4-914B24D75CC9}" srcOrd="8" destOrd="0" presId="urn:microsoft.com/office/officeart/2005/8/layout/hChevron3"/>
    <dgm:cxn modelId="{4F12CEDA-509C-4C6F-ACC8-481C014A1F60}" type="presParOf" srcId="{3DA29156-2A31-4EA5-8D90-157BE6E70594}" destId="{858F0302-2C1D-41EF-909A-6812E2C32BE5}" srcOrd="9" destOrd="0" presId="urn:microsoft.com/office/officeart/2005/8/layout/hChevron3"/>
    <dgm:cxn modelId="{49213078-A4E0-4A80-9BD3-FAC8B27B4087}" type="presParOf" srcId="{3DA29156-2A31-4EA5-8D90-157BE6E70594}" destId="{B913725D-0EAB-44D2-8B96-370D6A1C6BFA}" srcOrd="10" destOrd="0" presId="urn:microsoft.com/office/officeart/2005/8/layout/hChevron3"/>
    <dgm:cxn modelId="{D084164A-771A-4695-9272-F283A5445198}" type="presParOf" srcId="{3DA29156-2A31-4EA5-8D90-157BE6E70594}" destId="{E8140100-D9B1-4959-87A9-EF2DF604BF67}" srcOrd="11" destOrd="0" presId="urn:microsoft.com/office/officeart/2005/8/layout/hChevron3"/>
    <dgm:cxn modelId="{74779F70-F613-46F5-862E-137EA7FA99E5}" type="presParOf" srcId="{3DA29156-2A31-4EA5-8D90-157BE6E70594}" destId="{7B26BBC2-91F1-406C-8B74-7E434507978F}" srcOrd="12" destOrd="0" presId="urn:microsoft.com/office/officeart/2005/8/layout/hChevron3"/>
    <dgm:cxn modelId="{4812B34D-F6F9-4500-8D8F-3FF4C99FF676}" type="presParOf" srcId="{3DA29156-2A31-4EA5-8D90-157BE6E70594}" destId="{CCDE78CE-5737-44B8-A1C0-B1CB4919F623}" srcOrd="13" destOrd="0" presId="urn:microsoft.com/office/officeart/2005/8/layout/hChevron3"/>
    <dgm:cxn modelId="{6158552A-0995-4FAA-A208-617A603080F0}" type="presParOf" srcId="{3DA29156-2A31-4EA5-8D90-157BE6E70594}" destId="{080369A9-0CEE-4ECD-BD3C-8D0672F644BA}" srcOrd="14" destOrd="0" presId="urn:microsoft.com/office/officeart/2005/8/layout/hChevron3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78B210EE-A413-44BF-8B68-4A234D641D08}" type="doc">
      <dgm:prSet loTypeId="urn:microsoft.com/office/officeart/2005/8/layout/hChevron3" loCatId="process" qsTypeId="urn:microsoft.com/office/officeart/2005/8/quickstyle/simple2" qsCatId="simple" csTypeId="urn:microsoft.com/office/officeart/2005/8/colors/colorful5" csCatId="colorful" phldr="1"/>
      <dgm:spPr/>
    </dgm:pt>
    <dgm:pt modelId="{F8C0593A-CEFB-4BD6-9E22-A9D61127A81A}">
      <dgm:prSet phldrT="[Texte]"/>
      <dgm:spPr>
        <a:scene3d>
          <a:camera prst="orthographicFront"/>
          <a:lightRig rig="threePt" dir="t"/>
        </a:scene3d>
        <a:sp3d>
          <a:bevelT prst="angle"/>
        </a:sp3d>
      </dgm:spPr>
      <dgm:t>
        <a:bodyPr/>
        <a:lstStyle/>
        <a:p>
          <a:r>
            <a:rPr lang="fr-FR"/>
            <a:t>Accueil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CA0DACDB-7888-401D-9F10-CF8C6FA608D0}" type="parTrans" cxnId="{E52D80A2-907D-4483-87F9-36736A457BBA}">
      <dgm:prSet/>
      <dgm:spPr/>
      <dgm:t>
        <a:bodyPr/>
        <a:lstStyle/>
        <a:p>
          <a:endParaRPr lang="fr-FR"/>
        </a:p>
      </dgm:t>
    </dgm:pt>
    <dgm:pt modelId="{95CA7AF7-DC71-49A4-88C0-FCF6A2B82290}" type="sibTrans" cxnId="{E52D80A2-907D-4483-87F9-36736A457BBA}">
      <dgm:prSet/>
      <dgm:spPr/>
      <dgm:t>
        <a:bodyPr/>
        <a:lstStyle/>
        <a:p>
          <a:endParaRPr lang="fr-FR"/>
        </a:p>
      </dgm:t>
    </dgm:pt>
    <dgm:pt modelId="{F0B1756B-8099-42BE-8485-30A646674D73}">
      <dgm:prSet phldrT="[Texte]"/>
      <dgm:spPr>
        <a:solidFill>
          <a:schemeClr val="accent6"/>
        </a:solidFill>
      </dgm:spPr>
      <dgm:t>
        <a:bodyPr/>
        <a:lstStyle/>
        <a:p>
          <a:r>
            <a:rPr lang="fr-FR"/>
            <a:t>Recette Bar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EAF9C38A-9961-4845-BF73-06D9E1514426}" type="parTrans" cxnId="{E39F16B1-B419-4649-83B6-181B0EBBD23E}">
      <dgm:prSet/>
      <dgm:spPr/>
      <dgm:t>
        <a:bodyPr/>
        <a:lstStyle/>
        <a:p>
          <a:endParaRPr lang="fr-FR"/>
        </a:p>
      </dgm:t>
    </dgm:pt>
    <dgm:pt modelId="{AF08AFAF-8C48-4F8B-B813-6DAF6DA99A4E}" type="sibTrans" cxnId="{E39F16B1-B419-4649-83B6-181B0EBBD23E}">
      <dgm:prSet/>
      <dgm:spPr/>
      <dgm:t>
        <a:bodyPr/>
        <a:lstStyle/>
        <a:p>
          <a:endParaRPr lang="fr-FR"/>
        </a:p>
      </dgm:t>
    </dgm:pt>
    <dgm:pt modelId="{7137F503-A89C-4B15-9E1D-E831E4F73911}">
      <dgm:prSet phldrT="[Texte]"/>
      <dgm:spPr>
        <a:solidFill>
          <a:schemeClr val="accent6"/>
        </a:solidFill>
      </dgm:spPr>
      <dgm:t>
        <a:bodyPr/>
        <a:lstStyle/>
        <a:p>
          <a:r>
            <a:rPr lang="fr-FR"/>
            <a:t>Monnaie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4166FA24-4B78-449C-B41F-F2702341CEBC}" type="parTrans" cxnId="{09CD9531-9DB5-4630-BCA9-826973102443}">
      <dgm:prSet/>
      <dgm:spPr/>
      <dgm:t>
        <a:bodyPr/>
        <a:lstStyle/>
        <a:p>
          <a:endParaRPr lang="fr-FR"/>
        </a:p>
      </dgm:t>
    </dgm:pt>
    <dgm:pt modelId="{43331667-65F1-4A36-AD23-B8B97F12ECF8}" type="sibTrans" cxnId="{09CD9531-9DB5-4630-BCA9-826973102443}">
      <dgm:prSet/>
      <dgm:spPr/>
      <dgm:t>
        <a:bodyPr/>
        <a:lstStyle/>
        <a:p>
          <a:endParaRPr lang="fr-FR"/>
        </a:p>
      </dgm:t>
    </dgm:pt>
    <dgm:pt modelId="{3BFC1E20-D0CC-492F-B4D5-C55C27D17F0E}">
      <dgm:prSet/>
      <dgm:spPr>
        <a:solidFill>
          <a:schemeClr val="accent6"/>
        </a:solidFill>
      </dgm:spPr>
      <dgm:t>
        <a:bodyPr/>
        <a:lstStyle/>
        <a:p>
          <a:r>
            <a:rPr lang="fr-FR"/>
            <a:t>Conso Bar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C86CCE6B-A9A0-49D0-93EA-1376A3DA11C9}" type="parTrans" cxnId="{C25C48A0-CC29-4661-93B6-F656279A07F0}">
      <dgm:prSet/>
      <dgm:spPr/>
      <dgm:t>
        <a:bodyPr/>
        <a:lstStyle/>
        <a:p>
          <a:endParaRPr lang="fr-FR"/>
        </a:p>
      </dgm:t>
    </dgm:pt>
    <dgm:pt modelId="{1F957B1A-0A93-4514-8B5F-7A0E58474003}" type="sibTrans" cxnId="{C25C48A0-CC29-4661-93B6-F656279A07F0}">
      <dgm:prSet/>
      <dgm:spPr/>
      <dgm:t>
        <a:bodyPr/>
        <a:lstStyle/>
        <a:p>
          <a:endParaRPr lang="fr-FR"/>
        </a:p>
      </dgm:t>
    </dgm:pt>
    <dgm:pt modelId="{CD974424-EA8B-46CB-899E-5ACE90B7329B}">
      <dgm:prSet/>
      <dgm:spPr>
        <a:solidFill>
          <a:schemeClr val="accent6"/>
        </a:solidFill>
      </dgm:spPr>
      <dgm:t>
        <a:bodyPr/>
        <a:lstStyle/>
        <a:p>
          <a:r>
            <a:rPr lang="fr-FR"/>
            <a:t>Liste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427F397E-391A-4DF5-910B-F24AA0F594C2}" type="parTrans" cxnId="{9D2E3844-7ED1-4AE6-AC3B-BCCF35274C9F}">
      <dgm:prSet/>
      <dgm:spPr/>
      <dgm:t>
        <a:bodyPr/>
        <a:lstStyle/>
        <a:p>
          <a:endParaRPr lang="fr-FR"/>
        </a:p>
      </dgm:t>
    </dgm:pt>
    <dgm:pt modelId="{E3A4BD1E-40E1-4A53-B251-D88977C15748}" type="sibTrans" cxnId="{9D2E3844-7ED1-4AE6-AC3B-BCCF35274C9F}">
      <dgm:prSet/>
      <dgm:spPr/>
      <dgm:t>
        <a:bodyPr/>
        <a:lstStyle/>
        <a:p>
          <a:endParaRPr lang="fr-FR"/>
        </a:p>
      </dgm:t>
    </dgm:pt>
    <dgm:pt modelId="{6ACB8999-C493-4667-90F1-8C5CED8C5894}">
      <dgm:prSet/>
      <dgm:spPr>
        <a:solidFill>
          <a:schemeClr val="accent6"/>
        </a:solidFill>
      </dgm:spPr>
      <dgm:t>
        <a:bodyPr/>
        <a:lstStyle/>
        <a:p>
          <a:r>
            <a:rPr lang="fr-FR"/>
            <a:t>Liste recette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52D547A0-1184-4C3A-925A-FB50414248B5}" type="parTrans" cxnId="{2952CF13-7A53-4E3C-9B4B-5A509CEEBAA0}">
      <dgm:prSet/>
      <dgm:spPr/>
      <dgm:t>
        <a:bodyPr/>
        <a:lstStyle/>
        <a:p>
          <a:endParaRPr lang="fr-FR"/>
        </a:p>
      </dgm:t>
    </dgm:pt>
    <dgm:pt modelId="{269D9CFB-2D2C-4961-A4C9-AD48E49F929C}" type="sibTrans" cxnId="{2952CF13-7A53-4E3C-9B4B-5A509CEEBAA0}">
      <dgm:prSet/>
      <dgm:spPr/>
      <dgm:t>
        <a:bodyPr/>
        <a:lstStyle/>
        <a:p>
          <a:endParaRPr lang="fr-FR"/>
        </a:p>
      </dgm:t>
    </dgm:pt>
    <dgm:pt modelId="{DE910B16-EB05-4F55-92B4-59E6689DA0F7}">
      <dgm:prSet/>
      <dgm:spPr>
        <a:solidFill>
          <a:schemeClr val="accent6"/>
        </a:solidFill>
      </dgm:spPr>
      <dgm:t>
        <a:bodyPr/>
        <a:lstStyle/>
        <a:p>
          <a:r>
            <a:rPr lang="fr-FR"/>
            <a:t>Tcd Recette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"/>
          </dgm14:cNvPr>
        </a:ext>
      </dgm:extLst>
    </dgm:pt>
    <dgm:pt modelId="{433BA59B-A2CB-4F02-ADF9-E652D81F39B7}" type="parTrans" cxnId="{179229B1-96CF-4F26-A5C6-1F2907C331E8}">
      <dgm:prSet/>
      <dgm:spPr/>
      <dgm:t>
        <a:bodyPr/>
        <a:lstStyle/>
        <a:p>
          <a:endParaRPr lang="fr-FR"/>
        </a:p>
      </dgm:t>
    </dgm:pt>
    <dgm:pt modelId="{85BCA183-0916-4412-8795-24B9B2AFBB29}" type="sibTrans" cxnId="{179229B1-96CF-4F26-A5C6-1F2907C331E8}">
      <dgm:prSet/>
      <dgm:spPr/>
      <dgm:t>
        <a:bodyPr/>
        <a:lstStyle/>
        <a:p>
          <a:endParaRPr lang="fr-FR"/>
        </a:p>
      </dgm:t>
    </dgm:pt>
    <dgm:pt modelId="{3B9ED39A-8FC9-4C5E-BB77-EC926DE7A42F}">
      <dgm:prSet/>
      <dgm:spPr/>
      <dgm:t>
        <a:bodyPr/>
        <a:lstStyle/>
        <a:p>
          <a:r>
            <a:rPr lang="fr-FR"/>
            <a:t>Tcd Conso Frigo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8"/>
          </dgm14:cNvPr>
        </a:ext>
      </dgm:extLst>
    </dgm:pt>
    <dgm:pt modelId="{87810127-D3C0-454B-908B-A0D1615786AD}" type="parTrans" cxnId="{8D9A1940-64C7-4C55-987B-1436C2138743}">
      <dgm:prSet/>
      <dgm:spPr/>
      <dgm:t>
        <a:bodyPr/>
        <a:lstStyle/>
        <a:p>
          <a:endParaRPr lang="fr-FR"/>
        </a:p>
      </dgm:t>
    </dgm:pt>
    <dgm:pt modelId="{E1D35C8A-B137-4D1F-929A-B4B6C36BD914}" type="sibTrans" cxnId="{8D9A1940-64C7-4C55-987B-1436C2138743}">
      <dgm:prSet/>
      <dgm:spPr/>
      <dgm:t>
        <a:bodyPr/>
        <a:lstStyle/>
        <a:p>
          <a:endParaRPr lang="fr-FR"/>
        </a:p>
      </dgm:t>
    </dgm:pt>
    <dgm:pt modelId="{3DA29156-2A31-4EA5-8D90-157BE6E70594}" type="pres">
      <dgm:prSet presAssocID="{78B210EE-A413-44BF-8B68-4A234D641D08}" presName="Name0" presStyleCnt="0">
        <dgm:presLayoutVars>
          <dgm:dir/>
          <dgm:resizeHandles val="exact"/>
        </dgm:presLayoutVars>
      </dgm:prSet>
      <dgm:spPr/>
    </dgm:pt>
    <dgm:pt modelId="{F966FEF7-9335-49D4-AD4B-02552952AA3C}" type="pres">
      <dgm:prSet presAssocID="{F8C0593A-CEFB-4BD6-9E22-A9D61127A81A}" presName="parTxOnly" presStyleLbl="node1" presStyleIdx="0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DD3C239-7F1D-48E2-9E5A-8124FCB48F03}" type="pres">
      <dgm:prSet presAssocID="{95CA7AF7-DC71-49A4-88C0-FCF6A2B82290}" presName="parSpace" presStyleCnt="0"/>
      <dgm:spPr/>
    </dgm:pt>
    <dgm:pt modelId="{BF324EDE-C725-45F4-BBF1-B6B13BC7A023}" type="pres">
      <dgm:prSet presAssocID="{F0B1756B-8099-42BE-8485-30A646674D73}" presName="parTxOnly" presStyleLbl="node1" presStyleIdx="1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21A51DB-635D-4DF1-BD77-FD087AEBF5F6}" type="pres">
      <dgm:prSet presAssocID="{AF08AFAF-8C48-4F8B-B813-6DAF6DA99A4E}" presName="parSpace" presStyleCnt="0"/>
      <dgm:spPr/>
    </dgm:pt>
    <dgm:pt modelId="{15F0288C-9E8E-455D-B35E-A118530687CE}" type="pres">
      <dgm:prSet presAssocID="{7137F503-A89C-4B15-9E1D-E831E4F73911}" presName="parTxOnly" presStyleLbl="node1" presStyleIdx="2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E8F52E32-8407-4217-9E66-9CF43384A248}" type="pres">
      <dgm:prSet presAssocID="{43331667-65F1-4A36-AD23-B8B97F12ECF8}" presName="parSpace" presStyleCnt="0"/>
      <dgm:spPr/>
    </dgm:pt>
    <dgm:pt modelId="{739ABDCA-9155-43E2-94C3-C3C5BFEB4FF8}" type="pres">
      <dgm:prSet presAssocID="{3BFC1E20-D0CC-492F-B4D5-C55C27D17F0E}" presName="parTxOnly" presStyleLbl="node1" presStyleIdx="3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CF7B1E9-E132-463B-9D07-375CF9C97F72}" type="pres">
      <dgm:prSet presAssocID="{1F957B1A-0A93-4514-8B5F-7A0E58474003}" presName="parSpace" presStyleCnt="0"/>
      <dgm:spPr/>
    </dgm:pt>
    <dgm:pt modelId="{9A8094E2-7173-4B67-BFA4-914B24D75CC9}" type="pres">
      <dgm:prSet presAssocID="{CD974424-EA8B-46CB-899E-5ACE90B7329B}" presName="parTxOnly" presStyleLbl="node1" presStyleIdx="4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858F0302-2C1D-41EF-909A-6812E2C32BE5}" type="pres">
      <dgm:prSet presAssocID="{E3A4BD1E-40E1-4A53-B251-D88977C15748}" presName="parSpace" presStyleCnt="0"/>
      <dgm:spPr/>
    </dgm:pt>
    <dgm:pt modelId="{B913725D-0EAB-44D2-8B96-370D6A1C6BFA}" type="pres">
      <dgm:prSet presAssocID="{6ACB8999-C493-4667-90F1-8C5CED8C5894}" presName="parTxOnly" presStyleLbl="node1" presStyleIdx="5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E8140100-D9B1-4959-87A9-EF2DF604BF67}" type="pres">
      <dgm:prSet presAssocID="{269D9CFB-2D2C-4961-A4C9-AD48E49F929C}" presName="parSpace" presStyleCnt="0"/>
      <dgm:spPr/>
    </dgm:pt>
    <dgm:pt modelId="{7B26BBC2-91F1-406C-8B74-7E434507978F}" type="pres">
      <dgm:prSet presAssocID="{DE910B16-EB05-4F55-92B4-59E6689DA0F7}" presName="parTxOnly" presStyleLbl="node1" presStyleIdx="6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CCDE78CE-5737-44B8-A1C0-B1CB4919F623}" type="pres">
      <dgm:prSet presAssocID="{85BCA183-0916-4412-8795-24B9B2AFBB29}" presName="parSpace" presStyleCnt="0"/>
      <dgm:spPr/>
    </dgm:pt>
    <dgm:pt modelId="{080369A9-0CEE-4ECD-BD3C-8D0672F644BA}" type="pres">
      <dgm:prSet presAssocID="{3B9ED39A-8FC9-4C5E-BB77-EC926DE7A42F}" presName="parTxOnly" presStyleLbl="node1" presStyleIdx="7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D6A5555E-FF77-429C-BFFD-395CCB30136D}" type="presOf" srcId="{3B9ED39A-8FC9-4C5E-BB77-EC926DE7A42F}" destId="{080369A9-0CEE-4ECD-BD3C-8D0672F644BA}" srcOrd="0" destOrd="0" presId="urn:microsoft.com/office/officeart/2005/8/layout/hChevron3"/>
    <dgm:cxn modelId="{09CD9531-9DB5-4630-BCA9-826973102443}" srcId="{78B210EE-A413-44BF-8B68-4A234D641D08}" destId="{7137F503-A89C-4B15-9E1D-E831E4F73911}" srcOrd="2" destOrd="0" parTransId="{4166FA24-4B78-449C-B41F-F2702341CEBC}" sibTransId="{43331667-65F1-4A36-AD23-B8B97F12ECF8}"/>
    <dgm:cxn modelId="{179229B1-96CF-4F26-A5C6-1F2907C331E8}" srcId="{78B210EE-A413-44BF-8B68-4A234D641D08}" destId="{DE910B16-EB05-4F55-92B4-59E6689DA0F7}" srcOrd="6" destOrd="0" parTransId="{433BA59B-A2CB-4F02-ADF9-E652D81F39B7}" sibTransId="{85BCA183-0916-4412-8795-24B9B2AFBB29}"/>
    <dgm:cxn modelId="{E52D80A2-907D-4483-87F9-36736A457BBA}" srcId="{78B210EE-A413-44BF-8B68-4A234D641D08}" destId="{F8C0593A-CEFB-4BD6-9E22-A9D61127A81A}" srcOrd="0" destOrd="0" parTransId="{CA0DACDB-7888-401D-9F10-CF8C6FA608D0}" sibTransId="{95CA7AF7-DC71-49A4-88C0-FCF6A2B82290}"/>
    <dgm:cxn modelId="{C74857DE-D0EC-4B2D-9553-DD0130D31C96}" type="presOf" srcId="{F8C0593A-CEFB-4BD6-9E22-A9D61127A81A}" destId="{F966FEF7-9335-49D4-AD4B-02552952AA3C}" srcOrd="0" destOrd="0" presId="urn:microsoft.com/office/officeart/2005/8/layout/hChevron3"/>
    <dgm:cxn modelId="{E39F16B1-B419-4649-83B6-181B0EBBD23E}" srcId="{78B210EE-A413-44BF-8B68-4A234D641D08}" destId="{F0B1756B-8099-42BE-8485-30A646674D73}" srcOrd="1" destOrd="0" parTransId="{EAF9C38A-9961-4845-BF73-06D9E1514426}" sibTransId="{AF08AFAF-8C48-4F8B-B813-6DAF6DA99A4E}"/>
    <dgm:cxn modelId="{19BC9AAD-D14F-4765-ABAF-9536367599B1}" type="presOf" srcId="{CD974424-EA8B-46CB-899E-5ACE90B7329B}" destId="{9A8094E2-7173-4B67-BFA4-914B24D75CC9}" srcOrd="0" destOrd="0" presId="urn:microsoft.com/office/officeart/2005/8/layout/hChevron3"/>
    <dgm:cxn modelId="{B3A095B7-D9CF-4409-9B7C-0D7C724FA8D7}" type="presOf" srcId="{7137F503-A89C-4B15-9E1D-E831E4F73911}" destId="{15F0288C-9E8E-455D-B35E-A118530687CE}" srcOrd="0" destOrd="0" presId="urn:microsoft.com/office/officeart/2005/8/layout/hChevron3"/>
    <dgm:cxn modelId="{2952CF13-7A53-4E3C-9B4B-5A509CEEBAA0}" srcId="{78B210EE-A413-44BF-8B68-4A234D641D08}" destId="{6ACB8999-C493-4667-90F1-8C5CED8C5894}" srcOrd="5" destOrd="0" parTransId="{52D547A0-1184-4C3A-925A-FB50414248B5}" sibTransId="{269D9CFB-2D2C-4961-A4C9-AD48E49F929C}"/>
    <dgm:cxn modelId="{9D2E3844-7ED1-4AE6-AC3B-BCCF35274C9F}" srcId="{78B210EE-A413-44BF-8B68-4A234D641D08}" destId="{CD974424-EA8B-46CB-899E-5ACE90B7329B}" srcOrd="4" destOrd="0" parTransId="{427F397E-391A-4DF5-910B-F24AA0F594C2}" sibTransId="{E3A4BD1E-40E1-4A53-B251-D88977C15748}"/>
    <dgm:cxn modelId="{86CF5C3A-5EC5-435D-A669-D57BB211BB32}" type="presOf" srcId="{6ACB8999-C493-4667-90F1-8C5CED8C5894}" destId="{B913725D-0EAB-44D2-8B96-370D6A1C6BFA}" srcOrd="0" destOrd="0" presId="urn:microsoft.com/office/officeart/2005/8/layout/hChevron3"/>
    <dgm:cxn modelId="{56986690-D688-4FEA-A281-8F2633C796A9}" type="presOf" srcId="{78B210EE-A413-44BF-8B68-4A234D641D08}" destId="{3DA29156-2A31-4EA5-8D90-157BE6E70594}" srcOrd="0" destOrd="0" presId="urn:microsoft.com/office/officeart/2005/8/layout/hChevron3"/>
    <dgm:cxn modelId="{F9F1414C-635B-434E-ABBF-EBEF8CF1E5F5}" type="presOf" srcId="{F0B1756B-8099-42BE-8485-30A646674D73}" destId="{BF324EDE-C725-45F4-BBF1-B6B13BC7A023}" srcOrd="0" destOrd="0" presId="urn:microsoft.com/office/officeart/2005/8/layout/hChevron3"/>
    <dgm:cxn modelId="{04D1EECF-5A66-4E44-99EA-4A4477FA135F}" type="presOf" srcId="{DE910B16-EB05-4F55-92B4-59E6689DA0F7}" destId="{7B26BBC2-91F1-406C-8B74-7E434507978F}" srcOrd="0" destOrd="0" presId="urn:microsoft.com/office/officeart/2005/8/layout/hChevron3"/>
    <dgm:cxn modelId="{8D9A1940-64C7-4C55-987B-1436C2138743}" srcId="{78B210EE-A413-44BF-8B68-4A234D641D08}" destId="{3B9ED39A-8FC9-4C5E-BB77-EC926DE7A42F}" srcOrd="7" destOrd="0" parTransId="{87810127-D3C0-454B-908B-A0D1615786AD}" sibTransId="{E1D35C8A-B137-4D1F-929A-B4B6C36BD914}"/>
    <dgm:cxn modelId="{3A3125D9-6CF7-4DDF-9ECB-3FFEE6BF63C9}" type="presOf" srcId="{3BFC1E20-D0CC-492F-B4D5-C55C27D17F0E}" destId="{739ABDCA-9155-43E2-94C3-C3C5BFEB4FF8}" srcOrd="0" destOrd="0" presId="urn:microsoft.com/office/officeart/2005/8/layout/hChevron3"/>
    <dgm:cxn modelId="{C25C48A0-CC29-4661-93B6-F656279A07F0}" srcId="{78B210EE-A413-44BF-8B68-4A234D641D08}" destId="{3BFC1E20-D0CC-492F-B4D5-C55C27D17F0E}" srcOrd="3" destOrd="0" parTransId="{C86CCE6B-A9A0-49D0-93EA-1376A3DA11C9}" sibTransId="{1F957B1A-0A93-4514-8B5F-7A0E58474003}"/>
    <dgm:cxn modelId="{549694EF-93F7-4672-961E-464EF634464F}" type="presParOf" srcId="{3DA29156-2A31-4EA5-8D90-157BE6E70594}" destId="{F966FEF7-9335-49D4-AD4B-02552952AA3C}" srcOrd="0" destOrd="0" presId="urn:microsoft.com/office/officeart/2005/8/layout/hChevron3"/>
    <dgm:cxn modelId="{F35204AA-1C5B-4A4D-9413-0F4802E557CC}" type="presParOf" srcId="{3DA29156-2A31-4EA5-8D90-157BE6E70594}" destId="{DDD3C239-7F1D-48E2-9E5A-8124FCB48F03}" srcOrd="1" destOrd="0" presId="urn:microsoft.com/office/officeart/2005/8/layout/hChevron3"/>
    <dgm:cxn modelId="{AC41F4FE-A60F-468D-834F-E4A0A1B3B19F}" type="presParOf" srcId="{3DA29156-2A31-4EA5-8D90-157BE6E70594}" destId="{BF324EDE-C725-45F4-BBF1-B6B13BC7A023}" srcOrd="2" destOrd="0" presId="urn:microsoft.com/office/officeart/2005/8/layout/hChevron3"/>
    <dgm:cxn modelId="{23E5DE81-703D-4318-AEEE-8F3B7F893D78}" type="presParOf" srcId="{3DA29156-2A31-4EA5-8D90-157BE6E70594}" destId="{221A51DB-635D-4DF1-BD77-FD087AEBF5F6}" srcOrd="3" destOrd="0" presId="urn:microsoft.com/office/officeart/2005/8/layout/hChevron3"/>
    <dgm:cxn modelId="{4B6915DA-4945-488D-AF85-085BCB7B1718}" type="presParOf" srcId="{3DA29156-2A31-4EA5-8D90-157BE6E70594}" destId="{15F0288C-9E8E-455D-B35E-A118530687CE}" srcOrd="4" destOrd="0" presId="urn:microsoft.com/office/officeart/2005/8/layout/hChevron3"/>
    <dgm:cxn modelId="{3387D02C-032D-4AE4-BFB8-ACAE3246049B}" type="presParOf" srcId="{3DA29156-2A31-4EA5-8D90-157BE6E70594}" destId="{E8F52E32-8407-4217-9E66-9CF43384A248}" srcOrd="5" destOrd="0" presId="urn:microsoft.com/office/officeart/2005/8/layout/hChevron3"/>
    <dgm:cxn modelId="{65505B98-55D6-47A9-9C2B-48119937FE47}" type="presParOf" srcId="{3DA29156-2A31-4EA5-8D90-157BE6E70594}" destId="{739ABDCA-9155-43E2-94C3-C3C5BFEB4FF8}" srcOrd="6" destOrd="0" presId="urn:microsoft.com/office/officeart/2005/8/layout/hChevron3"/>
    <dgm:cxn modelId="{73C496B4-0D0B-4282-9866-CC392EDCD5C1}" type="presParOf" srcId="{3DA29156-2A31-4EA5-8D90-157BE6E70594}" destId="{2CF7B1E9-E132-463B-9D07-375CF9C97F72}" srcOrd="7" destOrd="0" presId="urn:microsoft.com/office/officeart/2005/8/layout/hChevron3"/>
    <dgm:cxn modelId="{B68C45CA-55AE-44D7-B8BC-D5B15D26BFFE}" type="presParOf" srcId="{3DA29156-2A31-4EA5-8D90-157BE6E70594}" destId="{9A8094E2-7173-4B67-BFA4-914B24D75CC9}" srcOrd="8" destOrd="0" presId="urn:microsoft.com/office/officeart/2005/8/layout/hChevron3"/>
    <dgm:cxn modelId="{4F12CEDA-509C-4C6F-ACC8-481C014A1F60}" type="presParOf" srcId="{3DA29156-2A31-4EA5-8D90-157BE6E70594}" destId="{858F0302-2C1D-41EF-909A-6812E2C32BE5}" srcOrd="9" destOrd="0" presId="urn:microsoft.com/office/officeart/2005/8/layout/hChevron3"/>
    <dgm:cxn modelId="{49213078-A4E0-4A80-9BD3-FAC8B27B4087}" type="presParOf" srcId="{3DA29156-2A31-4EA5-8D90-157BE6E70594}" destId="{B913725D-0EAB-44D2-8B96-370D6A1C6BFA}" srcOrd="10" destOrd="0" presId="urn:microsoft.com/office/officeart/2005/8/layout/hChevron3"/>
    <dgm:cxn modelId="{D084164A-771A-4695-9272-F283A5445198}" type="presParOf" srcId="{3DA29156-2A31-4EA5-8D90-157BE6E70594}" destId="{E8140100-D9B1-4959-87A9-EF2DF604BF67}" srcOrd="11" destOrd="0" presId="urn:microsoft.com/office/officeart/2005/8/layout/hChevron3"/>
    <dgm:cxn modelId="{74779F70-F613-46F5-862E-137EA7FA99E5}" type="presParOf" srcId="{3DA29156-2A31-4EA5-8D90-157BE6E70594}" destId="{7B26BBC2-91F1-406C-8B74-7E434507978F}" srcOrd="12" destOrd="0" presId="urn:microsoft.com/office/officeart/2005/8/layout/hChevron3"/>
    <dgm:cxn modelId="{4812B34D-F6F9-4500-8D8F-3FF4C99FF676}" type="presParOf" srcId="{3DA29156-2A31-4EA5-8D90-157BE6E70594}" destId="{CCDE78CE-5737-44B8-A1C0-B1CB4919F623}" srcOrd="13" destOrd="0" presId="urn:microsoft.com/office/officeart/2005/8/layout/hChevron3"/>
    <dgm:cxn modelId="{6158552A-0995-4FAA-A208-617A603080F0}" type="presParOf" srcId="{3DA29156-2A31-4EA5-8D90-157BE6E70594}" destId="{080369A9-0CEE-4ECD-BD3C-8D0672F644BA}" srcOrd="14" destOrd="0" presId="urn:microsoft.com/office/officeart/2005/8/layout/hChevron3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ata3.xml><?xml version="1.0" encoding="utf-8"?>
<dgm:dataModel xmlns:dgm="http://schemas.openxmlformats.org/drawingml/2006/diagram" xmlns:a="http://schemas.openxmlformats.org/drawingml/2006/main">
  <dgm:ptLst>
    <dgm:pt modelId="{78B210EE-A413-44BF-8B68-4A234D641D08}" type="doc">
      <dgm:prSet loTypeId="urn:microsoft.com/office/officeart/2005/8/layout/hChevron3" loCatId="process" qsTypeId="urn:microsoft.com/office/officeart/2005/8/quickstyle/simple2" qsCatId="simple" csTypeId="urn:microsoft.com/office/officeart/2005/8/colors/colorful5" csCatId="colorful" phldr="1"/>
      <dgm:spPr/>
    </dgm:pt>
    <dgm:pt modelId="{F8C0593A-CEFB-4BD6-9E22-A9D61127A81A}">
      <dgm:prSet phldrT="[Texte]"/>
      <dgm:spPr>
        <a:scene3d>
          <a:camera prst="orthographicFront"/>
          <a:lightRig rig="threePt" dir="t"/>
        </a:scene3d>
        <a:sp3d>
          <a:bevelT prst="angle"/>
        </a:sp3d>
      </dgm:spPr>
      <dgm:t>
        <a:bodyPr/>
        <a:lstStyle/>
        <a:p>
          <a:r>
            <a:rPr lang="fr-FR"/>
            <a:t>Accueil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CA0DACDB-7888-401D-9F10-CF8C6FA608D0}" type="parTrans" cxnId="{E52D80A2-907D-4483-87F9-36736A457BBA}">
      <dgm:prSet/>
      <dgm:spPr/>
      <dgm:t>
        <a:bodyPr/>
        <a:lstStyle/>
        <a:p>
          <a:endParaRPr lang="fr-FR"/>
        </a:p>
      </dgm:t>
    </dgm:pt>
    <dgm:pt modelId="{95CA7AF7-DC71-49A4-88C0-FCF6A2B82290}" type="sibTrans" cxnId="{E52D80A2-907D-4483-87F9-36736A457BBA}">
      <dgm:prSet/>
      <dgm:spPr/>
      <dgm:t>
        <a:bodyPr/>
        <a:lstStyle/>
        <a:p>
          <a:endParaRPr lang="fr-FR"/>
        </a:p>
      </dgm:t>
    </dgm:pt>
    <dgm:pt modelId="{F0B1756B-8099-42BE-8485-30A646674D73}">
      <dgm:prSet phldrT="[Texte]"/>
      <dgm:spPr>
        <a:solidFill>
          <a:schemeClr val="accent6"/>
        </a:solidFill>
      </dgm:spPr>
      <dgm:t>
        <a:bodyPr/>
        <a:lstStyle/>
        <a:p>
          <a:r>
            <a:rPr lang="fr-FR"/>
            <a:t>Recette Bar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EAF9C38A-9961-4845-BF73-06D9E1514426}" type="parTrans" cxnId="{E39F16B1-B419-4649-83B6-181B0EBBD23E}">
      <dgm:prSet/>
      <dgm:spPr/>
      <dgm:t>
        <a:bodyPr/>
        <a:lstStyle/>
        <a:p>
          <a:endParaRPr lang="fr-FR"/>
        </a:p>
      </dgm:t>
    </dgm:pt>
    <dgm:pt modelId="{AF08AFAF-8C48-4F8B-B813-6DAF6DA99A4E}" type="sibTrans" cxnId="{E39F16B1-B419-4649-83B6-181B0EBBD23E}">
      <dgm:prSet/>
      <dgm:spPr/>
      <dgm:t>
        <a:bodyPr/>
        <a:lstStyle/>
        <a:p>
          <a:endParaRPr lang="fr-FR"/>
        </a:p>
      </dgm:t>
    </dgm:pt>
    <dgm:pt modelId="{7137F503-A89C-4B15-9E1D-E831E4F73911}">
      <dgm:prSet phldrT="[Texte]"/>
      <dgm:spPr>
        <a:solidFill>
          <a:schemeClr val="accent6"/>
        </a:solidFill>
      </dgm:spPr>
      <dgm:t>
        <a:bodyPr/>
        <a:lstStyle/>
        <a:p>
          <a:r>
            <a:rPr lang="fr-FR"/>
            <a:t>Monnaie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4166FA24-4B78-449C-B41F-F2702341CEBC}" type="parTrans" cxnId="{09CD9531-9DB5-4630-BCA9-826973102443}">
      <dgm:prSet/>
      <dgm:spPr/>
      <dgm:t>
        <a:bodyPr/>
        <a:lstStyle/>
        <a:p>
          <a:endParaRPr lang="fr-FR"/>
        </a:p>
      </dgm:t>
    </dgm:pt>
    <dgm:pt modelId="{43331667-65F1-4A36-AD23-B8B97F12ECF8}" type="sibTrans" cxnId="{09CD9531-9DB5-4630-BCA9-826973102443}">
      <dgm:prSet/>
      <dgm:spPr/>
      <dgm:t>
        <a:bodyPr/>
        <a:lstStyle/>
        <a:p>
          <a:endParaRPr lang="fr-FR"/>
        </a:p>
      </dgm:t>
    </dgm:pt>
    <dgm:pt modelId="{3BFC1E20-D0CC-492F-B4D5-C55C27D17F0E}">
      <dgm:prSet/>
      <dgm:spPr>
        <a:solidFill>
          <a:schemeClr val="accent6"/>
        </a:solidFill>
      </dgm:spPr>
      <dgm:t>
        <a:bodyPr/>
        <a:lstStyle/>
        <a:p>
          <a:r>
            <a:rPr lang="fr-FR"/>
            <a:t>Conso Bar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C86CCE6B-A9A0-49D0-93EA-1376A3DA11C9}" type="parTrans" cxnId="{C25C48A0-CC29-4661-93B6-F656279A07F0}">
      <dgm:prSet/>
      <dgm:spPr/>
      <dgm:t>
        <a:bodyPr/>
        <a:lstStyle/>
        <a:p>
          <a:endParaRPr lang="fr-FR"/>
        </a:p>
      </dgm:t>
    </dgm:pt>
    <dgm:pt modelId="{1F957B1A-0A93-4514-8B5F-7A0E58474003}" type="sibTrans" cxnId="{C25C48A0-CC29-4661-93B6-F656279A07F0}">
      <dgm:prSet/>
      <dgm:spPr/>
      <dgm:t>
        <a:bodyPr/>
        <a:lstStyle/>
        <a:p>
          <a:endParaRPr lang="fr-FR"/>
        </a:p>
      </dgm:t>
    </dgm:pt>
    <dgm:pt modelId="{CD974424-EA8B-46CB-899E-5ACE90B7329B}">
      <dgm:prSet/>
      <dgm:spPr>
        <a:solidFill>
          <a:schemeClr val="accent6"/>
        </a:solidFill>
      </dgm:spPr>
      <dgm:t>
        <a:bodyPr/>
        <a:lstStyle/>
        <a:p>
          <a:r>
            <a:rPr lang="fr-FR"/>
            <a:t>Liste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427F397E-391A-4DF5-910B-F24AA0F594C2}" type="parTrans" cxnId="{9D2E3844-7ED1-4AE6-AC3B-BCCF35274C9F}">
      <dgm:prSet/>
      <dgm:spPr/>
      <dgm:t>
        <a:bodyPr/>
        <a:lstStyle/>
        <a:p>
          <a:endParaRPr lang="fr-FR"/>
        </a:p>
      </dgm:t>
    </dgm:pt>
    <dgm:pt modelId="{E3A4BD1E-40E1-4A53-B251-D88977C15748}" type="sibTrans" cxnId="{9D2E3844-7ED1-4AE6-AC3B-BCCF35274C9F}">
      <dgm:prSet/>
      <dgm:spPr/>
      <dgm:t>
        <a:bodyPr/>
        <a:lstStyle/>
        <a:p>
          <a:endParaRPr lang="fr-FR"/>
        </a:p>
      </dgm:t>
    </dgm:pt>
    <dgm:pt modelId="{6ACB8999-C493-4667-90F1-8C5CED8C5894}">
      <dgm:prSet/>
      <dgm:spPr>
        <a:solidFill>
          <a:schemeClr val="accent6"/>
        </a:solidFill>
      </dgm:spPr>
      <dgm:t>
        <a:bodyPr/>
        <a:lstStyle/>
        <a:p>
          <a:r>
            <a:rPr lang="fr-FR"/>
            <a:t>Liste recette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52D547A0-1184-4C3A-925A-FB50414248B5}" type="parTrans" cxnId="{2952CF13-7A53-4E3C-9B4B-5A509CEEBAA0}">
      <dgm:prSet/>
      <dgm:spPr/>
      <dgm:t>
        <a:bodyPr/>
        <a:lstStyle/>
        <a:p>
          <a:endParaRPr lang="fr-FR"/>
        </a:p>
      </dgm:t>
    </dgm:pt>
    <dgm:pt modelId="{269D9CFB-2D2C-4961-A4C9-AD48E49F929C}" type="sibTrans" cxnId="{2952CF13-7A53-4E3C-9B4B-5A509CEEBAA0}">
      <dgm:prSet/>
      <dgm:spPr/>
      <dgm:t>
        <a:bodyPr/>
        <a:lstStyle/>
        <a:p>
          <a:endParaRPr lang="fr-FR"/>
        </a:p>
      </dgm:t>
    </dgm:pt>
    <dgm:pt modelId="{DE910B16-EB05-4F55-92B4-59E6689DA0F7}">
      <dgm:prSet/>
      <dgm:spPr>
        <a:solidFill>
          <a:schemeClr val="accent6"/>
        </a:solidFill>
      </dgm:spPr>
      <dgm:t>
        <a:bodyPr/>
        <a:lstStyle/>
        <a:p>
          <a:r>
            <a:rPr lang="fr-FR"/>
            <a:t>Tcd Recette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"/>
          </dgm14:cNvPr>
        </a:ext>
      </dgm:extLst>
    </dgm:pt>
    <dgm:pt modelId="{433BA59B-A2CB-4F02-ADF9-E652D81F39B7}" type="parTrans" cxnId="{179229B1-96CF-4F26-A5C6-1F2907C331E8}">
      <dgm:prSet/>
      <dgm:spPr/>
      <dgm:t>
        <a:bodyPr/>
        <a:lstStyle/>
        <a:p>
          <a:endParaRPr lang="fr-FR"/>
        </a:p>
      </dgm:t>
    </dgm:pt>
    <dgm:pt modelId="{85BCA183-0916-4412-8795-24B9B2AFBB29}" type="sibTrans" cxnId="{179229B1-96CF-4F26-A5C6-1F2907C331E8}">
      <dgm:prSet/>
      <dgm:spPr/>
      <dgm:t>
        <a:bodyPr/>
        <a:lstStyle/>
        <a:p>
          <a:endParaRPr lang="fr-FR"/>
        </a:p>
      </dgm:t>
    </dgm:pt>
    <dgm:pt modelId="{3B9ED39A-8FC9-4C5E-BB77-EC926DE7A42F}">
      <dgm:prSet/>
      <dgm:spPr/>
      <dgm:t>
        <a:bodyPr/>
        <a:lstStyle/>
        <a:p>
          <a:r>
            <a:rPr lang="fr-FR"/>
            <a:t>Tcd Conso Frigo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8"/>
          </dgm14:cNvPr>
        </a:ext>
      </dgm:extLst>
    </dgm:pt>
    <dgm:pt modelId="{87810127-D3C0-454B-908B-A0D1615786AD}" type="parTrans" cxnId="{8D9A1940-64C7-4C55-987B-1436C2138743}">
      <dgm:prSet/>
      <dgm:spPr/>
      <dgm:t>
        <a:bodyPr/>
        <a:lstStyle/>
        <a:p>
          <a:endParaRPr lang="fr-FR"/>
        </a:p>
      </dgm:t>
    </dgm:pt>
    <dgm:pt modelId="{E1D35C8A-B137-4D1F-929A-B4B6C36BD914}" type="sibTrans" cxnId="{8D9A1940-64C7-4C55-987B-1436C2138743}">
      <dgm:prSet/>
      <dgm:spPr/>
      <dgm:t>
        <a:bodyPr/>
        <a:lstStyle/>
        <a:p>
          <a:endParaRPr lang="fr-FR"/>
        </a:p>
      </dgm:t>
    </dgm:pt>
    <dgm:pt modelId="{3DA29156-2A31-4EA5-8D90-157BE6E70594}" type="pres">
      <dgm:prSet presAssocID="{78B210EE-A413-44BF-8B68-4A234D641D08}" presName="Name0" presStyleCnt="0">
        <dgm:presLayoutVars>
          <dgm:dir/>
          <dgm:resizeHandles val="exact"/>
        </dgm:presLayoutVars>
      </dgm:prSet>
      <dgm:spPr/>
    </dgm:pt>
    <dgm:pt modelId="{F966FEF7-9335-49D4-AD4B-02552952AA3C}" type="pres">
      <dgm:prSet presAssocID="{F8C0593A-CEFB-4BD6-9E22-A9D61127A81A}" presName="parTxOnly" presStyleLbl="node1" presStyleIdx="0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DD3C239-7F1D-48E2-9E5A-8124FCB48F03}" type="pres">
      <dgm:prSet presAssocID="{95CA7AF7-DC71-49A4-88C0-FCF6A2B82290}" presName="parSpace" presStyleCnt="0"/>
      <dgm:spPr/>
    </dgm:pt>
    <dgm:pt modelId="{BF324EDE-C725-45F4-BBF1-B6B13BC7A023}" type="pres">
      <dgm:prSet presAssocID="{F0B1756B-8099-42BE-8485-30A646674D73}" presName="parTxOnly" presStyleLbl="node1" presStyleIdx="1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21A51DB-635D-4DF1-BD77-FD087AEBF5F6}" type="pres">
      <dgm:prSet presAssocID="{AF08AFAF-8C48-4F8B-B813-6DAF6DA99A4E}" presName="parSpace" presStyleCnt="0"/>
      <dgm:spPr/>
    </dgm:pt>
    <dgm:pt modelId="{15F0288C-9E8E-455D-B35E-A118530687CE}" type="pres">
      <dgm:prSet presAssocID="{7137F503-A89C-4B15-9E1D-E831E4F73911}" presName="parTxOnly" presStyleLbl="node1" presStyleIdx="2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E8F52E32-8407-4217-9E66-9CF43384A248}" type="pres">
      <dgm:prSet presAssocID="{43331667-65F1-4A36-AD23-B8B97F12ECF8}" presName="parSpace" presStyleCnt="0"/>
      <dgm:spPr/>
    </dgm:pt>
    <dgm:pt modelId="{739ABDCA-9155-43E2-94C3-C3C5BFEB4FF8}" type="pres">
      <dgm:prSet presAssocID="{3BFC1E20-D0CC-492F-B4D5-C55C27D17F0E}" presName="parTxOnly" presStyleLbl="node1" presStyleIdx="3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CF7B1E9-E132-463B-9D07-375CF9C97F72}" type="pres">
      <dgm:prSet presAssocID="{1F957B1A-0A93-4514-8B5F-7A0E58474003}" presName="parSpace" presStyleCnt="0"/>
      <dgm:spPr/>
    </dgm:pt>
    <dgm:pt modelId="{9A8094E2-7173-4B67-BFA4-914B24D75CC9}" type="pres">
      <dgm:prSet presAssocID="{CD974424-EA8B-46CB-899E-5ACE90B7329B}" presName="parTxOnly" presStyleLbl="node1" presStyleIdx="4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858F0302-2C1D-41EF-909A-6812E2C32BE5}" type="pres">
      <dgm:prSet presAssocID="{E3A4BD1E-40E1-4A53-B251-D88977C15748}" presName="parSpace" presStyleCnt="0"/>
      <dgm:spPr/>
    </dgm:pt>
    <dgm:pt modelId="{B913725D-0EAB-44D2-8B96-370D6A1C6BFA}" type="pres">
      <dgm:prSet presAssocID="{6ACB8999-C493-4667-90F1-8C5CED8C5894}" presName="parTxOnly" presStyleLbl="node1" presStyleIdx="5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E8140100-D9B1-4959-87A9-EF2DF604BF67}" type="pres">
      <dgm:prSet presAssocID="{269D9CFB-2D2C-4961-A4C9-AD48E49F929C}" presName="parSpace" presStyleCnt="0"/>
      <dgm:spPr/>
    </dgm:pt>
    <dgm:pt modelId="{7B26BBC2-91F1-406C-8B74-7E434507978F}" type="pres">
      <dgm:prSet presAssocID="{DE910B16-EB05-4F55-92B4-59E6689DA0F7}" presName="parTxOnly" presStyleLbl="node1" presStyleIdx="6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CCDE78CE-5737-44B8-A1C0-B1CB4919F623}" type="pres">
      <dgm:prSet presAssocID="{85BCA183-0916-4412-8795-24B9B2AFBB29}" presName="parSpace" presStyleCnt="0"/>
      <dgm:spPr/>
    </dgm:pt>
    <dgm:pt modelId="{080369A9-0CEE-4ECD-BD3C-8D0672F644BA}" type="pres">
      <dgm:prSet presAssocID="{3B9ED39A-8FC9-4C5E-BB77-EC926DE7A42F}" presName="parTxOnly" presStyleLbl="node1" presStyleIdx="7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D6A5555E-FF77-429C-BFFD-395CCB30136D}" type="presOf" srcId="{3B9ED39A-8FC9-4C5E-BB77-EC926DE7A42F}" destId="{080369A9-0CEE-4ECD-BD3C-8D0672F644BA}" srcOrd="0" destOrd="0" presId="urn:microsoft.com/office/officeart/2005/8/layout/hChevron3"/>
    <dgm:cxn modelId="{09CD9531-9DB5-4630-BCA9-826973102443}" srcId="{78B210EE-A413-44BF-8B68-4A234D641D08}" destId="{7137F503-A89C-4B15-9E1D-E831E4F73911}" srcOrd="2" destOrd="0" parTransId="{4166FA24-4B78-449C-B41F-F2702341CEBC}" sibTransId="{43331667-65F1-4A36-AD23-B8B97F12ECF8}"/>
    <dgm:cxn modelId="{179229B1-96CF-4F26-A5C6-1F2907C331E8}" srcId="{78B210EE-A413-44BF-8B68-4A234D641D08}" destId="{DE910B16-EB05-4F55-92B4-59E6689DA0F7}" srcOrd="6" destOrd="0" parTransId="{433BA59B-A2CB-4F02-ADF9-E652D81F39B7}" sibTransId="{85BCA183-0916-4412-8795-24B9B2AFBB29}"/>
    <dgm:cxn modelId="{E52D80A2-907D-4483-87F9-36736A457BBA}" srcId="{78B210EE-A413-44BF-8B68-4A234D641D08}" destId="{F8C0593A-CEFB-4BD6-9E22-A9D61127A81A}" srcOrd="0" destOrd="0" parTransId="{CA0DACDB-7888-401D-9F10-CF8C6FA608D0}" sibTransId="{95CA7AF7-DC71-49A4-88C0-FCF6A2B82290}"/>
    <dgm:cxn modelId="{C74857DE-D0EC-4B2D-9553-DD0130D31C96}" type="presOf" srcId="{F8C0593A-CEFB-4BD6-9E22-A9D61127A81A}" destId="{F966FEF7-9335-49D4-AD4B-02552952AA3C}" srcOrd="0" destOrd="0" presId="urn:microsoft.com/office/officeart/2005/8/layout/hChevron3"/>
    <dgm:cxn modelId="{E39F16B1-B419-4649-83B6-181B0EBBD23E}" srcId="{78B210EE-A413-44BF-8B68-4A234D641D08}" destId="{F0B1756B-8099-42BE-8485-30A646674D73}" srcOrd="1" destOrd="0" parTransId="{EAF9C38A-9961-4845-BF73-06D9E1514426}" sibTransId="{AF08AFAF-8C48-4F8B-B813-6DAF6DA99A4E}"/>
    <dgm:cxn modelId="{19BC9AAD-D14F-4765-ABAF-9536367599B1}" type="presOf" srcId="{CD974424-EA8B-46CB-899E-5ACE90B7329B}" destId="{9A8094E2-7173-4B67-BFA4-914B24D75CC9}" srcOrd="0" destOrd="0" presId="urn:microsoft.com/office/officeart/2005/8/layout/hChevron3"/>
    <dgm:cxn modelId="{B3A095B7-D9CF-4409-9B7C-0D7C724FA8D7}" type="presOf" srcId="{7137F503-A89C-4B15-9E1D-E831E4F73911}" destId="{15F0288C-9E8E-455D-B35E-A118530687CE}" srcOrd="0" destOrd="0" presId="urn:microsoft.com/office/officeart/2005/8/layout/hChevron3"/>
    <dgm:cxn modelId="{2952CF13-7A53-4E3C-9B4B-5A509CEEBAA0}" srcId="{78B210EE-A413-44BF-8B68-4A234D641D08}" destId="{6ACB8999-C493-4667-90F1-8C5CED8C5894}" srcOrd="5" destOrd="0" parTransId="{52D547A0-1184-4C3A-925A-FB50414248B5}" sibTransId="{269D9CFB-2D2C-4961-A4C9-AD48E49F929C}"/>
    <dgm:cxn modelId="{9D2E3844-7ED1-4AE6-AC3B-BCCF35274C9F}" srcId="{78B210EE-A413-44BF-8B68-4A234D641D08}" destId="{CD974424-EA8B-46CB-899E-5ACE90B7329B}" srcOrd="4" destOrd="0" parTransId="{427F397E-391A-4DF5-910B-F24AA0F594C2}" sibTransId="{E3A4BD1E-40E1-4A53-B251-D88977C15748}"/>
    <dgm:cxn modelId="{86CF5C3A-5EC5-435D-A669-D57BB211BB32}" type="presOf" srcId="{6ACB8999-C493-4667-90F1-8C5CED8C5894}" destId="{B913725D-0EAB-44D2-8B96-370D6A1C6BFA}" srcOrd="0" destOrd="0" presId="urn:microsoft.com/office/officeart/2005/8/layout/hChevron3"/>
    <dgm:cxn modelId="{56986690-D688-4FEA-A281-8F2633C796A9}" type="presOf" srcId="{78B210EE-A413-44BF-8B68-4A234D641D08}" destId="{3DA29156-2A31-4EA5-8D90-157BE6E70594}" srcOrd="0" destOrd="0" presId="urn:microsoft.com/office/officeart/2005/8/layout/hChevron3"/>
    <dgm:cxn modelId="{F9F1414C-635B-434E-ABBF-EBEF8CF1E5F5}" type="presOf" srcId="{F0B1756B-8099-42BE-8485-30A646674D73}" destId="{BF324EDE-C725-45F4-BBF1-B6B13BC7A023}" srcOrd="0" destOrd="0" presId="urn:microsoft.com/office/officeart/2005/8/layout/hChevron3"/>
    <dgm:cxn modelId="{04D1EECF-5A66-4E44-99EA-4A4477FA135F}" type="presOf" srcId="{DE910B16-EB05-4F55-92B4-59E6689DA0F7}" destId="{7B26BBC2-91F1-406C-8B74-7E434507978F}" srcOrd="0" destOrd="0" presId="urn:microsoft.com/office/officeart/2005/8/layout/hChevron3"/>
    <dgm:cxn modelId="{8D9A1940-64C7-4C55-987B-1436C2138743}" srcId="{78B210EE-A413-44BF-8B68-4A234D641D08}" destId="{3B9ED39A-8FC9-4C5E-BB77-EC926DE7A42F}" srcOrd="7" destOrd="0" parTransId="{87810127-D3C0-454B-908B-A0D1615786AD}" sibTransId="{E1D35C8A-B137-4D1F-929A-B4B6C36BD914}"/>
    <dgm:cxn modelId="{3A3125D9-6CF7-4DDF-9ECB-3FFEE6BF63C9}" type="presOf" srcId="{3BFC1E20-D0CC-492F-B4D5-C55C27D17F0E}" destId="{739ABDCA-9155-43E2-94C3-C3C5BFEB4FF8}" srcOrd="0" destOrd="0" presId="urn:microsoft.com/office/officeart/2005/8/layout/hChevron3"/>
    <dgm:cxn modelId="{C25C48A0-CC29-4661-93B6-F656279A07F0}" srcId="{78B210EE-A413-44BF-8B68-4A234D641D08}" destId="{3BFC1E20-D0CC-492F-B4D5-C55C27D17F0E}" srcOrd="3" destOrd="0" parTransId="{C86CCE6B-A9A0-49D0-93EA-1376A3DA11C9}" sibTransId="{1F957B1A-0A93-4514-8B5F-7A0E58474003}"/>
    <dgm:cxn modelId="{549694EF-93F7-4672-961E-464EF634464F}" type="presParOf" srcId="{3DA29156-2A31-4EA5-8D90-157BE6E70594}" destId="{F966FEF7-9335-49D4-AD4B-02552952AA3C}" srcOrd="0" destOrd="0" presId="urn:microsoft.com/office/officeart/2005/8/layout/hChevron3"/>
    <dgm:cxn modelId="{F35204AA-1C5B-4A4D-9413-0F4802E557CC}" type="presParOf" srcId="{3DA29156-2A31-4EA5-8D90-157BE6E70594}" destId="{DDD3C239-7F1D-48E2-9E5A-8124FCB48F03}" srcOrd="1" destOrd="0" presId="urn:microsoft.com/office/officeart/2005/8/layout/hChevron3"/>
    <dgm:cxn modelId="{AC41F4FE-A60F-468D-834F-E4A0A1B3B19F}" type="presParOf" srcId="{3DA29156-2A31-4EA5-8D90-157BE6E70594}" destId="{BF324EDE-C725-45F4-BBF1-B6B13BC7A023}" srcOrd="2" destOrd="0" presId="urn:microsoft.com/office/officeart/2005/8/layout/hChevron3"/>
    <dgm:cxn modelId="{23E5DE81-703D-4318-AEEE-8F3B7F893D78}" type="presParOf" srcId="{3DA29156-2A31-4EA5-8D90-157BE6E70594}" destId="{221A51DB-635D-4DF1-BD77-FD087AEBF5F6}" srcOrd="3" destOrd="0" presId="urn:microsoft.com/office/officeart/2005/8/layout/hChevron3"/>
    <dgm:cxn modelId="{4B6915DA-4945-488D-AF85-085BCB7B1718}" type="presParOf" srcId="{3DA29156-2A31-4EA5-8D90-157BE6E70594}" destId="{15F0288C-9E8E-455D-B35E-A118530687CE}" srcOrd="4" destOrd="0" presId="urn:microsoft.com/office/officeart/2005/8/layout/hChevron3"/>
    <dgm:cxn modelId="{3387D02C-032D-4AE4-BFB8-ACAE3246049B}" type="presParOf" srcId="{3DA29156-2A31-4EA5-8D90-157BE6E70594}" destId="{E8F52E32-8407-4217-9E66-9CF43384A248}" srcOrd="5" destOrd="0" presId="urn:microsoft.com/office/officeart/2005/8/layout/hChevron3"/>
    <dgm:cxn modelId="{65505B98-55D6-47A9-9C2B-48119937FE47}" type="presParOf" srcId="{3DA29156-2A31-4EA5-8D90-157BE6E70594}" destId="{739ABDCA-9155-43E2-94C3-C3C5BFEB4FF8}" srcOrd="6" destOrd="0" presId="urn:microsoft.com/office/officeart/2005/8/layout/hChevron3"/>
    <dgm:cxn modelId="{73C496B4-0D0B-4282-9866-CC392EDCD5C1}" type="presParOf" srcId="{3DA29156-2A31-4EA5-8D90-157BE6E70594}" destId="{2CF7B1E9-E132-463B-9D07-375CF9C97F72}" srcOrd="7" destOrd="0" presId="urn:microsoft.com/office/officeart/2005/8/layout/hChevron3"/>
    <dgm:cxn modelId="{B68C45CA-55AE-44D7-B8BC-D5B15D26BFFE}" type="presParOf" srcId="{3DA29156-2A31-4EA5-8D90-157BE6E70594}" destId="{9A8094E2-7173-4B67-BFA4-914B24D75CC9}" srcOrd="8" destOrd="0" presId="urn:microsoft.com/office/officeart/2005/8/layout/hChevron3"/>
    <dgm:cxn modelId="{4F12CEDA-509C-4C6F-ACC8-481C014A1F60}" type="presParOf" srcId="{3DA29156-2A31-4EA5-8D90-157BE6E70594}" destId="{858F0302-2C1D-41EF-909A-6812E2C32BE5}" srcOrd="9" destOrd="0" presId="urn:microsoft.com/office/officeart/2005/8/layout/hChevron3"/>
    <dgm:cxn modelId="{49213078-A4E0-4A80-9BD3-FAC8B27B4087}" type="presParOf" srcId="{3DA29156-2A31-4EA5-8D90-157BE6E70594}" destId="{B913725D-0EAB-44D2-8B96-370D6A1C6BFA}" srcOrd="10" destOrd="0" presId="urn:microsoft.com/office/officeart/2005/8/layout/hChevron3"/>
    <dgm:cxn modelId="{D084164A-771A-4695-9272-F283A5445198}" type="presParOf" srcId="{3DA29156-2A31-4EA5-8D90-157BE6E70594}" destId="{E8140100-D9B1-4959-87A9-EF2DF604BF67}" srcOrd="11" destOrd="0" presId="urn:microsoft.com/office/officeart/2005/8/layout/hChevron3"/>
    <dgm:cxn modelId="{74779F70-F613-46F5-862E-137EA7FA99E5}" type="presParOf" srcId="{3DA29156-2A31-4EA5-8D90-157BE6E70594}" destId="{7B26BBC2-91F1-406C-8B74-7E434507978F}" srcOrd="12" destOrd="0" presId="urn:microsoft.com/office/officeart/2005/8/layout/hChevron3"/>
    <dgm:cxn modelId="{4812B34D-F6F9-4500-8D8F-3FF4C99FF676}" type="presParOf" srcId="{3DA29156-2A31-4EA5-8D90-157BE6E70594}" destId="{CCDE78CE-5737-44B8-A1C0-B1CB4919F623}" srcOrd="13" destOrd="0" presId="urn:microsoft.com/office/officeart/2005/8/layout/hChevron3"/>
    <dgm:cxn modelId="{6158552A-0995-4FAA-A208-617A603080F0}" type="presParOf" srcId="{3DA29156-2A31-4EA5-8D90-157BE6E70594}" destId="{080369A9-0CEE-4ECD-BD3C-8D0672F644BA}" srcOrd="14" destOrd="0" presId="urn:microsoft.com/office/officeart/2005/8/layout/hChevron3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ata4.xml><?xml version="1.0" encoding="utf-8"?>
<dgm:dataModel xmlns:dgm="http://schemas.openxmlformats.org/drawingml/2006/diagram" xmlns:a="http://schemas.openxmlformats.org/drawingml/2006/main">
  <dgm:ptLst>
    <dgm:pt modelId="{78B210EE-A413-44BF-8B68-4A234D641D08}" type="doc">
      <dgm:prSet loTypeId="urn:microsoft.com/office/officeart/2005/8/layout/hChevron3" loCatId="process" qsTypeId="urn:microsoft.com/office/officeart/2005/8/quickstyle/simple2" qsCatId="simple" csTypeId="urn:microsoft.com/office/officeart/2005/8/colors/colorful5" csCatId="colorful" phldr="1"/>
      <dgm:spPr/>
    </dgm:pt>
    <dgm:pt modelId="{F8C0593A-CEFB-4BD6-9E22-A9D61127A81A}">
      <dgm:prSet phldrT="[Texte]"/>
      <dgm:spPr>
        <a:scene3d>
          <a:camera prst="orthographicFront"/>
          <a:lightRig rig="threePt" dir="t"/>
        </a:scene3d>
        <a:sp3d>
          <a:bevelT prst="angle"/>
        </a:sp3d>
      </dgm:spPr>
      <dgm:t>
        <a:bodyPr/>
        <a:lstStyle/>
        <a:p>
          <a:r>
            <a:rPr lang="fr-FR"/>
            <a:t>Accueil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CA0DACDB-7888-401D-9F10-CF8C6FA608D0}" type="parTrans" cxnId="{E52D80A2-907D-4483-87F9-36736A457BBA}">
      <dgm:prSet/>
      <dgm:spPr/>
      <dgm:t>
        <a:bodyPr/>
        <a:lstStyle/>
        <a:p>
          <a:endParaRPr lang="fr-FR"/>
        </a:p>
      </dgm:t>
    </dgm:pt>
    <dgm:pt modelId="{95CA7AF7-DC71-49A4-88C0-FCF6A2B82290}" type="sibTrans" cxnId="{E52D80A2-907D-4483-87F9-36736A457BBA}">
      <dgm:prSet/>
      <dgm:spPr/>
      <dgm:t>
        <a:bodyPr/>
        <a:lstStyle/>
        <a:p>
          <a:endParaRPr lang="fr-FR"/>
        </a:p>
      </dgm:t>
    </dgm:pt>
    <dgm:pt modelId="{F0B1756B-8099-42BE-8485-30A646674D73}">
      <dgm:prSet phldrT="[Texte]"/>
      <dgm:spPr>
        <a:solidFill>
          <a:schemeClr val="accent6"/>
        </a:solidFill>
      </dgm:spPr>
      <dgm:t>
        <a:bodyPr/>
        <a:lstStyle/>
        <a:p>
          <a:r>
            <a:rPr lang="fr-FR"/>
            <a:t>Recette Bar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EAF9C38A-9961-4845-BF73-06D9E1514426}" type="parTrans" cxnId="{E39F16B1-B419-4649-83B6-181B0EBBD23E}">
      <dgm:prSet/>
      <dgm:spPr/>
      <dgm:t>
        <a:bodyPr/>
        <a:lstStyle/>
        <a:p>
          <a:endParaRPr lang="fr-FR"/>
        </a:p>
      </dgm:t>
    </dgm:pt>
    <dgm:pt modelId="{AF08AFAF-8C48-4F8B-B813-6DAF6DA99A4E}" type="sibTrans" cxnId="{E39F16B1-B419-4649-83B6-181B0EBBD23E}">
      <dgm:prSet/>
      <dgm:spPr/>
      <dgm:t>
        <a:bodyPr/>
        <a:lstStyle/>
        <a:p>
          <a:endParaRPr lang="fr-FR"/>
        </a:p>
      </dgm:t>
    </dgm:pt>
    <dgm:pt modelId="{7137F503-A89C-4B15-9E1D-E831E4F73911}">
      <dgm:prSet phldrT="[Texte]"/>
      <dgm:spPr>
        <a:solidFill>
          <a:schemeClr val="accent6"/>
        </a:solidFill>
      </dgm:spPr>
      <dgm:t>
        <a:bodyPr/>
        <a:lstStyle/>
        <a:p>
          <a:r>
            <a:rPr lang="fr-FR"/>
            <a:t>Monnaie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4166FA24-4B78-449C-B41F-F2702341CEBC}" type="parTrans" cxnId="{09CD9531-9DB5-4630-BCA9-826973102443}">
      <dgm:prSet/>
      <dgm:spPr/>
      <dgm:t>
        <a:bodyPr/>
        <a:lstStyle/>
        <a:p>
          <a:endParaRPr lang="fr-FR"/>
        </a:p>
      </dgm:t>
    </dgm:pt>
    <dgm:pt modelId="{43331667-65F1-4A36-AD23-B8B97F12ECF8}" type="sibTrans" cxnId="{09CD9531-9DB5-4630-BCA9-826973102443}">
      <dgm:prSet/>
      <dgm:spPr/>
      <dgm:t>
        <a:bodyPr/>
        <a:lstStyle/>
        <a:p>
          <a:endParaRPr lang="fr-FR"/>
        </a:p>
      </dgm:t>
    </dgm:pt>
    <dgm:pt modelId="{3BFC1E20-D0CC-492F-B4D5-C55C27D17F0E}">
      <dgm:prSet/>
      <dgm:spPr>
        <a:solidFill>
          <a:schemeClr val="accent6"/>
        </a:solidFill>
      </dgm:spPr>
      <dgm:t>
        <a:bodyPr/>
        <a:lstStyle/>
        <a:p>
          <a:r>
            <a:rPr lang="fr-FR"/>
            <a:t>Conso Bar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C86CCE6B-A9A0-49D0-93EA-1376A3DA11C9}" type="parTrans" cxnId="{C25C48A0-CC29-4661-93B6-F656279A07F0}">
      <dgm:prSet/>
      <dgm:spPr/>
      <dgm:t>
        <a:bodyPr/>
        <a:lstStyle/>
        <a:p>
          <a:endParaRPr lang="fr-FR"/>
        </a:p>
      </dgm:t>
    </dgm:pt>
    <dgm:pt modelId="{1F957B1A-0A93-4514-8B5F-7A0E58474003}" type="sibTrans" cxnId="{C25C48A0-CC29-4661-93B6-F656279A07F0}">
      <dgm:prSet/>
      <dgm:spPr/>
      <dgm:t>
        <a:bodyPr/>
        <a:lstStyle/>
        <a:p>
          <a:endParaRPr lang="fr-FR"/>
        </a:p>
      </dgm:t>
    </dgm:pt>
    <dgm:pt modelId="{CD974424-EA8B-46CB-899E-5ACE90B7329B}">
      <dgm:prSet/>
      <dgm:spPr>
        <a:solidFill>
          <a:schemeClr val="accent6"/>
        </a:solidFill>
      </dgm:spPr>
      <dgm:t>
        <a:bodyPr/>
        <a:lstStyle/>
        <a:p>
          <a:r>
            <a:rPr lang="fr-FR"/>
            <a:t>Liste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427F397E-391A-4DF5-910B-F24AA0F594C2}" type="parTrans" cxnId="{9D2E3844-7ED1-4AE6-AC3B-BCCF35274C9F}">
      <dgm:prSet/>
      <dgm:spPr/>
      <dgm:t>
        <a:bodyPr/>
        <a:lstStyle/>
        <a:p>
          <a:endParaRPr lang="fr-FR"/>
        </a:p>
      </dgm:t>
    </dgm:pt>
    <dgm:pt modelId="{E3A4BD1E-40E1-4A53-B251-D88977C15748}" type="sibTrans" cxnId="{9D2E3844-7ED1-4AE6-AC3B-BCCF35274C9F}">
      <dgm:prSet/>
      <dgm:spPr/>
      <dgm:t>
        <a:bodyPr/>
        <a:lstStyle/>
        <a:p>
          <a:endParaRPr lang="fr-FR"/>
        </a:p>
      </dgm:t>
    </dgm:pt>
    <dgm:pt modelId="{6ACB8999-C493-4667-90F1-8C5CED8C5894}">
      <dgm:prSet/>
      <dgm:spPr>
        <a:solidFill>
          <a:schemeClr val="accent6"/>
        </a:solidFill>
      </dgm:spPr>
      <dgm:t>
        <a:bodyPr/>
        <a:lstStyle/>
        <a:p>
          <a:r>
            <a:rPr lang="fr-FR"/>
            <a:t>Liste recette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52D547A0-1184-4C3A-925A-FB50414248B5}" type="parTrans" cxnId="{2952CF13-7A53-4E3C-9B4B-5A509CEEBAA0}">
      <dgm:prSet/>
      <dgm:spPr/>
      <dgm:t>
        <a:bodyPr/>
        <a:lstStyle/>
        <a:p>
          <a:endParaRPr lang="fr-FR"/>
        </a:p>
      </dgm:t>
    </dgm:pt>
    <dgm:pt modelId="{269D9CFB-2D2C-4961-A4C9-AD48E49F929C}" type="sibTrans" cxnId="{2952CF13-7A53-4E3C-9B4B-5A509CEEBAA0}">
      <dgm:prSet/>
      <dgm:spPr/>
      <dgm:t>
        <a:bodyPr/>
        <a:lstStyle/>
        <a:p>
          <a:endParaRPr lang="fr-FR"/>
        </a:p>
      </dgm:t>
    </dgm:pt>
    <dgm:pt modelId="{DE910B16-EB05-4F55-92B4-59E6689DA0F7}">
      <dgm:prSet/>
      <dgm:spPr>
        <a:solidFill>
          <a:schemeClr val="accent6"/>
        </a:solidFill>
      </dgm:spPr>
      <dgm:t>
        <a:bodyPr/>
        <a:lstStyle/>
        <a:p>
          <a:r>
            <a:rPr lang="fr-FR"/>
            <a:t>Tcd Recette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"/>
          </dgm14:cNvPr>
        </a:ext>
      </dgm:extLst>
    </dgm:pt>
    <dgm:pt modelId="{433BA59B-A2CB-4F02-ADF9-E652D81F39B7}" type="parTrans" cxnId="{179229B1-96CF-4F26-A5C6-1F2907C331E8}">
      <dgm:prSet/>
      <dgm:spPr/>
      <dgm:t>
        <a:bodyPr/>
        <a:lstStyle/>
        <a:p>
          <a:endParaRPr lang="fr-FR"/>
        </a:p>
      </dgm:t>
    </dgm:pt>
    <dgm:pt modelId="{85BCA183-0916-4412-8795-24B9B2AFBB29}" type="sibTrans" cxnId="{179229B1-96CF-4F26-A5C6-1F2907C331E8}">
      <dgm:prSet/>
      <dgm:spPr/>
      <dgm:t>
        <a:bodyPr/>
        <a:lstStyle/>
        <a:p>
          <a:endParaRPr lang="fr-FR"/>
        </a:p>
      </dgm:t>
    </dgm:pt>
    <dgm:pt modelId="{3B9ED39A-8FC9-4C5E-BB77-EC926DE7A42F}">
      <dgm:prSet/>
      <dgm:spPr/>
      <dgm:t>
        <a:bodyPr/>
        <a:lstStyle/>
        <a:p>
          <a:r>
            <a:rPr lang="fr-FR"/>
            <a:t>Tcd Conso Frigo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8"/>
          </dgm14:cNvPr>
        </a:ext>
      </dgm:extLst>
    </dgm:pt>
    <dgm:pt modelId="{87810127-D3C0-454B-908B-A0D1615786AD}" type="parTrans" cxnId="{8D9A1940-64C7-4C55-987B-1436C2138743}">
      <dgm:prSet/>
      <dgm:spPr/>
      <dgm:t>
        <a:bodyPr/>
        <a:lstStyle/>
        <a:p>
          <a:endParaRPr lang="fr-FR"/>
        </a:p>
      </dgm:t>
    </dgm:pt>
    <dgm:pt modelId="{E1D35C8A-B137-4D1F-929A-B4B6C36BD914}" type="sibTrans" cxnId="{8D9A1940-64C7-4C55-987B-1436C2138743}">
      <dgm:prSet/>
      <dgm:spPr/>
      <dgm:t>
        <a:bodyPr/>
        <a:lstStyle/>
        <a:p>
          <a:endParaRPr lang="fr-FR"/>
        </a:p>
      </dgm:t>
    </dgm:pt>
    <dgm:pt modelId="{3DA29156-2A31-4EA5-8D90-157BE6E70594}" type="pres">
      <dgm:prSet presAssocID="{78B210EE-A413-44BF-8B68-4A234D641D08}" presName="Name0" presStyleCnt="0">
        <dgm:presLayoutVars>
          <dgm:dir/>
          <dgm:resizeHandles val="exact"/>
        </dgm:presLayoutVars>
      </dgm:prSet>
      <dgm:spPr/>
    </dgm:pt>
    <dgm:pt modelId="{F966FEF7-9335-49D4-AD4B-02552952AA3C}" type="pres">
      <dgm:prSet presAssocID="{F8C0593A-CEFB-4BD6-9E22-A9D61127A81A}" presName="parTxOnly" presStyleLbl="node1" presStyleIdx="0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DD3C239-7F1D-48E2-9E5A-8124FCB48F03}" type="pres">
      <dgm:prSet presAssocID="{95CA7AF7-DC71-49A4-88C0-FCF6A2B82290}" presName="parSpace" presStyleCnt="0"/>
      <dgm:spPr/>
    </dgm:pt>
    <dgm:pt modelId="{BF324EDE-C725-45F4-BBF1-B6B13BC7A023}" type="pres">
      <dgm:prSet presAssocID="{F0B1756B-8099-42BE-8485-30A646674D73}" presName="parTxOnly" presStyleLbl="node1" presStyleIdx="1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21A51DB-635D-4DF1-BD77-FD087AEBF5F6}" type="pres">
      <dgm:prSet presAssocID="{AF08AFAF-8C48-4F8B-B813-6DAF6DA99A4E}" presName="parSpace" presStyleCnt="0"/>
      <dgm:spPr/>
    </dgm:pt>
    <dgm:pt modelId="{15F0288C-9E8E-455D-B35E-A118530687CE}" type="pres">
      <dgm:prSet presAssocID="{7137F503-A89C-4B15-9E1D-E831E4F73911}" presName="parTxOnly" presStyleLbl="node1" presStyleIdx="2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E8F52E32-8407-4217-9E66-9CF43384A248}" type="pres">
      <dgm:prSet presAssocID="{43331667-65F1-4A36-AD23-B8B97F12ECF8}" presName="parSpace" presStyleCnt="0"/>
      <dgm:spPr/>
    </dgm:pt>
    <dgm:pt modelId="{739ABDCA-9155-43E2-94C3-C3C5BFEB4FF8}" type="pres">
      <dgm:prSet presAssocID="{3BFC1E20-D0CC-492F-B4D5-C55C27D17F0E}" presName="parTxOnly" presStyleLbl="node1" presStyleIdx="3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CF7B1E9-E132-463B-9D07-375CF9C97F72}" type="pres">
      <dgm:prSet presAssocID="{1F957B1A-0A93-4514-8B5F-7A0E58474003}" presName="parSpace" presStyleCnt="0"/>
      <dgm:spPr/>
    </dgm:pt>
    <dgm:pt modelId="{9A8094E2-7173-4B67-BFA4-914B24D75CC9}" type="pres">
      <dgm:prSet presAssocID="{CD974424-EA8B-46CB-899E-5ACE90B7329B}" presName="parTxOnly" presStyleLbl="node1" presStyleIdx="4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858F0302-2C1D-41EF-909A-6812E2C32BE5}" type="pres">
      <dgm:prSet presAssocID="{E3A4BD1E-40E1-4A53-B251-D88977C15748}" presName="parSpace" presStyleCnt="0"/>
      <dgm:spPr/>
    </dgm:pt>
    <dgm:pt modelId="{B913725D-0EAB-44D2-8B96-370D6A1C6BFA}" type="pres">
      <dgm:prSet presAssocID="{6ACB8999-C493-4667-90F1-8C5CED8C5894}" presName="parTxOnly" presStyleLbl="node1" presStyleIdx="5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E8140100-D9B1-4959-87A9-EF2DF604BF67}" type="pres">
      <dgm:prSet presAssocID="{269D9CFB-2D2C-4961-A4C9-AD48E49F929C}" presName="parSpace" presStyleCnt="0"/>
      <dgm:spPr/>
    </dgm:pt>
    <dgm:pt modelId="{7B26BBC2-91F1-406C-8B74-7E434507978F}" type="pres">
      <dgm:prSet presAssocID="{DE910B16-EB05-4F55-92B4-59E6689DA0F7}" presName="parTxOnly" presStyleLbl="node1" presStyleIdx="6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CCDE78CE-5737-44B8-A1C0-B1CB4919F623}" type="pres">
      <dgm:prSet presAssocID="{85BCA183-0916-4412-8795-24B9B2AFBB29}" presName="parSpace" presStyleCnt="0"/>
      <dgm:spPr/>
    </dgm:pt>
    <dgm:pt modelId="{080369A9-0CEE-4ECD-BD3C-8D0672F644BA}" type="pres">
      <dgm:prSet presAssocID="{3B9ED39A-8FC9-4C5E-BB77-EC926DE7A42F}" presName="parTxOnly" presStyleLbl="node1" presStyleIdx="7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D6A5555E-FF77-429C-BFFD-395CCB30136D}" type="presOf" srcId="{3B9ED39A-8FC9-4C5E-BB77-EC926DE7A42F}" destId="{080369A9-0CEE-4ECD-BD3C-8D0672F644BA}" srcOrd="0" destOrd="0" presId="urn:microsoft.com/office/officeart/2005/8/layout/hChevron3"/>
    <dgm:cxn modelId="{09CD9531-9DB5-4630-BCA9-826973102443}" srcId="{78B210EE-A413-44BF-8B68-4A234D641D08}" destId="{7137F503-A89C-4B15-9E1D-E831E4F73911}" srcOrd="2" destOrd="0" parTransId="{4166FA24-4B78-449C-B41F-F2702341CEBC}" sibTransId="{43331667-65F1-4A36-AD23-B8B97F12ECF8}"/>
    <dgm:cxn modelId="{179229B1-96CF-4F26-A5C6-1F2907C331E8}" srcId="{78B210EE-A413-44BF-8B68-4A234D641D08}" destId="{DE910B16-EB05-4F55-92B4-59E6689DA0F7}" srcOrd="6" destOrd="0" parTransId="{433BA59B-A2CB-4F02-ADF9-E652D81F39B7}" sibTransId="{85BCA183-0916-4412-8795-24B9B2AFBB29}"/>
    <dgm:cxn modelId="{E52D80A2-907D-4483-87F9-36736A457BBA}" srcId="{78B210EE-A413-44BF-8B68-4A234D641D08}" destId="{F8C0593A-CEFB-4BD6-9E22-A9D61127A81A}" srcOrd="0" destOrd="0" parTransId="{CA0DACDB-7888-401D-9F10-CF8C6FA608D0}" sibTransId="{95CA7AF7-DC71-49A4-88C0-FCF6A2B82290}"/>
    <dgm:cxn modelId="{C74857DE-D0EC-4B2D-9553-DD0130D31C96}" type="presOf" srcId="{F8C0593A-CEFB-4BD6-9E22-A9D61127A81A}" destId="{F966FEF7-9335-49D4-AD4B-02552952AA3C}" srcOrd="0" destOrd="0" presId="urn:microsoft.com/office/officeart/2005/8/layout/hChevron3"/>
    <dgm:cxn modelId="{E39F16B1-B419-4649-83B6-181B0EBBD23E}" srcId="{78B210EE-A413-44BF-8B68-4A234D641D08}" destId="{F0B1756B-8099-42BE-8485-30A646674D73}" srcOrd="1" destOrd="0" parTransId="{EAF9C38A-9961-4845-BF73-06D9E1514426}" sibTransId="{AF08AFAF-8C48-4F8B-B813-6DAF6DA99A4E}"/>
    <dgm:cxn modelId="{19BC9AAD-D14F-4765-ABAF-9536367599B1}" type="presOf" srcId="{CD974424-EA8B-46CB-899E-5ACE90B7329B}" destId="{9A8094E2-7173-4B67-BFA4-914B24D75CC9}" srcOrd="0" destOrd="0" presId="urn:microsoft.com/office/officeart/2005/8/layout/hChevron3"/>
    <dgm:cxn modelId="{B3A095B7-D9CF-4409-9B7C-0D7C724FA8D7}" type="presOf" srcId="{7137F503-A89C-4B15-9E1D-E831E4F73911}" destId="{15F0288C-9E8E-455D-B35E-A118530687CE}" srcOrd="0" destOrd="0" presId="urn:microsoft.com/office/officeart/2005/8/layout/hChevron3"/>
    <dgm:cxn modelId="{2952CF13-7A53-4E3C-9B4B-5A509CEEBAA0}" srcId="{78B210EE-A413-44BF-8B68-4A234D641D08}" destId="{6ACB8999-C493-4667-90F1-8C5CED8C5894}" srcOrd="5" destOrd="0" parTransId="{52D547A0-1184-4C3A-925A-FB50414248B5}" sibTransId="{269D9CFB-2D2C-4961-A4C9-AD48E49F929C}"/>
    <dgm:cxn modelId="{9D2E3844-7ED1-4AE6-AC3B-BCCF35274C9F}" srcId="{78B210EE-A413-44BF-8B68-4A234D641D08}" destId="{CD974424-EA8B-46CB-899E-5ACE90B7329B}" srcOrd="4" destOrd="0" parTransId="{427F397E-391A-4DF5-910B-F24AA0F594C2}" sibTransId="{E3A4BD1E-40E1-4A53-B251-D88977C15748}"/>
    <dgm:cxn modelId="{86CF5C3A-5EC5-435D-A669-D57BB211BB32}" type="presOf" srcId="{6ACB8999-C493-4667-90F1-8C5CED8C5894}" destId="{B913725D-0EAB-44D2-8B96-370D6A1C6BFA}" srcOrd="0" destOrd="0" presId="urn:microsoft.com/office/officeart/2005/8/layout/hChevron3"/>
    <dgm:cxn modelId="{56986690-D688-4FEA-A281-8F2633C796A9}" type="presOf" srcId="{78B210EE-A413-44BF-8B68-4A234D641D08}" destId="{3DA29156-2A31-4EA5-8D90-157BE6E70594}" srcOrd="0" destOrd="0" presId="urn:microsoft.com/office/officeart/2005/8/layout/hChevron3"/>
    <dgm:cxn modelId="{F9F1414C-635B-434E-ABBF-EBEF8CF1E5F5}" type="presOf" srcId="{F0B1756B-8099-42BE-8485-30A646674D73}" destId="{BF324EDE-C725-45F4-BBF1-B6B13BC7A023}" srcOrd="0" destOrd="0" presId="urn:microsoft.com/office/officeart/2005/8/layout/hChevron3"/>
    <dgm:cxn modelId="{04D1EECF-5A66-4E44-99EA-4A4477FA135F}" type="presOf" srcId="{DE910B16-EB05-4F55-92B4-59E6689DA0F7}" destId="{7B26BBC2-91F1-406C-8B74-7E434507978F}" srcOrd="0" destOrd="0" presId="urn:microsoft.com/office/officeart/2005/8/layout/hChevron3"/>
    <dgm:cxn modelId="{8D9A1940-64C7-4C55-987B-1436C2138743}" srcId="{78B210EE-A413-44BF-8B68-4A234D641D08}" destId="{3B9ED39A-8FC9-4C5E-BB77-EC926DE7A42F}" srcOrd="7" destOrd="0" parTransId="{87810127-D3C0-454B-908B-A0D1615786AD}" sibTransId="{E1D35C8A-B137-4D1F-929A-B4B6C36BD914}"/>
    <dgm:cxn modelId="{3A3125D9-6CF7-4DDF-9ECB-3FFEE6BF63C9}" type="presOf" srcId="{3BFC1E20-D0CC-492F-B4D5-C55C27D17F0E}" destId="{739ABDCA-9155-43E2-94C3-C3C5BFEB4FF8}" srcOrd="0" destOrd="0" presId="urn:microsoft.com/office/officeart/2005/8/layout/hChevron3"/>
    <dgm:cxn modelId="{C25C48A0-CC29-4661-93B6-F656279A07F0}" srcId="{78B210EE-A413-44BF-8B68-4A234D641D08}" destId="{3BFC1E20-D0CC-492F-B4D5-C55C27D17F0E}" srcOrd="3" destOrd="0" parTransId="{C86CCE6B-A9A0-49D0-93EA-1376A3DA11C9}" sibTransId="{1F957B1A-0A93-4514-8B5F-7A0E58474003}"/>
    <dgm:cxn modelId="{549694EF-93F7-4672-961E-464EF634464F}" type="presParOf" srcId="{3DA29156-2A31-4EA5-8D90-157BE6E70594}" destId="{F966FEF7-9335-49D4-AD4B-02552952AA3C}" srcOrd="0" destOrd="0" presId="urn:microsoft.com/office/officeart/2005/8/layout/hChevron3"/>
    <dgm:cxn modelId="{F35204AA-1C5B-4A4D-9413-0F4802E557CC}" type="presParOf" srcId="{3DA29156-2A31-4EA5-8D90-157BE6E70594}" destId="{DDD3C239-7F1D-48E2-9E5A-8124FCB48F03}" srcOrd="1" destOrd="0" presId="urn:microsoft.com/office/officeart/2005/8/layout/hChevron3"/>
    <dgm:cxn modelId="{AC41F4FE-A60F-468D-834F-E4A0A1B3B19F}" type="presParOf" srcId="{3DA29156-2A31-4EA5-8D90-157BE6E70594}" destId="{BF324EDE-C725-45F4-BBF1-B6B13BC7A023}" srcOrd="2" destOrd="0" presId="urn:microsoft.com/office/officeart/2005/8/layout/hChevron3"/>
    <dgm:cxn modelId="{23E5DE81-703D-4318-AEEE-8F3B7F893D78}" type="presParOf" srcId="{3DA29156-2A31-4EA5-8D90-157BE6E70594}" destId="{221A51DB-635D-4DF1-BD77-FD087AEBF5F6}" srcOrd="3" destOrd="0" presId="urn:microsoft.com/office/officeart/2005/8/layout/hChevron3"/>
    <dgm:cxn modelId="{4B6915DA-4945-488D-AF85-085BCB7B1718}" type="presParOf" srcId="{3DA29156-2A31-4EA5-8D90-157BE6E70594}" destId="{15F0288C-9E8E-455D-B35E-A118530687CE}" srcOrd="4" destOrd="0" presId="urn:microsoft.com/office/officeart/2005/8/layout/hChevron3"/>
    <dgm:cxn modelId="{3387D02C-032D-4AE4-BFB8-ACAE3246049B}" type="presParOf" srcId="{3DA29156-2A31-4EA5-8D90-157BE6E70594}" destId="{E8F52E32-8407-4217-9E66-9CF43384A248}" srcOrd="5" destOrd="0" presId="urn:microsoft.com/office/officeart/2005/8/layout/hChevron3"/>
    <dgm:cxn modelId="{65505B98-55D6-47A9-9C2B-48119937FE47}" type="presParOf" srcId="{3DA29156-2A31-4EA5-8D90-157BE6E70594}" destId="{739ABDCA-9155-43E2-94C3-C3C5BFEB4FF8}" srcOrd="6" destOrd="0" presId="urn:microsoft.com/office/officeart/2005/8/layout/hChevron3"/>
    <dgm:cxn modelId="{73C496B4-0D0B-4282-9866-CC392EDCD5C1}" type="presParOf" srcId="{3DA29156-2A31-4EA5-8D90-157BE6E70594}" destId="{2CF7B1E9-E132-463B-9D07-375CF9C97F72}" srcOrd="7" destOrd="0" presId="urn:microsoft.com/office/officeart/2005/8/layout/hChevron3"/>
    <dgm:cxn modelId="{B68C45CA-55AE-44D7-B8BC-D5B15D26BFFE}" type="presParOf" srcId="{3DA29156-2A31-4EA5-8D90-157BE6E70594}" destId="{9A8094E2-7173-4B67-BFA4-914B24D75CC9}" srcOrd="8" destOrd="0" presId="urn:microsoft.com/office/officeart/2005/8/layout/hChevron3"/>
    <dgm:cxn modelId="{4F12CEDA-509C-4C6F-ACC8-481C014A1F60}" type="presParOf" srcId="{3DA29156-2A31-4EA5-8D90-157BE6E70594}" destId="{858F0302-2C1D-41EF-909A-6812E2C32BE5}" srcOrd="9" destOrd="0" presId="urn:microsoft.com/office/officeart/2005/8/layout/hChevron3"/>
    <dgm:cxn modelId="{49213078-A4E0-4A80-9BD3-FAC8B27B4087}" type="presParOf" srcId="{3DA29156-2A31-4EA5-8D90-157BE6E70594}" destId="{B913725D-0EAB-44D2-8B96-370D6A1C6BFA}" srcOrd="10" destOrd="0" presId="urn:microsoft.com/office/officeart/2005/8/layout/hChevron3"/>
    <dgm:cxn modelId="{D084164A-771A-4695-9272-F283A5445198}" type="presParOf" srcId="{3DA29156-2A31-4EA5-8D90-157BE6E70594}" destId="{E8140100-D9B1-4959-87A9-EF2DF604BF67}" srcOrd="11" destOrd="0" presId="urn:microsoft.com/office/officeart/2005/8/layout/hChevron3"/>
    <dgm:cxn modelId="{74779F70-F613-46F5-862E-137EA7FA99E5}" type="presParOf" srcId="{3DA29156-2A31-4EA5-8D90-157BE6E70594}" destId="{7B26BBC2-91F1-406C-8B74-7E434507978F}" srcOrd="12" destOrd="0" presId="urn:microsoft.com/office/officeart/2005/8/layout/hChevron3"/>
    <dgm:cxn modelId="{4812B34D-F6F9-4500-8D8F-3FF4C99FF676}" type="presParOf" srcId="{3DA29156-2A31-4EA5-8D90-157BE6E70594}" destId="{CCDE78CE-5737-44B8-A1C0-B1CB4919F623}" srcOrd="13" destOrd="0" presId="urn:microsoft.com/office/officeart/2005/8/layout/hChevron3"/>
    <dgm:cxn modelId="{6158552A-0995-4FAA-A208-617A603080F0}" type="presParOf" srcId="{3DA29156-2A31-4EA5-8D90-157BE6E70594}" destId="{080369A9-0CEE-4ECD-BD3C-8D0672F644BA}" srcOrd="14" destOrd="0" presId="urn:microsoft.com/office/officeart/2005/8/layout/hChevron3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ata5.xml><?xml version="1.0" encoding="utf-8"?>
<dgm:dataModel xmlns:dgm="http://schemas.openxmlformats.org/drawingml/2006/diagram" xmlns:a="http://schemas.openxmlformats.org/drawingml/2006/main">
  <dgm:ptLst>
    <dgm:pt modelId="{78B210EE-A413-44BF-8B68-4A234D641D08}" type="doc">
      <dgm:prSet loTypeId="urn:microsoft.com/office/officeart/2005/8/layout/hChevron3" loCatId="process" qsTypeId="urn:microsoft.com/office/officeart/2005/8/quickstyle/simple2" qsCatId="simple" csTypeId="urn:microsoft.com/office/officeart/2005/8/colors/colorful5" csCatId="colorful" phldr="1"/>
      <dgm:spPr/>
    </dgm:pt>
    <dgm:pt modelId="{F8C0593A-CEFB-4BD6-9E22-A9D61127A81A}">
      <dgm:prSet phldrT="[Texte]"/>
      <dgm:spPr>
        <a:scene3d>
          <a:camera prst="orthographicFront"/>
          <a:lightRig rig="threePt" dir="t"/>
        </a:scene3d>
        <a:sp3d>
          <a:bevelT prst="angle"/>
        </a:sp3d>
      </dgm:spPr>
      <dgm:t>
        <a:bodyPr/>
        <a:lstStyle/>
        <a:p>
          <a:r>
            <a:rPr lang="fr-FR"/>
            <a:t>Accueil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CA0DACDB-7888-401D-9F10-CF8C6FA608D0}" type="parTrans" cxnId="{E52D80A2-907D-4483-87F9-36736A457BBA}">
      <dgm:prSet/>
      <dgm:spPr/>
      <dgm:t>
        <a:bodyPr/>
        <a:lstStyle/>
        <a:p>
          <a:endParaRPr lang="fr-FR"/>
        </a:p>
      </dgm:t>
    </dgm:pt>
    <dgm:pt modelId="{95CA7AF7-DC71-49A4-88C0-FCF6A2B82290}" type="sibTrans" cxnId="{E52D80A2-907D-4483-87F9-36736A457BBA}">
      <dgm:prSet/>
      <dgm:spPr/>
      <dgm:t>
        <a:bodyPr/>
        <a:lstStyle/>
        <a:p>
          <a:endParaRPr lang="fr-FR"/>
        </a:p>
      </dgm:t>
    </dgm:pt>
    <dgm:pt modelId="{F0B1756B-8099-42BE-8485-30A646674D73}">
      <dgm:prSet phldrT="[Texte]"/>
      <dgm:spPr>
        <a:solidFill>
          <a:schemeClr val="accent6"/>
        </a:solidFill>
      </dgm:spPr>
      <dgm:t>
        <a:bodyPr/>
        <a:lstStyle/>
        <a:p>
          <a:r>
            <a:rPr lang="fr-FR"/>
            <a:t>Recette Bar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EAF9C38A-9961-4845-BF73-06D9E1514426}" type="parTrans" cxnId="{E39F16B1-B419-4649-83B6-181B0EBBD23E}">
      <dgm:prSet/>
      <dgm:spPr/>
      <dgm:t>
        <a:bodyPr/>
        <a:lstStyle/>
        <a:p>
          <a:endParaRPr lang="fr-FR"/>
        </a:p>
      </dgm:t>
    </dgm:pt>
    <dgm:pt modelId="{AF08AFAF-8C48-4F8B-B813-6DAF6DA99A4E}" type="sibTrans" cxnId="{E39F16B1-B419-4649-83B6-181B0EBBD23E}">
      <dgm:prSet/>
      <dgm:spPr/>
      <dgm:t>
        <a:bodyPr/>
        <a:lstStyle/>
        <a:p>
          <a:endParaRPr lang="fr-FR"/>
        </a:p>
      </dgm:t>
    </dgm:pt>
    <dgm:pt modelId="{7137F503-A89C-4B15-9E1D-E831E4F73911}">
      <dgm:prSet phldrT="[Texte]"/>
      <dgm:spPr>
        <a:solidFill>
          <a:schemeClr val="accent6"/>
        </a:solidFill>
      </dgm:spPr>
      <dgm:t>
        <a:bodyPr/>
        <a:lstStyle/>
        <a:p>
          <a:r>
            <a:rPr lang="fr-FR"/>
            <a:t>Monnaie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4166FA24-4B78-449C-B41F-F2702341CEBC}" type="parTrans" cxnId="{09CD9531-9DB5-4630-BCA9-826973102443}">
      <dgm:prSet/>
      <dgm:spPr/>
      <dgm:t>
        <a:bodyPr/>
        <a:lstStyle/>
        <a:p>
          <a:endParaRPr lang="fr-FR"/>
        </a:p>
      </dgm:t>
    </dgm:pt>
    <dgm:pt modelId="{43331667-65F1-4A36-AD23-B8B97F12ECF8}" type="sibTrans" cxnId="{09CD9531-9DB5-4630-BCA9-826973102443}">
      <dgm:prSet/>
      <dgm:spPr/>
      <dgm:t>
        <a:bodyPr/>
        <a:lstStyle/>
        <a:p>
          <a:endParaRPr lang="fr-FR"/>
        </a:p>
      </dgm:t>
    </dgm:pt>
    <dgm:pt modelId="{3BFC1E20-D0CC-492F-B4D5-C55C27D17F0E}">
      <dgm:prSet/>
      <dgm:spPr>
        <a:solidFill>
          <a:schemeClr val="accent6"/>
        </a:solidFill>
      </dgm:spPr>
      <dgm:t>
        <a:bodyPr/>
        <a:lstStyle/>
        <a:p>
          <a:r>
            <a:rPr lang="fr-FR"/>
            <a:t>Conso Bar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C86CCE6B-A9A0-49D0-93EA-1376A3DA11C9}" type="parTrans" cxnId="{C25C48A0-CC29-4661-93B6-F656279A07F0}">
      <dgm:prSet/>
      <dgm:spPr/>
      <dgm:t>
        <a:bodyPr/>
        <a:lstStyle/>
        <a:p>
          <a:endParaRPr lang="fr-FR"/>
        </a:p>
      </dgm:t>
    </dgm:pt>
    <dgm:pt modelId="{1F957B1A-0A93-4514-8B5F-7A0E58474003}" type="sibTrans" cxnId="{C25C48A0-CC29-4661-93B6-F656279A07F0}">
      <dgm:prSet/>
      <dgm:spPr/>
      <dgm:t>
        <a:bodyPr/>
        <a:lstStyle/>
        <a:p>
          <a:endParaRPr lang="fr-FR"/>
        </a:p>
      </dgm:t>
    </dgm:pt>
    <dgm:pt modelId="{CD974424-EA8B-46CB-899E-5ACE90B7329B}">
      <dgm:prSet/>
      <dgm:spPr>
        <a:solidFill>
          <a:schemeClr val="accent6"/>
        </a:solidFill>
      </dgm:spPr>
      <dgm:t>
        <a:bodyPr/>
        <a:lstStyle/>
        <a:p>
          <a:r>
            <a:rPr lang="fr-FR"/>
            <a:t>Liste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427F397E-391A-4DF5-910B-F24AA0F594C2}" type="parTrans" cxnId="{9D2E3844-7ED1-4AE6-AC3B-BCCF35274C9F}">
      <dgm:prSet/>
      <dgm:spPr/>
      <dgm:t>
        <a:bodyPr/>
        <a:lstStyle/>
        <a:p>
          <a:endParaRPr lang="fr-FR"/>
        </a:p>
      </dgm:t>
    </dgm:pt>
    <dgm:pt modelId="{E3A4BD1E-40E1-4A53-B251-D88977C15748}" type="sibTrans" cxnId="{9D2E3844-7ED1-4AE6-AC3B-BCCF35274C9F}">
      <dgm:prSet/>
      <dgm:spPr/>
      <dgm:t>
        <a:bodyPr/>
        <a:lstStyle/>
        <a:p>
          <a:endParaRPr lang="fr-FR"/>
        </a:p>
      </dgm:t>
    </dgm:pt>
    <dgm:pt modelId="{6ACB8999-C493-4667-90F1-8C5CED8C5894}">
      <dgm:prSet/>
      <dgm:spPr>
        <a:solidFill>
          <a:schemeClr val="accent6"/>
        </a:solidFill>
      </dgm:spPr>
      <dgm:t>
        <a:bodyPr/>
        <a:lstStyle/>
        <a:p>
          <a:r>
            <a:rPr lang="fr-FR"/>
            <a:t>Liste recette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52D547A0-1184-4C3A-925A-FB50414248B5}" type="parTrans" cxnId="{2952CF13-7A53-4E3C-9B4B-5A509CEEBAA0}">
      <dgm:prSet/>
      <dgm:spPr/>
      <dgm:t>
        <a:bodyPr/>
        <a:lstStyle/>
        <a:p>
          <a:endParaRPr lang="fr-FR"/>
        </a:p>
      </dgm:t>
    </dgm:pt>
    <dgm:pt modelId="{269D9CFB-2D2C-4961-A4C9-AD48E49F929C}" type="sibTrans" cxnId="{2952CF13-7A53-4E3C-9B4B-5A509CEEBAA0}">
      <dgm:prSet/>
      <dgm:spPr/>
      <dgm:t>
        <a:bodyPr/>
        <a:lstStyle/>
        <a:p>
          <a:endParaRPr lang="fr-FR"/>
        </a:p>
      </dgm:t>
    </dgm:pt>
    <dgm:pt modelId="{DE910B16-EB05-4F55-92B4-59E6689DA0F7}">
      <dgm:prSet/>
      <dgm:spPr>
        <a:solidFill>
          <a:schemeClr val="accent6"/>
        </a:solidFill>
      </dgm:spPr>
      <dgm:t>
        <a:bodyPr/>
        <a:lstStyle/>
        <a:p>
          <a:r>
            <a:rPr lang="fr-FR"/>
            <a:t>Tcd Recette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"/>
          </dgm14:cNvPr>
        </a:ext>
      </dgm:extLst>
    </dgm:pt>
    <dgm:pt modelId="{433BA59B-A2CB-4F02-ADF9-E652D81F39B7}" type="parTrans" cxnId="{179229B1-96CF-4F26-A5C6-1F2907C331E8}">
      <dgm:prSet/>
      <dgm:spPr/>
      <dgm:t>
        <a:bodyPr/>
        <a:lstStyle/>
        <a:p>
          <a:endParaRPr lang="fr-FR"/>
        </a:p>
      </dgm:t>
    </dgm:pt>
    <dgm:pt modelId="{85BCA183-0916-4412-8795-24B9B2AFBB29}" type="sibTrans" cxnId="{179229B1-96CF-4F26-A5C6-1F2907C331E8}">
      <dgm:prSet/>
      <dgm:spPr/>
      <dgm:t>
        <a:bodyPr/>
        <a:lstStyle/>
        <a:p>
          <a:endParaRPr lang="fr-FR"/>
        </a:p>
      </dgm:t>
    </dgm:pt>
    <dgm:pt modelId="{3B9ED39A-8FC9-4C5E-BB77-EC926DE7A42F}">
      <dgm:prSet/>
      <dgm:spPr/>
      <dgm:t>
        <a:bodyPr/>
        <a:lstStyle/>
        <a:p>
          <a:r>
            <a:rPr lang="fr-FR"/>
            <a:t>Tcd Conso Frigo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8"/>
          </dgm14:cNvPr>
        </a:ext>
      </dgm:extLst>
    </dgm:pt>
    <dgm:pt modelId="{87810127-D3C0-454B-908B-A0D1615786AD}" type="parTrans" cxnId="{8D9A1940-64C7-4C55-987B-1436C2138743}">
      <dgm:prSet/>
      <dgm:spPr/>
      <dgm:t>
        <a:bodyPr/>
        <a:lstStyle/>
        <a:p>
          <a:endParaRPr lang="fr-FR"/>
        </a:p>
      </dgm:t>
    </dgm:pt>
    <dgm:pt modelId="{E1D35C8A-B137-4D1F-929A-B4B6C36BD914}" type="sibTrans" cxnId="{8D9A1940-64C7-4C55-987B-1436C2138743}">
      <dgm:prSet/>
      <dgm:spPr/>
      <dgm:t>
        <a:bodyPr/>
        <a:lstStyle/>
        <a:p>
          <a:endParaRPr lang="fr-FR"/>
        </a:p>
      </dgm:t>
    </dgm:pt>
    <dgm:pt modelId="{3DA29156-2A31-4EA5-8D90-157BE6E70594}" type="pres">
      <dgm:prSet presAssocID="{78B210EE-A413-44BF-8B68-4A234D641D08}" presName="Name0" presStyleCnt="0">
        <dgm:presLayoutVars>
          <dgm:dir/>
          <dgm:resizeHandles val="exact"/>
        </dgm:presLayoutVars>
      </dgm:prSet>
      <dgm:spPr/>
    </dgm:pt>
    <dgm:pt modelId="{F966FEF7-9335-49D4-AD4B-02552952AA3C}" type="pres">
      <dgm:prSet presAssocID="{F8C0593A-CEFB-4BD6-9E22-A9D61127A81A}" presName="parTxOnly" presStyleLbl="node1" presStyleIdx="0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DD3C239-7F1D-48E2-9E5A-8124FCB48F03}" type="pres">
      <dgm:prSet presAssocID="{95CA7AF7-DC71-49A4-88C0-FCF6A2B82290}" presName="parSpace" presStyleCnt="0"/>
      <dgm:spPr/>
    </dgm:pt>
    <dgm:pt modelId="{BF324EDE-C725-45F4-BBF1-B6B13BC7A023}" type="pres">
      <dgm:prSet presAssocID="{F0B1756B-8099-42BE-8485-30A646674D73}" presName="parTxOnly" presStyleLbl="node1" presStyleIdx="1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21A51DB-635D-4DF1-BD77-FD087AEBF5F6}" type="pres">
      <dgm:prSet presAssocID="{AF08AFAF-8C48-4F8B-B813-6DAF6DA99A4E}" presName="parSpace" presStyleCnt="0"/>
      <dgm:spPr/>
    </dgm:pt>
    <dgm:pt modelId="{15F0288C-9E8E-455D-B35E-A118530687CE}" type="pres">
      <dgm:prSet presAssocID="{7137F503-A89C-4B15-9E1D-E831E4F73911}" presName="parTxOnly" presStyleLbl="node1" presStyleIdx="2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E8F52E32-8407-4217-9E66-9CF43384A248}" type="pres">
      <dgm:prSet presAssocID="{43331667-65F1-4A36-AD23-B8B97F12ECF8}" presName="parSpace" presStyleCnt="0"/>
      <dgm:spPr/>
    </dgm:pt>
    <dgm:pt modelId="{739ABDCA-9155-43E2-94C3-C3C5BFEB4FF8}" type="pres">
      <dgm:prSet presAssocID="{3BFC1E20-D0CC-492F-B4D5-C55C27D17F0E}" presName="parTxOnly" presStyleLbl="node1" presStyleIdx="3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CF7B1E9-E132-463B-9D07-375CF9C97F72}" type="pres">
      <dgm:prSet presAssocID="{1F957B1A-0A93-4514-8B5F-7A0E58474003}" presName="parSpace" presStyleCnt="0"/>
      <dgm:spPr/>
    </dgm:pt>
    <dgm:pt modelId="{9A8094E2-7173-4B67-BFA4-914B24D75CC9}" type="pres">
      <dgm:prSet presAssocID="{CD974424-EA8B-46CB-899E-5ACE90B7329B}" presName="parTxOnly" presStyleLbl="node1" presStyleIdx="4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858F0302-2C1D-41EF-909A-6812E2C32BE5}" type="pres">
      <dgm:prSet presAssocID="{E3A4BD1E-40E1-4A53-B251-D88977C15748}" presName="parSpace" presStyleCnt="0"/>
      <dgm:spPr/>
    </dgm:pt>
    <dgm:pt modelId="{B913725D-0EAB-44D2-8B96-370D6A1C6BFA}" type="pres">
      <dgm:prSet presAssocID="{6ACB8999-C493-4667-90F1-8C5CED8C5894}" presName="parTxOnly" presStyleLbl="node1" presStyleIdx="5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E8140100-D9B1-4959-87A9-EF2DF604BF67}" type="pres">
      <dgm:prSet presAssocID="{269D9CFB-2D2C-4961-A4C9-AD48E49F929C}" presName="parSpace" presStyleCnt="0"/>
      <dgm:spPr/>
    </dgm:pt>
    <dgm:pt modelId="{7B26BBC2-91F1-406C-8B74-7E434507978F}" type="pres">
      <dgm:prSet presAssocID="{DE910B16-EB05-4F55-92B4-59E6689DA0F7}" presName="parTxOnly" presStyleLbl="node1" presStyleIdx="6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CCDE78CE-5737-44B8-A1C0-B1CB4919F623}" type="pres">
      <dgm:prSet presAssocID="{85BCA183-0916-4412-8795-24B9B2AFBB29}" presName="parSpace" presStyleCnt="0"/>
      <dgm:spPr/>
    </dgm:pt>
    <dgm:pt modelId="{080369A9-0CEE-4ECD-BD3C-8D0672F644BA}" type="pres">
      <dgm:prSet presAssocID="{3B9ED39A-8FC9-4C5E-BB77-EC926DE7A42F}" presName="parTxOnly" presStyleLbl="node1" presStyleIdx="7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D6A5555E-FF77-429C-BFFD-395CCB30136D}" type="presOf" srcId="{3B9ED39A-8FC9-4C5E-BB77-EC926DE7A42F}" destId="{080369A9-0CEE-4ECD-BD3C-8D0672F644BA}" srcOrd="0" destOrd="0" presId="urn:microsoft.com/office/officeart/2005/8/layout/hChevron3"/>
    <dgm:cxn modelId="{09CD9531-9DB5-4630-BCA9-826973102443}" srcId="{78B210EE-A413-44BF-8B68-4A234D641D08}" destId="{7137F503-A89C-4B15-9E1D-E831E4F73911}" srcOrd="2" destOrd="0" parTransId="{4166FA24-4B78-449C-B41F-F2702341CEBC}" sibTransId="{43331667-65F1-4A36-AD23-B8B97F12ECF8}"/>
    <dgm:cxn modelId="{179229B1-96CF-4F26-A5C6-1F2907C331E8}" srcId="{78B210EE-A413-44BF-8B68-4A234D641D08}" destId="{DE910B16-EB05-4F55-92B4-59E6689DA0F7}" srcOrd="6" destOrd="0" parTransId="{433BA59B-A2CB-4F02-ADF9-E652D81F39B7}" sibTransId="{85BCA183-0916-4412-8795-24B9B2AFBB29}"/>
    <dgm:cxn modelId="{E52D80A2-907D-4483-87F9-36736A457BBA}" srcId="{78B210EE-A413-44BF-8B68-4A234D641D08}" destId="{F8C0593A-CEFB-4BD6-9E22-A9D61127A81A}" srcOrd="0" destOrd="0" parTransId="{CA0DACDB-7888-401D-9F10-CF8C6FA608D0}" sibTransId="{95CA7AF7-DC71-49A4-88C0-FCF6A2B82290}"/>
    <dgm:cxn modelId="{C74857DE-D0EC-4B2D-9553-DD0130D31C96}" type="presOf" srcId="{F8C0593A-CEFB-4BD6-9E22-A9D61127A81A}" destId="{F966FEF7-9335-49D4-AD4B-02552952AA3C}" srcOrd="0" destOrd="0" presId="urn:microsoft.com/office/officeart/2005/8/layout/hChevron3"/>
    <dgm:cxn modelId="{E39F16B1-B419-4649-83B6-181B0EBBD23E}" srcId="{78B210EE-A413-44BF-8B68-4A234D641D08}" destId="{F0B1756B-8099-42BE-8485-30A646674D73}" srcOrd="1" destOrd="0" parTransId="{EAF9C38A-9961-4845-BF73-06D9E1514426}" sibTransId="{AF08AFAF-8C48-4F8B-B813-6DAF6DA99A4E}"/>
    <dgm:cxn modelId="{19BC9AAD-D14F-4765-ABAF-9536367599B1}" type="presOf" srcId="{CD974424-EA8B-46CB-899E-5ACE90B7329B}" destId="{9A8094E2-7173-4B67-BFA4-914B24D75CC9}" srcOrd="0" destOrd="0" presId="urn:microsoft.com/office/officeart/2005/8/layout/hChevron3"/>
    <dgm:cxn modelId="{B3A095B7-D9CF-4409-9B7C-0D7C724FA8D7}" type="presOf" srcId="{7137F503-A89C-4B15-9E1D-E831E4F73911}" destId="{15F0288C-9E8E-455D-B35E-A118530687CE}" srcOrd="0" destOrd="0" presId="urn:microsoft.com/office/officeart/2005/8/layout/hChevron3"/>
    <dgm:cxn modelId="{2952CF13-7A53-4E3C-9B4B-5A509CEEBAA0}" srcId="{78B210EE-A413-44BF-8B68-4A234D641D08}" destId="{6ACB8999-C493-4667-90F1-8C5CED8C5894}" srcOrd="5" destOrd="0" parTransId="{52D547A0-1184-4C3A-925A-FB50414248B5}" sibTransId="{269D9CFB-2D2C-4961-A4C9-AD48E49F929C}"/>
    <dgm:cxn modelId="{9D2E3844-7ED1-4AE6-AC3B-BCCF35274C9F}" srcId="{78B210EE-A413-44BF-8B68-4A234D641D08}" destId="{CD974424-EA8B-46CB-899E-5ACE90B7329B}" srcOrd="4" destOrd="0" parTransId="{427F397E-391A-4DF5-910B-F24AA0F594C2}" sibTransId="{E3A4BD1E-40E1-4A53-B251-D88977C15748}"/>
    <dgm:cxn modelId="{86CF5C3A-5EC5-435D-A669-D57BB211BB32}" type="presOf" srcId="{6ACB8999-C493-4667-90F1-8C5CED8C5894}" destId="{B913725D-0EAB-44D2-8B96-370D6A1C6BFA}" srcOrd="0" destOrd="0" presId="urn:microsoft.com/office/officeart/2005/8/layout/hChevron3"/>
    <dgm:cxn modelId="{56986690-D688-4FEA-A281-8F2633C796A9}" type="presOf" srcId="{78B210EE-A413-44BF-8B68-4A234D641D08}" destId="{3DA29156-2A31-4EA5-8D90-157BE6E70594}" srcOrd="0" destOrd="0" presId="urn:microsoft.com/office/officeart/2005/8/layout/hChevron3"/>
    <dgm:cxn modelId="{F9F1414C-635B-434E-ABBF-EBEF8CF1E5F5}" type="presOf" srcId="{F0B1756B-8099-42BE-8485-30A646674D73}" destId="{BF324EDE-C725-45F4-BBF1-B6B13BC7A023}" srcOrd="0" destOrd="0" presId="urn:microsoft.com/office/officeart/2005/8/layout/hChevron3"/>
    <dgm:cxn modelId="{04D1EECF-5A66-4E44-99EA-4A4477FA135F}" type="presOf" srcId="{DE910B16-EB05-4F55-92B4-59E6689DA0F7}" destId="{7B26BBC2-91F1-406C-8B74-7E434507978F}" srcOrd="0" destOrd="0" presId="urn:microsoft.com/office/officeart/2005/8/layout/hChevron3"/>
    <dgm:cxn modelId="{8D9A1940-64C7-4C55-987B-1436C2138743}" srcId="{78B210EE-A413-44BF-8B68-4A234D641D08}" destId="{3B9ED39A-8FC9-4C5E-BB77-EC926DE7A42F}" srcOrd="7" destOrd="0" parTransId="{87810127-D3C0-454B-908B-A0D1615786AD}" sibTransId="{E1D35C8A-B137-4D1F-929A-B4B6C36BD914}"/>
    <dgm:cxn modelId="{3A3125D9-6CF7-4DDF-9ECB-3FFEE6BF63C9}" type="presOf" srcId="{3BFC1E20-D0CC-492F-B4D5-C55C27D17F0E}" destId="{739ABDCA-9155-43E2-94C3-C3C5BFEB4FF8}" srcOrd="0" destOrd="0" presId="urn:microsoft.com/office/officeart/2005/8/layout/hChevron3"/>
    <dgm:cxn modelId="{C25C48A0-CC29-4661-93B6-F656279A07F0}" srcId="{78B210EE-A413-44BF-8B68-4A234D641D08}" destId="{3BFC1E20-D0CC-492F-B4D5-C55C27D17F0E}" srcOrd="3" destOrd="0" parTransId="{C86CCE6B-A9A0-49D0-93EA-1376A3DA11C9}" sibTransId="{1F957B1A-0A93-4514-8B5F-7A0E58474003}"/>
    <dgm:cxn modelId="{549694EF-93F7-4672-961E-464EF634464F}" type="presParOf" srcId="{3DA29156-2A31-4EA5-8D90-157BE6E70594}" destId="{F966FEF7-9335-49D4-AD4B-02552952AA3C}" srcOrd="0" destOrd="0" presId="urn:microsoft.com/office/officeart/2005/8/layout/hChevron3"/>
    <dgm:cxn modelId="{F35204AA-1C5B-4A4D-9413-0F4802E557CC}" type="presParOf" srcId="{3DA29156-2A31-4EA5-8D90-157BE6E70594}" destId="{DDD3C239-7F1D-48E2-9E5A-8124FCB48F03}" srcOrd="1" destOrd="0" presId="urn:microsoft.com/office/officeart/2005/8/layout/hChevron3"/>
    <dgm:cxn modelId="{AC41F4FE-A60F-468D-834F-E4A0A1B3B19F}" type="presParOf" srcId="{3DA29156-2A31-4EA5-8D90-157BE6E70594}" destId="{BF324EDE-C725-45F4-BBF1-B6B13BC7A023}" srcOrd="2" destOrd="0" presId="urn:microsoft.com/office/officeart/2005/8/layout/hChevron3"/>
    <dgm:cxn modelId="{23E5DE81-703D-4318-AEEE-8F3B7F893D78}" type="presParOf" srcId="{3DA29156-2A31-4EA5-8D90-157BE6E70594}" destId="{221A51DB-635D-4DF1-BD77-FD087AEBF5F6}" srcOrd="3" destOrd="0" presId="urn:microsoft.com/office/officeart/2005/8/layout/hChevron3"/>
    <dgm:cxn modelId="{4B6915DA-4945-488D-AF85-085BCB7B1718}" type="presParOf" srcId="{3DA29156-2A31-4EA5-8D90-157BE6E70594}" destId="{15F0288C-9E8E-455D-B35E-A118530687CE}" srcOrd="4" destOrd="0" presId="urn:microsoft.com/office/officeart/2005/8/layout/hChevron3"/>
    <dgm:cxn modelId="{3387D02C-032D-4AE4-BFB8-ACAE3246049B}" type="presParOf" srcId="{3DA29156-2A31-4EA5-8D90-157BE6E70594}" destId="{E8F52E32-8407-4217-9E66-9CF43384A248}" srcOrd="5" destOrd="0" presId="urn:microsoft.com/office/officeart/2005/8/layout/hChevron3"/>
    <dgm:cxn modelId="{65505B98-55D6-47A9-9C2B-48119937FE47}" type="presParOf" srcId="{3DA29156-2A31-4EA5-8D90-157BE6E70594}" destId="{739ABDCA-9155-43E2-94C3-C3C5BFEB4FF8}" srcOrd="6" destOrd="0" presId="urn:microsoft.com/office/officeart/2005/8/layout/hChevron3"/>
    <dgm:cxn modelId="{73C496B4-0D0B-4282-9866-CC392EDCD5C1}" type="presParOf" srcId="{3DA29156-2A31-4EA5-8D90-157BE6E70594}" destId="{2CF7B1E9-E132-463B-9D07-375CF9C97F72}" srcOrd="7" destOrd="0" presId="urn:microsoft.com/office/officeart/2005/8/layout/hChevron3"/>
    <dgm:cxn modelId="{B68C45CA-55AE-44D7-B8BC-D5B15D26BFFE}" type="presParOf" srcId="{3DA29156-2A31-4EA5-8D90-157BE6E70594}" destId="{9A8094E2-7173-4B67-BFA4-914B24D75CC9}" srcOrd="8" destOrd="0" presId="urn:microsoft.com/office/officeart/2005/8/layout/hChevron3"/>
    <dgm:cxn modelId="{4F12CEDA-509C-4C6F-ACC8-481C014A1F60}" type="presParOf" srcId="{3DA29156-2A31-4EA5-8D90-157BE6E70594}" destId="{858F0302-2C1D-41EF-909A-6812E2C32BE5}" srcOrd="9" destOrd="0" presId="urn:microsoft.com/office/officeart/2005/8/layout/hChevron3"/>
    <dgm:cxn modelId="{49213078-A4E0-4A80-9BD3-FAC8B27B4087}" type="presParOf" srcId="{3DA29156-2A31-4EA5-8D90-157BE6E70594}" destId="{B913725D-0EAB-44D2-8B96-370D6A1C6BFA}" srcOrd="10" destOrd="0" presId="urn:microsoft.com/office/officeart/2005/8/layout/hChevron3"/>
    <dgm:cxn modelId="{D084164A-771A-4695-9272-F283A5445198}" type="presParOf" srcId="{3DA29156-2A31-4EA5-8D90-157BE6E70594}" destId="{E8140100-D9B1-4959-87A9-EF2DF604BF67}" srcOrd="11" destOrd="0" presId="urn:microsoft.com/office/officeart/2005/8/layout/hChevron3"/>
    <dgm:cxn modelId="{74779F70-F613-46F5-862E-137EA7FA99E5}" type="presParOf" srcId="{3DA29156-2A31-4EA5-8D90-157BE6E70594}" destId="{7B26BBC2-91F1-406C-8B74-7E434507978F}" srcOrd="12" destOrd="0" presId="urn:microsoft.com/office/officeart/2005/8/layout/hChevron3"/>
    <dgm:cxn modelId="{4812B34D-F6F9-4500-8D8F-3FF4C99FF676}" type="presParOf" srcId="{3DA29156-2A31-4EA5-8D90-157BE6E70594}" destId="{CCDE78CE-5737-44B8-A1C0-B1CB4919F623}" srcOrd="13" destOrd="0" presId="urn:microsoft.com/office/officeart/2005/8/layout/hChevron3"/>
    <dgm:cxn modelId="{6158552A-0995-4FAA-A208-617A603080F0}" type="presParOf" srcId="{3DA29156-2A31-4EA5-8D90-157BE6E70594}" destId="{080369A9-0CEE-4ECD-BD3C-8D0672F644BA}" srcOrd="14" destOrd="0" presId="urn:microsoft.com/office/officeart/2005/8/layout/hChevron3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ata6.xml><?xml version="1.0" encoding="utf-8"?>
<dgm:dataModel xmlns:dgm="http://schemas.openxmlformats.org/drawingml/2006/diagram" xmlns:a="http://schemas.openxmlformats.org/drawingml/2006/main">
  <dgm:ptLst>
    <dgm:pt modelId="{78B210EE-A413-44BF-8B68-4A234D641D08}" type="doc">
      <dgm:prSet loTypeId="urn:microsoft.com/office/officeart/2005/8/layout/hChevron3" loCatId="process" qsTypeId="urn:microsoft.com/office/officeart/2005/8/quickstyle/simple2" qsCatId="simple" csTypeId="urn:microsoft.com/office/officeart/2005/8/colors/colorful5" csCatId="colorful" phldr="1"/>
      <dgm:spPr/>
    </dgm:pt>
    <dgm:pt modelId="{F8C0593A-CEFB-4BD6-9E22-A9D61127A81A}">
      <dgm:prSet phldrT="[Texte]"/>
      <dgm:spPr>
        <a:scene3d>
          <a:camera prst="orthographicFront"/>
          <a:lightRig rig="threePt" dir="t"/>
        </a:scene3d>
        <a:sp3d>
          <a:bevelT prst="angle"/>
        </a:sp3d>
      </dgm:spPr>
      <dgm:t>
        <a:bodyPr/>
        <a:lstStyle/>
        <a:p>
          <a:r>
            <a:rPr lang="fr-FR"/>
            <a:t>Accueil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CA0DACDB-7888-401D-9F10-CF8C6FA608D0}" type="parTrans" cxnId="{E52D80A2-907D-4483-87F9-36736A457BBA}">
      <dgm:prSet/>
      <dgm:spPr/>
      <dgm:t>
        <a:bodyPr/>
        <a:lstStyle/>
        <a:p>
          <a:endParaRPr lang="fr-FR"/>
        </a:p>
      </dgm:t>
    </dgm:pt>
    <dgm:pt modelId="{95CA7AF7-DC71-49A4-88C0-FCF6A2B82290}" type="sibTrans" cxnId="{E52D80A2-907D-4483-87F9-36736A457BBA}">
      <dgm:prSet/>
      <dgm:spPr/>
      <dgm:t>
        <a:bodyPr/>
        <a:lstStyle/>
        <a:p>
          <a:endParaRPr lang="fr-FR"/>
        </a:p>
      </dgm:t>
    </dgm:pt>
    <dgm:pt modelId="{F0B1756B-8099-42BE-8485-30A646674D73}">
      <dgm:prSet phldrT="[Texte]"/>
      <dgm:spPr>
        <a:solidFill>
          <a:schemeClr val="accent6"/>
        </a:solidFill>
      </dgm:spPr>
      <dgm:t>
        <a:bodyPr/>
        <a:lstStyle/>
        <a:p>
          <a:r>
            <a:rPr lang="fr-FR"/>
            <a:t>Recette Bar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EAF9C38A-9961-4845-BF73-06D9E1514426}" type="parTrans" cxnId="{E39F16B1-B419-4649-83B6-181B0EBBD23E}">
      <dgm:prSet/>
      <dgm:spPr/>
      <dgm:t>
        <a:bodyPr/>
        <a:lstStyle/>
        <a:p>
          <a:endParaRPr lang="fr-FR"/>
        </a:p>
      </dgm:t>
    </dgm:pt>
    <dgm:pt modelId="{AF08AFAF-8C48-4F8B-B813-6DAF6DA99A4E}" type="sibTrans" cxnId="{E39F16B1-B419-4649-83B6-181B0EBBD23E}">
      <dgm:prSet/>
      <dgm:spPr/>
      <dgm:t>
        <a:bodyPr/>
        <a:lstStyle/>
        <a:p>
          <a:endParaRPr lang="fr-FR"/>
        </a:p>
      </dgm:t>
    </dgm:pt>
    <dgm:pt modelId="{7137F503-A89C-4B15-9E1D-E831E4F73911}">
      <dgm:prSet phldrT="[Texte]"/>
      <dgm:spPr>
        <a:solidFill>
          <a:schemeClr val="accent6"/>
        </a:solidFill>
      </dgm:spPr>
      <dgm:t>
        <a:bodyPr/>
        <a:lstStyle/>
        <a:p>
          <a:r>
            <a:rPr lang="fr-FR"/>
            <a:t>Monnaie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4166FA24-4B78-449C-B41F-F2702341CEBC}" type="parTrans" cxnId="{09CD9531-9DB5-4630-BCA9-826973102443}">
      <dgm:prSet/>
      <dgm:spPr/>
      <dgm:t>
        <a:bodyPr/>
        <a:lstStyle/>
        <a:p>
          <a:endParaRPr lang="fr-FR"/>
        </a:p>
      </dgm:t>
    </dgm:pt>
    <dgm:pt modelId="{43331667-65F1-4A36-AD23-B8B97F12ECF8}" type="sibTrans" cxnId="{09CD9531-9DB5-4630-BCA9-826973102443}">
      <dgm:prSet/>
      <dgm:spPr/>
      <dgm:t>
        <a:bodyPr/>
        <a:lstStyle/>
        <a:p>
          <a:endParaRPr lang="fr-FR"/>
        </a:p>
      </dgm:t>
    </dgm:pt>
    <dgm:pt modelId="{3BFC1E20-D0CC-492F-B4D5-C55C27D17F0E}">
      <dgm:prSet/>
      <dgm:spPr>
        <a:solidFill>
          <a:schemeClr val="accent6"/>
        </a:solidFill>
      </dgm:spPr>
      <dgm:t>
        <a:bodyPr/>
        <a:lstStyle/>
        <a:p>
          <a:r>
            <a:rPr lang="fr-FR"/>
            <a:t>Conso Bar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C86CCE6B-A9A0-49D0-93EA-1376A3DA11C9}" type="parTrans" cxnId="{C25C48A0-CC29-4661-93B6-F656279A07F0}">
      <dgm:prSet/>
      <dgm:spPr/>
      <dgm:t>
        <a:bodyPr/>
        <a:lstStyle/>
        <a:p>
          <a:endParaRPr lang="fr-FR"/>
        </a:p>
      </dgm:t>
    </dgm:pt>
    <dgm:pt modelId="{1F957B1A-0A93-4514-8B5F-7A0E58474003}" type="sibTrans" cxnId="{C25C48A0-CC29-4661-93B6-F656279A07F0}">
      <dgm:prSet/>
      <dgm:spPr/>
      <dgm:t>
        <a:bodyPr/>
        <a:lstStyle/>
        <a:p>
          <a:endParaRPr lang="fr-FR"/>
        </a:p>
      </dgm:t>
    </dgm:pt>
    <dgm:pt modelId="{CD974424-EA8B-46CB-899E-5ACE90B7329B}">
      <dgm:prSet/>
      <dgm:spPr>
        <a:solidFill>
          <a:schemeClr val="accent6"/>
        </a:solidFill>
      </dgm:spPr>
      <dgm:t>
        <a:bodyPr/>
        <a:lstStyle/>
        <a:p>
          <a:r>
            <a:rPr lang="fr-FR"/>
            <a:t>Liste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427F397E-391A-4DF5-910B-F24AA0F594C2}" type="parTrans" cxnId="{9D2E3844-7ED1-4AE6-AC3B-BCCF35274C9F}">
      <dgm:prSet/>
      <dgm:spPr/>
      <dgm:t>
        <a:bodyPr/>
        <a:lstStyle/>
        <a:p>
          <a:endParaRPr lang="fr-FR"/>
        </a:p>
      </dgm:t>
    </dgm:pt>
    <dgm:pt modelId="{E3A4BD1E-40E1-4A53-B251-D88977C15748}" type="sibTrans" cxnId="{9D2E3844-7ED1-4AE6-AC3B-BCCF35274C9F}">
      <dgm:prSet/>
      <dgm:spPr/>
      <dgm:t>
        <a:bodyPr/>
        <a:lstStyle/>
        <a:p>
          <a:endParaRPr lang="fr-FR"/>
        </a:p>
      </dgm:t>
    </dgm:pt>
    <dgm:pt modelId="{6ACB8999-C493-4667-90F1-8C5CED8C5894}">
      <dgm:prSet/>
      <dgm:spPr>
        <a:solidFill>
          <a:schemeClr val="accent6"/>
        </a:solidFill>
      </dgm:spPr>
      <dgm:t>
        <a:bodyPr/>
        <a:lstStyle/>
        <a:p>
          <a:r>
            <a:rPr lang="fr-FR"/>
            <a:t>Liste recette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52D547A0-1184-4C3A-925A-FB50414248B5}" type="parTrans" cxnId="{2952CF13-7A53-4E3C-9B4B-5A509CEEBAA0}">
      <dgm:prSet/>
      <dgm:spPr/>
      <dgm:t>
        <a:bodyPr/>
        <a:lstStyle/>
        <a:p>
          <a:endParaRPr lang="fr-FR"/>
        </a:p>
      </dgm:t>
    </dgm:pt>
    <dgm:pt modelId="{269D9CFB-2D2C-4961-A4C9-AD48E49F929C}" type="sibTrans" cxnId="{2952CF13-7A53-4E3C-9B4B-5A509CEEBAA0}">
      <dgm:prSet/>
      <dgm:spPr/>
      <dgm:t>
        <a:bodyPr/>
        <a:lstStyle/>
        <a:p>
          <a:endParaRPr lang="fr-FR"/>
        </a:p>
      </dgm:t>
    </dgm:pt>
    <dgm:pt modelId="{DE910B16-EB05-4F55-92B4-59E6689DA0F7}">
      <dgm:prSet/>
      <dgm:spPr>
        <a:solidFill>
          <a:schemeClr val="accent6"/>
        </a:solidFill>
      </dgm:spPr>
      <dgm:t>
        <a:bodyPr/>
        <a:lstStyle/>
        <a:p>
          <a:r>
            <a:rPr lang="fr-FR"/>
            <a:t>Tcd Recette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"/>
          </dgm14:cNvPr>
        </a:ext>
      </dgm:extLst>
    </dgm:pt>
    <dgm:pt modelId="{433BA59B-A2CB-4F02-ADF9-E652D81F39B7}" type="parTrans" cxnId="{179229B1-96CF-4F26-A5C6-1F2907C331E8}">
      <dgm:prSet/>
      <dgm:spPr/>
      <dgm:t>
        <a:bodyPr/>
        <a:lstStyle/>
        <a:p>
          <a:endParaRPr lang="fr-FR"/>
        </a:p>
      </dgm:t>
    </dgm:pt>
    <dgm:pt modelId="{85BCA183-0916-4412-8795-24B9B2AFBB29}" type="sibTrans" cxnId="{179229B1-96CF-4F26-A5C6-1F2907C331E8}">
      <dgm:prSet/>
      <dgm:spPr/>
      <dgm:t>
        <a:bodyPr/>
        <a:lstStyle/>
        <a:p>
          <a:endParaRPr lang="fr-FR"/>
        </a:p>
      </dgm:t>
    </dgm:pt>
    <dgm:pt modelId="{3B9ED39A-8FC9-4C5E-BB77-EC926DE7A42F}">
      <dgm:prSet/>
      <dgm:spPr/>
      <dgm:t>
        <a:bodyPr/>
        <a:lstStyle/>
        <a:p>
          <a:r>
            <a:rPr lang="fr-FR"/>
            <a:t>Tcd Conso Frigo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8"/>
          </dgm14:cNvPr>
        </a:ext>
      </dgm:extLst>
    </dgm:pt>
    <dgm:pt modelId="{87810127-D3C0-454B-908B-A0D1615786AD}" type="parTrans" cxnId="{8D9A1940-64C7-4C55-987B-1436C2138743}">
      <dgm:prSet/>
      <dgm:spPr/>
      <dgm:t>
        <a:bodyPr/>
        <a:lstStyle/>
        <a:p>
          <a:endParaRPr lang="fr-FR"/>
        </a:p>
      </dgm:t>
    </dgm:pt>
    <dgm:pt modelId="{E1D35C8A-B137-4D1F-929A-B4B6C36BD914}" type="sibTrans" cxnId="{8D9A1940-64C7-4C55-987B-1436C2138743}">
      <dgm:prSet/>
      <dgm:spPr/>
      <dgm:t>
        <a:bodyPr/>
        <a:lstStyle/>
        <a:p>
          <a:endParaRPr lang="fr-FR"/>
        </a:p>
      </dgm:t>
    </dgm:pt>
    <dgm:pt modelId="{3DA29156-2A31-4EA5-8D90-157BE6E70594}" type="pres">
      <dgm:prSet presAssocID="{78B210EE-A413-44BF-8B68-4A234D641D08}" presName="Name0" presStyleCnt="0">
        <dgm:presLayoutVars>
          <dgm:dir/>
          <dgm:resizeHandles val="exact"/>
        </dgm:presLayoutVars>
      </dgm:prSet>
      <dgm:spPr/>
    </dgm:pt>
    <dgm:pt modelId="{F966FEF7-9335-49D4-AD4B-02552952AA3C}" type="pres">
      <dgm:prSet presAssocID="{F8C0593A-CEFB-4BD6-9E22-A9D61127A81A}" presName="parTxOnly" presStyleLbl="node1" presStyleIdx="0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DD3C239-7F1D-48E2-9E5A-8124FCB48F03}" type="pres">
      <dgm:prSet presAssocID="{95CA7AF7-DC71-49A4-88C0-FCF6A2B82290}" presName="parSpace" presStyleCnt="0"/>
      <dgm:spPr/>
    </dgm:pt>
    <dgm:pt modelId="{BF324EDE-C725-45F4-BBF1-B6B13BC7A023}" type="pres">
      <dgm:prSet presAssocID="{F0B1756B-8099-42BE-8485-30A646674D73}" presName="parTxOnly" presStyleLbl="node1" presStyleIdx="1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21A51DB-635D-4DF1-BD77-FD087AEBF5F6}" type="pres">
      <dgm:prSet presAssocID="{AF08AFAF-8C48-4F8B-B813-6DAF6DA99A4E}" presName="parSpace" presStyleCnt="0"/>
      <dgm:spPr/>
    </dgm:pt>
    <dgm:pt modelId="{15F0288C-9E8E-455D-B35E-A118530687CE}" type="pres">
      <dgm:prSet presAssocID="{7137F503-A89C-4B15-9E1D-E831E4F73911}" presName="parTxOnly" presStyleLbl="node1" presStyleIdx="2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E8F52E32-8407-4217-9E66-9CF43384A248}" type="pres">
      <dgm:prSet presAssocID="{43331667-65F1-4A36-AD23-B8B97F12ECF8}" presName="parSpace" presStyleCnt="0"/>
      <dgm:spPr/>
    </dgm:pt>
    <dgm:pt modelId="{739ABDCA-9155-43E2-94C3-C3C5BFEB4FF8}" type="pres">
      <dgm:prSet presAssocID="{3BFC1E20-D0CC-492F-B4D5-C55C27D17F0E}" presName="parTxOnly" presStyleLbl="node1" presStyleIdx="3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CF7B1E9-E132-463B-9D07-375CF9C97F72}" type="pres">
      <dgm:prSet presAssocID="{1F957B1A-0A93-4514-8B5F-7A0E58474003}" presName="parSpace" presStyleCnt="0"/>
      <dgm:spPr/>
    </dgm:pt>
    <dgm:pt modelId="{9A8094E2-7173-4B67-BFA4-914B24D75CC9}" type="pres">
      <dgm:prSet presAssocID="{CD974424-EA8B-46CB-899E-5ACE90B7329B}" presName="parTxOnly" presStyleLbl="node1" presStyleIdx="4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858F0302-2C1D-41EF-909A-6812E2C32BE5}" type="pres">
      <dgm:prSet presAssocID="{E3A4BD1E-40E1-4A53-B251-D88977C15748}" presName="parSpace" presStyleCnt="0"/>
      <dgm:spPr/>
    </dgm:pt>
    <dgm:pt modelId="{B913725D-0EAB-44D2-8B96-370D6A1C6BFA}" type="pres">
      <dgm:prSet presAssocID="{6ACB8999-C493-4667-90F1-8C5CED8C5894}" presName="parTxOnly" presStyleLbl="node1" presStyleIdx="5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E8140100-D9B1-4959-87A9-EF2DF604BF67}" type="pres">
      <dgm:prSet presAssocID="{269D9CFB-2D2C-4961-A4C9-AD48E49F929C}" presName="parSpace" presStyleCnt="0"/>
      <dgm:spPr/>
    </dgm:pt>
    <dgm:pt modelId="{7B26BBC2-91F1-406C-8B74-7E434507978F}" type="pres">
      <dgm:prSet presAssocID="{DE910B16-EB05-4F55-92B4-59E6689DA0F7}" presName="parTxOnly" presStyleLbl="node1" presStyleIdx="6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CCDE78CE-5737-44B8-A1C0-B1CB4919F623}" type="pres">
      <dgm:prSet presAssocID="{85BCA183-0916-4412-8795-24B9B2AFBB29}" presName="parSpace" presStyleCnt="0"/>
      <dgm:spPr/>
    </dgm:pt>
    <dgm:pt modelId="{080369A9-0CEE-4ECD-BD3C-8D0672F644BA}" type="pres">
      <dgm:prSet presAssocID="{3B9ED39A-8FC9-4C5E-BB77-EC926DE7A42F}" presName="parTxOnly" presStyleLbl="node1" presStyleIdx="7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D6A5555E-FF77-429C-BFFD-395CCB30136D}" type="presOf" srcId="{3B9ED39A-8FC9-4C5E-BB77-EC926DE7A42F}" destId="{080369A9-0CEE-4ECD-BD3C-8D0672F644BA}" srcOrd="0" destOrd="0" presId="urn:microsoft.com/office/officeart/2005/8/layout/hChevron3"/>
    <dgm:cxn modelId="{09CD9531-9DB5-4630-BCA9-826973102443}" srcId="{78B210EE-A413-44BF-8B68-4A234D641D08}" destId="{7137F503-A89C-4B15-9E1D-E831E4F73911}" srcOrd="2" destOrd="0" parTransId="{4166FA24-4B78-449C-B41F-F2702341CEBC}" sibTransId="{43331667-65F1-4A36-AD23-B8B97F12ECF8}"/>
    <dgm:cxn modelId="{179229B1-96CF-4F26-A5C6-1F2907C331E8}" srcId="{78B210EE-A413-44BF-8B68-4A234D641D08}" destId="{DE910B16-EB05-4F55-92B4-59E6689DA0F7}" srcOrd="6" destOrd="0" parTransId="{433BA59B-A2CB-4F02-ADF9-E652D81F39B7}" sibTransId="{85BCA183-0916-4412-8795-24B9B2AFBB29}"/>
    <dgm:cxn modelId="{E52D80A2-907D-4483-87F9-36736A457BBA}" srcId="{78B210EE-A413-44BF-8B68-4A234D641D08}" destId="{F8C0593A-CEFB-4BD6-9E22-A9D61127A81A}" srcOrd="0" destOrd="0" parTransId="{CA0DACDB-7888-401D-9F10-CF8C6FA608D0}" sibTransId="{95CA7AF7-DC71-49A4-88C0-FCF6A2B82290}"/>
    <dgm:cxn modelId="{C74857DE-D0EC-4B2D-9553-DD0130D31C96}" type="presOf" srcId="{F8C0593A-CEFB-4BD6-9E22-A9D61127A81A}" destId="{F966FEF7-9335-49D4-AD4B-02552952AA3C}" srcOrd="0" destOrd="0" presId="urn:microsoft.com/office/officeart/2005/8/layout/hChevron3"/>
    <dgm:cxn modelId="{E39F16B1-B419-4649-83B6-181B0EBBD23E}" srcId="{78B210EE-A413-44BF-8B68-4A234D641D08}" destId="{F0B1756B-8099-42BE-8485-30A646674D73}" srcOrd="1" destOrd="0" parTransId="{EAF9C38A-9961-4845-BF73-06D9E1514426}" sibTransId="{AF08AFAF-8C48-4F8B-B813-6DAF6DA99A4E}"/>
    <dgm:cxn modelId="{19BC9AAD-D14F-4765-ABAF-9536367599B1}" type="presOf" srcId="{CD974424-EA8B-46CB-899E-5ACE90B7329B}" destId="{9A8094E2-7173-4B67-BFA4-914B24D75CC9}" srcOrd="0" destOrd="0" presId="urn:microsoft.com/office/officeart/2005/8/layout/hChevron3"/>
    <dgm:cxn modelId="{B3A095B7-D9CF-4409-9B7C-0D7C724FA8D7}" type="presOf" srcId="{7137F503-A89C-4B15-9E1D-E831E4F73911}" destId="{15F0288C-9E8E-455D-B35E-A118530687CE}" srcOrd="0" destOrd="0" presId="urn:microsoft.com/office/officeart/2005/8/layout/hChevron3"/>
    <dgm:cxn modelId="{2952CF13-7A53-4E3C-9B4B-5A509CEEBAA0}" srcId="{78B210EE-A413-44BF-8B68-4A234D641D08}" destId="{6ACB8999-C493-4667-90F1-8C5CED8C5894}" srcOrd="5" destOrd="0" parTransId="{52D547A0-1184-4C3A-925A-FB50414248B5}" sibTransId="{269D9CFB-2D2C-4961-A4C9-AD48E49F929C}"/>
    <dgm:cxn modelId="{9D2E3844-7ED1-4AE6-AC3B-BCCF35274C9F}" srcId="{78B210EE-A413-44BF-8B68-4A234D641D08}" destId="{CD974424-EA8B-46CB-899E-5ACE90B7329B}" srcOrd="4" destOrd="0" parTransId="{427F397E-391A-4DF5-910B-F24AA0F594C2}" sibTransId="{E3A4BD1E-40E1-4A53-B251-D88977C15748}"/>
    <dgm:cxn modelId="{86CF5C3A-5EC5-435D-A669-D57BB211BB32}" type="presOf" srcId="{6ACB8999-C493-4667-90F1-8C5CED8C5894}" destId="{B913725D-0EAB-44D2-8B96-370D6A1C6BFA}" srcOrd="0" destOrd="0" presId="urn:microsoft.com/office/officeart/2005/8/layout/hChevron3"/>
    <dgm:cxn modelId="{56986690-D688-4FEA-A281-8F2633C796A9}" type="presOf" srcId="{78B210EE-A413-44BF-8B68-4A234D641D08}" destId="{3DA29156-2A31-4EA5-8D90-157BE6E70594}" srcOrd="0" destOrd="0" presId="urn:microsoft.com/office/officeart/2005/8/layout/hChevron3"/>
    <dgm:cxn modelId="{F9F1414C-635B-434E-ABBF-EBEF8CF1E5F5}" type="presOf" srcId="{F0B1756B-8099-42BE-8485-30A646674D73}" destId="{BF324EDE-C725-45F4-BBF1-B6B13BC7A023}" srcOrd="0" destOrd="0" presId="urn:microsoft.com/office/officeart/2005/8/layout/hChevron3"/>
    <dgm:cxn modelId="{04D1EECF-5A66-4E44-99EA-4A4477FA135F}" type="presOf" srcId="{DE910B16-EB05-4F55-92B4-59E6689DA0F7}" destId="{7B26BBC2-91F1-406C-8B74-7E434507978F}" srcOrd="0" destOrd="0" presId="urn:microsoft.com/office/officeart/2005/8/layout/hChevron3"/>
    <dgm:cxn modelId="{8D9A1940-64C7-4C55-987B-1436C2138743}" srcId="{78B210EE-A413-44BF-8B68-4A234D641D08}" destId="{3B9ED39A-8FC9-4C5E-BB77-EC926DE7A42F}" srcOrd="7" destOrd="0" parTransId="{87810127-D3C0-454B-908B-A0D1615786AD}" sibTransId="{E1D35C8A-B137-4D1F-929A-B4B6C36BD914}"/>
    <dgm:cxn modelId="{3A3125D9-6CF7-4DDF-9ECB-3FFEE6BF63C9}" type="presOf" srcId="{3BFC1E20-D0CC-492F-B4D5-C55C27D17F0E}" destId="{739ABDCA-9155-43E2-94C3-C3C5BFEB4FF8}" srcOrd="0" destOrd="0" presId="urn:microsoft.com/office/officeart/2005/8/layout/hChevron3"/>
    <dgm:cxn modelId="{C25C48A0-CC29-4661-93B6-F656279A07F0}" srcId="{78B210EE-A413-44BF-8B68-4A234D641D08}" destId="{3BFC1E20-D0CC-492F-B4D5-C55C27D17F0E}" srcOrd="3" destOrd="0" parTransId="{C86CCE6B-A9A0-49D0-93EA-1376A3DA11C9}" sibTransId="{1F957B1A-0A93-4514-8B5F-7A0E58474003}"/>
    <dgm:cxn modelId="{549694EF-93F7-4672-961E-464EF634464F}" type="presParOf" srcId="{3DA29156-2A31-4EA5-8D90-157BE6E70594}" destId="{F966FEF7-9335-49D4-AD4B-02552952AA3C}" srcOrd="0" destOrd="0" presId="urn:microsoft.com/office/officeart/2005/8/layout/hChevron3"/>
    <dgm:cxn modelId="{F35204AA-1C5B-4A4D-9413-0F4802E557CC}" type="presParOf" srcId="{3DA29156-2A31-4EA5-8D90-157BE6E70594}" destId="{DDD3C239-7F1D-48E2-9E5A-8124FCB48F03}" srcOrd="1" destOrd="0" presId="urn:microsoft.com/office/officeart/2005/8/layout/hChevron3"/>
    <dgm:cxn modelId="{AC41F4FE-A60F-468D-834F-E4A0A1B3B19F}" type="presParOf" srcId="{3DA29156-2A31-4EA5-8D90-157BE6E70594}" destId="{BF324EDE-C725-45F4-BBF1-B6B13BC7A023}" srcOrd="2" destOrd="0" presId="urn:microsoft.com/office/officeart/2005/8/layout/hChevron3"/>
    <dgm:cxn modelId="{23E5DE81-703D-4318-AEEE-8F3B7F893D78}" type="presParOf" srcId="{3DA29156-2A31-4EA5-8D90-157BE6E70594}" destId="{221A51DB-635D-4DF1-BD77-FD087AEBF5F6}" srcOrd="3" destOrd="0" presId="urn:microsoft.com/office/officeart/2005/8/layout/hChevron3"/>
    <dgm:cxn modelId="{4B6915DA-4945-488D-AF85-085BCB7B1718}" type="presParOf" srcId="{3DA29156-2A31-4EA5-8D90-157BE6E70594}" destId="{15F0288C-9E8E-455D-B35E-A118530687CE}" srcOrd="4" destOrd="0" presId="urn:microsoft.com/office/officeart/2005/8/layout/hChevron3"/>
    <dgm:cxn modelId="{3387D02C-032D-4AE4-BFB8-ACAE3246049B}" type="presParOf" srcId="{3DA29156-2A31-4EA5-8D90-157BE6E70594}" destId="{E8F52E32-8407-4217-9E66-9CF43384A248}" srcOrd="5" destOrd="0" presId="urn:microsoft.com/office/officeart/2005/8/layout/hChevron3"/>
    <dgm:cxn modelId="{65505B98-55D6-47A9-9C2B-48119937FE47}" type="presParOf" srcId="{3DA29156-2A31-4EA5-8D90-157BE6E70594}" destId="{739ABDCA-9155-43E2-94C3-C3C5BFEB4FF8}" srcOrd="6" destOrd="0" presId="urn:microsoft.com/office/officeart/2005/8/layout/hChevron3"/>
    <dgm:cxn modelId="{73C496B4-0D0B-4282-9866-CC392EDCD5C1}" type="presParOf" srcId="{3DA29156-2A31-4EA5-8D90-157BE6E70594}" destId="{2CF7B1E9-E132-463B-9D07-375CF9C97F72}" srcOrd="7" destOrd="0" presId="urn:microsoft.com/office/officeart/2005/8/layout/hChevron3"/>
    <dgm:cxn modelId="{B68C45CA-55AE-44D7-B8BC-D5B15D26BFFE}" type="presParOf" srcId="{3DA29156-2A31-4EA5-8D90-157BE6E70594}" destId="{9A8094E2-7173-4B67-BFA4-914B24D75CC9}" srcOrd="8" destOrd="0" presId="urn:microsoft.com/office/officeart/2005/8/layout/hChevron3"/>
    <dgm:cxn modelId="{4F12CEDA-509C-4C6F-ACC8-481C014A1F60}" type="presParOf" srcId="{3DA29156-2A31-4EA5-8D90-157BE6E70594}" destId="{858F0302-2C1D-41EF-909A-6812E2C32BE5}" srcOrd="9" destOrd="0" presId="urn:microsoft.com/office/officeart/2005/8/layout/hChevron3"/>
    <dgm:cxn modelId="{49213078-A4E0-4A80-9BD3-FAC8B27B4087}" type="presParOf" srcId="{3DA29156-2A31-4EA5-8D90-157BE6E70594}" destId="{B913725D-0EAB-44D2-8B96-370D6A1C6BFA}" srcOrd="10" destOrd="0" presId="urn:microsoft.com/office/officeart/2005/8/layout/hChevron3"/>
    <dgm:cxn modelId="{D084164A-771A-4695-9272-F283A5445198}" type="presParOf" srcId="{3DA29156-2A31-4EA5-8D90-157BE6E70594}" destId="{E8140100-D9B1-4959-87A9-EF2DF604BF67}" srcOrd="11" destOrd="0" presId="urn:microsoft.com/office/officeart/2005/8/layout/hChevron3"/>
    <dgm:cxn modelId="{74779F70-F613-46F5-862E-137EA7FA99E5}" type="presParOf" srcId="{3DA29156-2A31-4EA5-8D90-157BE6E70594}" destId="{7B26BBC2-91F1-406C-8B74-7E434507978F}" srcOrd="12" destOrd="0" presId="urn:microsoft.com/office/officeart/2005/8/layout/hChevron3"/>
    <dgm:cxn modelId="{4812B34D-F6F9-4500-8D8F-3FF4C99FF676}" type="presParOf" srcId="{3DA29156-2A31-4EA5-8D90-157BE6E70594}" destId="{CCDE78CE-5737-44B8-A1C0-B1CB4919F623}" srcOrd="13" destOrd="0" presId="urn:microsoft.com/office/officeart/2005/8/layout/hChevron3"/>
    <dgm:cxn modelId="{6158552A-0995-4FAA-A208-617A603080F0}" type="presParOf" srcId="{3DA29156-2A31-4EA5-8D90-157BE6E70594}" destId="{080369A9-0CEE-4ECD-BD3C-8D0672F644BA}" srcOrd="14" destOrd="0" presId="urn:microsoft.com/office/officeart/2005/8/layout/hChevron3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ata7.xml><?xml version="1.0" encoding="utf-8"?>
<dgm:dataModel xmlns:dgm="http://schemas.openxmlformats.org/drawingml/2006/diagram" xmlns:a="http://schemas.openxmlformats.org/drawingml/2006/main">
  <dgm:ptLst>
    <dgm:pt modelId="{78B210EE-A413-44BF-8B68-4A234D641D08}" type="doc">
      <dgm:prSet loTypeId="urn:microsoft.com/office/officeart/2005/8/layout/hChevron3" loCatId="process" qsTypeId="urn:microsoft.com/office/officeart/2005/8/quickstyle/simple2" qsCatId="simple" csTypeId="urn:microsoft.com/office/officeart/2005/8/colors/colorful5" csCatId="colorful" phldr="1"/>
      <dgm:spPr/>
    </dgm:pt>
    <dgm:pt modelId="{F8C0593A-CEFB-4BD6-9E22-A9D61127A81A}">
      <dgm:prSet phldrT="[Texte]"/>
      <dgm:spPr>
        <a:scene3d>
          <a:camera prst="orthographicFront"/>
          <a:lightRig rig="threePt" dir="t"/>
        </a:scene3d>
        <a:sp3d>
          <a:bevelT prst="angle"/>
        </a:sp3d>
      </dgm:spPr>
      <dgm:t>
        <a:bodyPr/>
        <a:lstStyle/>
        <a:p>
          <a:r>
            <a:rPr lang="fr-FR"/>
            <a:t>Accueil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CA0DACDB-7888-401D-9F10-CF8C6FA608D0}" type="parTrans" cxnId="{E52D80A2-907D-4483-87F9-36736A457BBA}">
      <dgm:prSet/>
      <dgm:spPr/>
      <dgm:t>
        <a:bodyPr/>
        <a:lstStyle/>
        <a:p>
          <a:endParaRPr lang="fr-FR"/>
        </a:p>
      </dgm:t>
    </dgm:pt>
    <dgm:pt modelId="{95CA7AF7-DC71-49A4-88C0-FCF6A2B82290}" type="sibTrans" cxnId="{E52D80A2-907D-4483-87F9-36736A457BBA}">
      <dgm:prSet/>
      <dgm:spPr/>
      <dgm:t>
        <a:bodyPr/>
        <a:lstStyle/>
        <a:p>
          <a:endParaRPr lang="fr-FR"/>
        </a:p>
      </dgm:t>
    </dgm:pt>
    <dgm:pt modelId="{F0B1756B-8099-42BE-8485-30A646674D73}">
      <dgm:prSet phldrT="[Texte]"/>
      <dgm:spPr>
        <a:solidFill>
          <a:schemeClr val="accent6"/>
        </a:solidFill>
      </dgm:spPr>
      <dgm:t>
        <a:bodyPr/>
        <a:lstStyle/>
        <a:p>
          <a:r>
            <a:rPr lang="fr-FR"/>
            <a:t>Recette Bar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EAF9C38A-9961-4845-BF73-06D9E1514426}" type="parTrans" cxnId="{E39F16B1-B419-4649-83B6-181B0EBBD23E}">
      <dgm:prSet/>
      <dgm:spPr/>
      <dgm:t>
        <a:bodyPr/>
        <a:lstStyle/>
        <a:p>
          <a:endParaRPr lang="fr-FR"/>
        </a:p>
      </dgm:t>
    </dgm:pt>
    <dgm:pt modelId="{AF08AFAF-8C48-4F8B-B813-6DAF6DA99A4E}" type="sibTrans" cxnId="{E39F16B1-B419-4649-83B6-181B0EBBD23E}">
      <dgm:prSet/>
      <dgm:spPr/>
      <dgm:t>
        <a:bodyPr/>
        <a:lstStyle/>
        <a:p>
          <a:endParaRPr lang="fr-FR"/>
        </a:p>
      </dgm:t>
    </dgm:pt>
    <dgm:pt modelId="{7137F503-A89C-4B15-9E1D-E831E4F73911}">
      <dgm:prSet phldrT="[Texte]"/>
      <dgm:spPr>
        <a:solidFill>
          <a:schemeClr val="accent6"/>
        </a:solidFill>
      </dgm:spPr>
      <dgm:t>
        <a:bodyPr/>
        <a:lstStyle/>
        <a:p>
          <a:r>
            <a:rPr lang="fr-FR"/>
            <a:t>Monnaie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4166FA24-4B78-449C-B41F-F2702341CEBC}" type="parTrans" cxnId="{09CD9531-9DB5-4630-BCA9-826973102443}">
      <dgm:prSet/>
      <dgm:spPr/>
      <dgm:t>
        <a:bodyPr/>
        <a:lstStyle/>
        <a:p>
          <a:endParaRPr lang="fr-FR"/>
        </a:p>
      </dgm:t>
    </dgm:pt>
    <dgm:pt modelId="{43331667-65F1-4A36-AD23-B8B97F12ECF8}" type="sibTrans" cxnId="{09CD9531-9DB5-4630-BCA9-826973102443}">
      <dgm:prSet/>
      <dgm:spPr/>
      <dgm:t>
        <a:bodyPr/>
        <a:lstStyle/>
        <a:p>
          <a:endParaRPr lang="fr-FR"/>
        </a:p>
      </dgm:t>
    </dgm:pt>
    <dgm:pt modelId="{3BFC1E20-D0CC-492F-B4D5-C55C27D17F0E}">
      <dgm:prSet/>
      <dgm:spPr>
        <a:solidFill>
          <a:schemeClr val="accent6"/>
        </a:solidFill>
      </dgm:spPr>
      <dgm:t>
        <a:bodyPr/>
        <a:lstStyle/>
        <a:p>
          <a:r>
            <a:rPr lang="fr-FR"/>
            <a:t>Conso Bar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C86CCE6B-A9A0-49D0-93EA-1376A3DA11C9}" type="parTrans" cxnId="{C25C48A0-CC29-4661-93B6-F656279A07F0}">
      <dgm:prSet/>
      <dgm:spPr/>
      <dgm:t>
        <a:bodyPr/>
        <a:lstStyle/>
        <a:p>
          <a:endParaRPr lang="fr-FR"/>
        </a:p>
      </dgm:t>
    </dgm:pt>
    <dgm:pt modelId="{1F957B1A-0A93-4514-8B5F-7A0E58474003}" type="sibTrans" cxnId="{C25C48A0-CC29-4661-93B6-F656279A07F0}">
      <dgm:prSet/>
      <dgm:spPr/>
      <dgm:t>
        <a:bodyPr/>
        <a:lstStyle/>
        <a:p>
          <a:endParaRPr lang="fr-FR"/>
        </a:p>
      </dgm:t>
    </dgm:pt>
    <dgm:pt modelId="{CD974424-EA8B-46CB-899E-5ACE90B7329B}">
      <dgm:prSet/>
      <dgm:spPr>
        <a:solidFill>
          <a:schemeClr val="accent6"/>
        </a:solidFill>
      </dgm:spPr>
      <dgm:t>
        <a:bodyPr/>
        <a:lstStyle/>
        <a:p>
          <a:r>
            <a:rPr lang="fr-FR"/>
            <a:t>Liste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427F397E-391A-4DF5-910B-F24AA0F594C2}" type="parTrans" cxnId="{9D2E3844-7ED1-4AE6-AC3B-BCCF35274C9F}">
      <dgm:prSet/>
      <dgm:spPr/>
      <dgm:t>
        <a:bodyPr/>
        <a:lstStyle/>
        <a:p>
          <a:endParaRPr lang="fr-FR"/>
        </a:p>
      </dgm:t>
    </dgm:pt>
    <dgm:pt modelId="{E3A4BD1E-40E1-4A53-B251-D88977C15748}" type="sibTrans" cxnId="{9D2E3844-7ED1-4AE6-AC3B-BCCF35274C9F}">
      <dgm:prSet/>
      <dgm:spPr/>
      <dgm:t>
        <a:bodyPr/>
        <a:lstStyle/>
        <a:p>
          <a:endParaRPr lang="fr-FR"/>
        </a:p>
      </dgm:t>
    </dgm:pt>
    <dgm:pt modelId="{6ACB8999-C493-4667-90F1-8C5CED8C5894}">
      <dgm:prSet/>
      <dgm:spPr>
        <a:solidFill>
          <a:schemeClr val="accent6"/>
        </a:solidFill>
      </dgm:spPr>
      <dgm:t>
        <a:bodyPr/>
        <a:lstStyle/>
        <a:p>
          <a:r>
            <a:rPr lang="fr-FR"/>
            <a:t>Liste recette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52D547A0-1184-4C3A-925A-FB50414248B5}" type="parTrans" cxnId="{2952CF13-7A53-4E3C-9B4B-5A509CEEBAA0}">
      <dgm:prSet/>
      <dgm:spPr/>
      <dgm:t>
        <a:bodyPr/>
        <a:lstStyle/>
        <a:p>
          <a:endParaRPr lang="fr-FR"/>
        </a:p>
      </dgm:t>
    </dgm:pt>
    <dgm:pt modelId="{269D9CFB-2D2C-4961-A4C9-AD48E49F929C}" type="sibTrans" cxnId="{2952CF13-7A53-4E3C-9B4B-5A509CEEBAA0}">
      <dgm:prSet/>
      <dgm:spPr/>
      <dgm:t>
        <a:bodyPr/>
        <a:lstStyle/>
        <a:p>
          <a:endParaRPr lang="fr-FR"/>
        </a:p>
      </dgm:t>
    </dgm:pt>
    <dgm:pt modelId="{DE910B16-EB05-4F55-92B4-59E6689DA0F7}">
      <dgm:prSet/>
      <dgm:spPr>
        <a:solidFill>
          <a:schemeClr val="accent6"/>
        </a:solidFill>
      </dgm:spPr>
      <dgm:t>
        <a:bodyPr/>
        <a:lstStyle/>
        <a:p>
          <a:r>
            <a:rPr lang="fr-FR"/>
            <a:t>Tcd Recette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"/>
          </dgm14:cNvPr>
        </a:ext>
      </dgm:extLst>
    </dgm:pt>
    <dgm:pt modelId="{433BA59B-A2CB-4F02-ADF9-E652D81F39B7}" type="parTrans" cxnId="{179229B1-96CF-4F26-A5C6-1F2907C331E8}">
      <dgm:prSet/>
      <dgm:spPr/>
      <dgm:t>
        <a:bodyPr/>
        <a:lstStyle/>
        <a:p>
          <a:endParaRPr lang="fr-FR"/>
        </a:p>
      </dgm:t>
    </dgm:pt>
    <dgm:pt modelId="{85BCA183-0916-4412-8795-24B9B2AFBB29}" type="sibTrans" cxnId="{179229B1-96CF-4F26-A5C6-1F2907C331E8}">
      <dgm:prSet/>
      <dgm:spPr/>
      <dgm:t>
        <a:bodyPr/>
        <a:lstStyle/>
        <a:p>
          <a:endParaRPr lang="fr-FR"/>
        </a:p>
      </dgm:t>
    </dgm:pt>
    <dgm:pt modelId="{3B9ED39A-8FC9-4C5E-BB77-EC926DE7A42F}">
      <dgm:prSet/>
      <dgm:spPr/>
      <dgm:t>
        <a:bodyPr/>
        <a:lstStyle/>
        <a:p>
          <a:r>
            <a:rPr lang="fr-FR"/>
            <a:t>Tcd Conso Frigo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8"/>
          </dgm14:cNvPr>
        </a:ext>
      </dgm:extLst>
    </dgm:pt>
    <dgm:pt modelId="{87810127-D3C0-454B-908B-A0D1615786AD}" type="parTrans" cxnId="{8D9A1940-64C7-4C55-987B-1436C2138743}">
      <dgm:prSet/>
      <dgm:spPr/>
      <dgm:t>
        <a:bodyPr/>
        <a:lstStyle/>
        <a:p>
          <a:endParaRPr lang="fr-FR"/>
        </a:p>
      </dgm:t>
    </dgm:pt>
    <dgm:pt modelId="{E1D35C8A-B137-4D1F-929A-B4B6C36BD914}" type="sibTrans" cxnId="{8D9A1940-64C7-4C55-987B-1436C2138743}">
      <dgm:prSet/>
      <dgm:spPr/>
      <dgm:t>
        <a:bodyPr/>
        <a:lstStyle/>
        <a:p>
          <a:endParaRPr lang="fr-FR"/>
        </a:p>
      </dgm:t>
    </dgm:pt>
    <dgm:pt modelId="{3DA29156-2A31-4EA5-8D90-157BE6E70594}" type="pres">
      <dgm:prSet presAssocID="{78B210EE-A413-44BF-8B68-4A234D641D08}" presName="Name0" presStyleCnt="0">
        <dgm:presLayoutVars>
          <dgm:dir/>
          <dgm:resizeHandles val="exact"/>
        </dgm:presLayoutVars>
      </dgm:prSet>
      <dgm:spPr/>
    </dgm:pt>
    <dgm:pt modelId="{F966FEF7-9335-49D4-AD4B-02552952AA3C}" type="pres">
      <dgm:prSet presAssocID="{F8C0593A-CEFB-4BD6-9E22-A9D61127A81A}" presName="parTxOnly" presStyleLbl="node1" presStyleIdx="0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DD3C239-7F1D-48E2-9E5A-8124FCB48F03}" type="pres">
      <dgm:prSet presAssocID="{95CA7AF7-DC71-49A4-88C0-FCF6A2B82290}" presName="parSpace" presStyleCnt="0"/>
      <dgm:spPr/>
    </dgm:pt>
    <dgm:pt modelId="{BF324EDE-C725-45F4-BBF1-B6B13BC7A023}" type="pres">
      <dgm:prSet presAssocID="{F0B1756B-8099-42BE-8485-30A646674D73}" presName="parTxOnly" presStyleLbl="node1" presStyleIdx="1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21A51DB-635D-4DF1-BD77-FD087AEBF5F6}" type="pres">
      <dgm:prSet presAssocID="{AF08AFAF-8C48-4F8B-B813-6DAF6DA99A4E}" presName="parSpace" presStyleCnt="0"/>
      <dgm:spPr/>
    </dgm:pt>
    <dgm:pt modelId="{15F0288C-9E8E-455D-B35E-A118530687CE}" type="pres">
      <dgm:prSet presAssocID="{7137F503-A89C-4B15-9E1D-E831E4F73911}" presName="parTxOnly" presStyleLbl="node1" presStyleIdx="2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E8F52E32-8407-4217-9E66-9CF43384A248}" type="pres">
      <dgm:prSet presAssocID="{43331667-65F1-4A36-AD23-B8B97F12ECF8}" presName="parSpace" presStyleCnt="0"/>
      <dgm:spPr/>
    </dgm:pt>
    <dgm:pt modelId="{739ABDCA-9155-43E2-94C3-C3C5BFEB4FF8}" type="pres">
      <dgm:prSet presAssocID="{3BFC1E20-D0CC-492F-B4D5-C55C27D17F0E}" presName="parTxOnly" presStyleLbl="node1" presStyleIdx="3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CF7B1E9-E132-463B-9D07-375CF9C97F72}" type="pres">
      <dgm:prSet presAssocID="{1F957B1A-0A93-4514-8B5F-7A0E58474003}" presName="parSpace" presStyleCnt="0"/>
      <dgm:spPr/>
    </dgm:pt>
    <dgm:pt modelId="{9A8094E2-7173-4B67-BFA4-914B24D75CC9}" type="pres">
      <dgm:prSet presAssocID="{CD974424-EA8B-46CB-899E-5ACE90B7329B}" presName="parTxOnly" presStyleLbl="node1" presStyleIdx="4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858F0302-2C1D-41EF-909A-6812E2C32BE5}" type="pres">
      <dgm:prSet presAssocID="{E3A4BD1E-40E1-4A53-B251-D88977C15748}" presName="parSpace" presStyleCnt="0"/>
      <dgm:spPr/>
    </dgm:pt>
    <dgm:pt modelId="{B913725D-0EAB-44D2-8B96-370D6A1C6BFA}" type="pres">
      <dgm:prSet presAssocID="{6ACB8999-C493-4667-90F1-8C5CED8C5894}" presName="parTxOnly" presStyleLbl="node1" presStyleIdx="5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E8140100-D9B1-4959-87A9-EF2DF604BF67}" type="pres">
      <dgm:prSet presAssocID="{269D9CFB-2D2C-4961-A4C9-AD48E49F929C}" presName="parSpace" presStyleCnt="0"/>
      <dgm:spPr/>
    </dgm:pt>
    <dgm:pt modelId="{7B26BBC2-91F1-406C-8B74-7E434507978F}" type="pres">
      <dgm:prSet presAssocID="{DE910B16-EB05-4F55-92B4-59E6689DA0F7}" presName="parTxOnly" presStyleLbl="node1" presStyleIdx="6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CCDE78CE-5737-44B8-A1C0-B1CB4919F623}" type="pres">
      <dgm:prSet presAssocID="{85BCA183-0916-4412-8795-24B9B2AFBB29}" presName="parSpace" presStyleCnt="0"/>
      <dgm:spPr/>
    </dgm:pt>
    <dgm:pt modelId="{080369A9-0CEE-4ECD-BD3C-8D0672F644BA}" type="pres">
      <dgm:prSet presAssocID="{3B9ED39A-8FC9-4C5E-BB77-EC926DE7A42F}" presName="parTxOnly" presStyleLbl="node1" presStyleIdx="7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D6A5555E-FF77-429C-BFFD-395CCB30136D}" type="presOf" srcId="{3B9ED39A-8FC9-4C5E-BB77-EC926DE7A42F}" destId="{080369A9-0CEE-4ECD-BD3C-8D0672F644BA}" srcOrd="0" destOrd="0" presId="urn:microsoft.com/office/officeart/2005/8/layout/hChevron3"/>
    <dgm:cxn modelId="{09CD9531-9DB5-4630-BCA9-826973102443}" srcId="{78B210EE-A413-44BF-8B68-4A234D641D08}" destId="{7137F503-A89C-4B15-9E1D-E831E4F73911}" srcOrd="2" destOrd="0" parTransId="{4166FA24-4B78-449C-B41F-F2702341CEBC}" sibTransId="{43331667-65F1-4A36-AD23-B8B97F12ECF8}"/>
    <dgm:cxn modelId="{179229B1-96CF-4F26-A5C6-1F2907C331E8}" srcId="{78B210EE-A413-44BF-8B68-4A234D641D08}" destId="{DE910B16-EB05-4F55-92B4-59E6689DA0F7}" srcOrd="6" destOrd="0" parTransId="{433BA59B-A2CB-4F02-ADF9-E652D81F39B7}" sibTransId="{85BCA183-0916-4412-8795-24B9B2AFBB29}"/>
    <dgm:cxn modelId="{E52D80A2-907D-4483-87F9-36736A457BBA}" srcId="{78B210EE-A413-44BF-8B68-4A234D641D08}" destId="{F8C0593A-CEFB-4BD6-9E22-A9D61127A81A}" srcOrd="0" destOrd="0" parTransId="{CA0DACDB-7888-401D-9F10-CF8C6FA608D0}" sibTransId="{95CA7AF7-DC71-49A4-88C0-FCF6A2B82290}"/>
    <dgm:cxn modelId="{C74857DE-D0EC-4B2D-9553-DD0130D31C96}" type="presOf" srcId="{F8C0593A-CEFB-4BD6-9E22-A9D61127A81A}" destId="{F966FEF7-9335-49D4-AD4B-02552952AA3C}" srcOrd="0" destOrd="0" presId="urn:microsoft.com/office/officeart/2005/8/layout/hChevron3"/>
    <dgm:cxn modelId="{E39F16B1-B419-4649-83B6-181B0EBBD23E}" srcId="{78B210EE-A413-44BF-8B68-4A234D641D08}" destId="{F0B1756B-8099-42BE-8485-30A646674D73}" srcOrd="1" destOrd="0" parTransId="{EAF9C38A-9961-4845-BF73-06D9E1514426}" sibTransId="{AF08AFAF-8C48-4F8B-B813-6DAF6DA99A4E}"/>
    <dgm:cxn modelId="{19BC9AAD-D14F-4765-ABAF-9536367599B1}" type="presOf" srcId="{CD974424-EA8B-46CB-899E-5ACE90B7329B}" destId="{9A8094E2-7173-4B67-BFA4-914B24D75CC9}" srcOrd="0" destOrd="0" presId="urn:microsoft.com/office/officeart/2005/8/layout/hChevron3"/>
    <dgm:cxn modelId="{B3A095B7-D9CF-4409-9B7C-0D7C724FA8D7}" type="presOf" srcId="{7137F503-A89C-4B15-9E1D-E831E4F73911}" destId="{15F0288C-9E8E-455D-B35E-A118530687CE}" srcOrd="0" destOrd="0" presId="urn:microsoft.com/office/officeart/2005/8/layout/hChevron3"/>
    <dgm:cxn modelId="{2952CF13-7A53-4E3C-9B4B-5A509CEEBAA0}" srcId="{78B210EE-A413-44BF-8B68-4A234D641D08}" destId="{6ACB8999-C493-4667-90F1-8C5CED8C5894}" srcOrd="5" destOrd="0" parTransId="{52D547A0-1184-4C3A-925A-FB50414248B5}" sibTransId="{269D9CFB-2D2C-4961-A4C9-AD48E49F929C}"/>
    <dgm:cxn modelId="{9D2E3844-7ED1-4AE6-AC3B-BCCF35274C9F}" srcId="{78B210EE-A413-44BF-8B68-4A234D641D08}" destId="{CD974424-EA8B-46CB-899E-5ACE90B7329B}" srcOrd="4" destOrd="0" parTransId="{427F397E-391A-4DF5-910B-F24AA0F594C2}" sibTransId="{E3A4BD1E-40E1-4A53-B251-D88977C15748}"/>
    <dgm:cxn modelId="{86CF5C3A-5EC5-435D-A669-D57BB211BB32}" type="presOf" srcId="{6ACB8999-C493-4667-90F1-8C5CED8C5894}" destId="{B913725D-0EAB-44D2-8B96-370D6A1C6BFA}" srcOrd="0" destOrd="0" presId="urn:microsoft.com/office/officeart/2005/8/layout/hChevron3"/>
    <dgm:cxn modelId="{56986690-D688-4FEA-A281-8F2633C796A9}" type="presOf" srcId="{78B210EE-A413-44BF-8B68-4A234D641D08}" destId="{3DA29156-2A31-4EA5-8D90-157BE6E70594}" srcOrd="0" destOrd="0" presId="urn:microsoft.com/office/officeart/2005/8/layout/hChevron3"/>
    <dgm:cxn modelId="{F9F1414C-635B-434E-ABBF-EBEF8CF1E5F5}" type="presOf" srcId="{F0B1756B-8099-42BE-8485-30A646674D73}" destId="{BF324EDE-C725-45F4-BBF1-B6B13BC7A023}" srcOrd="0" destOrd="0" presId="urn:microsoft.com/office/officeart/2005/8/layout/hChevron3"/>
    <dgm:cxn modelId="{04D1EECF-5A66-4E44-99EA-4A4477FA135F}" type="presOf" srcId="{DE910B16-EB05-4F55-92B4-59E6689DA0F7}" destId="{7B26BBC2-91F1-406C-8B74-7E434507978F}" srcOrd="0" destOrd="0" presId="urn:microsoft.com/office/officeart/2005/8/layout/hChevron3"/>
    <dgm:cxn modelId="{8D9A1940-64C7-4C55-987B-1436C2138743}" srcId="{78B210EE-A413-44BF-8B68-4A234D641D08}" destId="{3B9ED39A-8FC9-4C5E-BB77-EC926DE7A42F}" srcOrd="7" destOrd="0" parTransId="{87810127-D3C0-454B-908B-A0D1615786AD}" sibTransId="{E1D35C8A-B137-4D1F-929A-B4B6C36BD914}"/>
    <dgm:cxn modelId="{3A3125D9-6CF7-4DDF-9ECB-3FFEE6BF63C9}" type="presOf" srcId="{3BFC1E20-D0CC-492F-B4D5-C55C27D17F0E}" destId="{739ABDCA-9155-43E2-94C3-C3C5BFEB4FF8}" srcOrd="0" destOrd="0" presId="urn:microsoft.com/office/officeart/2005/8/layout/hChevron3"/>
    <dgm:cxn modelId="{C25C48A0-CC29-4661-93B6-F656279A07F0}" srcId="{78B210EE-A413-44BF-8B68-4A234D641D08}" destId="{3BFC1E20-D0CC-492F-B4D5-C55C27D17F0E}" srcOrd="3" destOrd="0" parTransId="{C86CCE6B-A9A0-49D0-93EA-1376A3DA11C9}" sibTransId="{1F957B1A-0A93-4514-8B5F-7A0E58474003}"/>
    <dgm:cxn modelId="{549694EF-93F7-4672-961E-464EF634464F}" type="presParOf" srcId="{3DA29156-2A31-4EA5-8D90-157BE6E70594}" destId="{F966FEF7-9335-49D4-AD4B-02552952AA3C}" srcOrd="0" destOrd="0" presId="urn:microsoft.com/office/officeart/2005/8/layout/hChevron3"/>
    <dgm:cxn modelId="{F35204AA-1C5B-4A4D-9413-0F4802E557CC}" type="presParOf" srcId="{3DA29156-2A31-4EA5-8D90-157BE6E70594}" destId="{DDD3C239-7F1D-48E2-9E5A-8124FCB48F03}" srcOrd="1" destOrd="0" presId="urn:microsoft.com/office/officeart/2005/8/layout/hChevron3"/>
    <dgm:cxn modelId="{AC41F4FE-A60F-468D-834F-E4A0A1B3B19F}" type="presParOf" srcId="{3DA29156-2A31-4EA5-8D90-157BE6E70594}" destId="{BF324EDE-C725-45F4-BBF1-B6B13BC7A023}" srcOrd="2" destOrd="0" presId="urn:microsoft.com/office/officeart/2005/8/layout/hChevron3"/>
    <dgm:cxn modelId="{23E5DE81-703D-4318-AEEE-8F3B7F893D78}" type="presParOf" srcId="{3DA29156-2A31-4EA5-8D90-157BE6E70594}" destId="{221A51DB-635D-4DF1-BD77-FD087AEBF5F6}" srcOrd="3" destOrd="0" presId="urn:microsoft.com/office/officeart/2005/8/layout/hChevron3"/>
    <dgm:cxn modelId="{4B6915DA-4945-488D-AF85-085BCB7B1718}" type="presParOf" srcId="{3DA29156-2A31-4EA5-8D90-157BE6E70594}" destId="{15F0288C-9E8E-455D-B35E-A118530687CE}" srcOrd="4" destOrd="0" presId="urn:microsoft.com/office/officeart/2005/8/layout/hChevron3"/>
    <dgm:cxn modelId="{3387D02C-032D-4AE4-BFB8-ACAE3246049B}" type="presParOf" srcId="{3DA29156-2A31-4EA5-8D90-157BE6E70594}" destId="{E8F52E32-8407-4217-9E66-9CF43384A248}" srcOrd="5" destOrd="0" presId="urn:microsoft.com/office/officeart/2005/8/layout/hChevron3"/>
    <dgm:cxn modelId="{65505B98-55D6-47A9-9C2B-48119937FE47}" type="presParOf" srcId="{3DA29156-2A31-4EA5-8D90-157BE6E70594}" destId="{739ABDCA-9155-43E2-94C3-C3C5BFEB4FF8}" srcOrd="6" destOrd="0" presId="urn:microsoft.com/office/officeart/2005/8/layout/hChevron3"/>
    <dgm:cxn modelId="{73C496B4-0D0B-4282-9866-CC392EDCD5C1}" type="presParOf" srcId="{3DA29156-2A31-4EA5-8D90-157BE6E70594}" destId="{2CF7B1E9-E132-463B-9D07-375CF9C97F72}" srcOrd="7" destOrd="0" presId="urn:microsoft.com/office/officeart/2005/8/layout/hChevron3"/>
    <dgm:cxn modelId="{B68C45CA-55AE-44D7-B8BC-D5B15D26BFFE}" type="presParOf" srcId="{3DA29156-2A31-4EA5-8D90-157BE6E70594}" destId="{9A8094E2-7173-4B67-BFA4-914B24D75CC9}" srcOrd="8" destOrd="0" presId="urn:microsoft.com/office/officeart/2005/8/layout/hChevron3"/>
    <dgm:cxn modelId="{4F12CEDA-509C-4C6F-ACC8-481C014A1F60}" type="presParOf" srcId="{3DA29156-2A31-4EA5-8D90-157BE6E70594}" destId="{858F0302-2C1D-41EF-909A-6812E2C32BE5}" srcOrd="9" destOrd="0" presId="urn:microsoft.com/office/officeart/2005/8/layout/hChevron3"/>
    <dgm:cxn modelId="{49213078-A4E0-4A80-9BD3-FAC8B27B4087}" type="presParOf" srcId="{3DA29156-2A31-4EA5-8D90-157BE6E70594}" destId="{B913725D-0EAB-44D2-8B96-370D6A1C6BFA}" srcOrd="10" destOrd="0" presId="urn:microsoft.com/office/officeart/2005/8/layout/hChevron3"/>
    <dgm:cxn modelId="{D084164A-771A-4695-9272-F283A5445198}" type="presParOf" srcId="{3DA29156-2A31-4EA5-8D90-157BE6E70594}" destId="{E8140100-D9B1-4959-87A9-EF2DF604BF67}" srcOrd="11" destOrd="0" presId="urn:microsoft.com/office/officeart/2005/8/layout/hChevron3"/>
    <dgm:cxn modelId="{74779F70-F613-46F5-862E-137EA7FA99E5}" type="presParOf" srcId="{3DA29156-2A31-4EA5-8D90-157BE6E70594}" destId="{7B26BBC2-91F1-406C-8B74-7E434507978F}" srcOrd="12" destOrd="0" presId="urn:microsoft.com/office/officeart/2005/8/layout/hChevron3"/>
    <dgm:cxn modelId="{4812B34D-F6F9-4500-8D8F-3FF4C99FF676}" type="presParOf" srcId="{3DA29156-2A31-4EA5-8D90-157BE6E70594}" destId="{CCDE78CE-5737-44B8-A1C0-B1CB4919F623}" srcOrd="13" destOrd="0" presId="urn:microsoft.com/office/officeart/2005/8/layout/hChevron3"/>
    <dgm:cxn modelId="{6158552A-0995-4FAA-A208-617A603080F0}" type="presParOf" srcId="{3DA29156-2A31-4EA5-8D90-157BE6E70594}" destId="{080369A9-0CEE-4ECD-BD3C-8D0672F644BA}" srcOrd="14" destOrd="0" presId="urn:microsoft.com/office/officeart/2005/8/layout/hChevron3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ata8.xml><?xml version="1.0" encoding="utf-8"?>
<dgm:dataModel xmlns:dgm="http://schemas.openxmlformats.org/drawingml/2006/diagram" xmlns:a="http://schemas.openxmlformats.org/drawingml/2006/main">
  <dgm:ptLst>
    <dgm:pt modelId="{78B210EE-A413-44BF-8B68-4A234D641D08}" type="doc">
      <dgm:prSet loTypeId="urn:microsoft.com/office/officeart/2005/8/layout/hChevron3" loCatId="process" qsTypeId="urn:microsoft.com/office/officeart/2005/8/quickstyle/simple2" qsCatId="simple" csTypeId="urn:microsoft.com/office/officeart/2005/8/colors/colorful5" csCatId="colorful" phldr="1"/>
      <dgm:spPr/>
    </dgm:pt>
    <dgm:pt modelId="{F8C0593A-CEFB-4BD6-9E22-A9D61127A81A}">
      <dgm:prSet phldrT="[Texte]"/>
      <dgm:spPr>
        <a:scene3d>
          <a:camera prst="orthographicFront"/>
          <a:lightRig rig="threePt" dir="t"/>
        </a:scene3d>
        <a:sp3d>
          <a:bevelT prst="angle"/>
        </a:sp3d>
      </dgm:spPr>
      <dgm:t>
        <a:bodyPr/>
        <a:lstStyle/>
        <a:p>
          <a:r>
            <a:rPr lang="fr-FR"/>
            <a:t>Accueil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CA0DACDB-7888-401D-9F10-CF8C6FA608D0}" type="parTrans" cxnId="{E52D80A2-907D-4483-87F9-36736A457BBA}">
      <dgm:prSet/>
      <dgm:spPr/>
      <dgm:t>
        <a:bodyPr/>
        <a:lstStyle/>
        <a:p>
          <a:endParaRPr lang="fr-FR"/>
        </a:p>
      </dgm:t>
    </dgm:pt>
    <dgm:pt modelId="{95CA7AF7-DC71-49A4-88C0-FCF6A2B82290}" type="sibTrans" cxnId="{E52D80A2-907D-4483-87F9-36736A457BBA}">
      <dgm:prSet/>
      <dgm:spPr/>
      <dgm:t>
        <a:bodyPr/>
        <a:lstStyle/>
        <a:p>
          <a:endParaRPr lang="fr-FR"/>
        </a:p>
      </dgm:t>
    </dgm:pt>
    <dgm:pt modelId="{F0B1756B-8099-42BE-8485-30A646674D73}">
      <dgm:prSet phldrT="[Texte]"/>
      <dgm:spPr>
        <a:solidFill>
          <a:schemeClr val="accent6"/>
        </a:solidFill>
      </dgm:spPr>
      <dgm:t>
        <a:bodyPr/>
        <a:lstStyle/>
        <a:p>
          <a:r>
            <a:rPr lang="fr-FR"/>
            <a:t>Recette Bar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EAF9C38A-9961-4845-BF73-06D9E1514426}" type="parTrans" cxnId="{E39F16B1-B419-4649-83B6-181B0EBBD23E}">
      <dgm:prSet/>
      <dgm:spPr/>
      <dgm:t>
        <a:bodyPr/>
        <a:lstStyle/>
        <a:p>
          <a:endParaRPr lang="fr-FR"/>
        </a:p>
      </dgm:t>
    </dgm:pt>
    <dgm:pt modelId="{AF08AFAF-8C48-4F8B-B813-6DAF6DA99A4E}" type="sibTrans" cxnId="{E39F16B1-B419-4649-83B6-181B0EBBD23E}">
      <dgm:prSet/>
      <dgm:spPr/>
      <dgm:t>
        <a:bodyPr/>
        <a:lstStyle/>
        <a:p>
          <a:endParaRPr lang="fr-FR"/>
        </a:p>
      </dgm:t>
    </dgm:pt>
    <dgm:pt modelId="{7137F503-A89C-4B15-9E1D-E831E4F73911}">
      <dgm:prSet phldrT="[Texte]"/>
      <dgm:spPr>
        <a:solidFill>
          <a:schemeClr val="accent6"/>
        </a:solidFill>
      </dgm:spPr>
      <dgm:t>
        <a:bodyPr/>
        <a:lstStyle/>
        <a:p>
          <a:r>
            <a:rPr lang="fr-FR"/>
            <a:t>Monnaie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4166FA24-4B78-449C-B41F-F2702341CEBC}" type="parTrans" cxnId="{09CD9531-9DB5-4630-BCA9-826973102443}">
      <dgm:prSet/>
      <dgm:spPr/>
      <dgm:t>
        <a:bodyPr/>
        <a:lstStyle/>
        <a:p>
          <a:endParaRPr lang="fr-FR"/>
        </a:p>
      </dgm:t>
    </dgm:pt>
    <dgm:pt modelId="{43331667-65F1-4A36-AD23-B8B97F12ECF8}" type="sibTrans" cxnId="{09CD9531-9DB5-4630-BCA9-826973102443}">
      <dgm:prSet/>
      <dgm:spPr/>
      <dgm:t>
        <a:bodyPr/>
        <a:lstStyle/>
        <a:p>
          <a:endParaRPr lang="fr-FR"/>
        </a:p>
      </dgm:t>
    </dgm:pt>
    <dgm:pt modelId="{3BFC1E20-D0CC-492F-B4D5-C55C27D17F0E}">
      <dgm:prSet/>
      <dgm:spPr>
        <a:solidFill>
          <a:schemeClr val="accent6"/>
        </a:solidFill>
      </dgm:spPr>
      <dgm:t>
        <a:bodyPr/>
        <a:lstStyle/>
        <a:p>
          <a:r>
            <a:rPr lang="fr-FR"/>
            <a:t>Conso Bar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C86CCE6B-A9A0-49D0-93EA-1376A3DA11C9}" type="parTrans" cxnId="{C25C48A0-CC29-4661-93B6-F656279A07F0}">
      <dgm:prSet/>
      <dgm:spPr/>
      <dgm:t>
        <a:bodyPr/>
        <a:lstStyle/>
        <a:p>
          <a:endParaRPr lang="fr-FR"/>
        </a:p>
      </dgm:t>
    </dgm:pt>
    <dgm:pt modelId="{1F957B1A-0A93-4514-8B5F-7A0E58474003}" type="sibTrans" cxnId="{C25C48A0-CC29-4661-93B6-F656279A07F0}">
      <dgm:prSet/>
      <dgm:spPr/>
      <dgm:t>
        <a:bodyPr/>
        <a:lstStyle/>
        <a:p>
          <a:endParaRPr lang="fr-FR"/>
        </a:p>
      </dgm:t>
    </dgm:pt>
    <dgm:pt modelId="{CD974424-EA8B-46CB-899E-5ACE90B7329B}">
      <dgm:prSet/>
      <dgm:spPr>
        <a:solidFill>
          <a:schemeClr val="accent6"/>
        </a:solidFill>
      </dgm:spPr>
      <dgm:t>
        <a:bodyPr/>
        <a:lstStyle/>
        <a:p>
          <a:r>
            <a:rPr lang="fr-FR"/>
            <a:t>Liste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427F397E-391A-4DF5-910B-F24AA0F594C2}" type="parTrans" cxnId="{9D2E3844-7ED1-4AE6-AC3B-BCCF35274C9F}">
      <dgm:prSet/>
      <dgm:spPr/>
      <dgm:t>
        <a:bodyPr/>
        <a:lstStyle/>
        <a:p>
          <a:endParaRPr lang="fr-FR"/>
        </a:p>
      </dgm:t>
    </dgm:pt>
    <dgm:pt modelId="{E3A4BD1E-40E1-4A53-B251-D88977C15748}" type="sibTrans" cxnId="{9D2E3844-7ED1-4AE6-AC3B-BCCF35274C9F}">
      <dgm:prSet/>
      <dgm:spPr/>
      <dgm:t>
        <a:bodyPr/>
        <a:lstStyle/>
        <a:p>
          <a:endParaRPr lang="fr-FR"/>
        </a:p>
      </dgm:t>
    </dgm:pt>
    <dgm:pt modelId="{6ACB8999-C493-4667-90F1-8C5CED8C5894}">
      <dgm:prSet/>
      <dgm:spPr>
        <a:solidFill>
          <a:schemeClr val="accent6"/>
        </a:solidFill>
      </dgm:spPr>
      <dgm:t>
        <a:bodyPr/>
        <a:lstStyle/>
        <a:p>
          <a:r>
            <a:rPr lang="fr-FR"/>
            <a:t>Liste recette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52D547A0-1184-4C3A-925A-FB50414248B5}" type="parTrans" cxnId="{2952CF13-7A53-4E3C-9B4B-5A509CEEBAA0}">
      <dgm:prSet/>
      <dgm:spPr/>
      <dgm:t>
        <a:bodyPr/>
        <a:lstStyle/>
        <a:p>
          <a:endParaRPr lang="fr-FR"/>
        </a:p>
      </dgm:t>
    </dgm:pt>
    <dgm:pt modelId="{269D9CFB-2D2C-4961-A4C9-AD48E49F929C}" type="sibTrans" cxnId="{2952CF13-7A53-4E3C-9B4B-5A509CEEBAA0}">
      <dgm:prSet/>
      <dgm:spPr/>
      <dgm:t>
        <a:bodyPr/>
        <a:lstStyle/>
        <a:p>
          <a:endParaRPr lang="fr-FR"/>
        </a:p>
      </dgm:t>
    </dgm:pt>
    <dgm:pt modelId="{DE910B16-EB05-4F55-92B4-59E6689DA0F7}">
      <dgm:prSet/>
      <dgm:spPr>
        <a:solidFill>
          <a:schemeClr val="accent6"/>
        </a:solidFill>
      </dgm:spPr>
      <dgm:t>
        <a:bodyPr/>
        <a:lstStyle/>
        <a:p>
          <a:r>
            <a:rPr lang="fr-FR"/>
            <a:t>Tcd Recette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"/>
          </dgm14:cNvPr>
        </a:ext>
      </dgm:extLst>
    </dgm:pt>
    <dgm:pt modelId="{433BA59B-A2CB-4F02-ADF9-E652D81F39B7}" type="parTrans" cxnId="{179229B1-96CF-4F26-A5C6-1F2907C331E8}">
      <dgm:prSet/>
      <dgm:spPr/>
      <dgm:t>
        <a:bodyPr/>
        <a:lstStyle/>
        <a:p>
          <a:endParaRPr lang="fr-FR"/>
        </a:p>
      </dgm:t>
    </dgm:pt>
    <dgm:pt modelId="{85BCA183-0916-4412-8795-24B9B2AFBB29}" type="sibTrans" cxnId="{179229B1-96CF-4F26-A5C6-1F2907C331E8}">
      <dgm:prSet/>
      <dgm:spPr/>
      <dgm:t>
        <a:bodyPr/>
        <a:lstStyle/>
        <a:p>
          <a:endParaRPr lang="fr-FR"/>
        </a:p>
      </dgm:t>
    </dgm:pt>
    <dgm:pt modelId="{3B9ED39A-8FC9-4C5E-BB77-EC926DE7A42F}">
      <dgm:prSet/>
      <dgm:spPr/>
      <dgm:t>
        <a:bodyPr/>
        <a:lstStyle/>
        <a:p>
          <a:r>
            <a:rPr lang="fr-FR"/>
            <a:t>Tcd Conso Frigo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8"/>
          </dgm14:cNvPr>
        </a:ext>
      </dgm:extLst>
    </dgm:pt>
    <dgm:pt modelId="{87810127-D3C0-454B-908B-A0D1615786AD}" type="parTrans" cxnId="{8D9A1940-64C7-4C55-987B-1436C2138743}">
      <dgm:prSet/>
      <dgm:spPr/>
      <dgm:t>
        <a:bodyPr/>
        <a:lstStyle/>
        <a:p>
          <a:endParaRPr lang="fr-FR"/>
        </a:p>
      </dgm:t>
    </dgm:pt>
    <dgm:pt modelId="{E1D35C8A-B137-4D1F-929A-B4B6C36BD914}" type="sibTrans" cxnId="{8D9A1940-64C7-4C55-987B-1436C2138743}">
      <dgm:prSet/>
      <dgm:spPr/>
      <dgm:t>
        <a:bodyPr/>
        <a:lstStyle/>
        <a:p>
          <a:endParaRPr lang="fr-FR"/>
        </a:p>
      </dgm:t>
    </dgm:pt>
    <dgm:pt modelId="{3DA29156-2A31-4EA5-8D90-157BE6E70594}" type="pres">
      <dgm:prSet presAssocID="{78B210EE-A413-44BF-8B68-4A234D641D08}" presName="Name0" presStyleCnt="0">
        <dgm:presLayoutVars>
          <dgm:dir/>
          <dgm:resizeHandles val="exact"/>
        </dgm:presLayoutVars>
      </dgm:prSet>
      <dgm:spPr/>
    </dgm:pt>
    <dgm:pt modelId="{F966FEF7-9335-49D4-AD4B-02552952AA3C}" type="pres">
      <dgm:prSet presAssocID="{F8C0593A-CEFB-4BD6-9E22-A9D61127A81A}" presName="parTxOnly" presStyleLbl="node1" presStyleIdx="0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DD3C239-7F1D-48E2-9E5A-8124FCB48F03}" type="pres">
      <dgm:prSet presAssocID="{95CA7AF7-DC71-49A4-88C0-FCF6A2B82290}" presName="parSpace" presStyleCnt="0"/>
      <dgm:spPr/>
    </dgm:pt>
    <dgm:pt modelId="{BF324EDE-C725-45F4-BBF1-B6B13BC7A023}" type="pres">
      <dgm:prSet presAssocID="{F0B1756B-8099-42BE-8485-30A646674D73}" presName="parTxOnly" presStyleLbl="node1" presStyleIdx="1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21A51DB-635D-4DF1-BD77-FD087AEBF5F6}" type="pres">
      <dgm:prSet presAssocID="{AF08AFAF-8C48-4F8B-B813-6DAF6DA99A4E}" presName="parSpace" presStyleCnt="0"/>
      <dgm:spPr/>
    </dgm:pt>
    <dgm:pt modelId="{15F0288C-9E8E-455D-B35E-A118530687CE}" type="pres">
      <dgm:prSet presAssocID="{7137F503-A89C-4B15-9E1D-E831E4F73911}" presName="parTxOnly" presStyleLbl="node1" presStyleIdx="2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E8F52E32-8407-4217-9E66-9CF43384A248}" type="pres">
      <dgm:prSet presAssocID="{43331667-65F1-4A36-AD23-B8B97F12ECF8}" presName="parSpace" presStyleCnt="0"/>
      <dgm:spPr/>
    </dgm:pt>
    <dgm:pt modelId="{739ABDCA-9155-43E2-94C3-C3C5BFEB4FF8}" type="pres">
      <dgm:prSet presAssocID="{3BFC1E20-D0CC-492F-B4D5-C55C27D17F0E}" presName="parTxOnly" presStyleLbl="node1" presStyleIdx="3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CF7B1E9-E132-463B-9D07-375CF9C97F72}" type="pres">
      <dgm:prSet presAssocID="{1F957B1A-0A93-4514-8B5F-7A0E58474003}" presName="parSpace" presStyleCnt="0"/>
      <dgm:spPr/>
    </dgm:pt>
    <dgm:pt modelId="{9A8094E2-7173-4B67-BFA4-914B24D75CC9}" type="pres">
      <dgm:prSet presAssocID="{CD974424-EA8B-46CB-899E-5ACE90B7329B}" presName="parTxOnly" presStyleLbl="node1" presStyleIdx="4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858F0302-2C1D-41EF-909A-6812E2C32BE5}" type="pres">
      <dgm:prSet presAssocID="{E3A4BD1E-40E1-4A53-B251-D88977C15748}" presName="parSpace" presStyleCnt="0"/>
      <dgm:spPr/>
    </dgm:pt>
    <dgm:pt modelId="{B913725D-0EAB-44D2-8B96-370D6A1C6BFA}" type="pres">
      <dgm:prSet presAssocID="{6ACB8999-C493-4667-90F1-8C5CED8C5894}" presName="parTxOnly" presStyleLbl="node1" presStyleIdx="5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E8140100-D9B1-4959-87A9-EF2DF604BF67}" type="pres">
      <dgm:prSet presAssocID="{269D9CFB-2D2C-4961-A4C9-AD48E49F929C}" presName="parSpace" presStyleCnt="0"/>
      <dgm:spPr/>
    </dgm:pt>
    <dgm:pt modelId="{7B26BBC2-91F1-406C-8B74-7E434507978F}" type="pres">
      <dgm:prSet presAssocID="{DE910B16-EB05-4F55-92B4-59E6689DA0F7}" presName="parTxOnly" presStyleLbl="node1" presStyleIdx="6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CCDE78CE-5737-44B8-A1C0-B1CB4919F623}" type="pres">
      <dgm:prSet presAssocID="{85BCA183-0916-4412-8795-24B9B2AFBB29}" presName="parSpace" presStyleCnt="0"/>
      <dgm:spPr/>
    </dgm:pt>
    <dgm:pt modelId="{080369A9-0CEE-4ECD-BD3C-8D0672F644BA}" type="pres">
      <dgm:prSet presAssocID="{3B9ED39A-8FC9-4C5E-BB77-EC926DE7A42F}" presName="parTxOnly" presStyleLbl="node1" presStyleIdx="7" presStyleCnt="8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D6A5555E-FF77-429C-BFFD-395CCB30136D}" type="presOf" srcId="{3B9ED39A-8FC9-4C5E-BB77-EC926DE7A42F}" destId="{080369A9-0CEE-4ECD-BD3C-8D0672F644BA}" srcOrd="0" destOrd="0" presId="urn:microsoft.com/office/officeart/2005/8/layout/hChevron3"/>
    <dgm:cxn modelId="{09CD9531-9DB5-4630-BCA9-826973102443}" srcId="{78B210EE-A413-44BF-8B68-4A234D641D08}" destId="{7137F503-A89C-4B15-9E1D-E831E4F73911}" srcOrd="2" destOrd="0" parTransId="{4166FA24-4B78-449C-B41F-F2702341CEBC}" sibTransId="{43331667-65F1-4A36-AD23-B8B97F12ECF8}"/>
    <dgm:cxn modelId="{179229B1-96CF-4F26-A5C6-1F2907C331E8}" srcId="{78B210EE-A413-44BF-8B68-4A234D641D08}" destId="{DE910B16-EB05-4F55-92B4-59E6689DA0F7}" srcOrd="6" destOrd="0" parTransId="{433BA59B-A2CB-4F02-ADF9-E652D81F39B7}" sibTransId="{85BCA183-0916-4412-8795-24B9B2AFBB29}"/>
    <dgm:cxn modelId="{E52D80A2-907D-4483-87F9-36736A457BBA}" srcId="{78B210EE-A413-44BF-8B68-4A234D641D08}" destId="{F8C0593A-CEFB-4BD6-9E22-A9D61127A81A}" srcOrd="0" destOrd="0" parTransId="{CA0DACDB-7888-401D-9F10-CF8C6FA608D0}" sibTransId="{95CA7AF7-DC71-49A4-88C0-FCF6A2B82290}"/>
    <dgm:cxn modelId="{C74857DE-D0EC-4B2D-9553-DD0130D31C96}" type="presOf" srcId="{F8C0593A-CEFB-4BD6-9E22-A9D61127A81A}" destId="{F966FEF7-9335-49D4-AD4B-02552952AA3C}" srcOrd="0" destOrd="0" presId="urn:microsoft.com/office/officeart/2005/8/layout/hChevron3"/>
    <dgm:cxn modelId="{E39F16B1-B419-4649-83B6-181B0EBBD23E}" srcId="{78B210EE-A413-44BF-8B68-4A234D641D08}" destId="{F0B1756B-8099-42BE-8485-30A646674D73}" srcOrd="1" destOrd="0" parTransId="{EAF9C38A-9961-4845-BF73-06D9E1514426}" sibTransId="{AF08AFAF-8C48-4F8B-B813-6DAF6DA99A4E}"/>
    <dgm:cxn modelId="{19BC9AAD-D14F-4765-ABAF-9536367599B1}" type="presOf" srcId="{CD974424-EA8B-46CB-899E-5ACE90B7329B}" destId="{9A8094E2-7173-4B67-BFA4-914B24D75CC9}" srcOrd="0" destOrd="0" presId="urn:microsoft.com/office/officeart/2005/8/layout/hChevron3"/>
    <dgm:cxn modelId="{B3A095B7-D9CF-4409-9B7C-0D7C724FA8D7}" type="presOf" srcId="{7137F503-A89C-4B15-9E1D-E831E4F73911}" destId="{15F0288C-9E8E-455D-B35E-A118530687CE}" srcOrd="0" destOrd="0" presId="urn:microsoft.com/office/officeart/2005/8/layout/hChevron3"/>
    <dgm:cxn modelId="{2952CF13-7A53-4E3C-9B4B-5A509CEEBAA0}" srcId="{78B210EE-A413-44BF-8B68-4A234D641D08}" destId="{6ACB8999-C493-4667-90F1-8C5CED8C5894}" srcOrd="5" destOrd="0" parTransId="{52D547A0-1184-4C3A-925A-FB50414248B5}" sibTransId="{269D9CFB-2D2C-4961-A4C9-AD48E49F929C}"/>
    <dgm:cxn modelId="{9D2E3844-7ED1-4AE6-AC3B-BCCF35274C9F}" srcId="{78B210EE-A413-44BF-8B68-4A234D641D08}" destId="{CD974424-EA8B-46CB-899E-5ACE90B7329B}" srcOrd="4" destOrd="0" parTransId="{427F397E-391A-4DF5-910B-F24AA0F594C2}" sibTransId="{E3A4BD1E-40E1-4A53-B251-D88977C15748}"/>
    <dgm:cxn modelId="{86CF5C3A-5EC5-435D-A669-D57BB211BB32}" type="presOf" srcId="{6ACB8999-C493-4667-90F1-8C5CED8C5894}" destId="{B913725D-0EAB-44D2-8B96-370D6A1C6BFA}" srcOrd="0" destOrd="0" presId="urn:microsoft.com/office/officeart/2005/8/layout/hChevron3"/>
    <dgm:cxn modelId="{56986690-D688-4FEA-A281-8F2633C796A9}" type="presOf" srcId="{78B210EE-A413-44BF-8B68-4A234D641D08}" destId="{3DA29156-2A31-4EA5-8D90-157BE6E70594}" srcOrd="0" destOrd="0" presId="urn:microsoft.com/office/officeart/2005/8/layout/hChevron3"/>
    <dgm:cxn modelId="{F9F1414C-635B-434E-ABBF-EBEF8CF1E5F5}" type="presOf" srcId="{F0B1756B-8099-42BE-8485-30A646674D73}" destId="{BF324EDE-C725-45F4-BBF1-B6B13BC7A023}" srcOrd="0" destOrd="0" presId="urn:microsoft.com/office/officeart/2005/8/layout/hChevron3"/>
    <dgm:cxn modelId="{04D1EECF-5A66-4E44-99EA-4A4477FA135F}" type="presOf" srcId="{DE910B16-EB05-4F55-92B4-59E6689DA0F7}" destId="{7B26BBC2-91F1-406C-8B74-7E434507978F}" srcOrd="0" destOrd="0" presId="urn:microsoft.com/office/officeart/2005/8/layout/hChevron3"/>
    <dgm:cxn modelId="{8D9A1940-64C7-4C55-987B-1436C2138743}" srcId="{78B210EE-A413-44BF-8B68-4A234D641D08}" destId="{3B9ED39A-8FC9-4C5E-BB77-EC926DE7A42F}" srcOrd="7" destOrd="0" parTransId="{87810127-D3C0-454B-908B-A0D1615786AD}" sibTransId="{E1D35C8A-B137-4D1F-929A-B4B6C36BD914}"/>
    <dgm:cxn modelId="{3A3125D9-6CF7-4DDF-9ECB-3FFEE6BF63C9}" type="presOf" srcId="{3BFC1E20-D0CC-492F-B4D5-C55C27D17F0E}" destId="{739ABDCA-9155-43E2-94C3-C3C5BFEB4FF8}" srcOrd="0" destOrd="0" presId="urn:microsoft.com/office/officeart/2005/8/layout/hChevron3"/>
    <dgm:cxn modelId="{C25C48A0-CC29-4661-93B6-F656279A07F0}" srcId="{78B210EE-A413-44BF-8B68-4A234D641D08}" destId="{3BFC1E20-D0CC-492F-B4D5-C55C27D17F0E}" srcOrd="3" destOrd="0" parTransId="{C86CCE6B-A9A0-49D0-93EA-1376A3DA11C9}" sibTransId="{1F957B1A-0A93-4514-8B5F-7A0E58474003}"/>
    <dgm:cxn modelId="{549694EF-93F7-4672-961E-464EF634464F}" type="presParOf" srcId="{3DA29156-2A31-4EA5-8D90-157BE6E70594}" destId="{F966FEF7-9335-49D4-AD4B-02552952AA3C}" srcOrd="0" destOrd="0" presId="urn:microsoft.com/office/officeart/2005/8/layout/hChevron3"/>
    <dgm:cxn modelId="{F35204AA-1C5B-4A4D-9413-0F4802E557CC}" type="presParOf" srcId="{3DA29156-2A31-4EA5-8D90-157BE6E70594}" destId="{DDD3C239-7F1D-48E2-9E5A-8124FCB48F03}" srcOrd="1" destOrd="0" presId="urn:microsoft.com/office/officeart/2005/8/layout/hChevron3"/>
    <dgm:cxn modelId="{AC41F4FE-A60F-468D-834F-E4A0A1B3B19F}" type="presParOf" srcId="{3DA29156-2A31-4EA5-8D90-157BE6E70594}" destId="{BF324EDE-C725-45F4-BBF1-B6B13BC7A023}" srcOrd="2" destOrd="0" presId="urn:microsoft.com/office/officeart/2005/8/layout/hChevron3"/>
    <dgm:cxn modelId="{23E5DE81-703D-4318-AEEE-8F3B7F893D78}" type="presParOf" srcId="{3DA29156-2A31-4EA5-8D90-157BE6E70594}" destId="{221A51DB-635D-4DF1-BD77-FD087AEBF5F6}" srcOrd="3" destOrd="0" presId="urn:microsoft.com/office/officeart/2005/8/layout/hChevron3"/>
    <dgm:cxn modelId="{4B6915DA-4945-488D-AF85-085BCB7B1718}" type="presParOf" srcId="{3DA29156-2A31-4EA5-8D90-157BE6E70594}" destId="{15F0288C-9E8E-455D-B35E-A118530687CE}" srcOrd="4" destOrd="0" presId="urn:microsoft.com/office/officeart/2005/8/layout/hChevron3"/>
    <dgm:cxn modelId="{3387D02C-032D-4AE4-BFB8-ACAE3246049B}" type="presParOf" srcId="{3DA29156-2A31-4EA5-8D90-157BE6E70594}" destId="{E8F52E32-8407-4217-9E66-9CF43384A248}" srcOrd="5" destOrd="0" presId="urn:microsoft.com/office/officeart/2005/8/layout/hChevron3"/>
    <dgm:cxn modelId="{65505B98-55D6-47A9-9C2B-48119937FE47}" type="presParOf" srcId="{3DA29156-2A31-4EA5-8D90-157BE6E70594}" destId="{739ABDCA-9155-43E2-94C3-C3C5BFEB4FF8}" srcOrd="6" destOrd="0" presId="urn:microsoft.com/office/officeart/2005/8/layout/hChevron3"/>
    <dgm:cxn modelId="{73C496B4-0D0B-4282-9866-CC392EDCD5C1}" type="presParOf" srcId="{3DA29156-2A31-4EA5-8D90-157BE6E70594}" destId="{2CF7B1E9-E132-463B-9D07-375CF9C97F72}" srcOrd="7" destOrd="0" presId="urn:microsoft.com/office/officeart/2005/8/layout/hChevron3"/>
    <dgm:cxn modelId="{B68C45CA-55AE-44D7-B8BC-D5B15D26BFFE}" type="presParOf" srcId="{3DA29156-2A31-4EA5-8D90-157BE6E70594}" destId="{9A8094E2-7173-4B67-BFA4-914B24D75CC9}" srcOrd="8" destOrd="0" presId="urn:microsoft.com/office/officeart/2005/8/layout/hChevron3"/>
    <dgm:cxn modelId="{4F12CEDA-509C-4C6F-ACC8-481C014A1F60}" type="presParOf" srcId="{3DA29156-2A31-4EA5-8D90-157BE6E70594}" destId="{858F0302-2C1D-41EF-909A-6812E2C32BE5}" srcOrd="9" destOrd="0" presId="urn:microsoft.com/office/officeart/2005/8/layout/hChevron3"/>
    <dgm:cxn modelId="{49213078-A4E0-4A80-9BD3-FAC8B27B4087}" type="presParOf" srcId="{3DA29156-2A31-4EA5-8D90-157BE6E70594}" destId="{B913725D-0EAB-44D2-8B96-370D6A1C6BFA}" srcOrd="10" destOrd="0" presId="urn:microsoft.com/office/officeart/2005/8/layout/hChevron3"/>
    <dgm:cxn modelId="{D084164A-771A-4695-9272-F283A5445198}" type="presParOf" srcId="{3DA29156-2A31-4EA5-8D90-157BE6E70594}" destId="{E8140100-D9B1-4959-87A9-EF2DF604BF67}" srcOrd="11" destOrd="0" presId="urn:microsoft.com/office/officeart/2005/8/layout/hChevron3"/>
    <dgm:cxn modelId="{74779F70-F613-46F5-862E-137EA7FA99E5}" type="presParOf" srcId="{3DA29156-2A31-4EA5-8D90-157BE6E70594}" destId="{7B26BBC2-91F1-406C-8B74-7E434507978F}" srcOrd="12" destOrd="0" presId="urn:microsoft.com/office/officeart/2005/8/layout/hChevron3"/>
    <dgm:cxn modelId="{4812B34D-F6F9-4500-8D8F-3FF4C99FF676}" type="presParOf" srcId="{3DA29156-2A31-4EA5-8D90-157BE6E70594}" destId="{CCDE78CE-5737-44B8-A1C0-B1CB4919F623}" srcOrd="13" destOrd="0" presId="urn:microsoft.com/office/officeart/2005/8/layout/hChevron3"/>
    <dgm:cxn modelId="{6158552A-0995-4FAA-A208-617A603080F0}" type="presParOf" srcId="{3DA29156-2A31-4EA5-8D90-157BE6E70594}" destId="{080369A9-0CEE-4ECD-BD3C-8D0672F644BA}" srcOrd="14" destOrd="0" presId="urn:microsoft.com/office/officeart/2005/8/layout/hChevron3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F966FEF7-9335-49D4-AD4B-02552952AA3C}">
      <dsp:nvSpPr>
        <dsp:cNvPr id="0" name=""/>
        <dsp:cNvSpPr/>
      </dsp:nvSpPr>
      <dsp:spPr>
        <a:xfrm>
          <a:off x="4699" y="0"/>
          <a:ext cx="1456766" cy="420149"/>
        </a:xfrm>
        <a:prstGeom prst="homePlate">
          <a:avLst/>
        </a:prstGeom>
        <a:solidFill>
          <a:schemeClr val="accent5">
            <a:hueOff val="0"/>
            <a:satOff val="0"/>
            <a:lumOff val="0"/>
            <a:alphaOff val="0"/>
          </a:schemeClr>
        </a:solidFill>
        <a:ln w="1905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prst="angle"/>
        </a:sp3d>
      </dsp:spPr>
      <dsp:style>
        <a:lnRef idx="3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lt1"/>
        </a:fontRef>
      </dsp:style>
      <dsp:txBody>
        <a:bodyPr spcFirstLastPara="0" vert="horz" wrap="square" lIns="64008" tIns="32004" rIns="16002" bIns="32004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kern="1200"/>
            <a:t>Accueil</a:t>
          </a:r>
        </a:p>
      </dsp:txBody>
      <dsp:txXfrm>
        <a:off x="4699" y="0"/>
        <a:ext cx="1351729" cy="420149"/>
      </dsp:txXfrm>
    </dsp:sp>
    <dsp:sp modelId="{BF324EDE-C725-45F4-BBF1-B6B13BC7A023}">
      <dsp:nvSpPr>
        <dsp:cNvPr id="0" name=""/>
        <dsp:cNvSpPr/>
      </dsp:nvSpPr>
      <dsp:spPr>
        <a:xfrm>
          <a:off x="1170112" y="0"/>
          <a:ext cx="1456766" cy="420149"/>
        </a:xfrm>
        <a:prstGeom prst="chevron">
          <a:avLst/>
        </a:prstGeom>
        <a:solidFill>
          <a:schemeClr val="accent6"/>
        </a:solidFill>
        <a:ln w="1905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3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lt1"/>
        </a:fontRef>
      </dsp:style>
      <dsp:txBody>
        <a:bodyPr spcFirstLastPara="0" vert="horz" wrap="square" lIns="48006" tIns="32004" rIns="16002" bIns="32004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kern="1200"/>
            <a:t>Recette Bar</a:t>
          </a:r>
        </a:p>
      </dsp:txBody>
      <dsp:txXfrm>
        <a:off x="1380187" y="0"/>
        <a:ext cx="1036617" cy="420149"/>
      </dsp:txXfrm>
    </dsp:sp>
    <dsp:sp modelId="{15F0288C-9E8E-455D-B35E-A118530687CE}">
      <dsp:nvSpPr>
        <dsp:cNvPr id="0" name=""/>
        <dsp:cNvSpPr/>
      </dsp:nvSpPr>
      <dsp:spPr>
        <a:xfrm>
          <a:off x="2335526" y="0"/>
          <a:ext cx="1456766" cy="420149"/>
        </a:xfrm>
        <a:prstGeom prst="chevron">
          <a:avLst/>
        </a:prstGeom>
        <a:solidFill>
          <a:schemeClr val="accent6"/>
        </a:solidFill>
        <a:ln w="1905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3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lt1"/>
        </a:fontRef>
      </dsp:style>
      <dsp:txBody>
        <a:bodyPr spcFirstLastPara="0" vert="horz" wrap="square" lIns="48006" tIns="32004" rIns="16002" bIns="32004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kern="1200"/>
            <a:t>Monnaie</a:t>
          </a:r>
        </a:p>
      </dsp:txBody>
      <dsp:txXfrm>
        <a:off x="2545601" y="0"/>
        <a:ext cx="1036617" cy="420149"/>
      </dsp:txXfrm>
    </dsp:sp>
    <dsp:sp modelId="{739ABDCA-9155-43E2-94C3-C3C5BFEB4FF8}">
      <dsp:nvSpPr>
        <dsp:cNvPr id="0" name=""/>
        <dsp:cNvSpPr/>
      </dsp:nvSpPr>
      <dsp:spPr>
        <a:xfrm>
          <a:off x="3500939" y="0"/>
          <a:ext cx="1456766" cy="420149"/>
        </a:xfrm>
        <a:prstGeom prst="chevron">
          <a:avLst/>
        </a:prstGeom>
        <a:solidFill>
          <a:schemeClr val="accent6"/>
        </a:solidFill>
        <a:ln w="1905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3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lt1"/>
        </a:fontRef>
      </dsp:style>
      <dsp:txBody>
        <a:bodyPr spcFirstLastPara="0" vert="horz" wrap="square" lIns="48006" tIns="32004" rIns="16002" bIns="32004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kern="1200"/>
            <a:t>Conso Bar</a:t>
          </a:r>
        </a:p>
      </dsp:txBody>
      <dsp:txXfrm>
        <a:off x="3711014" y="0"/>
        <a:ext cx="1036617" cy="420149"/>
      </dsp:txXfrm>
    </dsp:sp>
    <dsp:sp modelId="{9A8094E2-7173-4B67-BFA4-914B24D75CC9}">
      <dsp:nvSpPr>
        <dsp:cNvPr id="0" name=""/>
        <dsp:cNvSpPr/>
      </dsp:nvSpPr>
      <dsp:spPr>
        <a:xfrm>
          <a:off x="4666353" y="0"/>
          <a:ext cx="1456766" cy="420149"/>
        </a:xfrm>
        <a:prstGeom prst="chevron">
          <a:avLst/>
        </a:prstGeom>
        <a:solidFill>
          <a:schemeClr val="accent6"/>
        </a:solidFill>
        <a:ln w="1905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3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lt1"/>
        </a:fontRef>
      </dsp:style>
      <dsp:txBody>
        <a:bodyPr spcFirstLastPara="0" vert="horz" wrap="square" lIns="48006" tIns="32004" rIns="16002" bIns="32004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kern="1200"/>
            <a:t>Liste</a:t>
          </a:r>
        </a:p>
      </dsp:txBody>
      <dsp:txXfrm>
        <a:off x="4876428" y="0"/>
        <a:ext cx="1036617" cy="420149"/>
      </dsp:txXfrm>
    </dsp:sp>
    <dsp:sp modelId="{B913725D-0EAB-44D2-8B96-370D6A1C6BFA}">
      <dsp:nvSpPr>
        <dsp:cNvPr id="0" name=""/>
        <dsp:cNvSpPr/>
      </dsp:nvSpPr>
      <dsp:spPr>
        <a:xfrm>
          <a:off x="5831766" y="0"/>
          <a:ext cx="1456766" cy="420149"/>
        </a:xfrm>
        <a:prstGeom prst="chevron">
          <a:avLst/>
        </a:prstGeom>
        <a:solidFill>
          <a:schemeClr val="accent6"/>
        </a:solidFill>
        <a:ln w="1905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3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lt1"/>
        </a:fontRef>
      </dsp:style>
      <dsp:txBody>
        <a:bodyPr spcFirstLastPara="0" vert="horz" wrap="square" lIns="48006" tIns="32004" rIns="16002" bIns="32004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kern="1200"/>
            <a:t>Liste recette</a:t>
          </a:r>
        </a:p>
      </dsp:txBody>
      <dsp:txXfrm>
        <a:off x="6041841" y="0"/>
        <a:ext cx="1036617" cy="420149"/>
      </dsp:txXfrm>
    </dsp:sp>
    <dsp:sp modelId="{7B26BBC2-91F1-406C-8B74-7E434507978F}">
      <dsp:nvSpPr>
        <dsp:cNvPr id="0" name=""/>
        <dsp:cNvSpPr/>
      </dsp:nvSpPr>
      <dsp:spPr>
        <a:xfrm>
          <a:off x="6997180" y="0"/>
          <a:ext cx="1456766" cy="420149"/>
        </a:xfrm>
        <a:prstGeom prst="chevron">
          <a:avLst/>
        </a:prstGeom>
        <a:solidFill>
          <a:schemeClr val="accent6"/>
        </a:solidFill>
        <a:ln w="1905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3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lt1"/>
        </a:fontRef>
      </dsp:style>
      <dsp:txBody>
        <a:bodyPr spcFirstLastPara="0" vert="horz" wrap="square" lIns="48006" tIns="32004" rIns="16002" bIns="32004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kern="1200"/>
            <a:t>Tcd Recette</a:t>
          </a:r>
        </a:p>
      </dsp:txBody>
      <dsp:txXfrm>
        <a:off x="7207255" y="0"/>
        <a:ext cx="1036617" cy="420149"/>
      </dsp:txXfrm>
    </dsp:sp>
    <dsp:sp modelId="{080369A9-0CEE-4ECD-BD3C-8D0672F644BA}">
      <dsp:nvSpPr>
        <dsp:cNvPr id="0" name=""/>
        <dsp:cNvSpPr/>
      </dsp:nvSpPr>
      <dsp:spPr>
        <a:xfrm>
          <a:off x="8162593" y="0"/>
          <a:ext cx="1456766" cy="420149"/>
        </a:xfrm>
        <a:prstGeom prst="chevron">
          <a:avLst/>
        </a:prstGeom>
        <a:solidFill>
          <a:schemeClr val="accent5">
            <a:hueOff val="-6758543"/>
            <a:satOff val="-17419"/>
            <a:lumOff val="-11765"/>
            <a:alphaOff val="0"/>
          </a:schemeClr>
        </a:solidFill>
        <a:ln w="1905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3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lt1"/>
        </a:fontRef>
      </dsp:style>
      <dsp:txBody>
        <a:bodyPr spcFirstLastPara="0" vert="horz" wrap="square" lIns="48006" tIns="32004" rIns="16002" bIns="32004" numCol="1" spcCol="1270" anchor="ctr" anchorCtr="0">
          <a:noAutofit/>
        </a:bodyPr>
        <a:lstStyle/>
        <a:p>
          <a:pPr lvl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200" kern="1200"/>
            <a:t>Tcd Conso Frigo</a:t>
          </a:r>
        </a:p>
      </dsp:txBody>
      <dsp:txXfrm>
        <a:off x="8372668" y="0"/>
        <a:ext cx="1036617" cy="420149"/>
      </dsp:txXfrm>
    </dsp:sp>
  </dsp:spTree>
</dsp:drawing>
</file>

<file path=xl/diagrams/drawing2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</dsp:spTree>
</dsp:drawing>
</file>

<file path=xl/diagrams/drawing3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</dsp:spTree>
</dsp:drawing>
</file>

<file path=xl/diagrams/drawing4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</dsp:spTree>
</dsp:drawing>
</file>

<file path=xl/diagrams/drawing5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</dsp:spTree>
</dsp:drawing>
</file>

<file path=xl/diagrams/drawing6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</dsp:spTree>
</dsp:drawing>
</file>

<file path=xl/diagrams/drawing7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</dsp:spTree>
</dsp:drawing>
</file>

<file path=xl/diagrams/drawing8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hChevron3">
  <dgm:title val=""/>
  <dgm:desc val=""/>
  <dgm:catLst>
    <dgm:cat type="process" pri="10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root des" func="maxDepth" op="gte" val="2">
        <dgm:constrLst>
          <dgm:constr type="w" for="ch" forName="parAndChTx" refType="w"/>
          <dgm:constr type="primFontSz" for="ch" ptType="node" op="equ"/>
          <dgm:constr type="w" for="ch" forName="parAndChSpace" refType="w" refFor="ch" refForName="parAndChTx" fact="-0.2"/>
          <dgm:constr type="w" for="ch" ptType="sibTrans" op="equ"/>
        </dgm:constrLst>
        <dgm:ruleLst/>
        <dgm:forEach name="Name6" axis="ch" ptType="node">
          <dgm:layoutNode name="parAndChTx">
            <dgm:varLst>
              <dgm:bulletEnabled val="1"/>
            </dgm:varLst>
            <dgm:alg type="tx"/>
            <dgm:choose name="Name7">
              <dgm:if name="Name8" func="var" arg="dir" op="equ" val="norm">
                <dgm:choose name="Name9">
                  <dgm:if name="Name10" axis="self" ptType="node" func="pos" op="equ" val="1">
                    <dgm:shape xmlns:r="http://schemas.openxmlformats.org/officeDocument/2006/relationships" type="homePlate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4"/>
                    </dgm:constrLst>
                  </dgm:if>
                  <dgm:else name="Name11">
                    <dgm:shape xmlns:r="http://schemas.openxmlformats.org/officeDocument/2006/relationships" type="chevron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1"/>
                    </dgm:constrLst>
                  </dgm:else>
                </dgm:choose>
              </dgm:if>
              <dgm:else name="Name12">
                <dgm:choose name="Name13">
                  <dgm:if name="Name14" axis="self" ptType="node" func="pos" op="equ" val="1">
                    <dgm:shape xmlns:r="http://schemas.openxmlformats.org/officeDocument/2006/relationships" rot="180" type="homePlate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4"/>
                      <dgm:constr type="rMarg" refType="w" fact="0.1"/>
                    </dgm:constrLst>
                  </dgm:if>
                  <dgm:else name="Name15">
                    <dgm:shape xmlns:r="http://schemas.openxmlformats.org/officeDocument/2006/relationships" rot="180" type="chevron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1"/>
                    </dgm:constrLst>
                  </dgm:else>
                </dgm:choose>
              </dgm:else>
            </dgm:choose>
            <dgm:ruleLst>
              <dgm:rule type="primFontSz" val="5" fact="NaN" max="NaN"/>
            </dgm:ruleLst>
          </dgm:layoutNode>
          <dgm:forEach name="Name16" axis="followSib" ptType="sibTrans" cnt="1">
            <dgm:layoutNode name="parAndCh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17">
        <dgm:constrLst>
          <dgm:constr type="w" for="ch" forName="parTxOnly" refType="w"/>
          <dgm:constr type="primFontSz" for="ch" ptType="node" op="equ"/>
          <dgm:constr type="w" for="ch" forName="parSpace" refType="w" refFor="ch" refForName="parTxOnly" fact="-0.2"/>
          <dgm:constr type="w" for="ch" ptType="sibTrans" op="equ"/>
        </dgm:constrLst>
        <dgm:ruleLst/>
        <dgm:forEach name="Name18" axis="ch" ptType="node">
          <dgm:layoutNode name="parTxOnly">
            <dgm:varLst>
              <dgm:bulletEnabled val="1"/>
            </dgm:varLst>
            <dgm:alg type="tx"/>
            <dgm:presOf axis="desOrSelf" ptType="node"/>
            <dgm:choose name="Name19">
              <dgm:if name="Name20" func="var" arg="dir" op="equ" val="norm">
                <dgm:choose name="Name21">
                  <dgm:if name="Name22" axis="self" ptType="node" func="pos" op="equ" val="1">
                    <dgm:shape xmlns:r="http://schemas.openxmlformats.org/officeDocument/2006/relationships" type="homePlate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42"/>
                      <dgm:constr type="rMarg" refType="primFontSz" fact="0.105"/>
                    </dgm:constrLst>
                  </dgm:if>
                  <dgm:else name="Name23">
                    <dgm:shape xmlns:r="http://schemas.openxmlformats.org/officeDocument/2006/relationships" type="chevron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315"/>
                      <dgm:constr type="rMarg" refType="primFontSz" fact="0.105"/>
                    </dgm:constrLst>
                  </dgm:else>
                </dgm:choose>
              </dgm:if>
              <dgm:else name="Name24">
                <dgm:choose name="Name25">
                  <dgm:if name="Name26" axis="self" ptType="node" func="pos" op="equ" val="1">
                    <dgm:shape xmlns:r="http://schemas.openxmlformats.org/officeDocument/2006/relationships" rot="180" type="homePlate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105"/>
                      <dgm:constr type="rMarg" refType="primFontSz" fact="0.42"/>
                    </dgm:constrLst>
                  </dgm:if>
                  <dgm:else name="Name27">
                    <dgm:shape xmlns:r="http://schemas.openxmlformats.org/officeDocument/2006/relationships" rot="180" type="chevron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105"/>
                      <dgm:constr type="rMarg" refType="primFontSz" fact="0.315"/>
                    </dgm:constrLst>
                  </dgm:else>
                </dgm:choose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5/8/layout/hChevron3">
  <dgm:title val=""/>
  <dgm:desc val=""/>
  <dgm:catLst>
    <dgm:cat type="process" pri="10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root des" func="maxDepth" op="gte" val="2">
        <dgm:constrLst>
          <dgm:constr type="w" for="ch" forName="parAndChTx" refType="w"/>
          <dgm:constr type="primFontSz" for="ch" ptType="node" op="equ"/>
          <dgm:constr type="w" for="ch" forName="parAndChSpace" refType="w" refFor="ch" refForName="parAndChTx" fact="-0.2"/>
          <dgm:constr type="w" for="ch" ptType="sibTrans" op="equ"/>
        </dgm:constrLst>
        <dgm:ruleLst/>
        <dgm:forEach name="Name6" axis="ch" ptType="node">
          <dgm:layoutNode name="parAndChTx">
            <dgm:varLst>
              <dgm:bulletEnabled val="1"/>
            </dgm:varLst>
            <dgm:alg type="tx"/>
            <dgm:choose name="Name7">
              <dgm:if name="Name8" func="var" arg="dir" op="equ" val="norm">
                <dgm:choose name="Name9">
                  <dgm:if name="Name10" axis="self" ptType="node" func="pos" op="equ" val="1">
                    <dgm:shape xmlns:r="http://schemas.openxmlformats.org/officeDocument/2006/relationships" type="homePlate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4"/>
                    </dgm:constrLst>
                  </dgm:if>
                  <dgm:else name="Name11">
                    <dgm:shape xmlns:r="http://schemas.openxmlformats.org/officeDocument/2006/relationships" type="chevron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1"/>
                    </dgm:constrLst>
                  </dgm:else>
                </dgm:choose>
              </dgm:if>
              <dgm:else name="Name12">
                <dgm:choose name="Name13">
                  <dgm:if name="Name14" axis="self" ptType="node" func="pos" op="equ" val="1">
                    <dgm:shape xmlns:r="http://schemas.openxmlformats.org/officeDocument/2006/relationships" rot="180" type="homePlate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4"/>
                      <dgm:constr type="rMarg" refType="w" fact="0.1"/>
                    </dgm:constrLst>
                  </dgm:if>
                  <dgm:else name="Name15">
                    <dgm:shape xmlns:r="http://schemas.openxmlformats.org/officeDocument/2006/relationships" rot="180" type="chevron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1"/>
                    </dgm:constrLst>
                  </dgm:else>
                </dgm:choose>
              </dgm:else>
            </dgm:choose>
            <dgm:ruleLst>
              <dgm:rule type="primFontSz" val="5" fact="NaN" max="NaN"/>
            </dgm:ruleLst>
          </dgm:layoutNode>
          <dgm:forEach name="Name16" axis="followSib" ptType="sibTrans" cnt="1">
            <dgm:layoutNode name="parAndCh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17">
        <dgm:constrLst>
          <dgm:constr type="w" for="ch" forName="parTxOnly" refType="w"/>
          <dgm:constr type="primFontSz" for="ch" ptType="node" op="equ"/>
          <dgm:constr type="w" for="ch" forName="parSpace" refType="w" refFor="ch" refForName="parTxOnly" fact="-0.2"/>
          <dgm:constr type="w" for="ch" ptType="sibTrans" op="equ"/>
        </dgm:constrLst>
        <dgm:ruleLst/>
        <dgm:forEach name="Name18" axis="ch" ptType="node">
          <dgm:layoutNode name="parTxOnly">
            <dgm:varLst>
              <dgm:bulletEnabled val="1"/>
            </dgm:varLst>
            <dgm:alg type="tx"/>
            <dgm:presOf axis="desOrSelf" ptType="node"/>
            <dgm:choose name="Name19">
              <dgm:if name="Name20" func="var" arg="dir" op="equ" val="norm">
                <dgm:choose name="Name21">
                  <dgm:if name="Name22" axis="self" ptType="node" func="pos" op="equ" val="1">
                    <dgm:shape xmlns:r="http://schemas.openxmlformats.org/officeDocument/2006/relationships" type="homePlate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42"/>
                      <dgm:constr type="rMarg" refType="primFontSz" fact="0.105"/>
                    </dgm:constrLst>
                  </dgm:if>
                  <dgm:else name="Name23">
                    <dgm:shape xmlns:r="http://schemas.openxmlformats.org/officeDocument/2006/relationships" type="chevron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315"/>
                      <dgm:constr type="rMarg" refType="primFontSz" fact="0.105"/>
                    </dgm:constrLst>
                  </dgm:else>
                </dgm:choose>
              </dgm:if>
              <dgm:else name="Name24">
                <dgm:choose name="Name25">
                  <dgm:if name="Name26" axis="self" ptType="node" func="pos" op="equ" val="1">
                    <dgm:shape xmlns:r="http://schemas.openxmlformats.org/officeDocument/2006/relationships" rot="180" type="homePlate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105"/>
                      <dgm:constr type="rMarg" refType="primFontSz" fact="0.42"/>
                    </dgm:constrLst>
                  </dgm:if>
                  <dgm:else name="Name27">
                    <dgm:shape xmlns:r="http://schemas.openxmlformats.org/officeDocument/2006/relationships" rot="180" type="chevron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105"/>
                      <dgm:constr type="rMarg" refType="primFontSz" fact="0.315"/>
                    </dgm:constrLst>
                  </dgm:else>
                </dgm:choose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layout3.xml><?xml version="1.0" encoding="utf-8"?>
<dgm:layoutDef xmlns:dgm="http://schemas.openxmlformats.org/drawingml/2006/diagram" xmlns:a="http://schemas.openxmlformats.org/drawingml/2006/main" uniqueId="urn:microsoft.com/office/officeart/2005/8/layout/hChevron3">
  <dgm:title val=""/>
  <dgm:desc val=""/>
  <dgm:catLst>
    <dgm:cat type="process" pri="10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root des" func="maxDepth" op="gte" val="2">
        <dgm:constrLst>
          <dgm:constr type="w" for="ch" forName="parAndChTx" refType="w"/>
          <dgm:constr type="primFontSz" for="ch" ptType="node" op="equ"/>
          <dgm:constr type="w" for="ch" forName="parAndChSpace" refType="w" refFor="ch" refForName="parAndChTx" fact="-0.2"/>
          <dgm:constr type="w" for="ch" ptType="sibTrans" op="equ"/>
        </dgm:constrLst>
        <dgm:ruleLst/>
        <dgm:forEach name="Name6" axis="ch" ptType="node">
          <dgm:layoutNode name="parAndChTx">
            <dgm:varLst>
              <dgm:bulletEnabled val="1"/>
            </dgm:varLst>
            <dgm:alg type="tx"/>
            <dgm:choose name="Name7">
              <dgm:if name="Name8" func="var" arg="dir" op="equ" val="norm">
                <dgm:choose name="Name9">
                  <dgm:if name="Name10" axis="self" ptType="node" func="pos" op="equ" val="1">
                    <dgm:shape xmlns:r="http://schemas.openxmlformats.org/officeDocument/2006/relationships" type="homePlate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4"/>
                    </dgm:constrLst>
                  </dgm:if>
                  <dgm:else name="Name11">
                    <dgm:shape xmlns:r="http://schemas.openxmlformats.org/officeDocument/2006/relationships" type="chevron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1"/>
                    </dgm:constrLst>
                  </dgm:else>
                </dgm:choose>
              </dgm:if>
              <dgm:else name="Name12">
                <dgm:choose name="Name13">
                  <dgm:if name="Name14" axis="self" ptType="node" func="pos" op="equ" val="1">
                    <dgm:shape xmlns:r="http://schemas.openxmlformats.org/officeDocument/2006/relationships" rot="180" type="homePlate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4"/>
                      <dgm:constr type="rMarg" refType="w" fact="0.1"/>
                    </dgm:constrLst>
                  </dgm:if>
                  <dgm:else name="Name15">
                    <dgm:shape xmlns:r="http://schemas.openxmlformats.org/officeDocument/2006/relationships" rot="180" type="chevron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1"/>
                    </dgm:constrLst>
                  </dgm:else>
                </dgm:choose>
              </dgm:else>
            </dgm:choose>
            <dgm:ruleLst>
              <dgm:rule type="primFontSz" val="5" fact="NaN" max="NaN"/>
            </dgm:ruleLst>
          </dgm:layoutNode>
          <dgm:forEach name="Name16" axis="followSib" ptType="sibTrans" cnt="1">
            <dgm:layoutNode name="parAndCh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17">
        <dgm:constrLst>
          <dgm:constr type="w" for="ch" forName="parTxOnly" refType="w"/>
          <dgm:constr type="primFontSz" for="ch" ptType="node" op="equ"/>
          <dgm:constr type="w" for="ch" forName="parSpace" refType="w" refFor="ch" refForName="parTxOnly" fact="-0.2"/>
          <dgm:constr type="w" for="ch" ptType="sibTrans" op="equ"/>
        </dgm:constrLst>
        <dgm:ruleLst/>
        <dgm:forEach name="Name18" axis="ch" ptType="node">
          <dgm:layoutNode name="parTxOnly">
            <dgm:varLst>
              <dgm:bulletEnabled val="1"/>
            </dgm:varLst>
            <dgm:alg type="tx"/>
            <dgm:presOf axis="desOrSelf" ptType="node"/>
            <dgm:choose name="Name19">
              <dgm:if name="Name20" func="var" arg="dir" op="equ" val="norm">
                <dgm:choose name="Name21">
                  <dgm:if name="Name22" axis="self" ptType="node" func="pos" op="equ" val="1">
                    <dgm:shape xmlns:r="http://schemas.openxmlformats.org/officeDocument/2006/relationships" type="homePlate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42"/>
                      <dgm:constr type="rMarg" refType="primFontSz" fact="0.105"/>
                    </dgm:constrLst>
                  </dgm:if>
                  <dgm:else name="Name23">
                    <dgm:shape xmlns:r="http://schemas.openxmlformats.org/officeDocument/2006/relationships" type="chevron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315"/>
                      <dgm:constr type="rMarg" refType="primFontSz" fact="0.105"/>
                    </dgm:constrLst>
                  </dgm:else>
                </dgm:choose>
              </dgm:if>
              <dgm:else name="Name24">
                <dgm:choose name="Name25">
                  <dgm:if name="Name26" axis="self" ptType="node" func="pos" op="equ" val="1">
                    <dgm:shape xmlns:r="http://schemas.openxmlformats.org/officeDocument/2006/relationships" rot="180" type="homePlate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105"/>
                      <dgm:constr type="rMarg" refType="primFontSz" fact="0.42"/>
                    </dgm:constrLst>
                  </dgm:if>
                  <dgm:else name="Name27">
                    <dgm:shape xmlns:r="http://schemas.openxmlformats.org/officeDocument/2006/relationships" rot="180" type="chevron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105"/>
                      <dgm:constr type="rMarg" refType="primFontSz" fact="0.315"/>
                    </dgm:constrLst>
                  </dgm:else>
                </dgm:choose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layout4.xml><?xml version="1.0" encoding="utf-8"?>
<dgm:layoutDef xmlns:dgm="http://schemas.openxmlformats.org/drawingml/2006/diagram" xmlns:a="http://schemas.openxmlformats.org/drawingml/2006/main" uniqueId="urn:microsoft.com/office/officeart/2005/8/layout/hChevron3">
  <dgm:title val=""/>
  <dgm:desc val=""/>
  <dgm:catLst>
    <dgm:cat type="process" pri="10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root des" func="maxDepth" op="gte" val="2">
        <dgm:constrLst>
          <dgm:constr type="w" for="ch" forName="parAndChTx" refType="w"/>
          <dgm:constr type="primFontSz" for="ch" ptType="node" op="equ"/>
          <dgm:constr type="w" for="ch" forName="parAndChSpace" refType="w" refFor="ch" refForName="parAndChTx" fact="-0.2"/>
          <dgm:constr type="w" for="ch" ptType="sibTrans" op="equ"/>
        </dgm:constrLst>
        <dgm:ruleLst/>
        <dgm:forEach name="Name6" axis="ch" ptType="node">
          <dgm:layoutNode name="parAndChTx">
            <dgm:varLst>
              <dgm:bulletEnabled val="1"/>
            </dgm:varLst>
            <dgm:alg type="tx"/>
            <dgm:choose name="Name7">
              <dgm:if name="Name8" func="var" arg="dir" op="equ" val="norm">
                <dgm:choose name="Name9">
                  <dgm:if name="Name10" axis="self" ptType="node" func="pos" op="equ" val="1">
                    <dgm:shape xmlns:r="http://schemas.openxmlformats.org/officeDocument/2006/relationships" type="homePlate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4"/>
                    </dgm:constrLst>
                  </dgm:if>
                  <dgm:else name="Name11">
                    <dgm:shape xmlns:r="http://schemas.openxmlformats.org/officeDocument/2006/relationships" type="chevron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1"/>
                    </dgm:constrLst>
                  </dgm:else>
                </dgm:choose>
              </dgm:if>
              <dgm:else name="Name12">
                <dgm:choose name="Name13">
                  <dgm:if name="Name14" axis="self" ptType="node" func="pos" op="equ" val="1">
                    <dgm:shape xmlns:r="http://schemas.openxmlformats.org/officeDocument/2006/relationships" rot="180" type="homePlate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4"/>
                      <dgm:constr type="rMarg" refType="w" fact="0.1"/>
                    </dgm:constrLst>
                  </dgm:if>
                  <dgm:else name="Name15">
                    <dgm:shape xmlns:r="http://schemas.openxmlformats.org/officeDocument/2006/relationships" rot="180" type="chevron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1"/>
                    </dgm:constrLst>
                  </dgm:else>
                </dgm:choose>
              </dgm:else>
            </dgm:choose>
            <dgm:ruleLst>
              <dgm:rule type="primFontSz" val="5" fact="NaN" max="NaN"/>
            </dgm:ruleLst>
          </dgm:layoutNode>
          <dgm:forEach name="Name16" axis="followSib" ptType="sibTrans" cnt="1">
            <dgm:layoutNode name="parAndCh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17">
        <dgm:constrLst>
          <dgm:constr type="w" for="ch" forName="parTxOnly" refType="w"/>
          <dgm:constr type="primFontSz" for="ch" ptType="node" op="equ"/>
          <dgm:constr type="w" for="ch" forName="parSpace" refType="w" refFor="ch" refForName="parTxOnly" fact="-0.2"/>
          <dgm:constr type="w" for="ch" ptType="sibTrans" op="equ"/>
        </dgm:constrLst>
        <dgm:ruleLst/>
        <dgm:forEach name="Name18" axis="ch" ptType="node">
          <dgm:layoutNode name="parTxOnly">
            <dgm:varLst>
              <dgm:bulletEnabled val="1"/>
            </dgm:varLst>
            <dgm:alg type="tx"/>
            <dgm:presOf axis="desOrSelf" ptType="node"/>
            <dgm:choose name="Name19">
              <dgm:if name="Name20" func="var" arg="dir" op="equ" val="norm">
                <dgm:choose name="Name21">
                  <dgm:if name="Name22" axis="self" ptType="node" func="pos" op="equ" val="1">
                    <dgm:shape xmlns:r="http://schemas.openxmlformats.org/officeDocument/2006/relationships" type="homePlate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42"/>
                      <dgm:constr type="rMarg" refType="primFontSz" fact="0.105"/>
                    </dgm:constrLst>
                  </dgm:if>
                  <dgm:else name="Name23">
                    <dgm:shape xmlns:r="http://schemas.openxmlformats.org/officeDocument/2006/relationships" type="chevron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315"/>
                      <dgm:constr type="rMarg" refType="primFontSz" fact="0.105"/>
                    </dgm:constrLst>
                  </dgm:else>
                </dgm:choose>
              </dgm:if>
              <dgm:else name="Name24">
                <dgm:choose name="Name25">
                  <dgm:if name="Name26" axis="self" ptType="node" func="pos" op="equ" val="1">
                    <dgm:shape xmlns:r="http://schemas.openxmlformats.org/officeDocument/2006/relationships" rot="180" type="homePlate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105"/>
                      <dgm:constr type="rMarg" refType="primFontSz" fact="0.42"/>
                    </dgm:constrLst>
                  </dgm:if>
                  <dgm:else name="Name27">
                    <dgm:shape xmlns:r="http://schemas.openxmlformats.org/officeDocument/2006/relationships" rot="180" type="chevron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105"/>
                      <dgm:constr type="rMarg" refType="primFontSz" fact="0.315"/>
                    </dgm:constrLst>
                  </dgm:else>
                </dgm:choose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layout5.xml><?xml version="1.0" encoding="utf-8"?>
<dgm:layoutDef xmlns:dgm="http://schemas.openxmlformats.org/drawingml/2006/diagram" xmlns:a="http://schemas.openxmlformats.org/drawingml/2006/main" uniqueId="urn:microsoft.com/office/officeart/2005/8/layout/hChevron3">
  <dgm:title val=""/>
  <dgm:desc val=""/>
  <dgm:catLst>
    <dgm:cat type="process" pri="10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root des" func="maxDepth" op="gte" val="2">
        <dgm:constrLst>
          <dgm:constr type="w" for="ch" forName="parAndChTx" refType="w"/>
          <dgm:constr type="primFontSz" for="ch" ptType="node" op="equ"/>
          <dgm:constr type="w" for="ch" forName="parAndChSpace" refType="w" refFor="ch" refForName="parAndChTx" fact="-0.2"/>
          <dgm:constr type="w" for="ch" ptType="sibTrans" op="equ"/>
        </dgm:constrLst>
        <dgm:ruleLst/>
        <dgm:forEach name="Name6" axis="ch" ptType="node">
          <dgm:layoutNode name="parAndChTx">
            <dgm:varLst>
              <dgm:bulletEnabled val="1"/>
            </dgm:varLst>
            <dgm:alg type="tx"/>
            <dgm:choose name="Name7">
              <dgm:if name="Name8" func="var" arg="dir" op="equ" val="norm">
                <dgm:choose name="Name9">
                  <dgm:if name="Name10" axis="self" ptType="node" func="pos" op="equ" val="1">
                    <dgm:shape xmlns:r="http://schemas.openxmlformats.org/officeDocument/2006/relationships" type="homePlate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4"/>
                    </dgm:constrLst>
                  </dgm:if>
                  <dgm:else name="Name11">
                    <dgm:shape xmlns:r="http://schemas.openxmlformats.org/officeDocument/2006/relationships" type="chevron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1"/>
                    </dgm:constrLst>
                  </dgm:else>
                </dgm:choose>
              </dgm:if>
              <dgm:else name="Name12">
                <dgm:choose name="Name13">
                  <dgm:if name="Name14" axis="self" ptType="node" func="pos" op="equ" val="1">
                    <dgm:shape xmlns:r="http://schemas.openxmlformats.org/officeDocument/2006/relationships" rot="180" type="homePlate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4"/>
                      <dgm:constr type="rMarg" refType="w" fact="0.1"/>
                    </dgm:constrLst>
                  </dgm:if>
                  <dgm:else name="Name15">
                    <dgm:shape xmlns:r="http://schemas.openxmlformats.org/officeDocument/2006/relationships" rot="180" type="chevron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1"/>
                    </dgm:constrLst>
                  </dgm:else>
                </dgm:choose>
              </dgm:else>
            </dgm:choose>
            <dgm:ruleLst>
              <dgm:rule type="primFontSz" val="5" fact="NaN" max="NaN"/>
            </dgm:ruleLst>
          </dgm:layoutNode>
          <dgm:forEach name="Name16" axis="followSib" ptType="sibTrans" cnt="1">
            <dgm:layoutNode name="parAndCh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17">
        <dgm:constrLst>
          <dgm:constr type="w" for="ch" forName="parTxOnly" refType="w"/>
          <dgm:constr type="primFontSz" for="ch" ptType="node" op="equ"/>
          <dgm:constr type="w" for="ch" forName="parSpace" refType="w" refFor="ch" refForName="parTxOnly" fact="-0.2"/>
          <dgm:constr type="w" for="ch" ptType="sibTrans" op="equ"/>
        </dgm:constrLst>
        <dgm:ruleLst/>
        <dgm:forEach name="Name18" axis="ch" ptType="node">
          <dgm:layoutNode name="parTxOnly">
            <dgm:varLst>
              <dgm:bulletEnabled val="1"/>
            </dgm:varLst>
            <dgm:alg type="tx"/>
            <dgm:presOf axis="desOrSelf" ptType="node"/>
            <dgm:choose name="Name19">
              <dgm:if name="Name20" func="var" arg="dir" op="equ" val="norm">
                <dgm:choose name="Name21">
                  <dgm:if name="Name22" axis="self" ptType="node" func="pos" op="equ" val="1">
                    <dgm:shape xmlns:r="http://schemas.openxmlformats.org/officeDocument/2006/relationships" type="homePlate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42"/>
                      <dgm:constr type="rMarg" refType="primFontSz" fact="0.105"/>
                    </dgm:constrLst>
                  </dgm:if>
                  <dgm:else name="Name23">
                    <dgm:shape xmlns:r="http://schemas.openxmlformats.org/officeDocument/2006/relationships" type="chevron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315"/>
                      <dgm:constr type="rMarg" refType="primFontSz" fact="0.105"/>
                    </dgm:constrLst>
                  </dgm:else>
                </dgm:choose>
              </dgm:if>
              <dgm:else name="Name24">
                <dgm:choose name="Name25">
                  <dgm:if name="Name26" axis="self" ptType="node" func="pos" op="equ" val="1">
                    <dgm:shape xmlns:r="http://schemas.openxmlformats.org/officeDocument/2006/relationships" rot="180" type="homePlate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105"/>
                      <dgm:constr type="rMarg" refType="primFontSz" fact="0.42"/>
                    </dgm:constrLst>
                  </dgm:if>
                  <dgm:else name="Name27">
                    <dgm:shape xmlns:r="http://schemas.openxmlformats.org/officeDocument/2006/relationships" rot="180" type="chevron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105"/>
                      <dgm:constr type="rMarg" refType="primFontSz" fact="0.315"/>
                    </dgm:constrLst>
                  </dgm:else>
                </dgm:choose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layout6.xml><?xml version="1.0" encoding="utf-8"?>
<dgm:layoutDef xmlns:dgm="http://schemas.openxmlformats.org/drawingml/2006/diagram" xmlns:a="http://schemas.openxmlformats.org/drawingml/2006/main" uniqueId="urn:microsoft.com/office/officeart/2005/8/layout/hChevron3">
  <dgm:title val=""/>
  <dgm:desc val=""/>
  <dgm:catLst>
    <dgm:cat type="process" pri="10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root des" func="maxDepth" op="gte" val="2">
        <dgm:constrLst>
          <dgm:constr type="w" for="ch" forName="parAndChTx" refType="w"/>
          <dgm:constr type="primFontSz" for="ch" ptType="node" op="equ"/>
          <dgm:constr type="w" for="ch" forName="parAndChSpace" refType="w" refFor="ch" refForName="parAndChTx" fact="-0.2"/>
          <dgm:constr type="w" for="ch" ptType="sibTrans" op="equ"/>
        </dgm:constrLst>
        <dgm:ruleLst/>
        <dgm:forEach name="Name6" axis="ch" ptType="node">
          <dgm:layoutNode name="parAndChTx">
            <dgm:varLst>
              <dgm:bulletEnabled val="1"/>
            </dgm:varLst>
            <dgm:alg type="tx"/>
            <dgm:choose name="Name7">
              <dgm:if name="Name8" func="var" arg="dir" op="equ" val="norm">
                <dgm:choose name="Name9">
                  <dgm:if name="Name10" axis="self" ptType="node" func="pos" op="equ" val="1">
                    <dgm:shape xmlns:r="http://schemas.openxmlformats.org/officeDocument/2006/relationships" type="homePlate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4"/>
                    </dgm:constrLst>
                  </dgm:if>
                  <dgm:else name="Name11">
                    <dgm:shape xmlns:r="http://schemas.openxmlformats.org/officeDocument/2006/relationships" type="chevron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1"/>
                    </dgm:constrLst>
                  </dgm:else>
                </dgm:choose>
              </dgm:if>
              <dgm:else name="Name12">
                <dgm:choose name="Name13">
                  <dgm:if name="Name14" axis="self" ptType="node" func="pos" op="equ" val="1">
                    <dgm:shape xmlns:r="http://schemas.openxmlformats.org/officeDocument/2006/relationships" rot="180" type="homePlate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4"/>
                      <dgm:constr type="rMarg" refType="w" fact="0.1"/>
                    </dgm:constrLst>
                  </dgm:if>
                  <dgm:else name="Name15">
                    <dgm:shape xmlns:r="http://schemas.openxmlformats.org/officeDocument/2006/relationships" rot="180" type="chevron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1"/>
                    </dgm:constrLst>
                  </dgm:else>
                </dgm:choose>
              </dgm:else>
            </dgm:choose>
            <dgm:ruleLst>
              <dgm:rule type="primFontSz" val="5" fact="NaN" max="NaN"/>
            </dgm:ruleLst>
          </dgm:layoutNode>
          <dgm:forEach name="Name16" axis="followSib" ptType="sibTrans" cnt="1">
            <dgm:layoutNode name="parAndCh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17">
        <dgm:constrLst>
          <dgm:constr type="w" for="ch" forName="parTxOnly" refType="w"/>
          <dgm:constr type="primFontSz" for="ch" ptType="node" op="equ"/>
          <dgm:constr type="w" for="ch" forName="parSpace" refType="w" refFor="ch" refForName="parTxOnly" fact="-0.2"/>
          <dgm:constr type="w" for="ch" ptType="sibTrans" op="equ"/>
        </dgm:constrLst>
        <dgm:ruleLst/>
        <dgm:forEach name="Name18" axis="ch" ptType="node">
          <dgm:layoutNode name="parTxOnly">
            <dgm:varLst>
              <dgm:bulletEnabled val="1"/>
            </dgm:varLst>
            <dgm:alg type="tx"/>
            <dgm:presOf axis="desOrSelf" ptType="node"/>
            <dgm:choose name="Name19">
              <dgm:if name="Name20" func="var" arg="dir" op="equ" val="norm">
                <dgm:choose name="Name21">
                  <dgm:if name="Name22" axis="self" ptType="node" func="pos" op="equ" val="1">
                    <dgm:shape xmlns:r="http://schemas.openxmlformats.org/officeDocument/2006/relationships" type="homePlate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42"/>
                      <dgm:constr type="rMarg" refType="primFontSz" fact="0.105"/>
                    </dgm:constrLst>
                  </dgm:if>
                  <dgm:else name="Name23">
                    <dgm:shape xmlns:r="http://schemas.openxmlformats.org/officeDocument/2006/relationships" type="chevron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315"/>
                      <dgm:constr type="rMarg" refType="primFontSz" fact="0.105"/>
                    </dgm:constrLst>
                  </dgm:else>
                </dgm:choose>
              </dgm:if>
              <dgm:else name="Name24">
                <dgm:choose name="Name25">
                  <dgm:if name="Name26" axis="self" ptType="node" func="pos" op="equ" val="1">
                    <dgm:shape xmlns:r="http://schemas.openxmlformats.org/officeDocument/2006/relationships" rot="180" type="homePlate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105"/>
                      <dgm:constr type="rMarg" refType="primFontSz" fact="0.42"/>
                    </dgm:constrLst>
                  </dgm:if>
                  <dgm:else name="Name27">
                    <dgm:shape xmlns:r="http://schemas.openxmlformats.org/officeDocument/2006/relationships" rot="180" type="chevron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105"/>
                      <dgm:constr type="rMarg" refType="primFontSz" fact="0.315"/>
                    </dgm:constrLst>
                  </dgm:else>
                </dgm:choose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layout7.xml><?xml version="1.0" encoding="utf-8"?>
<dgm:layoutDef xmlns:dgm="http://schemas.openxmlformats.org/drawingml/2006/diagram" xmlns:a="http://schemas.openxmlformats.org/drawingml/2006/main" uniqueId="urn:microsoft.com/office/officeart/2005/8/layout/hChevron3">
  <dgm:title val=""/>
  <dgm:desc val=""/>
  <dgm:catLst>
    <dgm:cat type="process" pri="10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root des" func="maxDepth" op="gte" val="2">
        <dgm:constrLst>
          <dgm:constr type="w" for="ch" forName="parAndChTx" refType="w"/>
          <dgm:constr type="primFontSz" for="ch" ptType="node" op="equ"/>
          <dgm:constr type="w" for="ch" forName="parAndChSpace" refType="w" refFor="ch" refForName="parAndChTx" fact="-0.2"/>
          <dgm:constr type="w" for="ch" ptType="sibTrans" op="equ"/>
        </dgm:constrLst>
        <dgm:ruleLst/>
        <dgm:forEach name="Name6" axis="ch" ptType="node">
          <dgm:layoutNode name="parAndChTx">
            <dgm:varLst>
              <dgm:bulletEnabled val="1"/>
            </dgm:varLst>
            <dgm:alg type="tx"/>
            <dgm:choose name="Name7">
              <dgm:if name="Name8" func="var" arg="dir" op="equ" val="norm">
                <dgm:choose name="Name9">
                  <dgm:if name="Name10" axis="self" ptType="node" func="pos" op="equ" val="1">
                    <dgm:shape xmlns:r="http://schemas.openxmlformats.org/officeDocument/2006/relationships" type="homePlate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4"/>
                    </dgm:constrLst>
                  </dgm:if>
                  <dgm:else name="Name11">
                    <dgm:shape xmlns:r="http://schemas.openxmlformats.org/officeDocument/2006/relationships" type="chevron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1"/>
                    </dgm:constrLst>
                  </dgm:else>
                </dgm:choose>
              </dgm:if>
              <dgm:else name="Name12">
                <dgm:choose name="Name13">
                  <dgm:if name="Name14" axis="self" ptType="node" func="pos" op="equ" val="1">
                    <dgm:shape xmlns:r="http://schemas.openxmlformats.org/officeDocument/2006/relationships" rot="180" type="homePlate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4"/>
                      <dgm:constr type="rMarg" refType="w" fact="0.1"/>
                    </dgm:constrLst>
                  </dgm:if>
                  <dgm:else name="Name15">
                    <dgm:shape xmlns:r="http://schemas.openxmlformats.org/officeDocument/2006/relationships" rot="180" type="chevron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1"/>
                    </dgm:constrLst>
                  </dgm:else>
                </dgm:choose>
              </dgm:else>
            </dgm:choose>
            <dgm:ruleLst>
              <dgm:rule type="primFontSz" val="5" fact="NaN" max="NaN"/>
            </dgm:ruleLst>
          </dgm:layoutNode>
          <dgm:forEach name="Name16" axis="followSib" ptType="sibTrans" cnt="1">
            <dgm:layoutNode name="parAndCh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17">
        <dgm:constrLst>
          <dgm:constr type="w" for="ch" forName="parTxOnly" refType="w"/>
          <dgm:constr type="primFontSz" for="ch" ptType="node" op="equ"/>
          <dgm:constr type="w" for="ch" forName="parSpace" refType="w" refFor="ch" refForName="parTxOnly" fact="-0.2"/>
          <dgm:constr type="w" for="ch" ptType="sibTrans" op="equ"/>
        </dgm:constrLst>
        <dgm:ruleLst/>
        <dgm:forEach name="Name18" axis="ch" ptType="node">
          <dgm:layoutNode name="parTxOnly">
            <dgm:varLst>
              <dgm:bulletEnabled val="1"/>
            </dgm:varLst>
            <dgm:alg type="tx"/>
            <dgm:presOf axis="desOrSelf" ptType="node"/>
            <dgm:choose name="Name19">
              <dgm:if name="Name20" func="var" arg="dir" op="equ" val="norm">
                <dgm:choose name="Name21">
                  <dgm:if name="Name22" axis="self" ptType="node" func="pos" op="equ" val="1">
                    <dgm:shape xmlns:r="http://schemas.openxmlformats.org/officeDocument/2006/relationships" type="homePlate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42"/>
                      <dgm:constr type="rMarg" refType="primFontSz" fact="0.105"/>
                    </dgm:constrLst>
                  </dgm:if>
                  <dgm:else name="Name23">
                    <dgm:shape xmlns:r="http://schemas.openxmlformats.org/officeDocument/2006/relationships" type="chevron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315"/>
                      <dgm:constr type="rMarg" refType="primFontSz" fact="0.105"/>
                    </dgm:constrLst>
                  </dgm:else>
                </dgm:choose>
              </dgm:if>
              <dgm:else name="Name24">
                <dgm:choose name="Name25">
                  <dgm:if name="Name26" axis="self" ptType="node" func="pos" op="equ" val="1">
                    <dgm:shape xmlns:r="http://schemas.openxmlformats.org/officeDocument/2006/relationships" rot="180" type="homePlate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105"/>
                      <dgm:constr type="rMarg" refType="primFontSz" fact="0.42"/>
                    </dgm:constrLst>
                  </dgm:if>
                  <dgm:else name="Name27">
                    <dgm:shape xmlns:r="http://schemas.openxmlformats.org/officeDocument/2006/relationships" rot="180" type="chevron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105"/>
                      <dgm:constr type="rMarg" refType="primFontSz" fact="0.315"/>
                    </dgm:constrLst>
                  </dgm:else>
                </dgm:choose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layout8.xml><?xml version="1.0" encoding="utf-8"?>
<dgm:layoutDef xmlns:dgm="http://schemas.openxmlformats.org/drawingml/2006/diagram" xmlns:a="http://schemas.openxmlformats.org/drawingml/2006/main" uniqueId="urn:microsoft.com/office/officeart/2005/8/layout/hChevron3">
  <dgm:title val=""/>
  <dgm:desc val=""/>
  <dgm:catLst>
    <dgm:cat type="process" pri="10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root des" func="maxDepth" op="gte" val="2">
        <dgm:constrLst>
          <dgm:constr type="w" for="ch" forName="parAndChTx" refType="w"/>
          <dgm:constr type="primFontSz" for="ch" ptType="node" op="equ"/>
          <dgm:constr type="w" for="ch" forName="parAndChSpace" refType="w" refFor="ch" refForName="parAndChTx" fact="-0.2"/>
          <dgm:constr type="w" for="ch" ptType="sibTrans" op="equ"/>
        </dgm:constrLst>
        <dgm:ruleLst/>
        <dgm:forEach name="Name6" axis="ch" ptType="node">
          <dgm:layoutNode name="parAndChTx">
            <dgm:varLst>
              <dgm:bulletEnabled val="1"/>
            </dgm:varLst>
            <dgm:alg type="tx"/>
            <dgm:choose name="Name7">
              <dgm:if name="Name8" func="var" arg="dir" op="equ" val="norm">
                <dgm:choose name="Name9">
                  <dgm:if name="Name10" axis="self" ptType="node" func="pos" op="equ" val="1">
                    <dgm:shape xmlns:r="http://schemas.openxmlformats.org/officeDocument/2006/relationships" type="homePlate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4"/>
                    </dgm:constrLst>
                  </dgm:if>
                  <dgm:else name="Name11">
                    <dgm:shape xmlns:r="http://schemas.openxmlformats.org/officeDocument/2006/relationships" type="chevron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1"/>
                    </dgm:constrLst>
                  </dgm:else>
                </dgm:choose>
              </dgm:if>
              <dgm:else name="Name12">
                <dgm:choose name="Name13">
                  <dgm:if name="Name14" axis="self" ptType="node" func="pos" op="equ" val="1">
                    <dgm:shape xmlns:r="http://schemas.openxmlformats.org/officeDocument/2006/relationships" rot="180" type="homePlate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4"/>
                      <dgm:constr type="rMarg" refType="w" fact="0.1"/>
                    </dgm:constrLst>
                  </dgm:if>
                  <dgm:else name="Name15">
                    <dgm:shape xmlns:r="http://schemas.openxmlformats.org/officeDocument/2006/relationships" rot="180" type="chevron" r:blip="">
                      <dgm:adjLst>
                        <dgm:adj idx="1" val="0.25"/>
                      </dgm:adjLst>
                    </dgm:shape>
                    <dgm:presOf axis="desOrSelf" ptType="node"/>
                    <dgm:constrLst>
                      <dgm:constr type="h" refType="w" op="equ" fact="0.8"/>
                      <dgm:constr type="primFontSz" val="65"/>
                      <dgm:constr type="tMarg" refType="primFontSz" fact="0.2"/>
                      <dgm:constr type="bMarg" refType="primFontSz" fact="0.2"/>
                      <dgm:constr type="lMarg" refType="w" fact="0.1"/>
                      <dgm:constr type="rMarg" refType="w" fact="0.1"/>
                    </dgm:constrLst>
                  </dgm:else>
                </dgm:choose>
              </dgm:else>
            </dgm:choose>
            <dgm:ruleLst>
              <dgm:rule type="primFontSz" val="5" fact="NaN" max="NaN"/>
            </dgm:ruleLst>
          </dgm:layoutNode>
          <dgm:forEach name="Name16" axis="followSib" ptType="sibTrans" cnt="1">
            <dgm:layoutNode name="parAndCh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17">
        <dgm:constrLst>
          <dgm:constr type="w" for="ch" forName="parTxOnly" refType="w"/>
          <dgm:constr type="primFontSz" for="ch" ptType="node" op="equ"/>
          <dgm:constr type="w" for="ch" forName="parSpace" refType="w" refFor="ch" refForName="parTxOnly" fact="-0.2"/>
          <dgm:constr type="w" for="ch" ptType="sibTrans" op="equ"/>
        </dgm:constrLst>
        <dgm:ruleLst/>
        <dgm:forEach name="Name18" axis="ch" ptType="node">
          <dgm:layoutNode name="parTxOnly">
            <dgm:varLst>
              <dgm:bulletEnabled val="1"/>
            </dgm:varLst>
            <dgm:alg type="tx"/>
            <dgm:presOf axis="desOrSelf" ptType="node"/>
            <dgm:choose name="Name19">
              <dgm:if name="Name20" func="var" arg="dir" op="equ" val="norm">
                <dgm:choose name="Name21">
                  <dgm:if name="Name22" axis="self" ptType="node" func="pos" op="equ" val="1">
                    <dgm:shape xmlns:r="http://schemas.openxmlformats.org/officeDocument/2006/relationships" type="homePlate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42"/>
                      <dgm:constr type="rMarg" refType="primFontSz" fact="0.105"/>
                    </dgm:constrLst>
                  </dgm:if>
                  <dgm:else name="Name23">
                    <dgm:shape xmlns:r="http://schemas.openxmlformats.org/officeDocument/2006/relationships" type="chevron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315"/>
                      <dgm:constr type="rMarg" refType="primFontSz" fact="0.105"/>
                    </dgm:constrLst>
                  </dgm:else>
                </dgm:choose>
              </dgm:if>
              <dgm:else name="Name24">
                <dgm:choose name="Name25">
                  <dgm:if name="Name26" axis="self" ptType="node" func="pos" op="equ" val="1">
                    <dgm:shape xmlns:r="http://schemas.openxmlformats.org/officeDocument/2006/relationships" rot="180" type="homePlate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105"/>
                      <dgm:constr type="rMarg" refType="primFontSz" fact="0.42"/>
                    </dgm:constrLst>
                  </dgm:if>
                  <dgm:else name="Name27">
                    <dgm:shape xmlns:r="http://schemas.openxmlformats.org/officeDocument/2006/relationships" rot="180" type="chevron" r:blip="">
                      <dgm:adjLst/>
                    </dgm:shape>
                    <dgm:constrLst>
                      <dgm:constr type="h" refType="w" op="equ" fact="0.4"/>
                      <dgm:constr type="primFontSz" val="65"/>
                      <dgm:constr type="tMarg" refType="primFontSz" fact="0.21"/>
                      <dgm:constr type="bMarg" refType="primFontSz" fact="0.21"/>
                      <dgm:constr type="lMarg" refType="primFontSz" fact="0.105"/>
                      <dgm:constr type="rMarg" refType="primFontSz" fact="0.315"/>
                    </dgm:constrLst>
                  </dgm:else>
                </dgm:choose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2">
  <dgm:title val=""/>
  <dgm:desc val=""/>
  <dgm:catLst>
    <dgm:cat type="simple" pri="102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simple2">
  <dgm:title val=""/>
  <dgm:desc val=""/>
  <dgm:catLst>
    <dgm:cat type="simple" pri="102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3.xml><?xml version="1.0" encoding="utf-8"?>
<dgm:styleDef xmlns:dgm="http://schemas.openxmlformats.org/drawingml/2006/diagram" xmlns:a="http://schemas.openxmlformats.org/drawingml/2006/main" uniqueId="urn:microsoft.com/office/officeart/2005/8/quickstyle/simple2">
  <dgm:title val=""/>
  <dgm:desc val=""/>
  <dgm:catLst>
    <dgm:cat type="simple" pri="102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4.xml><?xml version="1.0" encoding="utf-8"?>
<dgm:styleDef xmlns:dgm="http://schemas.openxmlformats.org/drawingml/2006/diagram" xmlns:a="http://schemas.openxmlformats.org/drawingml/2006/main" uniqueId="urn:microsoft.com/office/officeart/2005/8/quickstyle/simple2">
  <dgm:title val=""/>
  <dgm:desc val=""/>
  <dgm:catLst>
    <dgm:cat type="simple" pri="102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5.xml><?xml version="1.0" encoding="utf-8"?>
<dgm:styleDef xmlns:dgm="http://schemas.openxmlformats.org/drawingml/2006/diagram" xmlns:a="http://schemas.openxmlformats.org/drawingml/2006/main" uniqueId="urn:microsoft.com/office/officeart/2005/8/quickstyle/simple2">
  <dgm:title val=""/>
  <dgm:desc val=""/>
  <dgm:catLst>
    <dgm:cat type="simple" pri="102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6.xml><?xml version="1.0" encoding="utf-8"?>
<dgm:styleDef xmlns:dgm="http://schemas.openxmlformats.org/drawingml/2006/diagram" xmlns:a="http://schemas.openxmlformats.org/drawingml/2006/main" uniqueId="urn:microsoft.com/office/officeart/2005/8/quickstyle/simple2">
  <dgm:title val=""/>
  <dgm:desc val=""/>
  <dgm:catLst>
    <dgm:cat type="simple" pri="102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7.xml><?xml version="1.0" encoding="utf-8"?>
<dgm:styleDef xmlns:dgm="http://schemas.openxmlformats.org/drawingml/2006/diagram" xmlns:a="http://schemas.openxmlformats.org/drawingml/2006/main" uniqueId="urn:microsoft.com/office/officeart/2005/8/quickstyle/simple2">
  <dgm:title val=""/>
  <dgm:desc val=""/>
  <dgm:catLst>
    <dgm:cat type="simple" pri="102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8.xml><?xml version="1.0" encoding="utf-8"?>
<dgm:styleDef xmlns:dgm="http://schemas.openxmlformats.org/drawingml/2006/diagram" xmlns:a="http://schemas.openxmlformats.org/drawingml/2006/main" uniqueId="urn:microsoft.com/office/officeart/2005/8/quickstyle/simple2">
  <dgm:title val=""/>
  <dgm:desc val=""/>
  <dgm:catLst>
    <dgm:cat type="simple" pri="102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1.xml"/><Relationship Id="rId2" Type="http://schemas.openxmlformats.org/officeDocument/2006/relationships/diagramData" Target="../diagrams/data1.xml"/><Relationship Id="rId1" Type="http://schemas.openxmlformats.org/officeDocument/2006/relationships/hyperlink" Target="#RecetteBar!A1"/><Relationship Id="rId6" Type="http://schemas.microsoft.com/office/2007/relationships/diagramDrawing" Target="../diagrams/drawing1.xml"/><Relationship Id="rId5" Type="http://schemas.openxmlformats.org/officeDocument/2006/relationships/diagramColors" Target="../diagrams/colors1.xml"/><Relationship Id="rId4" Type="http://schemas.openxmlformats.org/officeDocument/2006/relationships/diagramQuickStyle" Target="../diagrams/quickStyle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2.xml"/><Relationship Id="rId2" Type="http://schemas.openxmlformats.org/officeDocument/2006/relationships/diagramData" Target="../diagrams/data2.xml"/><Relationship Id="rId1" Type="http://schemas.openxmlformats.org/officeDocument/2006/relationships/hyperlink" Target="#RecetteBar!A1"/><Relationship Id="rId6" Type="http://schemas.microsoft.com/office/2007/relationships/diagramDrawing" Target="../diagrams/drawing2.xml"/><Relationship Id="rId5" Type="http://schemas.openxmlformats.org/officeDocument/2006/relationships/diagramColors" Target="../diagrams/colors2.xml"/><Relationship Id="rId4" Type="http://schemas.openxmlformats.org/officeDocument/2006/relationships/diagramQuickStyle" Target="../diagrams/quickStyle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3.xml"/><Relationship Id="rId2" Type="http://schemas.openxmlformats.org/officeDocument/2006/relationships/diagramData" Target="../diagrams/data3.xml"/><Relationship Id="rId1" Type="http://schemas.openxmlformats.org/officeDocument/2006/relationships/hyperlink" Target="#RecetteBar!A1"/><Relationship Id="rId6" Type="http://schemas.microsoft.com/office/2007/relationships/diagramDrawing" Target="../diagrams/drawing3.xml"/><Relationship Id="rId5" Type="http://schemas.openxmlformats.org/officeDocument/2006/relationships/diagramColors" Target="../diagrams/colors3.xml"/><Relationship Id="rId4" Type="http://schemas.openxmlformats.org/officeDocument/2006/relationships/diagramQuickStyle" Target="../diagrams/quickStyle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4.xml"/><Relationship Id="rId2" Type="http://schemas.openxmlformats.org/officeDocument/2006/relationships/diagramData" Target="../diagrams/data4.xml"/><Relationship Id="rId1" Type="http://schemas.openxmlformats.org/officeDocument/2006/relationships/hyperlink" Target="#RecetteBar!A1"/><Relationship Id="rId6" Type="http://schemas.microsoft.com/office/2007/relationships/diagramDrawing" Target="../diagrams/drawing4.xml"/><Relationship Id="rId5" Type="http://schemas.openxmlformats.org/officeDocument/2006/relationships/diagramColors" Target="../diagrams/colors4.xml"/><Relationship Id="rId4" Type="http://schemas.openxmlformats.org/officeDocument/2006/relationships/diagramQuickStyle" Target="../diagrams/quickStyle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5.xml"/><Relationship Id="rId2" Type="http://schemas.openxmlformats.org/officeDocument/2006/relationships/diagramData" Target="../diagrams/data5.xml"/><Relationship Id="rId1" Type="http://schemas.openxmlformats.org/officeDocument/2006/relationships/hyperlink" Target="#RecetteBar!A1"/><Relationship Id="rId6" Type="http://schemas.microsoft.com/office/2007/relationships/diagramDrawing" Target="../diagrams/drawing5.xml"/><Relationship Id="rId5" Type="http://schemas.openxmlformats.org/officeDocument/2006/relationships/diagramColors" Target="../diagrams/colors5.xml"/><Relationship Id="rId4" Type="http://schemas.openxmlformats.org/officeDocument/2006/relationships/diagramQuickStyle" Target="../diagrams/quickStyle5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6.xml"/><Relationship Id="rId2" Type="http://schemas.openxmlformats.org/officeDocument/2006/relationships/diagramData" Target="../diagrams/data6.xml"/><Relationship Id="rId1" Type="http://schemas.openxmlformats.org/officeDocument/2006/relationships/hyperlink" Target="#RecetteBar!A1"/><Relationship Id="rId6" Type="http://schemas.microsoft.com/office/2007/relationships/diagramDrawing" Target="../diagrams/drawing6.xml"/><Relationship Id="rId5" Type="http://schemas.openxmlformats.org/officeDocument/2006/relationships/diagramColors" Target="../diagrams/colors6.xml"/><Relationship Id="rId4" Type="http://schemas.openxmlformats.org/officeDocument/2006/relationships/diagramQuickStyle" Target="../diagrams/quickStyle6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7.xml"/><Relationship Id="rId2" Type="http://schemas.openxmlformats.org/officeDocument/2006/relationships/diagramData" Target="../diagrams/data7.xml"/><Relationship Id="rId1" Type="http://schemas.openxmlformats.org/officeDocument/2006/relationships/hyperlink" Target="#RecetteBar!A1"/><Relationship Id="rId6" Type="http://schemas.microsoft.com/office/2007/relationships/diagramDrawing" Target="../diagrams/drawing7.xml"/><Relationship Id="rId5" Type="http://schemas.openxmlformats.org/officeDocument/2006/relationships/diagramColors" Target="../diagrams/colors7.xml"/><Relationship Id="rId4" Type="http://schemas.openxmlformats.org/officeDocument/2006/relationships/diagramQuickStyle" Target="../diagrams/quickStyle7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8.xml"/><Relationship Id="rId2" Type="http://schemas.openxmlformats.org/officeDocument/2006/relationships/diagramData" Target="../diagrams/data8.xml"/><Relationship Id="rId1" Type="http://schemas.openxmlformats.org/officeDocument/2006/relationships/hyperlink" Target="#RecetteBar!A1"/><Relationship Id="rId6" Type="http://schemas.microsoft.com/office/2007/relationships/diagramDrawing" Target="../diagrams/drawing8.xml"/><Relationship Id="rId5" Type="http://schemas.openxmlformats.org/officeDocument/2006/relationships/diagramColors" Target="../diagrams/colors8.xml"/><Relationship Id="rId4" Type="http://schemas.openxmlformats.org/officeDocument/2006/relationships/diagramQuickStyle" Target="../diagrams/quickStyle8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19050</xdr:rowOff>
    </xdr:from>
    <xdr:to>
      <xdr:col>12</xdr:col>
      <xdr:colOff>190500</xdr:colOff>
      <xdr:row>0</xdr:row>
      <xdr:rowOff>439200</xdr:rowOff>
    </xdr:to>
    <xdr:graphicFrame macro="">
      <xdr:nvGraphicFramePr>
        <xdr:cNvPr id="2" name="Diagramme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99060</xdr:rowOff>
        </xdr:from>
        <xdr:to>
          <xdr:col>9</xdr:col>
          <xdr:colOff>327660</xdr:colOff>
          <xdr:row>1</xdr:row>
          <xdr:rowOff>441960</xdr:rowOff>
        </xdr:to>
        <xdr:sp macro="" textlink="">
          <xdr:nvSpPr>
            <xdr:cNvPr id="5121" name="OuvrirFormRecetteBar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480060</xdr:colOff>
          <xdr:row>1</xdr:row>
          <xdr:rowOff>99060</xdr:rowOff>
        </xdr:from>
        <xdr:to>
          <xdr:col>11</xdr:col>
          <xdr:colOff>83820</xdr:colOff>
          <xdr:row>1</xdr:row>
          <xdr:rowOff>449580</xdr:rowOff>
        </xdr:to>
        <xdr:sp macro="" textlink="">
          <xdr:nvSpPr>
            <xdr:cNvPr id="5122" name="CommandButton1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198120</xdr:colOff>
          <xdr:row>1</xdr:row>
          <xdr:rowOff>99060</xdr:rowOff>
        </xdr:from>
        <xdr:to>
          <xdr:col>13</xdr:col>
          <xdr:colOff>525780</xdr:colOff>
          <xdr:row>1</xdr:row>
          <xdr:rowOff>441960</xdr:rowOff>
        </xdr:to>
        <xdr:sp macro="" textlink="">
          <xdr:nvSpPr>
            <xdr:cNvPr id="5123" name="CommandButton2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11</xdr:col>
      <xdr:colOff>238125</xdr:colOff>
      <xdr:row>0</xdr:row>
      <xdr:rowOff>420150</xdr:rowOff>
    </xdr:to>
    <xdr:graphicFrame macro="">
      <xdr:nvGraphicFramePr>
        <xdr:cNvPr id="23" name="Diagramme 2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200025</xdr:colOff>
      <xdr:row>2</xdr:row>
      <xdr:rowOff>0</xdr:rowOff>
    </xdr:from>
    <xdr:to>
      <xdr:col>20</xdr:col>
      <xdr:colOff>714375</xdr:colOff>
      <xdr:row>3</xdr:row>
      <xdr:rowOff>171450</xdr:rowOff>
    </xdr:to>
    <xdr:sp macro="" textlink="">
      <xdr:nvSpPr>
        <xdr:cNvPr id="8" name="ZoneText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 txBox="1"/>
      </xdr:nvSpPr>
      <xdr:spPr>
        <a:xfrm>
          <a:off x="15573375" y="1714500"/>
          <a:ext cx="2038350" cy="60007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400" b="1">
              <a:solidFill>
                <a:srgbClr val="FF0000"/>
              </a:solidFill>
            </a:rPr>
            <a:t>Ne saisir</a:t>
          </a:r>
          <a:r>
            <a:rPr lang="fr-FR" sz="1400" b="1" baseline="0">
              <a:solidFill>
                <a:srgbClr val="FF0000"/>
              </a:solidFill>
            </a:rPr>
            <a:t> que dans les cellules blanche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15</xdr:row>
          <xdr:rowOff>22860</xdr:rowOff>
        </xdr:from>
        <xdr:to>
          <xdr:col>10</xdr:col>
          <xdr:colOff>388620</xdr:colOff>
          <xdr:row>15</xdr:row>
          <xdr:rowOff>335280</xdr:rowOff>
        </xdr:to>
        <xdr:sp macro="" textlink="">
          <xdr:nvSpPr>
            <xdr:cNvPr id="3075" name="BtnAjoutMonnaie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10</xdr:col>
      <xdr:colOff>19050</xdr:colOff>
      <xdr:row>0</xdr:row>
      <xdr:rowOff>420150</xdr:rowOff>
    </xdr:to>
    <xdr:graphicFrame macro="">
      <xdr:nvGraphicFramePr>
        <xdr:cNvPr id="6" name="Diagramme 5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121920</xdr:colOff>
          <xdr:row>1</xdr:row>
          <xdr:rowOff>60960</xdr:rowOff>
        </xdr:from>
        <xdr:to>
          <xdr:col>15</xdr:col>
          <xdr:colOff>449580</xdr:colOff>
          <xdr:row>1</xdr:row>
          <xdr:rowOff>411480</xdr:rowOff>
        </xdr:to>
        <xdr:sp macro="" textlink="">
          <xdr:nvSpPr>
            <xdr:cNvPr id="4097" name="Btn_Ajout_Boissons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9</xdr:col>
      <xdr:colOff>285750</xdr:colOff>
      <xdr:row>0</xdr:row>
      <xdr:rowOff>420150</xdr:rowOff>
    </xdr:to>
    <xdr:graphicFrame macro="">
      <xdr:nvGraphicFramePr>
        <xdr:cNvPr id="10" name="Diagramme 9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676275</xdr:colOff>
      <xdr:row>1</xdr:row>
      <xdr:rowOff>1050</xdr:rowOff>
    </xdr:to>
    <xdr:graphicFrame macro="">
      <xdr:nvGraphicFramePr>
        <xdr:cNvPr id="6" name="Diagramme 5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247650</xdr:colOff>
      <xdr:row>0</xdr:row>
      <xdr:rowOff>420150</xdr:rowOff>
    </xdr:to>
    <xdr:graphicFrame macro="">
      <xdr:nvGraphicFramePr>
        <xdr:cNvPr id="5" name="Diagramme 4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1</xdr:row>
      <xdr:rowOff>57151</xdr:rowOff>
    </xdr:from>
    <xdr:to>
      <xdr:col>6</xdr:col>
      <xdr:colOff>1183004</xdr:colOff>
      <xdr:row>1</xdr:row>
      <xdr:rowOff>777151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">
              <a:extLst>
                <a:ext uri="{FF2B5EF4-FFF2-40B4-BE49-F238E27FC236}">
                  <a16:creationId xmlns="" xmlns:a16="http://schemas.microsoft.com/office/drawing/2014/main" id="{00000000-0008-0000-07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299" y="561976"/>
              <a:ext cx="7096125" cy="72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123825</xdr:colOff>
      <xdr:row>1</xdr:row>
      <xdr:rowOff>57149</xdr:rowOff>
    </xdr:from>
    <xdr:to>
      <xdr:col>13</xdr:col>
      <xdr:colOff>295275</xdr:colOff>
      <xdr:row>1</xdr:row>
      <xdr:rowOff>828675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nnée">
              <a:extLst>
                <a:ext uri="{FF2B5EF4-FFF2-40B4-BE49-F238E27FC236}">
                  <a16:creationId xmlns="" xmlns:a16="http://schemas.microsoft.com/office/drawing/2014/main" id="{00000000-0008-0000-07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67725" y="561974"/>
              <a:ext cx="5048250" cy="72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0</xdr:colOff>
      <xdr:row>0</xdr:row>
      <xdr:rowOff>0</xdr:rowOff>
    </xdr:from>
    <xdr:to>
      <xdr:col>9</xdr:col>
      <xdr:colOff>152400</xdr:colOff>
      <xdr:row>0</xdr:row>
      <xdr:rowOff>420150</xdr:rowOff>
    </xdr:to>
    <xdr:graphicFrame macro="">
      <xdr:nvGraphicFramePr>
        <xdr:cNvPr id="6" name="Diagramme 5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304800</xdr:colOff>
          <xdr:row>1</xdr:row>
          <xdr:rowOff>922020</xdr:rowOff>
        </xdr:from>
        <xdr:to>
          <xdr:col>2</xdr:col>
          <xdr:colOff>106680</xdr:colOff>
          <xdr:row>1</xdr:row>
          <xdr:rowOff>1264920</xdr:rowOff>
        </xdr:to>
        <xdr:sp macro="" textlink="">
          <xdr:nvSpPr>
            <xdr:cNvPr id="10242" name="CommandButton1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47623</xdr:colOff>
      <xdr:row>2</xdr:row>
      <xdr:rowOff>28576</xdr:rowOff>
    </xdr:from>
    <xdr:to>
      <xdr:col>9</xdr:col>
      <xdr:colOff>525780</xdr:colOff>
      <xdr:row>2</xdr:row>
      <xdr:rowOff>676276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 1">
              <a:extLst>
                <a:ext uri="{FF2B5EF4-FFF2-40B4-BE49-F238E27FC236}">
                  <a16:creationId xmlns="" xmlns:a16="http://schemas.microsoft.com/office/drawing/2014/main" id="{00000000-0008-0000-08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623" y="1362076"/>
              <a:ext cx="9096377" cy="647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38100</xdr:colOff>
      <xdr:row>1</xdr:row>
      <xdr:rowOff>123825</xdr:rowOff>
    </xdr:from>
    <xdr:to>
      <xdr:col>9</xdr:col>
      <xdr:colOff>491880</xdr:colOff>
      <xdr:row>1</xdr:row>
      <xdr:rowOff>771825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nnée 1">
              <a:extLst>
                <a:ext uri="{FF2B5EF4-FFF2-40B4-BE49-F238E27FC236}">
                  <a16:creationId xmlns="" xmlns:a16="http://schemas.microsoft.com/office/drawing/2014/main" id="{00000000-0008-0000-08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100" y="628650"/>
              <a:ext cx="9072000" cy="64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0</xdr:colOff>
      <xdr:row>0</xdr:row>
      <xdr:rowOff>0</xdr:rowOff>
    </xdr:from>
    <xdr:to>
      <xdr:col>9</xdr:col>
      <xdr:colOff>419100</xdr:colOff>
      <xdr:row>0</xdr:row>
      <xdr:rowOff>420150</xdr:rowOff>
    </xdr:to>
    <xdr:graphicFrame macro="">
      <xdr:nvGraphicFramePr>
        <xdr:cNvPr id="4" name="Diagramme 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Pidou" refreshedDate="45605.460571296295" createdVersion="6" refreshedVersion="6" minRefreshableVersion="3" recordCount="435">
  <cacheSource type="worksheet">
    <worksheetSource name="Tab_ConsoBar"/>
  </cacheSource>
  <cacheFields count="13">
    <cacheField name="ID" numFmtId="0">
      <sharedItems containsSemiMixedTypes="0" containsString="0" containsNumber="1" containsInteger="1" minValue="1" maxValue="594"/>
    </cacheField>
    <cacheField name="Date" numFmtId="14">
      <sharedItems containsDate="1" containsMixedTypes="1" minDate="2016-01-31T00:00:00" maxDate="2018-09-02T00:00:00"/>
    </cacheField>
    <cacheField name="Boissons" numFmtId="0">
      <sharedItems count="22">
        <s v="Saumur Rouge"/>
        <s v="Saint Nicolas 0,75 cl"/>
        <s v="Rosé"/>
        <s v="Blanc"/>
        <s v="Bières"/>
        <s v="Perrier"/>
        <s v="Schweppes"/>
        <s v="Coca"/>
        <s v="Eau Alix"/>
        <s v="Mousseux"/>
        <s v="Panaché"/>
        <s v="Café"/>
        <s v="Orangina"/>
        <s v="Eau 1,5"/>
        <s v="Champigny"/>
        <s v="Bieres sup"/>
        <s v="Ricqles"/>
        <s v="Bière Pression"/>
        <s v="Saint Nicolas 0,50"/>
        <s v="Cidre 0,25" u="1"/>
        <s v="Saint Nicolas" u="1"/>
        <s v="Cidre" u="1"/>
      </sharedItems>
    </cacheField>
    <cacheField name="Début Frigo" numFmtId="0">
      <sharedItems containsSemiMixedTypes="0" containsString="0" containsNumber="1" minValue="0" maxValue="54"/>
    </cacheField>
    <cacheField name="Fin de Grigo" numFmtId="0">
      <sharedItems containsMixedTypes="1" containsNumber="1" minValue="0" maxValue="58"/>
    </cacheField>
    <cacheField name="Sortie Cave" numFmtId="0">
      <sharedItems containsSemiMixedTypes="0" containsString="0" containsNumber="1" minValue="0" maxValue="311"/>
    </cacheField>
    <cacheField name="Boissons Consommées" numFmtId="0">
      <sharedItems containsSemiMixedTypes="0" containsString="0" containsNumber="1" minValue="-25" maxValue="297"/>
    </cacheField>
    <cacheField name="Prix de vente" numFmtId="44">
      <sharedItems containsSemiMixedTypes="0" containsString="0" containsNumber="1" minValue="0" maxValue="10"/>
    </cacheField>
    <cacheField name="Prix Achat" numFmtId="44">
      <sharedItems containsSemiMixedTypes="0" containsString="0" containsNumber="1" minValue="0" maxValue="7.56"/>
    </cacheField>
    <cacheField name="Bénéfice" numFmtId="44">
      <sharedItems containsSemiMixedTypes="0" containsString="0" containsNumber="1" minValue="-312" maxValue="421.73999999999995"/>
    </cacheField>
    <cacheField name="Total Ventes" numFmtId="44">
      <sharedItems containsSemiMixedTypes="0" containsString="0" containsNumber="1" minValue="-12.5" maxValue="891"/>
    </cacheField>
    <cacheField name="Mois" numFmtId="0">
      <sharedItems count="12">
        <s v="décembre"/>
        <s v="octobre"/>
        <s v="janvier"/>
        <s v="novembre"/>
        <s v="février"/>
        <s v="septembre"/>
        <s v="août"/>
        <s v="juillet"/>
        <s v="juin"/>
        <s v="mai"/>
        <s v="avril"/>
        <s v="mars"/>
      </sharedItems>
    </cacheField>
    <cacheField name="Année" numFmtId="0">
      <sharedItems containsSemiMixedTypes="0" containsString="0" containsNumber="1" containsInteger="1" minValue="2016" maxValue="2024" count="6">
        <n v="2018"/>
        <n v="2017"/>
        <n v="2016"/>
        <n v="2019"/>
        <n v="2023"/>
        <n v="2024"/>
      </sharedItems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ichel Pidou" refreshedDate="45605.460571412033" createdVersion="6" refreshedVersion="6" minRefreshableVersion="3" recordCount="177">
  <cacheSource type="worksheet">
    <worksheetSource name="TabRecetteBar"/>
  </cacheSource>
  <cacheFields count="7">
    <cacheField name="ID" numFmtId="0">
      <sharedItems containsSemiMixedTypes="0" containsString="0" containsNumber="1" containsInteger="1" minValue="1" maxValue="152"/>
    </cacheField>
    <cacheField name="Date" numFmtId="14">
      <sharedItems containsSemiMixedTypes="0" containsNonDate="0" containsDate="1" containsString="0" minDate="2023-01-30T00:00:00" maxDate="2024-10-31T00:00:00" count="16">
        <d v="2023-01-30T00:00:00"/>
        <d v="2023-01-31T00:00:00"/>
        <d v="2023-02-28T00:00:00"/>
        <d v="2023-03-31T00:00:00"/>
        <d v="2024-01-31T00:00:00"/>
        <d v="2024-02-28T00:00:00"/>
        <d v="2024-03-31T00:00:00"/>
        <d v="2024-04-30T00:00:00"/>
        <d v="2024-05-30T00:00:00"/>
        <d v="2024-06-30T00:00:00"/>
        <d v="2024-07-31T00:00:00"/>
        <d v="2024-08-31T00:00:00"/>
        <d v="2024-09-30T00:00:00"/>
        <d v="2024-10-30T00:00:00"/>
        <d v="2023-04-30T00:00:00"/>
        <d v="2023-05-30T00:00:00"/>
      </sharedItems>
      <fieldGroup par="6" base="1">
        <rangePr groupBy="months" startDate="2023-01-30T00:00:00" endDate="2024-10-31T00:00:00"/>
        <groupItems count="14">
          <s v="&lt;30/01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10/2024"/>
        </groupItems>
      </fieldGroup>
    </cacheField>
    <cacheField name="Désignation" numFmtId="0">
      <sharedItems count="20">
        <s v="Recette Bar"/>
        <s v="Divers recette"/>
        <s v="Achat autre boisson"/>
        <s v="Frais généraux"/>
        <s v="Frais de déplacement"/>
        <s v="Divers dépense"/>
        <s v="Frais de réception"/>
        <s v="Boules"/>
        <s v="Cotisations"/>
        <s v="Engagements"/>
        <s v="Crédit mois précédent"/>
        <s v="Intérêt banque"/>
        <s v="Manque à gagner"/>
        <s v="Achat vin"/>
        <s v="Frais de fonctionnement"/>
        <s v="Frais de bureau"/>
        <s v="Entretien"/>
        <s v="Divers"/>
        <s v="Réception recette"/>
        <s v="Excedent"/>
      </sharedItems>
    </cacheField>
    <cacheField name="Montant" numFmtId="165">
      <sharedItems containsSemiMixedTypes="0" containsString="0" containsNumber="1" minValue="-5.12" maxValue="1892.39" count="160">
        <n v="944.33"/>
        <n v="102.5"/>
        <n v="161.02000000000001"/>
        <n v="35.49"/>
        <n v="29.5"/>
        <n v="5"/>
        <n v="35.35"/>
        <n v="62"/>
        <n v="45"/>
        <n v="80"/>
        <n v="72.5"/>
        <n v="7.1"/>
        <n v="51.53"/>
        <n v="1008.42"/>
        <n v="153"/>
        <n v="803"/>
        <n v="10"/>
        <n v="28.5"/>
        <n v="36"/>
        <n v="-5.12"/>
        <n v="1084.5"/>
        <n v="431.91"/>
        <n v="58.13"/>
        <n v="448.88"/>
        <n v="54.99"/>
        <n v="232"/>
        <n v="52.94"/>
        <n v="185.31"/>
        <n v="273.48"/>
        <n v="28.99"/>
        <n v="1253.7"/>
        <n v="67.41"/>
        <n v="102.77"/>
        <n v="38.21"/>
        <n v="9.24"/>
        <n v="4.49"/>
        <n v="768.67"/>
        <n v="81.95"/>
        <n v="5.91"/>
        <n v="877.51"/>
        <n v="68"/>
        <n v="3"/>
        <n v="15"/>
        <n v="17.79"/>
        <n v="121.72"/>
        <n v="412.8"/>
        <n v="156.12"/>
        <n v="622.82000000000005"/>
        <n v="6.71"/>
        <n v="1010.71"/>
        <n v="105"/>
        <n v="57.3"/>
        <n v="844"/>
        <n v="23.98"/>
        <n v="1.29"/>
        <n v="1299"/>
        <n v="53.36"/>
        <n v="748.97"/>
        <n v="29.48"/>
        <n v="998.24"/>
        <n v="151"/>
        <n v="22.5"/>
        <n v="88"/>
        <n v="1.44"/>
        <n v="47.05"/>
        <n v="424.94"/>
        <n v="9.82"/>
        <n v="843.6"/>
        <n v="1892.39"/>
        <n v="163.98"/>
        <n v="1152.6400000000001"/>
        <n v="100"/>
        <n v="32"/>
        <n v="27.5"/>
        <n v="30"/>
        <n v="1069.3"/>
        <n v="660.65"/>
        <n v="3.76"/>
        <n v="972"/>
        <n v="52"/>
        <n v="165"/>
        <n v="466.68"/>
        <n v="293.08"/>
        <n v="581.53"/>
        <n v="44.95"/>
        <n v="13.06"/>
        <n v="91.08"/>
        <n v="1464"/>
        <n v="12.6"/>
        <n v="208.4"/>
        <n v="27.29"/>
        <n v="248.21"/>
        <n v="57.5"/>
        <n v="230"/>
        <n v="8.32"/>
        <n v="772.82"/>
        <n v="8"/>
        <n v="21"/>
        <n v="1566"/>
        <n v="100.76"/>
        <n v="78"/>
        <n v="837.22"/>
        <n v="48"/>
        <n v="14.6"/>
        <n v="103.86"/>
        <n v="145.94999999999999"/>
        <n v="1105.52"/>
        <n v="42"/>
        <n v="188"/>
        <n v="16.68"/>
        <n v="1018.06"/>
        <n v="97"/>
        <n v="6"/>
        <n v="355.47"/>
        <n v="6.44"/>
        <n v="1084.8"/>
        <n v="142.94"/>
        <n v="163.16"/>
        <n v="245.29"/>
        <n v="16.38"/>
        <n v="765.85"/>
        <n v="82.5"/>
        <n v="10.5"/>
        <n v="139.33000000000001"/>
        <n v="134.94999999999999"/>
        <n v="50"/>
        <n v="7.85"/>
        <n v="1162.44"/>
        <n v="94"/>
        <n v="99"/>
        <n v="13.8"/>
        <n v="69.989999999999995"/>
        <n v="615.54999999999995"/>
        <n v="159.47999999999999"/>
        <n v="32.159999999999997"/>
        <n v="872.75"/>
        <n v="59"/>
        <n v="98"/>
        <n v="139"/>
        <n v="43"/>
        <n v="914.85"/>
        <n v="58"/>
        <n v="96"/>
        <n v="19.75"/>
        <n v="959.52"/>
        <n v="67"/>
        <n v="108.19"/>
        <n v="400.15"/>
        <n v="71.67"/>
        <n v="650.70000000000005"/>
        <n v="2"/>
        <n v="4.1500000000000004"/>
        <n v="1149"/>
        <n v="89.04"/>
        <n v="562.5"/>
        <n v="110.33"/>
        <n v="1234.74"/>
        <n v="104"/>
        <n v="37.9"/>
        <n v="18.239999999999998"/>
      </sharedItems>
    </cacheField>
    <cacheField name="Mois" numFmtId="0">
      <sharedItems count="10">
        <s v="janvier"/>
        <s v="février"/>
        <s v="mars"/>
        <s v="avril"/>
        <s v="mai"/>
        <s v="juin"/>
        <s v="juillet"/>
        <s v="août"/>
        <s v="septembre"/>
        <s v="octobre"/>
      </sharedItems>
    </cacheField>
    <cacheField name="Année" numFmtId="0">
      <sharedItems containsSemiMixedTypes="0" containsString="0" containsNumber="1" containsInteger="1" minValue="2023" maxValue="2024" count="2">
        <n v="2023"/>
        <n v="2024"/>
      </sharedItems>
    </cacheField>
    <cacheField name="Années" numFmtId="0" databaseField="0">
      <fieldGroup base="1">
        <rangePr groupBy="years" startDate="2023-01-30T00:00:00" endDate="2024-10-31T00:00:00"/>
        <groupItems count="4">
          <s v="&lt;30/01/2023"/>
          <s v="2023"/>
          <s v="2024"/>
          <s v="&gt;31/10/2024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5">
  <r>
    <n v="353"/>
    <s v="31/12/2018"/>
    <x v="0"/>
    <n v="34.5"/>
    <n v="28"/>
    <n v="145"/>
    <n v="151.5"/>
    <n v="0"/>
    <n v="0"/>
    <n v="0"/>
    <n v="0"/>
    <x v="0"/>
    <x v="0"/>
  </r>
  <r>
    <n v="354"/>
    <s v="31/12/2018"/>
    <x v="1"/>
    <n v="12"/>
    <n v="24"/>
    <n v="87"/>
    <n v="75"/>
    <n v="4.5"/>
    <n v="2.48"/>
    <n v="151.5"/>
    <n v="337.5"/>
    <x v="0"/>
    <x v="0"/>
  </r>
  <r>
    <n v="355"/>
    <s v="31/12/2018"/>
    <x v="2"/>
    <n v="27"/>
    <n v="36"/>
    <n v="123"/>
    <n v="114"/>
    <n v="3"/>
    <n v="1.58"/>
    <n v="161.88"/>
    <n v="342"/>
    <x v="0"/>
    <x v="0"/>
  </r>
  <r>
    <n v="356"/>
    <s v="31/12/2018"/>
    <x v="3"/>
    <n v="12"/>
    <n v="11.5"/>
    <n v="35"/>
    <n v="35.5"/>
    <n v="3"/>
    <n v="1.5"/>
    <n v="53.25"/>
    <n v="106.5"/>
    <x v="0"/>
    <x v="0"/>
  </r>
  <r>
    <n v="357"/>
    <s v="31/12/2018"/>
    <x v="4"/>
    <n v="21"/>
    <n v="14"/>
    <n v="56"/>
    <n v="63"/>
    <n v="1.5"/>
    <n v="0.46"/>
    <n v="65.52"/>
    <n v="94.5"/>
    <x v="0"/>
    <x v="0"/>
  </r>
  <r>
    <n v="358"/>
    <s v="31/12/2018"/>
    <x v="5"/>
    <n v="18"/>
    <n v="25"/>
    <n v="18"/>
    <n v="11"/>
    <n v="1.5"/>
    <n v="0.5"/>
    <n v="11"/>
    <n v="16.5"/>
    <x v="0"/>
    <x v="0"/>
  </r>
  <r>
    <n v="359"/>
    <s v="31/12/2018"/>
    <x v="6"/>
    <n v="10"/>
    <n v="10"/>
    <n v="6"/>
    <n v="6"/>
    <n v="0"/>
    <n v="0"/>
    <n v="0"/>
    <n v="0"/>
    <x v="0"/>
    <x v="0"/>
  </r>
  <r>
    <n v="360"/>
    <s v="31/12/2018"/>
    <x v="7"/>
    <n v="15"/>
    <n v="8"/>
    <n v="0"/>
    <n v="7"/>
    <n v="1.5"/>
    <n v="0.56999999999999995"/>
    <n v="6.5100000000000007"/>
    <n v="10.5"/>
    <x v="0"/>
    <x v="0"/>
  </r>
  <r>
    <n v="361"/>
    <s v="31/12/2018"/>
    <x v="8"/>
    <n v="10"/>
    <n v="28"/>
    <n v="36"/>
    <n v="18"/>
    <n v="0.6"/>
    <n v="0.14000000000000001"/>
    <n v="8.2799999999999994"/>
    <n v="10.799999999999999"/>
    <x v="0"/>
    <x v="0"/>
  </r>
  <r>
    <n v="362"/>
    <s v="31/12/2018"/>
    <x v="9"/>
    <n v="12"/>
    <n v="21"/>
    <n v="14"/>
    <n v="5"/>
    <n v="10"/>
    <n v="7.56"/>
    <n v="12.200000000000003"/>
    <n v="50"/>
    <x v="0"/>
    <x v="0"/>
  </r>
  <r>
    <n v="363"/>
    <s v="31/12/2018"/>
    <x v="10"/>
    <n v="15"/>
    <n v="17"/>
    <n v="9"/>
    <n v="7"/>
    <n v="1.5"/>
    <n v="0.22"/>
    <n v="8.9600000000000009"/>
    <n v="10.5"/>
    <x v="0"/>
    <x v="0"/>
  </r>
  <r>
    <n v="338"/>
    <s v="31/10/2018"/>
    <x v="11"/>
    <n v="0"/>
    <n v="0"/>
    <n v="4"/>
    <n v="4"/>
    <n v="0.5"/>
    <n v="0.1"/>
    <n v="1.6"/>
    <n v="2"/>
    <x v="1"/>
    <x v="0"/>
  </r>
  <r>
    <n v="339"/>
    <s v="31/10/2018"/>
    <x v="10"/>
    <n v="15"/>
    <n v="4"/>
    <n v="10"/>
    <n v="21"/>
    <n v="1.5"/>
    <n v="0.22"/>
    <n v="26.88"/>
    <n v="31.5"/>
    <x v="1"/>
    <x v="0"/>
  </r>
  <r>
    <n v="303"/>
    <s v="31/01/2018"/>
    <x v="1"/>
    <n v="28"/>
    <n v="37"/>
    <n v="70"/>
    <n v="61"/>
    <n v="4.5"/>
    <n v="2.48"/>
    <n v="123.22"/>
    <n v="274.5"/>
    <x v="2"/>
    <x v="0"/>
  </r>
  <r>
    <n v="304"/>
    <s v="31/01/2018"/>
    <x v="2"/>
    <n v="32.5"/>
    <n v="28.5"/>
    <n v="142"/>
    <n v="146"/>
    <n v="3"/>
    <n v="1.58"/>
    <n v="207.32"/>
    <n v="438"/>
    <x v="2"/>
    <x v="0"/>
  </r>
  <r>
    <n v="305"/>
    <s v="31/01/2018"/>
    <x v="3"/>
    <n v="16.5"/>
    <n v="13"/>
    <n v="15"/>
    <n v="18.5"/>
    <n v="3"/>
    <n v="1.5"/>
    <n v="27.75"/>
    <n v="55.5"/>
    <x v="2"/>
    <x v="0"/>
  </r>
  <r>
    <n v="306"/>
    <s v="31/01/2018"/>
    <x v="4"/>
    <n v="23"/>
    <n v="16"/>
    <n v="72"/>
    <n v="79"/>
    <n v="1.5"/>
    <n v="0.46"/>
    <n v="82.16"/>
    <n v="118.5"/>
    <x v="2"/>
    <x v="0"/>
  </r>
  <r>
    <n v="307"/>
    <s v="31/01/2018"/>
    <x v="5"/>
    <n v="25"/>
    <n v="25"/>
    <n v="27"/>
    <n v="27"/>
    <n v="1.5"/>
    <n v="0.5"/>
    <n v="27"/>
    <n v="40.5"/>
    <x v="2"/>
    <x v="0"/>
  </r>
  <r>
    <n v="308"/>
    <s v="31/01/2018"/>
    <x v="6"/>
    <n v="4"/>
    <n v="4"/>
    <n v="0"/>
    <n v="0"/>
    <n v="0"/>
    <n v="0"/>
    <n v="0"/>
    <n v="0"/>
    <x v="2"/>
    <x v="0"/>
  </r>
  <r>
    <n v="309"/>
    <s v="31/01/2018"/>
    <x v="7"/>
    <n v="14"/>
    <n v="11"/>
    <n v="0"/>
    <n v="3"/>
    <n v="1.5"/>
    <n v="0.56999999999999995"/>
    <n v="2.79"/>
    <n v="4.5"/>
    <x v="2"/>
    <x v="0"/>
  </r>
  <r>
    <n v="311"/>
    <s v="31/01/2018"/>
    <x v="9"/>
    <n v="13"/>
    <n v="16"/>
    <n v="9"/>
    <n v="6"/>
    <n v="10"/>
    <n v="7.56"/>
    <n v="14.640000000000002"/>
    <n v="60"/>
    <x v="2"/>
    <x v="0"/>
  </r>
  <r>
    <n v="312"/>
    <s v="31/01/2018"/>
    <x v="12"/>
    <n v="20"/>
    <n v="18"/>
    <n v="16"/>
    <n v="18"/>
    <n v="1.5"/>
    <n v="0.68"/>
    <n v="14.76"/>
    <n v="27"/>
    <x v="2"/>
    <x v="0"/>
  </r>
  <r>
    <n v="313"/>
    <s v="31/01/2018"/>
    <x v="10"/>
    <n v="11"/>
    <n v="20"/>
    <n v="20"/>
    <n v="11"/>
    <n v="1.5"/>
    <n v="0.22"/>
    <n v="14.08"/>
    <n v="16.5"/>
    <x v="2"/>
    <x v="0"/>
  </r>
  <r>
    <n v="314"/>
    <s v="31/01/2018"/>
    <x v="13"/>
    <n v="0"/>
    <n v="0"/>
    <n v="1"/>
    <n v="1"/>
    <n v="1"/>
    <n v="0.2"/>
    <n v="0.8"/>
    <n v="1"/>
    <x v="2"/>
    <x v="0"/>
  </r>
  <r>
    <n v="340"/>
    <s v="30/11/2018"/>
    <x v="0"/>
    <n v="7.5"/>
    <n v="24.5"/>
    <n v="301"/>
    <n v="284"/>
    <n v="0"/>
    <n v="0"/>
    <n v="0"/>
    <n v="0"/>
    <x v="3"/>
    <x v="0"/>
  </r>
  <r>
    <n v="341"/>
    <s v="30/11/2018"/>
    <x v="1"/>
    <n v="10"/>
    <n v="12"/>
    <n v="157"/>
    <n v="155"/>
    <n v="4.5"/>
    <n v="2.48"/>
    <n v="313.10000000000002"/>
    <n v="697.5"/>
    <x v="3"/>
    <x v="0"/>
  </r>
  <r>
    <n v="342"/>
    <s v="30/11/2018"/>
    <x v="2"/>
    <n v="22"/>
    <n v="27"/>
    <n v="135"/>
    <n v="130"/>
    <n v="3"/>
    <n v="1.58"/>
    <n v="184.6"/>
    <n v="390"/>
    <x v="3"/>
    <x v="0"/>
  </r>
  <r>
    <n v="343"/>
    <s v="30/11/2018"/>
    <x v="3"/>
    <n v="8.5"/>
    <n v="12"/>
    <n v="26"/>
    <n v="22.5"/>
    <n v="3"/>
    <n v="1.5"/>
    <n v="33.75"/>
    <n v="67.5"/>
    <x v="3"/>
    <x v="0"/>
  </r>
  <r>
    <n v="344"/>
    <s v="30/11/2018"/>
    <x v="4"/>
    <n v="17"/>
    <n v="21"/>
    <n v="102"/>
    <n v="98"/>
    <n v="1.5"/>
    <n v="0.46"/>
    <n v="101.92"/>
    <n v="147"/>
    <x v="3"/>
    <x v="0"/>
  </r>
  <r>
    <n v="345"/>
    <s v="30/11/2018"/>
    <x v="5"/>
    <n v="15"/>
    <n v="18"/>
    <n v="24"/>
    <n v="21"/>
    <n v="1.5"/>
    <n v="0.5"/>
    <n v="21"/>
    <n v="31.5"/>
    <x v="3"/>
    <x v="0"/>
  </r>
  <r>
    <n v="347"/>
    <s v="30/11/2018"/>
    <x v="7"/>
    <n v="5"/>
    <n v="15"/>
    <n v="16"/>
    <n v="6"/>
    <n v="1.5"/>
    <n v="0.56999999999999995"/>
    <n v="5.58"/>
    <n v="9"/>
    <x v="3"/>
    <x v="0"/>
  </r>
  <r>
    <n v="348"/>
    <s v="30/11/2018"/>
    <x v="8"/>
    <n v="12"/>
    <n v="10"/>
    <n v="24"/>
    <n v="26"/>
    <n v="0.6"/>
    <n v="0.14000000000000001"/>
    <n v="11.959999999999999"/>
    <n v="15.6"/>
    <x v="3"/>
    <x v="0"/>
  </r>
  <r>
    <n v="349"/>
    <s v="30/11/2018"/>
    <x v="9"/>
    <n v="13"/>
    <n v="12"/>
    <n v="8"/>
    <n v="9"/>
    <n v="10"/>
    <n v="7.56"/>
    <n v="21.960000000000004"/>
    <n v="90"/>
    <x v="3"/>
    <x v="0"/>
  </r>
  <r>
    <n v="350"/>
    <s v="30/11/2018"/>
    <x v="12"/>
    <n v="13"/>
    <n v="18"/>
    <n v="18"/>
    <n v="13"/>
    <n v="1.5"/>
    <n v="0.68"/>
    <n v="10.66"/>
    <n v="19.5"/>
    <x v="3"/>
    <x v="0"/>
  </r>
  <r>
    <n v="351"/>
    <s v="30/11/2018"/>
    <x v="13"/>
    <n v="0"/>
    <n v="0"/>
    <n v="22"/>
    <n v="22"/>
    <n v="1"/>
    <n v="0.2"/>
    <n v="17.600000000000001"/>
    <n v="22"/>
    <x v="3"/>
    <x v="0"/>
  </r>
  <r>
    <n v="352"/>
    <s v="30/11/2018"/>
    <x v="10"/>
    <n v="4"/>
    <n v="15"/>
    <n v="15"/>
    <n v="4"/>
    <n v="1.5"/>
    <n v="0.22"/>
    <n v="5.12"/>
    <n v="6"/>
    <x v="3"/>
    <x v="0"/>
  </r>
  <r>
    <n v="327"/>
    <s v="30/10/2018"/>
    <x v="0"/>
    <n v="34.5"/>
    <n v="7.5"/>
    <n v="170"/>
    <n v="197"/>
    <n v="0"/>
    <n v="0"/>
    <n v="0"/>
    <n v="0"/>
    <x v="1"/>
    <x v="0"/>
  </r>
  <r>
    <n v="328"/>
    <s v="30/10/2018"/>
    <x v="1"/>
    <n v="39"/>
    <n v="10"/>
    <n v="32"/>
    <n v="61"/>
    <n v="4.5"/>
    <n v="2.48"/>
    <n v="123.22"/>
    <n v="274.5"/>
    <x v="1"/>
    <x v="0"/>
  </r>
  <r>
    <n v="329"/>
    <s v="30/10/2018"/>
    <x v="2"/>
    <n v="40.5"/>
    <n v="22"/>
    <n v="98"/>
    <n v="116.5"/>
    <n v="3"/>
    <n v="1.58"/>
    <n v="165.42999999999998"/>
    <n v="349.5"/>
    <x v="1"/>
    <x v="0"/>
  </r>
  <r>
    <n v="330"/>
    <s v="30/10/2018"/>
    <x v="3"/>
    <n v="8.5"/>
    <n v="8.5"/>
    <n v="20"/>
    <n v="20"/>
    <n v="3"/>
    <n v="1.5"/>
    <n v="30"/>
    <n v="60"/>
    <x v="1"/>
    <x v="0"/>
  </r>
  <r>
    <n v="331"/>
    <s v="30/10/2018"/>
    <x v="4"/>
    <n v="31"/>
    <n v="17"/>
    <n v="92"/>
    <n v="106"/>
    <n v="1.5"/>
    <n v="0.46"/>
    <n v="110.24000000000001"/>
    <n v="159"/>
    <x v="1"/>
    <x v="0"/>
  </r>
  <r>
    <n v="332"/>
    <s v="30/10/2018"/>
    <x v="5"/>
    <n v="19"/>
    <n v="15"/>
    <n v="30"/>
    <n v="34"/>
    <n v="1.5"/>
    <n v="0.5"/>
    <n v="34"/>
    <n v="51"/>
    <x v="1"/>
    <x v="0"/>
  </r>
  <r>
    <n v="333"/>
    <s v="30/10/2018"/>
    <x v="6"/>
    <n v="11"/>
    <n v="10"/>
    <n v="0"/>
    <n v="1"/>
    <n v="0"/>
    <n v="0"/>
    <n v="0"/>
    <n v="0"/>
    <x v="1"/>
    <x v="0"/>
  </r>
  <r>
    <n v="334"/>
    <s v="30/10/2018"/>
    <x v="7"/>
    <n v="8"/>
    <n v="5"/>
    <n v="0"/>
    <n v="3"/>
    <n v="1.5"/>
    <n v="0.56999999999999995"/>
    <n v="2.79"/>
    <n v="4.5"/>
    <x v="1"/>
    <x v="0"/>
  </r>
  <r>
    <n v="335"/>
    <s v="30/10/2018"/>
    <x v="8"/>
    <n v="21"/>
    <n v="12"/>
    <n v="12"/>
    <n v="21"/>
    <n v="0.6"/>
    <n v="0.14000000000000001"/>
    <n v="9.66"/>
    <n v="12.6"/>
    <x v="1"/>
    <x v="0"/>
  </r>
  <r>
    <n v="336"/>
    <s v="30/10/2018"/>
    <x v="9"/>
    <n v="14"/>
    <n v="13"/>
    <n v="0"/>
    <n v="1"/>
    <n v="10"/>
    <n v="7.56"/>
    <n v="2.4400000000000004"/>
    <n v="10"/>
    <x v="1"/>
    <x v="0"/>
  </r>
  <r>
    <n v="337"/>
    <s v="30/10/2018"/>
    <x v="12"/>
    <n v="11"/>
    <n v="13"/>
    <n v="12"/>
    <n v="10"/>
    <n v="1.5"/>
    <n v="0.68"/>
    <n v="8.1999999999999993"/>
    <n v="15"/>
    <x v="1"/>
    <x v="0"/>
  </r>
  <r>
    <n v="315"/>
    <s v="28/02/2018"/>
    <x v="0"/>
    <n v="47"/>
    <n v="23.5"/>
    <n v="133"/>
    <n v="156.5"/>
    <n v="0"/>
    <n v="0"/>
    <n v="0"/>
    <n v="0"/>
    <x v="4"/>
    <x v="0"/>
  </r>
  <r>
    <n v="316"/>
    <s v="28/02/2018"/>
    <x v="1"/>
    <n v="37"/>
    <n v="15"/>
    <n v="40"/>
    <n v="62"/>
    <n v="4.5"/>
    <n v="2.48"/>
    <n v="125.24"/>
    <n v="279"/>
    <x v="4"/>
    <x v="0"/>
  </r>
  <r>
    <n v="318"/>
    <s v="28/02/2018"/>
    <x v="3"/>
    <n v="13"/>
    <n v="6.5"/>
    <n v="23"/>
    <n v="29.5"/>
    <n v="3"/>
    <n v="1.5"/>
    <n v="44.25"/>
    <n v="88.5"/>
    <x v="4"/>
    <x v="0"/>
  </r>
  <r>
    <n v="319"/>
    <s v="28/02/2018"/>
    <x v="4"/>
    <n v="16"/>
    <n v="20"/>
    <n v="72"/>
    <n v="68"/>
    <n v="1.5"/>
    <n v="0.46"/>
    <n v="70.72"/>
    <n v="102"/>
    <x v="4"/>
    <x v="0"/>
  </r>
  <r>
    <n v="320"/>
    <s v="28/02/2018"/>
    <x v="5"/>
    <n v="25"/>
    <n v="17"/>
    <n v="20"/>
    <n v="28"/>
    <n v="1.5"/>
    <n v="0.5"/>
    <n v="28"/>
    <n v="42"/>
    <x v="4"/>
    <x v="0"/>
  </r>
  <r>
    <n v="321"/>
    <s v="28/02/2018"/>
    <x v="6"/>
    <n v="4"/>
    <n v="3"/>
    <n v="0"/>
    <n v="1"/>
    <n v="0"/>
    <n v="0"/>
    <n v="0"/>
    <n v="0"/>
    <x v="4"/>
    <x v="0"/>
  </r>
  <r>
    <n v="322"/>
    <s v="28/02/2018"/>
    <x v="7"/>
    <n v="11"/>
    <n v="9"/>
    <n v="0"/>
    <n v="2"/>
    <n v="1.5"/>
    <n v="0.56999999999999995"/>
    <n v="1.86"/>
    <n v="3"/>
    <x v="4"/>
    <x v="0"/>
  </r>
  <r>
    <n v="323"/>
    <s v="28/02/2018"/>
    <x v="8"/>
    <n v="28"/>
    <n v="9"/>
    <n v="24"/>
    <n v="43"/>
    <n v="0.6"/>
    <n v="0.14000000000000001"/>
    <n v="19.779999999999998"/>
    <n v="25.8"/>
    <x v="4"/>
    <x v="0"/>
  </r>
  <r>
    <n v="324"/>
    <s v="28/02/2018"/>
    <x v="9"/>
    <n v="16"/>
    <n v="15"/>
    <n v="0"/>
    <n v="1"/>
    <n v="10"/>
    <n v="7.56"/>
    <n v="2.4400000000000004"/>
    <n v="10"/>
    <x v="4"/>
    <x v="0"/>
  </r>
  <r>
    <n v="325"/>
    <s v="28/02/2018"/>
    <x v="12"/>
    <n v="18"/>
    <n v="20"/>
    <n v="15"/>
    <n v="13"/>
    <n v="1.5"/>
    <n v="0.68"/>
    <n v="10.66"/>
    <n v="19.5"/>
    <x v="4"/>
    <x v="0"/>
  </r>
  <r>
    <n v="326"/>
    <s v="28/02/2018"/>
    <x v="10"/>
    <n v="20"/>
    <n v="17"/>
    <n v="0"/>
    <n v="3"/>
    <n v="1.5"/>
    <n v="0.22"/>
    <n v="3.84"/>
    <n v="4.5"/>
    <x v="4"/>
    <x v="0"/>
  </r>
  <r>
    <n v="327"/>
    <d v="2018-09-01T00:00:00"/>
    <x v="0"/>
    <n v="27"/>
    <n v="34.5"/>
    <n v="150"/>
    <n v="142.5"/>
    <n v="0"/>
    <n v="0"/>
    <n v="0"/>
    <n v="0"/>
    <x v="5"/>
    <x v="0"/>
  </r>
  <r>
    <n v="328"/>
    <d v="2018-09-01T00:00:00"/>
    <x v="1"/>
    <n v="43"/>
    <n v="39"/>
    <n v="70"/>
    <n v="74"/>
    <n v="4.5"/>
    <n v="2.48"/>
    <n v="149.47999999999999"/>
    <n v="333"/>
    <x v="5"/>
    <x v="0"/>
  </r>
  <r>
    <n v="329"/>
    <d v="2018-09-01T00:00:00"/>
    <x v="2"/>
    <n v="23.5"/>
    <n v="40.5"/>
    <n v="115"/>
    <n v="98"/>
    <n v="3"/>
    <n v="1.58"/>
    <n v="139.16"/>
    <n v="294"/>
    <x v="5"/>
    <x v="0"/>
  </r>
  <r>
    <n v="330"/>
    <d v="2018-09-01T00:00:00"/>
    <x v="3"/>
    <n v="11.5"/>
    <n v="8.5"/>
    <n v="13"/>
    <n v="16"/>
    <n v="3"/>
    <n v="1.5"/>
    <n v="24"/>
    <n v="48"/>
    <x v="5"/>
    <x v="0"/>
  </r>
  <r>
    <n v="317"/>
    <d v="2018-02-28T00:00:00"/>
    <x v="2"/>
    <n v="28.5"/>
    <n v="30"/>
    <n v="123"/>
    <n v="121.5"/>
    <n v="3"/>
    <n v="1.58"/>
    <n v="172.53"/>
    <n v="364.5"/>
    <x v="4"/>
    <x v="0"/>
  </r>
  <r>
    <n v="302"/>
    <d v="2018-01-31T00:00:00"/>
    <x v="0"/>
    <n v="37"/>
    <n v="47"/>
    <n v="135"/>
    <n v="125"/>
    <n v="0"/>
    <n v="0"/>
    <n v="0"/>
    <n v="0"/>
    <x v="2"/>
    <x v="0"/>
  </r>
  <r>
    <n v="310"/>
    <d v="2018-01-31T00:00:00"/>
    <x v="8"/>
    <n v="21"/>
    <n v="28"/>
    <n v="60"/>
    <n v="53"/>
    <n v="0.6"/>
    <n v="0.14000000000000001"/>
    <n v="24.38"/>
    <n v="31.799999999999997"/>
    <x v="2"/>
    <x v="0"/>
  </r>
  <r>
    <n v="311"/>
    <d v="2017-12-31T00:00:00"/>
    <x v="0"/>
    <n v="36.5"/>
    <n v="37"/>
    <n v="140"/>
    <n v="139.5"/>
    <n v="0"/>
    <n v="0"/>
    <n v="0"/>
    <n v="0"/>
    <x v="0"/>
    <x v="1"/>
  </r>
  <r>
    <n v="312"/>
    <d v="2017-12-31T00:00:00"/>
    <x v="1"/>
    <n v="36"/>
    <n v="28"/>
    <n v="68"/>
    <n v="76"/>
    <n v="4.5"/>
    <n v="2.48"/>
    <n v="153.52000000000001"/>
    <n v="342"/>
    <x v="0"/>
    <x v="1"/>
  </r>
  <r>
    <n v="313"/>
    <d v="2017-12-31T00:00:00"/>
    <x v="2"/>
    <n v="39"/>
    <n v="32.5"/>
    <n v="170"/>
    <n v="176.5"/>
    <n v="3"/>
    <n v="1.58"/>
    <n v="250.63"/>
    <n v="529.5"/>
    <x v="0"/>
    <x v="1"/>
  </r>
  <r>
    <n v="314"/>
    <d v="2017-12-31T00:00:00"/>
    <x v="3"/>
    <n v="15"/>
    <n v="16.5"/>
    <n v="25"/>
    <n v="23.5"/>
    <n v="3"/>
    <n v="1.5"/>
    <n v="35.25"/>
    <n v="70.5"/>
    <x v="0"/>
    <x v="1"/>
  </r>
  <r>
    <n v="315"/>
    <d v="2017-12-31T00:00:00"/>
    <x v="4"/>
    <n v="17"/>
    <n v="23"/>
    <n v="101"/>
    <n v="95"/>
    <n v="1.5"/>
    <n v="0.46"/>
    <n v="98.8"/>
    <n v="142.5"/>
    <x v="0"/>
    <x v="1"/>
  </r>
  <r>
    <n v="316"/>
    <d v="2017-12-31T00:00:00"/>
    <x v="5"/>
    <n v="23"/>
    <n v="25"/>
    <n v="27"/>
    <n v="25"/>
    <n v="1.5"/>
    <n v="0.5"/>
    <n v="25"/>
    <n v="37.5"/>
    <x v="0"/>
    <x v="1"/>
  </r>
  <r>
    <n v="317"/>
    <d v="2017-12-31T00:00:00"/>
    <x v="6"/>
    <n v="6"/>
    <n v="4"/>
    <n v="0"/>
    <n v="2"/>
    <n v="0"/>
    <n v="0"/>
    <n v="0"/>
    <n v="0"/>
    <x v="0"/>
    <x v="1"/>
  </r>
  <r>
    <n v="318"/>
    <d v="2017-12-31T00:00:00"/>
    <x v="7"/>
    <n v="16"/>
    <n v="14"/>
    <n v="0"/>
    <n v="2"/>
    <n v="1.5"/>
    <n v="0.56999999999999995"/>
    <n v="1.86"/>
    <n v="3"/>
    <x v="0"/>
    <x v="1"/>
  </r>
  <r>
    <n v="319"/>
    <d v="2017-12-31T00:00:00"/>
    <x v="8"/>
    <n v="12"/>
    <n v="21"/>
    <n v="52"/>
    <n v="43"/>
    <n v="0.6"/>
    <n v="0.14000000000000001"/>
    <n v="19.779999999999998"/>
    <n v="25.8"/>
    <x v="0"/>
    <x v="1"/>
  </r>
  <r>
    <n v="320"/>
    <d v="2017-12-31T00:00:00"/>
    <x v="9"/>
    <n v="9"/>
    <n v="13"/>
    <n v="6"/>
    <n v="2"/>
    <n v="10"/>
    <n v="7.56"/>
    <n v="4.8800000000000008"/>
    <n v="20"/>
    <x v="0"/>
    <x v="1"/>
  </r>
  <r>
    <n v="321"/>
    <d v="2017-12-31T00:00:00"/>
    <x v="12"/>
    <n v="23"/>
    <n v="20"/>
    <n v="23"/>
    <n v="26"/>
    <n v="1.5"/>
    <n v="0.68"/>
    <n v="21.32"/>
    <n v="39"/>
    <x v="0"/>
    <x v="1"/>
  </r>
  <r>
    <n v="322"/>
    <d v="2017-12-31T00:00:00"/>
    <x v="10"/>
    <n v="17"/>
    <n v="11"/>
    <n v="0"/>
    <n v="6"/>
    <n v="1.5"/>
    <n v="0.22"/>
    <n v="7.68"/>
    <n v="9"/>
    <x v="0"/>
    <x v="1"/>
  </r>
  <r>
    <n v="323"/>
    <d v="2017-11-30T00:00:00"/>
    <x v="0"/>
    <n v="29"/>
    <n v="36.5"/>
    <n v="180"/>
    <n v="172.5"/>
    <n v="0"/>
    <n v="0"/>
    <n v="0"/>
    <n v="0"/>
    <x v="3"/>
    <x v="1"/>
  </r>
  <r>
    <n v="324"/>
    <d v="2017-11-30T00:00:00"/>
    <x v="1"/>
    <n v="30"/>
    <n v="36"/>
    <n v="99"/>
    <n v="93"/>
    <n v="4.5"/>
    <n v="2.48"/>
    <n v="187.86"/>
    <n v="418.5"/>
    <x v="3"/>
    <x v="1"/>
  </r>
  <r>
    <n v="325"/>
    <d v="2017-11-30T00:00:00"/>
    <x v="2"/>
    <n v="18"/>
    <n v="39"/>
    <n v="138"/>
    <n v="117"/>
    <n v="3"/>
    <n v="1.58"/>
    <n v="166.14"/>
    <n v="351"/>
    <x v="3"/>
    <x v="1"/>
  </r>
  <r>
    <n v="326"/>
    <d v="2017-11-30T00:00:00"/>
    <x v="3"/>
    <n v="10"/>
    <n v="15"/>
    <n v="32"/>
    <n v="27"/>
    <n v="3"/>
    <n v="1.5"/>
    <n v="40.5"/>
    <n v="81"/>
    <x v="3"/>
    <x v="1"/>
  </r>
  <r>
    <n v="327"/>
    <d v="2017-11-30T00:00:00"/>
    <x v="4"/>
    <n v="28"/>
    <n v="17"/>
    <n v="91"/>
    <n v="102"/>
    <n v="1.5"/>
    <n v="0.46"/>
    <n v="106.08"/>
    <n v="153"/>
    <x v="3"/>
    <x v="1"/>
  </r>
  <r>
    <n v="328"/>
    <d v="2017-11-30T00:00:00"/>
    <x v="5"/>
    <n v="11"/>
    <n v="23"/>
    <n v="49"/>
    <n v="37"/>
    <n v="1.5"/>
    <n v="0.5"/>
    <n v="37"/>
    <n v="55.5"/>
    <x v="3"/>
    <x v="1"/>
  </r>
  <r>
    <n v="329"/>
    <d v="2017-11-30T00:00:00"/>
    <x v="7"/>
    <n v="4"/>
    <n v="16"/>
    <n v="19"/>
    <n v="7"/>
    <n v="1.5"/>
    <n v="0.56999999999999995"/>
    <n v="6.5100000000000007"/>
    <n v="10.5"/>
    <x v="3"/>
    <x v="1"/>
  </r>
  <r>
    <n v="330"/>
    <d v="2017-11-30T00:00:00"/>
    <x v="8"/>
    <n v="19"/>
    <n v="12"/>
    <n v="21"/>
    <n v="28"/>
    <n v="0.6"/>
    <n v="0.14000000000000001"/>
    <n v="12.879999999999999"/>
    <n v="16.8"/>
    <x v="3"/>
    <x v="1"/>
  </r>
  <r>
    <n v="331"/>
    <d v="2017-11-30T00:00:00"/>
    <x v="9"/>
    <n v="3"/>
    <n v="9"/>
    <n v="24"/>
    <n v="18"/>
    <n v="10"/>
    <n v="7.56"/>
    <n v="43.920000000000009"/>
    <n v="180"/>
    <x v="3"/>
    <x v="1"/>
  </r>
  <r>
    <n v="332"/>
    <d v="2017-11-30T00:00:00"/>
    <x v="12"/>
    <n v="10"/>
    <n v="23"/>
    <n v="39"/>
    <n v="26"/>
    <n v="1.5"/>
    <n v="0.68"/>
    <n v="21.32"/>
    <n v="39"/>
    <x v="3"/>
    <x v="1"/>
  </r>
  <r>
    <n v="333"/>
    <d v="2017-11-30T00:00:00"/>
    <x v="13"/>
    <n v="23"/>
    <n v="7"/>
    <n v="7"/>
    <n v="23"/>
    <n v="1"/>
    <n v="0.2"/>
    <n v="18.400000000000002"/>
    <n v="23"/>
    <x v="3"/>
    <x v="1"/>
  </r>
  <r>
    <n v="334"/>
    <d v="2017-11-30T00:00:00"/>
    <x v="10"/>
    <n v="23"/>
    <n v="17"/>
    <n v="0"/>
    <n v="6"/>
    <n v="1.5"/>
    <n v="0.22"/>
    <n v="7.68"/>
    <n v="9"/>
    <x v="3"/>
    <x v="1"/>
  </r>
  <r>
    <n v="335"/>
    <d v="2017-11-30T00:00:00"/>
    <x v="11"/>
    <n v="0"/>
    <n v="0"/>
    <n v="8"/>
    <n v="8"/>
    <n v="0.5"/>
    <n v="0.1"/>
    <n v="3.2"/>
    <n v="4"/>
    <x v="3"/>
    <x v="1"/>
  </r>
  <r>
    <n v="336"/>
    <d v="2017-11-17T00:00:00"/>
    <x v="6"/>
    <n v="7"/>
    <n v="6"/>
    <n v="0"/>
    <n v="1"/>
    <n v="0"/>
    <n v="0"/>
    <n v="0"/>
    <n v="0"/>
    <x v="3"/>
    <x v="1"/>
  </r>
  <r>
    <n v="337"/>
    <d v="2017-10-30T00:00:00"/>
    <x v="0"/>
    <n v="39.5"/>
    <n v="29"/>
    <n v="190"/>
    <n v="200.5"/>
    <n v="0"/>
    <n v="0"/>
    <n v="0"/>
    <n v="0"/>
    <x v="1"/>
    <x v="1"/>
  </r>
  <r>
    <n v="338"/>
    <d v="2017-10-30T00:00:00"/>
    <x v="1"/>
    <n v="5"/>
    <n v="30"/>
    <n v="116"/>
    <n v="91"/>
    <n v="4.5"/>
    <n v="2.48"/>
    <n v="183.82"/>
    <n v="409.5"/>
    <x v="1"/>
    <x v="1"/>
  </r>
  <r>
    <n v="339"/>
    <d v="2017-10-30T00:00:00"/>
    <x v="3"/>
    <n v="6.5"/>
    <n v="10"/>
    <n v="40"/>
    <n v="36.5"/>
    <n v="3"/>
    <n v="1.5"/>
    <n v="54.75"/>
    <n v="109.5"/>
    <x v="1"/>
    <x v="1"/>
  </r>
  <r>
    <n v="340"/>
    <d v="2017-10-30T00:00:00"/>
    <x v="2"/>
    <n v="33.5"/>
    <n v="18"/>
    <n v="126"/>
    <n v="141.5"/>
    <n v="3"/>
    <n v="1.58"/>
    <n v="200.92999999999998"/>
    <n v="424.5"/>
    <x v="1"/>
    <x v="1"/>
  </r>
  <r>
    <n v="341"/>
    <d v="2017-10-30T00:00:00"/>
    <x v="4"/>
    <n v="26"/>
    <n v="28"/>
    <n v="72"/>
    <n v="70"/>
    <n v="1.5"/>
    <n v="0.46"/>
    <n v="72.8"/>
    <n v="105"/>
    <x v="1"/>
    <x v="1"/>
  </r>
  <r>
    <n v="342"/>
    <d v="2017-10-30T00:00:00"/>
    <x v="5"/>
    <n v="26"/>
    <n v="11"/>
    <n v="40"/>
    <n v="55"/>
    <n v="1.5"/>
    <n v="0.5"/>
    <n v="55"/>
    <n v="82.5"/>
    <x v="1"/>
    <x v="1"/>
  </r>
  <r>
    <n v="343"/>
    <d v="2017-10-30T00:00:00"/>
    <x v="6"/>
    <n v="7"/>
    <n v="7"/>
    <n v="0"/>
    <n v="0"/>
    <n v="0"/>
    <n v="0"/>
    <n v="0"/>
    <n v="0"/>
    <x v="1"/>
    <x v="1"/>
  </r>
  <r>
    <n v="344"/>
    <d v="2017-10-30T00:00:00"/>
    <x v="7"/>
    <n v="12"/>
    <n v="4"/>
    <n v="5"/>
    <n v="13"/>
    <n v="1.5"/>
    <n v="0.56999999999999995"/>
    <n v="12.09"/>
    <n v="19.5"/>
    <x v="1"/>
    <x v="1"/>
  </r>
  <r>
    <n v="345"/>
    <d v="2017-10-30T00:00:00"/>
    <x v="8"/>
    <n v="17"/>
    <n v="19"/>
    <n v="24"/>
    <n v="22"/>
    <n v="0.6"/>
    <n v="0.14000000000000001"/>
    <n v="10.119999999999999"/>
    <n v="13.2"/>
    <x v="1"/>
    <x v="1"/>
  </r>
  <r>
    <n v="346"/>
    <d v="2017-10-30T00:00:00"/>
    <x v="9"/>
    <n v="11"/>
    <n v="3"/>
    <n v="0"/>
    <n v="8"/>
    <n v="10"/>
    <n v="7.56"/>
    <n v="19.520000000000003"/>
    <n v="80"/>
    <x v="1"/>
    <x v="1"/>
  </r>
  <r>
    <n v="347"/>
    <d v="2017-10-30T00:00:00"/>
    <x v="12"/>
    <n v="23"/>
    <n v="10"/>
    <n v="9"/>
    <n v="22"/>
    <n v="1.5"/>
    <n v="0.68"/>
    <n v="18.04"/>
    <n v="33"/>
    <x v="1"/>
    <x v="1"/>
  </r>
  <r>
    <n v="348"/>
    <d v="2017-10-30T00:00:00"/>
    <x v="11"/>
    <n v="11"/>
    <n v="0"/>
    <n v="0"/>
    <n v="11"/>
    <n v="0.5"/>
    <n v="0.1"/>
    <n v="4.4000000000000004"/>
    <n v="5.5"/>
    <x v="1"/>
    <x v="1"/>
  </r>
  <r>
    <n v="349"/>
    <d v="2017-10-30T00:00:00"/>
    <x v="10"/>
    <n v="12"/>
    <n v="23"/>
    <n v="19"/>
    <n v="8"/>
    <n v="1.5"/>
    <n v="0.22"/>
    <n v="10.24"/>
    <n v="12"/>
    <x v="1"/>
    <x v="1"/>
  </r>
  <r>
    <n v="350"/>
    <d v="2017-09-30T00:00:00"/>
    <x v="0"/>
    <n v="44"/>
    <n v="39.5"/>
    <n v="186"/>
    <n v="190.5"/>
    <n v="0"/>
    <n v="0"/>
    <n v="0"/>
    <n v="0"/>
    <x v="5"/>
    <x v="1"/>
  </r>
  <r>
    <n v="351"/>
    <d v="2017-09-30T00:00:00"/>
    <x v="1"/>
    <n v="21"/>
    <n v="5"/>
    <n v="44"/>
    <n v="60"/>
    <n v="4.5"/>
    <n v="2.48"/>
    <n v="121.2"/>
    <n v="270"/>
    <x v="5"/>
    <x v="1"/>
  </r>
  <r>
    <n v="352"/>
    <d v="2017-09-30T00:00:00"/>
    <x v="2"/>
    <n v="15.5"/>
    <n v="33.5"/>
    <n v="144"/>
    <n v="126"/>
    <n v="3"/>
    <n v="1.58"/>
    <n v="178.92"/>
    <n v="378"/>
    <x v="5"/>
    <x v="1"/>
  </r>
  <r>
    <n v="353"/>
    <d v="2017-09-30T00:00:00"/>
    <x v="3"/>
    <n v="11.5"/>
    <n v="6.5"/>
    <n v="23"/>
    <n v="28"/>
    <n v="3"/>
    <n v="1.5"/>
    <n v="42"/>
    <n v="84"/>
    <x v="5"/>
    <x v="1"/>
  </r>
  <r>
    <n v="354"/>
    <d v="2017-09-30T00:00:00"/>
    <x v="4"/>
    <n v="13"/>
    <n v="26"/>
    <n v="120"/>
    <n v="107"/>
    <n v="1.5"/>
    <n v="0.46"/>
    <n v="111.28"/>
    <n v="160.5"/>
    <x v="5"/>
    <x v="1"/>
  </r>
  <r>
    <n v="355"/>
    <d v="2017-09-30T00:00:00"/>
    <x v="5"/>
    <n v="22"/>
    <n v="26"/>
    <n v="52"/>
    <n v="48"/>
    <n v="1.5"/>
    <n v="0.5"/>
    <n v="48"/>
    <n v="72"/>
    <x v="5"/>
    <x v="1"/>
  </r>
  <r>
    <n v="356"/>
    <d v="2017-09-30T00:00:00"/>
    <x v="6"/>
    <n v="11"/>
    <n v="7"/>
    <n v="0"/>
    <n v="4"/>
    <n v="0"/>
    <n v="0"/>
    <n v="0"/>
    <n v="0"/>
    <x v="5"/>
    <x v="1"/>
  </r>
  <r>
    <n v="357"/>
    <d v="2017-09-30T00:00:00"/>
    <x v="7"/>
    <n v="3"/>
    <n v="12"/>
    <n v="12"/>
    <n v="3"/>
    <n v="1.5"/>
    <n v="0.56999999999999995"/>
    <n v="2.79"/>
    <n v="4.5"/>
    <x v="5"/>
    <x v="1"/>
  </r>
  <r>
    <n v="358"/>
    <d v="2017-09-30T00:00:00"/>
    <x v="8"/>
    <n v="16"/>
    <n v="17"/>
    <n v="48"/>
    <n v="47"/>
    <n v="0.6"/>
    <n v="0.14000000000000001"/>
    <n v="21.619999999999997"/>
    <n v="28.2"/>
    <x v="5"/>
    <x v="1"/>
  </r>
  <r>
    <n v="359"/>
    <d v="2017-09-30T00:00:00"/>
    <x v="9"/>
    <n v="12"/>
    <n v="11"/>
    <n v="0"/>
    <n v="1"/>
    <n v="10"/>
    <n v="7.56"/>
    <n v="2.4400000000000004"/>
    <n v="10"/>
    <x v="5"/>
    <x v="1"/>
  </r>
  <r>
    <n v="360"/>
    <d v="2017-09-30T00:00:00"/>
    <x v="12"/>
    <n v="19"/>
    <n v="23"/>
    <n v="30"/>
    <n v="26"/>
    <n v="1.5"/>
    <n v="0.68"/>
    <n v="21.32"/>
    <n v="39"/>
    <x v="5"/>
    <x v="1"/>
  </r>
  <r>
    <n v="361"/>
    <d v="2017-08-31T00:00:00"/>
    <x v="0"/>
    <n v="33"/>
    <n v="44"/>
    <n v="160"/>
    <n v="149"/>
    <n v="0"/>
    <n v="0"/>
    <n v="0"/>
    <n v="0"/>
    <x v="6"/>
    <x v="1"/>
  </r>
  <r>
    <n v="362"/>
    <d v="2017-08-31T00:00:00"/>
    <x v="1"/>
    <n v="43"/>
    <n v="21"/>
    <n v="20"/>
    <n v="42"/>
    <n v="4.5"/>
    <n v="2.48"/>
    <n v="84.84"/>
    <n v="189"/>
    <x v="6"/>
    <x v="1"/>
  </r>
  <r>
    <n v="363"/>
    <d v="2017-08-31T00:00:00"/>
    <x v="2"/>
    <n v="41.5"/>
    <n v="15.5"/>
    <n v="155"/>
    <n v="181"/>
    <n v="3"/>
    <n v="1.58"/>
    <n v="257.02"/>
    <n v="543"/>
    <x v="6"/>
    <x v="1"/>
  </r>
  <r>
    <n v="364"/>
    <d v="2017-08-31T00:00:00"/>
    <x v="3"/>
    <n v="11"/>
    <n v="11.5"/>
    <n v="30"/>
    <n v="29.5"/>
    <n v="3"/>
    <n v="1.5"/>
    <n v="44.25"/>
    <n v="88.5"/>
    <x v="6"/>
    <x v="1"/>
  </r>
  <r>
    <n v="365"/>
    <d v="2017-08-31T00:00:00"/>
    <x v="4"/>
    <n v="18"/>
    <n v="13"/>
    <n v="144"/>
    <n v="149"/>
    <n v="1.5"/>
    <n v="0.46"/>
    <n v="154.96"/>
    <n v="223.5"/>
    <x v="6"/>
    <x v="1"/>
  </r>
  <r>
    <n v="366"/>
    <d v="2017-08-31T00:00:00"/>
    <x v="5"/>
    <n v="21"/>
    <n v="22"/>
    <n v="48"/>
    <n v="47"/>
    <n v="1.5"/>
    <n v="0.5"/>
    <n v="47"/>
    <n v="70.5"/>
    <x v="6"/>
    <x v="1"/>
  </r>
  <r>
    <n v="367"/>
    <d v="2017-08-31T00:00:00"/>
    <x v="6"/>
    <n v="7"/>
    <n v="11"/>
    <n v="7"/>
    <n v="3"/>
    <n v="0"/>
    <n v="0"/>
    <n v="0"/>
    <n v="0"/>
    <x v="6"/>
    <x v="1"/>
  </r>
  <r>
    <n v="368"/>
    <d v="2017-08-31T00:00:00"/>
    <x v="7"/>
    <n v="6"/>
    <n v="3"/>
    <n v="7"/>
    <n v="10"/>
    <n v="1.5"/>
    <n v="0.56999999999999995"/>
    <n v="9.3000000000000007"/>
    <n v="15"/>
    <x v="6"/>
    <x v="1"/>
  </r>
  <r>
    <n v="369"/>
    <d v="2017-08-31T00:00:00"/>
    <x v="8"/>
    <n v="22"/>
    <n v="16"/>
    <n v="60"/>
    <n v="66"/>
    <n v="0.6"/>
    <n v="0.14000000000000001"/>
    <n v="30.36"/>
    <n v="39.6"/>
    <x v="6"/>
    <x v="1"/>
  </r>
  <r>
    <n v="370"/>
    <d v="2017-08-31T00:00:00"/>
    <x v="9"/>
    <n v="14"/>
    <n v="12"/>
    <n v="0"/>
    <n v="2"/>
    <n v="10"/>
    <n v="7.56"/>
    <n v="4.8800000000000008"/>
    <n v="20"/>
    <x v="6"/>
    <x v="1"/>
  </r>
  <r>
    <n v="371"/>
    <d v="2017-08-31T00:00:00"/>
    <x v="12"/>
    <n v="28"/>
    <n v="19"/>
    <n v="0"/>
    <n v="9"/>
    <n v="1.5"/>
    <n v="0.68"/>
    <n v="7.38"/>
    <n v="13.5"/>
    <x v="6"/>
    <x v="1"/>
  </r>
  <r>
    <n v="372"/>
    <d v="2017-08-31T00:00:00"/>
    <x v="10"/>
    <n v="16"/>
    <n v="12"/>
    <n v="10"/>
    <n v="14"/>
    <n v="1.5"/>
    <n v="0.22"/>
    <n v="17.920000000000002"/>
    <n v="21"/>
    <x v="6"/>
    <x v="1"/>
  </r>
  <r>
    <n v="373"/>
    <d v="2017-07-31T00:00:00"/>
    <x v="0"/>
    <n v="52.5"/>
    <n v="33"/>
    <n v="115"/>
    <n v="134.5"/>
    <n v="0"/>
    <n v="0"/>
    <n v="0"/>
    <n v="0"/>
    <x v="7"/>
    <x v="1"/>
  </r>
  <r>
    <n v="374"/>
    <d v="2017-07-31T00:00:00"/>
    <x v="1"/>
    <n v="29"/>
    <n v="43"/>
    <n v="65"/>
    <n v="51"/>
    <n v="4.5"/>
    <n v="2.48"/>
    <n v="103.02"/>
    <n v="229.5"/>
    <x v="7"/>
    <x v="1"/>
  </r>
  <r>
    <n v="375"/>
    <d v="2017-07-31T00:00:00"/>
    <x v="2"/>
    <n v="27.5"/>
    <n v="41.5"/>
    <n v="311"/>
    <n v="297"/>
    <n v="3"/>
    <n v="1.58"/>
    <n v="421.73999999999995"/>
    <n v="891"/>
    <x v="7"/>
    <x v="1"/>
  </r>
  <r>
    <n v="376"/>
    <d v="2017-07-31T00:00:00"/>
    <x v="3"/>
    <n v="10.5"/>
    <n v="11"/>
    <n v="30"/>
    <n v="29.5"/>
    <n v="3"/>
    <n v="1.5"/>
    <n v="44.25"/>
    <n v="88.5"/>
    <x v="7"/>
    <x v="1"/>
  </r>
  <r>
    <n v="377"/>
    <d v="2017-07-31T00:00:00"/>
    <x v="4"/>
    <n v="32"/>
    <n v="17"/>
    <n v="96"/>
    <n v="111"/>
    <n v="1.5"/>
    <n v="0.46"/>
    <n v="115.44"/>
    <n v="166.5"/>
    <x v="7"/>
    <x v="1"/>
  </r>
  <r>
    <n v="378"/>
    <d v="2017-07-31T00:00:00"/>
    <x v="5"/>
    <n v="33"/>
    <n v="21"/>
    <n v="36"/>
    <n v="48"/>
    <n v="1.5"/>
    <n v="0.5"/>
    <n v="48"/>
    <n v="72"/>
    <x v="7"/>
    <x v="1"/>
  </r>
  <r>
    <n v="379"/>
    <d v="2017-07-31T00:00:00"/>
    <x v="6"/>
    <n v="9"/>
    <n v="7"/>
    <n v="0"/>
    <n v="2"/>
    <n v="0"/>
    <n v="0"/>
    <n v="0"/>
    <n v="0"/>
    <x v="7"/>
    <x v="1"/>
  </r>
  <r>
    <n v="380"/>
    <d v="2017-07-31T00:00:00"/>
    <x v="7"/>
    <n v="7"/>
    <n v="6"/>
    <n v="0"/>
    <n v="1"/>
    <n v="1.5"/>
    <n v="0.56999999999999995"/>
    <n v="0.93"/>
    <n v="1.5"/>
    <x v="7"/>
    <x v="1"/>
  </r>
  <r>
    <n v="381"/>
    <d v="2017-07-31T00:00:00"/>
    <x v="8"/>
    <n v="17"/>
    <n v="22"/>
    <n v="72"/>
    <n v="67"/>
    <n v="0.6"/>
    <n v="0.14000000000000001"/>
    <n v="30.819999999999997"/>
    <n v="40.199999999999996"/>
    <x v="7"/>
    <x v="1"/>
  </r>
  <r>
    <n v="382"/>
    <d v="2017-07-31T00:00:00"/>
    <x v="9"/>
    <n v="8"/>
    <n v="14"/>
    <n v="6"/>
    <n v="0"/>
    <n v="10"/>
    <n v="7.56"/>
    <n v="0"/>
    <n v="0"/>
    <x v="7"/>
    <x v="1"/>
  </r>
  <r>
    <n v="383"/>
    <d v="2017-07-31T00:00:00"/>
    <x v="12"/>
    <n v="15"/>
    <n v="28"/>
    <n v="62"/>
    <n v="49"/>
    <n v="1.5"/>
    <n v="0.68"/>
    <n v="40.18"/>
    <n v="73.5"/>
    <x v="7"/>
    <x v="1"/>
  </r>
  <r>
    <n v="384"/>
    <d v="2017-07-31T00:00:00"/>
    <x v="10"/>
    <n v="0"/>
    <n v="16"/>
    <n v="20"/>
    <n v="4"/>
    <n v="1.5"/>
    <n v="0.22"/>
    <n v="5.12"/>
    <n v="6"/>
    <x v="7"/>
    <x v="1"/>
  </r>
  <r>
    <n v="385"/>
    <d v="2017-06-30T00:00:00"/>
    <x v="0"/>
    <n v="28.5"/>
    <n v="52.5"/>
    <n v="155"/>
    <n v="131"/>
    <n v="0"/>
    <n v="0"/>
    <n v="0"/>
    <n v="0"/>
    <x v="8"/>
    <x v="1"/>
  </r>
  <r>
    <n v="386"/>
    <d v="2017-06-30T00:00:00"/>
    <x v="1"/>
    <n v="30"/>
    <n v="29"/>
    <n v="96"/>
    <n v="97"/>
    <n v="4.5"/>
    <n v="2.48"/>
    <n v="195.94"/>
    <n v="436.5"/>
    <x v="8"/>
    <x v="1"/>
  </r>
  <r>
    <n v="387"/>
    <d v="2017-06-30T00:00:00"/>
    <x v="2"/>
    <n v="26.5"/>
    <n v="27.5"/>
    <n v="271"/>
    <n v="270"/>
    <n v="3"/>
    <n v="1.58"/>
    <n v="383.4"/>
    <n v="810"/>
    <x v="8"/>
    <x v="1"/>
  </r>
  <r>
    <n v="388"/>
    <d v="2017-06-30T00:00:00"/>
    <x v="3"/>
    <n v="8.5"/>
    <n v="10.5"/>
    <n v="17"/>
    <n v="15"/>
    <n v="3"/>
    <n v="1.5"/>
    <n v="22.5"/>
    <n v="45"/>
    <x v="8"/>
    <x v="1"/>
  </r>
  <r>
    <n v="389"/>
    <d v="2017-06-30T00:00:00"/>
    <x v="4"/>
    <n v="11"/>
    <n v="32"/>
    <n v="182"/>
    <n v="161"/>
    <n v="1.5"/>
    <n v="0.46"/>
    <n v="167.44"/>
    <n v="241.5"/>
    <x v="8"/>
    <x v="1"/>
  </r>
  <r>
    <n v="390"/>
    <d v="2017-06-30T00:00:00"/>
    <x v="5"/>
    <n v="16"/>
    <n v="33"/>
    <n v="72"/>
    <n v="55"/>
    <n v="1.5"/>
    <n v="0.5"/>
    <n v="55"/>
    <n v="82.5"/>
    <x v="8"/>
    <x v="1"/>
  </r>
  <r>
    <n v="391"/>
    <d v="2017-06-30T00:00:00"/>
    <x v="6"/>
    <n v="6"/>
    <n v="9"/>
    <n v="5"/>
    <n v="2"/>
    <n v="0"/>
    <n v="0"/>
    <n v="0"/>
    <n v="0"/>
    <x v="8"/>
    <x v="1"/>
  </r>
  <r>
    <n v="392"/>
    <d v="2017-06-30T00:00:00"/>
    <x v="7"/>
    <n v="8"/>
    <n v="7"/>
    <n v="5"/>
    <n v="6"/>
    <n v="1.5"/>
    <n v="0.56999999999999995"/>
    <n v="5.58"/>
    <n v="9"/>
    <x v="8"/>
    <x v="1"/>
  </r>
  <r>
    <n v="393"/>
    <d v="2017-06-30T00:00:00"/>
    <x v="8"/>
    <n v="14"/>
    <n v="17"/>
    <n v="72"/>
    <n v="69"/>
    <n v="0.6"/>
    <n v="0.14000000000000001"/>
    <n v="31.74"/>
    <n v="41.4"/>
    <x v="8"/>
    <x v="1"/>
  </r>
  <r>
    <n v="394"/>
    <d v="2017-06-30T00:00:00"/>
    <x v="9"/>
    <n v="9"/>
    <n v="8"/>
    <n v="7"/>
    <n v="8"/>
    <n v="10"/>
    <n v="7.56"/>
    <n v="19.520000000000003"/>
    <n v="80"/>
    <x v="8"/>
    <x v="1"/>
  </r>
  <r>
    <n v="395"/>
    <d v="2017-06-30T00:00:00"/>
    <x v="11"/>
    <n v="0"/>
    <n v="0"/>
    <n v="4"/>
    <n v="4"/>
    <n v="0.5"/>
    <n v="0.1"/>
    <n v="1.6"/>
    <n v="2"/>
    <x v="8"/>
    <x v="1"/>
  </r>
  <r>
    <n v="396"/>
    <d v="2017-05-31T00:00:00"/>
    <x v="0"/>
    <n v="22.5"/>
    <n v="28.5"/>
    <n v="149"/>
    <n v="143"/>
    <n v="0"/>
    <n v="0"/>
    <n v="0"/>
    <n v="0"/>
    <x v="9"/>
    <x v="1"/>
  </r>
  <r>
    <n v="397"/>
    <d v="2017-05-31T00:00:00"/>
    <x v="1"/>
    <n v="41"/>
    <n v="30"/>
    <n v="30"/>
    <n v="41"/>
    <n v="4.5"/>
    <n v="2.48"/>
    <n v="82.820000000000007"/>
    <n v="184.5"/>
    <x v="9"/>
    <x v="1"/>
  </r>
  <r>
    <n v="398"/>
    <d v="2017-05-31T00:00:00"/>
    <x v="2"/>
    <n v="6"/>
    <n v="26.5"/>
    <n v="262"/>
    <n v="241.5"/>
    <n v="3"/>
    <n v="1.58"/>
    <n v="342.93"/>
    <n v="724.5"/>
    <x v="9"/>
    <x v="1"/>
  </r>
  <r>
    <n v="399"/>
    <d v="2017-05-31T00:00:00"/>
    <x v="3"/>
    <n v="12"/>
    <n v="8.5"/>
    <n v="10"/>
    <n v="13.5"/>
    <n v="3"/>
    <n v="1.5"/>
    <n v="20.25"/>
    <n v="40.5"/>
    <x v="9"/>
    <x v="1"/>
  </r>
  <r>
    <n v="400"/>
    <d v="2017-05-31T00:00:00"/>
    <x v="4"/>
    <n v="28"/>
    <n v="11"/>
    <n v="106"/>
    <n v="123"/>
    <n v="1.5"/>
    <n v="0.46"/>
    <n v="127.92"/>
    <n v="184.5"/>
    <x v="9"/>
    <x v="1"/>
  </r>
  <r>
    <n v="401"/>
    <d v="2017-05-31T00:00:00"/>
    <x v="5"/>
    <n v="24"/>
    <n v="16"/>
    <n v="32"/>
    <n v="40"/>
    <n v="1.5"/>
    <n v="0.5"/>
    <n v="40"/>
    <n v="60"/>
    <x v="9"/>
    <x v="1"/>
  </r>
  <r>
    <n v="402"/>
    <d v="2017-05-31T00:00:00"/>
    <x v="6"/>
    <n v="7"/>
    <n v="6"/>
    <n v="0"/>
    <n v="1"/>
    <n v="0"/>
    <n v="0"/>
    <n v="0"/>
    <n v="0"/>
    <x v="9"/>
    <x v="1"/>
  </r>
  <r>
    <n v="403"/>
    <d v="2017-05-31T00:00:00"/>
    <x v="7"/>
    <n v="16"/>
    <n v="8"/>
    <n v="0"/>
    <n v="8"/>
    <n v="1.5"/>
    <n v="0.56999999999999995"/>
    <n v="7.44"/>
    <n v="12"/>
    <x v="9"/>
    <x v="1"/>
  </r>
  <r>
    <n v="404"/>
    <d v="2017-05-31T00:00:00"/>
    <x v="8"/>
    <n v="15"/>
    <n v="14"/>
    <n v="36"/>
    <n v="37"/>
    <n v="0.6"/>
    <n v="0.14000000000000001"/>
    <n v="17.02"/>
    <n v="22.2"/>
    <x v="9"/>
    <x v="1"/>
  </r>
  <r>
    <n v="405"/>
    <d v="2017-05-31T00:00:00"/>
    <x v="9"/>
    <n v="10"/>
    <n v="9"/>
    <n v="0"/>
    <n v="1"/>
    <n v="10"/>
    <n v="7.56"/>
    <n v="2.4400000000000004"/>
    <n v="10"/>
    <x v="9"/>
    <x v="1"/>
  </r>
  <r>
    <n v="406"/>
    <d v="2017-05-31T00:00:00"/>
    <x v="12"/>
    <n v="18"/>
    <n v="19"/>
    <n v="23"/>
    <n v="22"/>
    <n v="1.5"/>
    <n v="0.68"/>
    <n v="18.04"/>
    <n v="33"/>
    <x v="9"/>
    <x v="1"/>
  </r>
  <r>
    <n v="407"/>
    <d v="2017-05-31T00:00:00"/>
    <x v="11"/>
    <n v="2"/>
    <n v="2"/>
    <n v="2"/>
    <n v="2"/>
    <n v="0.5"/>
    <n v="0.1"/>
    <n v="0.8"/>
    <n v="1"/>
    <x v="9"/>
    <x v="1"/>
  </r>
  <r>
    <n v="408"/>
    <d v="2017-04-30T00:00:00"/>
    <x v="0"/>
    <n v="30.5"/>
    <n v="22.5"/>
    <n v="135"/>
    <n v="143"/>
    <n v="0"/>
    <n v="0"/>
    <n v="0"/>
    <n v="0"/>
    <x v="10"/>
    <x v="1"/>
  </r>
  <r>
    <n v="409"/>
    <d v="2017-04-30T00:00:00"/>
    <x v="1"/>
    <n v="0"/>
    <n v="41"/>
    <n v="84"/>
    <n v="43"/>
    <n v="4.5"/>
    <n v="2.48"/>
    <n v="86.86"/>
    <n v="193.5"/>
    <x v="10"/>
    <x v="1"/>
  </r>
  <r>
    <n v="410"/>
    <d v="2017-04-30T00:00:00"/>
    <x v="2"/>
    <n v="14.5"/>
    <n v="6"/>
    <n v="230"/>
    <n v="238.5"/>
    <n v="3"/>
    <n v="1.58"/>
    <n v="338.66999999999996"/>
    <n v="715.5"/>
    <x v="10"/>
    <x v="1"/>
  </r>
  <r>
    <n v="411"/>
    <d v="2017-04-30T00:00:00"/>
    <x v="3"/>
    <n v="11.5"/>
    <n v="12"/>
    <n v="22"/>
    <n v="21.5"/>
    <n v="3"/>
    <n v="1.5"/>
    <n v="32.25"/>
    <n v="64.5"/>
    <x v="10"/>
    <x v="1"/>
  </r>
  <r>
    <n v="412"/>
    <d v="2017-04-30T00:00:00"/>
    <x v="4"/>
    <n v="24"/>
    <n v="28"/>
    <n v="120"/>
    <n v="116"/>
    <n v="1.5"/>
    <n v="0.46"/>
    <n v="120.64"/>
    <n v="174"/>
    <x v="10"/>
    <x v="1"/>
  </r>
  <r>
    <n v="413"/>
    <d v="2017-04-30T00:00:00"/>
    <x v="5"/>
    <n v="13"/>
    <n v="24"/>
    <n v="53"/>
    <n v="42"/>
    <n v="1.5"/>
    <n v="0.5"/>
    <n v="42"/>
    <n v="63"/>
    <x v="10"/>
    <x v="1"/>
  </r>
  <r>
    <n v="414"/>
    <d v="2017-04-30T00:00:00"/>
    <x v="6"/>
    <n v="8"/>
    <n v="7"/>
    <n v="0"/>
    <n v="1"/>
    <n v="0"/>
    <n v="0"/>
    <n v="0"/>
    <n v="0"/>
    <x v="10"/>
    <x v="1"/>
  </r>
  <r>
    <n v="415"/>
    <d v="2017-04-30T00:00:00"/>
    <x v="7"/>
    <n v="20"/>
    <n v="16"/>
    <n v="0"/>
    <n v="4"/>
    <n v="1.5"/>
    <n v="0.56999999999999995"/>
    <n v="3.72"/>
    <n v="6"/>
    <x v="10"/>
    <x v="1"/>
  </r>
  <r>
    <n v="416"/>
    <d v="2017-04-30T00:00:00"/>
    <x v="8"/>
    <n v="7"/>
    <n v="15"/>
    <n v="36"/>
    <n v="28"/>
    <n v="0.6"/>
    <n v="0.14000000000000001"/>
    <n v="12.879999999999999"/>
    <n v="16.8"/>
    <x v="10"/>
    <x v="1"/>
  </r>
  <r>
    <n v="417"/>
    <d v="2017-04-30T00:00:00"/>
    <x v="14"/>
    <n v="17"/>
    <n v="0"/>
    <n v="0"/>
    <n v="17"/>
    <n v="0"/>
    <n v="6"/>
    <n v="-102"/>
    <n v="0"/>
    <x v="10"/>
    <x v="1"/>
  </r>
  <r>
    <n v="418"/>
    <d v="2017-04-30T00:00:00"/>
    <x v="9"/>
    <n v="11"/>
    <n v="10"/>
    <n v="0"/>
    <n v="1"/>
    <n v="10"/>
    <n v="7.56"/>
    <n v="2.4400000000000004"/>
    <n v="10"/>
    <x v="10"/>
    <x v="1"/>
  </r>
  <r>
    <n v="419"/>
    <d v="2017-04-30T00:00:00"/>
    <x v="12"/>
    <n v="3"/>
    <n v="18"/>
    <n v="35"/>
    <n v="20"/>
    <n v="1.5"/>
    <n v="0.68"/>
    <n v="16.399999999999999"/>
    <n v="30"/>
    <x v="10"/>
    <x v="1"/>
  </r>
  <r>
    <n v="420"/>
    <d v="2017-04-30T00:00:00"/>
    <x v="1"/>
    <n v="54"/>
    <n v="54"/>
    <n v="0"/>
    <n v="0"/>
    <n v="4.5"/>
    <n v="2.48"/>
    <n v="0"/>
    <n v="0"/>
    <x v="10"/>
    <x v="1"/>
  </r>
  <r>
    <n v="421"/>
    <d v="2017-04-30T00:00:00"/>
    <x v="15"/>
    <n v="53.5"/>
    <n v="53.5"/>
    <n v="0"/>
    <n v="0"/>
    <n v="0"/>
    <n v="0"/>
    <n v="0"/>
    <n v="0"/>
    <x v="10"/>
    <x v="1"/>
  </r>
  <r>
    <n v="422"/>
    <d v="2017-03-31T00:00:00"/>
    <x v="0"/>
    <n v="25.5"/>
    <n v="30.5"/>
    <n v="165"/>
    <n v="160"/>
    <n v="0"/>
    <n v="0"/>
    <n v="0"/>
    <n v="0"/>
    <x v="11"/>
    <x v="1"/>
  </r>
  <r>
    <n v="423"/>
    <d v="2017-03-31T00:00:00"/>
    <x v="2"/>
    <n v="9"/>
    <n v="14.5"/>
    <n v="240"/>
    <n v="234.5"/>
    <n v="3"/>
    <n v="1.58"/>
    <n v="332.99"/>
    <n v="703.5"/>
    <x v="11"/>
    <x v="1"/>
  </r>
  <r>
    <n v="424"/>
    <d v="2017-03-31T00:00:00"/>
    <x v="3"/>
    <n v="10.5"/>
    <n v="11.5"/>
    <n v="28"/>
    <n v="27"/>
    <n v="3"/>
    <n v="1.5"/>
    <n v="40.5"/>
    <n v="81"/>
    <x v="11"/>
    <x v="1"/>
  </r>
  <r>
    <n v="425"/>
    <d v="2017-03-31T00:00:00"/>
    <x v="4"/>
    <n v="7"/>
    <n v="24"/>
    <n v="72"/>
    <n v="55"/>
    <n v="1.5"/>
    <n v="0.46"/>
    <n v="57.2"/>
    <n v="82.5"/>
    <x v="11"/>
    <x v="1"/>
  </r>
  <r>
    <n v="426"/>
    <d v="2017-03-31T00:00:00"/>
    <x v="5"/>
    <n v="10"/>
    <n v="13"/>
    <n v="69"/>
    <n v="66"/>
    <n v="1.5"/>
    <n v="0.5"/>
    <n v="66"/>
    <n v="99"/>
    <x v="11"/>
    <x v="1"/>
  </r>
  <r>
    <n v="427"/>
    <d v="2017-03-31T00:00:00"/>
    <x v="6"/>
    <n v="8"/>
    <n v="8"/>
    <n v="0"/>
    <n v="0"/>
    <n v="0"/>
    <n v="0"/>
    <n v="0"/>
    <n v="0"/>
    <x v="11"/>
    <x v="1"/>
  </r>
  <r>
    <n v="428"/>
    <d v="2017-03-31T00:00:00"/>
    <x v="7"/>
    <n v="12"/>
    <n v="20"/>
    <n v="12"/>
    <n v="4"/>
    <n v="1.5"/>
    <n v="0.56999999999999995"/>
    <n v="3.72"/>
    <n v="6"/>
    <x v="11"/>
    <x v="1"/>
  </r>
  <r>
    <n v="429"/>
    <d v="2017-03-31T00:00:00"/>
    <x v="8"/>
    <n v="18"/>
    <n v="7"/>
    <n v="48"/>
    <n v="59"/>
    <n v="0.6"/>
    <n v="0.14000000000000001"/>
    <n v="27.139999999999997"/>
    <n v="35.4"/>
    <x v="11"/>
    <x v="1"/>
  </r>
  <r>
    <n v="430"/>
    <d v="2017-03-31T00:00:00"/>
    <x v="14"/>
    <n v="7"/>
    <n v="17"/>
    <n v="55"/>
    <n v="45"/>
    <n v="0"/>
    <n v="6"/>
    <n v="-270"/>
    <n v="0"/>
    <x v="11"/>
    <x v="1"/>
  </r>
  <r>
    <n v="431"/>
    <d v="2017-03-31T00:00:00"/>
    <x v="9"/>
    <n v="10"/>
    <n v="11"/>
    <n v="3"/>
    <n v="2"/>
    <n v="10"/>
    <n v="7.56"/>
    <n v="4.8800000000000008"/>
    <n v="20"/>
    <x v="11"/>
    <x v="1"/>
  </r>
  <r>
    <n v="432"/>
    <d v="2017-03-31T00:00:00"/>
    <x v="12"/>
    <n v="12"/>
    <n v="3"/>
    <n v="20"/>
    <n v="29"/>
    <n v="1.5"/>
    <n v="0.68"/>
    <n v="23.779999999999998"/>
    <n v="43.5"/>
    <x v="11"/>
    <x v="1"/>
  </r>
  <r>
    <n v="433"/>
    <d v="2017-03-31T00:00:00"/>
    <x v="11"/>
    <n v="0"/>
    <n v="0"/>
    <n v="6"/>
    <n v="6"/>
    <n v="0.5"/>
    <n v="0.1"/>
    <n v="2.4000000000000004"/>
    <n v="3"/>
    <x v="11"/>
    <x v="1"/>
  </r>
  <r>
    <n v="434"/>
    <d v="2017-02-28T00:00:00"/>
    <x v="0"/>
    <n v="32"/>
    <n v="25.5"/>
    <n v="76"/>
    <n v="82.5"/>
    <n v="0"/>
    <n v="0"/>
    <n v="0"/>
    <n v="0"/>
    <x v="4"/>
    <x v="1"/>
  </r>
  <r>
    <n v="435"/>
    <d v="2017-02-28T00:00:00"/>
    <x v="2"/>
    <n v="27.5"/>
    <n v="9"/>
    <n v="212"/>
    <n v="230.5"/>
    <n v="3"/>
    <n v="1.58"/>
    <n v="327.31"/>
    <n v="691.5"/>
    <x v="4"/>
    <x v="1"/>
  </r>
  <r>
    <n v="436"/>
    <d v="2017-02-28T00:00:00"/>
    <x v="3"/>
    <n v="11.5"/>
    <n v="10.5"/>
    <n v="35"/>
    <n v="36"/>
    <n v="3"/>
    <n v="1.5"/>
    <n v="54"/>
    <n v="108"/>
    <x v="4"/>
    <x v="1"/>
  </r>
  <r>
    <n v="437"/>
    <d v="2017-02-28T00:00:00"/>
    <x v="4"/>
    <n v="24"/>
    <n v="7"/>
    <n v="46"/>
    <n v="63"/>
    <n v="1.5"/>
    <n v="0.46"/>
    <n v="65.52"/>
    <n v="94.5"/>
    <x v="4"/>
    <x v="1"/>
  </r>
  <r>
    <n v="438"/>
    <d v="2017-02-28T00:00:00"/>
    <x v="5"/>
    <n v="15"/>
    <n v="10"/>
    <n v="62"/>
    <n v="67"/>
    <n v="1.5"/>
    <n v="0.5"/>
    <n v="67"/>
    <n v="100.5"/>
    <x v="4"/>
    <x v="1"/>
  </r>
  <r>
    <n v="439"/>
    <d v="2017-02-28T00:00:00"/>
    <x v="6"/>
    <n v="9"/>
    <n v="8"/>
    <n v="0"/>
    <n v="1"/>
    <n v="0"/>
    <n v="0"/>
    <n v="0"/>
    <n v="0"/>
    <x v="4"/>
    <x v="1"/>
  </r>
  <r>
    <n v="440"/>
    <d v="2017-02-28T00:00:00"/>
    <x v="7"/>
    <n v="6"/>
    <n v="12"/>
    <n v="12"/>
    <n v="6"/>
    <n v="1.5"/>
    <n v="0.56999999999999995"/>
    <n v="5.58"/>
    <n v="9"/>
    <x v="4"/>
    <x v="1"/>
  </r>
  <r>
    <n v="441"/>
    <d v="2017-02-28T00:00:00"/>
    <x v="8"/>
    <n v="16"/>
    <n v="18"/>
    <n v="24"/>
    <n v="22"/>
    <n v="0.6"/>
    <n v="0.14000000000000001"/>
    <n v="10.119999999999999"/>
    <n v="13.2"/>
    <x v="4"/>
    <x v="1"/>
  </r>
  <r>
    <n v="442"/>
    <d v="2017-02-28T00:00:00"/>
    <x v="14"/>
    <n v="9"/>
    <n v="7"/>
    <n v="50"/>
    <n v="52"/>
    <n v="0"/>
    <n v="6"/>
    <n v="-312"/>
    <n v="0"/>
    <x v="4"/>
    <x v="1"/>
  </r>
  <r>
    <n v="443"/>
    <d v="2017-02-28T00:00:00"/>
    <x v="9"/>
    <n v="11"/>
    <n v="10"/>
    <n v="0"/>
    <n v="1"/>
    <n v="10"/>
    <n v="7.56"/>
    <n v="2.4400000000000004"/>
    <n v="10"/>
    <x v="4"/>
    <x v="1"/>
  </r>
  <r>
    <n v="444"/>
    <d v="2017-02-28T00:00:00"/>
    <x v="12"/>
    <n v="15"/>
    <n v="12"/>
    <n v="29"/>
    <n v="32"/>
    <n v="1.5"/>
    <n v="0.68"/>
    <n v="26.24"/>
    <n v="48"/>
    <x v="4"/>
    <x v="1"/>
  </r>
  <r>
    <n v="445"/>
    <d v="2017-02-28T00:00:00"/>
    <x v="11"/>
    <n v="0"/>
    <n v="0"/>
    <n v="1"/>
    <n v="1"/>
    <n v="0.5"/>
    <n v="0.1"/>
    <n v="0.4"/>
    <n v="0.5"/>
    <x v="4"/>
    <x v="1"/>
  </r>
  <r>
    <n v="446"/>
    <d v="2017-01-31T00:00:00"/>
    <x v="0"/>
    <n v="37"/>
    <n v="32"/>
    <n v="75"/>
    <n v="80"/>
    <n v="0"/>
    <n v="0"/>
    <n v="0"/>
    <n v="0"/>
    <x v="2"/>
    <x v="1"/>
  </r>
  <r>
    <n v="447"/>
    <d v="2017-01-31T00:00:00"/>
    <x v="1"/>
    <n v="23"/>
    <n v="0"/>
    <n v="0"/>
    <n v="23"/>
    <n v="4.5"/>
    <n v="2.48"/>
    <n v="46.46"/>
    <n v="103.5"/>
    <x v="2"/>
    <x v="1"/>
  </r>
  <r>
    <n v="448"/>
    <d v="2017-01-31T00:00:00"/>
    <x v="2"/>
    <n v="18"/>
    <n v="27.5"/>
    <n v="231"/>
    <n v="221.5"/>
    <n v="3"/>
    <n v="1.58"/>
    <n v="314.52999999999997"/>
    <n v="664.5"/>
    <x v="2"/>
    <x v="1"/>
  </r>
  <r>
    <n v="449"/>
    <d v="2017-01-31T00:00:00"/>
    <x v="3"/>
    <n v="2.5"/>
    <n v="11.5"/>
    <n v="40"/>
    <n v="31"/>
    <n v="3"/>
    <n v="1.5"/>
    <n v="46.5"/>
    <n v="93"/>
    <x v="2"/>
    <x v="1"/>
  </r>
  <r>
    <n v="450"/>
    <d v="2017-01-31T00:00:00"/>
    <x v="4"/>
    <n v="13"/>
    <n v="24"/>
    <n v="20"/>
    <n v="9"/>
    <n v="1.5"/>
    <n v="0.46"/>
    <n v="9.36"/>
    <n v="13.5"/>
    <x v="2"/>
    <x v="1"/>
  </r>
  <r>
    <n v="451"/>
    <d v="2017-01-31T00:00:00"/>
    <x v="5"/>
    <n v="23"/>
    <n v="15"/>
    <n v="48"/>
    <n v="56"/>
    <n v="1.5"/>
    <n v="0.5"/>
    <n v="56"/>
    <n v="84"/>
    <x v="2"/>
    <x v="1"/>
  </r>
  <r>
    <n v="452"/>
    <d v="2017-01-31T00:00:00"/>
    <x v="6"/>
    <n v="11"/>
    <n v="9"/>
    <n v="0"/>
    <n v="2"/>
    <n v="0"/>
    <n v="0"/>
    <n v="0"/>
    <n v="0"/>
    <x v="2"/>
    <x v="1"/>
  </r>
  <r>
    <n v="453"/>
    <d v="2017-01-31T00:00:00"/>
    <x v="7"/>
    <n v="4"/>
    <n v="6"/>
    <n v="14"/>
    <n v="12"/>
    <n v="1.5"/>
    <n v="0.56999999999999995"/>
    <n v="11.16"/>
    <n v="18"/>
    <x v="2"/>
    <x v="1"/>
  </r>
  <r>
    <n v="454"/>
    <d v="2017-01-31T00:00:00"/>
    <x v="8"/>
    <n v="0"/>
    <n v="16"/>
    <n v="44"/>
    <n v="28"/>
    <n v="0.6"/>
    <n v="0.14000000000000001"/>
    <n v="12.879999999999999"/>
    <n v="16.8"/>
    <x v="2"/>
    <x v="1"/>
  </r>
  <r>
    <n v="455"/>
    <d v="2017-01-31T00:00:00"/>
    <x v="14"/>
    <n v="0"/>
    <n v="9"/>
    <n v="25"/>
    <n v="16"/>
    <n v="0"/>
    <n v="6"/>
    <n v="-96"/>
    <n v="0"/>
    <x v="2"/>
    <x v="1"/>
  </r>
  <r>
    <n v="456"/>
    <d v="2017-01-31T00:00:00"/>
    <x v="9"/>
    <n v="12"/>
    <n v="11"/>
    <n v="0"/>
    <n v="1"/>
    <n v="10"/>
    <n v="7.56"/>
    <n v="2.4400000000000004"/>
    <n v="10"/>
    <x v="2"/>
    <x v="1"/>
  </r>
  <r>
    <n v="457"/>
    <d v="2017-01-31T00:00:00"/>
    <x v="12"/>
    <n v="28"/>
    <n v="15"/>
    <n v="10"/>
    <n v="23"/>
    <n v="1.5"/>
    <n v="0.68"/>
    <n v="18.86"/>
    <n v="34.5"/>
    <x v="2"/>
    <x v="1"/>
  </r>
  <r>
    <n v="458"/>
    <d v="2017-01-31T00:00:00"/>
    <x v="11"/>
    <n v="2"/>
    <n v="0"/>
    <n v="0"/>
    <n v="2"/>
    <n v="0.5"/>
    <n v="0.1"/>
    <n v="0.8"/>
    <n v="1"/>
    <x v="2"/>
    <x v="1"/>
  </r>
  <r>
    <n v="459"/>
    <d v="2017-01-31T00:00:00"/>
    <x v="15"/>
    <n v="3"/>
    <n v="0"/>
    <n v="23"/>
    <n v="26"/>
    <n v="0"/>
    <n v="0"/>
    <n v="0"/>
    <n v="0"/>
    <x v="2"/>
    <x v="1"/>
  </r>
  <r>
    <n v="460"/>
    <d v="2016-12-30T00:00:00"/>
    <x v="0"/>
    <n v="17.5"/>
    <n v="37"/>
    <n v="136"/>
    <n v="116.5"/>
    <n v="0"/>
    <n v="0"/>
    <n v="0"/>
    <n v="0"/>
    <x v="0"/>
    <x v="2"/>
  </r>
  <r>
    <n v="461"/>
    <d v="2016-12-30T00:00:00"/>
    <x v="1"/>
    <n v="8"/>
    <n v="23"/>
    <n v="61"/>
    <n v="46"/>
    <n v="4.5"/>
    <n v="2.48"/>
    <n v="92.92"/>
    <n v="207"/>
    <x v="0"/>
    <x v="2"/>
  </r>
  <r>
    <n v="462"/>
    <d v="2016-12-30T00:00:00"/>
    <x v="2"/>
    <n v="10"/>
    <n v="18"/>
    <n v="222"/>
    <n v="214"/>
    <n v="3"/>
    <n v="1.58"/>
    <n v="303.88"/>
    <n v="642"/>
    <x v="0"/>
    <x v="2"/>
  </r>
  <r>
    <n v="463"/>
    <d v="2016-12-30T00:00:00"/>
    <x v="3"/>
    <n v="3.5"/>
    <n v="2.5"/>
    <n v="35"/>
    <n v="36"/>
    <n v="3"/>
    <n v="1.5"/>
    <n v="54"/>
    <n v="108"/>
    <x v="0"/>
    <x v="2"/>
  </r>
  <r>
    <n v="464"/>
    <d v="2016-12-30T00:00:00"/>
    <x v="4"/>
    <n v="22"/>
    <n v="13"/>
    <n v="0"/>
    <n v="9"/>
    <n v="1.5"/>
    <n v="0.46"/>
    <n v="9.36"/>
    <n v="13.5"/>
    <x v="0"/>
    <x v="2"/>
  </r>
  <r>
    <n v="465"/>
    <d v="2016-12-30T00:00:00"/>
    <x v="5"/>
    <n v="20"/>
    <n v="23"/>
    <n v="70"/>
    <n v="67"/>
    <n v="1.5"/>
    <n v="0.5"/>
    <n v="67"/>
    <n v="100.5"/>
    <x v="0"/>
    <x v="2"/>
  </r>
  <r>
    <n v="466"/>
    <d v="2016-12-30T00:00:00"/>
    <x v="6"/>
    <n v="13"/>
    <n v="11"/>
    <n v="0"/>
    <n v="2"/>
    <n v="0"/>
    <n v="0"/>
    <n v="0"/>
    <n v="0"/>
    <x v="0"/>
    <x v="2"/>
  </r>
  <r>
    <n v="467"/>
    <d v="2016-12-30T00:00:00"/>
    <x v="7"/>
    <n v="2"/>
    <n v="4"/>
    <n v="10"/>
    <n v="8"/>
    <n v="1.5"/>
    <n v="0.56999999999999995"/>
    <n v="7.44"/>
    <n v="12"/>
    <x v="0"/>
    <x v="2"/>
  </r>
  <r>
    <n v="468"/>
    <d v="2016-12-30T00:00:00"/>
    <x v="8"/>
    <n v="15"/>
    <n v="0"/>
    <n v="0"/>
    <n v="15"/>
    <n v="0.6"/>
    <n v="0.14000000000000001"/>
    <n v="6.8999999999999995"/>
    <n v="9"/>
    <x v="0"/>
    <x v="2"/>
  </r>
  <r>
    <n v="469"/>
    <d v="2016-12-30T00:00:00"/>
    <x v="9"/>
    <n v="6"/>
    <n v="11"/>
    <n v="12"/>
    <n v="7"/>
    <n v="10"/>
    <n v="7.56"/>
    <n v="17.080000000000002"/>
    <n v="70"/>
    <x v="0"/>
    <x v="2"/>
  </r>
  <r>
    <n v="470"/>
    <d v="2016-12-30T00:00:00"/>
    <x v="12"/>
    <n v="23"/>
    <n v="28"/>
    <n v="39"/>
    <n v="34"/>
    <n v="1.5"/>
    <n v="0.68"/>
    <n v="27.88"/>
    <n v="51"/>
    <x v="0"/>
    <x v="2"/>
  </r>
  <r>
    <n v="471"/>
    <d v="2016-12-30T00:00:00"/>
    <x v="15"/>
    <n v="0"/>
    <n v="3"/>
    <n v="25"/>
    <n v="22"/>
    <n v="0"/>
    <n v="0"/>
    <n v="0"/>
    <n v="0"/>
    <x v="0"/>
    <x v="2"/>
  </r>
  <r>
    <n v="472"/>
    <d v="2016-11-30T00:00:00"/>
    <x v="0"/>
    <n v="26.5"/>
    <n v="17.5"/>
    <n v="122"/>
    <n v="131"/>
    <n v="0"/>
    <n v="0"/>
    <n v="0"/>
    <n v="0"/>
    <x v="3"/>
    <x v="2"/>
  </r>
  <r>
    <n v="473"/>
    <d v="2016-11-30T00:00:00"/>
    <x v="1"/>
    <n v="23"/>
    <n v="8"/>
    <n v="80"/>
    <n v="95"/>
    <n v="4.5"/>
    <n v="2.48"/>
    <n v="191.9"/>
    <n v="427.5"/>
    <x v="3"/>
    <x v="2"/>
  </r>
  <r>
    <n v="474"/>
    <d v="2016-11-30T00:00:00"/>
    <x v="2"/>
    <n v="19"/>
    <n v="10"/>
    <n v="196"/>
    <n v="205"/>
    <n v="3"/>
    <n v="1.58"/>
    <n v="291.09999999999997"/>
    <n v="615"/>
    <x v="3"/>
    <x v="2"/>
  </r>
  <r>
    <n v="475"/>
    <d v="2016-11-30T00:00:00"/>
    <x v="3"/>
    <n v="5.5"/>
    <n v="3.5"/>
    <n v="38"/>
    <n v="40"/>
    <n v="3"/>
    <n v="1.5"/>
    <n v="60"/>
    <n v="120"/>
    <x v="3"/>
    <x v="2"/>
  </r>
  <r>
    <n v="476"/>
    <d v="2016-11-30T00:00:00"/>
    <x v="4"/>
    <n v="20"/>
    <n v="22"/>
    <n v="24"/>
    <n v="22"/>
    <n v="1.5"/>
    <n v="0.46"/>
    <n v="22.880000000000003"/>
    <n v="33"/>
    <x v="3"/>
    <x v="2"/>
  </r>
  <r>
    <n v="477"/>
    <d v="2016-11-30T00:00:00"/>
    <x v="5"/>
    <n v="16"/>
    <n v="20"/>
    <n v="122"/>
    <n v="118"/>
    <n v="1.5"/>
    <n v="0.5"/>
    <n v="118"/>
    <n v="177"/>
    <x v="3"/>
    <x v="2"/>
  </r>
  <r>
    <n v="478"/>
    <d v="2016-11-30T00:00:00"/>
    <x v="6"/>
    <n v="13"/>
    <n v="13"/>
    <n v="0"/>
    <n v="0"/>
    <n v="0"/>
    <n v="0"/>
    <n v="0"/>
    <n v="0"/>
    <x v="3"/>
    <x v="2"/>
  </r>
  <r>
    <n v="479"/>
    <d v="2016-11-30T00:00:00"/>
    <x v="7"/>
    <n v="11"/>
    <n v="2"/>
    <n v="0"/>
    <n v="9"/>
    <n v="1.5"/>
    <n v="0.56999999999999995"/>
    <n v="8.370000000000001"/>
    <n v="13.5"/>
    <x v="3"/>
    <x v="2"/>
  </r>
  <r>
    <n v="480"/>
    <d v="2016-11-30T00:00:00"/>
    <x v="8"/>
    <n v="11"/>
    <n v="15"/>
    <n v="29"/>
    <n v="25"/>
    <n v="0.6"/>
    <n v="0.14000000000000001"/>
    <n v="11.5"/>
    <n v="15"/>
    <x v="3"/>
    <x v="2"/>
  </r>
  <r>
    <n v="481"/>
    <d v="2016-11-30T00:00:00"/>
    <x v="9"/>
    <n v="8"/>
    <n v="6"/>
    <n v="5"/>
    <n v="7"/>
    <n v="10"/>
    <n v="7.56"/>
    <n v="17.080000000000002"/>
    <n v="70"/>
    <x v="3"/>
    <x v="2"/>
  </r>
  <r>
    <n v="482"/>
    <d v="2016-11-30T00:00:00"/>
    <x v="11"/>
    <n v="4"/>
    <n v="0"/>
    <n v="4"/>
    <n v="8"/>
    <n v="0.5"/>
    <n v="0.1"/>
    <n v="3.2"/>
    <n v="4"/>
    <x v="3"/>
    <x v="2"/>
  </r>
  <r>
    <n v="483"/>
    <d v="2016-10-30T00:00:00"/>
    <x v="0"/>
    <n v="20.5"/>
    <n v="26.5"/>
    <n v="129"/>
    <n v="123"/>
    <n v="0"/>
    <n v="0"/>
    <n v="0"/>
    <n v="0"/>
    <x v="1"/>
    <x v="2"/>
  </r>
  <r>
    <n v="484"/>
    <d v="2016-10-30T00:00:00"/>
    <x v="1"/>
    <n v="22"/>
    <n v="23"/>
    <n v="59"/>
    <n v="58"/>
    <n v="4.5"/>
    <n v="2.48"/>
    <n v="117.16"/>
    <n v="261"/>
    <x v="1"/>
    <x v="2"/>
  </r>
  <r>
    <n v="485"/>
    <d v="2016-10-30T00:00:00"/>
    <x v="2"/>
    <n v="16.5"/>
    <n v="19"/>
    <n v="180"/>
    <n v="177.5"/>
    <n v="3"/>
    <n v="1.58"/>
    <n v="252.04999999999998"/>
    <n v="532.5"/>
    <x v="1"/>
    <x v="2"/>
  </r>
  <r>
    <n v="486"/>
    <d v="2016-10-30T00:00:00"/>
    <x v="3"/>
    <n v="11"/>
    <n v="5.5"/>
    <n v="7"/>
    <n v="12.5"/>
    <n v="3"/>
    <n v="1.5"/>
    <n v="18.75"/>
    <n v="37.5"/>
    <x v="1"/>
    <x v="2"/>
  </r>
  <r>
    <n v="487"/>
    <d v="2016-10-30T00:00:00"/>
    <x v="4"/>
    <n v="17"/>
    <n v="20"/>
    <n v="20"/>
    <n v="17"/>
    <n v="1.5"/>
    <n v="0.46"/>
    <n v="17.68"/>
    <n v="25.5"/>
    <x v="1"/>
    <x v="2"/>
  </r>
  <r>
    <n v="488"/>
    <d v="2016-10-30T00:00:00"/>
    <x v="5"/>
    <n v="20"/>
    <n v="16"/>
    <n v="120"/>
    <n v="124"/>
    <n v="1.5"/>
    <n v="0.5"/>
    <n v="124"/>
    <n v="186"/>
    <x v="1"/>
    <x v="2"/>
  </r>
  <r>
    <n v="489"/>
    <d v="2016-10-30T00:00:00"/>
    <x v="6"/>
    <n v="7"/>
    <n v="13"/>
    <n v="6"/>
    <n v="0"/>
    <n v="0"/>
    <n v="0"/>
    <n v="0"/>
    <n v="0"/>
    <x v="1"/>
    <x v="2"/>
  </r>
  <r>
    <n v="490"/>
    <d v="2016-10-30T00:00:00"/>
    <x v="7"/>
    <n v="0"/>
    <n v="11"/>
    <n v="18"/>
    <n v="7"/>
    <n v="1.5"/>
    <n v="0.56999999999999995"/>
    <n v="6.5100000000000007"/>
    <n v="10.5"/>
    <x v="1"/>
    <x v="2"/>
  </r>
  <r>
    <n v="491"/>
    <d v="2016-10-30T00:00:00"/>
    <x v="8"/>
    <n v="9"/>
    <n v="11"/>
    <n v="14"/>
    <n v="12"/>
    <n v="0.6"/>
    <n v="0.14000000000000001"/>
    <n v="5.52"/>
    <n v="7.1999999999999993"/>
    <x v="1"/>
    <x v="2"/>
  </r>
  <r>
    <n v="492"/>
    <d v="2016-10-30T00:00:00"/>
    <x v="9"/>
    <n v="10"/>
    <n v="8"/>
    <n v="0"/>
    <n v="2"/>
    <n v="10"/>
    <n v="7.56"/>
    <n v="4.8800000000000008"/>
    <n v="20"/>
    <x v="1"/>
    <x v="2"/>
  </r>
  <r>
    <n v="493"/>
    <d v="2016-10-30T00:00:00"/>
    <x v="12"/>
    <n v="23"/>
    <n v="8"/>
    <n v="35"/>
    <n v="50"/>
    <n v="1.5"/>
    <n v="0.68"/>
    <n v="41"/>
    <n v="75"/>
    <x v="1"/>
    <x v="2"/>
  </r>
  <r>
    <n v="494"/>
    <d v="2016-10-30T00:00:00"/>
    <x v="11"/>
    <n v="4"/>
    <n v="4"/>
    <n v="4"/>
    <n v="4"/>
    <n v="0.5"/>
    <n v="0.1"/>
    <n v="1.6"/>
    <n v="2"/>
    <x v="1"/>
    <x v="2"/>
  </r>
  <r>
    <n v="495"/>
    <d v="2016-09-30T00:00:00"/>
    <x v="0"/>
    <n v="10.5"/>
    <n v="20.5"/>
    <n v="136"/>
    <n v="126"/>
    <n v="0"/>
    <n v="0"/>
    <n v="0"/>
    <n v="0"/>
    <x v="5"/>
    <x v="2"/>
  </r>
  <r>
    <n v="496"/>
    <d v="2016-09-30T00:00:00"/>
    <x v="1"/>
    <n v="14"/>
    <n v="22"/>
    <n v="41"/>
    <n v="33"/>
    <n v="4.5"/>
    <n v="2.48"/>
    <n v="66.66"/>
    <n v="148.5"/>
    <x v="5"/>
    <x v="2"/>
  </r>
  <r>
    <n v="497"/>
    <d v="2016-09-30T00:00:00"/>
    <x v="2"/>
    <n v="15.5"/>
    <n v="16.5"/>
    <n v="150"/>
    <n v="149"/>
    <n v="3"/>
    <n v="1.58"/>
    <n v="211.57999999999998"/>
    <n v="447"/>
    <x v="5"/>
    <x v="2"/>
  </r>
  <r>
    <n v="498"/>
    <d v="2016-09-30T00:00:00"/>
    <x v="3"/>
    <n v="12"/>
    <n v="11"/>
    <n v="10"/>
    <n v="11"/>
    <n v="3"/>
    <n v="1.5"/>
    <n v="16.5"/>
    <n v="33"/>
    <x v="5"/>
    <x v="2"/>
  </r>
  <r>
    <n v="499"/>
    <d v="2016-09-30T00:00:00"/>
    <x v="4"/>
    <n v="18"/>
    <n v="17"/>
    <n v="34"/>
    <n v="35"/>
    <n v="1.5"/>
    <n v="0.46"/>
    <n v="36.4"/>
    <n v="52.5"/>
    <x v="5"/>
    <x v="2"/>
  </r>
  <r>
    <n v="500"/>
    <d v="2016-09-30T00:00:00"/>
    <x v="5"/>
    <n v="15"/>
    <n v="20"/>
    <n v="168"/>
    <n v="163"/>
    <n v="1.5"/>
    <n v="0.5"/>
    <n v="163"/>
    <n v="244.5"/>
    <x v="5"/>
    <x v="2"/>
  </r>
  <r>
    <n v="501"/>
    <d v="2016-09-30T00:00:00"/>
    <x v="6"/>
    <n v="16"/>
    <n v="7"/>
    <n v="0"/>
    <n v="9"/>
    <n v="0"/>
    <n v="0"/>
    <n v="0"/>
    <n v="0"/>
    <x v="5"/>
    <x v="2"/>
  </r>
  <r>
    <n v="502"/>
    <d v="2016-09-30T00:00:00"/>
    <x v="7"/>
    <n v="3"/>
    <n v="0"/>
    <n v="0"/>
    <n v="3"/>
    <n v="1.5"/>
    <n v="0.56999999999999995"/>
    <n v="2.79"/>
    <n v="4.5"/>
    <x v="5"/>
    <x v="2"/>
  </r>
  <r>
    <n v="503"/>
    <d v="2016-09-30T00:00:00"/>
    <x v="8"/>
    <n v="5"/>
    <n v="9"/>
    <n v="29"/>
    <n v="25"/>
    <n v="0.6"/>
    <n v="0.14000000000000001"/>
    <n v="11.5"/>
    <n v="15"/>
    <x v="5"/>
    <x v="2"/>
  </r>
  <r>
    <n v="504"/>
    <d v="2016-09-30T00:00:00"/>
    <x v="16"/>
    <n v="2"/>
    <n v="0"/>
    <n v="0"/>
    <n v="2"/>
    <n v="0"/>
    <n v="0"/>
    <n v="0"/>
    <n v="0"/>
    <x v="5"/>
    <x v="2"/>
  </r>
  <r>
    <n v="505"/>
    <d v="2016-09-30T00:00:00"/>
    <x v="9"/>
    <n v="11"/>
    <n v="10"/>
    <n v="0"/>
    <n v="1"/>
    <n v="10"/>
    <n v="7.56"/>
    <n v="2.4400000000000004"/>
    <n v="10"/>
    <x v="5"/>
    <x v="2"/>
  </r>
  <r>
    <n v="506"/>
    <d v="2016-09-30T00:00:00"/>
    <x v="12"/>
    <n v="3"/>
    <n v="23"/>
    <n v="94"/>
    <n v="74"/>
    <n v="1.5"/>
    <n v="0.68"/>
    <n v="60.68"/>
    <n v="111"/>
    <x v="5"/>
    <x v="2"/>
  </r>
  <r>
    <n v="507"/>
    <d v="2016-08-30T00:00:00"/>
    <x v="0"/>
    <n v="21"/>
    <n v="10.5"/>
    <n v="104"/>
    <n v="114.5"/>
    <n v="0"/>
    <n v="0"/>
    <n v="0"/>
    <n v="0"/>
    <x v="6"/>
    <x v="2"/>
  </r>
  <r>
    <n v="508"/>
    <d v="2016-08-30T00:00:00"/>
    <x v="1"/>
    <n v="30"/>
    <n v="14"/>
    <n v="0"/>
    <n v="16"/>
    <n v="4.5"/>
    <n v="2.48"/>
    <n v="32.32"/>
    <n v="72"/>
    <x v="6"/>
    <x v="2"/>
  </r>
  <r>
    <n v="509"/>
    <d v="2016-08-30T00:00:00"/>
    <x v="2"/>
    <n v="21"/>
    <n v="15.5"/>
    <n v="85"/>
    <n v="90.5"/>
    <n v="3"/>
    <n v="1.58"/>
    <n v="128.51"/>
    <n v="271.5"/>
    <x v="6"/>
    <x v="2"/>
  </r>
  <r>
    <n v="510"/>
    <d v="2016-08-30T00:00:00"/>
    <x v="3"/>
    <n v="11.5"/>
    <n v="12"/>
    <n v="10"/>
    <n v="9.5"/>
    <n v="3"/>
    <n v="1.5"/>
    <n v="14.25"/>
    <n v="28.5"/>
    <x v="6"/>
    <x v="2"/>
  </r>
  <r>
    <n v="511"/>
    <d v="2016-08-30T00:00:00"/>
    <x v="4"/>
    <n v="20"/>
    <n v="18"/>
    <n v="39"/>
    <n v="41"/>
    <n v="1.5"/>
    <n v="0.46"/>
    <n v="42.64"/>
    <n v="61.5"/>
    <x v="6"/>
    <x v="2"/>
  </r>
  <r>
    <n v="512"/>
    <d v="2016-08-30T00:00:00"/>
    <x v="5"/>
    <n v="0"/>
    <n v="15"/>
    <n v="168"/>
    <n v="153"/>
    <n v="1.5"/>
    <n v="0.5"/>
    <n v="153"/>
    <n v="229.5"/>
    <x v="6"/>
    <x v="2"/>
  </r>
  <r>
    <n v="513"/>
    <d v="2016-08-30T00:00:00"/>
    <x v="6"/>
    <n v="5"/>
    <n v="16"/>
    <n v="12"/>
    <n v="1"/>
    <n v="0"/>
    <n v="0"/>
    <n v="0"/>
    <n v="0"/>
    <x v="6"/>
    <x v="2"/>
  </r>
  <r>
    <n v="514"/>
    <d v="2016-08-30T00:00:00"/>
    <x v="7"/>
    <n v="0"/>
    <n v="3"/>
    <n v="12"/>
    <n v="9"/>
    <n v="1.5"/>
    <n v="0.56999999999999995"/>
    <n v="8.370000000000001"/>
    <n v="13.5"/>
    <x v="6"/>
    <x v="2"/>
  </r>
  <r>
    <n v="515"/>
    <d v="2016-08-30T00:00:00"/>
    <x v="8"/>
    <n v="9"/>
    <n v="5"/>
    <n v="27"/>
    <n v="31"/>
    <n v="0.6"/>
    <n v="0.14000000000000001"/>
    <n v="14.259999999999998"/>
    <n v="18.599999999999998"/>
    <x v="6"/>
    <x v="2"/>
  </r>
  <r>
    <n v="516"/>
    <d v="2016-08-30T00:00:00"/>
    <x v="16"/>
    <n v="3"/>
    <n v="2"/>
    <n v="0"/>
    <n v="1"/>
    <n v="0"/>
    <n v="0"/>
    <n v="0"/>
    <n v="0"/>
    <x v="6"/>
    <x v="2"/>
  </r>
  <r>
    <n v="517"/>
    <d v="2016-08-30T00:00:00"/>
    <x v="9"/>
    <n v="12"/>
    <n v="11"/>
    <n v="0"/>
    <n v="1"/>
    <n v="10"/>
    <n v="7.56"/>
    <n v="2.4400000000000004"/>
    <n v="10"/>
    <x v="6"/>
    <x v="2"/>
  </r>
  <r>
    <n v="518"/>
    <d v="2016-08-30T00:00:00"/>
    <x v="12"/>
    <n v="16"/>
    <n v="3"/>
    <n v="29"/>
    <n v="42"/>
    <n v="1.5"/>
    <n v="0.68"/>
    <n v="34.44"/>
    <n v="63"/>
    <x v="6"/>
    <x v="2"/>
  </r>
  <r>
    <n v="519"/>
    <d v="2016-07-30T00:00:00"/>
    <x v="0"/>
    <n v="21"/>
    <n v="21"/>
    <n v="115"/>
    <n v="115"/>
    <n v="0"/>
    <n v="0"/>
    <n v="0"/>
    <n v="0"/>
    <x v="7"/>
    <x v="2"/>
  </r>
  <r>
    <n v="520"/>
    <d v="2016-07-30T00:00:00"/>
    <x v="1"/>
    <n v="39"/>
    <n v="30"/>
    <n v="20"/>
    <n v="29"/>
    <n v="4.5"/>
    <n v="2.48"/>
    <n v="58.58"/>
    <n v="130.5"/>
    <x v="7"/>
    <x v="2"/>
  </r>
  <r>
    <n v="521"/>
    <d v="2016-07-30T00:00:00"/>
    <x v="2"/>
    <n v="21.5"/>
    <n v="21"/>
    <n v="171"/>
    <n v="171.5"/>
    <n v="3"/>
    <n v="1.58"/>
    <n v="243.53"/>
    <n v="514.5"/>
    <x v="7"/>
    <x v="2"/>
  </r>
  <r>
    <n v="522"/>
    <d v="2016-07-30T00:00:00"/>
    <x v="3"/>
    <n v="14"/>
    <n v="11.5"/>
    <n v="7"/>
    <n v="9.5"/>
    <n v="3"/>
    <n v="1.5"/>
    <n v="14.25"/>
    <n v="28.5"/>
    <x v="7"/>
    <x v="2"/>
  </r>
  <r>
    <n v="523"/>
    <d v="2016-07-30T00:00:00"/>
    <x v="4"/>
    <n v="37"/>
    <n v="20"/>
    <n v="20"/>
    <n v="37"/>
    <n v="1.5"/>
    <n v="0.46"/>
    <n v="38.480000000000004"/>
    <n v="55.5"/>
    <x v="7"/>
    <x v="2"/>
  </r>
  <r>
    <n v="524"/>
    <d v="2016-07-30T00:00:00"/>
    <x v="5"/>
    <n v="20"/>
    <n v="0"/>
    <n v="120"/>
    <n v="140"/>
    <n v="1.5"/>
    <n v="0.5"/>
    <n v="140"/>
    <n v="210"/>
    <x v="7"/>
    <x v="2"/>
  </r>
  <r>
    <n v="525"/>
    <d v="2016-07-30T00:00:00"/>
    <x v="6"/>
    <n v="7"/>
    <n v="5"/>
    <n v="0"/>
    <n v="2"/>
    <n v="0"/>
    <n v="0"/>
    <n v="0"/>
    <n v="0"/>
    <x v="7"/>
    <x v="2"/>
  </r>
  <r>
    <n v="526"/>
    <d v="2016-07-30T00:00:00"/>
    <x v="7"/>
    <n v="1"/>
    <n v="0"/>
    <n v="0"/>
    <n v="1"/>
    <n v="1.5"/>
    <n v="0.56999999999999995"/>
    <n v="0.93"/>
    <n v="1.5"/>
    <x v="7"/>
    <x v="2"/>
  </r>
  <r>
    <n v="527"/>
    <d v="2016-07-30T00:00:00"/>
    <x v="8"/>
    <n v="19"/>
    <n v="9"/>
    <n v="26"/>
    <n v="36"/>
    <n v="0.6"/>
    <n v="0.14000000000000001"/>
    <n v="16.559999999999999"/>
    <n v="21.599999999999998"/>
    <x v="7"/>
    <x v="2"/>
  </r>
  <r>
    <n v="528"/>
    <d v="2016-07-30T00:00:00"/>
    <x v="16"/>
    <n v="4"/>
    <n v="3"/>
    <n v="0"/>
    <n v="1"/>
    <n v="0"/>
    <n v="0"/>
    <n v="0"/>
    <n v="0"/>
    <x v="7"/>
    <x v="2"/>
  </r>
  <r>
    <n v="529"/>
    <d v="2016-07-30T00:00:00"/>
    <x v="9"/>
    <n v="13"/>
    <n v="12"/>
    <n v="0"/>
    <n v="1"/>
    <n v="10"/>
    <n v="7.56"/>
    <n v="2.4400000000000004"/>
    <n v="10"/>
    <x v="7"/>
    <x v="2"/>
  </r>
  <r>
    <n v="530"/>
    <d v="2016-07-30T00:00:00"/>
    <x v="12"/>
    <n v="18"/>
    <n v="16"/>
    <n v="57"/>
    <n v="59"/>
    <n v="1.5"/>
    <n v="0.68"/>
    <n v="48.379999999999995"/>
    <n v="88.5"/>
    <x v="7"/>
    <x v="2"/>
  </r>
  <r>
    <n v="531"/>
    <d v="2016-06-30T00:00:00"/>
    <x v="0"/>
    <n v="35"/>
    <n v="21"/>
    <n v="130"/>
    <n v="144"/>
    <n v="0"/>
    <n v="0"/>
    <n v="0"/>
    <n v="0"/>
    <x v="8"/>
    <x v="2"/>
  </r>
  <r>
    <n v="532"/>
    <d v="2016-06-30T00:00:00"/>
    <x v="1"/>
    <n v="50"/>
    <n v="39"/>
    <n v="64"/>
    <n v="75"/>
    <n v="4.5"/>
    <n v="2.48"/>
    <n v="151.5"/>
    <n v="337.5"/>
    <x v="8"/>
    <x v="2"/>
  </r>
  <r>
    <n v="533"/>
    <d v="2016-06-30T00:00:00"/>
    <x v="2"/>
    <n v="37"/>
    <n v="21.5"/>
    <n v="206"/>
    <n v="221.5"/>
    <n v="3"/>
    <n v="1.58"/>
    <n v="314.52999999999997"/>
    <n v="664.5"/>
    <x v="8"/>
    <x v="2"/>
  </r>
  <r>
    <n v="534"/>
    <d v="2016-06-30T00:00:00"/>
    <x v="3"/>
    <n v="10"/>
    <n v="14"/>
    <n v="29"/>
    <n v="25"/>
    <n v="3"/>
    <n v="1.5"/>
    <n v="37.5"/>
    <n v="75"/>
    <x v="8"/>
    <x v="2"/>
  </r>
  <r>
    <n v="535"/>
    <d v="2016-06-30T00:00:00"/>
    <x v="4"/>
    <n v="30"/>
    <n v="37"/>
    <n v="94"/>
    <n v="87"/>
    <n v="1.5"/>
    <n v="0.46"/>
    <n v="90.48"/>
    <n v="130.5"/>
    <x v="8"/>
    <x v="2"/>
  </r>
  <r>
    <n v="536"/>
    <d v="2016-06-30T00:00:00"/>
    <x v="5"/>
    <n v="16"/>
    <n v="20"/>
    <n v="91"/>
    <n v="87"/>
    <n v="1.5"/>
    <n v="0.5"/>
    <n v="87"/>
    <n v="130.5"/>
    <x v="8"/>
    <x v="2"/>
  </r>
  <r>
    <n v="537"/>
    <d v="2016-06-30T00:00:00"/>
    <x v="6"/>
    <n v="9"/>
    <n v="7"/>
    <n v="0"/>
    <n v="2"/>
    <n v="0"/>
    <n v="0"/>
    <n v="0"/>
    <n v="0"/>
    <x v="8"/>
    <x v="2"/>
  </r>
  <r>
    <n v="538"/>
    <d v="2016-06-30T00:00:00"/>
    <x v="7"/>
    <n v="5"/>
    <n v="1"/>
    <n v="0"/>
    <n v="4"/>
    <n v="1.5"/>
    <n v="0.56999999999999995"/>
    <n v="3.72"/>
    <n v="6"/>
    <x v="8"/>
    <x v="2"/>
  </r>
  <r>
    <n v="539"/>
    <d v="2016-06-30T00:00:00"/>
    <x v="8"/>
    <n v="12"/>
    <n v="19"/>
    <n v="24"/>
    <n v="17"/>
    <n v="0.6"/>
    <n v="0.14000000000000001"/>
    <n v="7.8199999999999994"/>
    <n v="10.199999999999999"/>
    <x v="8"/>
    <x v="2"/>
  </r>
  <r>
    <n v="540"/>
    <d v="2016-06-30T00:00:00"/>
    <x v="16"/>
    <n v="4"/>
    <n v="4"/>
    <n v="0"/>
    <n v="0"/>
    <n v="0"/>
    <n v="0"/>
    <n v="0"/>
    <n v="0"/>
    <x v="8"/>
    <x v="2"/>
  </r>
  <r>
    <n v="541"/>
    <d v="2016-06-30T00:00:00"/>
    <x v="9"/>
    <n v="11"/>
    <n v="13"/>
    <n v="12"/>
    <n v="10"/>
    <n v="10"/>
    <n v="7.56"/>
    <n v="24.400000000000006"/>
    <n v="100"/>
    <x v="8"/>
    <x v="2"/>
  </r>
  <r>
    <n v="542"/>
    <d v="2016-06-30T00:00:00"/>
    <x v="12"/>
    <n v="11"/>
    <n v="18"/>
    <n v="54"/>
    <n v="47"/>
    <n v="1.5"/>
    <n v="0.68"/>
    <n v="38.54"/>
    <n v="70.5"/>
    <x v="8"/>
    <x v="2"/>
  </r>
  <r>
    <n v="543"/>
    <d v="2016-06-30T00:00:00"/>
    <x v="11"/>
    <n v="0"/>
    <n v="0"/>
    <n v="2"/>
    <n v="2"/>
    <n v="0.5"/>
    <n v="0.1"/>
    <n v="0.8"/>
    <n v="1"/>
    <x v="8"/>
    <x v="2"/>
  </r>
  <r>
    <n v="544"/>
    <d v="2016-06-30T00:00:00"/>
    <x v="13"/>
    <n v="0"/>
    <n v="0"/>
    <n v="10"/>
    <n v="10"/>
    <n v="1"/>
    <n v="0.2"/>
    <n v="8"/>
    <n v="10"/>
    <x v="8"/>
    <x v="2"/>
  </r>
  <r>
    <n v="545"/>
    <d v="2016-05-30T00:00:00"/>
    <x v="0"/>
    <n v="34"/>
    <n v="35"/>
    <n v="141"/>
    <n v="140"/>
    <n v="0"/>
    <n v="0"/>
    <n v="0"/>
    <n v="0"/>
    <x v="9"/>
    <x v="2"/>
  </r>
  <r>
    <n v="546"/>
    <d v="2016-05-30T00:00:00"/>
    <x v="1"/>
    <n v="44"/>
    <n v="50"/>
    <n v="49"/>
    <n v="43"/>
    <n v="4.5"/>
    <n v="2.48"/>
    <n v="86.86"/>
    <n v="193.5"/>
    <x v="9"/>
    <x v="2"/>
  </r>
  <r>
    <n v="547"/>
    <d v="2016-05-30T00:00:00"/>
    <x v="2"/>
    <n v="34.5"/>
    <n v="37"/>
    <n v="155"/>
    <n v="152.5"/>
    <n v="3"/>
    <n v="1.58"/>
    <n v="216.54999999999998"/>
    <n v="457.5"/>
    <x v="9"/>
    <x v="2"/>
  </r>
  <r>
    <n v="548"/>
    <d v="2016-05-30T00:00:00"/>
    <x v="3"/>
    <n v="10.5"/>
    <n v="10"/>
    <n v="20"/>
    <n v="20.5"/>
    <n v="3"/>
    <n v="1.5"/>
    <n v="30.75"/>
    <n v="61.5"/>
    <x v="9"/>
    <x v="2"/>
  </r>
  <r>
    <n v="549"/>
    <d v="2016-05-30T00:00:00"/>
    <x v="4"/>
    <n v="10"/>
    <n v="30"/>
    <n v="117"/>
    <n v="97"/>
    <n v="1.5"/>
    <n v="0.46"/>
    <n v="100.88000000000001"/>
    <n v="145.5"/>
    <x v="9"/>
    <x v="2"/>
  </r>
  <r>
    <n v="550"/>
    <d v="2016-05-30T00:00:00"/>
    <x v="5"/>
    <n v="11"/>
    <n v="16"/>
    <n v="91"/>
    <n v="86"/>
    <n v="1.5"/>
    <n v="0.5"/>
    <n v="86"/>
    <n v="129"/>
    <x v="9"/>
    <x v="2"/>
  </r>
  <r>
    <n v="551"/>
    <d v="2016-05-30T00:00:00"/>
    <x v="6"/>
    <n v="3"/>
    <n v="9"/>
    <n v="6"/>
    <n v="0"/>
    <n v="0"/>
    <n v="0"/>
    <n v="0"/>
    <n v="0"/>
    <x v="9"/>
    <x v="2"/>
  </r>
  <r>
    <n v="552"/>
    <d v="2016-05-30T00:00:00"/>
    <x v="7"/>
    <n v="7"/>
    <n v="5"/>
    <n v="2"/>
    <n v="4"/>
    <n v="1.5"/>
    <n v="0.56999999999999995"/>
    <n v="3.72"/>
    <n v="6"/>
    <x v="9"/>
    <x v="2"/>
  </r>
  <r>
    <n v="553"/>
    <d v="2016-05-30T00:00:00"/>
    <x v="8"/>
    <n v="2"/>
    <n v="12"/>
    <n v="22"/>
    <n v="12"/>
    <n v="0.6"/>
    <n v="0.14000000000000001"/>
    <n v="5.52"/>
    <n v="7.1999999999999993"/>
    <x v="9"/>
    <x v="2"/>
  </r>
  <r>
    <n v="554"/>
    <d v="2016-05-30T00:00:00"/>
    <x v="16"/>
    <n v="4"/>
    <n v="4"/>
    <n v="0"/>
    <n v="0"/>
    <n v="0"/>
    <n v="0"/>
    <n v="0"/>
    <n v="0"/>
    <x v="9"/>
    <x v="2"/>
  </r>
  <r>
    <n v="555"/>
    <d v="2016-05-30T00:00:00"/>
    <x v="9"/>
    <n v="12"/>
    <n v="11"/>
    <n v="0"/>
    <n v="1"/>
    <n v="10"/>
    <n v="7.56"/>
    <n v="2.4400000000000004"/>
    <n v="10"/>
    <x v="9"/>
    <x v="2"/>
  </r>
  <r>
    <n v="556"/>
    <d v="2016-05-30T00:00:00"/>
    <x v="12"/>
    <n v="16"/>
    <n v="11"/>
    <n v="43"/>
    <n v="48"/>
    <n v="1.5"/>
    <n v="0.68"/>
    <n v="39.36"/>
    <n v="72"/>
    <x v="9"/>
    <x v="2"/>
  </r>
  <r>
    <n v="557"/>
    <d v="2016-04-30T00:00:00"/>
    <x v="0"/>
    <n v="36"/>
    <n v="34"/>
    <n v="142"/>
    <n v="144"/>
    <n v="0"/>
    <n v="0"/>
    <n v="0"/>
    <n v="0"/>
    <x v="10"/>
    <x v="2"/>
  </r>
  <r>
    <n v="558"/>
    <d v="2016-04-30T00:00:00"/>
    <x v="1"/>
    <n v="28"/>
    <n v="44"/>
    <n v="90"/>
    <n v="74"/>
    <n v="4.5"/>
    <n v="2.48"/>
    <n v="149.47999999999999"/>
    <n v="333"/>
    <x v="10"/>
    <x v="2"/>
  </r>
  <r>
    <n v="559"/>
    <d v="2016-04-30T00:00:00"/>
    <x v="2"/>
    <n v="12"/>
    <n v="34.5"/>
    <n v="205"/>
    <n v="182.5"/>
    <n v="3"/>
    <n v="1.58"/>
    <n v="259.14999999999998"/>
    <n v="547.5"/>
    <x v="10"/>
    <x v="2"/>
  </r>
  <r>
    <n v="560"/>
    <d v="2016-04-30T00:00:00"/>
    <x v="3"/>
    <n v="12.5"/>
    <n v="10.5"/>
    <n v="20"/>
    <n v="22"/>
    <n v="3"/>
    <n v="1.5"/>
    <n v="33"/>
    <n v="66"/>
    <x v="10"/>
    <x v="2"/>
  </r>
  <r>
    <n v="561"/>
    <d v="2016-04-30T00:00:00"/>
    <x v="4"/>
    <n v="31"/>
    <n v="10"/>
    <n v="138"/>
    <n v="159"/>
    <n v="1.5"/>
    <n v="0.46"/>
    <n v="165.36"/>
    <n v="238.5"/>
    <x v="10"/>
    <x v="2"/>
  </r>
  <r>
    <n v="562"/>
    <d v="2016-04-30T00:00:00"/>
    <x v="5"/>
    <n v="13"/>
    <n v="11"/>
    <n v="155"/>
    <n v="157"/>
    <n v="1.5"/>
    <n v="0.5"/>
    <n v="157"/>
    <n v="235.5"/>
    <x v="10"/>
    <x v="2"/>
  </r>
  <r>
    <n v="563"/>
    <d v="2016-04-30T00:00:00"/>
    <x v="6"/>
    <n v="8"/>
    <n v="3"/>
    <n v="16"/>
    <n v="21"/>
    <n v="0"/>
    <n v="0"/>
    <n v="0"/>
    <n v="0"/>
    <x v="10"/>
    <x v="2"/>
  </r>
  <r>
    <n v="564"/>
    <d v="2016-04-30T00:00:00"/>
    <x v="7"/>
    <n v="4"/>
    <n v="7"/>
    <n v="10"/>
    <n v="7"/>
    <n v="1.5"/>
    <n v="0.56999999999999995"/>
    <n v="6.5100000000000007"/>
    <n v="10.5"/>
    <x v="10"/>
    <x v="2"/>
  </r>
  <r>
    <n v="565"/>
    <d v="2016-04-30T00:00:00"/>
    <x v="8"/>
    <n v="24"/>
    <n v="5"/>
    <n v="0"/>
    <n v="19"/>
    <n v="0.6"/>
    <n v="0.14000000000000001"/>
    <n v="8.7399999999999984"/>
    <n v="11.4"/>
    <x v="10"/>
    <x v="2"/>
  </r>
  <r>
    <n v="566"/>
    <d v="2016-04-30T00:00:00"/>
    <x v="16"/>
    <n v="5"/>
    <n v="4"/>
    <n v="0"/>
    <n v="1"/>
    <n v="0"/>
    <n v="0"/>
    <n v="0"/>
    <n v="0"/>
    <x v="10"/>
    <x v="2"/>
  </r>
  <r>
    <n v="567"/>
    <d v="2016-04-30T00:00:00"/>
    <x v="9"/>
    <n v="14"/>
    <n v="12"/>
    <n v="0"/>
    <n v="2"/>
    <n v="10"/>
    <n v="7.56"/>
    <n v="4.8800000000000008"/>
    <n v="20"/>
    <x v="10"/>
    <x v="2"/>
  </r>
  <r>
    <n v="568"/>
    <d v="2016-04-30T00:00:00"/>
    <x v="12"/>
    <n v="11"/>
    <n v="16"/>
    <n v="36"/>
    <n v="31"/>
    <n v="1.5"/>
    <n v="0.68"/>
    <n v="25.419999999999998"/>
    <n v="46.5"/>
    <x v="10"/>
    <x v="2"/>
  </r>
  <r>
    <n v="569"/>
    <d v="2016-04-30T00:00:00"/>
    <x v="1"/>
    <n v="54"/>
    <n v="54"/>
    <n v="54"/>
    <n v="54"/>
    <n v="4.5"/>
    <n v="2.48"/>
    <n v="109.08"/>
    <n v="243"/>
    <x v="10"/>
    <x v="2"/>
  </r>
  <r>
    <n v="570"/>
    <d v="2016-04-30T00:00:00"/>
    <x v="17"/>
    <n v="53.5"/>
    <n v="53.5"/>
    <n v="53.5"/>
    <n v="53.5"/>
    <n v="0"/>
    <n v="0"/>
    <n v="0"/>
    <n v="0"/>
    <x v="10"/>
    <x v="2"/>
  </r>
  <r>
    <n v="571"/>
    <d v="2016-03-30T00:00:00"/>
    <x v="0"/>
    <n v="26.5"/>
    <n v="36"/>
    <n v="167"/>
    <n v="157.5"/>
    <n v="0"/>
    <n v="0"/>
    <n v="0"/>
    <n v="0"/>
    <x v="11"/>
    <x v="2"/>
  </r>
  <r>
    <n v="572"/>
    <d v="2016-03-30T00:00:00"/>
    <x v="1"/>
    <n v="19"/>
    <n v="28"/>
    <n v="57"/>
    <n v="48"/>
    <n v="4.5"/>
    <n v="2.48"/>
    <n v="96.960000000000008"/>
    <n v="216"/>
    <x v="11"/>
    <x v="2"/>
  </r>
  <r>
    <n v="573"/>
    <d v="2016-03-30T00:00:00"/>
    <x v="2"/>
    <n v="12"/>
    <n v="12"/>
    <n v="160"/>
    <n v="160"/>
    <n v="3"/>
    <n v="1.58"/>
    <n v="227.2"/>
    <n v="480"/>
    <x v="11"/>
    <x v="2"/>
  </r>
  <r>
    <n v="574"/>
    <d v="2016-03-30T00:00:00"/>
    <x v="3"/>
    <n v="16.5"/>
    <n v="12.5"/>
    <n v="27"/>
    <n v="31"/>
    <n v="3"/>
    <n v="1.5"/>
    <n v="46.5"/>
    <n v="93"/>
    <x v="11"/>
    <x v="2"/>
  </r>
  <r>
    <n v="575"/>
    <d v="2016-03-30T00:00:00"/>
    <x v="4"/>
    <n v="33"/>
    <n v="31"/>
    <n v="95"/>
    <n v="97"/>
    <n v="1.5"/>
    <n v="0.46"/>
    <n v="100.88000000000001"/>
    <n v="145.5"/>
    <x v="11"/>
    <x v="2"/>
  </r>
  <r>
    <n v="576"/>
    <d v="2016-03-30T00:00:00"/>
    <x v="5"/>
    <n v="8"/>
    <n v="13"/>
    <n v="120"/>
    <n v="115"/>
    <n v="1.5"/>
    <n v="0.5"/>
    <n v="115"/>
    <n v="172.5"/>
    <x v="11"/>
    <x v="2"/>
  </r>
  <r>
    <n v="577"/>
    <d v="2016-03-30T00:00:00"/>
    <x v="6"/>
    <n v="8"/>
    <n v="8"/>
    <n v="0"/>
    <n v="0"/>
    <n v="0"/>
    <n v="0"/>
    <n v="0"/>
    <n v="0"/>
    <x v="11"/>
    <x v="2"/>
  </r>
  <r>
    <n v="578"/>
    <d v="2016-03-30T00:00:00"/>
    <x v="7"/>
    <n v="3"/>
    <n v="4"/>
    <n v="6"/>
    <n v="5"/>
    <n v="1.5"/>
    <n v="0.56999999999999995"/>
    <n v="4.6500000000000004"/>
    <n v="7.5"/>
    <x v="11"/>
    <x v="2"/>
  </r>
  <r>
    <n v="579"/>
    <d v="2016-03-30T00:00:00"/>
    <x v="8"/>
    <n v="16"/>
    <n v="24"/>
    <n v="22"/>
    <n v="14"/>
    <n v="0.6"/>
    <n v="0.14000000000000001"/>
    <n v="6.4399999999999995"/>
    <n v="8.4"/>
    <x v="11"/>
    <x v="2"/>
  </r>
  <r>
    <n v="580"/>
    <d v="2016-03-30T00:00:00"/>
    <x v="16"/>
    <n v="5"/>
    <n v="5"/>
    <n v="0"/>
    <n v="0"/>
    <n v="0"/>
    <n v="0"/>
    <n v="0"/>
    <n v="0"/>
    <x v="11"/>
    <x v="2"/>
  </r>
  <r>
    <n v="581"/>
    <d v="2016-03-30T00:00:00"/>
    <x v="9"/>
    <n v="15"/>
    <n v="14"/>
    <n v="0"/>
    <n v="1"/>
    <n v="10"/>
    <n v="7.56"/>
    <n v="2.4400000000000004"/>
    <n v="10"/>
    <x v="11"/>
    <x v="2"/>
  </r>
  <r>
    <n v="582"/>
    <d v="2016-03-30T00:00:00"/>
    <x v="12"/>
    <n v="21"/>
    <n v="11"/>
    <n v="10"/>
    <n v="20"/>
    <n v="1.5"/>
    <n v="0.68"/>
    <n v="16.399999999999999"/>
    <n v="30"/>
    <x v="11"/>
    <x v="2"/>
  </r>
  <r>
    <n v="583"/>
    <d v="2016-03-30T00:00:00"/>
    <x v="11"/>
    <n v="0"/>
    <n v="0"/>
    <n v="4"/>
    <n v="4"/>
    <n v="0.5"/>
    <n v="0.1"/>
    <n v="1.6"/>
    <n v="2"/>
    <x v="11"/>
    <x v="2"/>
  </r>
  <r>
    <n v="584"/>
    <d v="2016-02-28T00:00:00"/>
    <x v="0"/>
    <n v="42.5"/>
    <n v="26.5"/>
    <n v="141"/>
    <n v="157"/>
    <n v="0"/>
    <n v="0"/>
    <n v="0"/>
    <n v="0"/>
    <x v="4"/>
    <x v="2"/>
  </r>
  <r>
    <n v="585"/>
    <d v="2016-02-28T00:00:00"/>
    <x v="1"/>
    <n v="37"/>
    <n v="19"/>
    <n v="36"/>
    <n v="54"/>
    <n v="4.5"/>
    <n v="2.48"/>
    <n v="109.08"/>
    <n v="243"/>
    <x v="4"/>
    <x v="2"/>
  </r>
  <r>
    <n v="586"/>
    <d v="2016-02-28T00:00:00"/>
    <x v="2"/>
    <n v="24.5"/>
    <n v="12"/>
    <n v="117"/>
    <n v="129.5"/>
    <n v="3"/>
    <n v="1.58"/>
    <n v="183.89"/>
    <n v="388.5"/>
    <x v="4"/>
    <x v="2"/>
  </r>
  <r>
    <n v="587"/>
    <d v="2016-02-28T00:00:00"/>
    <x v="3"/>
    <n v="15"/>
    <n v="16.5"/>
    <n v="30"/>
    <n v="28.5"/>
    <n v="3"/>
    <n v="1.5"/>
    <n v="42.75"/>
    <n v="85.5"/>
    <x v="4"/>
    <x v="2"/>
  </r>
  <r>
    <n v="588"/>
    <d v="2016-02-28T00:00:00"/>
    <x v="4"/>
    <n v="37"/>
    <n v="33"/>
    <n v="49"/>
    <n v="53"/>
    <n v="1.5"/>
    <n v="0.46"/>
    <n v="55.120000000000005"/>
    <n v="79.5"/>
    <x v="4"/>
    <x v="2"/>
  </r>
  <r>
    <n v="589"/>
    <d v="2016-02-28T00:00:00"/>
    <x v="5"/>
    <n v="24"/>
    <n v="8"/>
    <n v="115"/>
    <n v="131"/>
    <n v="1.5"/>
    <n v="0.5"/>
    <n v="131"/>
    <n v="196.5"/>
    <x v="4"/>
    <x v="2"/>
  </r>
  <r>
    <n v="590"/>
    <d v="2016-02-28T00:00:00"/>
    <x v="6"/>
    <n v="13"/>
    <n v="8"/>
    <n v="8"/>
    <n v="13"/>
    <n v="0"/>
    <n v="0"/>
    <n v="0"/>
    <n v="0"/>
    <x v="4"/>
    <x v="2"/>
  </r>
  <r>
    <n v="591"/>
    <d v="2016-02-28T00:00:00"/>
    <x v="7"/>
    <n v="9"/>
    <n v="3"/>
    <n v="0"/>
    <n v="6"/>
    <n v="1.5"/>
    <n v="0.56999999999999995"/>
    <n v="5.58"/>
    <n v="9"/>
    <x v="4"/>
    <x v="2"/>
  </r>
  <r>
    <n v="592"/>
    <d v="2016-02-28T00:00:00"/>
    <x v="8"/>
    <n v="21"/>
    <n v="16"/>
    <n v="10"/>
    <n v="15"/>
    <n v="0.6"/>
    <n v="0.14000000000000001"/>
    <n v="6.8999999999999995"/>
    <n v="9"/>
    <x v="4"/>
    <x v="2"/>
  </r>
  <r>
    <n v="593"/>
    <d v="2016-02-28T00:00:00"/>
    <x v="16"/>
    <n v="7"/>
    <n v="5"/>
    <n v="0"/>
    <n v="2"/>
    <n v="0"/>
    <n v="0"/>
    <n v="0"/>
    <n v="0"/>
    <x v="4"/>
    <x v="2"/>
  </r>
  <r>
    <n v="594"/>
    <d v="2016-02-28T00:00:00"/>
    <x v="9"/>
    <n v="16"/>
    <n v="15"/>
    <n v="0"/>
    <n v="1"/>
    <n v="10"/>
    <n v="7.56"/>
    <n v="2.4400000000000004"/>
    <n v="10"/>
    <x v="4"/>
    <x v="2"/>
  </r>
  <r>
    <n v="1"/>
    <d v="2016-01-31T00:00:00"/>
    <x v="0"/>
    <n v="36"/>
    <n v="42.5"/>
    <n v="90"/>
    <n v="83.5"/>
    <n v="0"/>
    <n v="0"/>
    <n v="0"/>
    <n v="0"/>
    <x v="2"/>
    <x v="2"/>
  </r>
  <r>
    <n v="2"/>
    <d v="2016-01-31T00:00:00"/>
    <x v="1"/>
    <n v="24"/>
    <n v="37"/>
    <n v="50"/>
    <n v="37"/>
    <n v="4.5"/>
    <n v="2.48"/>
    <n v="74.739999999999995"/>
    <n v="166.5"/>
    <x v="2"/>
    <x v="2"/>
  </r>
  <r>
    <n v="3"/>
    <d v="2016-01-31T00:00:00"/>
    <x v="2"/>
    <n v="20"/>
    <n v="24.5"/>
    <n v="145"/>
    <n v="140.5"/>
    <n v="3"/>
    <n v="1.58"/>
    <n v="199.51"/>
    <n v="421.5"/>
    <x v="2"/>
    <x v="2"/>
  </r>
  <r>
    <n v="4"/>
    <d v="2016-01-31T00:00:00"/>
    <x v="3"/>
    <n v="16.5"/>
    <n v="15"/>
    <n v="10"/>
    <n v="11.5"/>
    <n v="3"/>
    <n v="1.5"/>
    <n v="17.25"/>
    <n v="34.5"/>
    <x v="2"/>
    <x v="2"/>
  </r>
  <r>
    <n v="5"/>
    <d v="2016-01-31T00:00:00"/>
    <x v="4"/>
    <n v="27"/>
    <n v="37"/>
    <n v="38"/>
    <n v="28"/>
    <n v="1.5"/>
    <n v="0.46"/>
    <n v="29.12"/>
    <n v="42"/>
    <x v="2"/>
    <x v="2"/>
  </r>
  <r>
    <n v="6"/>
    <d v="2016-01-31T00:00:00"/>
    <x v="5"/>
    <n v="11"/>
    <n v="24"/>
    <n v="124"/>
    <n v="111"/>
    <n v="1.5"/>
    <n v="0.5"/>
    <n v="111"/>
    <n v="166.5"/>
    <x v="2"/>
    <x v="2"/>
  </r>
  <r>
    <n v="7"/>
    <d v="2016-01-31T00:00:00"/>
    <x v="6"/>
    <n v="2"/>
    <n v="13"/>
    <n v="12"/>
    <n v="1"/>
    <n v="0"/>
    <n v="0"/>
    <n v="0"/>
    <n v="0"/>
    <x v="2"/>
    <x v="2"/>
  </r>
  <r>
    <n v="8"/>
    <d v="2016-01-31T00:00:00"/>
    <x v="7"/>
    <n v="1"/>
    <n v="9"/>
    <n v="12"/>
    <n v="4"/>
    <n v="1.5"/>
    <n v="0.56999999999999995"/>
    <n v="3.72"/>
    <n v="6"/>
    <x v="2"/>
    <x v="2"/>
  </r>
  <r>
    <n v="9"/>
    <d v="2016-01-31T00:00:00"/>
    <x v="8"/>
    <n v="31"/>
    <n v="21"/>
    <n v="10"/>
    <n v="20"/>
    <n v="0.6"/>
    <n v="0.14000000000000001"/>
    <n v="9.1999999999999993"/>
    <n v="12"/>
    <x v="2"/>
    <x v="2"/>
  </r>
  <r>
    <n v="10"/>
    <d v="2016-01-31T00:00:00"/>
    <x v="9"/>
    <n v="17"/>
    <n v="16"/>
    <n v="0"/>
    <n v="1"/>
    <n v="10"/>
    <n v="7.56"/>
    <n v="2.4400000000000004"/>
    <n v="10"/>
    <x v="2"/>
    <x v="2"/>
  </r>
  <r>
    <n v="11"/>
    <d v="2016-01-31T00:00:00"/>
    <x v="16"/>
    <n v="8"/>
    <n v="7"/>
    <n v="0"/>
    <n v="1"/>
    <n v="0"/>
    <n v="0"/>
    <n v="0"/>
    <n v="0"/>
    <x v="2"/>
    <x v="2"/>
  </r>
  <r>
    <n v="12"/>
    <d v="2016-01-31T00:00:00"/>
    <x v="12"/>
    <n v="11"/>
    <n v="19"/>
    <n v="30"/>
    <n v="22"/>
    <n v="1.5"/>
    <n v="0.68"/>
    <n v="18.04"/>
    <n v="33"/>
    <x v="2"/>
    <x v="2"/>
  </r>
  <r>
    <n v="13"/>
    <d v="2016-01-31T00:00:00"/>
    <x v="11"/>
    <n v="2"/>
    <n v="0"/>
    <n v="0"/>
    <n v="2"/>
    <n v="0.5"/>
    <n v="0.1"/>
    <n v="0.8"/>
    <n v="1"/>
    <x v="2"/>
    <x v="2"/>
  </r>
  <r>
    <n v="14"/>
    <s v="31/01/2019"/>
    <x v="0"/>
    <n v="28"/>
    <n v="43"/>
    <n v="105"/>
    <n v="90"/>
    <n v="0"/>
    <n v="0"/>
    <n v="0"/>
    <n v="0"/>
    <x v="2"/>
    <x v="3"/>
  </r>
  <r>
    <n v="15"/>
    <s v="31/01/2019"/>
    <x v="1"/>
    <n v="24"/>
    <n v="13"/>
    <n v="50"/>
    <n v="61"/>
    <n v="4.5"/>
    <n v="2.48"/>
    <n v="123.22"/>
    <n v="274.5"/>
    <x v="2"/>
    <x v="3"/>
  </r>
  <r>
    <n v="16"/>
    <s v="31/01/2019"/>
    <x v="2"/>
    <n v="36"/>
    <n v="27.5"/>
    <n v="95"/>
    <n v="103.5"/>
    <n v="3"/>
    <n v="1.58"/>
    <n v="146.97"/>
    <n v="310.5"/>
    <x v="2"/>
    <x v="3"/>
  </r>
  <r>
    <n v="17"/>
    <s v="31/01/2019"/>
    <x v="3"/>
    <n v="11.5"/>
    <n v="9.5"/>
    <n v="30"/>
    <n v="32"/>
    <n v="3"/>
    <n v="1.5"/>
    <n v="48"/>
    <n v="96"/>
    <x v="2"/>
    <x v="3"/>
  </r>
  <r>
    <n v="18"/>
    <s v="31/01/2019"/>
    <x v="4"/>
    <n v="14"/>
    <n v="15"/>
    <n v="146"/>
    <n v="145"/>
    <n v="1.5"/>
    <n v="0.46"/>
    <n v="150.80000000000001"/>
    <n v="217.5"/>
    <x v="2"/>
    <x v="3"/>
  </r>
  <r>
    <n v="19"/>
    <s v="31/01/2019"/>
    <x v="5"/>
    <n v="25"/>
    <n v="14"/>
    <n v="24"/>
    <n v="35"/>
    <n v="1.5"/>
    <n v="0.5"/>
    <n v="35"/>
    <n v="52.5"/>
    <x v="2"/>
    <x v="3"/>
  </r>
  <r>
    <n v="20"/>
    <s v="31/01/2019"/>
    <x v="6"/>
    <n v="10"/>
    <n v="6"/>
    <n v="0"/>
    <n v="4"/>
    <n v="0"/>
    <n v="0"/>
    <n v="0"/>
    <n v="0"/>
    <x v="2"/>
    <x v="3"/>
  </r>
  <r>
    <n v="21"/>
    <s v="31/01/2019"/>
    <x v="7"/>
    <n v="8"/>
    <n v="4"/>
    <n v="0"/>
    <n v="4"/>
    <n v="1.5"/>
    <n v="0.56999999999999995"/>
    <n v="3.72"/>
    <n v="6"/>
    <x v="2"/>
    <x v="3"/>
  </r>
  <r>
    <n v="22"/>
    <s v="31/01/2019"/>
    <x v="8"/>
    <n v="28"/>
    <n v="6"/>
    <n v="0"/>
    <n v="22"/>
    <n v="0.6"/>
    <n v="0.14000000000000001"/>
    <n v="10.119999999999999"/>
    <n v="13.2"/>
    <x v="2"/>
    <x v="3"/>
  </r>
  <r>
    <n v="23"/>
    <s v="31/01/2019"/>
    <x v="9"/>
    <n v="21"/>
    <n v="19"/>
    <n v="0"/>
    <n v="2"/>
    <n v="10"/>
    <n v="7.56"/>
    <n v="4.8800000000000008"/>
    <n v="20"/>
    <x v="2"/>
    <x v="3"/>
  </r>
  <r>
    <n v="24"/>
    <s v="31/01/2019"/>
    <x v="12"/>
    <n v="19"/>
    <n v="19"/>
    <n v="0"/>
    <n v="0"/>
    <n v="1.5"/>
    <n v="0.68"/>
    <n v="0"/>
    <n v="0"/>
    <x v="2"/>
    <x v="3"/>
  </r>
  <r>
    <n v="25"/>
    <s v="31/01/2019"/>
    <x v="13"/>
    <n v="0"/>
    <n v="0"/>
    <n v="1"/>
    <n v="1"/>
    <n v="1"/>
    <n v="0.2"/>
    <n v="0.8"/>
    <n v="1"/>
    <x v="2"/>
    <x v="3"/>
  </r>
  <r>
    <n v="26"/>
    <s v="31/01/2019"/>
    <x v="10"/>
    <n v="17"/>
    <n v="8"/>
    <n v="0"/>
    <n v="9"/>
    <n v="1.5"/>
    <n v="0.22"/>
    <n v="11.52"/>
    <n v="13.5"/>
    <x v="2"/>
    <x v="3"/>
  </r>
  <r>
    <n v="27"/>
    <s v="31/01/2023"/>
    <x v="1"/>
    <n v="33"/>
    <n v="35"/>
    <n v="75"/>
    <n v="73"/>
    <n v="4.5"/>
    <n v="2.48"/>
    <n v="147.46"/>
    <n v="328.5"/>
    <x v="2"/>
    <x v="4"/>
  </r>
  <r>
    <n v="28"/>
    <s v="31/01/2023"/>
    <x v="18"/>
    <n v="44"/>
    <n v="42"/>
    <n v="105"/>
    <n v="107"/>
    <n v="3"/>
    <n v="1.65"/>
    <n v="144.45000000000002"/>
    <n v="321"/>
    <x v="2"/>
    <x v="4"/>
  </r>
  <r>
    <n v="29"/>
    <s v="31/01/2023"/>
    <x v="2"/>
    <n v="21.5"/>
    <n v="27"/>
    <n v="80"/>
    <n v="74.5"/>
    <n v="3"/>
    <n v="1.58"/>
    <n v="105.78999999999999"/>
    <n v="223.5"/>
    <x v="2"/>
    <x v="4"/>
  </r>
  <r>
    <n v="30"/>
    <s v="31/01/2023"/>
    <x v="3"/>
    <n v="11.5"/>
    <n v="7"/>
    <n v="0"/>
    <n v="4.5"/>
    <n v="3"/>
    <n v="1.5"/>
    <n v="6.75"/>
    <n v="13.5"/>
    <x v="2"/>
    <x v="4"/>
  </r>
  <r>
    <n v="31"/>
    <s v="28/02/2023"/>
    <x v="1"/>
    <n v="35"/>
    <n v="30"/>
    <n v="37"/>
    <n v="42"/>
    <n v="4.5"/>
    <n v="2.48"/>
    <n v="84.84"/>
    <n v="189"/>
    <x v="4"/>
    <x v="4"/>
  </r>
  <r>
    <n v="32"/>
    <s v="28/02/2023"/>
    <x v="18"/>
    <n v="42"/>
    <n v="48"/>
    <n v="198"/>
    <n v="192"/>
    <n v="3"/>
    <n v="1.65"/>
    <n v="259.20000000000005"/>
    <n v="576"/>
    <x v="4"/>
    <x v="4"/>
  </r>
  <r>
    <n v="33"/>
    <s v="28/02/2023"/>
    <x v="2"/>
    <n v="27"/>
    <s v="31,5"/>
    <n v="55"/>
    <n v="50.5"/>
    <n v="3"/>
    <n v="1.58"/>
    <n v="71.709999999999994"/>
    <n v="151.5"/>
    <x v="4"/>
    <x v="4"/>
  </r>
  <r>
    <n v="34"/>
    <s v="28/02/2023"/>
    <x v="3"/>
    <n v="7"/>
    <n v="8"/>
    <n v="5"/>
    <n v="4"/>
    <n v="3"/>
    <n v="1.5"/>
    <n v="6"/>
    <n v="12"/>
    <x v="4"/>
    <x v="4"/>
  </r>
  <r>
    <n v="35"/>
    <s v="28/02/2023"/>
    <x v="4"/>
    <n v="33"/>
    <n v="58"/>
    <n v="70"/>
    <n v="45"/>
    <n v="1.5"/>
    <n v="0.46"/>
    <n v="46.800000000000004"/>
    <n v="67.5"/>
    <x v="4"/>
    <x v="4"/>
  </r>
  <r>
    <n v="36"/>
    <s v="28/02/2023"/>
    <x v="5"/>
    <n v="20"/>
    <n v="11"/>
    <n v="12"/>
    <n v="21"/>
    <n v="1.5"/>
    <n v="0.5"/>
    <n v="21"/>
    <n v="31.5"/>
    <x v="4"/>
    <x v="4"/>
  </r>
  <r>
    <n v="37"/>
    <s v="28/02/2023"/>
    <x v="7"/>
    <n v="8"/>
    <n v="8"/>
    <n v="18"/>
    <n v="18"/>
    <n v="1.5"/>
    <n v="0.56999999999999995"/>
    <n v="16.740000000000002"/>
    <n v="27"/>
    <x v="4"/>
    <x v="4"/>
  </r>
  <r>
    <n v="38"/>
    <s v="28/02/2023"/>
    <x v="8"/>
    <n v="12"/>
    <n v="21"/>
    <n v="24"/>
    <n v="15"/>
    <n v="0.6"/>
    <n v="0.14000000000000001"/>
    <n v="6.8999999999999995"/>
    <n v="9"/>
    <x v="4"/>
    <x v="4"/>
  </r>
  <r>
    <n v="39"/>
    <s v="28/02/2023"/>
    <x v="9"/>
    <n v="7"/>
    <n v="6"/>
    <n v="0"/>
    <n v="1"/>
    <n v="10"/>
    <n v="7.56"/>
    <n v="2.4400000000000004"/>
    <n v="10"/>
    <x v="4"/>
    <x v="4"/>
  </r>
  <r>
    <n v="40"/>
    <s v="28/02/2023"/>
    <x v="12"/>
    <n v="9"/>
    <n v="10"/>
    <n v="12"/>
    <n v="11"/>
    <n v="1.5"/>
    <n v="0.68"/>
    <n v="9.02"/>
    <n v="16.5"/>
    <x v="4"/>
    <x v="4"/>
  </r>
  <r>
    <n v="41"/>
    <s v="28/02/2023"/>
    <x v="11"/>
    <n v="27"/>
    <n v="19"/>
    <n v="0"/>
    <n v="8"/>
    <n v="0.5"/>
    <n v="0.1"/>
    <n v="3.2"/>
    <n v="4"/>
    <x v="4"/>
    <x v="4"/>
  </r>
  <r>
    <n v="42"/>
    <s v="31/07/2024"/>
    <x v="1"/>
    <n v="10"/>
    <n v="38"/>
    <n v="73"/>
    <n v="45"/>
    <n v="4.5"/>
    <n v="2.48"/>
    <n v="90.9"/>
    <n v="202.5"/>
    <x v="7"/>
    <x v="5"/>
  </r>
  <r>
    <n v="43"/>
    <s v="31/07/2024"/>
    <x v="18"/>
    <n v="25"/>
    <n v="39"/>
    <n v="84"/>
    <n v="70"/>
    <n v="3"/>
    <n v="1.65"/>
    <n v="94.5"/>
    <n v="210"/>
    <x v="7"/>
    <x v="5"/>
  </r>
  <r>
    <n v="44"/>
    <s v="31/07/2024"/>
    <x v="2"/>
    <n v="37.5"/>
    <n v="35"/>
    <n v="96"/>
    <n v="98.5"/>
    <n v="3"/>
    <n v="1.58"/>
    <n v="139.87"/>
    <n v="295.5"/>
    <x v="7"/>
    <x v="5"/>
  </r>
  <r>
    <n v="45"/>
    <s v="31/07/2024"/>
    <x v="3"/>
    <n v="9.5"/>
    <n v="2.5"/>
    <n v="0"/>
    <n v="7"/>
    <n v="3"/>
    <n v="1.5"/>
    <n v="10.5"/>
    <n v="21"/>
    <x v="7"/>
    <x v="5"/>
  </r>
  <r>
    <n v="46"/>
    <s v="31/07/2024"/>
    <x v="5"/>
    <n v="23"/>
    <n v="12"/>
    <n v="6"/>
    <n v="17"/>
    <n v="1.5"/>
    <n v="0.5"/>
    <n v="17"/>
    <n v="25.5"/>
    <x v="7"/>
    <x v="5"/>
  </r>
  <r>
    <n v="47"/>
    <s v="31/07/2024"/>
    <x v="7"/>
    <n v="23"/>
    <n v="18"/>
    <n v="0"/>
    <n v="5"/>
    <n v="1.5"/>
    <n v="0.56999999999999995"/>
    <n v="4.6500000000000004"/>
    <n v="7.5"/>
    <x v="7"/>
    <x v="5"/>
  </r>
  <r>
    <n v="48"/>
    <s v="31/07/2024"/>
    <x v="8"/>
    <n v="12"/>
    <n v="5"/>
    <n v="36"/>
    <n v="43"/>
    <n v="0.6"/>
    <n v="0.14000000000000001"/>
    <n v="19.779999999999998"/>
    <n v="25.8"/>
    <x v="7"/>
    <x v="5"/>
  </r>
  <r>
    <n v="49"/>
    <s v="31/07/2024"/>
    <x v="9"/>
    <n v="9"/>
    <n v="5"/>
    <n v="0"/>
    <n v="4"/>
    <n v="10"/>
    <n v="7.56"/>
    <n v="9.7600000000000016"/>
    <n v="40"/>
    <x v="7"/>
    <x v="5"/>
  </r>
  <r>
    <n v="50"/>
    <s v="31/07/2024"/>
    <x v="12"/>
    <n v="18"/>
    <n v="4"/>
    <n v="6"/>
    <n v="20"/>
    <n v="1.5"/>
    <n v="0.68"/>
    <n v="16.399999999999999"/>
    <n v="30"/>
    <x v="7"/>
    <x v="5"/>
  </r>
  <r>
    <n v="51"/>
    <s v="31/07/2024"/>
    <x v="11"/>
    <n v="1"/>
    <n v="26"/>
    <n v="0"/>
    <n v="-25"/>
    <n v="0.5"/>
    <n v="0.1"/>
    <n v="-10"/>
    <n v="-12.5"/>
    <x v="7"/>
    <x v="5"/>
  </r>
  <r>
    <n v="52"/>
    <s v="31/07/2024"/>
    <x v="13"/>
    <n v="0"/>
    <n v="0"/>
    <n v="1"/>
    <n v="1"/>
    <n v="1"/>
    <n v="0.2"/>
    <n v="0.8"/>
    <n v="1"/>
    <x v="7"/>
    <x v="5"/>
  </r>
  <r>
    <n v="53"/>
    <s v="31/08/24"/>
    <x v="1"/>
    <n v="38"/>
    <n v="18"/>
    <n v="30"/>
    <n v="50"/>
    <n v="4.5"/>
    <n v="2.48"/>
    <n v="101"/>
    <n v="225"/>
    <x v="6"/>
    <x v="5"/>
  </r>
  <r>
    <n v="54"/>
    <s v="31/08/24"/>
    <x v="18"/>
    <n v="39"/>
    <n v="24"/>
    <n v="70"/>
    <n v="85"/>
    <n v="3"/>
    <n v="1.65"/>
    <n v="114.75000000000001"/>
    <n v="255"/>
    <x v="6"/>
    <x v="5"/>
  </r>
  <r>
    <n v="55"/>
    <s v="31/07/24"/>
    <x v="1"/>
    <n v="10"/>
    <n v="38"/>
    <n v="73"/>
    <n v="45"/>
    <n v="4.5"/>
    <n v="2.48"/>
    <n v="90.9"/>
    <n v="202.5"/>
    <x v="7"/>
    <x v="5"/>
  </r>
  <r>
    <n v="56"/>
    <s v="31/08/24"/>
    <x v="2"/>
    <n v="35"/>
    <n v="24.5"/>
    <n v="100"/>
    <n v="110.5"/>
    <n v="3"/>
    <n v="1.58"/>
    <n v="156.91"/>
    <n v="331.5"/>
    <x v="6"/>
    <x v="5"/>
  </r>
  <r>
    <n v="57"/>
    <s v="31/08/24"/>
    <x v="3"/>
    <n v="2.5"/>
    <n v="6.5"/>
    <n v="5"/>
    <n v="1"/>
    <n v="3"/>
    <n v="1.5"/>
    <n v="1.5"/>
    <n v="3"/>
    <x v="6"/>
    <x v="5"/>
  </r>
  <r>
    <n v="58"/>
    <s v="31/08/24"/>
    <x v="4"/>
    <n v="46"/>
    <n v="39"/>
    <n v="88"/>
    <n v="95"/>
    <n v="1.5"/>
    <n v="0.46"/>
    <n v="98.8"/>
    <n v="142.5"/>
    <x v="6"/>
    <x v="5"/>
  </r>
  <r>
    <n v="59"/>
    <s v="31/08/24"/>
    <x v="5"/>
    <n v="12"/>
    <n v="3"/>
    <n v="12"/>
    <n v="21"/>
    <n v="1.5"/>
    <n v="0.5"/>
    <n v="21"/>
    <n v="31.5"/>
    <x v="6"/>
    <x v="5"/>
  </r>
  <r>
    <n v="60"/>
    <s v="31/08/24"/>
    <x v="7"/>
    <n v="18"/>
    <n v="18"/>
    <n v="0"/>
    <n v="0"/>
    <n v="1.5"/>
    <n v="0.56999999999999995"/>
    <n v="0"/>
    <n v="0"/>
    <x v="6"/>
    <x v="5"/>
  </r>
  <r>
    <n v="61"/>
    <s v="31/08/24"/>
    <x v="8"/>
    <n v="5"/>
    <n v="0"/>
    <n v="36"/>
    <n v="41"/>
    <n v="0.6"/>
    <n v="0.14000000000000001"/>
    <n v="18.86"/>
    <n v="24.599999999999998"/>
    <x v="6"/>
    <x v="5"/>
  </r>
  <r>
    <n v="62"/>
    <s v="31/08/24"/>
    <x v="9"/>
    <n v="5"/>
    <n v="4"/>
    <n v="0"/>
    <n v="1"/>
    <n v="10"/>
    <n v="7.56"/>
    <n v="2.4400000000000004"/>
    <n v="10"/>
    <x v="6"/>
    <x v="5"/>
  </r>
  <r>
    <n v="63"/>
    <s v="31/08/24"/>
    <x v="12"/>
    <n v="4"/>
    <n v="6"/>
    <n v="24"/>
    <n v="22"/>
    <n v="1.5"/>
    <n v="0.68"/>
    <n v="18.04"/>
    <n v="33"/>
    <x v="6"/>
    <x v="5"/>
  </r>
  <r>
    <n v="64"/>
    <s v="31/08/24"/>
    <x v="11"/>
    <n v="26"/>
    <n v="26"/>
    <n v="0"/>
    <n v="0"/>
    <n v="0.5"/>
    <n v="0.1"/>
    <n v="0"/>
    <n v="0"/>
    <x v="6"/>
    <x v="5"/>
  </r>
  <r>
    <n v="65"/>
    <s v="30/09/24"/>
    <x v="1"/>
    <n v="18"/>
    <n v="22"/>
    <n v="60"/>
    <n v="56"/>
    <n v="4.5"/>
    <n v="2.48"/>
    <n v="113.12"/>
    <n v="252"/>
    <x v="5"/>
    <x v="5"/>
  </r>
  <r>
    <n v="66"/>
    <s v="30/09/24"/>
    <x v="18"/>
    <n v="24"/>
    <n v="52"/>
    <n v="96"/>
    <n v="68"/>
    <n v="3"/>
    <n v="1.65"/>
    <n v="91.800000000000011"/>
    <n v="204"/>
    <x v="5"/>
    <x v="5"/>
  </r>
  <r>
    <n v="67"/>
    <s v="30/09/24"/>
    <x v="2"/>
    <n v="24.5"/>
    <n v="53.5"/>
    <n v="92"/>
    <n v="63"/>
    <n v="3"/>
    <n v="1.58"/>
    <n v="89.46"/>
    <n v="189"/>
    <x v="5"/>
    <x v="5"/>
  </r>
  <r>
    <n v="68"/>
    <s v="30/09/24"/>
    <x v="3"/>
    <n v="6.5"/>
    <n v="6.5"/>
    <n v="0"/>
    <n v="0"/>
    <n v="3"/>
    <n v="1.5"/>
    <n v="0"/>
    <n v="0"/>
    <x v="5"/>
    <x v="5"/>
  </r>
  <r>
    <n v="69"/>
    <s v="30/09/24"/>
    <x v="4"/>
    <n v="39"/>
    <n v="37"/>
    <n v="50"/>
    <n v="52"/>
    <n v="1.5"/>
    <n v="0.46"/>
    <n v="54.08"/>
    <n v="78"/>
    <x v="5"/>
    <x v="5"/>
  </r>
  <r>
    <n v="70"/>
    <s v="30/09/24"/>
    <x v="5"/>
    <n v="3"/>
    <n v="20"/>
    <n v="30"/>
    <n v="13"/>
    <n v="1.5"/>
    <n v="0.5"/>
    <n v="13"/>
    <n v="19.5"/>
    <x v="5"/>
    <x v="5"/>
  </r>
  <r>
    <n v="71"/>
    <s v="30/09/24"/>
    <x v="7"/>
    <n v="18"/>
    <n v="28"/>
    <n v="19"/>
    <n v="9"/>
    <n v="1.5"/>
    <n v="0.56999999999999995"/>
    <n v="8.370000000000001"/>
    <n v="13.5"/>
    <x v="5"/>
    <x v="5"/>
  </r>
  <r>
    <n v="72"/>
    <s v="30/09/24"/>
    <x v="8"/>
    <n v="0"/>
    <n v="12"/>
    <n v="36"/>
    <n v="24"/>
    <n v="0.6"/>
    <n v="0.14000000000000001"/>
    <n v="11.04"/>
    <n v="14.399999999999999"/>
    <x v="5"/>
    <x v="5"/>
  </r>
  <r>
    <n v="73"/>
    <s v="30/09/24"/>
    <x v="9"/>
    <n v="4"/>
    <n v="3"/>
    <n v="0"/>
    <n v="1"/>
    <n v="10"/>
    <n v="7.56"/>
    <n v="2.4400000000000004"/>
    <n v="10"/>
    <x v="5"/>
    <x v="5"/>
  </r>
  <r>
    <n v="74"/>
    <s v="30/09/24"/>
    <x v="12"/>
    <n v="6"/>
    <n v="15"/>
    <n v="24"/>
    <n v="15"/>
    <n v="1.5"/>
    <n v="0.68"/>
    <n v="12.299999999999999"/>
    <n v="22.5"/>
    <x v="5"/>
    <x v="5"/>
  </r>
  <r>
    <n v="75"/>
    <s v="30/09/24"/>
    <x v="11"/>
    <n v="26"/>
    <n v="26"/>
    <n v="0"/>
    <n v="0"/>
    <n v="0.5"/>
    <n v="0.1"/>
    <n v="0"/>
    <n v="0"/>
    <x v="5"/>
    <x v="5"/>
  </r>
  <r>
    <n v="76"/>
    <s v="30/10/24"/>
    <x v="1"/>
    <n v="22"/>
    <n v="24"/>
    <n v="100"/>
    <n v="98"/>
    <n v="4.5"/>
    <n v="2.48"/>
    <n v="197.96"/>
    <n v="441"/>
    <x v="1"/>
    <x v="5"/>
  </r>
  <r>
    <n v="77"/>
    <s v="30/10/24"/>
    <x v="18"/>
    <n v="52"/>
    <n v="25"/>
    <n v="80"/>
    <n v="107"/>
    <n v="3"/>
    <n v="1.65"/>
    <n v="144.45000000000002"/>
    <n v="321"/>
    <x v="1"/>
    <x v="5"/>
  </r>
  <r>
    <n v="78"/>
    <s v="30/10/24"/>
    <x v="2"/>
    <n v="53.5"/>
    <n v="28.5"/>
    <n v="60"/>
    <n v="85"/>
    <n v="3"/>
    <n v="1.58"/>
    <n v="120.69999999999999"/>
    <n v="255"/>
    <x v="1"/>
    <x v="5"/>
  </r>
  <r>
    <n v="79"/>
    <s v="30/10/24"/>
    <x v="3"/>
    <n v="6.5"/>
    <n v="4.5"/>
    <n v="0"/>
    <n v="2"/>
    <n v="3"/>
    <n v="1.5"/>
    <n v="3"/>
    <n v="6"/>
    <x v="1"/>
    <x v="5"/>
  </r>
  <r>
    <n v="80"/>
    <s v="30/10/24"/>
    <x v="4"/>
    <n v="37"/>
    <n v="33"/>
    <n v="64"/>
    <n v="68"/>
    <n v="1.5"/>
    <n v="0.46"/>
    <n v="70.72"/>
    <n v="102"/>
    <x v="1"/>
    <x v="5"/>
  </r>
  <r>
    <n v="81"/>
    <s v="30/10/24"/>
    <x v="5"/>
    <n v="20"/>
    <n v="11"/>
    <n v="6"/>
    <n v="15"/>
    <n v="1.5"/>
    <n v="0.5"/>
    <n v="15"/>
    <n v="22.5"/>
    <x v="1"/>
    <x v="5"/>
  </r>
  <r>
    <n v="82"/>
    <s v="30/10/24"/>
    <x v="7"/>
    <n v="28"/>
    <n v="20"/>
    <n v="0"/>
    <n v="8"/>
    <n v="1.5"/>
    <n v="0.56999999999999995"/>
    <n v="7.44"/>
    <n v="12"/>
    <x v="1"/>
    <x v="5"/>
  </r>
  <r>
    <n v="83"/>
    <s v="30/10/24"/>
    <x v="8"/>
    <n v="12"/>
    <n v="5"/>
    <n v="24"/>
    <n v="31"/>
    <n v="0.6"/>
    <n v="0.14000000000000001"/>
    <n v="14.259999999999998"/>
    <n v="18.599999999999998"/>
    <x v="1"/>
    <x v="5"/>
  </r>
  <r>
    <n v="84"/>
    <s v="30/10/24"/>
    <x v="9"/>
    <n v="3"/>
    <n v="10"/>
    <n v="10"/>
    <n v="3"/>
    <n v="10"/>
    <n v="7.56"/>
    <n v="7.3200000000000012"/>
    <n v="30"/>
    <x v="1"/>
    <x v="5"/>
  </r>
  <r>
    <n v="85"/>
    <s v="30/10/24"/>
    <x v="12"/>
    <n v="15"/>
    <n v="6"/>
    <n v="6"/>
    <n v="15"/>
    <n v="1.5"/>
    <n v="0.68"/>
    <n v="12.299999999999999"/>
    <n v="22.5"/>
    <x v="1"/>
    <x v="5"/>
  </r>
  <r>
    <n v="86"/>
    <s v="30/10/24"/>
    <x v="11"/>
    <n v="26"/>
    <n v="9"/>
    <n v="0"/>
    <n v="17"/>
    <n v="0.5"/>
    <n v="0.1"/>
    <n v="6.8000000000000007"/>
    <n v="8.5"/>
    <x v="1"/>
    <x v="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7">
  <r>
    <n v="1"/>
    <x v="0"/>
    <x v="0"/>
    <x v="0"/>
    <x v="0"/>
    <x v="0"/>
  </r>
  <r>
    <n v="6"/>
    <x v="0"/>
    <x v="1"/>
    <x v="1"/>
    <x v="0"/>
    <x v="0"/>
  </r>
  <r>
    <n v="16"/>
    <x v="0"/>
    <x v="2"/>
    <x v="2"/>
    <x v="0"/>
    <x v="0"/>
  </r>
  <r>
    <n v="17"/>
    <x v="0"/>
    <x v="3"/>
    <x v="3"/>
    <x v="0"/>
    <x v="0"/>
  </r>
  <r>
    <n v="18"/>
    <x v="0"/>
    <x v="4"/>
    <x v="4"/>
    <x v="0"/>
    <x v="0"/>
  </r>
  <r>
    <n v="19"/>
    <x v="0"/>
    <x v="5"/>
    <x v="5"/>
    <x v="0"/>
    <x v="0"/>
  </r>
  <r>
    <n v="20"/>
    <x v="0"/>
    <x v="6"/>
    <x v="6"/>
    <x v="0"/>
    <x v="0"/>
  </r>
  <r>
    <n v="2"/>
    <x v="1"/>
    <x v="7"/>
    <x v="7"/>
    <x v="0"/>
    <x v="0"/>
  </r>
  <r>
    <n v="3"/>
    <x v="1"/>
    <x v="8"/>
    <x v="8"/>
    <x v="0"/>
    <x v="0"/>
  </r>
  <r>
    <n v="4"/>
    <x v="1"/>
    <x v="9"/>
    <x v="9"/>
    <x v="0"/>
    <x v="0"/>
  </r>
  <r>
    <n v="5"/>
    <x v="1"/>
    <x v="10"/>
    <x v="10"/>
    <x v="0"/>
    <x v="0"/>
  </r>
  <r>
    <n v="7"/>
    <x v="1"/>
    <x v="11"/>
    <x v="11"/>
    <x v="0"/>
    <x v="0"/>
  </r>
  <r>
    <n v="8"/>
    <x v="1"/>
    <x v="12"/>
    <x v="12"/>
    <x v="0"/>
    <x v="0"/>
  </r>
  <r>
    <n v="9"/>
    <x v="2"/>
    <x v="0"/>
    <x v="13"/>
    <x v="1"/>
    <x v="0"/>
  </r>
  <r>
    <n v="10"/>
    <x v="2"/>
    <x v="7"/>
    <x v="14"/>
    <x v="1"/>
    <x v="0"/>
  </r>
  <r>
    <n v="11"/>
    <x v="2"/>
    <x v="8"/>
    <x v="15"/>
    <x v="1"/>
    <x v="0"/>
  </r>
  <r>
    <n v="12"/>
    <x v="2"/>
    <x v="9"/>
    <x v="16"/>
    <x v="1"/>
    <x v="0"/>
  </r>
  <r>
    <n v="13"/>
    <x v="2"/>
    <x v="10"/>
    <x v="17"/>
    <x v="1"/>
    <x v="0"/>
  </r>
  <r>
    <n v="14"/>
    <x v="2"/>
    <x v="1"/>
    <x v="18"/>
    <x v="1"/>
    <x v="0"/>
  </r>
  <r>
    <n v="15"/>
    <x v="2"/>
    <x v="12"/>
    <x v="19"/>
    <x v="1"/>
    <x v="0"/>
  </r>
  <r>
    <n v="21"/>
    <x v="2"/>
    <x v="13"/>
    <x v="20"/>
    <x v="1"/>
    <x v="0"/>
  </r>
  <r>
    <n v="22"/>
    <x v="2"/>
    <x v="14"/>
    <x v="21"/>
    <x v="1"/>
    <x v="0"/>
  </r>
  <r>
    <n v="23"/>
    <x v="2"/>
    <x v="3"/>
    <x v="22"/>
    <x v="1"/>
    <x v="0"/>
  </r>
  <r>
    <n v="24"/>
    <x v="2"/>
    <x v="6"/>
    <x v="23"/>
    <x v="1"/>
    <x v="0"/>
  </r>
  <r>
    <n v="25"/>
    <x v="2"/>
    <x v="15"/>
    <x v="24"/>
    <x v="1"/>
    <x v="0"/>
  </r>
  <r>
    <n v="26"/>
    <x v="2"/>
    <x v="4"/>
    <x v="4"/>
    <x v="1"/>
    <x v="0"/>
  </r>
  <r>
    <n v="27"/>
    <x v="2"/>
    <x v="5"/>
    <x v="25"/>
    <x v="1"/>
    <x v="0"/>
  </r>
  <r>
    <n v="148"/>
    <x v="3"/>
    <x v="2"/>
    <x v="26"/>
    <x v="2"/>
    <x v="0"/>
  </r>
  <r>
    <n v="149"/>
    <x v="3"/>
    <x v="3"/>
    <x v="27"/>
    <x v="2"/>
    <x v="0"/>
  </r>
  <r>
    <n v="150"/>
    <x v="3"/>
    <x v="6"/>
    <x v="28"/>
    <x v="2"/>
    <x v="0"/>
  </r>
  <r>
    <n v="151"/>
    <x v="3"/>
    <x v="15"/>
    <x v="29"/>
    <x v="2"/>
    <x v="0"/>
  </r>
  <r>
    <n v="152"/>
    <x v="3"/>
    <x v="5"/>
    <x v="5"/>
    <x v="2"/>
    <x v="0"/>
  </r>
  <r>
    <n v="120"/>
    <x v="4"/>
    <x v="13"/>
    <x v="30"/>
    <x v="0"/>
    <x v="1"/>
  </r>
  <r>
    <n v="121"/>
    <x v="4"/>
    <x v="2"/>
    <x v="31"/>
    <x v="0"/>
    <x v="1"/>
  </r>
  <r>
    <n v="122"/>
    <x v="4"/>
    <x v="14"/>
    <x v="32"/>
    <x v="0"/>
    <x v="1"/>
  </r>
  <r>
    <n v="123"/>
    <x v="4"/>
    <x v="3"/>
    <x v="33"/>
    <x v="0"/>
    <x v="1"/>
  </r>
  <r>
    <n v="124"/>
    <x v="4"/>
    <x v="6"/>
    <x v="34"/>
    <x v="0"/>
    <x v="1"/>
  </r>
  <r>
    <n v="125"/>
    <x v="4"/>
    <x v="15"/>
    <x v="35"/>
    <x v="0"/>
    <x v="1"/>
  </r>
  <r>
    <n v="126"/>
    <x v="4"/>
    <x v="16"/>
    <x v="36"/>
    <x v="0"/>
    <x v="1"/>
  </r>
  <r>
    <n v="127"/>
    <x v="4"/>
    <x v="5"/>
    <x v="37"/>
    <x v="0"/>
    <x v="1"/>
  </r>
  <r>
    <n v="128"/>
    <x v="4"/>
    <x v="4"/>
    <x v="4"/>
    <x v="0"/>
    <x v="1"/>
  </r>
  <r>
    <n v="129"/>
    <x v="4"/>
    <x v="12"/>
    <x v="38"/>
    <x v="0"/>
    <x v="1"/>
  </r>
  <r>
    <n v="130"/>
    <x v="4"/>
    <x v="0"/>
    <x v="39"/>
    <x v="0"/>
    <x v="1"/>
  </r>
  <r>
    <n v="131"/>
    <x v="4"/>
    <x v="7"/>
    <x v="40"/>
    <x v="0"/>
    <x v="1"/>
  </r>
  <r>
    <n v="132"/>
    <x v="4"/>
    <x v="9"/>
    <x v="5"/>
    <x v="0"/>
    <x v="1"/>
  </r>
  <r>
    <n v="133"/>
    <x v="4"/>
    <x v="10"/>
    <x v="41"/>
    <x v="0"/>
    <x v="1"/>
  </r>
  <r>
    <n v="134"/>
    <x v="4"/>
    <x v="8"/>
    <x v="42"/>
    <x v="0"/>
    <x v="1"/>
  </r>
  <r>
    <n v="135"/>
    <x v="4"/>
    <x v="11"/>
    <x v="43"/>
    <x v="0"/>
    <x v="1"/>
  </r>
  <r>
    <n v="136"/>
    <x v="5"/>
    <x v="2"/>
    <x v="44"/>
    <x v="1"/>
    <x v="1"/>
  </r>
  <r>
    <n v="137"/>
    <x v="5"/>
    <x v="14"/>
    <x v="45"/>
    <x v="1"/>
    <x v="1"/>
  </r>
  <r>
    <n v="138"/>
    <x v="5"/>
    <x v="3"/>
    <x v="46"/>
    <x v="1"/>
    <x v="1"/>
  </r>
  <r>
    <n v="139"/>
    <x v="5"/>
    <x v="6"/>
    <x v="47"/>
    <x v="1"/>
    <x v="1"/>
  </r>
  <r>
    <n v="140"/>
    <x v="5"/>
    <x v="15"/>
    <x v="48"/>
    <x v="1"/>
    <x v="1"/>
  </r>
  <r>
    <n v="141"/>
    <x v="5"/>
    <x v="0"/>
    <x v="49"/>
    <x v="1"/>
    <x v="1"/>
  </r>
  <r>
    <n v="142"/>
    <x v="5"/>
    <x v="7"/>
    <x v="7"/>
    <x v="1"/>
    <x v="1"/>
  </r>
  <r>
    <n v="143"/>
    <x v="5"/>
    <x v="9"/>
    <x v="50"/>
    <x v="1"/>
    <x v="1"/>
  </r>
  <r>
    <n v="144"/>
    <x v="5"/>
    <x v="10"/>
    <x v="51"/>
    <x v="1"/>
    <x v="1"/>
  </r>
  <r>
    <n v="145"/>
    <x v="5"/>
    <x v="8"/>
    <x v="52"/>
    <x v="1"/>
    <x v="1"/>
  </r>
  <r>
    <n v="146"/>
    <x v="5"/>
    <x v="17"/>
    <x v="53"/>
    <x v="1"/>
    <x v="1"/>
  </r>
  <r>
    <n v="147"/>
    <x v="5"/>
    <x v="12"/>
    <x v="54"/>
    <x v="1"/>
    <x v="1"/>
  </r>
  <r>
    <n v="71"/>
    <x v="6"/>
    <x v="13"/>
    <x v="55"/>
    <x v="2"/>
    <x v="1"/>
  </r>
  <r>
    <n v="72"/>
    <x v="6"/>
    <x v="2"/>
    <x v="56"/>
    <x v="2"/>
    <x v="1"/>
  </r>
  <r>
    <n v="73"/>
    <x v="6"/>
    <x v="3"/>
    <x v="57"/>
    <x v="2"/>
    <x v="1"/>
  </r>
  <r>
    <n v="74"/>
    <x v="6"/>
    <x v="4"/>
    <x v="4"/>
    <x v="2"/>
    <x v="1"/>
  </r>
  <r>
    <n v="75"/>
    <x v="6"/>
    <x v="5"/>
    <x v="58"/>
    <x v="2"/>
    <x v="1"/>
  </r>
  <r>
    <n v="76"/>
    <x v="6"/>
    <x v="0"/>
    <x v="59"/>
    <x v="2"/>
    <x v="1"/>
  </r>
  <r>
    <n v="77"/>
    <x v="6"/>
    <x v="7"/>
    <x v="60"/>
    <x v="2"/>
    <x v="1"/>
  </r>
  <r>
    <n v="78"/>
    <x v="6"/>
    <x v="10"/>
    <x v="61"/>
    <x v="2"/>
    <x v="1"/>
  </r>
  <r>
    <n v="79"/>
    <x v="6"/>
    <x v="8"/>
    <x v="62"/>
    <x v="2"/>
    <x v="1"/>
  </r>
  <r>
    <n v="109"/>
    <x v="6"/>
    <x v="12"/>
    <x v="63"/>
    <x v="2"/>
    <x v="1"/>
  </r>
  <r>
    <n v="80"/>
    <x v="7"/>
    <x v="2"/>
    <x v="64"/>
    <x v="3"/>
    <x v="1"/>
  </r>
  <r>
    <n v="81"/>
    <x v="7"/>
    <x v="14"/>
    <x v="65"/>
    <x v="3"/>
    <x v="1"/>
  </r>
  <r>
    <n v="82"/>
    <x v="7"/>
    <x v="3"/>
    <x v="66"/>
    <x v="3"/>
    <x v="1"/>
  </r>
  <r>
    <n v="83"/>
    <x v="7"/>
    <x v="6"/>
    <x v="67"/>
    <x v="3"/>
    <x v="1"/>
  </r>
  <r>
    <n v="84"/>
    <x v="7"/>
    <x v="16"/>
    <x v="68"/>
    <x v="3"/>
    <x v="1"/>
  </r>
  <r>
    <n v="85"/>
    <x v="7"/>
    <x v="5"/>
    <x v="69"/>
    <x v="3"/>
    <x v="1"/>
  </r>
  <r>
    <n v="86"/>
    <x v="7"/>
    <x v="0"/>
    <x v="70"/>
    <x v="3"/>
    <x v="1"/>
  </r>
  <r>
    <n v="87"/>
    <x v="7"/>
    <x v="7"/>
    <x v="71"/>
    <x v="3"/>
    <x v="1"/>
  </r>
  <r>
    <n v="88"/>
    <x v="7"/>
    <x v="9"/>
    <x v="72"/>
    <x v="3"/>
    <x v="1"/>
  </r>
  <r>
    <n v="89"/>
    <x v="7"/>
    <x v="10"/>
    <x v="73"/>
    <x v="3"/>
    <x v="1"/>
  </r>
  <r>
    <n v="90"/>
    <x v="7"/>
    <x v="8"/>
    <x v="74"/>
    <x v="3"/>
    <x v="1"/>
  </r>
  <r>
    <n v="91"/>
    <x v="7"/>
    <x v="18"/>
    <x v="75"/>
    <x v="3"/>
    <x v="1"/>
  </r>
  <r>
    <n v="92"/>
    <x v="7"/>
    <x v="1"/>
    <x v="76"/>
    <x v="3"/>
    <x v="1"/>
  </r>
  <r>
    <n v="108"/>
    <x v="7"/>
    <x v="12"/>
    <x v="77"/>
    <x v="3"/>
    <x v="1"/>
  </r>
  <r>
    <n v="93"/>
    <x v="8"/>
    <x v="0"/>
    <x v="78"/>
    <x v="4"/>
    <x v="1"/>
  </r>
  <r>
    <n v="94"/>
    <x v="8"/>
    <x v="7"/>
    <x v="79"/>
    <x v="4"/>
    <x v="1"/>
  </r>
  <r>
    <n v="95"/>
    <x v="8"/>
    <x v="9"/>
    <x v="80"/>
    <x v="4"/>
    <x v="1"/>
  </r>
  <r>
    <n v="96"/>
    <x v="8"/>
    <x v="10"/>
    <x v="5"/>
    <x v="4"/>
    <x v="1"/>
  </r>
  <r>
    <n v="99"/>
    <x v="8"/>
    <x v="1"/>
    <x v="81"/>
    <x v="4"/>
    <x v="1"/>
  </r>
  <r>
    <n v="101"/>
    <x v="8"/>
    <x v="2"/>
    <x v="82"/>
    <x v="4"/>
    <x v="1"/>
  </r>
  <r>
    <n v="102"/>
    <x v="8"/>
    <x v="14"/>
    <x v="83"/>
    <x v="4"/>
    <x v="1"/>
  </r>
  <r>
    <n v="103"/>
    <x v="8"/>
    <x v="3"/>
    <x v="84"/>
    <x v="4"/>
    <x v="1"/>
  </r>
  <r>
    <n v="104"/>
    <x v="8"/>
    <x v="6"/>
    <x v="85"/>
    <x v="4"/>
    <x v="1"/>
  </r>
  <r>
    <n v="107"/>
    <x v="8"/>
    <x v="12"/>
    <x v="86"/>
    <x v="4"/>
    <x v="1"/>
  </r>
  <r>
    <n v="36"/>
    <x v="9"/>
    <x v="13"/>
    <x v="87"/>
    <x v="5"/>
    <x v="1"/>
  </r>
  <r>
    <n v="38"/>
    <x v="9"/>
    <x v="2"/>
    <x v="88"/>
    <x v="5"/>
    <x v="1"/>
  </r>
  <r>
    <n v="39"/>
    <x v="9"/>
    <x v="14"/>
    <x v="89"/>
    <x v="5"/>
    <x v="1"/>
  </r>
  <r>
    <n v="40"/>
    <x v="9"/>
    <x v="3"/>
    <x v="90"/>
    <x v="5"/>
    <x v="1"/>
  </r>
  <r>
    <n v="41"/>
    <x v="9"/>
    <x v="6"/>
    <x v="91"/>
    <x v="5"/>
    <x v="1"/>
  </r>
  <r>
    <n v="42"/>
    <x v="9"/>
    <x v="4"/>
    <x v="92"/>
    <x v="5"/>
    <x v="1"/>
  </r>
  <r>
    <n v="43"/>
    <x v="9"/>
    <x v="5"/>
    <x v="93"/>
    <x v="5"/>
    <x v="1"/>
  </r>
  <r>
    <n v="45"/>
    <x v="9"/>
    <x v="12"/>
    <x v="94"/>
    <x v="5"/>
    <x v="1"/>
  </r>
  <r>
    <n v="46"/>
    <x v="9"/>
    <x v="0"/>
    <x v="95"/>
    <x v="5"/>
    <x v="1"/>
  </r>
  <r>
    <n v="47"/>
    <x v="9"/>
    <x v="7"/>
    <x v="9"/>
    <x v="5"/>
    <x v="1"/>
  </r>
  <r>
    <n v="48"/>
    <x v="9"/>
    <x v="9"/>
    <x v="96"/>
    <x v="5"/>
    <x v="1"/>
  </r>
  <r>
    <n v="49"/>
    <x v="9"/>
    <x v="10"/>
    <x v="97"/>
    <x v="5"/>
    <x v="1"/>
  </r>
  <r>
    <n v="50"/>
    <x v="9"/>
    <x v="18"/>
    <x v="98"/>
    <x v="5"/>
    <x v="1"/>
  </r>
  <r>
    <n v="51"/>
    <x v="9"/>
    <x v="1"/>
    <x v="99"/>
    <x v="5"/>
    <x v="1"/>
  </r>
  <r>
    <n v="52"/>
    <x v="9"/>
    <x v="8"/>
    <x v="100"/>
    <x v="5"/>
    <x v="1"/>
  </r>
  <r>
    <n v="28"/>
    <x v="10"/>
    <x v="0"/>
    <x v="101"/>
    <x v="6"/>
    <x v="1"/>
  </r>
  <r>
    <n v="29"/>
    <x v="10"/>
    <x v="7"/>
    <x v="102"/>
    <x v="6"/>
    <x v="1"/>
  </r>
  <r>
    <n v="30"/>
    <x v="10"/>
    <x v="10"/>
    <x v="103"/>
    <x v="6"/>
    <x v="1"/>
  </r>
  <r>
    <n v="31"/>
    <x v="10"/>
    <x v="2"/>
    <x v="104"/>
    <x v="6"/>
    <x v="1"/>
  </r>
  <r>
    <n v="32"/>
    <x v="10"/>
    <x v="14"/>
    <x v="105"/>
    <x v="6"/>
    <x v="1"/>
  </r>
  <r>
    <n v="33"/>
    <x v="10"/>
    <x v="6"/>
    <x v="106"/>
    <x v="6"/>
    <x v="1"/>
  </r>
  <r>
    <n v="34"/>
    <x v="10"/>
    <x v="5"/>
    <x v="107"/>
    <x v="6"/>
    <x v="1"/>
  </r>
  <r>
    <n v="35"/>
    <x v="10"/>
    <x v="18"/>
    <x v="108"/>
    <x v="6"/>
    <x v="1"/>
  </r>
  <r>
    <n v="44"/>
    <x v="10"/>
    <x v="12"/>
    <x v="109"/>
    <x v="6"/>
    <x v="1"/>
  </r>
  <r>
    <n v="53"/>
    <x v="11"/>
    <x v="0"/>
    <x v="110"/>
    <x v="7"/>
    <x v="1"/>
  </r>
  <r>
    <n v="54"/>
    <x v="11"/>
    <x v="7"/>
    <x v="111"/>
    <x v="7"/>
    <x v="1"/>
  </r>
  <r>
    <n v="55"/>
    <x v="11"/>
    <x v="10"/>
    <x v="112"/>
    <x v="7"/>
    <x v="1"/>
  </r>
  <r>
    <n v="56"/>
    <x v="11"/>
    <x v="17"/>
    <x v="113"/>
    <x v="7"/>
    <x v="1"/>
  </r>
  <r>
    <n v="57"/>
    <x v="11"/>
    <x v="12"/>
    <x v="114"/>
    <x v="7"/>
    <x v="1"/>
  </r>
  <r>
    <n v="58"/>
    <x v="11"/>
    <x v="13"/>
    <x v="115"/>
    <x v="7"/>
    <x v="1"/>
  </r>
  <r>
    <n v="59"/>
    <x v="11"/>
    <x v="2"/>
    <x v="116"/>
    <x v="7"/>
    <x v="1"/>
  </r>
  <r>
    <n v="60"/>
    <x v="11"/>
    <x v="14"/>
    <x v="117"/>
    <x v="7"/>
    <x v="1"/>
  </r>
  <r>
    <n v="61"/>
    <x v="11"/>
    <x v="3"/>
    <x v="118"/>
    <x v="7"/>
    <x v="1"/>
  </r>
  <r>
    <n v="62"/>
    <x v="11"/>
    <x v="6"/>
    <x v="119"/>
    <x v="7"/>
    <x v="1"/>
  </r>
  <r>
    <n v="63"/>
    <x v="11"/>
    <x v="4"/>
    <x v="92"/>
    <x v="7"/>
    <x v="1"/>
  </r>
  <r>
    <n v="64"/>
    <x v="12"/>
    <x v="0"/>
    <x v="120"/>
    <x v="8"/>
    <x v="1"/>
  </r>
  <r>
    <n v="65"/>
    <x v="12"/>
    <x v="7"/>
    <x v="121"/>
    <x v="8"/>
    <x v="1"/>
  </r>
  <r>
    <n v="66"/>
    <x v="12"/>
    <x v="10"/>
    <x v="122"/>
    <x v="8"/>
    <x v="1"/>
  </r>
  <r>
    <n v="67"/>
    <x v="12"/>
    <x v="2"/>
    <x v="123"/>
    <x v="8"/>
    <x v="1"/>
  </r>
  <r>
    <n v="68"/>
    <x v="12"/>
    <x v="3"/>
    <x v="124"/>
    <x v="8"/>
    <x v="1"/>
  </r>
  <r>
    <n v="69"/>
    <x v="12"/>
    <x v="5"/>
    <x v="125"/>
    <x v="8"/>
    <x v="1"/>
  </r>
  <r>
    <n v="70"/>
    <x v="12"/>
    <x v="12"/>
    <x v="126"/>
    <x v="8"/>
    <x v="1"/>
  </r>
  <r>
    <n v="110"/>
    <x v="13"/>
    <x v="0"/>
    <x v="127"/>
    <x v="9"/>
    <x v="1"/>
  </r>
  <r>
    <n v="111"/>
    <x v="13"/>
    <x v="7"/>
    <x v="128"/>
    <x v="9"/>
    <x v="1"/>
  </r>
  <r>
    <n v="112"/>
    <x v="13"/>
    <x v="9"/>
    <x v="129"/>
    <x v="9"/>
    <x v="1"/>
  </r>
  <r>
    <n v="113"/>
    <x v="13"/>
    <x v="10"/>
    <x v="130"/>
    <x v="9"/>
    <x v="1"/>
  </r>
  <r>
    <n v="114"/>
    <x v="13"/>
    <x v="8"/>
    <x v="74"/>
    <x v="9"/>
    <x v="1"/>
  </r>
  <r>
    <n v="115"/>
    <x v="13"/>
    <x v="17"/>
    <x v="112"/>
    <x v="9"/>
    <x v="1"/>
  </r>
  <r>
    <n v="116"/>
    <x v="13"/>
    <x v="2"/>
    <x v="131"/>
    <x v="9"/>
    <x v="1"/>
  </r>
  <r>
    <n v="117"/>
    <x v="13"/>
    <x v="14"/>
    <x v="132"/>
    <x v="9"/>
    <x v="1"/>
  </r>
  <r>
    <n v="118"/>
    <x v="13"/>
    <x v="3"/>
    <x v="133"/>
    <x v="9"/>
    <x v="1"/>
  </r>
  <r>
    <n v="119"/>
    <x v="13"/>
    <x v="12"/>
    <x v="134"/>
    <x v="9"/>
    <x v="1"/>
  </r>
  <r>
    <n v="120"/>
    <x v="3"/>
    <x v="0"/>
    <x v="135"/>
    <x v="2"/>
    <x v="0"/>
  </r>
  <r>
    <n v="121"/>
    <x v="3"/>
    <x v="7"/>
    <x v="136"/>
    <x v="2"/>
    <x v="0"/>
  </r>
  <r>
    <n v="122"/>
    <x v="3"/>
    <x v="9"/>
    <x v="5"/>
    <x v="2"/>
    <x v="0"/>
  </r>
  <r>
    <n v="123"/>
    <x v="3"/>
    <x v="10"/>
    <x v="112"/>
    <x v="2"/>
    <x v="0"/>
  </r>
  <r>
    <n v="124"/>
    <x v="3"/>
    <x v="8"/>
    <x v="137"/>
    <x v="2"/>
    <x v="0"/>
  </r>
  <r>
    <n v="125"/>
    <x v="3"/>
    <x v="18"/>
    <x v="138"/>
    <x v="2"/>
    <x v="0"/>
  </r>
  <r>
    <n v="126"/>
    <x v="3"/>
    <x v="17"/>
    <x v="139"/>
    <x v="2"/>
    <x v="0"/>
  </r>
  <r>
    <n v="127"/>
    <x v="14"/>
    <x v="0"/>
    <x v="140"/>
    <x v="3"/>
    <x v="0"/>
  </r>
  <r>
    <n v="128"/>
    <x v="14"/>
    <x v="7"/>
    <x v="141"/>
    <x v="3"/>
    <x v="0"/>
  </r>
  <r>
    <n v="129"/>
    <x v="14"/>
    <x v="9"/>
    <x v="142"/>
    <x v="3"/>
    <x v="0"/>
  </r>
  <r>
    <n v="130"/>
    <x v="14"/>
    <x v="10"/>
    <x v="143"/>
    <x v="3"/>
    <x v="0"/>
  </r>
  <r>
    <n v="131"/>
    <x v="14"/>
    <x v="18"/>
    <x v="144"/>
    <x v="3"/>
    <x v="0"/>
  </r>
  <r>
    <n v="132"/>
    <x v="14"/>
    <x v="17"/>
    <x v="145"/>
    <x v="3"/>
    <x v="0"/>
  </r>
  <r>
    <n v="133"/>
    <x v="14"/>
    <x v="2"/>
    <x v="146"/>
    <x v="3"/>
    <x v="0"/>
  </r>
  <r>
    <n v="134"/>
    <x v="14"/>
    <x v="14"/>
    <x v="147"/>
    <x v="3"/>
    <x v="0"/>
  </r>
  <r>
    <n v="135"/>
    <x v="14"/>
    <x v="3"/>
    <x v="148"/>
    <x v="3"/>
    <x v="0"/>
  </r>
  <r>
    <n v="136"/>
    <x v="14"/>
    <x v="6"/>
    <x v="149"/>
    <x v="3"/>
    <x v="0"/>
  </r>
  <r>
    <n v="137"/>
    <x v="14"/>
    <x v="5"/>
    <x v="150"/>
    <x v="3"/>
    <x v="0"/>
  </r>
  <r>
    <n v="138"/>
    <x v="14"/>
    <x v="19"/>
    <x v="151"/>
    <x v="3"/>
    <x v="0"/>
  </r>
  <r>
    <n v="139"/>
    <x v="15"/>
    <x v="13"/>
    <x v="152"/>
    <x v="4"/>
    <x v="0"/>
  </r>
  <r>
    <n v="140"/>
    <x v="15"/>
    <x v="2"/>
    <x v="153"/>
    <x v="4"/>
    <x v="0"/>
  </r>
  <r>
    <n v="141"/>
    <x v="15"/>
    <x v="14"/>
    <x v="154"/>
    <x v="4"/>
    <x v="0"/>
  </r>
  <r>
    <n v="142"/>
    <x v="15"/>
    <x v="3"/>
    <x v="155"/>
    <x v="4"/>
    <x v="0"/>
  </r>
  <r>
    <n v="143"/>
    <x v="15"/>
    <x v="4"/>
    <x v="4"/>
    <x v="4"/>
    <x v="0"/>
  </r>
  <r>
    <n v="144"/>
    <x v="15"/>
    <x v="5"/>
    <x v="96"/>
    <x v="4"/>
    <x v="0"/>
  </r>
  <r>
    <n v="145"/>
    <x v="15"/>
    <x v="0"/>
    <x v="156"/>
    <x v="4"/>
    <x v="0"/>
  </r>
  <r>
    <n v="146"/>
    <x v="15"/>
    <x v="7"/>
    <x v="18"/>
    <x v="4"/>
    <x v="0"/>
  </r>
  <r>
    <n v="147"/>
    <x v="15"/>
    <x v="9"/>
    <x v="157"/>
    <x v="4"/>
    <x v="0"/>
  </r>
  <r>
    <n v="148"/>
    <x v="15"/>
    <x v="10"/>
    <x v="158"/>
    <x v="4"/>
    <x v="0"/>
  </r>
  <r>
    <n v="149"/>
    <x v="15"/>
    <x v="8"/>
    <x v="42"/>
    <x v="4"/>
    <x v="0"/>
  </r>
  <r>
    <n v="150"/>
    <x v="15"/>
    <x v="19"/>
    <x v="159"/>
    <x v="4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" colHeaderCaption="">
  <location ref="A3:L7" firstHeaderRow="1" firstDataRow="2" firstDataCol="1"/>
  <pivotFields count="7">
    <pivotField showAll="0"/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21">
        <item h="1" x="2"/>
        <item h="1" x="13"/>
        <item x="7"/>
        <item x="8"/>
        <item x="10"/>
        <item h="1" x="17"/>
        <item h="1" x="5"/>
        <item x="1"/>
        <item x="9"/>
        <item h="1" x="16"/>
        <item h="1" x="19"/>
        <item h="1" x="15"/>
        <item h="1" x="4"/>
        <item h="1" x="14"/>
        <item h="1" x="6"/>
        <item h="1" x="3"/>
        <item x="11"/>
        <item h="1" x="12"/>
        <item x="18"/>
        <item x="0"/>
        <item t="default"/>
      </items>
    </pivotField>
    <pivotField dataField="1" numFmtId="165" showAll="0"/>
    <pivotField showAll="0"/>
    <pivotField showAll="0"/>
    <pivotField axis="axisRow" showAll="0">
      <items count="5">
        <item x="0"/>
        <item sd="0" x="1"/>
        <item sd="0" x="2"/>
        <item x="3"/>
        <item t="default"/>
      </items>
    </pivotField>
  </pivotFields>
  <rowFields count="2">
    <field x="6"/>
    <field x="2"/>
  </rowFields>
  <rowItems count="3">
    <i>
      <x v="1"/>
    </i>
    <i>
      <x v="2"/>
    </i>
    <i t="grand">
      <x/>
    </i>
  </rowItems>
  <colFields count="1">
    <field x="1"/>
  </colFields>
  <colItems count="11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1">
    <dataField name="Recette bar" fld="3" baseField="6" baseItem="2" numFmtId="165"/>
  </dataFields>
  <formats count="9">
    <format dxfId="36">
      <pivotArea dataOnly="0" labelOnly="1" fieldPosition="0">
        <references count="1">
          <reference field="1" count="10">
            <x v="1"/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35">
      <pivotArea dataOnly="0" labelOnly="1" grandCol="1" outline="0" fieldPosition="0"/>
    </format>
    <format dxfId="34">
      <pivotArea outline="0" collapsedLevelsAreSubtotals="1" fieldPosition="0"/>
    </format>
    <format dxfId="33">
      <pivotArea type="origin" dataOnly="0" labelOnly="1" outline="0" fieldPosition="0"/>
    </format>
    <format dxfId="32">
      <pivotArea field="1" type="button" dataOnly="0" labelOnly="1" outline="0" axis="axisCol" fieldPosition="0"/>
    </format>
    <format dxfId="31">
      <pivotArea type="topRight" dataOnly="0" labelOnly="1" outline="0" fieldPosition="0"/>
    </format>
    <format dxfId="30">
      <pivotArea field="6" type="button" dataOnly="0" labelOnly="1" outline="0" axis="axisRow" fieldPosition="0"/>
    </format>
    <format dxfId="29">
      <pivotArea dataOnly="0" labelOnly="1" fieldPosition="0">
        <references count="1">
          <reference field="1" count="10">
            <x v="1"/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28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" colHeaderCaption="">
  <location ref="N3:Y7" firstHeaderRow="1" firstDataRow="2" firstDataCol="1"/>
  <pivotFields count="7">
    <pivotField showAll="0"/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21">
        <item x="2"/>
        <item x="13"/>
        <item x="7"/>
        <item x="8"/>
        <item x="10"/>
        <item x="17"/>
        <item x="5"/>
        <item x="1"/>
        <item x="9"/>
        <item x="16"/>
        <item x="19"/>
        <item x="15"/>
        <item x="4"/>
        <item x="14"/>
        <item x="6"/>
        <item x="3"/>
        <item x="11"/>
        <item x="12"/>
        <item x="18"/>
        <item x="0"/>
        <item t="default"/>
      </items>
    </pivotField>
    <pivotField dataField="1" numFmtId="165" showAll="0"/>
    <pivotField showAll="0"/>
    <pivotField showAll="0"/>
    <pivotField axis="axisRow" showAll="0" defaultSubtotal="0">
      <items count="4">
        <item sd="0" x="0"/>
        <item sd="0" x="1"/>
        <item sd="0" x="2"/>
        <item sd="0" x="3"/>
      </items>
    </pivotField>
  </pivotFields>
  <rowFields count="2">
    <field x="6"/>
    <field x="2"/>
  </rowFields>
  <rowItems count="3">
    <i>
      <x v="1"/>
    </i>
    <i>
      <x v="2"/>
    </i>
    <i t="grand">
      <x/>
    </i>
  </rowItems>
  <colFields count="1">
    <field x="1"/>
  </colFields>
  <colItems count="11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1">
    <dataField name="Dépenses" fld="3" baseField="0" baseItem="0"/>
  </dataFields>
  <formats count="12">
    <format dxfId="48">
      <pivotArea type="origin" dataOnly="0" labelOnly="1" outline="0" fieldPosition="0"/>
    </format>
    <format dxfId="47">
      <pivotArea field="1" type="button" dataOnly="0" labelOnly="1" outline="0" axis="axisCol" fieldPosition="0"/>
    </format>
    <format dxfId="46">
      <pivotArea type="topRight" dataOnly="0" labelOnly="1" outline="0" fieldPosition="0"/>
    </format>
    <format dxfId="45">
      <pivotArea field="6" type="button" dataOnly="0" labelOnly="1" outline="0" axis="axisRow" fieldPosition="0"/>
    </format>
    <format dxfId="44">
      <pivotArea dataOnly="0" labelOnly="1" fieldPosition="0">
        <references count="1">
          <reference field="1" count="10">
            <x v="1"/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43">
      <pivotArea dataOnly="0" labelOnly="1" grandCol="1" outline="0" fieldPosition="0"/>
    </format>
    <format dxfId="42">
      <pivotArea type="origin" dataOnly="0" labelOnly="1" outline="0" fieldPosition="0"/>
    </format>
    <format dxfId="41">
      <pivotArea field="1" type="button" dataOnly="0" labelOnly="1" outline="0" axis="axisCol" fieldPosition="0"/>
    </format>
    <format dxfId="40">
      <pivotArea type="topRight" dataOnly="0" labelOnly="1" outline="0" fieldPosition="0"/>
    </format>
    <format dxfId="39">
      <pivotArea field="6" type="button" dataOnly="0" labelOnly="1" outline="0" axis="axisRow" fieldPosition="0"/>
    </format>
    <format dxfId="38">
      <pivotArea dataOnly="0" labelOnly="1" fieldPosition="0">
        <references count="1">
          <reference field="1" count="10">
            <x v="1"/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37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cdRecette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 rowHeaderCaption="Libelle Recettes">
  <location ref="B3:C9" firstHeaderRow="1" firstDataRow="1" firstDataCol="1"/>
  <pivotFields count="7">
    <pivotField showAll="0"/>
    <pivotField numFmtId="166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21">
        <item x="7"/>
        <item x="8"/>
        <item x="10"/>
        <item x="17"/>
        <item x="9"/>
        <item x="11"/>
        <item h="1" x="12"/>
        <item x="0"/>
        <item x="1"/>
        <item h="1" x="2"/>
        <item h="1" x="3"/>
        <item h="1" x="4"/>
        <item h="1" x="5"/>
        <item h="1" x="6"/>
        <item h="1" x="13"/>
        <item h="1" x="14"/>
        <item h="1" x="15"/>
        <item x="18"/>
        <item h="1" x="16"/>
        <item h="1" x="19"/>
        <item t="default"/>
      </items>
    </pivotField>
    <pivotField dataField="1" showAll="0"/>
    <pivotField showAll="0">
      <items count="11">
        <item h="1" x="0"/>
        <item h="1" x="1"/>
        <item h="1" x="2"/>
        <item h="1" x="3"/>
        <item x="4"/>
        <item h="1" x="5"/>
        <item h="1" x="6"/>
        <item h="1" x="7"/>
        <item h="1" x="8"/>
        <item h="1" x="9"/>
        <item t="default"/>
      </items>
    </pivotField>
    <pivotField showAll="0">
      <items count="3">
        <item x="0"/>
        <item h="1" x="1"/>
        <item t="default"/>
      </items>
    </pivotField>
    <pivotField showAll="0">
      <items count="5">
        <item sd="0" x="0"/>
        <item sd="0" x="1"/>
        <item sd="0" x="2"/>
        <item sd="0" x="3"/>
        <item t="default"/>
      </items>
    </pivotField>
  </pivotFields>
  <rowFields count="1">
    <field x="2"/>
  </rowFields>
  <rowItems count="6">
    <i>
      <x/>
    </i>
    <i>
      <x v="1"/>
    </i>
    <i>
      <x v="2"/>
    </i>
    <i>
      <x v="4"/>
    </i>
    <i>
      <x v="7"/>
    </i>
    <i t="grand">
      <x/>
    </i>
  </rowItems>
  <colItems count="1">
    <i/>
  </colItems>
  <dataFields count="1">
    <dataField name="Somme de Montant" fld="3" baseField="2" baseItem="0" numFmtId="4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cdDepense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 rowHeaderCaption="Libellé Dépenses">
  <location ref="I3:J10" firstHeaderRow="1" firstDataRow="1" firstDataCol="1"/>
  <pivotFields count="7">
    <pivotField showAll="0"/>
    <pivotField numFmtId="166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21">
        <item h="1" x="7"/>
        <item h="1" x="8"/>
        <item h="1" x="10"/>
        <item h="1" x="17"/>
        <item h="1" x="9"/>
        <item h="1" x="11"/>
        <item h="1" x="12"/>
        <item h="1" x="0"/>
        <item h="1" x="1"/>
        <item x="2"/>
        <item x="3"/>
        <item x="4"/>
        <item x="5"/>
        <item x="6"/>
        <item x="13"/>
        <item x="14"/>
        <item x="15"/>
        <item h="1" x="18"/>
        <item x="16"/>
        <item h="1" x="19"/>
        <item t="default"/>
      </items>
    </pivotField>
    <pivotField dataField="1" showAll="0"/>
    <pivotField showAll="0">
      <items count="11">
        <item h="1" x="0"/>
        <item h="1" x="1"/>
        <item h="1" x="2"/>
        <item h="1" x="3"/>
        <item x="4"/>
        <item h="1" x="5"/>
        <item h="1" x="6"/>
        <item h="1" x="7"/>
        <item h="1" x="8"/>
        <item h="1" x="9"/>
        <item t="default"/>
      </items>
    </pivotField>
    <pivotField showAll="0">
      <items count="3">
        <item x="0"/>
        <item h="1" x="1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1">
    <field x="2"/>
  </rowFields>
  <rowItems count="7">
    <i>
      <x v="9"/>
    </i>
    <i>
      <x v="10"/>
    </i>
    <i>
      <x v="11"/>
    </i>
    <i>
      <x v="12"/>
    </i>
    <i>
      <x v="14"/>
    </i>
    <i>
      <x v="15"/>
    </i>
    <i t="grand">
      <x/>
    </i>
  </rowItems>
  <colItems count="1">
    <i/>
  </colItems>
  <dataFields count="1">
    <dataField name="Somme de Montant" fld="3" baseField="2" baseItem="0" numFmtId="4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TcdManqueAGagner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 rowHeaderCaption="Manque à gagner">
  <location ref="F3:G5" firstHeaderRow="1" firstDataRow="1" firstDataCol="1"/>
  <pivotFields count="7">
    <pivotField showAll="0"/>
    <pivotField numFmtId="166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21">
        <item h="1" x="7"/>
        <item h="1" x="8"/>
        <item h="1" x="10"/>
        <item h="1" x="17"/>
        <item h="1" x="9"/>
        <item h="1" x="11"/>
        <item x="12"/>
        <item h="1" x="0"/>
        <item h="1" x="1"/>
        <item h="1" x="2"/>
        <item h="1" x="3"/>
        <item h="1" x="4"/>
        <item h="1" x="5"/>
        <item h="1" x="6"/>
        <item h="1" x="13"/>
        <item h="1" x="14"/>
        <item h="1" x="15"/>
        <item h="1" x="18"/>
        <item h="1" x="16"/>
        <item x="19"/>
        <item t="default"/>
      </items>
    </pivotField>
    <pivotField dataField="1" showAll="0"/>
    <pivotField showAll="0">
      <items count="11">
        <item h="1" x="0"/>
        <item h="1" x="1"/>
        <item h="1" x="2"/>
        <item h="1" x="3"/>
        <item x="4"/>
        <item h="1" x="5"/>
        <item h="1" x="6"/>
        <item h="1" x="7"/>
        <item h="1" x="8"/>
        <item h="1" x="9"/>
        <item t="default"/>
      </items>
    </pivotField>
    <pivotField showAll="0">
      <items count="3">
        <item x="0"/>
        <item h="1" x="1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1">
    <field x="2"/>
  </rowFields>
  <rowItems count="2">
    <i>
      <x v="19"/>
    </i>
    <i t="grand">
      <x/>
    </i>
  </rowItems>
  <colItems count="1">
    <i/>
  </colItems>
  <dataFields count="1">
    <dataField name="Somme de Montant" fld="3" baseField="2" baseItem="0" numFmtId="4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>
  <location ref="B4:D16" firstHeaderRow="0" firstDataRow="1" firstDataCol="1"/>
  <pivotFields count="13">
    <pivotField showAll="0"/>
    <pivotField showAll="0"/>
    <pivotField axis="axisRow" showAll="0">
      <items count="23">
        <item x="17"/>
        <item x="4"/>
        <item x="15"/>
        <item x="3"/>
        <item x="11"/>
        <item x="14"/>
        <item m="1" x="21"/>
        <item x="7"/>
        <item x="13"/>
        <item x="8"/>
        <item x="9"/>
        <item x="12"/>
        <item x="10"/>
        <item x="5"/>
        <item x="16"/>
        <item x="2"/>
        <item m="1" x="20"/>
        <item x="1"/>
        <item x="0"/>
        <item x="6"/>
        <item m="1" x="19"/>
        <item x="18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>
      <items count="13">
        <item h="1" x="2"/>
        <item h="1" x="4"/>
        <item h="1" x="11"/>
        <item h="1" x="10"/>
        <item h="1" x="9"/>
        <item h="1" x="8"/>
        <item h="1" x="7"/>
        <item h="1" x="6"/>
        <item h="1" x="5"/>
        <item x="1"/>
        <item h="1" x="3"/>
        <item h="1" x="0"/>
        <item t="default"/>
      </items>
    </pivotField>
    <pivotField showAll="0">
      <items count="7">
        <item h="1" x="2"/>
        <item h="1" x="1"/>
        <item h="1" x="0"/>
        <item h="1" x="3"/>
        <item h="1" x="4"/>
        <item x="5"/>
        <item t="default"/>
      </items>
    </pivotField>
  </pivotFields>
  <rowFields count="1">
    <field x="2"/>
  </rowFields>
  <rowItems count="12">
    <i>
      <x v="1"/>
    </i>
    <i>
      <x v="3"/>
    </i>
    <i>
      <x v="4"/>
    </i>
    <i>
      <x v="7"/>
    </i>
    <i>
      <x v="9"/>
    </i>
    <i>
      <x v="10"/>
    </i>
    <i>
      <x v="11"/>
    </i>
    <i>
      <x v="13"/>
    </i>
    <i>
      <x v="15"/>
    </i>
    <i>
      <x v="17"/>
    </i>
    <i>
      <x v="21"/>
    </i>
    <i t="grand">
      <x/>
    </i>
  </rowItems>
  <colFields count="1">
    <field x="-2"/>
  </colFields>
  <colItems count="2">
    <i>
      <x/>
    </i>
    <i i="1">
      <x v="1"/>
    </i>
  </colItems>
  <dataFields count="2">
    <dataField name="Total Consommation" fld="6" baseField="2" baseItem="0"/>
    <dataField name="Somme des Ventes" fld="10" baseField="2" baseItem="1" numFmtId="4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8" name="TcdRecette"/>
    <pivotTable tabId="8" name="TcdDepense"/>
    <pivotTable tabId="8" name="TcdManqueAGagner"/>
  </pivotTables>
  <data>
    <tabular pivotCacheId="1">
      <items count="10">
        <i x="0"/>
        <i x="1"/>
        <i x="2"/>
        <i x="3"/>
        <i x="4" s="1"/>
        <i x="5" nd="1"/>
        <i x="6" nd="1"/>
        <i x="7" nd="1"/>
        <i x="8" nd="1"/>
        <i x="9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" sourceName="Année">
  <pivotTables>
    <pivotTable tabId="8" name="TcdRecette"/>
    <pivotTable tabId="8" name="TcdDepense"/>
    <pivotTable tabId="8" name="TcdManqueAGagner"/>
  </pivotTables>
  <data>
    <tabular pivotCacheId="1">
      <items count="2">
        <i x="0" s="1"/>
        <i x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1" sourceName="Mois">
  <pivotTables>
    <pivotTable tabId="9" name="Tableau croisé dynamique5"/>
  </pivotTables>
  <data>
    <tabular pivotCacheId="2">
      <items count="12">
        <i x="7"/>
        <i x="6"/>
        <i x="5"/>
        <i x="1" s="1"/>
        <i x="2" nd="1"/>
        <i x="4" nd="1"/>
        <i x="11" nd="1"/>
        <i x="10" nd="1"/>
        <i x="9" nd="1"/>
        <i x="8" nd="1"/>
        <i x="3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1" sourceName="Année">
  <pivotTables>
    <pivotTable tabId="9" name="Tableau croisé dynamique5"/>
  </pivotTables>
  <data>
    <tabular pivotCacheId="2">
      <items count="6">
        <i x="2"/>
        <i x="1"/>
        <i x="0"/>
        <i x="5" s="1"/>
        <i x="3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Mois" caption="Mois" columnCount="12" rowHeight="241300"/>
  <slicer name="Année" cache="Segment_Année" caption="Année" columnCount="5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 1" cache="Segment_Mois1" caption="Mois" columnCount="12" rowHeight="241300"/>
  <slicer name="Année 1" cache="Segment_Année1" caption="Année" columnCount="10" rowHeight="241300"/>
</slicers>
</file>

<file path=xl/tables/table1.xml><?xml version="1.0" encoding="utf-8"?>
<table xmlns="http://schemas.openxmlformats.org/spreadsheetml/2006/main" id="4" name="TabRecetteBar" displayName="TabRecetteBar" ref="A2:F179" totalsRowShown="0" headerRowDxfId="27" dataDxfId="26" headerRowCellStyle="Monétaire" dataCellStyle="Monétaire">
  <autoFilter ref="A2:F179"/>
  <sortState ref="A3:F179">
    <sortCondition ref="B2:B179"/>
  </sortState>
  <tableColumns count="6">
    <tableColumn id="5" name="ID" dataDxfId="25" dataCellStyle="Monétaire">
      <calculatedColumnFormula>ROW(A3)-1</calculatedColumnFormula>
    </tableColumn>
    <tableColumn id="1" name="Date" dataDxfId="24"/>
    <tableColumn id="2" name="Désignation" dataDxfId="23" dataCellStyle="Monétaire"/>
    <tableColumn id="3" name="Montant" dataDxfId="22" dataCellStyle="Monétaire"/>
    <tableColumn id="10" name="Mois" dataDxfId="21" dataCellStyle="Monétaire">
      <calculatedColumnFormula>TEXT(TabRecetteBar[[#This Row],[Date]],"mmmm")</calculatedColumnFormula>
    </tableColumn>
    <tableColumn id="11" name="Année" dataDxfId="20" dataCellStyle="Monétaire">
      <calculatedColumnFormula>YEAR(TabRecetteBar[[#This Row],[Date]])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D16:H36" totalsRowShown="0" headerRowDxfId="19" dataDxfId="18">
  <autoFilter ref="D16:H36"/>
  <tableColumns count="5">
    <tableColumn id="1" name="Date" dataDxfId="17"/>
    <tableColumn id="2" name="Montant Total des rouleaux" dataDxfId="16" dataCellStyle="Monétaire"/>
    <tableColumn id="3" name="Montant total des pièces" dataDxfId="15" dataCellStyle="Monétaire"/>
    <tableColumn id="4" name="Montant total des billets" dataDxfId="14" dataCellStyle="Monétaire"/>
    <tableColumn id="5" name="Montant Total du mois" dataDxfId="13" dataCellStyle="Monétaire">
      <calculatedColumnFormula>Tableau6[[#This Row],[Montant Total des rouleaux]]+Tableau6[[#This Row],[Montant total des pièces]]+Tableau6[[#This Row],[Montant total des billets]]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_ConsoBar" displayName="Tab_ConsoBar" ref="A2:M437" totalsRowShown="0" headerRowDxfId="12">
  <autoFilter ref="A2:M437"/>
  <sortState ref="A2:M363">
    <sortCondition descending="1" ref="B1:B363"/>
  </sortState>
  <tableColumns count="13">
    <tableColumn id="12" name="ID" dataDxfId="11"/>
    <tableColumn id="1" name="Date" dataDxfId="10"/>
    <tableColumn id="2" name="Boissons"/>
    <tableColumn id="3" name="Début Frigo"/>
    <tableColumn id="4" name="Fin de Grigo"/>
    <tableColumn id="5" name="Sortie Cave"/>
    <tableColumn id="6" name="Boissons Consommées" dataDxfId="9">
      <calculatedColumnFormula>IF(OR(ISBLANK(C3)),"",D3-E3+F3)</calculatedColumnFormula>
    </tableColumn>
    <tableColumn id="7" name="Prix de vente" dataDxfId="8" dataCellStyle="Monétaire">
      <calculatedColumnFormula>VLOOKUP(Tab_ConsoBar[[#This Row],[Boissons]],TabListeProduits[],3,0)</calculatedColumnFormula>
    </tableColumn>
    <tableColumn id="13" name="Prix Achat" dataDxfId="7" dataCellStyle="Monétaire">
      <calculatedColumnFormula>VLOOKUP(Tab_ConsoBar[[#This Row],[Boissons]],TabListeProduits[],2,0)</calculatedColumnFormula>
    </tableColumn>
    <tableColumn id="14" name="Bénéfice" dataDxfId="6" dataCellStyle="Monétaire">
      <calculatedColumnFormula>(Tab_ConsoBar[[#This Row],[Prix de vente]]-Tab_ConsoBar[[#This Row],[Prix Achat]])*Tab_ConsoBar[[#This Row],[Boissons Consommées]]</calculatedColumnFormula>
    </tableColumn>
    <tableColumn id="8" name="Total Ventes" dataDxfId="5" dataCellStyle="Monétaire">
      <calculatedColumnFormula>Tab_ConsoBar[[#This Row],[Boissons Consommées]]*Tab_ConsoBar[[#This Row],[Prix de vente]]</calculatedColumnFormula>
    </tableColumn>
    <tableColumn id="9" name="Mois" dataDxfId="4">
      <calculatedColumnFormula>TEXT(Tab_ConsoBar[[#This Row],[Date]],"mmmm")</calculatedColumnFormula>
    </tableColumn>
    <tableColumn id="10" name="Année" dataDxfId="3">
      <calculatedColumnFormula>YEAR(Tab_ConsoBar[[#This Row],[Date]])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ListeProduits" displayName="TabListeProduits" ref="A2:C24" totalsRowShown="0" headerRowDxfId="2">
  <autoFilter ref="A2:C24"/>
  <sortState ref="A3:C24">
    <sortCondition ref="A3"/>
  </sortState>
  <tableColumns count="3">
    <tableColumn id="1" name="Produit"/>
    <tableColumn id="2" name="Prix TTC" dataDxfId="1" dataCellStyle="Monétaire"/>
    <tableColumn id="3" name="Prix Vente" dataDxfId="0" dataCellStyle="Monétair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" name="TabListeRecette" displayName="TabListeRecette" ref="A2:B28" totalsRowShown="0">
  <autoFilter ref="A2:B28"/>
  <tableColumns count="2">
    <tableColumn id="1" name="Id"/>
    <tableColumn id="2" name="Recet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5" Type="http://schemas.openxmlformats.org/officeDocument/2006/relationships/table" Target="../tables/table3.xml"/><Relationship Id="rId4" Type="http://schemas.openxmlformats.org/officeDocument/2006/relationships/image" Target="../media/image5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3" Type="http://schemas.openxmlformats.org/officeDocument/2006/relationships/pivotTable" Target="../pivotTables/pivotTable5.xml"/><Relationship Id="rId7" Type="http://schemas.openxmlformats.org/officeDocument/2006/relationships/control" Target="../activeX/activeX6.x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6" Type="http://schemas.openxmlformats.org/officeDocument/2006/relationships/vmlDrawing" Target="../drawings/vmlDrawing4.vml"/><Relationship Id="rId5" Type="http://schemas.openxmlformats.org/officeDocument/2006/relationships/drawing" Target="../drawings/drawing7.xml"/><Relationship Id="rId4" Type="http://schemas.openxmlformats.org/officeDocument/2006/relationships/printerSettings" Target="../printerSettings/printerSettings5.bin"/><Relationship Id="rId9" Type="http://schemas.microsoft.com/office/2007/relationships/slicer" Target="../slicers/slicer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6.xml"/><Relationship Id="rId4" Type="http://schemas.microsoft.com/office/2007/relationships/slicer" Target="../slicers/slicer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tabSelected="1" workbookViewId="0"/>
  </sheetViews>
  <sheetFormatPr baseColWidth="10" defaultRowHeight="14.4" x14ac:dyDescent="0.3"/>
  <sheetData>
    <row r="1" ht="36" customHeight="1" x14ac:dyDescent="0.3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Y7"/>
  <sheetViews>
    <sheetView workbookViewId="0">
      <selection activeCell="I12" sqref="I12"/>
    </sheetView>
  </sheetViews>
  <sheetFormatPr baseColWidth="10" defaultRowHeight="14.4" x14ac:dyDescent="0.3"/>
  <cols>
    <col min="1" max="1" width="12.5546875" bestFit="1" customWidth="1"/>
    <col min="2" max="9" width="9.44140625" bestFit="1" customWidth="1"/>
    <col min="10" max="10" width="8" customWidth="1"/>
    <col min="11" max="11" width="9.44140625" bestFit="1" customWidth="1"/>
    <col min="12" max="12" width="12.5546875" bestFit="1" customWidth="1"/>
    <col min="13" max="13" width="1" customWidth="1"/>
    <col min="14" max="14" width="14.109375" customWidth="1"/>
    <col min="15" max="24" width="8" customWidth="1"/>
    <col min="25" max="25" width="12.5546875" bestFit="1" customWidth="1"/>
  </cols>
  <sheetData>
    <row r="3" spans="1:25" x14ac:dyDescent="0.3">
      <c r="A3" s="82" t="s">
        <v>113</v>
      </c>
      <c r="B3" s="82" t="s">
        <v>112</v>
      </c>
      <c r="C3" s="82"/>
      <c r="D3" s="82"/>
      <c r="E3" s="82"/>
      <c r="F3" s="82"/>
      <c r="G3" s="82"/>
      <c r="H3" s="82"/>
      <c r="I3" s="82"/>
      <c r="J3" s="82"/>
      <c r="K3" s="82"/>
      <c r="L3" s="82"/>
      <c r="N3" s="84" t="s">
        <v>115</v>
      </c>
      <c r="O3" s="84" t="s">
        <v>112</v>
      </c>
      <c r="P3" s="84"/>
      <c r="Q3" s="84"/>
      <c r="R3" s="84"/>
      <c r="S3" s="84"/>
      <c r="T3" s="84"/>
      <c r="U3" s="84"/>
      <c r="V3" s="84"/>
      <c r="W3" s="84"/>
      <c r="X3" s="84"/>
      <c r="Y3" s="84"/>
    </row>
    <row r="4" spans="1:25" x14ac:dyDescent="0.3">
      <c r="A4" s="82" t="s">
        <v>112</v>
      </c>
      <c r="B4" s="83" t="s">
        <v>101</v>
      </c>
      <c r="C4" s="83" t="s">
        <v>102</v>
      </c>
      <c r="D4" s="83" t="s">
        <v>104</v>
      </c>
      <c r="E4" s="83" t="s">
        <v>105</v>
      </c>
      <c r="F4" s="83" t="s">
        <v>106</v>
      </c>
      <c r="G4" s="83" t="s">
        <v>107</v>
      </c>
      <c r="H4" s="83" t="s">
        <v>108</v>
      </c>
      <c r="I4" s="83" t="s">
        <v>109</v>
      </c>
      <c r="J4" s="83" t="s">
        <v>110</v>
      </c>
      <c r="K4" s="83" t="s">
        <v>111</v>
      </c>
      <c r="L4" s="83" t="s">
        <v>73</v>
      </c>
      <c r="N4" s="84" t="s">
        <v>112</v>
      </c>
      <c r="O4" s="85" t="s">
        <v>101</v>
      </c>
      <c r="P4" s="85" t="s">
        <v>102</v>
      </c>
      <c r="Q4" s="85" t="s">
        <v>104</v>
      </c>
      <c r="R4" s="85" t="s">
        <v>105</v>
      </c>
      <c r="S4" s="85" t="s">
        <v>106</v>
      </c>
      <c r="T4" s="85" t="s">
        <v>107</v>
      </c>
      <c r="U4" s="85" t="s">
        <v>108</v>
      </c>
      <c r="V4" s="85" t="s">
        <v>109</v>
      </c>
      <c r="W4" s="85" t="s">
        <v>110</v>
      </c>
      <c r="X4" s="85" t="s">
        <v>111</v>
      </c>
      <c r="Y4" s="85" t="s">
        <v>73</v>
      </c>
    </row>
    <row r="5" spans="1:25" x14ac:dyDescent="0.3">
      <c r="A5" s="62" t="s">
        <v>100</v>
      </c>
      <c r="B5" s="78">
        <v>1313.4299999999998</v>
      </c>
      <c r="C5" s="78">
        <v>2038.92</v>
      </c>
      <c r="D5" s="78">
        <v>1179.75</v>
      </c>
      <c r="E5" s="78">
        <v>2048.12</v>
      </c>
      <c r="F5" s="78">
        <v>1427.64</v>
      </c>
      <c r="G5" s="78"/>
      <c r="H5" s="78"/>
      <c r="I5" s="78"/>
      <c r="J5" s="78"/>
      <c r="K5" s="78"/>
      <c r="L5" s="78">
        <v>8007.8600000000006</v>
      </c>
      <c r="N5" s="62" t="s">
        <v>100</v>
      </c>
      <c r="O5" s="75">
        <v>1631.3199999999997</v>
      </c>
      <c r="P5" s="75">
        <v>4373.71</v>
      </c>
      <c r="Q5" s="75">
        <v>1768.47</v>
      </c>
      <c r="R5" s="75">
        <v>3351.98</v>
      </c>
      <c r="S5" s="75">
        <v>3394.2499999999995</v>
      </c>
      <c r="T5" s="75"/>
      <c r="U5" s="75"/>
      <c r="V5" s="75"/>
      <c r="W5" s="75"/>
      <c r="X5" s="75"/>
      <c r="Y5" s="75">
        <v>14519.73</v>
      </c>
    </row>
    <row r="6" spans="1:25" x14ac:dyDescent="0.3">
      <c r="A6" s="62" t="s">
        <v>103</v>
      </c>
      <c r="B6" s="78">
        <v>986.3</v>
      </c>
      <c r="C6" s="78">
        <v>2079.0100000000002</v>
      </c>
      <c r="D6" s="78">
        <v>1259.74</v>
      </c>
      <c r="E6" s="78">
        <v>3072.09</v>
      </c>
      <c r="F6" s="78">
        <v>1660.68</v>
      </c>
      <c r="G6" s="78">
        <v>2626.58</v>
      </c>
      <c r="H6" s="78">
        <v>1087.82</v>
      </c>
      <c r="I6" s="78">
        <v>1121.06</v>
      </c>
      <c r="J6" s="78">
        <v>858.85</v>
      </c>
      <c r="K6" s="78">
        <v>1399.24</v>
      </c>
      <c r="L6" s="78">
        <v>16151.369999999999</v>
      </c>
      <c r="N6" s="62" t="s">
        <v>103</v>
      </c>
      <c r="O6" s="75">
        <v>3348.1499999999996</v>
      </c>
      <c r="P6" s="75">
        <v>3424.4500000000003</v>
      </c>
      <c r="Q6" s="75">
        <v>3421.4900000000002</v>
      </c>
      <c r="R6" s="75">
        <v>6457.63</v>
      </c>
      <c r="S6" s="75">
        <v>2684.3799999999997</v>
      </c>
      <c r="T6" s="75">
        <v>4882.9000000000005</v>
      </c>
      <c r="U6" s="75">
        <v>2501.83</v>
      </c>
      <c r="V6" s="75">
        <v>3193.04</v>
      </c>
      <c r="W6" s="75">
        <v>1190.98</v>
      </c>
      <c r="X6" s="75">
        <v>2282.4199999999996</v>
      </c>
      <c r="Y6" s="75">
        <v>33387.270000000004</v>
      </c>
    </row>
    <row r="7" spans="1:25" x14ac:dyDescent="0.3">
      <c r="A7" s="62" t="s">
        <v>73</v>
      </c>
      <c r="B7" s="78">
        <v>2299.7299999999996</v>
      </c>
      <c r="C7" s="78">
        <v>4117.93</v>
      </c>
      <c r="D7" s="78">
        <v>2439.4899999999998</v>
      </c>
      <c r="E7" s="78">
        <v>5120.21</v>
      </c>
      <c r="F7" s="78">
        <v>3088.32</v>
      </c>
      <c r="G7" s="78">
        <v>2626.58</v>
      </c>
      <c r="H7" s="78">
        <v>1087.82</v>
      </c>
      <c r="I7" s="78">
        <v>1121.06</v>
      </c>
      <c r="J7" s="78">
        <v>858.85</v>
      </c>
      <c r="K7" s="78">
        <v>1399.24</v>
      </c>
      <c r="L7" s="78">
        <v>24159.23</v>
      </c>
      <c r="N7" s="62" t="s">
        <v>73</v>
      </c>
      <c r="O7" s="75">
        <v>4979.4699999999993</v>
      </c>
      <c r="P7" s="75">
        <v>7798.16</v>
      </c>
      <c r="Q7" s="75">
        <v>5189.96</v>
      </c>
      <c r="R7" s="75">
        <v>9809.61</v>
      </c>
      <c r="S7" s="75">
        <v>6078.6299999999992</v>
      </c>
      <c r="T7" s="75">
        <v>4882.9000000000005</v>
      </c>
      <c r="U7" s="75">
        <v>2501.83</v>
      </c>
      <c r="V7" s="75">
        <v>3193.04</v>
      </c>
      <c r="W7" s="75">
        <v>1190.98</v>
      </c>
      <c r="X7" s="75">
        <v>2282.4199999999996</v>
      </c>
      <c r="Y7" s="75">
        <v>47907</v>
      </c>
    </row>
  </sheetData>
  <pageMargins left="0.7" right="0.7" top="0.75" bottom="0.75" header="0.3" footer="0.3"/>
  <pageSetup paperSize="9" orientation="portrait" horizontalDpi="0" verticalDpi="0"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H179"/>
  <sheetViews>
    <sheetView workbookViewId="0">
      <pane ySplit="2" topLeftCell="A48" activePane="bottomLeft" state="frozen"/>
      <selection sqref="A1:XFD1"/>
      <selection pane="bottomLeft" activeCell="I55" sqref="I55"/>
    </sheetView>
  </sheetViews>
  <sheetFormatPr baseColWidth="10" defaultColWidth="11.44140625" defaultRowHeight="14.4" x14ac:dyDescent="0.3"/>
  <cols>
    <col min="1" max="1" width="11.44140625" style="11"/>
    <col min="2" max="2" width="10.6640625" style="23" bestFit="1" customWidth="1"/>
    <col min="3" max="3" width="22.44140625" style="53" bestFit="1" customWidth="1"/>
    <col min="4" max="4" width="11.44140625" style="54"/>
    <col min="5" max="5" width="10.6640625" style="56" bestFit="1" customWidth="1"/>
    <col min="6" max="16384" width="11.44140625" style="11"/>
  </cols>
  <sheetData>
    <row r="1" spans="1:6" ht="52.5" customHeight="1" x14ac:dyDescent="0.3"/>
    <row r="2" spans="1:6" ht="39.9" customHeight="1" x14ac:dyDescent="0.3">
      <c r="A2" s="49" t="s">
        <v>40</v>
      </c>
      <c r="B2" s="50" t="s">
        <v>39</v>
      </c>
      <c r="C2" s="49" t="s">
        <v>59</v>
      </c>
      <c r="D2" s="51" t="s">
        <v>60</v>
      </c>
      <c r="E2" s="52" t="s">
        <v>50</v>
      </c>
      <c r="F2" s="49" t="s">
        <v>51</v>
      </c>
    </row>
    <row r="3" spans="1:6" x14ac:dyDescent="0.3">
      <c r="A3" s="53" t="s">
        <v>116</v>
      </c>
      <c r="B3" s="23">
        <v>44956</v>
      </c>
      <c r="C3" s="53" t="s">
        <v>61</v>
      </c>
      <c r="D3" s="54">
        <v>944.33</v>
      </c>
      <c r="E3" s="55" t="str">
        <f>TEXT(TabRecetteBar[[#This Row],[Date]],"mmmm")</f>
        <v>janvier</v>
      </c>
      <c r="F3" s="53">
        <f>YEAR(TabRecetteBar[[#This Row],[Date]])</f>
        <v>2023</v>
      </c>
    </row>
    <row r="4" spans="1:6" x14ac:dyDescent="0.3">
      <c r="A4" s="53" t="s">
        <v>117</v>
      </c>
      <c r="B4" s="23">
        <v>44956</v>
      </c>
      <c r="C4" s="53" t="s">
        <v>88</v>
      </c>
      <c r="D4" s="54">
        <v>102.5</v>
      </c>
      <c r="E4" s="55" t="str">
        <f>TEXT(TabRecetteBar[[#This Row],[Date]],"mmmm")</f>
        <v>janvier</v>
      </c>
      <c r="F4" s="53">
        <f>YEAR(TabRecetteBar[[#This Row],[Date]])</f>
        <v>2023</v>
      </c>
    </row>
    <row r="5" spans="1:6" x14ac:dyDescent="0.3">
      <c r="A5" s="53" t="s">
        <v>118</v>
      </c>
      <c r="B5" s="23">
        <v>44956</v>
      </c>
      <c r="C5" s="66" t="s">
        <v>81</v>
      </c>
      <c r="D5" s="70">
        <v>161.02000000000001</v>
      </c>
      <c r="E5" s="67" t="str">
        <f>TEXT(TabRecetteBar[[#This Row],[Date]],"mmmm")</f>
        <v>janvier</v>
      </c>
      <c r="F5" s="65">
        <f>YEAR(TabRecetteBar[[#This Row],[Date]])</f>
        <v>2023</v>
      </c>
    </row>
    <row r="6" spans="1:6" x14ac:dyDescent="0.3">
      <c r="A6" s="53" t="s">
        <v>119</v>
      </c>
      <c r="B6" s="23">
        <v>44956</v>
      </c>
      <c r="C6" s="66" t="s">
        <v>83</v>
      </c>
      <c r="D6" s="70">
        <v>35.49</v>
      </c>
      <c r="E6" s="67" t="str">
        <f>TEXT(TabRecetteBar[[#This Row],[Date]],"mmmm")</f>
        <v>janvier</v>
      </c>
      <c r="F6" s="65">
        <f>YEAR(TabRecetteBar[[#This Row],[Date]])</f>
        <v>2023</v>
      </c>
    </row>
    <row r="7" spans="1:6" x14ac:dyDescent="0.3">
      <c r="A7" s="53" t="s">
        <v>120</v>
      </c>
      <c r="B7" s="23">
        <v>44956</v>
      </c>
      <c r="C7" s="66" t="s">
        <v>85</v>
      </c>
      <c r="D7" s="70">
        <v>29.5</v>
      </c>
      <c r="E7" s="67" t="str">
        <f>TEXT(TabRecetteBar[[#This Row],[Date]],"mmmm")</f>
        <v>janvier</v>
      </c>
      <c r="F7" s="65">
        <f>YEAR(TabRecetteBar[[#This Row],[Date]])</f>
        <v>2023</v>
      </c>
    </row>
    <row r="8" spans="1:6" x14ac:dyDescent="0.3">
      <c r="A8" s="53" t="s">
        <v>121</v>
      </c>
      <c r="B8" s="23">
        <v>44956</v>
      </c>
      <c r="C8" s="66" t="s">
        <v>87</v>
      </c>
      <c r="D8" s="70">
        <v>5</v>
      </c>
      <c r="E8" s="67" t="str">
        <f>TEXT(TabRecetteBar[[#This Row],[Date]],"mmmm")</f>
        <v>janvier</v>
      </c>
      <c r="F8" s="65">
        <f>YEAR(TabRecetteBar[[#This Row],[Date]])</f>
        <v>2023</v>
      </c>
    </row>
    <row r="9" spans="1:6" x14ac:dyDescent="0.3">
      <c r="A9" s="53" t="s">
        <v>122</v>
      </c>
      <c r="B9" s="23">
        <v>44956</v>
      </c>
      <c r="C9" s="64" t="s">
        <v>84</v>
      </c>
      <c r="D9" s="71">
        <v>35.35</v>
      </c>
      <c r="E9" s="69" t="str">
        <f>TEXT(TabRecetteBar[[#This Row],[Date]],"mmmm")</f>
        <v>janvier</v>
      </c>
      <c r="F9" s="68">
        <f>YEAR(TabRecetteBar[[#This Row],[Date]])</f>
        <v>2023</v>
      </c>
    </row>
    <row r="10" spans="1:6" x14ac:dyDescent="0.3">
      <c r="A10" s="53" t="s">
        <v>123</v>
      </c>
      <c r="B10" s="23">
        <v>45597</v>
      </c>
      <c r="C10" s="53" t="s">
        <v>62</v>
      </c>
      <c r="D10" s="54">
        <v>25</v>
      </c>
      <c r="E10" s="55" t="str">
        <f>TEXT(TabRecetteBar[[#This Row],[Date]],"mmmm")</f>
        <v>novembre</v>
      </c>
      <c r="F10" s="53">
        <f>YEAR(TabRecetteBar[[#This Row],[Date]])</f>
        <v>2024</v>
      </c>
    </row>
    <row r="11" spans="1:6" x14ac:dyDescent="0.3">
      <c r="A11" s="53" t="s">
        <v>124</v>
      </c>
      <c r="B11" s="23">
        <v>45598</v>
      </c>
      <c r="C11" s="53" t="s">
        <v>63</v>
      </c>
      <c r="D11" s="54">
        <v>25</v>
      </c>
      <c r="E11" s="55" t="str">
        <f>TEXT(TabRecetteBar[[#This Row],[Date]],"mmmm")</f>
        <v>novembre</v>
      </c>
      <c r="F11" s="53">
        <f>YEAR(TabRecetteBar[[#This Row],[Date]])</f>
        <v>2024</v>
      </c>
    </row>
    <row r="12" spans="1:6" x14ac:dyDescent="0.3">
      <c r="A12" s="53" t="s">
        <v>125</v>
      </c>
      <c r="B12" s="23">
        <v>44957</v>
      </c>
      <c r="C12" s="53" t="s">
        <v>64</v>
      </c>
      <c r="D12" s="54">
        <v>80</v>
      </c>
      <c r="E12" s="55" t="str">
        <f>TEXT(TabRecetteBar[[#This Row],[Date]],"mmmm")</f>
        <v>janvier</v>
      </c>
      <c r="F12" s="53">
        <f>YEAR(TabRecetteBar[[#This Row],[Date]])</f>
        <v>2023</v>
      </c>
    </row>
    <row r="13" spans="1:6" x14ac:dyDescent="0.3">
      <c r="A13" s="53" t="s">
        <v>126</v>
      </c>
      <c r="B13" s="23">
        <v>44957</v>
      </c>
      <c r="C13" s="53" t="s">
        <v>65</v>
      </c>
      <c r="D13" s="54">
        <v>72.5</v>
      </c>
      <c r="E13" s="55" t="str">
        <f>TEXT(TabRecetteBar[[#This Row],[Date]],"mmmm")</f>
        <v>janvier</v>
      </c>
      <c r="F13" s="53">
        <f>YEAR(TabRecetteBar[[#This Row],[Date]])</f>
        <v>2023</v>
      </c>
    </row>
    <row r="14" spans="1:6" x14ac:dyDescent="0.3">
      <c r="A14" s="53" t="s">
        <v>127</v>
      </c>
      <c r="B14" s="23">
        <v>44957</v>
      </c>
      <c r="C14" s="53" t="s">
        <v>67</v>
      </c>
      <c r="D14" s="54">
        <v>7.1</v>
      </c>
      <c r="E14" s="55" t="str">
        <f>TEXT(TabRecetteBar[[#This Row],[Date]],"mmmm")</f>
        <v>janvier</v>
      </c>
      <c r="F14" s="53">
        <f>YEAR(TabRecetteBar[[#This Row],[Date]])</f>
        <v>2023</v>
      </c>
    </row>
    <row r="15" spans="1:6" x14ac:dyDescent="0.3">
      <c r="A15" s="53" t="s">
        <v>128</v>
      </c>
      <c r="B15" s="23">
        <v>44957</v>
      </c>
      <c r="C15" s="53" t="s">
        <v>68</v>
      </c>
      <c r="D15" s="54">
        <v>51.53</v>
      </c>
      <c r="E15" s="55" t="str">
        <f>TEXT(TabRecetteBar[[#This Row],[Date]],"mmmm")</f>
        <v>janvier</v>
      </c>
      <c r="F15" s="53">
        <f>YEAR(TabRecetteBar[[#This Row],[Date]])</f>
        <v>2023</v>
      </c>
    </row>
    <row r="16" spans="1:6" x14ac:dyDescent="0.3">
      <c r="A16" s="53" t="s">
        <v>129</v>
      </c>
      <c r="B16" s="23">
        <v>44985</v>
      </c>
      <c r="C16" s="53" t="s">
        <v>61</v>
      </c>
      <c r="D16" s="54">
        <v>1008.42</v>
      </c>
      <c r="E16" s="55" t="str">
        <f>TEXT(TabRecetteBar[[#This Row],[Date]],"mmmm")</f>
        <v>février</v>
      </c>
      <c r="F16" s="53">
        <f>YEAR(TabRecetteBar[[#This Row],[Date]])</f>
        <v>2023</v>
      </c>
    </row>
    <row r="17" spans="1:8" x14ac:dyDescent="0.3">
      <c r="A17" s="53" t="s">
        <v>130</v>
      </c>
      <c r="B17" s="23">
        <v>44985</v>
      </c>
      <c r="C17" s="53" t="s">
        <v>62</v>
      </c>
      <c r="D17" s="54">
        <v>153</v>
      </c>
      <c r="E17" s="55" t="str">
        <f>TEXT(TabRecetteBar[[#This Row],[Date]],"mmmm")</f>
        <v>février</v>
      </c>
      <c r="F17" s="53">
        <f>YEAR(TabRecetteBar[[#This Row],[Date]])</f>
        <v>2023</v>
      </c>
    </row>
    <row r="18" spans="1:8" x14ac:dyDescent="0.3">
      <c r="A18" s="53" t="s">
        <v>131</v>
      </c>
      <c r="B18" s="23">
        <v>44985</v>
      </c>
      <c r="C18" s="53" t="s">
        <v>63</v>
      </c>
      <c r="D18" s="54">
        <v>803</v>
      </c>
      <c r="E18" s="55" t="str">
        <f>TEXT(TabRecetteBar[[#This Row],[Date]],"mmmm")</f>
        <v>février</v>
      </c>
      <c r="F18" s="53">
        <f>YEAR(TabRecetteBar[[#This Row],[Date]])</f>
        <v>2023</v>
      </c>
    </row>
    <row r="19" spans="1:8" x14ac:dyDescent="0.3">
      <c r="A19" s="53" t="s">
        <v>132</v>
      </c>
      <c r="B19" s="23">
        <v>44985</v>
      </c>
      <c r="C19" s="53" t="s">
        <v>64</v>
      </c>
      <c r="D19" s="54">
        <v>10</v>
      </c>
      <c r="E19" s="55" t="str">
        <f>TEXT(TabRecetteBar[[#This Row],[Date]],"mmmm")</f>
        <v>février</v>
      </c>
      <c r="F19" s="53">
        <f>YEAR(TabRecetteBar[[#This Row],[Date]])</f>
        <v>2023</v>
      </c>
    </row>
    <row r="20" spans="1:8" x14ac:dyDescent="0.3">
      <c r="A20" s="53" t="s">
        <v>133</v>
      </c>
      <c r="B20" s="23">
        <v>44985</v>
      </c>
      <c r="C20" s="53" t="s">
        <v>65</v>
      </c>
      <c r="D20" s="54">
        <v>28.5</v>
      </c>
      <c r="E20" s="55" t="str">
        <f>TEXT(TabRecetteBar[[#This Row],[Date]],"mmmm")</f>
        <v>février</v>
      </c>
      <c r="F20" s="53">
        <f>YEAR(TabRecetteBar[[#This Row],[Date]])</f>
        <v>2023</v>
      </c>
      <c r="H20"/>
    </row>
    <row r="21" spans="1:8" x14ac:dyDescent="0.3">
      <c r="A21" s="53" t="s">
        <v>134</v>
      </c>
      <c r="B21" s="23">
        <v>44985</v>
      </c>
      <c r="C21" s="53" t="s">
        <v>88</v>
      </c>
      <c r="D21" s="54">
        <v>36</v>
      </c>
      <c r="E21" s="55" t="str">
        <f>TEXT(TabRecetteBar[[#This Row],[Date]],"mmmm")</f>
        <v>février</v>
      </c>
      <c r="F21" s="53">
        <f>YEAR(TabRecetteBar[[#This Row],[Date]])</f>
        <v>2023</v>
      </c>
    </row>
    <row r="22" spans="1:8" x14ac:dyDescent="0.3">
      <c r="A22" s="53" t="s">
        <v>135</v>
      </c>
      <c r="B22" s="23">
        <v>44985</v>
      </c>
      <c r="C22" s="53" t="s">
        <v>68</v>
      </c>
      <c r="D22" s="54">
        <v>-5.12</v>
      </c>
      <c r="E22" s="55" t="str">
        <f>TEXT(TabRecetteBar[[#This Row],[Date]],"mmmm")</f>
        <v>février</v>
      </c>
      <c r="F22" s="53">
        <f>YEAR(TabRecetteBar[[#This Row],[Date]])</f>
        <v>2023</v>
      </c>
    </row>
    <row r="23" spans="1:8" x14ac:dyDescent="0.3">
      <c r="A23" s="53" t="s">
        <v>136</v>
      </c>
      <c r="B23" s="23">
        <v>44985</v>
      </c>
      <c r="C23" s="64" t="s">
        <v>80</v>
      </c>
      <c r="D23" s="71">
        <v>1084.5</v>
      </c>
      <c r="E23" s="69" t="str">
        <f>TEXT(TabRecetteBar[[#This Row],[Date]],"mmmm")</f>
        <v>février</v>
      </c>
      <c r="F23" s="68">
        <f>YEAR(TabRecetteBar[[#This Row],[Date]])</f>
        <v>2023</v>
      </c>
    </row>
    <row r="24" spans="1:8" x14ac:dyDescent="0.3">
      <c r="A24" s="53" t="s">
        <v>137</v>
      </c>
      <c r="B24" s="23">
        <v>44985</v>
      </c>
      <c r="C24" s="64" t="s">
        <v>82</v>
      </c>
      <c r="D24" s="71">
        <v>431.91</v>
      </c>
      <c r="E24" s="69" t="str">
        <f>TEXT(TabRecetteBar[[#This Row],[Date]],"mmmm")</f>
        <v>février</v>
      </c>
      <c r="F24" s="68">
        <f>YEAR(TabRecetteBar[[#This Row],[Date]])</f>
        <v>2023</v>
      </c>
    </row>
    <row r="25" spans="1:8" x14ac:dyDescent="0.3">
      <c r="A25" s="53" t="s">
        <v>138</v>
      </c>
      <c r="B25" s="23">
        <v>44985</v>
      </c>
      <c r="C25" s="64" t="s">
        <v>83</v>
      </c>
      <c r="D25" s="71">
        <v>58.13</v>
      </c>
      <c r="E25" s="69" t="str">
        <f>TEXT(TabRecetteBar[[#This Row],[Date]],"mmmm")</f>
        <v>février</v>
      </c>
      <c r="F25" s="68">
        <f>YEAR(TabRecetteBar[[#This Row],[Date]])</f>
        <v>2023</v>
      </c>
    </row>
    <row r="26" spans="1:8" x14ac:dyDescent="0.3">
      <c r="A26" s="53" t="s">
        <v>139</v>
      </c>
      <c r="B26" s="23">
        <v>44985</v>
      </c>
      <c r="C26" s="64" t="s">
        <v>84</v>
      </c>
      <c r="D26" s="71">
        <v>448.88</v>
      </c>
      <c r="E26" s="69" t="str">
        <f>TEXT(TabRecetteBar[[#This Row],[Date]],"mmmm")</f>
        <v>février</v>
      </c>
      <c r="F26" s="68">
        <f>YEAR(TabRecetteBar[[#This Row],[Date]])</f>
        <v>2023</v>
      </c>
    </row>
    <row r="27" spans="1:8" x14ac:dyDescent="0.3">
      <c r="A27" s="53" t="s">
        <v>140</v>
      </c>
      <c r="B27" s="23">
        <v>44985</v>
      </c>
      <c r="C27" s="64" t="s">
        <v>91</v>
      </c>
      <c r="D27" s="71">
        <v>54.99</v>
      </c>
      <c r="E27" s="69" t="str">
        <f>TEXT(TabRecetteBar[[#This Row],[Date]],"mmmm")</f>
        <v>février</v>
      </c>
      <c r="F27" s="68">
        <f>YEAR(TabRecetteBar[[#This Row],[Date]])</f>
        <v>2023</v>
      </c>
    </row>
    <row r="28" spans="1:8" x14ac:dyDescent="0.3">
      <c r="A28" s="53" t="s">
        <v>141</v>
      </c>
      <c r="B28" s="23">
        <v>44985</v>
      </c>
      <c r="C28" s="64" t="s">
        <v>85</v>
      </c>
      <c r="D28" s="71">
        <v>29.5</v>
      </c>
      <c r="E28" s="69" t="str">
        <f>TEXT(TabRecetteBar[[#This Row],[Date]],"mmmm")</f>
        <v>février</v>
      </c>
      <c r="F28" s="68">
        <f>YEAR(TabRecetteBar[[#This Row],[Date]])</f>
        <v>2023</v>
      </c>
    </row>
    <row r="29" spans="1:8" x14ac:dyDescent="0.3">
      <c r="A29" s="53" t="s">
        <v>142</v>
      </c>
      <c r="B29" s="23">
        <v>44985</v>
      </c>
      <c r="C29" s="64" t="s">
        <v>87</v>
      </c>
      <c r="D29" s="71">
        <v>232</v>
      </c>
      <c r="E29" s="69" t="str">
        <f>TEXT(TabRecetteBar[[#This Row],[Date]],"mmmm")</f>
        <v>février</v>
      </c>
      <c r="F29" s="68">
        <f>YEAR(TabRecetteBar[[#This Row],[Date]])</f>
        <v>2023</v>
      </c>
    </row>
    <row r="30" spans="1:8" x14ac:dyDescent="0.3">
      <c r="A30" s="53" t="s">
        <v>143</v>
      </c>
      <c r="B30" s="23">
        <v>45016</v>
      </c>
      <c r="C30" s="64" t="s">
        <v>81</v>
      </c>
      <c r="D30" s="71">
        <v>52.94</v>
      </c>
      <c r="E30" s="69" t="str">
        <f>TEXT(TabRecetteBar[[#This Row],[Date]],"mmmm")</f>
        <v>mars</v>
      </c>
      <c r="F30" s="68">
        <f>YEAR(TabRecetteBar[[#This Row],[Date]])</f>
        <v>2023</v>
      </c>
    </row>
    <row r="31" spans="1:8" x14ac:dyDescent="0.3">
      <c r="A31" s="53" t="s">
        <v>144</v>
      </c>
      <c r="B31" s="23">
        <v>45016</v>
      </c>
      <c r="C31" s="64" t="s">
        <v>83</v>
      </c>
      <c r="D31" s="71">
        <v>185.31</v>
      </c>
      <c r="E31" s="69" t="str">
        <f>TEXT(TabRecetteBar[[#This Row],[Date]],"mmmm")</f>
        <v>mars</v>
      </c>
      <c r="F31" s="68">
        <f>YEAR(TabRecetteBar[[#This Row],[Date]])</f>
        <v>2023</v>
      </c>
    </row>
    <row r="32" spans="1:8" x14ac:dyDescent="0.3">
      <c r="A32" s="53" t="s">
        <v>145</v>
      </c>
      <c r="B32" s="23">
        <v>45016</v>
      </c>
      <c r="C32" s="64" t="s">
        <v>84</v>
      </c>
      <c r="D32" s="71">
        <v>273.48</v>
      </c>
      <c r="E32" s="69" t="str">
        <f>TEXT(TabRecetteBar[[#This Row],[Date]],"mmmm")</f>
        <v>mars</v>
      </c>
      <c r="F32" s="68">
        <f>YEAR(TabRecetteBar[[#This Row],[Date]])</f>
        <v>2023</v>
      </c>
    </row>
    <row r="33" spans="1:6" x14ac:dyDescent="0.3">
      <c r="A33" s="53" t="s">
        <v>146</v>
      </c>
      <c r="B33" s="23">
        <v>45016</v>
      </c>
      <c r="C33" s="64" t="s">
        <v>91</v>
      </c>
      <c r="D33" s="71">
        <v>28.99</v>
      </c>
      <c r="E33" s="69" t="str">
        <f>TEXT(TabRecetteBar[[#This Row],[Date]],"mmmm")</f>
        <v>mars</v>
      </c>
      <c r="F33" s="68">
        <f>YEAR(TabRecetteBar[[#This Row],[Date]])</f>
        <v>2023</v>
      </c>
    </row>
    <row r="34" spans="1:6" x14ac:dyDescent="0.3">
      <c r="A34" s="53" t="s">
        <v>147</v>
      </c>
      <c r="B34" s="23">
        <v>45016</v>
      </c>
      <c r="C34" s="64" t="s">
        <v>87</v>
      </c>
      <c r="D34" s="71">
        <v>5</v>
      </c>
      <c r="E34" s="69" t="str">
        <f>TEXT(TabRecetteBar[[#This Row],[Date]],"mmmm")</f>
        <v>mars</v>
      </c>
      <c r="F34" s="68">
        <f>YEAR(TabRecetteBar[[#This Row],[Date]])</f>
        <v>2023</v>
      </c>
    </row>
    <row r="35" spans="1:6" x14ac:dyDescent="0.3">
      <c r="A35" s="53" t="s">
        <v>148</v>
      </c>
      <c r="B35" s="23">
        <v>45016</v>
      </c>
      <c r="C35" s="64" t="s">
        <v>61</v>
      </c>
      <c r="D35" s="71">
        <v>872.75</v>
      </c>
      <c r="E35" s="69" t="str">
        <f>TEXT(TabRecetteBar[[#This Row],[Date]],"mmmm")</f>
        <v>mars</v>
      </c>
      <c r="F35" s="68">
        <f>YEAR(TabRecetteBar[[#This Row],[Date]])</f>
        <v>2023</v>
      </c>
    </row>
    <row r="36" spans="1:6" x14ac:dyDescent="0.3">
      <c r="A36" s="53" t="s">
        <v>149</v>
      </c>
      <c r="B36" s="23">
        <v>45016</v>
      </c>
      <c r="C36" s="64" t="s">
        <v>62</v>
      </c>
      <c r="D36" s="71">
        <v>59</v>
      </c>
      <c r="E36" s="69" t="str">
        <f>TEXT(TabRecetteBar[[#This Row],[Date]],"mmmm")</f>
        <v>mars</v>
      </c>
      <c r="F36" s="68">
        <f>YEAR(TabRecetteBar[[#This Row],[Date]])</f>
        <v>2023</v>
      </c>
    </row>
    <row r="37" spans="1:6" x14ac:dyDescent="0.3">
      <c r="A37" s="53" t="s">
        <v>150</v>
      </c>
      <c r="B37" s="23">
        <v>45016</v>
      </c>
      <c r="C37" s="64" t="s">
        <v>64</v>
      </c>
      <c r="D37" s="71">
        <v>5</v>
      </c>
      <c r="E37" s="69" t="str">
        <f>TEXT(TabRecetteBar[[#This Row],[Date]],"mmmm")</f>
        <v>mars</v>
      </c>
      <c r="F37" s="68">
        <f>YEAR(TabRecetteBar[[#This Row],[Date]])</f>
        <v>2023</v>
      </c>
    </row>
    <row r="38" spans="1:6" x14ac:dyDescent="0.3">
      <c r="A38" s="53" t="s">
        <v>151</v>
      </c>
      <c r="B38" s="23">
        <v>45016</v>
      </c>
      <c r="C38" s="64" t="s">
        <v>65</v>
      </c>
      <c r="D38" s="71">
        <v>6</v>
      </c>
      <c r="E38" s="69" t="str">
        <f>TEXT(TabRecetteBar[[#This Row],[Date]],"mmmm")</f>
        <v>mars</v>
      </c>
      <c r="F38" s="68">
        <f>YEAR(TabRecetteBar[[#This Row],[Date]])</f>
        <v>2023</v>
      </c>
    </row>
    <row r="39" spans="1:6" x14ac:dyDescent="0.3">
      <c r="A39" s="53" t="s">
        <v>152</v>
      </c>
      <c r="B39" s="23">
        <v>45016</v>
      </c>
      <c r="C39" s="64" t="s">
        <v>63</v>
      </c>
      <c r="D39" s="71">
        <v>98</v>
      </c>
      <c r="E39" s="69" t="str">
        <f>TEXT(TabRecetteBar[[#This Row],[Date]],"mmmm")</f>
        <v>mars</v>
      </c>
      <c r="F39" s="68">
        <f>YEAR(TabRecetteBar[[#This Row],[Date]])</f>
        <v>2023</v>
      </c>
    </row>
    <row r="40" spans="1:6" x14ac:dyDescent="0.3">
      <c r="A40" s="53" t="s">
        <v>153</v>
      </c>
      <c r="B40" s="23">
        <v>45016</v>
      </c>
      <c r="C40" s="64" t="s">
        <v>95</v>
      </c>
      <c r="D40" s="71">
        <v>139</v>
      </c>
      <c r="E40" s="69" t="str">
        <f>TEXT(TabRecetteBar[[#This Row],[Date]],"mmmm")</f>
        <v>mars</v>
      </c>
      <c r="F40" s="68">
        <f>YEAR(TabRecetteBar[[#This Row],[Date]])</f>
        <v>2023</v>
      </c>
    </row>
    <row r="41" spans="1:6" x14ac:dyDescent="0.3">
      <c r="A41" s="53" t="s">
        <v>154</v>
      </c>
      <c r="B41" s="23">
        <v>45016</v>
      </c>
      <c r="C41" s="64" t="s">
        <v>66</v>
      </c>
      <c r="D41" s="71">
        <v>43</v>
      </c>
      <c r="E41" s="69" t="str">
        <f>TEXT(TabRecetteBar[[#This Row],[Date]],"mmmm")</f>
        <v>mars</v>
      </c>
      <c r="F41" s="68">
        <f>YEAR(TabRecetteBar[[#This Row],[Date]])</f>
        <v>2023</v>
      </c>
    </row>
    <row r="42" spans="1:6" x14ac:dyDescent="0.3">
      <c r="A42" s="53" t="s">
        <v>155</v>
      </c>
      <c r="B42" s="23">
        <v>45046</v>
      </c>
      <c r="C42" s="64" t="s">
        <v>61</v>
      </c>
      <c r="D42" s="71">
        <v>914.85</v>
      </c>
      <c r="E42" s="69" t="str">
        <f>TEXT(TabRecetteBar[[#This Row],[Date]],"mmmm")</f>
        <v>avril</v>
      </c>
      <c r="F42" s="68">
        <f>YEAR(TabRecetteBar[[#This Row],[Date]])</f>
        <v>2023</v>
      </c>
    </row>
    <row r="43" spans="1:6" x14ac:dyDescent="0.3">
      <c r="A43" s="53" t="s">
        <v>156</v>
      </c>
      <c r="B43" s="23">
        <v>45046</v>
      </c>
      <c r="C43" s="64" t="s">
        <v>62</v>
      </c>
      <c r="D43" s="71">
        <v>58</v>
      </c>
      <c r="E43" s="69" t="str">
        <f>TEXT(TabRecetteBar[[#This Row],[Date]],"mmmm")</f>
        <v>avril</v>
      </c>
      <c r="F43" s="68">
        <f>YEAR(TabRecetteBar[[#This Row],[Date]])</f>
        <v>2023</v>
      </c>
    </row>
    <row r="44" spans="1:6" x14ac:dyDescent="0.3">
      <c r="A44" s="53" t="s">
        <v>157</v>
      </c>
      <c r="B44" s="23">
        <v>45046</v>
      </c>
      <c r="C44" s="64" t="s">
        <v>64</v>
      </c>
      <c r="D44" s="71">
        <v>96</v>
      </c>
      <c r="E44" s="69" t="str">
        <f>TEXT(TabRecetteBar[[#This Row],[Date]],"mmmm")</f>
        <v>avril</v>
      </c>
      <c r="F44" s="68">
        <f>YEAR(TabRecetteBar[[#This Row],[Date]])</f>
        <v>2023</v>
      </c>
    </row>
    <row r="45" spans="1:6" x14ac:dyDescent="0.3">
      <c r="A45" s="53" t="s">
        <v>158</v>
      </c>
      <c r="B45" s="23">
        <v>45046</v>
      </c>
      <c r="C45" s="64" t="s">
        <v>65</v>
      </c>
      <c r="D45" s="71">
        <v>19.75</v>
      </c>
      <c r="E45" s="69" t="str">
        <f>TEXT(TabRecetteBar[[#This Row],[Date]],"mmmm")</f>
        <v>avril</v>
      </c>
      <c r="F45" s="68">
        <f>YEAR(TabRecetteBar[[#This Row],[Date]])</f>
        <v>2023</v>
      </c>
    </row>
    <row r="46" spans="1:6" x14ac:dyDescent="0.3">
      <c r="A46" s="53" t="s">
        <v>159</v>
      </c>
      <c r="B46" s="23">
        <v>45046</v>
      </c>
      <c r="C46" s="64" t="s">
        <v>95</v>
      </c>
      <c r="D46" s="71">
        <v>959.52</v>
      </c>
      <c r="E46" s="69" t="str">
        <f>TEXT(TabRecetteBar[[#This Row],[Date]],"mmmm")</f>
        <v>avril</v>
      </c>
      <c r="F46" s="68">
        <f>YEAR(TabRecetteBar[[#This Row],[Date]])</f>
        <v>2023</v>
      </c>
    </row>
    <row r="47" spans="1:6" x14ac:dyDescent="0.3">
      <c r="A47" s="53" t="s">
        <v>160</v>
      </c>
      <c r="B47" s="23">
        <v>45046</v>
      </c>
      <c r="C47" s="64" t="s">
        <v>66</v>
      </c>
      <c r="D47" s="71">
        <v>67</v>
      </c>
      <c r="E47" s="69" t="str">
        <f>TEXT(TabRecetteBar[[#This Row],[Date]],"mmmm")</f>
        <v>avril</v>
      </c>
      <c r="F47" s="68">
        <f>YEAR(TabRecetteBar[[#This Row],[Date]])</f>
        <v>2023</v>
      </c>
    </row>
    <row r="48" spans="1:6" x14ac:dyDescent="0.3">
      <c r="A48" s="53" t="s">
        <v>161</v>
      </c>
      <c r="B48" s="23">
        <v>45046</v>
      </c>
      <c r="C48" s="64" t="s">
        <v>81</v>
      </c>
      <c r="D48" s="71">
        <v>108.19</v>
      </c>
      <c r="E48" s="69" t="str">
        <f>TEXT(TabRecetteBar[[#This Row],[Date]],"mmmm")</f>
        <v>avril</v>
      </c>
      <c r="F48" s="68">
        <f>YEAR(TabRecetteBar[[#This Row],[Date]])</f>
        <v>2023</v>
      </c>
    </row>
    <row r="49" spans="1:6" x14ac:dyDescent="0.3">
      <c r="A49" s="53" t="s">
        <v>162</v>
      </c>
      <c r="B49" s="23">
        <v>45046</v>
      </c>
      <c r="C49" s="64" t="s">
        <v>82</v>
      </c>
      <c r="D49" s="71">
        <v>400.15</v>
      </c>
      <c r="E49" s="69" t="str">
        <f>TEXT(TabRecetteBar[[#This Row],[Date]],"mmmm")</f>
        <v>avril</v>
      </c>
      <c r="F49" s="68">
        <f>YEAR(TabRecetteBar[[#This Row],[Date]])</f>
        <v>2023</v>
      </c>
    </row>
    <row r="50" spans="1:6" x14ac:dyDescent="0.3">
      <c r="A50" s="53" t="s">
        <v>163</v>
      </c>
      <c r="B50" s="23">
        <v>45046</v>
      </c>
      <c r="C50" s="64" t="s">
        <v>83</v>
      </c>
      <c r="D50" s="71">
        <v>71.67</v>
      </c>
      <c r="E50" s="69" t="str">
        <f>TEXT(TabRecetteBar[[#This Row],[Date]],"mmmm")</f>
        <v>avril</v>
      </c>
      <c r="F50" s="68">
        <f>YEAR(TabRecetteBar[[#This Row],[Date]])</f>
        <v>2023</v>
      </c>
    </row>
    <row r="51" spans="1:6" x14ac:dyDescent="0.3">
      <c r="A51" s="53" t="s">
        <v>164</v>
      </c>
      <c r="B51" s="23">
        <v>45046</v>
      </c>
      <c r="C51" s="64" t="s">
        <v>84</v>
      </c>
      <c r="D51" s="71">
        <v>650.70000000000005</v>
      </c>
      <c r="E51" s="69" t="str">
        <f>TEXT(TabRecetteBar[[#This Row],[Date]],"mmmm")</f>
        <v>avril</v>
      </c>
      <c r="F51" s="68">
        <f>YEAR(TabRecetteBar[[#This Row],[Date]])</f>
        <v>2023</v>
      </c>
    </row>
    <row r="52" spans="1:6" x14ac:dyDescent="0.3">
      <c r="A52" s="53" t="s">
        <v>165</v>
      </c>
      <c r="B52" s="23">
        <v>45046</v>
      </c>
      <c r="C52" s="64" t="s">
        <v>87</v>
      </c>
      <c r="D52" s="71">
        <v>2</v>
      </c>
      <c r="E52" s="69" t="str">
        <f>TEXT(TabRecetteBar[[#This Row],[Date]],"mmmm")</f>
        <v>avril</v>
      </c>
      <c r="F52" s="68">
        <f>YEAR(TabRecetteBar[[#This Row],[Date]])</f>
        <v>2023</v>
      </c>
    </row>
    <row r="53" spans="1:6" x14ac:dyDescent="0.3">
      <c r="A53" s="79" t="s">
        <v>166</v>
      </c>
      <c r="B53" s="23">
        <v>45046</v>
      </c>
      <c r="C53" s="64" t="s">
        <v>114</v>
      </c>
      <c r="D53" s="71">
        <v>4.1500000000000004</v>
      </c>
      <c r="E53" s="69" t="str">
        <f>TEXT(TabRecetteBar[[#This Row],[Date]],"mmmm")</f>
        <v>avril</v>
      </c>
      <c r="F53" s="68">
        <f>YEAR(TabRecetteBar[[#This Row],[Date]])</f>
        <v>2023</v>
      </c>
    </row>
    <row r="54" spans="1:6" x14ac:dyDescent="0.3">
      <c r="A54" s="79" t="s">
        <v>167</v>
      </c>
      <c r="B54" s="23">
        <v>45076</v>
      </c>
      <c r="C54" s="64" t="s">
        <v>80</v>
      </c>
      <c r="D54" s="71">
        <v>1149</v>
      </c>
      <c r="E54" s="69" t="str">
        <f>TEXT(TabRecetteBar[[#This Row],[Date]],"mmmm")</f>
        <v>mai</v>
      </c>
      <c r="F54" s="68">
        <f>YEAR(TabRecetteBar[[#This Row],[Date]])</f>
        <v>2023</v>
      </c>
    </row>
    <row r="55" spans="1:6" x14ac:dyDescent="0.3">
      <c r="A55" s="79" t="s">
        <v>168</v>
      </c>
      <c r="B55" s="23">
        <v>45076</v>
      </c>
      <c r="C55" s="64" t="s">
        <v>81</v>
      </c>
      <c r="D55" s="71">
        <v>89.04</v>
      </c>
      <c r="E55" s="69" t="str">
        <f>TEXT(TabRecetteBar[[#This Row],[Date]],"mmmm")</f>
        <v>mai</v>
      </c>
      <c r="F55" s="68">
        <f>YEAR(TabRecetteBar[[#This Row],[Date]])</f>
        <v>2023</v>
      </c>
    </row>
    <row r="56" spans="1:6" x14ac:dyDescent="0.3">
      <c r="A56" s="79" t="s">
        <v>169</v>
      </c>
      <c r="B56" s="23">
        <v>45076</v>
      </c>
      <c r="C56" s="64" t="s">
        <v>82</v>
      </c>
      <c r="D56" s="71">
        <v>562.5</v>
      </c>
      <c r="E56" s="69" t="str">
        <f>TEXT(TabRecetteBar[[#This Row],[Date]],"mmmm")</f>
        <v>mai</v>
      </c>
      <c r="F56" s="68">
        <f>YEAR(TabRecetteBar[[#This Row],[Date]])</f>
        <v>2023</v>
      </c>
    </row>
    <row r="57" spans="1:6" x14ac:dyDescent="0.3">
      <c r="A57" s="79" t="s">
        <v>170</v>
      </c>
      <c r="B57" s="23">
        <v>45076</v>
      </c>
      <c r="C57" s="64" t="s">
        <v>83</v>
      </c>
      <c r="D57" s="71">
        <v>110.33</v>
      </c>
      <c r="E57" s="69" t="str">
        <f>TEXT(TabRecetteBar[[#This Row],[Date]],"mmmm")</f>
        <v>mai</v>
      </c>
      <c r="F57" s="68">
        <f>YEAR(TabRecetteBar[[#This Row],[Date]])</f>
        <v>2023</v>
      </c>
    </row>
    <row r="58" spans="1:6" x14ac:dyDescent="0.3">
      <c r="A58" s="79" t="s">
        <v>171</v>
      </c>
      <c r="B58" s="23">
        <v>45076</v>
      </c>
      <c r="C58" s="64" t="s">
        <v>85</v>
      </c>
      <c r="D58" s="71">
        <v>29.5</v>
      </c>
      <c r="E58" s="69" t="str">
        <f>TEXT(TabRecetteBar[[#This Row],[Date]],"mmmm")</f>
        <v>mai</v>
      </c>
      <c r="F58" s="68">
        <f>YEAR(TabRecetteBar[[#This Row],[Date]])</f>
        <v>2023</v>
      </c>
    </row>
    <row r="59" spans="1:6" x14ac:dyDescent="0.3">
      <c r="A59" s="79" t="s">
        <v>172</v>
      </c>
      <c r="B59" s="23">
        <v>45076</v>
      </c>
      <c r="C59" s="64" t="s">
        <v>87</v>
      </c>
      <c r="D59" s="71">
        <v>8</v>
      </c>
      <c r="E59" s="69" t="str">
        <f>TEXT(TabRecetteBar[[#This Row],[Date]],"mmmm")</f>
        <v>mai</v>
      </c>
      <c r="F59" s="68">
        <f>YEAR(TabRecetteBar[[#This Row],[Date]])</f>
        <v>2023</v>
      </c>
    </row>
    <row r="60" spans="1:6" x14ac:dyDescent="0.3">
      <c r="A60" s="79" t="s">
        <v>173</v>
      </c>
      <c r="B60" s="23">
        <v>45076</v>
      </c>
      <c r="C60" s="64" t="s">
        <v>61</v>
      </c>
      <c r="D60" s="71">
        <v>1234.74</v>
      </c>
      <c r="E60" s="69" t="str">
        <f>TEXT(TabRecetteBar[[#This Row],[Date]],"mmmm")</f>
        <v>mai</v>
      </c>
      <c r="F60" s="68">
        <f>YEAR(TabRecetteBar[[#This Row],[Date]])</f>
        <v>2023</v>
      </c>
    </row>
    <row r="61" spans="1:6" x14ac:dyDescent="0.3">
      <c r="A61" s="79" t="s">
        <v>174</v>
      </c>
      <c r="B61" s="23">
        <v>45076</v>
      </c>
      <c r="C61" s="64" t="s">
        <v>62</v>
      </c>
      <c r="D61" s="71">
        <v>36</v>
      </c>
      <c r="E61" s="69" t="str">
        <f>TEXT(TabRecetteBar[[#This Row],[Date]],"mmmm")</f>
        <v>mai</v>
      </c>
      <c r="F61" s="68">
        <f>YEAR(TabRecetteBar[[#This Row],[Date]])</f>
        <v>2023</v>
      </c>
    </row>
    <row r="62" spans="1:6" x14ac:dyDescent="0.3">
      <c r="A62" s="79" t="s">
        <v>175</v>
      </c>
      <c r="B62" s="23">
        <v>45076</v>
      </c>
      <c r="C62" s="64" t="s">
        <v>64</v>
      </c>
      <c r="D62" s="71">
        <v>104</v>
      </c>
      <c r="E62" s="69" t="str">
        <f>TEXT(TabRecetteBar[[#This Row],[Date]],"mmmm")</f>
        <v>mai</v>
      </c>
      <c r="F62" s="68">
        <f>YEAR(TabRecetteBar[[#This Row],[Date]])</f>
        <v>2023</v>
      </c>
    </row>
    <row r="63" spans="1:6" x14ac:dyDescent="0.3">
      <c r="A63" s="79" t="s">
        <v>176</v>
      </c>
      <c r="B63" s="23">
        <v>45076</v>
      </c>
      <c r="C63" s="64" t="s">
        <v>65</v>
      </c>
      <c r="D63" s="80">
        <v>37.9</v>
      </c>
      <c r="E63" s="81" t="str">
        <f>TEXT(TabRecetteBar[[#This Row],[Date]],"mmmm")</f>
        <v>mai</v>
      </c>
      <c r="F63" s="79">
        <f>YEAR(TabRecetteBar[[#This Row],[Date]])</f>
        <v>2023</v>
      </c>
    </row>
    <row r="64" spans="1:6" x14ac:dyDescent="0.3">
      <c r="A64" s="79" t="s">
        <v>177</v>
      </c>
      <c r="B64" s="23">
        <v>45076</v>
      </c>
      <c r="C64" s="66" t="s">
        <v>63</v>
      </c>
      <c r="D64" s="80">
        <v>15</v>
      </c>
      <c r="E64" s="81" t="str">
        <f>TEXT(TabRecetteBar[[#This Row],[Date]],"mmmm")</f>
        <v>mai</v>
      </c>
      <c r="F64" s="79">
        <f>YEAR(TabRecetteBar[[#This Row],[Date]])</f>
        <v>2023</v>
      </c>
    </row>
    <row r="65" spans="1:6" x14ac:dyDescent="0.3">
      <c r="A65" s="79" t="s">
        <v>178</v>
      </c>
      <c r="B65" s="23">
        <v>45076</v>
      </c>
      <c r="C65" s="64" t="s">
        <v>114</v>
      </c>
      <c r="D65" s="80">
        <v>18.239999999999998</v>
      </c>
      <c r="E65" s="81" t="str">
        <f>TEXT(TabRecetteBar[[#This Row],[Date]],"mmmm")</f>
        <v>mai</v>
      </c>
      <c r="F65" s="79">
        <f>YEAR(TabRecetteBar[[#This Row],[Date]])</f>
        <v>2023</v>
      </c>
    </row>
    <row r="66" spans="1:6" x14ac:dyDescent="0.3">
      <c r="A66" s="79" t="s">
        <v>179</v>
      </c>
      <c r="B66" s="23">
        <v>45322</v>
      </c>
      <c r="C66" s="66" t="s">
        <v>80</v>
      </c>
      <c r="D66" s="70">
        <v>1253.7</v>
      </c>
      <c r="E66" s="67" t="str">
        <f>TEXT(TabRecetteBar[[#This Row],[Date]],"mmmm")</f>
        <v>janvier</v>
      </c>
      <c r="F66" s="65">
        <f>YEAR(TabRecetteBar[[#This Row],[Date]])</f>
        <v>2024</v>
      </c>
    </row>
    <row r="67" spans="1:6" x14ac:dyDescent="0.3">
      <c r="A67" s="79" t="s">
        <v>180</v>
      </c>
      <c r="B67" s="23">
        <v>45322</v>
      </c>
      <c r="C67" s="66" t="s">
        <v>81</v>
      </c>
      <c r="D67" s="70">
        <v>67.41</v>
      </c>
      <c r="E67" s="67" t="str">
        <f>TEXT(TabRecetteBar[[#This Row],[Date]],"mmmm")</f>
        <v>janvier</v>
      </c>
      <c r="F67" s="65">
        <f>YEAR(TabRecetteBar[[#This Row],[Date]])</f>
        <v>2024</v>
      </c>
    </row>
    <row r="68" spans="1:6" x14ac:dyDescent="0.3">
      <c r="A68" s="79" t="s">
        <v>181</v>
      </c>
      <c r="B68" s="23">
        <v>45322</v>
      </c>
      <c r="C68" s="66" t="s">
        <v>82</v>
      </c>
      <c r="D68" s="70">
        <v>102.77</v>
      </c>
      <c r="E68" s="67" t="str">
        <f>TEXT(TabRecetteBar[[#This Row],[Date]],"mmmm")</f>
        <v>janvier</v>
      </c>
      <c r="F68" s="65">
        <f>YEAR(TabRecetteBar[[#This Row],[Date]])</f>
        <v>2024</v>
      </c>
    </row>
    <row r="69" spans="1:6" x14ac:dyDescent="0.3">
      <c r="A69" s="79" t="s">
        <v>182</v>
      </c>
      <c r="B69" s="23">
        <v>45322</v>
      </c>
      <c r="C69" s="66" t="s">
        <v>83</v>
      </c>
      <c r="D69" s="70">
        <v>38.21</v>
      </c>
      <c r="E69" s="67" t="str">
        <f>TEXT(TabRecetteBar[[#This Row],[Date]],"mmmm")</f>
        <v>janvier</v>
      </c>
      <c r="F69" s="65">
        <f>YEAR(TabRecetteBar[[#This Row],[Date]])</f>
        <v>2024</v>
      </c>
    </row>
    <row r="70" spans="1:6" x14ac:dyDescent="0.3">
      <c r="A70" s="79" t="s">
        <v>183</v>
      </c>
      <c r="B70" s="23">
        <v>45322</v>
      </c>
      <c r="C70" s="66" t="s">
        <v>84</v>
      </c>
      <c r="D70" s="70">
        <v>9.24</v>
      </c>
      <c r="E70" s="67" t="str">
        <f>TEXT(TabRecetteBar[[#This Row],[Date]],"mmmm")</f>
        <v>janvier</v>
      </c>
      <c r="F70" s="65">
        <f>YEAR(TabRecetteBar[[#This Row],[Date]])</f>
        <v>2024</v>
      </c>
    </row>
    <row r="71" spans="1:6" x14ac:dyDescent="0.3">
      <c r="A71" s="79" t="s">
        <v>184</v>
      </c>
      <c r="B71" s="23">
        <v>45322</v>
      </c>
      <c r="C71" s="66" t="s">
        <v>91</v>
      </c>
      <c r="D71" s="70">
        <v>4.49</v>
      </c>
      <c r="E71" s="67" t="str">
        <f>TEXT(TabRecetteBar[[#This Row],[Date]],"mmmm")</f>
        <v>janvier</v>
      </c>
      <c r="F71" s="65">
        <f>YEAR(TabRecetteBar[[#This Row],[Date]])</f>
        <v>2024</v>
      </c>
    </row>
    <row r="72" spans="1:6" x14ac:dyDescent="0.3">
      <c r="A72" s="79" t="s">
        <v>185</v>
      </c>
      <c r="B72" s="23">
        <v>45322</v>
      </c>
      <c r="C72" s="66" t="s">
        <v>86</v>
      </c>
      <c r="D72" s="70">
        <v>768.67</v>
      </c>
      <c r="E72" s="67" t="str">
        <f>TEXT(TabRecetteBar[[#This Row],[Date]],"mmmm")</f>
        <v>janvier</v>
      </c>
      <c r="F72" s="65">
        <f>YEAR(TabRecetteBar[[#This Row],[Date]])</f>
        <v>2024</v>
      </c>
    </row>
    <row r="73" spans="1:6" x14ac:dyDescent="0.3">
      <c r="A73" s="79" t="s">
        <v>186</v>
      </c>
      <c r="B73" s="23">
        <v>45322</v>
      </c>
      <c r="C73" s="66" t="s">
        <v>87</v>
      </c>
      <c r="D73" s="70">
        <v>81.95</v>
      </c>
      <c r="E73" s="67" t="str">
        <f>TEXT(TabRecetteBar[[#This Row],[Date]],"mmmm")</f>
        <v>janvier</v>
      </c>
      <c r="F73" s="65">
        <f>YEAR(TabRecetteBar[[#This Row],[Date]])</f>
        <v>2024</v>
      </c>
    </row>
    <row r="74" spans="1:6" x14ac:dyDescent="0.3">
      <c r="A74" s="79" t="s">
        <v>187</v>
      </c>
      <c r="B74" s="23">
        <v>45322</v>
      </c>
      <c r="C74" s="66" t="s">
        <v>85</v>
      </c>
      <c r="D74" s="70">
        <v>29.5</v>
      </c>
      <c r="E74" s="67" t="str">
        <f>TEXT(TabRecetteBar[[#This Row],[Date]],"mmmm")</f>
        <v>janvier</v>
      </c>
      <c r="F74" s="65">
        <f>YEAR(TabRecetteBar[[#This Row],[Date]])</f>
        <v>2024</v>
      </c>
    </row>
    <row r="75" spans="1:6" x14ac:dyDescent="0.3">
      <c r="A75" s="79" t="s">
        <v>188</v>
      </c>
      <c r="B75" s="23">
        <v>45322</v>
      </c>
      <c r="C75" s="66" t="s">
        <v>68</v>
      </c>
      <c r="D75" s="70">
        <v>5.91</v>
      </c>
      <c r="E75" s="67" t="str">
        <f>TEXT(TabRecetteBar[[#This Row],[Date]],"mmmm")</f>
        <v>janvier</v>
      </c>
      <c r="F75" s="65">
        <f>YEAR(TabRecetteBar[[#This Row],[Date]])</f>
        <v>2024</v>
      </c>
    </row>
    <row r="76" spans="1:6" x14ac:dyDescent="0.3">
      <c r="A76" s="79" t="s">
        <v>189</v>
      </c>
      <c r="B76" s="23">
        <v>45322</v>
      </c>
      <c r="C76" s="66" t="s">
        <v>61</v>
      </c>
      <c r="D76" s="70">
        <v>877.51</v>
      </c>
      <c r="E76" s="67" t="str">
        <f>TEXT(TabRecetteBar[[#This Row],[Date]],"mmmm")</f>
        <v>janvier</v>
      </c>
      <c r="F76" s="65">
        <f>YEAR(TabRecetteBar[[#This Row],[Date]])</f>
        <v>2024</v>
      </c>
    </row>
    <row r="77" spans="1:6" x14ac:dyDescent="0.3">
      <c r="A77" s="79" t="s">
        <v>190</v>
      </c>
      <c r="B77" s="23">
        <v>45322</v>
      </c>
      <c r="C77" s="66" t="s">
        <v>62</v>
      </c>
      <c r="D77" s="70">
        <v>68</v>
      </c>
      <c r="E77" s="67" t="str">
        <f>TEXT(TabRecetteBar[[#This Row],[Date]],"mmmm")</f>
        <v>janvier</v>
      </c>
      <c r="F77" s="65">
        <f>YEAR(TabRecetteBar[[#This Row],[Date]])</f>
        <v>2024</v>
      </c>
    </row>
    <row r="78" spans="1:6" x14ac:dyDescent="0.3">
      <c r="A78" s="79" t="s">
        <v>191</v>
      </c>
      <c r="B78" s="23">
        <v>45322</v>
      </c>
      <c r="C78" s="66" t="s">
        <v>64</v>
      </c>
      <c r="D78" s="70">
        <v>5</v>
      </c>
      <c r="E78" s="67" t="str">
        <f>TEXT(TabRecetteBar[[#This Row],[Date]],"mmmm")</f>
        <v>janvier</v>
      </c>
      <c r="F78" s="65">
        <f>YEAR(TabRecetteBar[[#This Row],[Date]])</f>
        <v>2024</v>
      </c>
    </row>
    <row r="79" spans="1:6" x14ac:dyDescent="0.3">
      <c r="A79" s="79" t="s">
        <v>192</v>
      </c>
      <c r="B79" s="23">
        <v>45322</v>
      </c>
      <c r="C79" s="66" t="s">
        <v>65</v>
      </c>
      <c r="D79" s="70">
        <v>3</v>
      </c>
      <c r="E79" s="67" t="str">
        <f>TEXT(TabRecetteBar[[#This Row],[Date]],"mmmm")</f>
        <v>janvier</v>
      </c>
      <c r="F79" s="65">
        <f>YEAR(TabRecetteBar[[#This Row],[Date]])</f>
        <v>2024</v>
      </c>
    </row>
    <row r="80" spans="1:6" x14ac:dyDescent="0.3">
      <c r="A80" s="79" t="s">
        <v>193</v>
      </c>
      <c r="B80" s="23">
        <v>45322</v>
      </c>
      <c r="C80" s="66" t="s">
        <v>63</v>
      </c>
      <c r="D80" s="70">
        <v>15</v>
      </c>
      <c r="E80" s="67" t="str">
        <f>TEXT(TabRecetteBar[[#This Row],[Date]],"mmmm")</f>
        <v>janvier</v>
      </c>
      <c r="F80" s="65">
        <f>YEAR(TabRecetteBar[[#This Row],[Date]])</f>
        <v>2024</v>
      </c>
    </row>
    <row r="81" spans="1:6" x14ac:dyDescent="0.3">
      <c r="A81" s="79" t="s">
        <v>194</v>
      </c>
      <c r="B81" s="23">
        <v>45322</v>
      </c>
      <c r="C81" s="66" t="s">
        <v>67</v>
      </c>
      <c r="D81" s="70">
        <v>17.79</v>
      </c>
      <c r="E81" s="67" t="str">
        <f>TEXT(TabRecetteBar[[#This Row],[Date]],"mmmm")</f>
        <v>janvier</v>
      </c>
      <c r="F81" s="65">
        <f>YEAR(TabRecetteBar[[#This Row],[Date]])</f>
        <v>2024</v>
      </c>
    </row>
    <row r="82" spans="1:6" x14ac:dyDescent="0.3">
      <c r="A82" s="79" t="s">
        <v>195</v>
      </c>
      <c r="B82" s="23">
        <v>45350</v>
      </c>
      <c r="C82" s="66" t="s">
        <v>81</v>
      </c>
      <c r="D82" s="70">
        <v>121.72</v>
      </c>
      <c r="E82" s="67" t="str">
        <f>TEXT(TabRecetteBar[[#This Row],[Date]],"mmmm")</f>
        <v>février</v>
      </c>
      <c r="F82" s="65">
        <f>YEAR(TabRecetteBar[[#This Row],[Date]])</f>
        <v>2024</v>
      </c>
    </row>
    <row r="83" spans="1:6" x14ac:dyDescent="0.3">
      <c r="A83" s="79" t="s">
        <v>196</v>
      </c>
      <c r="B83" s="23">
        <v>45350</v>
      </c>
      <c r="C83" s="66" t="s">
        <v>82</v>
      </c>
      <c r="D83" s="70">
        <v>412.8</v>
      </c>
      <c r="E83" s="67" t="str">
        <f>TEXT(TabRecetteBar[[#This Row],[Date]],"mmmm")</f>
        <v>février</v>
      </c>
      <c r="F83" s="65">
        <f>YEAR(TabRecetteBar[[#This Row],[Date]])</f>
        <v>2024</v>
      </c>
    </row>
    <row r="84" spans="1:6" x14ac:dyDescent="0.3">
      <c r="A84" s="79" t="s">
        <v>197</v>
      </c>
      <c r="B84" s="23">
        <v>45350</v>
      </c>
      <c r="C84" s="66" t="s">
        <v>83</v>
      </c>
      <c r="D84" s="70">
        <v>156.12</v>
      </c>
      <c r="E84" s="67" t="str">
        <f>TEXT(TabRecetteBar[[#This Row],[Date]],"mmmm")</f>
        <v>février</v>
      </c>
      <c r="F84" s="65">
        <f>YEAR(TabRecetteBar[[#This Row],[Date]])</f>
        <v>2024</v>
      </c>
    </row>
    <row r="85" spans="1:6" x14ac:dyDescent="0.3">
      <c r="A85" s="79" t="s">
        <v>198</v>
      </c>
      <c r="B85" s="23">
        <v>45350</v>
      </c>
      <c r="C85" s="66" t="s">
        <v>84</v>
      </c>
      <c r="D85" s="70">
        <v>622.82000000000005</v>
      </c>
      <c r="E85" s="67" t="str">
        <f>TEXT(TabRecetteBar[[#This Row],[Date]],"mmmm")</f>
        <v>février</v>
      </c>
      <c r="F85" s="65">
        <f>YEAR(TabRecetteBar[[#This Row],[Date]])</f>
        <v>2024</v>
      </c>
    </row>
    <row r="86" spans="1:6" x14ac:dyDescent="0.3">
      <c r="A86" s="79" t="s">
        <v>199</v>
      </c>
      <c r="B86" s="23">
        <v>45350</v>
      </c>
      <c r="C86" s="66" t="s">
        <v>91</v>
      </c>
      <c r="D86" s="70">
        <v>6.71</v>
      </c>
      <c r="E86" s="67" t="str">
        <f>TEXT(TabRecetteBar[[#This Row],[Date]],"mmmm")</f>
        <v>février</v>
      </c>
      <c r="F86" s="65">
        <f>YEAR(TabRecetteBar[[#This Row],[Date]])</f>
        <v>2024</v>
      </c>
    </row>
    <row r="87" spans="1:6" x14ac:dyDescent="0.3">
      <c r="A87" s="79" t="s">
        <v>200</v>
      </c>
      <c r="B87" s="23">
        <v>45350</v>
      </c>
      <c r="C87" s="66" t="s">
        <v>61</v>
      </c>
      <c r="D87" s="70">
        <v>1010.71</v>
      </c>
      <c r="E87" s="67" t="str">
        <f>TEXT(TabRecetteBar[[#This Row],[Date]],"mmmm")</f>
        <v>février</v>
      </c>
      <c r="F87" s="65">
        <f>YEAR(TabRecetteBar[[#This Row],[Date]])</f>
        <v>2024</v>
      </c>
    </row>
    <row r="88" spans="1:6" x14ac:dyDescent="0.3">
      <c r="A88" s="79" t="s">
        <v>201</v>
      </c>
      <c r="B88" s="23">
        <v>45350</v>
      </c>
      <c r="C88" s="66" t="s">
        <v>62</v>
      </c>
      <c r="D88" s="70">
        <v>62</v>
      </c>
      <c r="E88" s="67" t="str">
        <f>TEXT(TabRecetteBar[[#This Row],[Date]],"mmmm")</f>
        <v>février</v>
      </c>
      <c r="F88" s="65">
        <f>YEAR(TabRecetteBar[[#This Row],[Date]])</f>
        <v>2024</v>
      </c>
    </row>
    <row r="89" spans="1:6" x14ac:dyDescent="0.3">
      <c r="A89" s="79" t="s">
        <v>202</v>
      </c>
      <c r="B89" s="23">
        <v>45350</v>
      </c>
      <c r="C89" s="66" t="s">
        <v>64</v>
      </c>
      <c r="D89" s="70">
        <v>105</v>
      </c>
      <c r="E89" s="67" t="str">
        <f>TEXT(TabRecetteBar[[#This Row],[Date]],"mmmm")</f>
        <v>février</v>
      </c>
      <c r="F89" s="65">
        <f>YEAR(TabRecetteBar[[#This Row],[Date]])</f>
        <v>2024</v>
      </c>
    </row>
    <row r="90" spans="1:6" x14ac:dyDescent="0.3">
      <c r="A90" s="79" t="s">
        <v>203</v>
      </c>
      <c r="B90" s="23">
        <v>45350</v>
      </c>
      <c r="C90" s="66" t="s">
        <v>65</v>
      </c>
      <c r="D90" s="70">
        <v>57.3</v>
      </c>
      <c r="E90" s="67" t="str">
        <f>TEXT(TabRecetteBar[[#This Row],[Date]],"mmmm")</f>
        <v>février</v>
      </c>
      <c r="F90" s="65">
        <f>YEAR(TabRecetteBar[[#This Row],[Date]])</f>
        <v>2024</v>
      </c>
    </row>
    <row r="91" spans="1:6" x14ac:dyDescent="0.3">
      <c r="A91" s="79" t="s">
        <v>204</v>
      </c>
      <c r="B91" s="23">
        <v>45350</v>
      </c>
      <c r="C91" s="66" t="s">
        <v>63</v>
      </c>
      <c r="D91" s="70">
        <v>844</v>
      </c>
      <c r="E91" s="67" t="str">
        <f>TEXT(TabRecetteBar[[#This Row],[Date]],"mmmm")</f>
        <v>février</v>
      </c>
      <c r="F91" s="65">
        <f>YEAR(TabRecetteBar[[#This Row],[Date]])</f>
        <v>2024</v>
      </c>
    </row>
    <row r="92" spans="1:6" x14ac:dyDescent="0.3">
      <c r="A92" s="79" t="s">
        <v>205</v>
      </c>
      <c r="B92" s="23">
        <v>45350</v>
      </c>
      <c r="C92" s="66" t="s">
        <v>66</v>
      </c>
      <c r="D92" s="70">
        <v>23.98</v>
      </c>
      <c r="E92" s="67" t="str">
        <f>TEXT(TabRecetteBar[[#This Row],[Date]],"mmmm")</f>
        <v>février</v>
      </c>
      <c r="F92" s="65">
        <f>YEAR(TabRecetteBar[[#This Row],[Date]])</f>
        <v>2024</v>
      </c>
    </row>
    <row r="93" spans="1:6" x14ac:dyDescent="0.3">
      <c r="A93" s="79" t="s">
        <v>206</v>
      </c>
      <c r="B93" s="23">
        <v>45350</v>
      </c>
      <c r="C93" s="66" t="s">
        <v>68</v>
      </c>
      <c r="D93" s="70">
        <v>1.29</v>
      </c>
      <c r="E93" s="67" t="str">
        <f>TEXT(TabRecetteBar[[#This Row],[Date]],"mmmm")</f>
        <v>février</v>
      </c>
      <c r="F93" s="65">
        <f>YEAR(TabRecetteBar[[#This Row],[Date]])</f>
        <v>2024</v>
      </c>
    </row>
    <row r="94" spans="1:6" x14ac:dyDescent="0.3">
      <c r="A94" s="79" t="s">
        <v>207</v>
      </c>
      <c r="B94" s="23">
        <v>45382</v>
      </c>
      <c r="C94" s="66" t="s">
        <v>80</v>
      </c>
      <c r="D94" s="70">
        <v>1299</v>
      </c>
      <c r="E94" s="67" t="str">
        <f>TEXT(TabRecetteBar[[#This Row],[Date]],"mmmm")</f>
        <v>mars</v>
      </c>
      <c r="F94" s="65">
        <f>YEAR(TabRecetteBar[[#This Row],[Date]])</f>
        <v>2024</v>
      </c>
    </row>
    <row r="95" spans="1:6" x14ac:dyDescent="0.3">
      <c r="A95" s="79" t="s">
        <v>208</v>
      </c>
      <c r="B95" s="23">
        <v>45382</v>
      </c>
      <c r="C95" s="66" t="s">
        <v>81</v>
      </c>
      <c r="D95" s="70">
        <v>53.36</v>
      </c>
      <c r="E95" s="67" t="str">
        <f>TEXT(TabRecetteBar[[#This Row],[Date]],"mmmm")</f>
        <v>mars</v>
      </c>
      <c r="F95" s="65">
        <f>YEAR(TabRecetteBar[[#This Row],[Date]])</f>
        <v>2024</v>
      </c>
    </row>
    <row r="96" spans="1:6" x14ac:dyDescent="0.3">
      <c r="A96" s="79" t="s">
        <v>209</v>
      </c>
      <c r="B96" s="23">
        <v>45382</v>
      </c>
      <c r="C96" s="66" t="s">
        <v>83</v>
      </c>
      <c r="D96" s="70">
        <v>748.97</v>
      </c>
      <c r="E96" s="67" t="str">
        <f>TEXT(TabRecetteBar[[#This Row],[Date]],"mmmm")</f>
        <v>mars</v>
      </c>
      <c r="F96" s="65">
        <f>YEAR(TabRecetteBar[[#This Row],[Date]])</f>
        <v>2024</v>
      </c>
    </row>
    <row r="97" spans="1:6" x14ac:dyDescent="0.3">
      <c r="A97" s="79" t="s">
        <v>210</v>
      </c>
      <c r="B97" s="23">
        <v>45382</v>
      </c>
      <c r="C97" s="66" t="s">
        <v>85</v>
      </c>
      <c r="D97" s="70">
        <v>29.5</v>
      </c>
      <c r="E97" s="67" t="str">
        <f>TEXT(TabRecetteBar[[#This Row],[Date]],"mmmm")</f>
        <v>mars</v>
      </c>
      <c r="F97" s="65">
        <f>YEAR(TabRecetteBar[[#This Row],[Date]])</f>
        <v>2024</v>
      </c>
    </row>
    <row r="98" spans="1:6" x14ac:dyDescent="0.3">
      <c r="A98" s="79" t="s">
        <v>211</v>
      </c>
      <c r="B98" s="23">
        <v>45382</v>
      </c>
      <c r="C98" s="66" t="s">
        <v>87</v>
      </c>
      <c r="D98" s="70">
        <v>29.48</v>
      </c>
      <c r="E98" s="67" t="str">
        <f>TEXT(TabRecetteBar[[#This Row],[Date]],"mmmm")</f>
        <v>mars</v>
      </c>
      <c r="F98" s="65">
        <f>YEAR(TabRecetteBar[[#This Row],[Date]])</f>
        <v>2024</v>
      </c>
    </row>
    <row r="99" spans="1:6" x14ac:dyDescent="0.3">
      <c r="A99" s="79" t="s">
        <v>212</v>
      </c>
      <c r="B99" s="23">
        <v>45382</v>
      </c>
      <c r="C99" s="66" t="s">
        <v>61</v>
      </c>
      <c r="D99" s="70">
        <v>998.24</v>
      </c>
      <c r="E99" s="67" t="str">
        <f>TEXT(TabRecetteBar[[#This Row],[Date]],"mmmm")</f>
        <v>mars</v>
      </c>
      <c r="F99" s="65">
        <f>YEAR(TabRecetteBar[[#This Row],[Date]])</f>
        <v>2024</v>
      </c>
    </row>
    <row r="100" spans="1:6" x14ac:dyDescent="0.3">
      <c r="A100" s="79" t="s">
        <v>213</v>
      </c>
      <c r="B100" s="23">
        <v>45382</v>
      </c>
      <c r="C100" s="66" t="s">
        <v>62</v>
      </c>
      <c r="D100" s="70">
        <v>151</v>
      </c>
      <c r="E100" s="67" t="str">
        <f>TEXT(TabRecetteBar[[#This Row],[Date]],"mmmm")</f>
        <v>mars</v>
      </c>
      <c r="F100" s="65">
        <f>YEAR(TabRecetteBar[[#This Row],[Date]])</f>
        <v>2024</v>
      </c>
    </row>
    <row r="101" spans="1:6" x14ac:dyDescent="0.3">
      <c r="A101" s="79" t="s">
        <v>214</v>
      </c>
      <c r="B101" s="23">
        <v>45382</v>
      </c>
      <c r="C101" s="66" t="s">
        <v>65</v>
      </c>
      <c r="D101" s="70">
        <v>22.5</v>
      </c>
      <c r="E101" s="67" t="str">
        <f>TEXT(TabRecetteBar[[#This Row],[Date]],"mmmm")</f>
        <v>mars</v>
      </c>
      <c r="F101" s="65">
        <f>YEAR(TabRecetteBar[[#This Row],[Date]])</f>
        <v>2024</v>
      </c>
    </row>
    <row r="102" spans="1:6" x14ac:dyDescent="0.3">
      <c r="A102" s="79" t="s">
        <v>215</v>
      </c>
      <c r="B102" s="23">
        <v>45382</v>
      </c>
      <c r="C102" s="66" t="s">
        <v>63</v>
      </c>
      <c r="D102" s="70">
        <v>88</v>
      </c>
      <c r="E102" s="67" t="str">
        <f>TEXT(TabRecetteBar[[#This Row],[Date]],"mmmm")</f>
        <v>mars</v>
      </c>
      <c r="F102" s="65">
        <f>YEAR(TabRecetteBar[[#This Row],[Date]])</f>
        <v>2024</v>
      </c>
    </row>
    <row r="103" spans="1:6" x14ac:dyDescent="0.3">
      <c r="A103" s="79" t="s">
        <v>216</v>
      </c>
      <c r="B103" s="23">
        <v>45382</v>
      </c>
      <c r="C103" s="66" t="s">
        <v>68</v>
      </c>
      <c r="D103" s="70">
        <v>1.44</v>
      </c>
      <c r="E103" s="67" t="str">
        <f>TEXT(TabRecetteBar[[#This Row],[Date]],"mmmm")</f>
        <v>mars</v>
      </c>
      <c r="F103" s="65">
        <f>YEAR(TabRecetteBar[[#This Row],[Date]])</f>
        <v>2024</v>
      </c>
    </row>
    <row r="104" spans="1:6" x14ac:dyDescent="0.3">
      <c r="A104" s="79" t="s">
        <v>217</v>
      </c>
      <c r="B104" s="23">
        <v>45412</v>
      </c>
      <c r="C104" s="66" t="s">
        <v>81</v>
      </c>
      <c r="D104" s="70">
        <v>47.05</v>
      </c>
      <c r="E104" s="67" t="str">
        <f>TEXT(TabRecetteBar[[#This Row],[Date]],"mmmm")</f>
        <v>avril</v>
      </c>
      <c r="F104" s="65">
        <f>YEAR(TabRecetteBar[[#This Row],[Date]])</f>
        <v>2024</v>
      </c>
    </row>
    <row r="105" spans="1:6" x14ac:dyDescent="0.3">
      <c r="A105" s="79" t="s">
        <v>218</v>
      </c>
      <c r="B105" s="23">
        <v>45412</v>
      </c>
      <c r="C105" s="66" t="s">
        <v>82</v>
      </c>
      <c r="D105" s="70">
        <v>424.94</v>
      </c>
      <c r="E105" s="67" t="str">
        <f>TEXT(TabRecetteBar[[#This Row],[Date]],"mmmm")</f>
        <v>avril</v>
      </c>
      <c r="F105" s="65">
        <f>YEAR(TabRecetteBar[[#This Row],[Date]])</f>
        <v>2024</v>
      </c>
    </row>
    <row r="106" spans="1:6" x14ac:dyDescent="0.3">
      <c r="A106" s="79" t="s">
        <v>219</v>
      </c>
      <c r="B106" s="23">
        <v>45412</v>
      </c>
      <c r="C106" s="66" t="s">
        <v>83</v>
      </c>
      <c r="D106" s="70">
        <v>9.82</v>
      </c>
      <c r="E106" s="67" t="str">
        <f>TEXT(TabRecetteBar[[#This Row],[Date]],"mmmm")</f>
        <v>avril</v>
      </c>
      <c r="F106" s="65">
        <f>YEAR(TabRecetteBar[[#This Row],[Date]])</f>
        <v>2024</v>
      </c>
    </row>
    <row r="107" spans="1:6" x14ac:dyDescent="0.3">
      <c r="A107" s="79" t="s">
        <v>220</v>
      </c>
      <c r="B107" s="23">
        <v>45412</v>
      </c>
      <c r="C107" s="66" t="s">
        <v>84</v>
      </c>
      <c r="D107" s="70">
        <v>843.6</v>
      </c>
      <c r="E107" s="67" t="str">
        <f>TEXT(TabRecetteBar[[#This Row],[Date]],"mmmm")</f>
        <v>avril</v>
      </c>
      <c r="F107" s="65">
        <f>YEAR(TabRecetteBar[[#This Row],[Date]])</f>
        <v>2024</v>
      </c>
    </row>
    <row r="108" spans="1:6" x14ac:dyDescent="0.3">
      <c r="A108" s="79" t="s">
        <v>221</v>
      </c>
      <c r="B108" s="23">
        <v>45412</v>
      </c>
      <c r="C108" s="66" t="s">
        <v>86</v>
      </c>
      <c r="D108" s="70">
        <v>1892.39</v>
      </c>
      <c r="E108" s="67" t="str">
        <f>TEXT(TabRecetteBar[[#This Row],[Date]],"mmmm")</f>
        <v>avril</v>
      </c>
      <c r="F108" s="65">
        <f>YEAR(TabRecetteBar[[#This Row],[Date]])</f>
        <v>2024</v>
      </c>
    </row>
    <row r="109" spans="1:6" x14ac:dyDescent="0.3">
      <c r="A109" s="79" t="s">
        <v>222</v>
      </c>
      <c r="B109" s="23">
        <v>45412</v>
      </c>
      <c r="C109" s="66" t="s">
        <v>87</v>
      </c>
      <c r="D109" s="70">
        <v>163.98</v>
      </c>
      <c r="E109" s="67" t="str">
        <f>TEXT(TabRecetteBar[[#This Row],[Date]],"mmmm")</f>
        <v>avril</v>
      </c>
      <c r="F109" s="65">
        <f>YEAR(TabRecetteBar[[#This Row],[Date]])</f>
        <v>2024</v>
      </c>
    </row>
    <row r="110" spans="1:6" x14ac:dyDescent="0.3">
      <c r="A110" s="79" t="s">
        <v>223</v>
      </c>
      <c r="B110" s="23">
        <v>45412</v>
      </c>
      <c r="C110" s="66" t="s">
        <v>61</v>
      </c>
      <c r="D110" s="70">
        <v>1152.6400000000001</v>
      </c>
      <c r="E110" s="67" t="str">
        <f>TEXT(TabRecetteBar[[#This Row],[Date]],"mmmm")</f>
        <v>avril</v>
      </c>
      <c r="F110" s="65">
        <f>YEAR(TabRecetteBar[[#This Row],[Date]])</f>
        <v>2024</v>
      </c>
    </row>
    <row r="111" spans="1:6" x14ac:dyDescent="0.3">
      <c r="A111" s="79" t="s">
        <v>224</v>
      </c>
      <c r="B111" s="23">
        <v>45412</v>
      </c>
      <c r="C111" s="66" t="s">
        <v>62</v>
      </c>
      <c r="D111" s="70">
        <v>100</v>
      </c>
      <c r="E111" s="67" t="str">
        <f>TEXT(TabRecetteBar[[#This Row],[Date]],"mmmm")</f>
        <v>avril</v>
      </c>
      <c r="F111" s="65">
        <f>YEAR(TabRecetteBar[[#This Row],[Date]])</f>
        <v>2024</v>
      </c>
    </row>
    <row r="112" spans="1:6" x14ac:dyDescent="0.3">
      <c r="A112" s="79" t="s">
        <v>225</v>
      </c>
      <c r="B112" s="23">
        <v>45412</v>
      </c>
      <c r="C112" s="66" t="s">
        <v>64</v>
      </c>
      <c r="D112" s="70">
        <v>32</v>
      </c>
      <c r="E112" s="67" t="str">
        <f>TEXT(TabRecetteBar[[#This Row],[Date]],"mmmm")</f>
        <v>avril</v>
      </c>
      <c r="F112" s="65">
        <f>YEAR(TabRecetteBar[[#This Row],[Date]])</f>
        <v>2024</v>
      </c>
    </row>
    <row r="113" spans="1:6" x14ac:dyDescent="0.3">
      <c r="A113" s="79" t="s">
        <v>226</v>
      </c>
      <c r="B113" s="23">
        <v>45412</v>
      </c>
      <c r="C113" s="66" t="s">
        <v>65</v>
      </c>
      <c r="D113" s="70">
        <v>27.5</v>
      </c>
      <c r="E113" s="67" t="str">
        <f>TEXT(TabRecetteBar[[#This Row],[Date]],"mmmm")</f>
        <v>avril</v>
      </c>
      <c r="F113" s="65">
        <f>YEAR(TabRecetteBar[[#This Row],[Date]])</f>
        <v>2024</v>
      </c>
    </row>
    <row r="114" spans="1:6" x14ac:dyDescent="0.3">
      <c r="A114" s="79" t="s">
        <v>227</v>
      </c>
      <c r="B114" s="23">
        <v>45412</v>
      </c>
      <c r="C114" s="66" t="s">
        <v>63</v>
      </c>
      <c r="D114" s="70">
        <v>30</v>
      </c>
      <c r="E114" s="67" t="str">
        <f>TEXT(TabRecetteBar[[#This Row],[Date]],"mmmm")</f>
        <v>avril</v>
      </c>
      <c r="F114" s="65">
        <f>YEAR(TabRecetteBar[[#This Row],[Date]])</f>
        <v>2024</v>
      </c>
    </row>
    <row r="115" spans="1:6" x14ac:dyDescent="0.3">
      <c r="A115" s="79" t="s">
        <v>228</v>
      </c>
      <c r="B115" s="23">
        <v>45412</v>
      </c>
      <c r="C115" s="64" t="s">
        <v>95</v>
      </c>
      <c r="D115" s="70">
        <v>1069.3</v>
      </c>
      <c r="E115" s="67" t="str">
        <f>TEXT(TabRecetteBar[[#This Row],[Date]],"mmmm")</f>
        <v>avril</v>
      </c>
      <c r="F115" s="65">
        <f>YEAR(TabRecetteBar[[#This Row],[Date]])</f>
        <v>2024</v>
      </c>
    </row>
    <row r="116" spans="1:6" x14ac:dyDescent="0.3">
      <c r="A116" s="79" t="s">
        <v>229</v>
      </c>
      <c r="B116" s="23">
        <v>45412</v>
      </c>
      <c r="C116" s="66" t="s">
        <v>88</v>
      </c>
      <c r="D116" s="70">
        <v>660.65</v>
      </c>
      <c r="E116" s="67" t="str">
        <f>TEXT(TabRecetteBar[[#This Row],[Date]],"mmmm")</f>
        <v>avril</v>
      </c>
      <c r="F116" s="65">
        <f>YEAR(TabRecetteBar[[#This Row],[Date]])</f>
        <v>2024</v>
      </c>
    </row>
    <row r="117" spans="1:6" x14ac:dyDescent="0.3">
      <c r="A117" s="79" t="s">
        <v>230</v>
      </c>
      <c r="B117" s="23">
        <v>45412</v>
      </c>
      <c r="C117" s="66" t="s">
        <v>68</v>
      </c>
      <c r="D117" s="70">
        <v>3.76</v>
      </c>
      <c r="E117" s="67" t="str">
        <f>TEXT(TabRecetteBar[[#This Row],[Date]],"mmmm")</f>
        <v>avril</v>
      </c>
      <c r="F117" s="65">
        <f>YEAR(TabRecetteBar[[#This Row],[Date]])</f>
        <v>2024</v>
      </c>
    </row>
    <row r="118" spans="1:6" x14ac:dyDescent="0.3">
      <c r="A118" s="79" t="s">
        <v>231</v>
      </c>
      <c r="B118" s="23">
        <v>45442</v>
      </c>
      <c r="C118" s="66" t="s">
        <v>61</v>
      </c>
      <c r="D118" s="70">
        <v>972</v>
      </c>
      <c r="E118" s="67" t="str">
        <f>TEXT(TabRecetteBar[[#This Row],[Date]],"mmmm")</f>
        <v>mai</v>
      </c>
      <c r="F118" s="65">
        <f>YEAR(TabRecetteBar[[#This Row],[Date]])</f>
        <v>2024</v>
      </c>
    </row>
    <row r="119" spans="1:6" x14ac:dyDescent="0.3">
      <c r="A119" s="79" t="s">
        <v>232</v>
      </c>
      <c r="B119" s="23">
        <v>45442</v>
      </c>
      <c r="C119" s="66" t="s">
        <v>62</v>
      </c>
      <c r="D119" s="70">
        <v>52</v>
      </c>
      <c r="E119" s="67" t="str">
        <f>TEXT(TabRecetteBar[[#This Row],[Date]],"mmmm")</f>
        <v>mai</v>
      </c>
      <c r="F119" s="65">
        <f>YEAR(TabRecetteBar[[#This Row],[Date]])</f>
        <v>2024</v>
      </c>
    </row>
    <row r="120" spans="1:6" x14ac:dyDescent="0.3">
      <c r="A120" s="79" t="s">
        <v>233</v>
      </c>
      <c r="B120" s="23">
        <v>45442</v>
      </c>
      <c r="C120" s="66" t="s">
        <v>64</v>
      </c>
      <c r="D120" s="70">
        <v>165</v>
      </c>
      <c r="E120" s="67" t="str">
        <f>TEXT(TabRecetteBar[[#This Row],[Date]],"mmmm")</f>
        <v>mai</v>
      </c>
      <c r="F120" s="65">
        <f>YEAR(TabRecetteBar[[#This Row],[Date]])</f>
        <v>2024</v>
      </c>
    </row>
    <row r="121" spans="1:6" x14ac:dyDescent="0.3">
      <c r="A121" s="79" t="s">
        <v>234</v>
      </c>
      <c r="B121" s="23">
        <v>45442</v>
      </c>
      <c r="C121" s="66" t="s">
        <v>65</v>
      </c>
      <c r="D121" s="70">
        <v>5</v>
      </c>
      <c r="E121" s="67" t="str">
        <f>TEXT(TabRecetteBar[[#This Row],[Date]],"mmmm")</f>
        <v>mai</v>
      </c>
      <c r="F121" s="65">
        <f>YEAR(TabRecetteBar[[#This Row],[Date]])</f>
        <v>2024</v>
      </c>
    </row>
    <row r="122" spans="1:6" x14ac:dyDescent="0.3">
      <c r="A122" s="79" t="s">
        <v>235</v>
      </c>
      <c r="B122" s="23">
        <v>45442</v>
      </c>
      <c r="C122" s="66" t="s">
        <v>88</v>
      </c>
      <c r="D122" s="70">
        <v>466.68</v>
      </c>
      <c r="E122" s="67" t="str">
        <f>TEXT(TabRecetteBar[[#This Row],[Date]],"mmmm")</f>
        <v>mai</v>
      </c>
      <c r="F122" s="65">
        <f>YEAR(TabRecetteBar[[#This Row],[Date]])</f>
        <v>2024</v>
      </c>
    </row>
    <row r="123" spans="1:6" x14ac:dyDescent="0.3">
      <c r="A123" s="79" t="s">
        <v>236</v>
      </c>
      <c r="B123" s="23">
        <v>45442</v>
      </c>
      <c r="C123" s="66" t="s">
        <v>81</v>
      </c>
      <c r="D123" s="70">
        <v>293.08</v>
      </c>
      <c r="E123" s="67" t="str">
        <f>TEXT(TabRecetteBar[[#This Row],[Date]],"mmmm")</f>
        <v>mai</v>
      </c>
      <c r="F123" s="65">
        <f>YEAR(TabRecetteBar[[#This Row],[Date]])</f>
        <v>2024</v>
      </c>
    </row>
    <row r="124" spans="1:6" x14ac:dyDescent="0.3">
      <c r="A124" s="79" t="s">
        <v>237</v>
      </c>
      <c r="B124" s="23">
        <v>45442</v>
      </c>
      <c r="C124" s="66" t="s">
        <v>82</v>
      </c>
      <c r="D124" s="70">
        <v>581.53</v>
      </c>
      <c r="E124" s="67" t="str">
        <f>TEXT(TabRecetteBar[[#This Row],[Date]],"mmmm")</f>
        <v>mai</v>
      </c>
      <c r="F124" s="65">
        <f>YEAR(TabRecetteBar[[#This Row],[Date]])</f>
        <v>2024</v>
      </c>
    </row>
    <row r="125" spans="1:6" x14ac:dyDescent="0.3">
      <c r="A125" s="79" t="s">
        <v>238</v>
      </c>
      <c r="B125" s="23">
        <v>45442</v>
      </c>
      <c r="C125" s="66" t="s">
        <v>83</v>
      </c>
      <c r="D125" s="70">
        <v>44.95</v>
      </c>
      <c r="E125" s="67" t="str">
        <f>TEXT(TabRecetteBar[[#This Row],[Date]],"mmmm")</f>
        <v>mai</v>
      </c>
      <c r="F125" s="65">
        <f>YEAR(TabRecetteBar[[#This Row],[Date]])</f>
        <v>2024</v>
      </c>
    </row>
    <row r="126" spans="1:6" x14ac:dyDescent="0.3">
      <c r="A126" s="79" t="s">
        <v>239</v>
      </c>
      <c r="B126" s="23">
        <v>45442</v>
      </c>
      <c r="C126" s="66" t="s">
        <v>84</v>
      </c>
      <c r="D126" s="70">
        <v>13.06</v>
      </c>
      <c r="E126" s="67" t="str">
        <f>TEXT(TabRecetteBar[[#This Row],[Date]],"mmmm")</f>
        <v>mai</v>
      </c>
      <c r="F126" s="65">
        <f>YEAR(TabRecetteBar[[#This Row],[Date]])</f>
        <v>2024</v>
      </c>
    </row>
    <row r="127" spans="1:6" x14ac:dyDescent="0.3">
      <c r="A127" s="79" t="s">
        <v>240</v>
      </c>
      <c r="B127" s="23">
        <v>45442</v>
      </c>
      <c r="C127" s="66" t="s">
        <v>68</v>
      </c>
      <c r="D127" s="70">
        <v>91.08</v>
      </c>
      <c r="E127" s="67" t="str">
        <f>TEXT(TabRecetteBar[[#This Row],[Date]],"mmmm")</f>
        <v>mai</v>
      </c>
      <c r="F127" s="65">
        <f>YEAR(TabRecetteBar[[#This Row],[Date]])</f>
        <v>2024</v>
      </c>
    </row>
    <row r="128" spans="1:6" x14ac:dyDescent="0.3">
      <c r="A128" s="79" t="s">
        <v>241</v>
      </c>
      <c r="B128" s="23">
        <v>45473</v>
      </c>
      <c r="C128" s="66" t="s">
        <v>80</v>
      </c>
      <c r="D128" s="70">
        <v>1464</v>
      </c>
      <c r="E128" s="67" t="str">
        <f>TEXT(TabRecetteBar[[#This Row],[Date]],"mmmm")</f>
        <v>juin</v>
      </c>
      <c r="F128" s="65">
        <f>YEAR(TabRecetteBar[[#This Row],[Date]])</f>
        <v>2024</v>
      </c>
    </row>
    <row r="129" spans="1:6" x14ac:dyDescent="0.3">
      <c r="A129" s="79" t="s">
        <v>242</v>
      </c>
      <c r="B129" s="23">
        <v>45473</v>
      </c>
      <c r="C129" s="66" t="s">
        <v>81</v>
      </c>
      <c r="D129" s="70">
        <v>12.6</v>
      </c>
      <c r="E129" s="67" t="str">
        <f>TEXT(TabRecetteBar[[#This Row],[Date]],"mmmm")</f>
        <v>juin</v>
      </c>
      <c r="F129" s="65">
        <f>YEAR(TabRecetteBar[[#This Row],[Date]])</f>
        <v>2024</v>
      </c>
    </row>
    <row r="130" spans="1:6" x14ac:dyDescent="0.3">
      <c r="A130" s="79" t="s">
        <v>243</v>
      </c>
      <c r="B130" s="23">
        <v>45473</v>
      </c>
      <c r="C130" s="66" t="s">
        <v>82</v>
      </c>
      <c r="D130" s="70">
        <v>208.4</v>
      </c>
      <c r="E130" s="67" t="str">
        <f>TEXT(TabRecetteBar[[#This Row],[Date]],"mmmm")</f>
        <v>juin</v>
      </c>
      <c r="F130" s="65">
        <f>YEAR(TabRecetteBar[[#This Row],[Date]])</f>
        <v>2024</v>
      </c>
    </row>
    <row r="131" spans="1:6" x14ac:dyDescent="0.3">
      <c r="A131" s="79" t="s">
        <v>244</v>
      </c>
      <c r="B131" s="23">
        <v>45473</v>
      </c>
      <c r="C131" s="66" t="s">
        <v>83</v>
      </c>
      <c r="D131" s="70">
        <v>27.29</v>
      </c>
      <c r="E131" s="67" t="str">
        <f>TEXT(TabRecetteBar[[#This Row],[Date]],"mmmm")</f>
        <v>juin</v>
      </c>
      <c r="F131" s="65">
        <f>YEAR(TabRecetteBar[[#This Row],[Date]])</f>
        <v>2024</v>
      </c>
    </row>
    <row r="132" spans="1:6" x14ac:dyDescent="0.3">
      <c r="A132" s="79" t="s">
        <v>245</v>
      </c>
      <c r="B132" s="23">
        <v>45473</v>
      </c>
      <c r="C132" s="66" t="s">
        <v>84</v>
      </c>
      <c r="D132" s="70">
        <v>248.21</v>
      </c>
      <c r="E132" s="67" t="str">
        <f>TEXT(TabRecetteBar[[#This Row],[Date]],"mmmm")</f>
        <v>juin</v>
      </c>
      <c r="F132" s="65">
        <f>YEAR(TabRecetteBar[[#This Row],[Date]])</f>
        <v>2024</v>
      </c>
    </row>
    <row r="133" spans="1:6" x14ac:dyDescent="0.3">
      <c r="A133" s="79" t="s">
        <v>246</v>
      </c>
      <c r="B133" s="23">
        <v>45473</v>
      </c>
      <c r="C133" s="66" t="s">
        <v>85</v>
      </c>
      <c r="D133" s="70">
        <v>57.5</v>
      </c>
      <c r="E133" s="67" t="str">
        <f>TEXT(TabRecetteBar[[#This Row],[Date]],"mmmm")</f>
        <v>juin</v>
      </c>
      <c r="F133" s="65">
        <f>YEAR(TabRecetteBar[[#This Row],[Date]])</f>
        <v>2024</v>
      </c>
    </row>
    <row r="134" spans="1:6" x14ac:dyDescent="0.3">
      <c r="A134" s="79" t="s">
        <v>247</v>
      </c>
      <c r="B134" s="23">
        <v>45473</v>
      </c>
      <c r="C134" s="66" t="s">
        <v>87</v>
      </c>
      <c r="D134" s="70">
        <v>230</v>
      </c>
      <c r="E134" s="67" t="str">
        <f>TEXT(TabRecetteBar[[#This Row],[Date]],"mmmm")</f>
        <v>juin</v>
      </c>
      <c r="F134" s="65">
        <f>YEAR(TabRecetteBar[[#This Row],[Date]])</f>
        <v>2024</v>
      </c>
    </row>
    <row r="135" spans="1:6" x14ac:dyDescent="0.3">
      <c r="A135" s="79" t="s">
        <v>248</v>
      </c>
      <c r="B135" s="23">
        <v>45473</v>
      </c>
      <c r="C135" s="66" t="s">
        <v>68</v>
      </c>
      <c r="D135" s="70">
        <v>8.32</v>
      </c>
      <c r="E135" s="67" t="str">
        <f>TEXT(TabRecetteBar[[#This Row],[Date]],"mmmm")</f>
        <v>juin</v>
      </c>
      <c r="F135" s="65">
        <f>YEAR(TabRecetteBar[[#This Row],[Date]])</f>
        <v>2024</v>
      </c>
    </row>
    <row r="136" spans="1:6" x14ac:dyDescent="0.3">
      <c r="A136" s="79" t="s">
        <v>249</v>
      </c>
      <c r="B136" s="23">
        <v>45473</v>
      </c>
      <c r="C136" s="66" t="s">
        <v>61</v>
      </c>
      <c r="D136" s="70">
        <v>772.82</v>
      </c>
      <c r="E136" s="67" t="str">
        <f>TEXT(TabRecetteBar[[#This Row],[Date]],"mmmm")</f>
        <v>juin</v>
      </c>
      <c r="F136" s="65">
        <f>YEAR(TabRecetteBar[[#This Row],[Date]])</f>
        <v>2024</v>
      </c>
    </row>
    <row r="137" spans="1:6" x14ac:dyDescent="0.3">
      <c r="A137" s="79" t="s">
        <v>250</v>
      </c>
      <c r="B137" s="23">
        <v>45473</v>
      </c>
      <c r="C137" s="66" t="s">
        <v>62</v>
      </c>
      <c r="D137" s="70">
        <v>80</v>
      </c>
      <c r="E137" s="67" t="str">
        <f>TEXT(TabRecetteBar[[#This Row],[Date]],"mmmm")</f>
        <v>juin</v>
      </c>
      <c r="F137" s="65">
        <f>YEAR(TabRecetteBar[[#This Row],[Date]])</f>
        <v>2024</v>
      </c>
    </row>
    <row r="138" spans="1:6" x14ac:dyDescent="0.3">
      <c r="A138" s="79" t="s">
        <v>251</v>
      </c>
      <c r="B138" s="23">
        <v>45473</v>
      </c>
      <c r="C138" s="66" t="s">
        <v>64</v>
      </c>
      <c r="D138" s="70">
        <v>8</v>
      </c>
      <c r="E138" s="67" t="str">
        <f>TEXT(TabRecetteBar[[#This Row],[Date]],"mmmm")</f>
        <v>juin</v>
      </c>
      <c r="F138" s="65">
        <f>YEAR(TabRecetteBar[[#This Row],[Date]])</f>
        <v>2024</v>
      </c>
    </row>
    <row r="139" spans="1:6" x14ac:dyDescent="0.3">
      <c r="A139" s="79" t="s">
        <v>252</v>
      </c>
      <c r="B139" s="23">
        <v>45473</v>
      </c>
      <c r="C139" s="66" t="s">
        <v>65</v>
      </c>
      <c r="D139" s="70">
        <v>21</v>
      </c>
      <c r="E139" s="67" t="str">
        <f>TEXT(TabRecetteBar[[#This Row],[Date]],"mmmm")</f>
        <v>juin</v>
      </c>
      <c r="F139" s="65">
        <f>YEAR(TabRecetteBar[[#This Row],[Date]])</f>
        <v>2024</v>
      </c>
    </row>
    <row r="140" spans="1:6" x14ac:dyDescent="0.3">
      <c r="A140" s="79" t="s">
        <v>253</v>
      </c>
      <c r="B140" s="23">
        <v>45473</v>
      </c>
      <c r="C140" s="66" t="s">
        <v>95</v>
      </c>
      <c r="D140" s="70">
        <v>1566</v>
      </c>
      <c r="E140" s="67" t="str">
        <f>TEXT(TabRecetteBar[[#This Row],[Date]],"mmmm")</f>
        <v>juin</v>
      </c>
      <c r="F140" s="65">
        <f>YEAR(TabRecetteBar[[#This Row],[Date]])</f>
        <v>2024</v>
      </c>
    </row>
    <row r="141" spans="1:6" x14ac:dyDescent="0.3">
      <c r="A141" s="79" t="s">
        <v>254</v>
      </c>
      <c r="B141" s="23">
        <v>45473</v>
      </c>
      <c r="C141" s="66" t="s">
        <v>88</v>
      </c>
      <c r="D141" s="70">
        <v>100.76</v>
      </c>
      <c r="E141" s="67" t="str">
        <f>TEXT(TabRecetteBar[[#This Row],[Date]],"mmmm")</f>
        <v>juin</v>
      </c>
      <c r="F141" s="65">
        <f>YEAR(TabRecetteBar[[#This Row],[Date]])</f>
        <v>2024</v>
      </c>
    </row>
    <row r="142" spans="1:6" x14ac:dyDescent="0.3">
      <c r="A142" s="79" t="s">
        <v>255</v>
      </c>
      <c r="B142" s="23">
        <v>45473</v>
      </c>
      <c r="C142" s="66" t="s">
        <v>63</v>
      </c>
      <c r="D142" s="70">
        <v>78</v>
      </c>
      <c r="E142" s="67" t="str">
        <f>TEXT(TabRecetteBar[[#This Row],[Date]],"mmmm")</f>
        <v>juin</v>
      </c>
      <c r="F142" s="65">
        <f>YEAR(TabRecetteBar[[#This Row],[Date]])</f>
        <v>2024</v>
      </c>
    </row>
    <row r="143" spans="1:6" x14ac:dyDescent="0.3">
      <c r="A143" s="79" t="s">
        <v>256</v>
      </c>
      <c r="B143" s="23">
        <v>45504</v>
      </c>
      <c r="C143" s="66" t="s">
        <v>61</v>
      </c>
      <c r="D143" s="70">
        <v>837.22</v>
      </c>
      <c r="E143" s="67" t="str">
        <f>TEXT(TabRecetteBar[[#This Row],[Date]],"mmmm")</f>
        <v>juillet</v>
      </c>
      <c r="F143" s="65">
        <f>YEAR(TabRecetteBar[[#This Row],[Date]])</f>
        <v>2024</v>
      </c>
    </row>
    <row r="144" spans="1:6" x14ac:dyDescent="0.3">
      <c r="A144" s="79" t="s">
        <v>257</v>
      </c>
      <c r="B144" s="23">
        <v>45504</v>
      </c>
      <c r="C144" s="66" t="s">
        <v>62</v>
      </c>
      <c r="D144" s="70">
        <v>48</v>
      </c>
      <c r="E144" s="67" t="str">
        <f>TEXT(TabRecetteBar[[#This Row],[Date]],"mmmm")</f>
        <v>juillet</v>
      </c>
      <c r="F144" s="65">
        <f>YEAR(TabRecetteBar[[#This Row],[Date]])</f>
        <v>2024</v>
      </c>
    </row>
    <row r="145" spans="1:6" x14ac:dyDescent="0.3">
      <c r="A145" s="79" t="s">
        <v>258</v>
      </c>
      <c r="B145" s="23">
        <v>45504</v>
      </c>
      <c r="C145" s="66" t="s">
        <v>65</v>
      </c>
      <c r="D145" s="70">
        <v>14.6</v>
      </c>
      <c r="E145" s="67" t="str">
        <f>TEXT(TabRecetteBar[[#This Row],[Date]],"mmmm")</f>
        <v>juillet</v>
      </c>
      <c r="F145" s="65">
        <f>YEAR(TabRecetteBar[[#This Row],[Date]])</f>
        <v>2024</v>
      </c>
    </row>
    <row r="146" spans="1:6" x14ac:dyDescent="0.3">
      <c r="A146" s="79" t="s">
        <v>259</v>
      </c>
      <c r="B146" s="23">
        <v>45504</v>
      </c>
      <c r="C146" s="66" t="s">
        <v>81</v>
      </c>
      <c r="D146" s="70">
        <v>103.86</v>
      </c>
      <c r="E146" s="67" t="str">
        <f>TEXT(TabRecetteBar[[#This Row],[Date]],"mmmm")</f>
        <v>juillet</v>
      </c>
      <c r="F146" s="65">
        <f>YEAR(TabRecetteBar[[#This Row],[Date]])</f>
        <v>2024</v>
      </c>
    </row>
    <row r="147" spans="1:6" x14ac:dyDescent="0.3">
      <c r="A147" s="79" t="s">
        <v>260</v>
      </c>
      <c r="B147" s="23">
        <v>45504</v>
      </c>
      <c r="C147" s="66" t="s">
        <v>82</v>
      </c>
      <c r="D147" s="70">
        <v>145.94999999999999</v>
      </c>
      <c r="E147" s="67" t="str">
        <f>TEXT(TabRecetteBar[[#This Row],[Date]],"mmmm")</f>
        <v>juillet</v>
      </c>
      <c r="F147" s="65">
        <f>YEAR(TabRecetteBar[[#This Row],[Date]])</f>
        <v>2024</v>
      </c>
    </row>
    <row r="148" spans="1:6" x14ac:dyDescent="0.3">
      <c r="A148" s="79" t="s">
        <v>261</v>
      </c>
      <c r="B148" s="23">
        <v>45504</v>
      </c>
      <c r="C148" s="66" t="s">
        <v>84</v>
      </c>
      <c r="D148" s="70">
        <v>1105.52</v>
      </c>
      <c r="E148" s="67" t="str">
        <f>TEXT(TabRecetteBar[[#This Row],[Date]],"mmmm")</f>
        <v>juillet</v>
      </c>
      <c r="F148" s="65">
        <f>YEAR(TabRecetteBar[[#This Row],[Date]])</f>
        <v>2024</v>
      </c>
    </row>
    <row r="149" spans="1:6" x14ac:dyDescent="0.3">
      <c r="A149" s="79" t="s">
        <v>262</v>
      </c>
      <c r="B149" s="23">
        <v>45504</v>
      </c>
      <c r="C149" s="64" t="s">
        <v>87</v>
      </c>
      <c r="D149" s="70">
        <v>42</v>
      </c>
      <c r="E149" s="67" t="str">
        <f>TEXT(TabRecetteBar[[#This Row],[Date]],"mmmm")</f>
        <v>juillet</v>
      </c>
      <c r="F149" s="65">
        <f>YEAR(TabRecetteBar[[#This Row],[Date]])</f>
        <v>2024</v>
      </c>
    </row>
    <row r="150" spans="1:6" x14ac:dyDescent="0.3">
      <c r="A150" s="79" t="s">
        <v>263</v>
      </c>
      <c r="B150" s="23">
        <v>45504</v>
      </c>
      <c r="C150" s="66" t="s">
        <v>95</v>
      </c>
      <c r="D150" s="70">
        <v>188</v>
      </c>
      <c r="E150" s="67" t="str">
        <f>TEXT(TabRecetteBar[[#This Row],[Date]],"mmmm")</f>
        <v>juillet</v>
      </c>
      <c r="F150" s="65">
        <f>YEAR(TabRecetteBar[[#This Row],[Date]])</f>
        <v>2024</v>
      </c>
    </row>
    <row r="151" spans="1:6" x14ac:dyDescent="0.3">
      <c r="A151" s="79" t="s">
        <v>264</v>
      </c>
      <c r="B151" s="23">
        <v>45504</v>
      </c>
      <c r="C151" s="66" t="s">
        <v>68</v>
      </c>
      <c r="D151" s="70">
        <v>16.68</v>
      </c>
      <c r="E151" s="67" t="str">
        <f>TEXT(TabRecetteBar[[#This Row],[Date]],"mmmm")</f>
        <v>juillet</v>
      </c>
      <c r="F151" s="65">
        <f>YEAR(TabRecetteBar[[#This Row],[Date]])</f>
        <v>2024</v>
      </c>
    </row>
    <row r="152" spans="1:6" x14ac:dyDescent="0.3">
      <c r="A152" s="79" t="s">
        <v>265</v>
      </c>
      <c r="B152" s="23">
        <v>45535</v>
      </c>
      <c r="C152" s="66" t="s">
        <v>61</v>
      </c>
      <c r="D152" s="70">
        <v>1018.06</v>
      </c>
      <c r="E152" s="67" t="str">
        <f>TEXT(TabRecetteBar[[#This Row],[Date]],"mmmm")</f>
        <v>août</v>
      </c>
      <c r="F152" s="65">
        <f>YEAR(TabRecetteBar[[#This Row],[Date]])</f>
        <v>2024</v>
      </c>
    </row>
    <row r="153" spans="1:6" x14ac:dyDescent="0.3">
      <c r="A153" s="79" t="s">
        <v>266</v>
      </c>
      <c r="B153" s="23">
        <v>45535</v>
      </c>
      <c r="C153" s="66" t="s">
        <v>62</v>
      </c>
      <c r="D153" s="70">
        <v>97</v>
      </c>
      <c r="E153" s="67" t="str">
        <f>TEXT(TabRecetteBar[[#This Row],[Date]],"mmmm")</f>
        <v>août</v>
      </c>
      <c r="F153" s="65">
        <f>YEAR(TabRecetteBar[[#This Row],[Date]])</f>
        <v>2024</v>
      </c>
    </row>
    <row r="154" spans="1:6" x14ac:dyDescent="0.3">
      <c r="A154" s="79" t="s">
        <v>267</v>
      </c>
      <c r="B154" s="23">
        <v>45535</v>
      </c>
      <c r="C154" s="66" t="s">
        <v>65</v>
      </c>
      <c r="D154" s="70">
        <v>6</v>
      </c>
      <c r="E154" s="67" t="str">
        <f>TEXT(TabRecetteBar[[#This Row],[Date]],"mmmm")</f>
        <v>août</v>
      </c>
      <c r="F154" s="65">
        <f>YEAR(TabRecetteBar[[#This Row],[Date]])</f>
        <v>2024</v>
      </c>
    </row>
    <row r="155" spans="1:6" x14ac:dyDescent="0.3">
      <c r="A155" s="79" t="s">
        <v>268</v>
      </c>
      <c r="B155" s="23">
        <v>45535</v>
      </c>
      <c r="C155" s="66" t="s">
        <v>66</v>
      </c>
      <c r="D155" s="70">
        <v>355.47</v>
      </c>
      <c r="E155" s="67" t="str">
        <f>TEXT(TabRecetteBar[[#This Row],[Date]],"mmmm")</f>
        <v>août</v>
      </c>
      <c r="F155" s="65">
        <f>YEAR(TabRecetteBar[[#This Row],[Date]])</f>
        <v>2024</v>
      </c>
    </row>
    <row r="156" spans="1:6" x14ac:dyDescent="0.3">
      <c r="A156" s="79" t="s">
        <v>269</v>
      </c>
      <c r="B156" s="23">
        <v>45535</v>
      </c>
      <c r="C156" s="66" t="s">
        <v>68</v>
      </c>
      <c r="D156" s="70">
        <v>6.44</v>
      </c>
      <c r="E156" s="67" t="str">
        <f>TEXT(TabRecetteBar[[#This Row],[Date]],"mmmm")</f>
        <v>août</v>
      </c>
      <c r="F156" s="65">
        <f>YEAR(TabRecetteBar[[#This Row],[Date]])</f>
        <v>2024</v>
      </c>
    </row>
    <row r="157" spans="1:6" x14ac:dyDescent="0.3">
      <c r="A157" s="79" t="s">
        <v>270</v>
      </c>
      <c r="B157" s="23">
        <v>45535</v>
      </c>
      <c r="C157" s="66" t="s">
        <v>80</v>
      </c>
      <c r="D157" s="70">
        <v>1084.8</v>
      </c>
      <c r="E157" s="67" t="str">
        <f>TEXT(TabRecetteBar[[#This Row],[Date]],"mmmm")</f>
        <v>août</v>
      </c>
      <c r="F157" s="65">
        <f>YEAR(TabRecetteBar[[#This Row],[Date]])</f>
        <v>2024</v>
      </c>
    </row>
    <row r="158" spans="1:6" x14ac:dyDescent="0.3">
      <c r="A158" s="79" t="s">
        <v>271</v>
      </c>
      <c r="B158" s="23">
        <v>45535</v>
      </c>
      <c r="C158" s="66" t="s">
        <v>81</v>
      </c>
      <c r="D158" s="70">
        <v>142.94</v>
      </c>
      <c r="E158" s="67" t="str">
        <f>TEXT(TabRecetteBar[[#This Row],[Date]],"mmmm")</f>
        <v>août</v>
      </c>
      <c r="F158" s="65">
        <f>YEAR(TabRecetteBar[[#This Row],[Date]])</f>
        <v>2024</v>
      </c>
    </row>
    <row r="159" spans="1:6" x14ac:dyDescent="0.3">
      <c r="A159" s="79" t="s">
        <v>272</v>
      </c>
      <c r="B159" s="23">
        <v>45535</v>
      </c>
      <c r="C159" s="66" t="s">
        <v>82</v>
      </c>
      <c r="D159" s="70">
        <v>163.16</v>
      </c>
      <c r="E159" s="67" t="str">
        <f>TEXT(TabRecetteBar[[#This Row],[Date]],"mmmm")</f>
        <v>août</v>
      </c>
      <c r="F159" s="65">
        <f>YEAR(TabRecetteBar[[#This Row],[Date]])</f>
        <v>2024</v>
      </c>
    </row>
    <row r="160" spans="1:6" x14ac:dyDescent="0.3">
      <c r="A160" s="79" t="s">
        <v>273</v>
      </c>
      <c r="B160" s="23">
        <v>45535</v>
      </c>
      <c r="C160" s="66" t="s">
        <v>83</v>
      </c>
      <c r="D160" s="70">
        <v>245.29</v>
      </c>
      <c r="E160" s="67" t="str">
        <f>TEXT(TabRecetteBar[[#This Row],[Date]],"mmmm")</f>
        <v>août</v>
      </c>
      <c r="F160" s="65">
        <f>YEAR(TabRecetteBar[[#This Row],[Date]])</f>
        <v>2024</v>
      </c>
    </row>
    <row r="161" spans="1:6" x14ac:dyDescent="0.3">
      <c r="A161" s="79" t="s">
        <v>274</v>
      </c>
      <c r="B161" s="23">
        <v>45535</v>
      </c>
      <c r="C161" s="66" t="s">
        <v>84</v>
      </c>
      <c r="D161" s="70">
        <v>16.38</v>
      </c>
      <c r="E161" s="67" t="str">
        <f>TEXT(TabRecetteBar[[#This Row],[Date]],"mmmm")</f>
        <v>août</v>
      </c>
      <c r="F161" s="65">
        <f>YEAR(TabRecetteBar[[#This Row],[Date]])</f>
        <v>2024</v>
      </c>
    </row>
    <row r="162" spans="1:6" x14ac:dyDescent="0.3">
      <c r="A162" s="79" t="s">
        <v>275</v>
      </c>
      <c r="B162" s="23">
        <v>45535</v>
      </c>
      <c r="C162" s="66" t="s">
        <v>85</v>
      </c>
      <c r="D162" s="70">
        <v>57.5</v>
      </c>
      <c r="E162" s="67" t="str">
        <f>TEXT(TabRecetteBar[[#This Row],[Date]],"mmmm")</f>
        <v>août</v>
      </c>
      <c r="F162" s="65">
        <f>YEAR(TabRecetteBar[[#This Row],[Date]])</f>
        <v>2024</v>
      </c>
    </row>
    <row r="163" spans="1:6" x14ac:dyDescent="0.3">
      <c r="A163" s="79" t="s">
        <v>276</v>
      </c>
      <c r="B163" s="23">
        <v>45565</v>
      </c>
      <c r="C163" s="66" t="s">
        <v>61</v>
      </c>
      <c r="D163" s="70">
        <v>765.85</v>
      </c>
      <c r="E163" s="67" t="str">
        <f>TEXT(TabRecetteBar[[#This Row],[Date]],"mmmm")</f>
        <v>septembre</v>
      </c>
      <c r="F163" s="65">
        <f>YEAR(TabRecetteBar[[#This Row],[Date]])</f>
        <v>2024</v>
      </c>
    </row>
    <row r="164" spans="1:6" x14ac:dyDescent="0.3">
      <c r="A164" s="79" t="s">
        <v>277</v>
      </c>
      <c r="B164" s="23">
        <v>45565</v>
      </c>
      <c r="C164" s="66" t="s">
        <v>62</v>
      </c>
      <c r="D164" s="70">
        <v>82.5</v>
      </c>
      <c r="E164" s="67" t="str">
        <f>TEXT(TabRecetteBar[[#This Row],[Date]],"mmmm")</f>
        <v>septembre</v>
      </c>
      <c r="F164" s="65">
        <f>YEAR(TabRecetteBar[[#This Row],[Date]])</f>
        <v>2024</v>
      </c>
    </row>
    <row r="165" spans="1:6" x14ac:dyDescent="0.3">
      <c r="A165" s="79" t="s">
        <v>278</v>
      </c>
      <c r="B165" s="23">
        <v>45565</v>
      </c>
      <c r="C165" s="66" t="s">
        <v>65</v>
      </c>
      <c r="D165" s="70">
        <v>10.5</v>
      </c>
      <c r="E165" s="67" t="str">
        <f>TEXT(TabRecetteBar[[#This Row],[Date]],"mmmm")</f>
        <v>septembre</v>
      </c>
      <c r="F165" s="65">
        <f>YEAR(TabRecetteBar[[#This Row],[Date]])</f>
        <v>2024</v>
      </c>
    </row>
    <row r="166" spans="1:6" x14ac:dyDescent="0.3">
      <c r="A166" s="79" t="s">
        <v>279</v>
      </c>
      <c r="B166" s="23">
        <v>45565</v>
      </c>
      <c r="C166" s="66" t="s">
        <v>81</v>
      </c>
      <c r="D166" s="70">
        <v>139.33000000000001</v>
      </c>
      <c r="E166" s="67" t="str">
        <f>TEXT(TabRecetteBar[[#This Row],[Date]],"mmmm")</f>
        <v>septembre</v>
      </c>
      <c r="F166" s="65">
        <f>YEAR(TabRecetteBar[[#This Row],[Date]])</f>
        <v>2024</v>
      </c>
    </row>
    <row r="167" spans="1:6" x14ac:dyDescent="0.3">
      <c r="A167" s="79" t="s">
        <v>280</v>
      </c>
      <c r="B167" s="23">
        <v>45565</v>
      </c>
      <c r="C167" s="66" t="s">
        <v>83</v>
      </c>
      <c r="D167" s="70">
        <v>134.94999999999999</v>
      </c>
      <c r="E167" s="67" t="str">
        <f>TEXT(TabRecetteBar[[#This Row],[Date]],"mmmm")</f>
        <v>septembre</v>
      </c>
      <c r="F167" s="65">
        <f>YEAR(TabRecetteBar[[#This Row],[Date]])</f>
        <v>2024</v>
      </c>
    </row>
    <row r="168" spans="1:6" x14ac:dyDescent="0.3">
      <c r="A168" s="79" t="s">
        <v>281</v>
      </c>
      <c r="B168" s="23">
        <v>45565</v>
      </c>
      <c r="C168" s="66" t="s">
        <v>87</v>
      </c>
      <c r="D168" s="70">
        <v>50</v>
      </c>
      <c r="E168" s="67" t="str">
        <f>TEXT(TabRecetteBar[[#This Row],[Date]],"mmmm")</f>
        <v>septembre</v>
      </c>
      <c r="F168" s="65">
        <f>YEAR(TabRecetteBar[[#This Row],[Date]])</f>
        <v>2024</v>
      </c>
    </row>
    <row r="169" spans="1:6" x14ac:dyDescent="0.3">
      <c r="A169" s="79" t="s">
        <v>282</v>
      </c>
      <c r="B169" s="23">
        <v>45565</v>
      </c>
      <c r="C169" s="66" t="s">
        <v>68</v>
      </c>
      <c r="D169" s="70">
        <v>7.85</v>
      </c>
      <c r="E169" s="67" t="str">
        <f>TEXT(TabRecetteBar[[#This Row],[Date]],"mmmm")</f>
        <v>septembre</v>
      </c>
      <c r="F169" s="65">
        <f>YEAR(TabRecetteBar[[#This Row],[Date]])</f>
        <v>2024</v>
      </c>
    </row>
    <row r="170" spans="1:6" x14ac:dyDescent="0.3">
      <c r="A170" s="79" t="s">
        <v>283</v>
      </c>
      <c r="B170" s="23">
        <v>45595</v>
      </c>
      <c r="C170" s="66" t="s">
        <v>61</v>
      </c>
      <c r="D170" s="70">
        <v>1162.44</v>
      </c>
      <c r="E170" s="67" t="str">
        <f>TEXT(TabRecetteBar[[#This Row],[Date]],"mmmm")</f>
        <v>octobre</v>
      </c>
      <c r="F170" s="65">
        <f>YEAR(TabRecetteBar[[#This Row],[Date]])</f>
        <v>2024</v>
      </c>
    </row>
    <row r="171" spans="1:6" x14ac:dyDescent="0.3">
      <c r="A171" s="79" t="s">
        <v>284</v>
      </c>
      <c r="B171" s="23">
        <v>45595</v>
      </c>
      <c r="C171" s="66" t="s">
        <v>62</v>
      </c>
      <c r="D171" s="70">
        <v>94</v>
      </c>
      <c r="E171" s="67" t="str">
        <f>TEXT(TabRecetteBar[[#This Row],[Date]],"mmmm")</f>
        <v>octobre</v>
      </c>
      <c r="F171" s="65">
        <f>YEAR(TabRecetteBar[[#This Row],[Date]])</f>
        <v>2024</v>
      </c>
    </row>
    <row r="172" spans="1:6" x14ac:dyDescent="0.3">
      <c r="A172" s="79" t="s">
        <v>285</v>
      </c>
      <c r="B172" s="23">
        <v>45595</v>
      </c>
      <c r="C172" s="66" t="s">
        <v>64</v>
      </c>
      <c r="D172" s="70">
        <v>99</v>
      </c>
      <c r="E172" s="67" t="str">
        <f>TEXT(TabRecetteBar[[#This Row],[Date]],"mmmm")</f>
        <v>octobre</v>
      </c>
      <c r="F172" s="65">
        <f>YEAR(TabRecetteBar[[#This Row],[Date]])</f>
        <v>2024</v>
      </c>
    </row>
    <row r="173" spans="1:6" x14ac:dyDescent="0.3">
      <c r="A173" s="79" t="s">
        <v>286</v>
      </c>
      <c r="B173" s="23">
        <v>45595</v>
      </c>
      <c r="C173" s="66" t="s">
        <v>65</v>
      </c>
      <c r="D173" s="70">
        <v>13.8</v>
      </c>
      <c r="E173" s="67" t="str">
        <f>TEXT(TabRecetteBar[[#This Row],[Date]],"mmmm")</f>
        <v>octobre</v>
      </c>
      <c r="F173" s="65">
        <f>YEAR(TabRecetteBar[[#This Row],[Date]])</f>
        <v>2024</v>
      </c>
    </row>
    <row r="174" spans="1:6" x14ac:dyDescent="0.3">
      <c r="A174" s="79" t="s">
        <v>287</v>
      </c>
      <c r="B174" s="23">
        <v>45595</v>
      </c>
      <c r="C174" s="66" t="s">
        <v>63</v>
      </c>
      <c r="D174" s="70">
        <v>30</v>
      </c>
      <c r="E174" s="67" t="str">
        <f>TEXT(TabRecetteBar[[#This Row],[Date]],"mmmm")</f>
        <v>octobre</v>
      </c>
      <c r="F174" s="65">
        <f>YEAR(TabRecetteBar[[#This Row],[Date]])</f>
        <v>2024</v>
      </c>
    </row>
    <row r="175" spans="1:6" x14ac:dyDescent="0.3">
      <c r="A175" s="79" t="s">
        <v>288</v>
      </c>
      <c r="B175" s="23">
        <v>45595</v>
      </c>
      <c r="C175" s="66" t="s">
        <v>66</v>
      </c>
      <c r="D175" s="70">
        <v>6</v>
      </c>
      <c r="E175" s="67" t="str">
        <f>TEXT(TabRecetteBar[[#This Row],[Date]],"mmmm")</f>
        <v>octobre</v>
      </c>
      <c r="F175" s="65">
        <f>YEAR(TabRecetteBar[[#This Row],[Date]])</f>
        <v>2024</v>
      </c>
    </row>
    <row r="176" spans="1:6" x14ac:dyDescent="0.3">
      <c r="A176" s="79" t="s">
        <v>289</v>
      </c>
      <c r="B176" s="23">
        <v>45595</v>
      </c>
      <c r="C176" s="66" t="s">
        <v>81</v>
      </c>
      <c r="D176" s="70">
        <v>69.989999999999995</v>
      </c>
      <c r="E176" s="67" t="str">
        <f>TEXT(TabRecetteBar[[#This Row],[Date]],"mmmm")</f>
        <v>octobre</v>
      </c>
      <c r="F176" s="65">
        <f>YEAR(TabRecetteBar[[#This Row],[Date]])</f>
        <v>2024</v>
      </c>
    </row>
    <row r="177" spans="1:6" x14ac:dyDescent="0.3">
      <c r="A177" s="79" t="s">
        <v>290</v>
      </c>
      <c r="B177" s="23">
        <v>45595</v>
      </c>
      <c r="C177" s="66" t="s">
        <v>82</v>
      </c>
      <c r="D177" s="70">
        <v>615.54999999999995</v>
      </c>
      <c r="E177" s="67" t="str">
        <f>TEXT(TabRecetteBar[[#This Row],[Date]],"mmmm")</f>
        <v>octobre</v>
      </c>
      <c r="F177" s="65">
        <f>YEAR(TabRecetteBar[[#This Row],[Date]])</f>
        <v>2024</v>
      </c>
    </row>
    <row r="178" spans="1:6" x14ac:dyDescent="0.3">
      <c r="A178" s="79" t="s">
        <v>291</v>
      </c>
      <c r="B178" s="23">
        <v>45595</v>
      </c>
      <c r="C178" s="66" t="s">
        <v>83</v>
      </c>
      <c r="D178" s="70">
        <v>159.47999999999999</v>
      </c>
      <c r="E178" s="67" t="str">
        <f>TEXT(TabRecetteBar[[#This Row],[Date]],"mmmm")</f>
        <v>octobre</v>
      </c>
      <c r="F178" s="65">
        <f>YEAR(TabRecetteBar[[#This Row],[Date]])</f>
        <v>2024</v>
      </c>
    </row>
    <row r="179" spans="1:6" x14ac:dyDescent="0.3">
      <c r="A179" s="79" t="s">
        <v>292</v>
      </c>
      <c r="B179" s="23">
        <v>45595</v>
      </c>
      <c r="C179" s="66" t="s">
        <v>68</v>
      </c>
      <c r="D179" s="70">
        <v>32.159999999999997</v>
      </c>
      <c r="E179" s="67" t="str">
        <f>TEXT(TabRecetteBar[[#This Row],[Date]],"mmmm")</f>
        <v>octobre</v>
      </c>
      <c r="F179" s="65">
        <f>YEAR(TabRecetteBar[[#This Row],[Date]])</f>
        <v>2024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5121" r:id="rId4" name="OuvrirFormRecetteBar">
          <controlPr defaultSize="0" autoLine="0" r:id="rId5">
            <anchor moveWithCells="1">
              <from>
                <xdr:col>7</xdr:col>
                <xdr:colOff>0</xdr:colOff>
                <xdr:row>1</xdr:row>
                <xdr:rowOff>99060</xdr:rowOff>
              </from>
              <to>
                <xdr:col>9</xdr:col>
                <xdr:colOff>327660</xdr:colOff>
                <xdr:row>1</xdr:row>
                <xdr:rowOff>441960</xdr:rowOff>
              </to>
            </anchor>
          </controlPr>
        </control>
      </mc:Choice>
      <mc:Fallback>
        <control shapeId="5121" r:id="rId4" name="OuvrirFormRecetteBar"/>
      </mc:Fallback>
    </mc:AlternateContent>
    <mc:AlternateContent xmlns:mc="http://schemas.openxmlformats.org/markup-compatibility/2006">
      <mc:Choice Requires="x14">
        <control shapeId="5122" r:id="rId6" name="CommandButton1">
          <controlPr defaultSize="0" autoLine="0" r:id="rId7">
            <anchor moveWithCells="1">
              <from>
                <xdr:col>9</xdr:col>
                <xdr:colOff>480060</xdr:colOff>
                <xdr:row>1</xdr:row>
                <xdr:rowOff>99060</xdr:rowOff>
              </from>
              <to>
                <xdr:col>11</xdr:col>
                <xdr:colOff>83820</xdr:colOff>
                <xdr:row>1</xdr:row>
                <xdr:rowOff>449580</xdr:rowOff>
              </to>
            </anchor>
          </controlPr>
        </control>
      </mc:Choice>
      <mc:Fallback>
        <control shapeId="5122" r:id="rId6" name="CommandButton1"/>
      </mc:Fallback>
    </mc:AlternateContent>
    <mc:AlternateContent xmlns:mc="http://schemas.openxmlformats.org/markup-compatibility/2006">
      <mc:Choice Requires="x14">
        <control shapeId="5123" r:id="rId8" name="CommandButton2">
          <controlPr defaultSize="0" autoLine="0" r:id="rId9">
            <anchor moveWithCells="1">
              <from>
                <xdr:col>11</xdr:col>
                <xdr:colOff>198120</xdr:colOff>
                <xdr:row>1</xdr:row>
                <xdr:rowOff>99060</xdr:rowOff>
              </from>
              <to>
                <xdr:col>13</xdr:col>
                <xdr:colOff>525780</xdr:colOff>
                <xdr:row>1</xdr:row>
                <xdr:rowOff>441960</xdr:rowOff>
              </to>
            </anchor>
          </controlPr>
        </control>
      </mc:Choice>
      <mc:Fallback>
        <control shapeId="5123" r:id="rId8" name="CommandButton2"/>
      </mc:Fallback>
    </mc:AlternateContent>
  </controls>
  <tableParts count="1">
    <tablePart r:id="rId10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D1:T36"/>
  <sheetViews>
    <sheetView workbookViewId="0">
      <selection activeCell="J38" sqref="J38"/>
    </sheetView>
  </sheetViews>
  <sheetFormatPr baseColWidth="10" defaultColWidth="11.44140625" defaultRowHeight="14.4" x14ac:dyDescent="0.3"/>
  <cols>
    <col min="1" max="1" width="22.5546875" style="11" customWidth="1"/>
    <col min="2" max="4" width="11.44140625" style="11"/>
    <col min="5" max="5" width="14.109375" style="11" customWidth="1"/>
    <col min="6" max="6" width="15.33203125" style="11" customWidth="1"/>
    <col min="7" max="7" width="14.33203125" style="11" customWidth="1"/>
    <col min="8" max="8" width="14" style="11" customWidth="1"/>
    <col min="9" max="9" width="12.5546875" style="11" customWidth="1"/>
    <col min="10" max="13" width="11.44140625" style="11"/>
    <col min="14" max="14" width="2.33203125" style="11" customWidth="1"/>
    <col min="15" max="17" width="11.44140625" style="11"/>
    <col min="18" max="18" width="4.88671875" style="11" customWidth="1"/>
    <col min="19" max="16384" width="11.44140625" style="11"/>
  </cols>
  <sheetData>
    <row r="1" spans="4:20" ht="39.9" customHeight="1" x14ac:dyDescent="0.3"/>
    <row r="3" spans="4:20" ht="33.75" customHeight="1" x14ac:dyDescent="0.3">
      <c r="D3" s="6" t="s">
        <v>24</v>
      </c>
      <c r="E3" s="6" t="s">
        <v>69</v>
      </c>
      <c r="F3" s="6" t="s">
        <v>26</v>
      </c>
      <c r="G3" s="6" t="s">
        <v>27</v>
      </c>
      <c r="H3" s="6" t="s">
        <v>25</v>
      </c>
      <c r="I3" s="6" t="s">
        <v>28</v>
      </c>
      <c r="J3" s="6" t="s">
        <v>29</v>
      </c>
      <c r="K3" s="6" t="s">
        <v>30</v>
      </c>
      <c r="L3" s="6" t="s">
        <v>31</v>
      </c>
      <c r="M3" s="7" t="s">
        <v>32</v>
      </c>
      <c r="N3" s="8"/>
      <c r="O3" s="9" t="s">
        <v>33</v>
      </c>
      <c r="P3" s="6" t="s">
        <v>34</v>
      </c>
      <c r="Q3" s="6" t="s">
        <v>35</v>
      </c>
      <c r="R3" s="10"/>
      <c r="S3" s="12"/>
      <c r="T3" s="13"/>
    </row>
    <row r="4" spans="4:20" x14ac:dyDescent="0.3">
      <c r="D4" s="14">
        <v>2</v>
      </c>
      <c r="E4" s="15">
        <v>25</v>
      </c>
      <c r="F4" s="16">
        <f>E4*D4</f>
        <v>50</v>
      </c>
      <c r="G4" s="17"/>
      <c r="H4" s="18">
        <f>E4*G4</f>
        <v>0</v>
      </c>
      <c r="I4" s="16">
        <f>F4*G4</f>
        <v>0</v>
      </c>
      <c r="J4" s="17"/>
      <c r="K4" s="16">
        <f>D4*J4</f>
        <v>0</v>
      </c>
      <c r="L4" s="18">
        <f>J4+H4</f>
        <v>0</v>
      </c>
      <c r="M4" s="19">
        <f>D4*L4</f>
        <v>0</v>
      </c>
      <c r="N4" s="20"/>
      <c r="O4" s="21">
        <v>500</v>
      </c>
      <c r="P4" s="17"/>
      <c r="Q4" s="22">
        <f>O4*P4</f>
        <v>0</v>
      </c>
      <c r="S4" s="23"/>
      <c r="T4" s="24"/>
    </row>
    <row r="5" spans="4:20" x14ac:dyDescent="0.3">
      <c r="D5" s="25">
        <v>1</v>
      </c>
      <c r="E5" s="15">
        <v>25</v>
      </c>
      <c r="F5" s="16">
        <f t="shared" ref="F5:F11" si="0">E5*D5</f>
        <v>25</v>
      </c>
      <c r="G5" s="17"/>
      <c r="H5" s="18">
        <f t="shared" ref="H5:H11" si="1">E5*G5</f>
        <v>0</v>
      </c>
      <c r="I5" s="16">
        <f t="shared" ref="I5:I11" si="2">F5*G5</f>
        <v>0</v>
      </c>
      <c r="J5" s="17"/>
      <c r="K5" s="16">
        <f t="shared" ref="K5:K11" si="3">D5*J5</f>
        <v>0</v>
      </c>
      <c r="L5" s="18">
        <f t="shared" ref="L5:L11" si="4">J5+H5</f>
        <v>0</v>
      </c>
      <c r="M5" s="19">
        <f t="shared" ref="M5:M11" si="5">D5*L5</f>
        <v>0</v>
      </c>
      <c r="N5" s="20"/>
      <c r="O5" s="26">
        <v>200</v>
      </c>
      <c r="P5" s="17"/>
      <c r="Q5" s="22">
        <f t="shared" ref="Q5:Q10" si="6">O5*P5</f>
        <v>0</v>
      </c>
      <c r="S5" s="23"/>
      <c r="T5" s="27"/>
    </row>
    <row r="6" spans="4:20" x14ac:dyDescent="0.3">
      <c r="D6" s="28">
        <v>0.5</v>
      </c>
      <c r="E6" s="15">
        <v>40</v>
      </c>
      <c r="F6" s="16">
        <f t="shared" si="0"/>
        <v>20</v>
      </c>
      <c r="G6" s="17"/>
      <c r="H6" s="18">
        <f t="shared" si="1"/>
        <v>0</v>
      </c>
      <c r="I6" s="16">
        <f t="shared" si="2"/>
        <v>0</v>
      </c>
      <c r="J6" s="17"/>
      <c r="K6" s="16">
        <f t="shared" si="3"/>
        <v>0</v>
      </c>
      <c r="L6" s="18">
        <f t="shared" si="4"/>
        <v>0</v>
      </c>
      <c r="M6" s="19">
        <f t="shared" si="5"/>
        <v>0</v>
      </c>
      <c r="N6" s="20"/>
      <c r="O6" s="29">
        <v>100</v>
      </c>
      <c r="P6" s="17"/>
      <c r="Q6" s="22">
        <f t="shared" si="6"/>
        <v>0</v>
      </c>
      <c r="S6" s="23"/>
      <c r="T6" s="24"/>
    </row>
    <row r="7" spans="4:20" x14ac:dyDescent="0.3">
      <c r="D7" s="30">
        <v>0.2</v>
      </c>
      <c r="E7" s="15">
        <v>40</v>
      </c>
      <c r="F7" s="16">
        <f t="shared" si="0"/>
        <v>8</v>
      </c>
      <c r="G7" s="17"/>
      <c r="H7" s="18">
        <f t="shared" si="1"/>
        <v>0</v>
      </c>
      <c r="I7" s="16">
        <f t="shared" si="2"/>
        <v>0</v>
      </c>
      <c r="J7" s="17"/>
      <c r="K7" s="16">
        <f t="shared" si="3"/>
        <v>0</v>
      </c>
      <c r="L7" s="18">
        <f t="shared" si="4"/>
        <v>0</v>
      </c>
      <c r="M7" s="19">
        <f t="shared" si="5"/>
        <v>0</v>
      </c>
      <c r="N7" s="20"/>
      <c r="O7" s="31">
        <v>50</v>
      </c>
      <c r="P7" s="17"/>
      <c r="Q7" s="22">
        <f t="shared" si="6"/>
        <v>0</v>
      </c>
      <c r="S7" s="23"/>
      <c r="T7" s="27"/>
    </row>
    <row r="8" spans="4:20" x14ac:dyDescent="0.3">
      <c r="D8" s="32">
        <v>0.1</v>
      </c>
      <c r="E8" s="15">
        <v>40</v>
      </c>
      <c r="F8" s="16">
        <f t="shared" si="0"/>
        <v>4</v>
      </c>
      <c r="G8" s="17"/>
      <c r="H8" s="18">
        <f t="shared" si="1"/>
        <v>0</v>
      </c>
      <c r="I8" s="16">
        <f t="shared" si="2"/>
        <v>0</v>
      </c>
      <c r="J8" s="17"/>
      <c r="K8" s="16">
        <f t="shared" si="3"/>
        <v>0</v>
      </c>
      <c r="L8" s="18">
        <f t="shared" si="4"/>
        <v>0</v>
      </c>
      <c r="M8" s="19">
        <f t="shared" si="5"/>
        <v>0</v>
      </c>
      <c r="N8" s="20"/>
      <c r="O8" s="33">
        <v>20</v>
      </c>
      <c r="P8" s="17"/>
      <c r="Q8" s="22">
        <f t="shared" si="6"/>
        <v>0</v>
      </c>
      <c r="S8" s="23"/>
      <c r="T8" s="24"/>
    </row>
    <row r="9" spans="4:20" x14ac:dyDescent="0.3">
      <c r="D9" s="34">
        <v>0.05</v>
      </c>
      <c r="E9" s="15">
        <v>50</v>
      </c>
      <c r="F9" s="16">
        <f t="shared" si="0"/>
        <v>2.5</v>
      </c>
      <c r="G9" s="17"/>
      <c r="H9" s="18">
        <f t="shared" si="1"/>
        <v>0</v>
      </c>
      <c r="I9" s="16">
        <f t="shared" si="2"/>
        <v>0</v>
      </c>
      <c r="J9" s="17"/>
      <c r="K9" s="16">
        <f t="shared" si="3"/>
        <v>0</v>
      </c>
      <c r="L9" s="18">
        <f t="shared" si="4"/>
        <v>0</v>
      </c>
      <c r="M9" s="19">
        <f t="shared" si="5"/>
        <v>0</v>
      </c>
      <c r="N9" s="20"/>
      <c r="O9" s="35">
        <v>10</v>
      </c>
      <c r="P9" s="17"/>
      <c r="Q9" s="22">
        <f t="shared" si="6"/>
        <v>0</v>
      </c>
      <c r="S9" s="23"/>
      <c r="T9" s="27"/>
    </row>
    <row r="10" spans="4:20" x14ac:dyDescent="0.3">
      <c r="D10" s="36">
        <v>0.02</v>
      </c>
      <c r="E10" s="15">
        <v>50</v>
      </c>
      <c r="F10" s="16">
        <f t="shared" si="0"/>
        <v>1</v>
      </c>
      <c r="G10" s="17"/>
      <c r="H10" s="18">
        <f t="shared" si="1"/>
        <v>0</v>
      </c>
      <c r="I10" s="16">
        <f t="shared" si="2"/>
        <v>0</v>
      </c>
      <c r="J10" s="17"/>
      <c r="K10" s="16">
        <f t="shared" si="3"/>
        <v>0</v>
      </c>
      <c r="L10" s="18">
        <f t="shared" si="4"/>
        <v>0</v>
      </c>
      <c r="M10" s="19">
        <f t="shared" si="5"/>
        <v>0</v>
      </c>
      <c r="N10" s="20"/>
      <c r="O10" s="37">
        <v>5</v>
      </c>
      <c r="P10" s="17"/>
      <c r="Q10" s="22">
        <f t="shared" si="6"/>
        <v>0</v>
      </c>
      <c r="S10" s="23"/>
      <c r="T10" s="24"/>
    </row>
    <row r="11" spans="4:20" ht="15" thickBot="1" x14ac:dyDescent="0.35">
      <c r="D11" s="38">
        <v>0.01</v>
      </c>
      <c r="E11" s="15">
        <v>50</v>
      </c>
      <c r="F11" s="16">
        <f t="shared" si="0"/>
        <v>0.5</v>
      </c>
      <c r="G11" s="17"/>
      <c r="H11" s="18">
        <f t="shared" si="1"/>
        <v>0</v>
      </c>
      <c r="I11" s="16">
        <f t="shared" si="2"/>
        <v>0</v>
      </c>
      <c r="J11" s="17"/>
      <c r="K11" s="16">
        <f t="shared" si="3"/>
        <v>0</v>
      </c>
      <c r="L11" s="18">
        <f t="shared" si="4"/>
        <v>0</v>
      </c>
      <c r="M11" s="19">
        <f t="shared" si="5"/>
        <v>0</v>
      </c>
      <c r="N11" s="39"/>
      <c r="O11" s="9" t="s">
        <v>36</v>
      </c>
      <c r="P11" s="40"/>
      <c r="Q11" s="41"/>
      <c r="S11" s="23"/>
      <c r="T11" s="27"/>
    </row>
    <row r="12" spans="4:20" x14ac:dyDescent="0.3">
      <c r="S12" s="23"/>
      <c r="T12" s="24"/>
    </row>
    <row r="13" spans="4:20" ht="15" customHeight="1" x14ac:dyDescent="0.3">
      <c r="D13" s="18" t="s">
        <v>37</v>
      </c>
      <c r="E13" s="18"/>
      <c r="F13" s="18" t="s">
        <v>32</v>
      </c>
      <c r="G13" s="18"/>
      <c r="H13" s="18" t="s">
        <v>35</v>
      </c>
      <c r="I13" s="18"/>
      <c r="J13" s="86" t="s">
        <v>38</v>
      </c>
      <c r="K13" s="87"/>
      <c r="M13" s="88"/>
      <c r="N13" s="89"/>
      <c r="O13" s="89"/>
      <c r="P13" s="72"/>
      <c r="Q13" s="59"/>
      <c r="S13" s="23"/>
      <c r="T13" s="27"/>
    </row>
    <row r="14" spans="4:20" x14ac:dyDescent="0.3">
      <c r="D14" s="19">
        <f>SUM(I4:I11)</f>
        <v>0</v>
      </c>
      <c r="E14" s="58"/>
      <c r="F14" s="22">
        <f>SUM(K4:K11)</f>
        <v>0</v>
      </c>
      <c r="G14" s="18"/>
      <c r="H14" s="22">
        <f>SUM(Q4:Q11)</f>
        <v>0</v>
      </c>
      <c r="I14" s="18"/>
      <c r="J14" s="22">
        <f>SUM(D14:I14)</f>
        <v>0</v>
      </c>
      <c r="K14" s="18"/>
      <c r="M14" s="89"/>
      <c r="N14" s="89"/>
      <c r="O14" s="89"/>
      <c r="P14" s="59"/>
      <c r="Q14" s="59"/>
      <c r="S14" s="23"/>
      <c r="T14" s="24"/>
    </row>
    <row r="15" spans="4:20" x14ac:dyDescent="0.3">
      <c r="S15" s="23"/>
      <c r="T15" s="27"/>
    </row>
    <row r="16" spans="4:20" ht="30.75" customHeight="1" x14ac:dyDescent="0.3">
      <c r="D16" s="43" t="s">
        <v>39</v>
      </c>
      <c r="E16" s="43" t="s">
        <v>37</v>
      </c>
      <c r="F16" s="43" t="s">
        <v>32</v>
      </c>
      <c r="G16" s="43" t="s">
        <v>35</v>
      </c>
      <c r="H16" s="43" t="s">
        <v>38</v>
      </c>
      <c r="S16" s="24"/>
    </row>
    <row r="17" spans="4:19" x14ac:dyDescent="0.3">
      <c r="D17" s="47">
        <v>44995.441412037035</v>
      </c>
      <c r="E17" s="57">
        <v>65</v>
      </c>
      <c r="F17" s="57">
        <v>0.64</v>
      </c>
      <c r="G17" s="57">
        <v>420</v>
      </c>
      <c r="H17" s="57">
        <f>Tableau6[[#This Row],[Montant Total des rouleaux]]+Tableau6[[#This Row],[Montant total des pièces]]+Tableau6[[#This Row],[Montant total des billets]]</f>
        <v>485.64</v>
      </c>
      <c r="S17" s="27"/>
    </row>
    <row r="18" spans="4:19" x14ac:dyDescent="0.3">
      <c r="D18" s="47">
        <v>45016.366712962961</v>
      </c>
      <c r="E18" s="57">
        <v>0</v>
      </c>
      <c r="F18" s="57">
        <v>46.98</v>
      </c>
      <c r="G18" s="57">
        <v>515</v>
      </c>
      <c r="H18" s="57">
        <f>Tableau6[[#This Row],[Montant Total des rouleaux]]+Tableau6[[#This Row],[Montant total des pièces]]+Tableau6[[#This Row],[Montant total des billets]]</f>
        <v>561.98</v>
      </c>
    </row>
    <row r="19" spans="4:19" x14ac:dyDescent="0.3">
      <c r="D19" s="47">
        <v>45048.368020833332</v>
      </c>
      <c r="E19" s="57">
        <v>130</v>
      </c>
      <c r="F19" s="57">
        <v>62.79</v>
      </c>
      <c r="G19" s="57">
        <v>98</v>
      </c>
      <c r="H19" s="57">
        <f>Tableau6[[#This Row],[Montant Total des rouleaux]]+Tableau6[[#This Row],[Montant total des pièces]]+Tableau6[[#This Row],[Montant total des billets]]</f>
        <v>290.78999999999996</v>
      </c>
    </row>
    <row r="20" spans="4:19" x14ac:dyDescent="0.3">
      <c r="D20" s="47">
        <v>45048.371701388889</v>
      </c>
      <c r="E20" s="57">
        <v>0</v>
      </c>
      <c r="F20" s="57">
        <v>0</v>
      </c>
      <c r="G20" s="57">
        <v>98</v>
      </c>
      <c r="H20" s="57">
        <f>Tableau6[[#This Row],[Montant Total des rouleaux]]+Tableau6[[#This Row],[Montant total des pièces]]+Tableau6[[#This Row],[Montant total des billets]]</f>
        <v>98</v>
      </c>
      <c r="K20" s="42"/>
    </row>
    <row r="21" spans="4:19" x14ac:dyDescent="0.3">
      <c r="D21" s="47">
        <v>45078.365902777776</v>
      </c>
      <c r="E21" s="57">
        <v>195</v>
      </c>
      <c r="F21" s="57">
        <v>70.89</v>
      </c>
      <c r="G21" s="57">
        <v>1197.9000000000001</v>
      </c>
      <c r="H21" s="57">
        <f>Tableau6[[#This Row],[Montant Total des rouleaux]]+Tableau6[[#This Row],[Montant total des pièces]]+Tableau6[[#This Row],[Montant total des billets]]</f>
        <v>1463.79</v>
      </c>
    </row>
    <row r="22" spans="4:19" x14ac:dyDescent="0.3">
      <c r="D22" s="47">
        <v>45121.36310185185</v>
      </c>
      <c r="E22" s="57">
        <v>115</v>
      </c>
      <c r="F22" s="57">
        <v>54.4</v>
      </c>
      <c r="G22" s="57">
        <v>2007</v>
      </c>
      <c r="H22" s="57">
        <f>Tableau6[[#This Row],[Montant Total des rouleaux]]+Tableau6[[#This Row],[Montant total des pièces]]+Tableau6[[#This Row],[Montant total des billets]]</f>
        <v>2176.4</v>
      </c>
    </row>
    <row r="23" spans="4:19" x14ac:dyDescent="0.3">
      <c r="D23" s="47">
        <v>45143.443969907406</v>
      </c>
      <c r="E23" s="57">
        <v>275</v>
      </c>
      <c r="F23" s="57">
        <v>58.48</v>
      </c>
      <c r="G23" s="57">
        <v>2007</v>
      </c>
      <c r="H23" s="57">
        <f>Tableau6[[#This Row],[Montant Total des rouleaux]]+Tableau6[[#This Row],[Montant total des pièces]]+Tableau6[[#This Row],[Montant total des billets]]</f>
        <v>2340.48</v>
      </c>
    </row>
    <row r="24" spans="4:19" x14ac:dyDescent="0.3">
      <c r="D24" s="47">
        <v>45170.378657407404</v>
      </c>
      <c r="E24" s="57">
        <v>216</v>
      </c>
      <c r="F24" s="57">
        <v>35.770000000000003</v>
      </c>
      <c r="G24" s="57">
        <v>570</v>
      </c>
      <c r="H24" s="57">
        <f>Tableau6[[#This Row],[Montant Total des rouleaux]]+Tableau6[[#This Row],[Montant total des pièces]]+Tableau6[[#This Row],[Montant total des billets]]</f>
        <v>821.77</v>
      </c>
    </row>
    <row r="25" spans="4:19" x14ac:dyDescent="0.3">
      <c r="D25" s="47">
        <v>45198.367372685185</v>
      </c>
      <c r="E25" s="57">
        <v>298</v>
      </c>
      <c r="F25" s="57">
        <v>35.47</v>
      </c>
      <c r="G25" s="57">
        <v>170</v>
      </c>
      <c r="H25" s="57">
        <f>Tableau6[[#This Row],[Montant Total des rouleaux]]+Tableau6[[#This Row],[Montant total des pièces]]+Tableau6[[#This Row],[Montant total des billets]]</f>
        <v>503.47</v>
      </c>
    </row>
    <row r="26" spans="4:19" x14ac:dyDescent="0.3">
      <c r="D26" s="73">
        <v>45230.401423611111</v>
      </c>
      <c r="E26" s="57">
        <v>138.5</v>
      </c>
      <c r="F26" s="57">
        <v>25.96</v>
      </c>
      <c r="G26" s="57">
        <v>1070</v>
      </c>
      <c r="H26" s="74">
        <f>Tableau6[[#This Row],[Montant Total des rouleaux]]+Tableau6[[#This Row],[Montant total des pièces]]+Tableau6[[#This Row],[Montant total des billets]]</f>
        <v>1234.46</v>
      </c>
    </row>
    <row r="27" spans="4:19" x14ac:dyDescent="0.3">
      <c r="D27" s="73">
        <v>45260.380416666667</v>
      </c>
      <c r="E27" s="57">
        <v>140</v>
      </c>
      <c r="F27" s="57">
        <v>52.24</v>
      </c>
      <c r="G27" s="57">
        <v>0</v>
      </c>
      <c r="H27" s="74">
        <f>Tableau6[[#This Row],[Montant Total des rouleaux]]+Tableau6[[#This Row],[Montant total des pièces]]+Tableau6[[#This Row],[Montant total des billets]]</f>
        <v>192.24</v>
      </c>
    </row>
    <row r="28" spans="4:19" x14ac:dyDescent="0.3">
      <c r="D28" s="73">
        <v>45289.368993055556</v>
      </c>
      <c r="E28" s="57">
        <v>132</v>
      </c>
      <c r="F28" s="57">
        <v>55.91</v>
      </c>
      <c r="G28" s="57">
        <v>621</v>
      </c>
      <c r="H28" s="74">
        <f>Tableau6[[#This Row],[Montant Total des rouleaux]]+Tableau6[[#This Row],[Montant total des pièces]]+Tableau6[[#This Row],[Montant total des billets]]</f>
        <v>808.91</v>
      </c>
    </row>
    <row r="29" spans="4:19" x14ac:dyDescent="0.3">
      <c r="D29" s="73">
        <v>45322.379976851851</v>
      </c>
      <c r="E29" s="57">
        <v>210</v>
      </c>
      <c r="F29" s="57">
        <v>37.270000000000003</v>
      </c>
      <c r="G29" s="57">
        <v>590</v>
      </c>
      <c r="H29" s="74">
        <f>Tableau6[[#This Row],[Montant Total des rouleaux]]+Tableau6[[#This Row],[Montant total des pièces]]+Tableau6[[#This Row],[Montant total des billets]]</f>
        <v>837.27</v>
      </c>
    </row>
    <row r="30" spans="4:19" x14ac:dyDescent="0.3">
      <c r="D30" s="73">
        <v>45351.377997685187</v>
      </c>
      <c r="E30" s="57">
        <v>235</v>
      </c>
      <c r="F30" s="57">
        <v>41.21</v>
      </c>
      <c r="G30" s="57">
        <v>495</v>
      </c>
      <c r="H30" s="74">
        <f>Tableau6[[#This Row],[Montant Total des rouleaux]]+Tableau6[[#This Row],[Montant total des pièces]]+Tableau6[[#This Row],[Montant total des billets]]</f>
        <v>771.21</v>
      </c>
    </row>
    <row r="31" spans="4:19" x14ac:dyDescent="0.3">
      <c r="D31" s="73">
        <v>45414.36347222222</v>
      </c>
      <c r="E31" s="57">
        <v>117.5</v>
      </c>
      <c r="F31" s="57">
        <v>12.82</v>
      </c>
      <c r="G31" s="57">
        <v>640</v>
      </c>
      <c r="H31" s="74">
        <f>Tableau6[[#This Row],[Montant Total des rouleaux]]+Tableau6[[#This Row],[Montant total des pièces]]+Tableau6[[#This Row],[Montant total des billets]]</f>
        <v>770.31999999999994</v>
      </c>
    </row>
    <row r="32" spans="4:19" x14ac:dyDescent="0.3">
      <c r="D32" s="73">
        <v>45446.336157407408</v>
      </c>
      <c r="E32" s="57">
        <v>107</v>
      </c>
      <c r="F32" s="57">
        <v>40.39</v>
      </c>
      <c r="G32" s="57">
        <v>0</v>
      </c>
      <c r="H32" s="74">
        <f>Tableau6[[#This Row],[Montant Total des rouleaux]]+Tableau6[[#This Row],[Montant total des pièces]]+Tableau6[[#This Row],[Montant total des billets]]</f>
        <v>147.38999999999999</v>
      </c>
    </row>
    <row r="33" spans="4:8" x14ac:dyDescent="0.3">
      <c r="D33" s="73">
        <v>45475.365370370368</v>
      </c>
      <c r="E33" s="57">
        <v>135</v>
      </c>
      <c r="F33" s="57">
        <v>35.369999999999997</v>
      </c>
      <c r="G33" s="57">
        <v>2150</v>
      </c>
      <c r="H33" s="74">
        <f>Tableau6[[#This Row],[Montant Total des rouleaux]]+Tableau6[[#This Row],[Montant total des pièces]]+Tableau6[[#This Row],[Montant total des billets]]</f>
        <v>2320.37</v>
      </c>
    </row>
    <row r="34" spans="4:8" x14ac:dyDescent="0.3">
      <c r="D34" s="73">
        <v>45504.37699074074</v>
      </c>
      <c r="E34" s="57">
        <v>134.5</v>
      </c>
      <c r="F34" s="57">
        <v>70.69</v>
      </c>
      <c r="G34" s="57">
        <v>306</v>
      </c>
      <c r="H34" s="74">
        <f>Tableau6[[#This Row],[Montant Total des rouleaux]]+Tableau6[[#This Row],[Montant total des pièces]]+Tableau6[[#This Row],[Montant total des billets]]</f>
        <v>511.19</v>
      </c>
    </row>
    <row r="35" spans="4:8" x14ac:dyDescent="0.3">
      <c r="D35" s="73">
        <v>45538.377337962964</v>
      </c>
      <c r="E35" s="57">
        <v>227</v>
      </c>
      <c r="F35" s="57">
        <v>31.99</v>
      </c>
      <c r="G35" s="57">
        <v>745</v>
      </c>
      <c r="H35" s="74">
        <f>Tableau6[[#This Row],[Montant Total des rouleaux]]+Tableau6[[#This Row],[Montant total des pièces]]+Tableau6[[#This Row],[Montant total des billets]]</f>
        <v>1003.99</v>
      </c>
    </row>
    <row r="36" spans="4:8" x14ac:dyDescent="0.3">
      <c r="D36" s="73">
        <v>45596.370798611111</v>
      </c>
      <c r="E36" s="57">
        <v>281</v>
      </c>
      <c r="F36" s="57">
        <v>34.25</v>
      </c>
      <c r="G36" s="57">
        <v>960</v>
      </c>
      <c r="H36" s="74">
        <f>Tableau6[[#This Row],[Montant Total des rouleaux]]+Tableau6[[#This Row],[Montant total des pièces]]+Tableau6[[#This Row],[Montant total des billets]]</f>
        <v>1275.25</v>
      </c>
    </row>
  </sheetData>
  <mergeCells count="2">
    <mergeCell ref="J13:K13"/>
    <mergeCell ref="M13:O14"/>
  </mergeCell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3075" r:id="rId4" name="BtnAjoutMonnaie">
          <controlPr defaultSize="0" autoLine="0" r:id="rId5">
            <anchor moveWithCells="1">
              <from>
                <xdr:col>8</xdr:col>
                <xdr:colOff>457200</xdr:colOff>
                <xdr:row>15</xdr:row>
                <xdr:rowOff>22860</xdr:rowOff>
              </from>
              <to>
                <xdr:col>10</xdr:col>
                <xdr:colOff>388620</xdr:colOff>
                <xdr:row>15</xdr:row>
                <xdr:rowOff>335280</xdr:rowOff>
              </to>
            </anchor>
          </controlPr>
        </control>
      </mc:Choice>
      <mc:Fallback>
        <control shapeId="3075" r:id="rId4" name="BtnAjoutMonnaie"/>
      </mc:Fallback>
    </mc:AlternateContent>
  </controls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M437"/>
  <sheetViews>
    <sheetView showGridLines="0" workbookViewId="0">
      <pane ySplit="2" topLeftCell="A418" activePane="bottomLeft" state="frozen"/>
      <selection sqref="A1:XFD1"/>
      <selection pane="bottomLeft" activeCell="C441" sqref="C441"/>
    </sheetView>
  </sheetViews>
  <sheetFormatPr baseColWidth="10" defaultRowHeight="14.4" x14ac:dyDescent="0.3"/>
  <cols>
    <col min="1" max="1" width="7" customWidth="1"/>
    <col min="2" max="2" width="11.44140625" style="47"/>
    <col min="3" max="3" width="18.33203125" bestFit="1" customWidth="1"/>
    <col min="4" max="4" width="13.44140625" customWidth="1"/>
    <col min="5" max="5" width="13.88671875" customWidth="1"/>
    <col min="6" max="6" width="13.109375" customWidth="1"/>
    <col min="7" max="7" width="23.33203125" customWidth="1"/>
    <col min="8" max="10" width="14.88671875" style="48" customWidth="1"/>
    <col min="11" max="11" width="11.44140625" style="48"/>
    <col min="12" max="13" width="11.5546875" customWidth="1"/>
    <col min="15" max="15" width="11.44140625" customWidth="1"/>
    <col min="18" max="18" width="11.5546875" customWidth="1"/>
  </cols>
  <sheetData>
    <row r="1" spans="1:13" ht="39.9" customHeight="1" x14ac:dyDescent="0.3"/>
    <row r="2" spans="1:13" ht="47.25" customHeight="1" x14ac:dyDescent="0.3">
      <c r="A2" s="43" t="s">
        <v>40</v>
      </c>
      <c r="B2" s="44" t="s">
        <v>39</v>
      </c>
      <c r="C2" s="43" t="s">
        <v>41</v>
      </c>
      <c r="D2" s="43" t="s">
        <v>42</v>
      </c>
      <c r="E2" s="43" t="s">
        <v>43</v>
      </c>
      <c r="F2" s="43" t="s">
        <v>44</v>
      </c>
      <c r="G2" s="43" t="s">
        <v>45</v>
      </c>
      <c r="H2" s="45" t="s">
        <v>46</v>
      </c>
      <c r="I2" s="45" t="s">
        <v>47</v>
      </c>
      <c r="J2" s="45" t="s">
        <v>48</v>
      </c>
      <c r="K2" s="45" t="s">
        <v>49</v>
      </c>
      <c r="L2" s="46" t="s">
        <v>50</v>
      </c>
      <c r="M2" s="46" t="s">
        <v>51</v>
      </c>
    </row>
    <row r="3" spans="1:13" x14ac:dyDescent="0.3">
      <c r="A3">
        <v>1</v>
      </c>
      <c r="B3" s="47" t="s">
        <v>52</v>
      </c>
      <c r="C3" t="s">
        <v>6</v>
      </c>
      <c r="D3">
        <v>34.5</v>
      </c>
      <c r="E3">
        <v>28</v>
      </c>
      <c r="F3">
        <v>145</v>
      </c>
      <c r="G3">
        <f t="shared" ref="G3:G66" si="0">IF(OR(ISBLANK(C3)),"",D3-E3+F3)</f>
        <v>151.5</v>
      </c>
      <c r="H3" s="48">
        <f>VLOOKUP(Tab_ConsoBar[[#This Row],[Boissons]],TabListeProduits[],3,0)</f>
        <v>0</v>
      </c>
      <c r="I3" s="48">
        <f>VLOOKUP(Tab_ConsoBar[[#This Row],[Boissons]],TabListeProduits[],2,0)</f>
        <v>0</v>
      </c>
      <c r="J3" s="48">
        <f>(Tab_ConsoBar[[#This Row],[Prix de vente]]-Tab_ConsoBar[[#This Row],[Prix Achat]])*Tab_ConsoBar[[#This Row],[Boissons Consommées]]</f>
        <v>0</v>
      </c>
      <c r="K3" s="48">
        <f>Tab_ConsoBar[[#This Row],[Boissons Consommées]]*Tab_ConsoBar[[#This Row],[Prix de vente]]</f>
        <v>0</v>
      </c>
      <c r="L3" t="str">
        <f>TEXT(Tab_ConsoBar[[#This Row],[Date]],"mmmm")</f>
        <v>décembre</v>
      </c>
      <c r="M3">
        <f>YEAR(Tab_ConsoBar[[#This Row],[Date]])</f>
        <v>2018</v>
      </c>
    </row>
    <row r="4" spans="1:13" x14ac:dyDescent="0.3">
      <c r="A4">
        <v>2</v>
      </c>
      <c r="B4" s="47" t="s">
        <v>52</v>
      </c>
      <c r="C4" t="s">
        <v>23</v>
      </c>
      <c r="D4">
        <v>12</v>
      </c>
      <c r="E4">
        <v>24</v>
      </c>
      <c r="F4">
        <v>87</v>
      </c>
      <c r="G4">
        <f t="shared" si="0"/>
        <v>75</v>
      </c>
      <c r="H4" s="48">
        <f>VLOOKUP(Tab_ConsoBar[[#This Row],[Boissons]],TabListeProduits[],3,0)</f>
        <v>4.5</v>
      </c>
      <c r="I4" s="48">
        <f>VLOOKUP(Tab_ConsoBar[[#This Row],[Boissons]],TabListeProduits[],2,0)</f>
        <v>2.48</v>
      </c>
      <c r="J4" s="48">
        <f>(Tab_ConsoBar[[#This Row],[Prix de vente]]-Tab_ConsoBar[[#This Row],[Prix Achat]])*Tab_ConsoBar[[#This Row],[Boissons Consommées]]</f>
        <v>151.5</v>
      </c>
      <c r="K4" s="48">
        <f>Tab_ConsoBar[[#This Row],[Boissons Consommées]]*Tab_ConsoBar[[#This Row],[Prix de vente]]</f>
        <v>337.5</v>
      </c>
      <c r="L4" t="str">
        <f>TEXT(Tab_ConsoBar[[#This Row],[Date]],"mmmm")</f>
        <v>décembre</v>
      </c>
      <c r="M4">
        <f>YEAR(Tab_ConsoBar[[#This Row],[Date]])</f>
        <v>2018</v>
      </c>
    </row>
    <row r="5" spans="1:13" x14ac:dyDescent="0.3">
      <c r="A5">
        <v>3</v>
      </c>
      <c r="B5" s="47" t="s">
        <v>52</v>
      </c>
      <c r="C5" t="s">
        <v>5</v>
      </c>
      <c r="D5">
        <v>27</v>
      </c>
      <c r="E5">
        <v>36</v>
      </c>
      <c r="F5">
        <v>123</v>
      </c>
      <c r="G5">
        <f t="shared" si="0"/>
        <v>114</v>
      </c>
      <c r="H5" s="48">
        <f>VLOOKUP(Tab_ConsoBar[[#This Row],[Boissons]],TabListeProduits[],3,0)</f>
        <v>3</v>
      </c>
      <c r="I5" s="48">
        <f>VLOOKUP(Tab_ConsoBar[[#This Row],[Boissons]],TabListeProduits[],2,0)</f>
        <v>1.58</v>
      </c>
      <c r="J5" s="48">
        <f>(Tab_ConsoBar[[#This Row],[Prix de vente]]-Tab_ConsoBar[[#This Row],[Prix Achat]])*Tab_ConsoBar[[#This Row],[Boissons Consommées]]</f>
        <v>161.88</v>
      </c>
      <c r="K5" s="48">
        <f>Tab_ConsoBar[[#This Row],[Boissons Consommées]]*Tab_ConsoBar[[#This Row],[Prix de vente]]</f>
        <v>342</v>
      </c>
      <c r="L5" t="str">
        <f>TEXT(Tab_ConsoBar[[#This Row],[Date]],"mmmm")</f>
        <v>décembre</v>
      </c>
      <c r="M5">
        <f>YEAR(Tab_ConsoBar[[#This Row],[Date]])</f>
        <v>2018</v>
      </c>
    </row>
    <row r="6" spans="1:13" x14ac:dyDescent="0.3">
      <c r="A6">
        <v>4</v>
      </c>
      <c r="B6" s="47" t="s">
        <v>52</v>
      </c>
      <c r="C6" t="s">
        <v>3</v>
      </c>
      <c r="D6">
        <v>12</v>
      </c>
      <c r="E6">
        <v>11.5</v>
      </c>
      <c r="F6">
        <v>35</v>
      </c>
      <c r="G6">
        <f t="shared" si="0"/>
        <v>35.5</v>
      </c>
      <c r="H6" s="48">
        <f>VLOOKUP(Tab_ConsoBar[[#This Row],[Boissons]],TabListeProduits[],3,0)</f>
        <v>3</v>
      </c>
      <c r="I6" s="48">
        <f>VLOOKUP(Tab_ConsoBar[[#This Row],[Boissons]],TabListeProduits[],2,0)</f>
        <v>1.5</v>
      </c>
      <c r="J6" s="48">
        <f>(Tab_ConsoBar[[#This Row],[Prix de vente]]-Tab_ConsoBar[[#This Row],[Prix Achat]])*Tab_ConsoBar[[#This Row],[Boissons Consommées]]</f>
        <v>53.25</v>
      </c>
      <c r="K6" s="48">
        <f>Tab_ConsoBar[[#This Row],[Boissons Consommées]]*Tab_ConsoBar[[#This Row],[Prix de vente]]</f>
        <v>106.5</v>
      </c>
      <c r="L6" t="str">
        <f>TEXT(Tab_ConsoBar[[#This Row],[Date]],"mmmm")</f>
        <v>décembre</v>
      </c>
      <c r="M6">
        <f>YEAR(Tab_ConsoBar[[#This Row],[Date]])</f>
        <v>2018</v>
      </c>
    </row>
    <row r="7" spans="1:13" x14ac:dyDescent="0.3">
      <c r="A7">
        <v>5</v>
      </c>
      <c r="B7" s="47" t="s">
        <v>52</v>
      </c>
      <c r="C7" t="s">
        <v>7</v>
      </c>
      <c r="D7">
        <v>21</v>
      </c>
      <c r="E7">
        <v>14</v>
      </c>
      <c r="F7">
        <v>56</v>
      </c>
      <c r="G7">
        <f t="shared" si="0"/>
        <v>63</v>
      </c>
      <c r="H7" s="48">
        <f>VLOOKUP(Tab_ConsoBar[[#This Row],[Boissons]],TabListeProduits[],3,0)</f>
        <v>1.5</v>
      </c>
      <c r="I7" s="48">
        <f>VLOOKUP(Tab_ConsoBar[[#This Row],[Boissons]],TabListeProduits[],2,0)</f>
        <v>0.46</v>
      </c>
      <c r="J7" s="48">
        <f>(Tab_ConsoBar[[#This Row],[Prix de vente]]-Tab_ConsoBar[[#This Row],[Prix Achat]])*Tab_ConsoBar[[#This Row],[Boissons Consommées]]</f>
        <v>65.52</v>
      </c>
      <c r="K7" s="48">
        <f>Tab_ConsoBar[[#This Row],[Boissons Consommées]]*Tab_ConsoBar[[#This Row],[Prix de vente]]</f>
        <v>94.5</v>
      </c>
      <c r="L7" t="str">
        <f>TEXT(Tab_ConsoBar[[#This Row],[Date]],"mmmm")</f>
        <v>décembre</v>
      </c>
      <c r="M7">
        <f>YEAR(Tab_ConsoBar[[#This Row],[Date]])</f>
        <v>2018</v>
      </c>
    </row>
    <row r="8" spans="1:13" x14ac:dyDescent="0.3">
      <c r="A8">
        <v>6</v>
      </c>
      <c r="B8" s="47" t="s">
        <v>52</v>
      </c>
      <c r="C8" t="s">
        <v>8</v>
      </c>
      <c r="D8">
        <v>18</v>
      </c>
      <c r="E8">
        <v>25</v>
      </c>
      <c r="F8">
        <v>18</v>
      </c>
      <c r="G8">
        <f t="shared" si="0"/>
        <v>11</v>
      </c>
      <c r="H8" s="48">
        <f>VLOOKUP(Tab_ConsoBar[[#This Row],[Boissons]],TabListeProduits[],3,0)</f>
        <v>1.5</v>
      </c>
      <c r="I8" s="48">
        <f>VLOOKUP(Tab_ConsoBar[[#This Row],[Boissons]],TabListeProduits[],2,0)</f>
        <v>0.5</v>
      </c>
      <c r="J8" s="48">
        <f>(Tab_ConsoBar[[#This Row],[Prix de vente]]-Tab_ConsoBar[[#This Row],[Prix Achat]])*Tab_ConsoBar[[#This Row],[Boissons Consommées]]</f>
        <v>11</v>
      </c>
      <c r="K8" s="48">
        <f>Tab_ConsoBar[[#This Row],[Boissons Consommées]]*Tab_ConsoBar[[#This Row],[Prix de vente]]</f>
        <v>16.5</v>
      </c>
      <c r="L8" t="str">
        <f>TEXT(Tab_ConsoBar[[#This Row],[Date]],"mmmm")</f>
        <v>décembre</v>
      </c>
      <c r="M8">
        <f>YEAR(Tab_ConsoBar[[#This Row],[Date]])</f>
        <v>2018</v>
      </c>
    </row>
    <row r="9" spans="1:13" x14ac:dyDescent="0.3">
      <c r="A9">
        <v>7</v>
      </c>
      <c r="B9" s="47" t="s">
        <v>52</v>
      </c>
      <c r="C9" t="s">
        <v>9</v>
      </c>
      <c r="D9">
        <v>10</v>
      </c>
      <c r="E9">
        <v>10</v>
      </c>
      <c r="F9">
        <v>6</v>
      </c>
      <c r="G9">
        <f t="shared" si="0"/>
        <v>6</v>
      </c>
      <c r="H9" s="48">
        <f>VLOOKUP(Tab_ConsoBar[[#This Row],[Boissons]],TabListeProduits[],3,0)</f>
        <v>0</v>
      </c>
      <c r="I9" s="48">
        <f>VLOOKUP(Tab_ConsoBar[[#This Row],[Boissons]],TabListeProduits[],2,0)</f>
        <v>0</v>
      </c>
      <c r="J9" s="48">
        <f>(Tab_ConsoBar[[#This Row],[Prix de vente]]-Tab_ConsoBar[[#This Row],[Prix Achat]])*Tab_ConsoBar[[#This Row],[Boissons Consommées]]</f>
        <v>0</v>
      </c>
      <c r="K9" s="48">
        <f>Tab_ConsoBar[[#This Row],[Boissons Consommées]]*Tab_ConsoBar[[#This Row],[Prix de vente]]</f>
        <v>0</v>
      </c>
      <c r="L9" t="str">
        <f>TEXT(Tab_ConsoBar[[#This Row],[Date]],"mmmm")</f>
        <v>décembre</v>
      </c>
      <c r="M9">
        <f>YEAR(Tab_ConsoBar[[#This Row],[Date]])</f>
        <v>2018</v>
      </c>
    </row>
    <row r="10" spans="1:13" x14ac:dyDescent="0.3">
      <c r="A10">
        <v>8</v>
      </c>
      <c r="B10" s="47" t="s">
        <v>52</v>
      </c>
      <c r="C10" t="s">
        <v>10</v>
      </c>
      <c r="D10">
        <v>15</v>
      </c>
      <c r="E10">
        <v>8</v>
      </c>
      <c r="F10">
        <v>0</v>
      </c>
      <c r="G10">
        <f t="shared" si="0"/>
        <v>7</v>
      </c>
      <c r="H10" s="48">
        <f>VLOOKUP(Tab_ConsoBar[[#This Row],[Boissons]],TabListeProduits[],3,0)</f>
        <v>1.5</v>
      </c>
      <c r="I10" s="48">
        <f>VLOOKUP(Tab_ConsoBar[[#This Row],[Boissons]],TabListeProduits[],2,0)</f>
        <v>0.56999999999999995</v>
      </c>
      <c r="J10" s="48">
        <f>(Tab_ConsoBar[[#This Row],[Prix de vente]]-Tab_ConsoBar[[#This Row],[Prix Achat]])*Tab_ConsoBar[[#This Row],[Boissons Consommées]]</f>
        <v>6.5100000000000007</v>
      </c>
      <c r="K10" s="48">
        <f>Tab_ConsoBar[[#This Row],[Boissons Consommées]]*Tab_ConsoBar[[#This Row],[Prix de vente]]</f>
        <v>10.5</v>
      </c>
      <c r="L10" t="str">
        <f>TEXT(Tab_ConsoBar[[#This Row],[Date]],"mmmm")</f>
        <v>décembre</v>
      </c>
      <c r="M10">
        <f>YEAR(Tab_ConsoBar[[#This Row],[Date]])</f>
        <v>2018</v>
      </c>
    </row>
    <row r="11" spans="1:13" x14ac:dyDescent="0.3">
      <c r="A11">
        <v>9</v>
      </c>
      <c r="B11" s="47" t="s">
        <v>52</v>
      </c>
      <c r="C11" t="s">
        <v>11</v>
      </c>
      <c r="D11">
        <v>10</v>
      </c>
      <c r="E11">
        <v>28</v>
      </c>
      <c r="F11">
        <v>36</v>
      </c>
      <c r="G11">
        <f t="shared" si="0"/>
        <v>18</v>
      </c>
      <c r="H11" s="48">
        <f>VLOOKUP(Tab_ConsoBar[[#This Row],[Boissons]],TabListeProduits[],3,0)</f>
        <v>0.6</v>
      </c>
      <c r="I11" s="48">
        <f>VLOOKUP(Tab_ConsoBar[[#This Row],[Boissons]],TabListeProduits[],2,0)</f>
        <v>0.14000000000000001</v>
      </c>
      <c r="J11" s="48">
        <f>(Tab_ConsoBar[[#This Row],[Prix de vente]]-Tab_ConsoBar[[#This Row],[Prix Achat]])*Tab_ConsoBar[[#This Row],[Boissons Consommées]]</f>
        <v>8.2799999999999994</v>
      </c>
      <c r="K11" s="48">
        <f>Tab_ConsoBar[[#This Row],[Boissons Consommées]]*Tab_ConsoBar[[#This Row],[Prix de vente]]</f>
        <v>10.799999999999999</v>
      </c>
      <c r="L11" t="str">
        <f>TEXT(Tab_ConsoBar[[#This Row],[Date]],"mmmm")</f>
        <v>décembre</v>
      </c>
      <c r="M11">
        <f>YEAR(Tab_ConsoBar[[#This Row],[Date]])</f>
        <v>2018</v>
      </c>
    </row>
    <row r="12" spans="1:13" x14ac:dyDescent="0.3">
      <c r="A12">
        <v>10</v>
      </c>
      <c r="B12" s="47" t="s">
        <v>52</v>
      </c>
      <c r="C12" t="s">
        <v>12</v>
      </c>
      <c r="D12">
        <v>12</v>
      </c>
      <c r="E12">
        <v>21</v>
      </c>
      <c r="F12">
        <v>14</v>
      </c>
      <c r="G12">
        <f t="shared" si="0"/>
        <v>5</v>
      </c>
      <c r="H12" s="48">
        <f>VLOOKUP(Tab_ConsoBar[[#This Row],[Boissons]],TabListeProduits[],3,0)</f>
        <v>10</v>
      </c>
      <c r="I12" s="48">
        <f>VLOOKUP(Tab_ConsoBar[[#This Row],[Boissons]],TabListeProduits[],2,0)</f>
        <v>7.56</v>
      </c>
      <c r="J12" s="48">
        <f>(Tab_ConsoBar[[#This Row],[Prix de vente]]-Tab_ConsoBar[[#This Row],[Prix Achat]])*Tab_ConsoBar[[#This Row],[Boissons Consommées]]</f>
        <v>12.200000000000003</v>
      </c>
      <c r="K12" s="48">
        <f>Tab_ConsoBar[[#This Row],[Boissons Consommées]]*Tab_ConsoBar[[#This Row],[Prix de vente]]</f>
        <v>50</v>
      </c>
      <c r="L12" t="str">
        <f>TEXT(Tab_ConsoBar[[#This Row],[Date]],"mmmm")</f>
        <v>décembre</v>
      </c>
      <c r="M12">
        <f>YEAR(Tab_ConsoBar[[#This Row],[Date]])</f>
        <v>2018</v>
      </c>
    </row>
    <row r="13" spans="1:13" x14ac:dyDescent="0.3">
      <c r="A13">
        <v>11</v>
      </c>
      <c r="B13" s="47" t="s">
        <v>52</v>
      </c>
      <c r="C13" t="s">
        <v>19</v>
      </c>
      <c r="D13">
        <v>15</v>
      </c>
      <c r="E13">
        <v>17</v>
      </c>
      <c r="F13">
        <v>9</v>
      </c>
      <c r="G13">
        <f t="shared" si="0"/>
        <v>7</v>
      </c>
      <c r="H13" s="48">
        <f>VLOOKUP(Tab_ConsoBar[[#This Row],[Boissons]],TabListeProduits[],3,0)</f>
        <v>1.5</v>
      </c>
      <c r="I13" s="48">
        <f>VLOOKUP(Tab_ConsoBar[[#This Row],[Boissons]],TabListeProduits[],2,0)</f>
        <v>0.22</v>
      </c>
      <c r="J13" s="48">
        <f>(Tab_ConsoBar[[#This Row],[Prix de vente]]-Tab_ConsoBar[[#This Row],[Prix Achat]])*Tab_ConsoBar[[#This Row],[Boissons Consommées]]</f>
        <v>8.9600000000000009</v>
      </c>
      <c r="K13" s="48">
        <f>Tab_ConsoBar[[#This Row],[Boissons Consommées]]*Tab_ConsoBar[[#This Row],[Prix de vente]]</f>
        <v>10.5</v>
      </c>
      <c r="L13" t="str">
        <f>TEXT(Tab_ConsoBar[[#This Row],[Date]],"mmmm")</f>
        <v>décembre</v>
      </c>
      <c r="M13">
        <f>YEAR(Tab_ConsoBar[[#This Row],[Date]])</f>
        <v>2018</v>
      </c>
    </row>
    <row r="14" spans="1:13" x14ac:dyDescent="0.3">
      <c r="A14">
        <v>12</v>
      </c>
      <c r="B14" s="47" t="s">
        <v>53</v>
      </c>
      <c r="C14" t="s">
        <v>14</v>
      </c>
      <c r="D14">
        <v>0</v>
      </c>
      <c r="E14">
        <v>0</v>
      </c>
      <c r="F14">
        <v>4</v>
      </c>
      <c r="G14">
        <f t="shared" si="0"/>
        <v>4</v>
      </c>
      <c r="H14" s="48">
        <f>VLOOKUP(Tab_ConsoBar[[#This Row],[Boissons]],TabListeProduits[],3,0)</f>
        <v>0.5</v>
      </c>
      <c r="I14" s="48">
        <f>VLOOKUP(Tab_ConsoBar[[#This Row],[Boissons]],TabListeProduits[],2,0)</f>
        <v>0.1</v>
      </c>
      <c r="J14" s="48">
        <f>(Tab_ConsoBar[[#This Row],[Prix de vente]]-Tab_ConsoBar[[#This Row],[Prix Achat]])*Tab_ConsoBar[[#This Row],[Boissons Consommées]]</f>
        <v>1.6</v>
      </c>
      <c r="K14" s="48">
        <f>Tab_ConsoBar[[#This Row],[Boissons Consommées]]*Tab_ConsoBar[[#This Row],[Prix de vente]]</f>
        <v>2</v>
      </c>
      <c r="L14" t="str">
        <f>TEXT(Tab_ConsoBar[[#This Row],[Date]],"mmmm")</f>
        <v>octobre</v>
      </c>
      <c r="M14">
        <f>YEAR(Tab_ConsoBar[[#This Row],[Date]])</f>
        <v>2018</v>
      </c>
    </row>
    <row r="15" spans="1:13" x14ac:dyDescent="0.3">
      <c r="A15">
        <v>13</v>
      </c>
      <c r="B15" s="47" t="s">
        <v>53</v>
      </c>
      <c r="C15" t="s">
        <v>19</v>
      </c>
      <c r="D15">
        <v>15</v>
      </c>
      <c r="E15">
        <v>4</v>
      </c>
      <c r="F15">
        <v>10</v>
      </c>
      <c r="G15">
        <f t="shared" si="0"/>
        <v>21</v>
      </c>
      <c r="H15" s="48">
        <f>VLOOKUP(Tab_ConsoBar[[#This Row],[Boissons]],TabListeProduits[],3,0)</f>
        <v>1.5</v>
      </c>
      <c r="I15" s="48">
        <f>VLOOKUP(Tab_ConsoBar[[#This Row],[Boissons]],TabListeProduits[],2,0)</f>
        <v>0.22</v>
      </c>
      <c r="J15" s="48">
        <f>(Tab_ConsoBar[[#This Row],[Prix de vente]]-Tab_ConsoBar[[#This Row],[Prix Achat]])*Tab_ConsoBar[[#This Row],[Boissons Consommées]]</f>
        <v>26.88</v>
      </c>
      <c r="K15" s="48">
        <f>Tab_ConsoBar[[#This Row],[Boissons Consommées]]*Tab_ConsoBar[[#This Row],[Prix de vente]]</f>
        <v>31.5</v>
      </c>
      <c r="L15" t="str">
        <f>TEXT(Tab_ConsoBar[[#This Row],[Date]],"mmmm")</f>
        <v>octobre</v>
      </c>
      <c r="M15">
        <f>YEAR(Tab_ConsoBar[[#This Row],[Date]])</f>
        <v>2018</v>
      </c>
    </row>
    <row r="16" spans="1:13" x14ac:dyDescent="0.3">
      <c r="A16">
        <v>14</v>
      </c>
      <c r="B16" s="47" t="s">
        <v>54</v>
      </c>
      <c r="C16" t="s">
        <v>23</v>
      </c>
      <c r="D16">
        <v>28</v>
      </c>
      <c r="E16">
        <v>37</v>
      </c>
      <c r="F16">
        <v>70</v>
      </c>
      <c r="G16">
        <f t="shared" si="0"/>
        <v>61</v>
      </c>
      <c r="H16" s="48">
        <f>VLOOKUP(Tab_ConsoBar[[#This Row],[Boissons]],TabListeProduits[],3,0)</f>
        <v>4.5</v>
      </c>
      <c r="I16" s="48">
        <f>VLOOKUP(Tab_ConsoBar[[#This Row],[Boissons]],TabListeProduits[],2,0)</f>
        <v>2.48</v>
      </c>
      <c r="J16" s="48">
        <f>(Tab_ConsoBar[[#This Row],[Prix de vente]]-Tab_ConsoBar[[#This Row],[Prix Achat]])*Tab_ConsoBar[[#This Row],[Boissons Consommées]]</f>
        <v>123.22</v>
      </c>
      <c r="K16" s="48">
        <f>Tab_ConsoBar[[#This Row],[Boissons Consommées]]*Tab_ConsoBar[[#This Row],[Prix de vente]]</f>
        <v>274.5</v>
      </c>
      <c r="L16" t="str">
        <f>TEXT(Tab_ConsoBar[[#This Row],[Date]],"mmmm")</f>
        <v>janvier</v>
      </c>
      <c r="M16">
        <f>YEAR(Tab_ConsoBar[[#This Row],[Date]])</f>
        <v>2018</v>
      </c>
    </row>
    <row r="17" spans="1:13" x14ac:dyDescent="0.3">
      <c r="A17">
        <v>15</v>
      </c>
      <c r="B17" s="47" t="s">
        <v>54</v>
      </c>
      <c r="C17" t="s">
        <v>5</v>
      </c>
      <c r="D17">
        <v>32.5</v>
      </c>
      <c r="E17">
        <v>28.5</v>
      </c>
      <c r="F17">
        <v>142</v>
      </c>
      <c r="G17">
        <f t="shared" si="0"/>
        <v>146</v>
      </c>
      <c r="H17" s="48">
        <f>VLOOKUP(Tab_ConsoBar[[#This Row],[Boissons]],TabListeProduits[],3,0)</f>
        <v>3</v>
      </c>
      <c r="I17" s="48">
        <f>VLOOKUP(Tab_ConsoBar[[#This Row],[Boissons]],TabListeProduits[],2,0)</f>
        <v>1.58</v>
      </c>
      <c r="J17" s="48">
        <f>(Tab_ConsoBar[[#This Row],[Prix de vente]]-Tab_ConsoBar[[#This Row],[Prix Achat]])*Tab_ConsoBar[[#This Row],[Boissons Consommées]]</f>
        <v>207.32</v>
      </c>
      <c r="K17" s="48">
        <f>Tab_ConsoBar[[#This Row],[Boissons Consommées]]*Tab_ConsoBar[[#This Row],[Prix de vente]]</f>
        <v>438</v>
      </c>
      <c r="L17" t="str">
        <f>TEXT(Tab_ConsoBar[[#This Row],[Date]],"mmmm")</f>
        <v>janvier</v>
      </c>
      <c r="M17">
        <f>YEAR(Tab_ConsoBar[[#This Row],[Date]])</f>
        <v>2018</v>
      </c>
    </row>
    <row r="18" spans="1:13" x14ac:dyDescent="0.3">
      <c r="A18">
        <v>16</v>
      </c>
      <c r="B18" s="47" t="s">
        <v>54</v>
      </c>
      <c r="C18" t="s">
        <v>3</v>
      </c>
      <c r="D18">
        <v>16.5</v>
      </c>
      <c r="E18">
        <v>13</v>
      </c>
      <c r="F18">
        <v>15</v>
      </c>
      <c r="G18">
        <f t="shared" si="0"/>
        <v>18.5</v>
      </c>
      <c r="H18" s="48">
        <f>VLOOKUP(Tab_ConsoBar[[#This Row],[Boissons]],TabListeProduits[],3,0)</f>
        <v>3</v>
      </c>
      <c r="I18" s="48">
        <f>VLOOKUP(Tab_ConsoBar[[#This Row],[Boissons]],TabListeProduits[],2,0)</f>
        <v>1.5</v>
      </c>
      <c r="J18" s="48">
        <f>(Tab_ConsoBar[[#This Row],[Prix de vente]]-Tab_ConsoBar[[#This Row],[Prix Achat]])*Tab_ConsoBar[[#This Row],[Boissons Consommées]]</f>
        <v>27.75</v>
      </c>
      <c r="K18" s="48">
        <f>Tab_ConsoBar[[#This Row],[Boissons Consommées]]*Tab_ConsoBar[[#This Row],[Prix de vente]]</f>
        <v>55.5</v>
      </c>
      <c r="L18" t="str">
        <f>TEXT(Tab_ConsoBar[[#This Row],[Date]],"mmmm")</f>
        <v>janvier</v>
      </c>
      <c r="M18">
        <f>YEAR(Tab_ConsoBar[[#This Row],[Date]])</f>
        <v>2018</v>
      </c>
    </row>
    <row r="19" spans="1:13" x14ac:dyDescent="0.3">
      <c r="A19">
        <v>17</v>
      </c>
      <c r="B19" s="47" t="s">
        <v>54</v>
      </c>
      <c r="C19" t="s">
        <v>7</v>
      </c>
      <c r="D19">
        <v>23</v>
      </c>
      <c r="E19">
        <v>16</v>
      </c>
      <c r="F19">
        <v>72</v>
      </c>
      <c r="G19">
        <f t="shared" si="0"/>
        <v>79</v>
      </c>
      <c r="H19" s="48">
        <f>VLOOKUP(Tab_ConsoBar[[#This Row],[Boissons]],TabListeProduits[],3,0)</f>
        <v>1.5</v>
      </c>
      <c r="I19" s="48">
        <f>VLOOKUP(Tab_ConsoBar[[#This Row],[Boissons]],TabListeProduits[],2,0)</f>
        <v>0.46</v>
      </c>
      <c r="J19" s="48">
        <f>(Tab_ConsoBar[[#This Row],[Prix de vente]]-Tab_ConsoBar[[#This Row],[Prix Achat]])*Tab_ConsoBar[[#This Row],[Boissons Consommées]]</f>
        <v>82.16</v>
      </c>
      <c r="K19" s="48">
        <f>Tab_ConsoBar[[#This Row],[Boissons Consommées]]*Tab_ConsoBar[[#This Row],[Prix de vente]]</f>
        <v>118.5</v>
      </c>
      <c r="L19" t="str">
        <f>TEXT(Tab_ConsoBar[[#This Row],[Date]],"mmmm")</f>
        <v>janvier</v>
      </c>
      <c r="M19">
        <f>YEAR(Tab_ConsoBar[[#This Row],[Date]])</f>
        <v>2018</v>
      </c>
    </row>
    <row r="20" spans="1:13" x14ac:dyDescent="0.3">
      <c r="A20">
        <v>18</v>
      </c>
      <c r="B20" s="47" t="s">
        <v>54</v>
      </c>
      <c r="C20" t="s">
        <v>8</v>
      </c>
      <c r="D20">
        <v>25</v>
      </c>
      <c r="E20">
        <v>25</v>
      </c>
      <c r="F20">
        <v>27</v>
      </c>
      <c r="G20">
        <f t="shared" si="0"/>
        <v>27</v>
      </c>
      <c r="H20" s="48">
        <f>VLOOKUP(Tab_ConsoBar[[#This Row],[Boissons]],TabListeProduits[],3,0)</f>
        <v>1.5</v>
      </c>
      <c r="I20" s="48">
        <f>VLOOKUP(Tab_ConsoBar[[#This Row],[Boissons]],TabListeProduits[],2,0)</f>
        <v>0.5</v>
      </c>
      <c r="J20" s="48">
        <f>(Tab_ConsoBar[[#This Row],[Prix de vente]]-Tab_ConsoBar[[#This Row],[Prix Achat]])*Tab_ConsoBar[[#This Row],[Boissons Consommées]]</f>
        <v>27</v>
      </c>
      <c r="K20" s="48">
        <f>Tab_ConsoBar[[#This Row],[Boissons Consommées]]*Tab_ConsoBar[[#This Row],[Prix de vente]]</f>
        <v>40.5</v>
      </c>
      <c r="L20" t="str">
        <f>TEXT(Tab_ConsoBar[[#This Row],[Date]],"mmmm")</f>
        <v>janvier</v>
      </c>
      <c r="M20">
        <f>YEAR(Tab_ConsoBar[[#This Row],[Date]])</f>
        <v>2018</v>
      </c>
    </row>
    <row r="21" spans="1:13" x14ac:dyDescent="0.3">
      <c r="A21">
        <v>19</v>
      </c>
      <c r="B21" s="47" t="s">
        <v>54</v>
      </c>
      <c r="C21" t="s">
        <v>9</v>
      </c>
      <c r="D21">
        <v>4</v>
      </c>
      <c r="E21">
        <v>4</v>
      </c>
      <c r="F21">
        <v>0</v>
      </c>
      <c r="G21">
        <f t="shared" si="0"/>
        <v>0</v>
      </c>
      <c r="H21" s="48">
        <f>VLOOKUP(Tab_ConsoBar[[#This Row],[Boissons]],TabListeProduits[],3,0)</f>
        <v>0</v>
      </c>
      <c r="I21" s="48">
        <f>VLOOKUP(Tab_ConsoBar[[#This Row],[Boissons]],TabListeProduits[],2,0)</f>
        <v>0</v>
      </c>
      <c r="J21" s="48">
        <f>(Tab_ConsoBar[[#This Row],[Prix de vente]]-Tab_ConsoBar[[#This Row],[Prix Achat]])*Tab_ConsoBar[[#This Row],[Boissons Consommées]]</f>
        <v>0</v>
      </c>
      <c r="K21" s="48">
        <f>Tab_ConsoBar[[#This Row],[Boissons Consommées]]*Tab_ConsoBar[[#This Row],[Prix de vente]]</f>
        <v>0</v>
      </c>
      <c r="L21" t="str">
        <f>TEXT(Tab_ConsoBar[[#This Row],[Date]],"mmmm")</f>
        <v>janvier</v>
      </c>
      <c r="M21">
        <f>YEAR(Tab_ConsoBar[[#This Row],[Date]])</f>
        <v>2018</v>
      </c>
    </row>
    <row r="22" spans="1:13" x14ac:dyDescent="0.3">
      <c r="A22">
        <v>20</v>
      </c>
      <c r="B22" s="47" t="s">
        <v>54</v>
      </c>
      <c r="C22" t="s">
        <v>10</v>
      </c>
      <c r="D22">
        <v>14</v>
      </c>
      <c r="E22">
        <v>11</v>
      </c>
      <c r="F22">
        <v>0</v>
      </c>
      <c r="G22">
        <f t="shared" si="0"/>
        <v>3</v>
      </c>
      <c r="H22" s="48">
        <f>VLOOKUP(Tab_ConsoBar[[#This Row],[Boissons]],TabListeProduits[],3,0)</f>
        <v>1.5</v>
      </c>
      <c r="I22" s="48">
        <f>VLOOKUP(Tab_ConsoBar[[#This Row],[Boissons]],TabListeProduits[],2,0)</f>
        <v>0.56999999999999995</v>
      </c>
      <c r="J22" s="48">
        <f>(Tab_ConsoBar[[#This Row],[Prix de vente]]-Tab_ConsoBar[[#This Row],[Prix Achat]])*Tab_ConsoBar[[#This Row],[Boissons Consommées]]</f>
        <v>2.79</v>
      </c>
      <c r="K22" s="48">
        <f>Tab_ConsoBar[[#This Row],[Boissons Consommées]]*Tab_ConsoBar[[#This Row],[Prix de vente]]</f>
        <v>4.5</v>
      </c>
      <c r="L22" t="str">
        <f>TEXT(Tab_ConsoBar[[#This Row],[Date]],"mmmm")</f>
        <v>janvier</v>
      </c>
      <c r="M22">
        <f>YEAR(Tab_ConsoBar[[#This Row],[Date]])</f>
        <v>2018</v>
      </c>
    </row>
    <row r="23" spans="1:13" x14ac:dyDescent="0.3">
      <c r="A23">
        <v>21</v>
      </c>
      <c r="B23" s="47" t="s">
        <v>54</v>
      </c>
      <c r="C23" t="s">
        <v>12</v>
      </c>
      <c r="D23">
        <v>13</v>
      </c>
      <c r="E23">
        <v>16</v>
      </c>
      <c r="F23">
        <v>9</v>
      </c>
      <c r="G23">
        <f t="shared" si="0"/>
        <v>6</v>
      </c>
      <c r="H23" s="48">
        <f>VLOOKUP(Tab_ConsoBar[[#This Row],[Boissons]],TabListeProduits[],3,0)</f>
        <v>10</v>
      </c>
      <c r="I23" s="48">
        <f>VLOOKUP(Tab_ConsoBar[[#This Row],[Boissons]],TabListeProduits[],2,0)</f>
        <v>7.56</v>
      </c>
      <c r="J23" s="48">
        <f>(Tab_ConsoBar[[#This Row],[Prix de vente]]-Tab_ConsoBar[[#This Row],[Prix Achat]])*Tab_ConsoBar[[#This Row],[Boissons Consommées]]</f>
        <v>14.640000000000002</v>
      </c>
      <c r="K23" s="48">
        <f>Tab_ConsoBar[[#This Row],[Boissons Consommées]]*Tab_ConsoBar[[#This Row],[Prix de vente]]</f>
        <v>60</v>
      </c>
      <c r="L23" t="str">
        <f>TEXT(Tab_ConsoBar[[#This Row],[Date]],"mmmm")</f>
        <v>janvier</v>
      </c>
      <c r="M23">
        <f>YEAR(Tab_ConsoBar[[#This Row],[Date]])</f>
        <v>2018</v>
      </c>
    </row>
    <row r="24" spans="1:13" x14ac:dyDescent="0.3">
      <c r="A24">
        <v>22</v>
      </c>
      <c r="B24" s="47" t="s">
        <v>54</v>
      </c>
      <c r="C24" t="s">
        <v>13</v>
      </c>
      <c r="D24">
        <v>20</v>
      </c>
      <c r="E24">
        <v>18</v>
      </c>
      <c r="F24">
        <v>16</v>
      </c>
      <c r="G24">
        <f t="shared" si="0"/>
        <v>18</v>
      </c>
      <c r="H24" s="48">
        <f>VLOOKUP(Tab_ConsoBar[[#This Row],[Boissons]],TabListeProduits[],3,0)</f>
        <v>1.5</v>
      </c>
      <c r="I24" s="48">
        <f>VLOOKUP(Tab_ConsoBar[[#This Row],[Boissons]],TabListeProduits[],2,0)</f>
        <v>0.68</v>
      </c>
      <c r="J24" s="48">
        <f>(Tab_ConsoBar[[#This Row],[Prix de vente]]-Tab_ConsoBar[[#This Row],[Prix Achat]])*Tab_ConsoBar[[#This Row],[Boissons Consommées]]</f>
        <v>14.76</v>
      </c>
      <c r="K24" s="48">
        <f>Tab_ConsoBar[[#This Row],[Boissons Consommées]]*Tab_ConsoBar[[#This Row],[Prix de vente]]</f>
        <v>27</v>
      </c>
      <c r="L24" t="str">
        <f>TEXT(Tab_ConsoBar[[#This Row],[Date]],"mmmm")</f>
        <v>janvier</v>
      </c>
      <c r="M24">
        <f>YEAR(Tab_ConsoBar[[#This Row],[Date]])</f>
        <v>2018</v>
      </c>
    </row>
    <row r="25" spans="1:13" x14ac:dyDescent="0.3">
      <c r="A25">
        <v>23</v>
      </c>
      <c r="B25" s="47" t="s">
        <v>54</v>
      </c>
      <c r="C25" t="s">
        <v>19</v>
      </c>
      <c r="D25">
        <v>11</v>
      </c>
      <c r="E25">
        <v>20</v>
      </c>
      <c r="F25">
        <v>20</v>
      </c>
      <c r="G25">
        <f t="shared" si="0"/>
        <v>11</v>
      </c>
      <c r="H25" s="48">
        <f>VLOOKUP(Tab_ConsoBar[[#This Row],[Boissons]],TabListeProduits[],3,0)</f>
        <v>1.5</v>
      </c>
      <c r="I25" s="48">
        <f>VLOOKUP(Tab_ConsoBar[[#This Row],[Boissons]],TabListeProduits[],2,0)</f>
        <v>0.22</v>
      </c>
      <c r="J25" s="48">
        <f>(Tab_ConsoBar[[#This Row],[Prix de vente]]-Tab_ConsoBar[[#This Row],[Prix Achat]])*Tab_ConsoBar[[#This Row],[Boissons Consommées]]</f>
        <v>14.08</v>
      </c>
      <c r="K25" s="48">
        <f>Tab_ConsoBar[[#This Row],[Boissons Consommées]]*Tab_ConsoBar[[#This Row],[Prix de vente]]</f>
        <v>16.5</v>
      </c>
      <c r="L25" t="str">
        <f>TEXT(Tab_ConsoBar[[#This Row],[Date]],"mmmm")</f>
        <v>janvier</v>
      </c>
      <c r="M25">
        <f>YEAR(Tab_ConsoBar[[#This Row],[Date]])</f>
        <v>2018</v>
      </c>
    </row>
    <row r="26" spans="1:13" x14ac:dyDescent="0.3">
      <c r="A26">
        <v>24</v>
      </c>
      <c r="B26" s="47" t="s">
        <v>54</v>
      </c>
      <c r="C26" t="s">
        <v>15</v>
      </c>
      <c r="D26">
        <v>0</v>
      </c>
      <c r="E26">
        <v>0</v>
      </c>
      <c r="F26">
        <v>1</v>
      </c>
      <c r="G26">
        <f t="shared" si="0"/>
        <v>1</v>
      </c>
      <c r="H26" s="48">
        <f>VLOOKUP(Tab_ConsoBar[[#This Row],[Boissons]],TabListeProduits[],3,0)</f>
        <v>1</v>
      </c>
      <c r="I26" s="48">
        <f>VLOOKUP(Tab_ConsoBar[[#This Row],[Boissons]],TabListeProduits[],2,0)</f>
        <v>0.2</v>
      </c>
      <c r="J26" s="48">
        <f>(Tab_ConsoBar[[#This Row],[Prix de vente]]-Tab_ConsoBar[[#This Row],[Prix Achat]])*Tab_ConsoBar[[#This Row],[Boissons Consommées]]</f>
        <v>0.8</v>
      </c>
      <c r="K26" s="48">
        <f>Tab_ConsoBar[[#This Row],[Boissons Consommées]]*Tab_ConsoBar[[#This Row],[Prix de vente]]</f>
        <v>1</v>
      </c>
      <c r="L26" t="str">
        <f>TEXT(Tab_ConsoBar[[#This Row],[Date]],"mmmm")</f>
        <v>janvier</v>
      </c>
      <c r="M26">
        <f>YEAR(Tab_ConsoBar[[#This Row],[Date]])</f>
        <v>2018</v>
      </c>
    </row>
    <row r="27" spans="1:13" x14ac:dyDescent="0.3">
      <c r="A27">
        <v>25</v>
      </c>
      <c r="B27" s="47" t="s">
        <v>55</v>
      </c>
      <c r="C27" t="s">
        <v>6</v>
      </c>
      <c r="D27">
        <v>7.5</v>
      </c>
      <c r="E27">
        <v>24.5</v>
      </c>
      <c r="F27">
        <v>301</v>
      </c>
      <c r="G27">
        <f t="shared" si="0"/>
        <v>284</v>
      </c>
      <c r="H27" s="48">
        <f>VLOOKUP(Tab_ConsoBar[[#This Row],[Boissons]],TabListeProduits[],3,0)</f>
        <v>0</v>
      </c>
      <c r="I27" s="48">
        <f>VLOOKUP(Tab_ConsoBar[[#This Row],[Boissons]],TabListeProduits[],2,0)</f>
        <v>0</v>
      </c>
      <c r="J27" s="48">
        <f>(Tab_ConsoBar[[#This Row],[Prix de vente]]-Tab_ConsoBar[[#This Row],[Prix Achat]])*Tab_ConsoBar[[#This Row],[Boissons Consommées]]</f>
        <v>0</v>
      </c>
      <c r="K27" s="48">
        <f>Tab_ConsoBar[[#This Row],[Boissons Consommées]]*Tab_ConsoBar[[#This Row],[Prix de vente]]</f>
        <v>0</v>
      </c>
      <c r="L27" t="str">
        <f>TEXT(Tab_ConsoBar[[#This Row],[Date]],"mmmm")</f>
        <v>novembre</v>
      </c>
      <c r="M27">
        <f>YEAR(Tab_ConsoBar[[#This Row],[Date]])</f>
        <v>2018</v>
      </c>
    </row>
    <row r="28" spans="1:13" x14ac:dyDescent="0.3">
      <c r="A28">
        <v>26</v>
      </c>
      <c r="B28" s="47" t="s">
        <v>55</v>
      </c>
      <c r="C28" t="s">
        <v>23</v>
      </c>
      <c r="D28">
        <v>10</v>
      </c>
      <c r="E28">
        <v>12</v>
      </c>
      <c r="F28">
        <v>157</v>
      </c>
      <c r="G28">
        <f t="shared" si="0"/>
        <v>155</v>
      </c>
      <c r="H28" s="48">
        <f>VLOOKUP(Tab_ConsoBar[[#This Row],[Boissons]],TabListeProduits[],3,0)</f>
        <v>4.5</v>
      </c>
      <c r="I28" s="48">
        <f>VLOOKUP(Tab_ConsoBar[[#This Row],[Boissons]],TabListeProduits[],2,0)</f>
        <v>2.48</v>
      </c>
      <c r="J28" s="48">
        <f>(Tab_ConsoBar[[#This Row],[Prix de vente]]-Tab_ConsoBar[[#This Row],[Prix Achat]])*Tab_ConsoBar[[#This Row],[Boissons Consommées]]</f>
        <v>313.10000000000002</v>
      </c>
      <c r="K28" s="48">
        <f>Tab_ConsoBar[[#This Row],[Boissons Consommées]]*Tab_ConsoBar[[#This Row],[Prix de vente]]</f>
        <v>697.5</v>
      </c>
      <c r="L28" t="str">
        <f>TEXT(Tab_ConsoBar[[#This Row],[Date]],"mmmm")</f>
        <v>novembre</v>
      </c>
      <c r="M28">
        <f>YEAR(Tab_ConsoBar[[#This Row],[Date]])</f>
        <v>2018</v>
      </c>
    </row>
    <row r="29" spans="1:13" x14ac:dyDescent="0.3">
      <c r="A29">
        <v>27</v>
      </c>
      <c r="B29" s="47" t="s">
        <v>55</v>
      </c>
      <c r="C29" t="s">
        <v>5</v>
      </c>
      <c r="D29">
        <v>22</v>
      </c>
      <c r="E29">
        <v>27</v>
      </c>
      <c r="F29">
        <v>135</v>
      </c>
      <c r="G29">
        <f t="shared" si="0"/>
        <v>130</v>
      </c>
      <c r="H29" s="48">
        <f>VLOOKUP(Tab_ConsoBar[[#This Row],[Boissons]],TabListeProduits[],3,0)</f>
        <v>3</v>
      </c>
      <c r="I29" s="48">
        <f>VLOOKUP(Tab_ConsoBar[[#This Row],[Boissons]],TabListeProduits[],2,0)</f>
        <v>1.58</v>
      </c>
      <c r="J29" s="48">
        <f>(Tab_ConsoBar[[#This Row],[Prix de vente]]-Tab_ConsoBar[[#This Row],[Prix Achat]])*Tab_ConsoBar[[#This Row],[Boissons Consommées]]</f>
        <v>184.6</v>
      </c>
      <c r="K29" s="48">
        <f>Tab_ConsoBar[[#This Row],[Boissons Consommées]]*Tab_ConsoBar[[#This Row],[Prix de vente]]</f>
        <v>390</v>
      </c>
      <c r="L29" t="str">
        <f>TEXT(Tab_ConsoBar[[#This Row],[Date]],"mmmm")</f>
        <v>novembre</v>
      </c>
      <c r="M29">
        <f>YEAR(Tab_ConsoBar[[#This Row],[Date]])</f>
        <v>2018</v>
      </c>
    </row>
    <row r="30" spans="1:13" x14ac:dyDescent="0.3">
      <c r="A30">
        <v>28</v>
      </c>
      <c r="B30" s="47" t="s">
        <v>55</v>
      </c>
      <c r="C30" t="s">
        <v>3</v>
      </c>
      <c r="D30">
        <v>8.5</v>
      </c>
      <c r="E30">
        <v>12</v>
      </c>
      <c r="F30">
        <v>26</v>
      </c>
      <c r="G30">
        <f t="shared" si="0"/>
        <v>22.5</v>
      </c>
      <c r="H30" s="48">
        <f>VLOOKUP(Tab_ConsoBar[[#This Row],[Boissons]],TabListeProduits[],3,0)</f>
        <v>3</v>
      </c>
      <c r="I30" s="48">
        <f>VLOOKUP(Tab_ConsoBar[[#This Row],[Boissons]],TabListeProduits[],2,0)</f>
        <v>1.5</v>
      </c>
      <c r="J30" s="48">
        <f>(Tab_ConsoBar[[#This Row],[Prix de vente]]-Tab_ConsoBar[[#This Row],[Prix Achat]])*Tab_ConsoBar[[#This Row],[Boissons Consommées]]</f>
        <v>33.75</v>
      </c>
      <c r="K30" s="48">
        <f>Tab_ConsoBar[[#This Row],[Boissons Consommées]]*Tab_ConsoBar[[#This Row],[Prix de vente]]</f>
        <v>67.5</v>
      </c>
      <c r="L30" t="str">
        <f>TEXT(Tab_ConsoBar[[#This Row],[Date]],"mmmm")</f>
        <v>novembre</v>
      </c>
      <c r="M30">
        <f>YEAR(Tab_ConsoBar[[#This Row],[Date]])</f>
        <v>2018</v>
      </c>
    </row>
    <row r="31" spans="1:13" x14ac:dyDescent="0.3">
      <c r="A31">
        <v>29</v>
      </c>
      <c r="B31" s="47" t="s">
        <v>55</v>
      </c>
      <c r="C31" t="s">
        <v>7</v>
      </c>
      <c r="D31">
        <v>17</v>
      </c>
      <c r="E31">
        <v>21</v>
      </c>
      <c r="F31">
        <v>102</v>
      </c>
      <c r="G31">
        <f t="shared" si="0"/>
        <v>98</v>
      </c>
      <c r="H31" s="48">
        <f>VLOOKUP(Tab_ConsoBar[[#This Row],[Boissons]],TabListeProduits[],3,0)</f>
        <v>1.5</v>
      </c>
      <c r="I31" s="48">
        <f>VLOOKUP(Tab_ConsoBar[[#This Row],[Boissons]],TabListeProduits[],2,0)</f>
        <v>0.46</v>
      </c>
      <c r="J31" s="48">
        <f>(Tab_ConsoBar[[#This Row],[Prix de vente]]-Tab_ConsoBar[[#This Row],[Prix Achat]])*Tab_ConsoBar[[#This Row],[Boissons Consommées]]</f>
        <v>101.92</v>
      </c>
      <c r="K31" s="48">
        <f>Tab_ConsoBar[[#This Row],[Boissons Consommées]]*Tab_ConsoBar[[#This Row],[Prix de vente]]</f>
        <v>147</v>
      </c>
      <c r="L31" t="str">
        <f>TEXT(Tab_ConsoBar[[#This Row],[Date]],"mmmm")</f>
        <v>novembre</v>
      </c>
      <c r="M31">
        <f>YEAR(Tab_ConsoBar[[#This Row],[Date]])</f>
        <v>2018</v>
      </c>
    </row>
    <row r="32" spans="1:13" x14ac:dyDescent="0.3">
      <c r="A32">
        <v>30</v>
      </c>
      <c r="B32" s="47" t="s">
        <v>55</v>
      </c>
      <c r="C32" t="s">
        <v>8</v>
      </c>
      <c r="D32">
        <v>15</v>
      </c>
      <c r="E32">
        <v>18</v>
      </c>
      <c r="F32">
        <v>24</v>
      </c>
      <c r="G32">
        <f t="shared" si="0"/>
        <v>21</v>
      </c>
      <c r="H32" s="48">
        <f>VLOOKUP(Tab_ConsoBar[[#This Row],[Boissons]],TabListeProduits[],3,0)</f>
        <v>1.5</v>
      </c>
      <c r="I32" s="48">
        <f>VLOOKUP(Tab_ConsoBar[[#This Row],[Boissons]],TabListeProduits[],2,0)</f>
        <v>0.5</v>
      </c>
      <c r="J32" s="48">
        <f>(Tab_ConsoBar[[#This Row],[Prix de vente]]-Tab_ConsoBar[[#This Row],[Prix Achat]])*Tab_ConsoBar[[#This Row],[Boissons Consommées]]</f>
        <v>21</v>
      </c>
      <c r="K32" s="48">
        <f>Tab_ConsoBar[[#This Row],[Boissons Consommées]]*Tab_ConsoBar[[#This Row],[Prix de vente]]</f>
        <v>31.5</v>
      </c>
      <c r="L32" t="str">
        <f>TEXT(Tab_ConsoBar[[#This Row],[Date]],"mmmm")</f>
        <v>novembre</v>
      </c>
      <c r="M32">
        <f>YEAR(Tab_ConsoBar[[#This Row],[Date]])</f>
        <v>2018</v>
      </c>
    </row>
    <row r="33" spans="1:13" x14ac:dyDescent="0.3">
      <c r="A33">
        <v>31</v>
      </c>
      <c r="B33" s="47" t="s">
        <v>55</v>
      </c>
      <c r="C33" t="s">
        <v>10</v>
      </c>
      <c r="D33">
        <v>5</v>
      </c>
      <c r="E33">
        <v>15</v>
      </c>
      <c r="F33">
        <v>16</v>
      </c>
      <c r="G33">
        <f t="shared" si="0"/>
        <v>6</v>
      </c>
      <c r="H33" s="48">
        <f>VLOOKUP(Tab_ConsoBar[[#This Row],[Boissons]],TabListeProduits[],3,0)</f>
        <v>1.5</v>
      </c>
      <c r="I33" s="48">
        <f>VLOOKUP(Tab_ConsoBar[[#This Row],[Boissons]],TabListeProduits[],2,0)</f>
        <v>0.56999999999999995</v>
      </c>
      <c r="J33" s="48">
        <f>(Tab_ConsoBar[[#This Row],[Prix de vente]]-Tab_ConsoBar[[#This Row],[Prix Achat]])*Tab_ConsoBar[[#This Row],[Boissons Consommées]]</f>
        <v>5.58</v>
      </c>
      <c r="K33" s="48">
        <f>Tab_ConsoBar[[#This Row],[Boissons Consommées]]*Tab_ConsoBar[[#This Row],[Prix de vente]]</f>
        <v>9</v>
      </c>
      <c r="L33" t="str">
        <f>TEXT(Tab_ConsoBar[[#This Row],[Date]],"mmmm")</f>
        <v>novembre</v>
      </c>
      <c r="M33">
        <f>YEAR(Tab_ConsoBar[[#This Row],[Date]])</f>
        <v>2018</v>
      </c>
    </row>
    <row r="34" spans="1:13" x14ac:dyDescent="0.3">
      <c r="A34">
        <v>32</v>
      </c>
      <c r="B34" s="47" t="s">
        <v>55</v>
      </c>
      <c r="C34" t="s">
        <v>11</v>
      </c>
      <c r="D34">
        <v>12</v>
      </c>
      <c r="E34">
        <v>10</v>
      </c>
      <c r="F34">
        <v>24</v>
      </c>
      <c r="G34">
        <f t="shared" si="0"/>
        <v>26</v>
      </c>
      <c r="H34" s="48">
        <f>VLOOKUP(Tab_ConsoBar[[#This Row],[Boissons]],TabListeProduits[],3,0)</f>
        <v>0.6</v>
      </c>
      <c r="I34" s="48">
        <f>VLOOKUP(Tab_ConsoBar[[#This Row],[Boissons]],TabListeProduits[],2,0)</f>
        <v>0.14000000000000001</v>
      </c>
      <c r="J34" s="48">
        <f>(Tab_ConsoBar[[#This Row],[Prix de vente]]-Tab_ConsoBar[[#This Row],[Prix Achat]])*Tab_ConsoBar[[#This Row],[Boissons Consommées]]</f>
        <v>11.959999999999999</v>
      </c>
      <c r="K34" s="48">
        <f>Tab_ConsoBar[[#This Row],[Boissons Consommées]]*Tab_ConsoBar[[#This Row],[Prix de vente]]</f>
        <v>15.6</v>
      </c>
      <c r="L34" t="str">
        <f>TEXT(Tab_ConsoBar[[#This Row],[Date]],"mmmm")</f>
        <v>novembre</v>
      </c>
      <c r="M34">
        <f>YEAR(Tab_ConsoBar[[#This Row],[Date]])</f>
        <v>2018</v>
      </c>
    </row>
    <row r="35" spans="1:13" x14ac:dyDescent="0.3">
      <c r="A35">
        <v>33</v>
      </c>
      <c r="B35" s="47" t="s">
        <v>55</v>
      </c>
      <c r="C35" t="s">
        <v>12</v>
      </c>
      <c r="D35">
        <v>13</v>
      </c>
      <c r="E35">
        <v>12</v>
      </c>
      <c r="F35">
        <v>8</v>
      </c>
      <c r="G35">
        <f t="shared" si="0"/>
        <v>9</v>
      </c>
      <c r="H35" s="48">
        <f>VLOOKUP(Tab_ConsoBar[[#This Row],[Boissons]],TabListeProduits[],3,0)</f>
        <v>10</v>
      </c>
      <c r="I35" s="48">
        <f>VLOOKUP(Tab_ConsoBar[[#This Row],[Boissons]],TabListeProduits[],2,0)</f>
        <v>7.56</v>
      </c>
      <c r="J35" s="48">
        <f>(Tab_ConsoBar[[#This Row],[Prix de vente]]-Tab_ConsoBar[[#This Row],[Prix Achat]])*Tab_ConsoBar[[#This Row],[Boissons Consommées]]</f>
        <v>21.960000000000004</v>
      </c>
      <c r="K35" s="48">
        <f>Tab_ConsoBar[[#This Row],[Boissons Consommées]]*Tab_ConsoBar[[#This Row],[Prix de vente]]</f>
        <v>90</v>
      </c>
      <c r="L35" t="str">
        <f>TEXT(Tab_ConsoBar[[#This Row],[Date]],"mmmm")</f>
        <v>novembre</v>
      </c>
      <c r="M35">
        <f>YEAR(Tab_ConsoBar[[#This Row],[Date]])</f>
        <v>2018</v>
      </c>
    </row>
    <row r="36" spans="1:13" x14ac:dyDescent="0.3">
      <c r="A36">
        <v>34</v>
      </c>
      <c r="B36" s="47" t="s">
        <v>55</v>
      </c>
      <c r="C36" t="s">
        <v>13</v>
      </c>
      <c r="D36">
        <v>13</v>
      </c>
      <c r="E36">
        <v>18</v>
      </c>
      <c r="F36">
        <v>18</v>
      </c>
      <c r="G36">
        <f t="shared" si="0"/>
        <v>13</v>
      </c>
      <c r="H36" s="48">
        <f>VLOOKUP(Tab_ConsoBar[[#This Row],[Boissons]],TabListeProduits[],3,0)</f>
        <v>1.5</v>
      </c>
      <c r="I36" s="48">
        <f>VLOOKUP(Tab_ConsoBar[[#This Row],[Boissons]],TabListeProduits[],2,0)</f>
        <v>0.68</v>
      </c>
      <c r="J36" s="48">
        <f>(Tab_ConsoBar[[#This Row],[Prix de vente]]-Tab_ConsoBar[[#This Row],[Prix Achat]])*Tab_ConsoBar[[#This Row],[Boissons Consommées]]</f>
        <v>10.66</v>
      </c>
      <c r="K36" s="48">
        <f>Tab_ConsoBar[[#This Row],[Boissons Consommées]]*Tab_ConsoBar[[#This Row],[Prix de vente]]</f>
        <v>19.5</v>
      </c>
      <c r="L36" t="str">
        <f>TEXT(Tab_ConsoBar[[#This Row],[Date]],"mmmm")</f>
        <v>novembre</v>
      </c>
      <c r="M36">
        <f>YEAR(Tab_ConsoBar[[#This Row],[Date]])</f>
        <v>2018</v>
      </c>
    </row>
    <row r="37" spans="1:13" x14ac:dyDescent="0.3">
      <c r="A37">
        <v>35</v>
      </c>
      <c r="B37" s="47" t="s">
        <v>55</v>
      </c>
      <c r="C37" t="s">
        <v>15</v>
      </c>
      <c r="D37">
        <v>0</v>
      </c>
      <c r="E37">
        <v>0</v>
      </c>
      <c r="F37">
        <v>22</v>
      </c>
      <c r="G37">
        <f t="shared" si="0"/>
        <v>22</v>
      </c>
      <c r="H37" s="48">
        <f>VLOOKUP(Tab_ConsoBar[[#This Row],[Boissons]],TabListeProduits[],3,0)</f>
        <v>1</v>
      </c>
      <c r="I37" s="48">
        <f>VLOOKUP(Tab_ConsoBar[[#This Row],[Boissons]],TabListeProduits[],2,0)</f>
        <v>0.2</v>
      </c>
      <c r="J37" s="48">
        <f>(Tab_ConsoBar[[#This Row],[Prix de vente]]-Tab_ConsoBar[[#This Row],[Prix Achat]])*Tab_ConsoBar[[#This Row],[Boissons Consommées]]</f>
        <v>17.600000000000001</v>
      </c>
      <c r="K37" s="48">
        <f>Tab_ConsoBar[[#This Row],[Boissons Consommées]]*Tab_ConsoBar[[#This Row],[Prix de vente]]</f>
        <v>22</v>
      </c>
      <c r="L37" t="str">
        <f>TEXT(Tab_ConsoBar[[#This Row],[Date]],"mmmm")</f>
        <v>novembre</v>
      </c>
      <c r="M37">
        <f>YEAR(Tab_ConsoBar[[#This Row],[Date]])</f>
        <v>2018</v>
      </c>
    </row>
    <row r="38" spans="1:13" x14ac:dyDescent="0.3">
      <c r="A38">
        <v>36</v>
      </c>
      <c r="B38" s="47" t="s">
        <v>55</v>
      </c>
      <c r="C38" t="s">
        <v>19</v>
      </c>
      <c r="D38">
        <v>4</v>
      </c>
      <c r="E38">
        <v>15</v>
      </c>
      <c r="F38">
        <v>15</v>
      </c>
      <c r="G38">
        <f t="shared" si="0"/>
        <v>4</v>
      </c>
      <c r="H38" s="48">
        <f>VLOOKUP(Tab_ConsoBar[[#This Row],[Boissons]],TabListeProduits[],3,0)</f>
        <v>1.5</v>
      </c>
      <c r="I38" s="48">
        <f>VLOOKUP(Tab_ConsoBar[[#This Row],[Boissons]],TabListeProduits[],2,0)</f>
        <v>0.22</v>
      </c>
      <c r="J38" s="48">
        <f>(Tab_ConsoBar[[#This Row],[Prix de vente]]-Tab_ConsoBar[[#This Row],[Prix Achat]])*Tab_ConsoBar[[#This Row],[Boissons Consommées]]</f>
        <v>5.12</v>
      </c>
      <c r="K38" s="48">
        <f>Tab_ConsoBar[[#This Row],[Boissons Consommées]]*Tab_ConsoBar[[#This Row],[Prix de vente]]</f>
        <v>6</v>
      </c>
      <c r="L38" t="str">
        <f>TEXT(Tab_ConsoBar[[#This Row],[Date]],"mmmm")</f>
        <v>novembre</v>
      </c>
      <c r="M38">
        <f>YEAR(Tab_ConsoBar[[#This Row],[Date]])</f>
        <v>2018</v>
      </c>
    </row>
    <row r="39" spans="1:13" x14ac:dyDescent="0.3">
      <c r="A39">
        <v>37</v>
      </c>
      <c r="B39" s="47" t="s">
        <v>56</v>
      </c>
      <c r="C39" t="s">
        <v>6</v>
      </c>
      <c r="D39">
        <v>34.5</v>
      </c>
      <c r="E39">
        <v>7.5</v>
      </c>
      <c r="F39">
        <v>170</v>
      </c>
      <c r="G39">
        <f t="shared" si="0"/>
        <v>197</v>
      </c>
      <c r="H39" s="48">
        <f>VLOOKUP(Tab_ConsoBar[[#This Row],[Boissons]],TabListeProduits[],3,0)</f>
        <v>0</v>
      </c>
      <c r="I39" s="48">
        <f>VLOOKUP(Tab_ConsoBar[[#This Row],[Boissons]],TabListeProduits[],2,0)</f>
        <v>0</v>
      </c>
      <c r="J39" s="48">
        <f>(Tab_ConsoBar[[#This Row],[Prix de vente]]-Tab_ConsoBar[[#This Row],[Prix Achat]])*Tab_ConsoBar[[#This Row],[Boissons Consommées]]</f>
        <v>0</v>
      </c>
      <c r="K39" s="48">
        <f>Tab_ConsoBar[[#This Row],[Boissons Consommées]]*Tab_ConsoBar[[#This Row],[Prix de vente]]</f>
        <v>0</v>
      </c>
      <c r="L39" t="str">
        <f>TEXT(Tab_ConsoBar[[#This Row],[Date]],"mmmm")</f>
        <v>octobre</v>
      </c>
      <c r="M39">
        <f>YEAR(Tab_ConsoBar[[#This Row],[Date]])</f>
        <v>2018</v>
      </c>
    </row>
    <row r="40" spans="1:13" x14ac:dyDescent="0.3">
      <c r="A40">
        <v>38</v>
      </c>
      <c r="B40" s="47" t="s">
        <v>56</v>
      </c>
      <c r="C40" t="s">
        <v>23</v>
      </c>
      <c r="D40">
        <v>39</v>
      </c>
      <c r="E40">
        <v>10</v>
      </c>
      <c r="F40">
        <v>32</v>
      </c>
      <c r="G40">
        <f t="shared" si="0"/>
        <v>61</v>
      </c>
      <c r="H40" s="48">
        <f>VLOOKUP(Tab_ConsoBar[[#This Row],[Boissons]],TabListeProduits[],3,0)</f>
        <v>4.5</v>
      </c>
      <c r="I40" s="48">
        <f>VLOOKUP(Tab_ConsoBar[[#This Row],[Boissons]],TabListeProduits[],2,0)</f>
        <v>2.48</v>
      </c>
      <c r="J40" s="48">
        <f>(Tab_ConsoBar[[#This Row],[Prix de vente]]-Tab_ConsoBar[[#This Row],[Prix Achat]])*Tab_ConsoBar[[#This Row],[Boissons Consommées]]</f>
        <v>123.22</v>
      </c>
      <c r="K40" s="48">
        <f>Tab_ConsoBar[[#This Row],[Boissons Consommées]]*Tab_ConsoBar[[#This Row],[Prix de vente]]</f>
        <v>274.5</v>
      </c>
      <c r="L40" t="str">
        <f>TEXT(Tab_ConsoBar[[#This Row],[Date]],"mmmm")</f>
        <v>octobre</v>
      </c>
      <c r="M40">
        <f>YEAR(Tab_ConsoBar[[#This Row],[Date]])</f>
        <v>2018</v>
      </c>
    </row>
    <row r="41" spans="1:13" x14ac:dyDescent="0.3">
      <c r="A41">
        <v>39</v>
      </c>
      <c r="B41" s="47" t="s">
        <v>56</v>
      </c>
      <c r="C41" t="s">
        <v>5</v>
      </c>
      <c r="D41">
        <v>40.5</v>
      </c>
      <c r="E41">
        <v>22</v>
      </c>
      <c r="F41">
        <v>98</v>
      </c>
      <c r="G41">
        <f t="shared" si="0"/>
        <v>116.5</v>
      </c>
      <c r="H41" s="48">
        <f>VLOOKUP(Tab_ConsoBar[[#This Row],[Boissons]],TabListeProduits[],3,0)</f>
        <v>3</v>
      </c>
      <c r="I41" s="48">
        <f>VLOOKUP(Tab_ConsoBar[[#This Row],[Boissons]],TabListeProduits[],2,0)</f>
        <v>1.58</v>
      </c>
      <c r="J41" s="48">
        <f>(Tab_ConsoBar[[#This Row],[Prix de vente]]-Tab_ConsoBar[[#This Row],[Prix Achat]])*Tab_ConsoBar[[#This Row],[Boissons Consommées]]</f>
        <v>165.42999999999998</v>
      </c>
      <c r="K41" s="48">
        <f>Tab_ConsoBar[[#This Row],[Boissons Consommées]]*Tab_ConsoBar[[#This Row],[Prix de vente]]</f>
        <v>349.5</v>
      </c>
      <c r="L41" t="str">
        <f>TEXT(Tab_ConsoBar[[#This Row],[Date]],"mmmm")</f>
        <v>octobre</v>
      </c>
      <c r="M41">
        <f>YEAR(Tab_ConsoBar[[#This Row],[Date]])</f>
        <v>2018</v>
      </c>
    </row>
    <row r="42" spans="1:13" x14ac:dyDescent="0.3">
      <c r="A42">
        <v>40</v>
      </c>
      <c r="B42" s="47" t="s">
        <v>56</v>
      </c>
      <c r="C42" t="s">
        <v>3</v>
      </c>
      <c r="D42">
        <v>8.5</v>
      </c>
      <c r="E42">
        <v>8.5</v>
      </c>
      <c r="F42">
        <v>20</v>
      </c>
      <c r="G42">
        <f t="shared" si="0"/>
        <v>20</v>
      </c>
      <c r="H42" s="48">
        <f>VLOOKUP(Tab_ConsoBar[[#This Row],[Boissons]],TabListeProduits[],3,0)</f>
        <v>3</v>
      </c>
      <c r="I42" s="48">
        <f>VLOOKUP(Tab_ConsoBar[[#This Row],[Boissons]],TabListeProduits[],2,0)</f>
        <v>1.5</v>
      </c>
      <c r="J42" s="48">
        <f>(Tab_ConsoBar[[#This Row],[Prix de vente]]-Tab_ConsoBar[[#This Row],[Prix Achat]])*Tab_ConsoBar[[#This Row],[Boissons Consommées]]</f>
        <v>30</v>
      </c>
      <c r="K42" s="48">
        <f>Tab_ConsoBar[[#This Row],[Boissons Consommées]]*Tab_ConsoBar[[#This Row],[Prix de vente]]</f>
        <v>60</v>
      </c>
      <c r="L42" t="str">
        <f>TEXT(Tab_ConsoBar[[#This Row],[Date]],"mmmm")</f>
        <v>octobre</v>
      </c>
      <c r="M42">
        <f>YEAR(Tab_ConsoBar[[#This Row],[Date]])</f>
        <v>2018</v>
      </c>
    </row>
    <row r="43" spans="1:13" x14ac:dyDescent="0.3">
      <c r="A43">
        <v>41</v>
      </c>
      <c r="B43" s="47" t="s">
        <v>56</v>
      </c>
      <c r="C43" t="s">
        <v>7</v>
      </c>
      <c r="D43">
        <v>31</v>
      </c>
      <c r="E43">
        <v>17</v>
      </c>
      <c r="F43">
        <v>92</v>
      </c>
      <c r="G43">
        <f t="shared" si="0"/>
        <v>106</v>
      </c>
      <c r="H43" s="48">
        <f>VLOOKUP(Tab_ConsoBar[[#This Row],[Boissons]],TabListeProduits[],3,0)</f>
        <v>1.5</v>
      </c>
      <c r="I43" s="48">
        <f>VLOOKUP(Tab_ConsoBar[[#This Row],[Boissons]],TabListeProduits[],2,0)</f>
        <v>0.46</v>
      </c>
      <c r="J43" s="48">
        <f>(Tab_ConsoBar[[#This Row],[Prix de vente]]-Tab_ConsoBar[[#This Row],[Prix Achat]])*Tab_ConsoBar[[#This Row],[Boissons Consommées]]</f>
        <v>110.24000000000001</v>
      </c>
      <c r="K43" s="48">
        <f>Tab_ConsoBar[[#This Row],[Boissons Consommées]]*Tab_ConsoBar[[#This Row],[Prix de vente]]</f>
        <v>159</v>
      </c>
      <c r="L43" t="str">
        <f>TEXT(Tab_ConsoBar[[#This Row],[Date]],"mmmm")</f>
        <v>octobre</v>
      </c>
      <c r="M43">
        <f>YEAR(Tab_ConsoBar[[#This Row],[Date]])</f>
        <v>2018</v>
      </c>
    </row>
    <row r="44" spans="1:13" x14ac:dyDescent="0.3">
      <c r="A44">
        <v>42</v>
      </c>
      <c r="B44" s="47" t="s">
        <v>56</v>
      </c>
      <c r="C44" t="s">
        <v>8</v>
      </c>
      <c r="D44">
        <v>19</v>
      </c>
      <c r="E44">
        <v>15</v>
      </c>
      <c r="F44">
        <v>30</v>
      </c>
      <c r="G44">
        <f t="shared" si="0"/>
        <v>34</v>
      </c>
      <c r="H44" s="48">
        <f>VLOOKUP(Tab_ConsoBar[[#This Row],[Boissons]],TabListeProduits[],3,0)</f>
        <v>1.5</v>
      </c>
      <c r="I44" s="48">
        <f>VLOOKUP(Tab_ConsoBar[[#This Row],[Boissons]],TabListeProduits[],2,0)</f>
        <v>0.5</v>
      </c>
      <c r="J44" s="48">
        <f>(Tab_ConsoBar[[#This Row],[Prix de vente]]-Tab_ConsoBar[[#This Row],[Prix Achat]])*Tab_ConsoBar[[#This Row],[Boissons Consommées]]</f>
        <v>34</v>
      </c>
      <c r="K44" s="48">
        <f>Tab_ConsoBar[[#This Row],[Boissons Consommées]]*Tab_ConsoBar[[#This Row],[Prix de vente]]</f>
        <v>51</v>
      </c>
      <c r="L44" t="str">
        <f>TEXT(Tab_ConsoBar[[#This Row],[Date]],"mmmm")</f>
        <v>octobre</v>
      </c>
      <c r="M44">
        <f>YEAR(Tab_ConsoBar[[#This Row],[Date]])</f>
        <v>2018</v>
      </c>
    </row>
    <row r="45" spans="1:13" x14ac:dyDescent="0.3">
      <c r="A45">
        <v>43</v>
      </c>
      <c r="B45" s="47" t="s">
        <v>56</v>
      </c>
      <c r="C45" t="s">
        <v>9</v>
      </c>
      <c r="D45">
        <v>11</v>
      </c>
      <c r="E45">
        <v>10</v>
      </c>
      <c r="F45">
        <v>0</v>
      </c>
      <c r="G45">
        <f t="shared" si="0"/>
        <v>1</v>
      </c>
      <c r="H45" s="48">
        <f>VLOOKUP(Tab_ConsoBar[[#This Row],[Boissons]],TabListeProduits[],3,0)</f>
        <v>0</v>
      </c>
      <c r="I45" s="48">
        <f>VLOOKUP(Tab_ConsoBar[[#This Row],[Boissons]],TabListeProduits[],2,0)</f>
        <v>0</v>
      </c>
      <c r="J45" s="48">
        <f>(Tab_ConsoBar[[#This Row],[Prix de vente]]-Tab_ConsoBar[[#This Row],[Prix Achat]])*Tab_ConsoBar[[#This Row],[Boissons Consommées]]</f>
        <v>0</v>
      </c>
      <c r="K45" s="48">
        <f>Tab_ConsoBar[[#This Row],[Boissons Consommées]]*Tab_ConsoBar[[#This Row],[Prix de vente]]</f>
        <v>0</v>
      </c>
      <c r="L45" t="str">
        <f>TEXT(Tab_ConsoBar[[#This Row],[Date]],"mmmm")</f>
        <v>octobre</v>
      </c>
      <c r="M45">
        <f>YEAR(Tab_ConsoBar[[#This Row],[Date]])</f>
        <v>2018</v>
      </c>
    </row>
    <row r="46" spans="1:13" x14ac:dyDescent="0.3">
      <c r="A46">
        <v>44</v>
      </c>
      <c r="B46" s="47" t="s">
        <v>56</v>
      </c>
      <c r="C46" t="s">
        <v>10</v>
      </c>
      <c r="D46">
        <v>8</v>
      </c>
      <c r="E46">
        <v>5</v>
      </c>
      <c r="F46">
        <v>0</v>
      </c>
      <c r="G46">
        <f t="shared" si="0"/>
        <v>3</v>
      </c>
      <c r="H46" s="48">
        <f>VLOOKUP(Tab_ConsoBar[[#This Row],[Boissons]],TabListeProduits[],3,0)</f>
        <v>1.5</v>
      </c>
      <c r="I46" s="48">
        <f>VLOOKUP(Tab_ConsoBar[[#This Row],[Boissons]],TabListeProduits[],2,0)</f>
        <v>0.56999999999999995</v>
      </c>
      <c r="J46" s="48">
        <f>(Tab_ConsoBar[[#This Row],[Prix de vente]]-Tab_ConsoBar[[#This Row],[Prix Achat]])*Tab_ConsoBar[[#This Row],[Boissons Consommées]]</f>
        <v>2.79</v>
      </c>
      <c r="K46" s="48">
        <f>Tab_ConsoBar[[#This Row],[Boissons Consommées]]*Tab_ConsoBar[[#This Row],[Prix de vente]]</f>
        <v>4.5</v>
      </c>
      <c r="L46" t="str">
        <f>TEXT(Tab_ConsoBar[[#This Row],[Date]],"mmmm")</f>
        <v>octobre</v>
      </c>
      <c r="M46">
        <f>YEAR(Tab_ConsoBar[[#This Row],[Date]])</f>
        <v>2018</v>
      </c>
    </row>
    <row r="47" spans="1:13" x14ac:dyDescent="0.3">
      <c r="A47">
        <v>45</v>
      </c>
      <c r="B47" s="47" t="s">
        <v>56</v>
      </c>
      <c r="C47" t="s">
        <v>11</v>
      </c>
      <c r="D47">
        <v>21</v>
      </c>
      <c r="E47">
        <v>12</v>
      </c>
      <c r="F47">
        <v>12</v>
      </c>
      <c r="G47">
        <f t="shared" si="0"/>
        <v>21</v>
      </c>
      <c r="H47" s="48">
        <f>VLOOKUP(Tab_ConsoBar[[#This Row],[Boissons]],TabListeProduits[],3,0)</f>
        <v>0.6</v>
      </c>
      <c r="I47" s="48">
        <f>VLOOKUP(Tab_ConsoBar[[#This Row],[Boissons]],TabListeProduits[],2,0)</f>
        <v>0.14000000000000001</v>
      </c>
      <c r="J47" s="48">
        <f>(Tab_ConsoBar[[#This Row],[Prix de vente]]-Tab_ConsoBar[[#This Row],[Prix Achat]])*Tab_ConsoBar[[#This Row],[Boissons Consommées]]</f>
        <v>9.66</v>
      </c>
      <c r="K47" s="48">
        <f>Tab_ConsoBar[[#This Row],[Boissons Consommées]]*Tab_ConsoBar[[#This Row],[Prix de vente]]</f>
        <v>12.6</v>
      </c>
      <c r="L47" t="str">
        <f>TEXT(Tab_ConsoBar[[#This Row],[Date]],"mmmm")</f>
        <v>octobre</v>
      </c>
      <c r="M47">
        <f>YEAR(Tab_ConsoBar[[#This Row],[Date]])</f>
        <v>2018</v>
      </c>
    </row>
    <row r="48" spans="1:13" x14ac:dyDescent="0.3">
      <c r="A48">
        <v>46</v>
      </c>
      <c r="B48" s="47" t="s">
        <v>56</v>
      </c>
      <c r="C48" t="s">
        <v>12</v>
      </c>
      <c r="D48">
        <v>14</v>
      </c>
      <c r="E48">
        <v>13</v>
      </c>
      <c r="F48">
        <v>0</v>
      </c>
      <c r="G48">
        <f t="shared" si="0"/>
        <v>1</v>
      </c>
      <c r="H48" s="48">
        <f>VLOOKUP(Tab_ConsoBar[[#This Row],[Boissons]],TabListeProduits[],3,0)</f>
        <v>10</v>
      </c>
      <c r="I48" s="48">
        <f>VLOOKUP(Tab_ConsoBar[[#This Row],[Boissons]],TabListeProduits[],2,0)</f>
        <v>7.56</v>
      </c>
      <c r="J48" s="48">
        <f>(Tab_ConsoBar[[#This Row],[Prix de vente]]-Tab_ConsoBar[[#This Row],[Prix Achat]])*Tab_ConsoBar[[#This Row],[Boissons Consommées]]</f>
        <v>2.4400000000000004</v>
      </c>
      <c r="K48" s="48">
        <f>Tab_ConsoBar[[#This Row],[Boissons Consommées]]*Tab_ConsoBar[[#This Row],[Prix de vente]]</f>
        <v>10</v>
      </c>
      <c r="L48" t="str">
        <f>TEXT(Tab_ConsoBar[[#This Row],[Date]],"mmmm")</f>
        <v>octobre</v>
      </c>
      <c r="M48">
        <f>YEAR(Tab_ConsoBar[[#This Row],[Date]])</f>
        <v>2018</v>
      </c>
    </row>
    <row r="49" spans="1:13" x14ac:dyDescent="0.3">
      <c r="A49">
        <v>47</v>
      </c>
      <c r="B49" s="47" t="s">
        <v>56</v>
      </c>
      <c r="C49" t="s">
        <v>13</v>
      </c>
      <c r="D49">
        <v>11</v>
      </c>
      <c r="E49">
        <v>13</v>
      </c>
      <c r="F49">
        <v>12</v>
      </c>
      <c r="G49">
        <f t="shared" si="0"/>
        <v>10</v>
      </c>
      <c r="H49" s="48">
        <f>VLOOKUP(Tab_ConsoBar[[#This Row],[Boissons]],TabListeProduits[],3,0)</f>
        <v>1.5</v>
      </c>
      <c r="I49" s="48">
        <f>VLOOKUP(Tab_ConsoBar[[#This Row],[Boissons]],TabListeProduits[],2,0)</f>
        <v>0.68</v>
      </c>
      <c r="J49" s="48">
        <f>(Tab_ConsoBar[[#This Row],[Prix de vente]]-Tab_ConsoBar[[#This Row],[Prix Achat]])*Tab_ConsoBar[[#This Row],[Boissons Consommées]]</f>
        <v>8.1999999999999993</v>
      </c>
      <c r="K49" s="48">
        <f>Tab_ConsoBar[[#This Row],[Boissons Consommées]]*Tab_ConsoBar[[#This Row],[Prix de vente]]</f>
        <v>15</v>
      </c>
      <c r="L49" t="str">
        <f>TEXT(Tab_ConsoBar[[#This Row],[Date]],"mmmm")</f>
        <v>octobre</v>
      </c>
      <c r="M49">
        <f>YEAR(Tab_ConsoBar[[#This Row],[Date]])</f>
        <v>2018</v>
      </c>
    </row>
    <row r="50" spans="1:13" x14ac:dyDescent="0.3">
      <c r="A50">
        <v>48</v>
      </c>
      <c r="B50" s="47" t="s">
        <v>57</v>
      </c>
      <c r="C50" t="s">
        <v>6</v>
      </c>
      <c r="D50">
        <v>47</v>
      </c>
      <c r="E50">
        <v>23.5</v>
      </c>
      <c r="F50">
        <v>133</v>
      </c>
      <c r="G50">
        <f t="shared" si="0"/>
        <v>156.5</v>
      </c>
      <c r="H50" s="48">
        <f>VLOOKUP(Tab_ConsoBar[[#This Row],[Boissons]],TabListeProduits[],3,0)</f>
        <v>0</v>
      </c>
      <c r="I50" s="48">
        <f>VLOOKUP(Tab_ConsoBar[[#This Row],[Boissons]],TabListeProduits[],2,0)</f>
        <v>0</v>
      </c>
      <c r="J50" s="48">
        <f>(Tab_ConsoBar[[#This Row],[Prix de vente]]-Tab_ConsoBar[[#This Row],[Prix Achat]])*Tab_ConsoBar[[#This Row],[Boissons Consommées]]</f>
        <v>0</v>
      </c>
      <c r="K50" s="48">
        <f>Tab_ConsoBar[[#This Row],[Boissons Consommées]]*Tab_ConsoBar[[#This Row],[Prix de vente]]</f>
        <v>0</v>
      </c>
      <c r="L50" t="str">
        <f>TEXT(Tab_ConsoBar[[#This Row],[Date]],"mmmm")</f>
        <v>février</v>
      </c>
      <c r="M50">
        <f>YEAR(Tab_ConsoBar[[#This Row],[Date]])</f>
        <v>2018</v>
      </c>
    </row>
    <row r="51" spans="1:13" x14ac:dyDescent="0.3">
      <c r="A51">
        <v>49</v>
      </c>
      <c r="B51" s="47" t="s">
        <v>57</v>
      </c>
      <c r="C51" t="s">
        <v>23</v>
      </c>
      <c r="D51">
        <v>37</v>
      </c>
      <c r="E51">
        <v>15</v>
      </c>
      <c r="F51">
        <v>40</v>
      </c>
      <c r="G51">
        <f t="shared" si="0"/>
        <v>62</v>
      </c>
      <c r="H51" s="48">
        <f>VLOOKUP(Tab_ConsoBar[[#This Row],[Boissons]],TabListeProduits[],3,0)</f>
        <v>4.5</v>
      </c>
      <c r="I51" s="48">
        <f>VLOOKUP(Tab_ConsoBar[[#This Row],[Boissons]],TabListeProduits[],2,0)</f>
        <v>2.48</v>
      </c>
      <c r="J51" s="48">
        <f>(Tab_ConsoBar[[#This Row],[Prix de vente]]-Tab_ConsoBar[[#This Row],[Prix Achat]])*Tab_ConsoBar[[#This Row],[Boissons Consommées]]</f>
        <v>125.24</v>
      </c>
      <c r="K51" s="48">
        <f>Tab_ConsoBar[[#This Row],[Boissons Consommées]]*Tab_ConsoBar[[#This Row],[Prix de vente]]</f>
        <v>279</v>
      </c>
      <c r="L51" t="str">
        <f>TEXT(Tab_ConsoBar[[#This Row],[Date]],"mmmm")</f>
        <v>février</v>
      </c>
      <c r="M51">
        <f>YEAR(Tab_ConsoBar[[#This Row],[Date]])</f>
        <v>2018</v>
      </c>
    </row>
    <row r="52" spans="1:13" x14ac:dyDescent="0.3">
      <c r="A52">
        <v>50</v>
      </c>
      <c r="B52" s="47" t="s">
        <v>57</v>
      </c>
      <c r="C52" t="s">
        <v>3</v>
      </c>
      <c r="D52">
        <v>13</v>
      </c>
      <c r="E52">
        <v>6.5</v>
      </c>
      <c r="F52">
        <v>23</v>
      </c>
      <c r="G52">
        <f t="shared" si="0"/>
        <v>29.5</v>
      </c>
      <c r="H52" s="48">
        <f>VLOOKUP(Tab_ConsoBar[[#This Row],[Boissons]],TabListeProduits[],3,0)</f>
        <v>3</v>
      </c>
      <c r="I52" s="48">
        <f>VLOOKUP(Tab_ConsoBar[[#This Row],[Boissons]],TabListeProduits[],2,0)</f>
        <v>1.5</v>
      </c>
      <c r="J52" s="48">
        <f>(Tab_ConsoBar[[#This Row],[Prix de vente]]-Tab_ConsoBar[[#This Row],[Prix Achat]])*Tab_ConsoBar[[#This Row],[Boissons Consommées]]</f>
        <v>44.25</v>
      </c>
      <c r="K52" s="48">
        <f>Tab_ConsoBar[[#This Row],[Boissons Consommées]]*Tab_ConsoBar[[#This Row],[Prix de vente]]</f>
        <v>88.5</v>
      </c>
      <c r="L52" t="str">
        <f>TEXT(Tab_ConsoBar[[#This Row],[Date]],"mmmm")</f>
        <v>février</v>
      </c>
      <c r="M52">
        <f>YEAR(Tab_ConsoBar[[#This Row],[Date]])</f>
        <v>2018</v>
      </c>
    </row>
    <row r="53" spans="1:13" x14ac:dyDescent="0.3">
      <c r="A53">
        <v>51</v>
      </c>
      <c r="B53" s="47" t="s">
        <v>57</v>
      </c>
      <c r="C53" t="s">
        <v>7</v>
      </c>
      <c r="D53">
        <v>16</v>
      </c>
      <c r="E53">
        <v>20</v>
      </c>
      <c r="F53">
        <v>72</v>
      </c>
      <c r="G53">
        <f t="shared" si="0"/>
        <v>68</v>
      </c>
      <c r="H53" s="48">
        <f>VLOOKUP(Tab_ConsoBar[[#This Row],[Boissons]],TabListeProduits[],3,0)</f>
        <v>1.5</v>
      </c>
      <c r="I53" s="48">
        <f>VLOOKUP(Tab_ConsoBar[[#This Row],[Boissons]],TabListeProduits[],2,0)</f>
        <v>0.46</v>
      </c>
      <c r="J53" s="48">
        <f>(Tab_ConsoBar[[#This Row],[Prix de vente]]-Tab_ConsoBar[[#This Row],[Prix Achat]])*Tab_ConsoBar[[#This Row],[Boissons Consommées]]</f>
        <v>70.72</v>
      </c>
      <c r="K53" s="48">
        <f>Tab_ConsoBar[[#This Row],[Boissons Consommées]]*Tab_ConsoBar[[#This Row],[Prix de vente]]</f>
        <v>102</v>
      </c>
      <c r="L53" t="str">
        <f>TEXT(Tab_ConsoBar[[#This Row],[Date]],"mmmm")</f>
        <v>février</v>
      </c>
      <c r="M53">
        <f>YEAR(Tab_ConsoBar[[#This Row],[Date]])</f>
        <v>2018</v>
      </c>
    </row>
    <row r="54" spans="1:13" x14ac:dyDescent="0.3">
      <c r="A54">
        <v>52</v>
      </c>
      <c r="B54" s="47" t="s">
        <v>57</v>
      </c>
      <c r="C54" t="s">
        <v>8</v>
      </c>
      <c r="D54">
        <v>25</v>
      </c>
      <c r="E54">
        <v>17</v>
      </c>
      <c r="F54">
        <v>20</v>
      </c>
      <c r="G54">
        <f t="shared" si="0"/>
        <v>28</v>
      </c>
      <c r="H54" s="48">
        <f>VLOOKUP(Tab_ConsoBar[[#This Row],[Boissons]],TabListeProduits[],3,0)</f>
        <v>1.5</v>
      </c>
      <c r="I54" s="48">
        <f>VLOOKUP(Tab_ConsoBar[[#This Row],[Boissons]],TabListeProduits[],2,0)</f>
        <v>0.5</v>
      </c>
      <c r="J54" s="48">
        <f>(Tab_ConsoBar[[#This Row],[Prix de vente]]-Tab_ConsoBar[[#This Row],[Prix Achat]])*Tab_ConsoBar[[#This Row],[Boissons Consommées]]</f>
        <v>28</v>
      </c>
      <c r="K54" s="48">
        <f>Tab_ConsoBar[[#This Row],[Boissons Consommées]]*Tab_ConsoBar[[#This Row],[Prix de vente]]</f>
        <v>42</v>
      </c>
      <c r="L54" t="str">
        <f>TEXT(Tab_ConsoBar[[#This Row],[Date]],"mmmm")</f>
        <v>février</v>
      </c>
      <c r="M54">
        <f>YEAR(Tab_ConsoBar[[#This Row],[Date]])</f>
        <v>2018</v>
      </c>
    </row>
    <row r="55" spans="1:13" x14ac:dyDescent="0.3">
      <c r="A55">
        <v>53</v>
      </c>
      <c r="B55" s="47" t="s">
        <v>57</v>
      </c>
      <c r="C55" t="s">
        <v>9</v>
      </c>
      <c r="D55">
        <v>4</v>
      </c>
      <c r="E55">
        <v>3</v>
      </c>
      <c r="F55">
        <v>0</v>
      </c>
      <c r="G55">
        <f t="shared" si="0"/>
        <v>1</v>
      </c>
      <c r="H55" s="48">
        <f>VLOOKUP(Tab_ConsoBar[[#This Row],[Boissons]],TabListeProduits[],3,0)</f>
        <v>0</v>
      </c>
      <c r="I55" s="48">
        <f>VLOOKUP(Tab_ConsoBar[[#This Row],[Boissons]],TabListeProduits[],2,0)</f>
        <v>0</v>
      </c>
      <c r="J55" s="48">
        <f>(Tab_ConsoBar[[#This Row],[Prix de vente]]-Tab_ConsoBar[[#This Row],[Prix Achat]])*Tab_ConsoBar[[#This Row],[Boissons Consommées]]</f>
        <v>0</v>
      </c>
      <c r="K55" s="48">
        <f>Tab_ConsoBar[[#This Row],[Boissons Consommées]]*Tab_ConsoBar[[#This Row],[Prix de vente]]</f>
        <v>0</v>
      </c>
      <c r="L55" t="str">
        <f>TEXT(Tab_ConsoBar[[#This Row],[Date]],"mmmm")</f>
        <v>février</v>
      </c>
      <c r="M55">
        <f>YEAR(Tab_ConsoBar[[#This Row],[Date]])</f>
        <v>2018</v>
      </c>
    </row>
    <row r="56" spans="1:13" x14ac:dyDescent="0.3">
      <c r="A56">
        <v>54</v>
      </c>
      <c r="B56" s="47" t="s">
        <v>57</v>
      </c>
      <c r="C56" t="s">
        <v>10</v>
      </c>
      <c r="D56">
        <v>11</v>
      </c>
      <c r="E56">
        <v>9</v>
      </c>
      <c r="F56">
        <v>0</v>
      </c>
      <c r="G56">
        <f t="shared" si="0"/>
        <v>2</v>
      </c>
      <c r="H56" s="48">
        <f>VLOOKUP(Tab_ConsoBar[[#This Row],[Boissons]],TabListeProduits[],3,0)</f>
        <v>1.5</v>
      </c>
      <c r="I56" s="48">
        <f>VLOOKUP(Tab_ConsoBar[[#This Row],[Boissons]],TabListeProduits[],2,0)</f>
        <v>0.56999999999999995</v>
      </c>
      <c r="J56" s="48">
        <f>(Tab_ConsoBar[[#This Row],[Prix de vente]]-Tab_ConsoBar[[#This Row],[Prix Achat]])*Tab_ConsoBar[[#This Row],[Boissons Consommées]]</f>
        <v>1.86</v>
      </c>
      <c r="K56" s="48">
        <f>Tab_ConsoBar[[#This Row],[Boissons Consommées]]*Tab_ConsoBar[[#This Row],[Prix de vente]]</f>
        <v>3</v>
      </c>
      <c r="L56" t="str">
        <f>TEXT(Tab_ConsoBar[[#This Row],[Date]],"mmmm")</f>
        <v>février</v>
      </c>
      <c r="M56">
        <f>YEAR(Tab_ConsoBar[[#This Row],[Date]])</f>
        <v>2018</v>
      </c>
    </row>
    <row r="57" spans="1:13" x14ac:dyDescent="0.3">
      <c r="A57">
        <v>55</v>
      </c>
      <c r="B57" s="47" t="s">
        <v>57</v>
      </c>
      <c r="C57" t="s">
        <v>11</v>
      </c>
      <c r="D57">
        <v>28</v>
      </c>
      <c r="E57">
        <v>9</v>
      </c>
      <c r="F57">
        <v>24</v>
      </c>
      <c r="G57">
        <f t="shared" si="0"/>
        <v>43</v>
      </c>
      <c r="H57" s="48">
        <f>VLOOKUP(Tab_ConsoBar[[#This Row],[Boissons]],TabListeProduits[],3,0)</f>
        <v>0.6</v>
      </c>
      <c r="I57" s="48">
        <f>VLOOKUP(Tab_ConsoBar[[#This Row],[Boissons]],TabListeProduits[],2,0)</f>
        <v>0.14000000000000001</v>
      </c>
      <c r="J57" s="48">
        <f>(Tab_ConsoBar[[#This Row],[Prix de vente]]-Tab_ConsoBar[[#This Row],[Prix Achat]])*Tab_ConsoBar[[#This Row],[Boissons Consommées]]</f>
        <v>19.779999999999998</v>
      </c>
      <c r="K57" s="48">
        <f>Tab_ConsoBar[[#This Row],[Boissons Consommées]]*Tab_ConsoBar[[#This Row],[Prix de vente]]</f>
        <v>25.8</v>
      </c>
      <c r="L57" t="str">
        <f>TEXT(Tab_ConsoBar[[#This Row],[Date]],"mmmm")</f>
        <v>février</v>
      </c>
      <c r="M57">
        <f>YEAR(Tab_ConsoBar[[#This Row],[Date]])</f>
        <v>2018</v>
      </c>
    </row>
    <row r="58" spans="1:13" x14ac:dyDescent="0.3">
      <c r="A58">
        <v>56</v>
      </c>
      <c r="B58" s="47" t="s">
        <v>57</v>
      </c>
      <c r="C58" t="s">
        <v>12</v>
      </c>
      <c r="D58">
        <v>16</v>
      </c>
      <c r="E58">
        <v>15</v>
      </c>
      <c r="F58">
        <v>0</v>
      </c>
      <c r="G58">
        <f t="shared" si="0"/>
        <v>1</v>
      </c>
      <c r="H58" s="48">
        <f>VLOOKUP(Tab_ConsoBar[[#This Row],[Boissons]],TabListeProduits[],3,0)</f>
        <v>10</v>
      </c>
      <c r="I58" s="48">
        <f>VLOOKUP(Tab_ConsoBar[[#This Row],[Boissons]],TabListeProduits[],2,0)</f>
        <v>7.56</v>
      </c>
      <c r="J58" s="48">
        <f>(Tab_ConsoBar[[#This Row],[Prix de vente]]-Tab_ConsoBar[[#This Row],[Prix Achat]])*Tab_ConsoBar[[#This Row],[Boissons Consommées]]</f>
        <v>2.4400000000000004</v>
      </c>
      <c r="K58" s="48">
        <f>Tab_ConsoBar[[#This Row],[Boissons Consommées]]*Tab_ConsoBar[[#This Row],[Prix de vente]]</f>
        <v>10</v>
      </c>
      <c r="L58" t="str">
        <f>TEXT(Tab_ConsoBar[[#This Row],[Date]],"mmmm")</f>
        <v>février</v>
      </c>
      <c r="M58">
        <f>YEAR(Tab_ConsoBar[[#This Row],[Date]])</f>
        <v>2018</v>
      </c>
    </row>
    <row r="59" spans="1:13" x14ac:dyDescent="0.3">
      <c r="A59">
        <v>57</v>
      </c>
      <c r="B59" s="47" t="s">
        <v>57</v>
      </c>
      <c r="C59" t="s">
        <v>13</v>
      </c>
      <c r="D59">
        <v>18</v>
      </c>
      <c r="E59">
        <v>20</v>
      </c>
      <c r="F59">
        <v>15</v>
      </c>
      <c r="G59">
        <f t="shared" si="0"/>
        <v>13</v>
      </c>
      <c r="H59" s="48">
        <f>VLOOKUP(Tab_ConsoBar[[#This Row],[Boissons]],TabListeProduits[],3,0)</f>
        <v>1.5</v>
      </c>
      <c r="I59" s="48">
        <f>VLOOKUP(Tab_ConsoBar[[#This Row],[Boissons]],TabListeProduits[],2,0)</f>
        <v>0.68</v>
      </c>
      <c r="J59" s="48">
        <f>(Tab_ConsoBar[[#This Row],[Prix de vente]]-Tab_ConsoBar[[#This Row],[Prix Achat]])*Tab_ConsoBar[[#This Row],[Boissons Consommées]]</f>
        <v>10.66</v>
      </c>
      <c r="K59" s="48">
        <f>Tab_ConsoBar[[#This Row],[Boissons Consommées]]*Tab_ConsoBar[[#This Row],[Prix de vente]]</f>
        <v>19.5</v>
      </c>
      <c r="L59" t="str">
        <f>TEXT(Tab_ConsoBar[[#This Row],[Date]],"mmmm")</f>
        <v>février</v>
      </c>
      <c r="M59">
        <f>YEAR(Tab_ConsoBar[[#This Row],[Date]])</f>
        <v>2018</v>
      </c>
    </row>
    <row r="60" spans="1:13" x14ac:dyDescent="0.3">
      <c r="A60">
        <v>58</v>
      </c>
      <c r="B60" s="47" t="s">
        <v>57</v>
      </c>
      <c r="C60" t="s">
        <v>19</v>
      </c>
      <c r="D60">
        <v>20</v>
      </c>
      <c r="E60">
        <v>17</v>
      </c>
      <c r="F60">
        <v>0</v>
      </c>
      <c r="G60">
        <f t="shared" si="0"/>
        <v>3</v>
      </c>
      <c r="H60" s="48">
        <f>VLOOKUP(Tab_ConsoBar[[#This Row],[Boissons]],TabListeProduits[],3,0)</f>
        <v>1.5</v>
      </c>
      <c r="I60" s="48">
        <f>VLOOKUP(Tab_ConsoBar[[#This Row],[Boissons]],TabListeProduits[],2,0)</f>
        <v>0.22</v>
      </c>
      <c r="J60" s="48">
        <f>(Tab_ConsoBar[[#This Row],[Prix de vente]]-Tab_ConsoBar[[#This Row],[Prix Achat]])*Tab_ConsoBar[[#This Row],[Boissons Consommées]]</f>
        <v>3.84</v>
      </c>
      <c r="K60" s="48">
        <f>Tab_ConsoBar[[#This Row],[Boissons Consommées]]*Tab_ConsoBar[[#This Row],[Prix de vente]]</f>
        <v>4.5</v>
      </c>
      <c r="L60" t="str">
        <f>TEXT(Tab_ConsoBar[[#This Row],[Date]],"mmmm")</f>
        <v>février</v>
      </c>
      <c r="M60">
        <f>YEAR(Tab_ConsoBar[[#This Row],[Date]])</f>
        <v>2018</v>
      </c>
    </row>
    <row r="61" spans="1:13" x14ac:dyDescent="0.3">
      <c r="A61">
        <v>59</v>
      </c>
      <c r="B61" s="47">
        <v>43344</v>
      </c>
      <c r="C61" t="s">
        <v>6</v>
      </c>
      <c r="D61">
        <v>27</v>
      </c>
      <c r="E61">
        <v>34.5</v>
      </c>
      <c r="F61">
        <v>150</v>
      </c>
      <c r="G61">
        <f t="shared" si="0"/>
        <v>142.5</v>
      </c>
      <c r="H61" s="48">
        <f>VLOOKUP(Tab_ConsoBar[[#This Row],[Boissons]],TabListeProduits[],3,0)</f>
        <v>0</v>
      </c>
      <c r="I61" s="48">
        <f>VLOOKUP(Tab_ConsoBar[[#This Row],[Boissons]],TabListeProduits[],2,0)</f>
        <v>0</v>
      </c>
      <c r="J61" s="48">
        <f>(Tab_ConsoBar[[#This Row],[Prix de vente]]-Tab_ConsoBar[[#This Row],[Prix Achat]])*Tab_ConsoBar[[#This Row],[Boissons Consommées]]</f>
        <v>0</v>
      </c>
      <c r="K61" s="48">
        <f>Tab_ConsoBar[[#This Row],[Boissons Consommées]]*Tab_ConsoBar[[#This Row],[Prix de vente]]</f>
        <v>0</v>
      </c>
      <c r="L61" t="str">
        <f>TEXT(Tab_ConsoBar[[#This Row],[Date]],"mmmm")</f>
        <v>septembre</v>
      </c>
      <c r="M61">
        <f>YEAR(Tab_ConsoBar[[#This Row],[Date]])</f>
        <v>2018</v>
      </c>
    </row>
    <row r="62" spans="1:13" x14ac:dyDescent="0.3">
      <c r="A62">
        <v>60</v>
      </c>
      <c r="B62" s="47">
        <v>43344</v>
      </c>
      <c r="C62" t="s">
        <v>23</v>
      </c>
      <c r="D62">
        <v>43</v>
      </c>
      <c r="E62">
        <v>39</v>
      </c>
      <c r="F62">
        <v>70</v>
      </c>
      <c r="G62">
        <f t="shared" si="0"/>
        <v>74</v>
      </c>
      <c r="H62" s="48">
        <f>VLOOKUP(Tab_ConsoBar[[#This Row],[Boissons]],TabListeProduits[],3,0)</f>
        <v>4.5</v>
      </c>
      <c r="I62" s="48">
        <f>VLOOKUP(Tab_ConsoBar[[#This Row],[Boissons]],TabListeProduits[],2,0)</f>
        <v>2.48</v>
      </c>
      <c r="J62" s="48">
        <f>(Tab_ConsoBar[[#This Row],[Prix de vente]]-Tab_ConsoBar[[#This Row],[Prix Achat]])*Tab_ConsoBar[[#This Row],[Boissons Consommées]]</f>
        <v>149.47999999999999</v>
      </c>
      <c r="K62" s="48">
        <f>Tab_ConsoBar[[#This Row],[Boissons Consommées]]*Tab_ConsoBar[[#This Row],[Prix de vente]]</f>
        <v>333</v>
      </c>
      <c r="L62" t="str">
        <f>TEXT(Tab_ConsoBar[[#This Row],[Date]],"mmmm")</f>
        <v>septembre</v>
      </c>
      <c r="M62">
        <f>YEAR(Tab_ConsoBar[[#This Row],[Date]])</f>
        <v>2018</v>
      </c>
    </row>
    <row r="63" spans="1:13" x14ac:dyDescent="0.3">
      <c r="A63">
        <v>61</v>
      </c>
      <c r="B63" s="47">
        <v>43344</v>
      </c>
      <c r="C63" t="s">
        <v>5</v>
      </c>
      <c r="D63">
        <v>23.5</v>
      </c>
      <c r="E63">
        <v>40.5</v>
      </c>
      <c r="F63">
        <v>115</v>
      </c>
      <c r="G63">
        <f t="shared" si="0"/>
        <v>98</v>
      </c>
      <c r="H63" s="48">
        <f>VLOOKUP(Tab_ConsoBar[[#This Row],[Boissons]],TabListeProduits[],3,0)</f>
        <v>3</v>
      </c>
      <c r="I63" s="48">
        <f>VLOOKUP(Tab_ConsoBar[[#This Row],[Boissons]],TabListeProduits[],2,0)</f>
        <v>1.58</v>
      </c>
      <c r="J63" s="48">
        <f>(Tab_ConsoBar[[#This Row],[Prix de vente]]-Tab_ConsoBar[[#This Row],[Prix Achat]])*Tab_ConsoBar[[#This Row],[Boissons Consommées]]</f>
        <v>139.16</v>
      </c>
      <c r="K63" s="48">
        <f>Tab_ConsoBar[[#This Row],[Boissons Consommées]]*Tab_ConsoBar[[#This Row],[Prix de vente]]</f>
        <v>294</v>
      </c>
      <c r="L63" t="str">
        <f>TEXT(Tab_ConsoBar[[#This Row],[Date]],"mmmm")</f>
        <v>septembre</v>
      </c>
      <c r="M63">
        <f>YEAR(Tab_ConsoBar[[#This Row],[Date]])</f>
        <v>2018</v>
      </c>
    </row>
    <row r="64" spans="1:13" x14ac:dyDescent="0.3">
      <c r="A64">
        <v>62</v>
      </c>
      <c r="B64" s="47">
        <v>43344</v>
      </c>
      <c r="C64" t="s">
        <v>3</v>
      </c>
      <c r="D64">
        <v>11.5</v>
      </c>
      <c r="E64">
        <v>8.5</v>
      </c>
      <c r="F64">
        <v>13</v>
      </c>
      <c r="G64">
        <f t="shared" si="0"/>
        <v>16</v>
      </c>
      <c r="H64" s="48">
        <f>VLOOKUP(Tab_ConsoBar[[#This Row],[Boissons]],TabListeProduits[],3,0)</f>
        <v>3</v>
      </c>
      <c r="I64" s="48">
        <f>VLOOKUP(Tab_ConsoBar[[#This Row],[Boissons]],TabListeProduits[],2,0)</f>
        <v>1.5</v>
      </c>
      <c r="J64" s="48">
        <f>(Tab_ConsoBar[[#This Row],[Prix de vente]]-Tab_ConsoBar[[#This Row],[Prix Achat]])*Tab_ConsoBar[[#This Row],[Boissons Consommées]]</f>
        <v>24</v>
      </c>
      <c r="K64" s="48">
        <f>Tab_ConsoBar[[#This Row],[Boissons Consommées]]*Tab_ConsoBar[[#This Row],[Prix de vente]]</f>
        <v>48</v>
      </c>
      <c r="L64" t="str">
        <f>TEXT(Tab_ConsoBar[[#This Row],[Date]],"mmmm")</f>
        <v>septembre</v>
      </c>
      <c r="M64">
        <f>YEAR(Tab_ConsoBar[[#This Row],[Date]])</f>
        <v>2018</v>
      </c>
    </row>
    <row r="65" spans="1:13" x14ac:dyDescent="0.3">
      <c r="A65">
        <v>63</v>
      </c>
      <c r="B65" s="47">
        <v>43159</v>
      </c>
      <c r="C65" t="s">
        <v>5</v>
      </c>
      <c r="D65">
        <v>28.5</v>
      </c>
      <c r="E65">
        <v>30</v>
      </c>
      <c r="F65">
        <v>123</v>
      </c>
      <c r="G65">
        <f t="shared" si="0"/>
        <v>121.5</v>
      </c>
      <c r="H65" s="48">
        <f>VLOOKUP(Tab_ConsoBar[[#This Row],[Boissons]],TabListeProduits[],3,0)</f>
        <v>3</v>
      </c>
      <c r="I65" s="48">
        <f>VLOOKUP(Tab_ConsoBar[[#This Row],[Boissons]],TabListeProduits[],2,0)</f>
        <v>1.58</v>
      </c>
      <c r="J65" s="48">
        <f>(Tab_ConsoBar[[#This Row],[Prix de vente]]-Tab_ConsoBar[[#This Row],[Prix Achat]])*Tab_ConsoBar[[#This Row],[Boissons Consommées]]</f>
        <v>172.53</v>
      </c>
      <c r="K65" s="48">
        <f>Tab_ConsoBar[[#This Row],[Boissons Consommées]]*Tab_ConsoBar[[#This Row],[Prix de vente]]</f>
        <v>364.5</v>
      </c>
      <c r="L65" t="str">
        <f>TEXT(Tab_ConsoBar[[#This Row],[Date]],"mmmm")</f>
        <v>février</v>
      </c>
      <c r="M65">
        <f>YEAR(Tab_ConsoBar[[#This Row],[Date]])</f>
        <v>2018</v>
      </c>
    </row>
    <row r="66" spans="1:13" x14ac:dyDescent="0.3">
      <c r="A66">
        <v>64</v>
      </c>
      <c r="B66" s="47">
        <v>43131</v>
      </c>
      <c r="C66" t="s">
        <v>6</v>
      </c>
      <c r="D66">
        <v>37</v>
      </c>
      <c r="E66">
        <v>47</v>
      </c>
      <c r="F66">
        <v>135</v>
      </c>
      <c r="G66">
        <f t="shared" si="0"/>
        <v>125</v>
      </c>
      <c r="H66" s="48">
        <f>VLOOKUP(Tab_ConsoBar[[#This Row],[Boissons]],TabListeProduits[],3,0)</f>
        <v>0</v>
      </c>
      <c r="I66" s="48">
        <f>VLOOKUP(Tab_ConsoBar[[#This Row],[Boissons]],TabListeProduits[],2,0)</f>
        <v>0</v>
      </c>
      <c r="J66" s="48">
        <f>(Tab_ConsoBar[[#This Row],[Prix de vente]]-Tab_ConsoBar[[#This Row],[Prix Achat]])*Tab_ConsoBar[[#This Row],[Boissons Consommées]]</f>
        <v>0</v>
      </c>
      <c r="K66" s="48">
        <f>Tab_ConsoBar[[#This Row],[Boissons Consommées]]*Tab_ConsoBar[[#This Row],[Prix de vente]]</f>
        <v>0</v>
      </c>
      <c r="L66" t="str">
        <f>TEXT(Tab_ConsoBar[[#This Row],[Date]],"mmmm")</f>
        <v>janvier</v>
      </c>
      <c r="M66">
        <f>YEAR(Tab_ConsoBar[[#This Row],[Date]])</f>
        <v>2018</v>
      </c>
    </row>
    <row r="67" spans="1:13" x14ac:dyDescent="0.3">
      <c r="A67">
        <v>65</v>
      </c>
      <c r="B67" s="47">
        <v>43131</v>
      </c>
      <c r="C67" t="s">
        <v>11</v>
      </c>
      <c r="D67">
        <v>21</v>
      </c>
      <c r="E67">
        <v>28</v>
      </c>
      <c r="F67">
        <v>60</v>
      </c>
      <c r="G67">
        <f t="shared" ref="G67:G130" si="1">IF(OR(ISBLANK(C67)),"",D67-E67+F67)</f>
        <v>53</v>
      </c>
      <c r="H67" s="48">
        <f>VLOOKUP(Tab_ConsoBar[[#This Row],[Boissons]],TabListeProduits[],3,0)</f>
        <v>0.6</v>
      </c>
      <c r="I67" s="48">
        <f>VLOOKUP(Tab_ConsoBar[[#This Row],[Boissons]],TabListeProduits[],2,0)</f>
        <v>0.14000000000000001</v>
      </c>
      <c r="J67" s="48">
        <f>(Tab_ConsoBar[[#This Row],[Prix de vente]]-Tab_ConsoBar[[#This Row],[Prix Achat]])*Tab_ConsoBar[[#This Row],[Boissons Consommées]]</f>
        <v>24.38</v>
      </c>
      <c r="K67" s="48">
        <f>Tab_ConsoBar[[#This Row],[Boissons Consommées]]*Tab_ConsoBar[[#This Row],[Prix de vente]]</f>
        <v>31.799999999999997</v>
      </c>
      <c r="L67" t="str">
        <f>TEXT(Tab_ConsoBar[[#This Row],[Date]],"mmmm")</f>
        <v>janvier</v>
      </c>
      <c r="M67">
        <f>YEAR(Tab_ConsoBar[[#This Row],[Date]])</f>
        <v>2018</v>
      </c>
    </row>
    <row r="68" spans="1:13" x14ac:dyDescent="0.3">
      <c r="A68">
        <v>66</v>
      </c>
      <c r="B68" s="47">
        <v>43100</v>
      </c>
      <c r="C68" t="s">
        <v>6</v>
      </c>
      <c r="D68">
        <v>36.5</v>
      </c>
      <c r="E68">
        <v>37</v>
      </c>
      <c r="F68">
        <v>140</v>
      </c>
      <c r="G68">
        <f t="shared" si="1"/>
        <v>139.5</v>
      </c>
      <c r="H68" s="48">
        <f>VLOOKUP(Tab_ConsoBar[[#This Row],[Boissons]],TabListeProduits[],3,0)</f>
        <v>0</v>
      </c>
      <c r="I68" s="48">
        <f>VLOOKUP(Tab_ConsoBar[[#This Row],[Boissons]],TabListeProduits[],2,0)</f>
        <v>0</v>
      </c>
      <c r="J68" s="48">
        <f>(Tab_ConsoBar[[#This Row],[Prix de vente]]-Tab_ConsoBar[[#This Row],[Prix Achat]])*Tab_ConsoBar[[#This Row],[Boissons Consommées]]</f>
        <v>0</v>
      </c>
      <c r="K68" s="48">
        <f>Tab_ConsoBar[[#This Row],[Boissons Consommées]]*Tab_ConsoBar[[#This Row],[Prix de vente]]</f>
        <v>0</v>
      </c>
      <c r="L68" t="str">
        <f>TEXT(Tab_ConsoBar[[#This Row],[Date]],"mmmm")</f>
        <v>décembre</v>
      </c>
      <c r="M68">
        <f>YEAR(Tab_ConsoBar[[#This Row],[Date]])</f>
        <v>2017</v>
      </c>
    </row>
    <row r="69" spans="1:13" x14ac:dyDescent="0.3">
      <c r="A69">
        <v>67</v>
      </c>
      <c r="B69" s="47">
        <v>43100</v>
      </c>
      <c r="C69" t="s">
        <v>23</v>
      </c>
      <c r="D69">
        <v>36</v>
      </c>
      <c r="E69">
        <v>28</v>
      </c>
      <c r="F69">
        <v>68</v>
      </c>
      <c r="G69">
        <f t="shared" si="1"/>
        <v>76</v>
      </c>
      <c r="H69" s="48">
        <f>VLOOKUP(Tab_ConsoBar[[#This Row],[Boissons]],TabListeProduits[],3,0)</f>
        <v>4.5</v>
      </c>
      <c r="I69" s="48">
        <f>VLOOKUP(Tab_ConsoBar[[#This Row],[Boissons]],TabListeProduits[],2,0)</f>
        <v>2.48</v>
      </c>
      <c r="J69" s="48">
        <f>(Tab_ConsoBar[[#This Row],[Prix de vente]]-Tab_ConsoBar[[#This Row],[Prix Achat]])*Tab_ConsoBar[[#This Row],[Boissons Consommées]]</f>
        <v>153.52000000000001</v>
      </c>
      <c r="K69" s="48">
        <f>Tab_ConsoBar[[#This Row],[Boissons Consommées]]*Tab_ConsoBar[[#This Row],[Prix de vente]]</f>
        <v>342</v>
      </c>
      <c r="L69" t="str">
        <f>TEXT(Tab_ConsoBar[[#This Row],[Date]],"mmmm")</f>
        <v>décembre</v>
      </c>
      <c r="M69">
        <f>YEAR(Tab_ConsoBar[[#This Row],[Date]])</f>
        <v>2017</v>
      </c>
    </row>
    <row r="70" spans="1:13" x14ac:dyDescent="0.3">
      <c r="A70">
        <v>68</v>
      </c>
      <c r="B70" s="47">
        <v>43100</v>
      </c>
      <c r="C70" t="s">
        <v>5</v>
      </c>
      <c r="D70">
        <v>39</v>
      </c>
      <c r="E70">
        <v>32.5</v>
      </c>
      <c r="F70">
        <v>170</v>
      </c>
      <c r="G70">
        <f t="shared" si="1"/>
        <v>176.5</v>
      </c>
      <c r="H70" s="48">
        <f>VLOOKUP(Tab_ConsoBar[[#This Row],[Boissons]],TabListeProduits[],3,0)</f>
        <v>3</v>
      </c>
      <c r="I70" s="48">
        <f>VLOOKUP(Tab_ConsoBar[[#This Row],[Boissons]],TabListeProduits[],2,0)</f>
        <v>1.58</v>
      </c>
      <c r="J70" s="48">
        <f>(Tab_ConsoBar[[#This Row],[Prix de vente]]-Tab_ConsoBar[[#This Row],[Prix Achat]])*Tab_ConsoBar[[#This Row],[Boissons Consommées]]</f>
        <v>250.63</v>
      </c>
      <c r="K70" s="48">
        <f>Tab_ConsoBar[[#This Row],[Boissons Consommées]]*Tab_ConsoBar[[#This Row],[Prix de vente]]</f>
        <v>529.5</v>
      </c>
      <c r="L70" t="str">
        <f>TEXT(Tab_ConsoBar[[#This Row],[Date]],"mmmm")</f>
        <v>décembre</v>
      </c>
      <c r="M70">
        <f>YEAR(Tab_ConsoBar[[#This Row],[Date]])</f>
        <v>2017</v>
      </c>
    </row>
    <row r="71" spans="1:13" x14ac:dyDescent="0.3">
      <c r="A71">
        <v>69</v>
      </c>
      <c r="B71" s="47">
        <v>43100</v>
      </c>
      <c r="C71" t="s">
        <v>3</v>
      </c>
      <c r="D71">
        <v>15</v>
      </c>
      <c r="E71">
        <v>16.5</v>
      </c>
      <c r="F71">
        <v>25</v>
      </c>
      <c r="G71">
        <f t="shared" si="1"/>
        <v>23.5</v>
      </c>
      <c r="H71" s="48">
        <f>VLOOKUP(Tab_ConsoBar[[#This Row],[Boissons]],TabListeProduits[],3,0)</f>
        <v>3</v>
      </c>
      <c r="I71" s="48">
        <f>VLOOKUP(Tab_ConsoBar[[#This Row],[Boissons]],TabListeProduits[],2,0)</f>
        <v>1.5</v>
      </c>
      <c r="J71" s="48">
        <f>(Tab_ConsoBar[[#This Row],[Prix de vente]]-Tab_ConsoBar[[#This Row],[Prix Achat]])*Tab_ConsoBar[[#This Row],[Boissons Consommées]]</f>
        <v>35.25</v>
      </c>
      <c r="K71" s="48">
        <f>Tab_ConsoBar[[#This Row],[Boissons Consommées]]*Tab_ConsoBar[[#This Row],[Prix de vente]]</f>
        <v>70.5</v>
      </c>
      <c r="L71" t="str">
        <f>TEXT(Tab_ConsoBar[[#This Row],[Date]],"mmmm")</f>
        <v>décembre</v>
      </c>
      <c r="M71">
        <f>YEAR(Tab_ConsoBar[[#This Row],[Date]])</f>
        <v>2017</v>
      </c>
    </row>
    <row r="72" spans="1:13" x14ac:dyDescent="0.3">
      <c r="A72">
        <v>70</v>
      </c>
      <c r="B72" s="47">
        <v>43100</v>
      </c>
      <c r="C72" t="s">
        <v>7</v>
      </c>
      <c r="D72">
        <v>17</v>
      </c>
      <c r="E72">
        <v>23</v>
      </c>
      <c r="F72">
        <v>101</v>
      </c>
      <c r="G72">
        <f t="shared" si="1"/>
        <v>95</v>
      </c>
      <c r="H72" s="48">
        <f>VLOOKUP(Tab_ConsoBar[[#This Row],[Boissons]],TabListeProduits[],3,0)</f>
        <v>1.5</v>
      </c>
      <c r="I72" s="48">
        <f>VLOOKUP(Tab_ConsoBar[[#This Row],[Boissons]],TabListeProduits[],2,0)</f>
        <v>0.46</v>
      </c>
      <c r="J72" s="48">
        <f>(Tab_ConsoBar[[#This Row],[Prix de vente]]-Tab_ConsoBar[[#This Row],[Prix Achat]])*Tab_ConsoBar[[#This Row],[Boissons Consommées]]</f>
        <v>98.8</v>
      </c>
      <c r="K72" s="48">
        <f>Tab_ConsoBar[[#This Row],[Boissons Consommées]]*Tab_ConsoBar[[#This Row],[Prix de vente]]</f>
        <v>142.5</v>
      </c>
      <c r="L72" t="str">
        <f>TEXT(Tab_ConsoBar[[#This Row],[Date]],"mmmm")</f>
        <v>décembre</v>
      </c>
      <c r="M72">
        <f>YEAR(Tab_ConsoBar[[#This Row],[Date]])</f>
        <v>2017</v>
      </c>
    </row>
    <row r="73" spans="1:13" x14ac:dyDescent="0.3">
      <c r="A73">
        <v>71</v>
      </c>
      <c r="B73" s="47">
        <v>43100</v>
      </c>
      <c r="C73" t="s">
        <v>8</v>
      </c>
      <c r="D73">
        <v>23</v>
      </c>
      <c r="E73">
        <v>25</v>
      </c>
      <c r="F73">
        <v>27</v>
      </c>
      <c r="G73">
        <f t="shared" si="1"/>
        <v>25</v>
      </c>
      <c r="H73" s="48">
        <f>VLOOKUP(Tab_ConsoBar[[#This Row],[Boissons]],TabListeProduits[],3,0)</f>
        <v>1.5</v>
      </c>
      <c r="I73" s="48">
        <f>VLOOKUP(Tab_ConsoBar[[#This Row],[Boissons]],TabListeProduits[],2,0)</f>
        <v>0.5</v>
      </c>
      <c r="J73" s="48">
        <f>(Tab_ConsoBar[[#This Row],[Prix de vente]]-Tab_ConsoBar[[#This Row],[Prix Achat]])*Tab_ConsoBar[[#This Row],[Boissons Consommées]]</f>
        <v>25</v>
      </c>
      <c r="K73" s="48">
        <f>Tab_ConsoBar[[#This Row],[Boissons Consommées]]*Tab_ConsoBar[[#This Row],[Prix de vente]]</f>
        <v>37.5</v>
      </c>
      <c r="L73" t="str">
        <f>TEXT(Tab_ConsoBar[[#This Row],[Date]],"mmmm")</f>
        <v>décembre</v>
      </c>
      <c r="M73">
        <f>YEAR(Tab_ConsoBar[[#This Row],[Date]])</f>
        <v>2017</v>
      </c>
    </row>
    <row r="74" spans="1:13" x14ac:dyDescent="0.3">
      <c r="A74">
        <v>72</v>
      </c>
      <c r="B74" s="47">
        <v>43100</v>
      </c>
      <c r="C74" t="s">
        <v>9</v>
      </c>
      <c r="D74">
        <v>6</v>
      </c>
      <c r="E74">
        <v>4</v>
      </c>
      <c r="F74">
        <v>0</v>
      </c>
      <c r="G74">
        <f t="shared" si="1"/>
        <v>2</v>
      </c>
      <c r="H74" s="48">
        <f>VLOOKUP(Tab_ConsoBar[[#This Row],[Boissons]],TabListeProduits[],3,0)</f>
        <v>0</v>
      </c>
      <c r="I74" s="48">
        <f>VLOOKUP(Tab_ConsoBar[[#This Row],[Boissons]],TabListeProduits[],2,0)</f>
        <v>0</v>
      </c>
      <c r="J74" s="48">
        <f>(Tab_ConsoBar[[#This Row],[Prix de vente]]-Tab_ConsoBar[[#This Row],[Prix Achat]])*Tab_ConsoBar[[#This Row],[Boissons Consommées]]</f>
        <v>0</v>
      </c>
      <c r="K74" s="48">
        <f>Tab_ConsoBar[[#This Row],[Boissons Consommées]]*Tab_ConsoBar[[#This Row],[Prix de vente]]</f>
        <v>0</v>
      </c>
      <c r="L74" t="str">
        <f>TEXT(Tab_ConsoBar[[#This Row],[Date]],"mmmm")</f>
        <v>décembre</v>
      </c>
      <c r="M74">
        <f>YEAR(Tab_ConsoBar[[#This Row],[Date]])</f>
        <v>2017</v>
      </c>
    </row>
    <row r="75" spans="1:13" x14ac:dyDescent="0.3">
      <c r="A75">
        <v>73</v>
      </c>
      <c r="B75" s="47">
        <v>43100</v>
      </c>
      <c r="C75" t="s">
        <v>10</v>
      </c>
      <c r="D75">
        <v>16</v>
      </c>
      <c r="E75">
        <v>14</v>
      </c>
      <c r="F75">
        <v>0</v>
      </c>
      <c r="G75">
        <f t="shared" si="1"/>
        <v>2</v>
      </c>
      <c r="H75" s="48">
        <f>VLOOKUP(Tab_ConsoBar[[#This Row],[Boissons]],TabListeProduits[],3,0)</f>
        <v>1.5</v>
      </c>
      <c r="I75" s="48">
        <f>VLOOKUP(Tab_ConsoBar[[#This Row],[Boissons]],TabListeProduits[],2,0)</f>
        <v>0.56999999999999995</v>
      </c>
      <c r="J75" s="48">
        <f>(Tab_ConsoBar[[#This Row],[Prix de vente]]-Tab_ConsoBar[[#This Row],[Prix Achat]])*Tab_ConsoBar[[#This Row],[Boissons Consommées]]</f>
        <v>1.86</v>
      </c>
      <c r="K75" s="48">
        <f>Tab_ConsoBar[[#This Row],[Boissons Consommées]]*Tab_ConsoBar[[#This Row],[Prix de vente]]</f>
        <v>3</v>
      </c>
      <c r="L75" t="str">
        <f>TEXT(Tab_ConsoBar[[#This Row],[Date]],"mmmm")</f>
        <v>décembre</v>
      </c>
      <c r="M75">
        <f>YEAR(Tab_ConsoBar[[#This Row],[Date]])</f>
        <v>2017</v>
      </c>
    </row>
    <row r="76" spans="1:13" x14ac:dyDescent="0.3">
      <c r="A76">
        <v>74</v>
      </c>
      <c r="B76" s="47">
        <v>43100</v>
      </c>
      <c r="C76" t="s">
        <v>11</v>
      </c>
      <c r="D76">
        <v>12</v>
      </c>
      <c r="E76">
        <v>21</v>
      </c>
      <c r="F76">
        <v>52</v>
      </c>
      <c r="G76">
        <f t="shared" si="1"/>
        <v>43</v>
      </c>
      <c r="H76" s="48">
        <f>VLOOKUP(Tab_ConsoBar[[#This Row],[Boissons]],TabListeProduits[],3,0)</f>
        <v>0.6</v>
      </c>
      <c r="I76" s="48">
        <f>VLOOKUP(Tab_ConsoBar[[#This Row],[Boissons]],TabListeProduits[],2,0)</f>
        <v>0.14000000000000001</v>
      </c>
      <c r="J76" s="48">
        <f>(Tab_ConsoBar[[#This Row],[Prix de vente]]-Tab_ConsoBar[[#This Row],[Prix Achat]])*Tab_ConsoBar[[#This Row],[Boissons Consommées]]</f>
        <v>19.779999999999998</v>
      </c>
      <c r="K76" s="48">
        <f>Tab_ConsoBar[[#This Row],[Boissons Consommées]]*Tab_ConsoBar[[#This Row],[Prix de vente]]</f>
        <v>25.8</v>
      </c>
      <c r="L76" t="str">
        <f>TEXT(Tab_ConsoBar[[#This Row],[Date]],"mmmm")</f>
        <v>décembre</v>
      </c>
      <c r="M76">
        <f>YEAR(Tab_ConsoBar[[#This Row],[Date]])</f>
        <v>2017</v>
      </c>
    </row>
    <row r="77" spans="1:13" x14ac:dyDescent="0.3">
      <c r="A77">
        <v>75</v>
      </c>
      <c r="B77" s="47">
        <v>43100</v>
      </c>
      <c r="C77" t="s">
        <v>12</v>
      </c>
      <c r="D77">
        <v>9</v>
      </c>
      <c r="E77">
        <v>13</v>
      </c>
      <c r="F77">
        <v>6</v>
      </c>
      <c r="G77">
        <f t="shared" si="1"/>
        <v>2</v>
      </c>
      <c r="H77" s="48">
        <f>VLOOKUP(Tab_ConsoBar[[#This Row],[Boissons]],TabListeProduits[],3,0)</f>
        <v>10</v>
      </c>
      <c r="I77" s="48">
        <f>VLOOKUP(Tab_ConsoBar[[#This Row],[Boissons]],TabListeProduits[],2,0)</f>
        <v>7.56</v>
      </c>
      <c r="J77" s="48">
        <f>(Tab_ConsoBar[[#This Row],[Prix de vente]]-Tab_ConsoBar[[#This Row],[Prix Achat]])*Tab_ConsoBar[[#This Row],[Boissons Consommées]]</f>
        <v>4.8800000000000008</v>
      </c>
      <c r="K77" s="48">
        <f>Tab_ConsoBar[[#This Row],[Boissons Consommées]]*Tab_ConsoBar[[#This Row],[Prix de vente]]</f>
        <v>20</v>
      </c>
      <c r="L77" t="str">
        <f>TEXT(Tab_ConsoBar[[#This Row],[Date]],"mmmm")</f>
        <v>décembre</v>
      </c>
      <c r="M77">
        <f>YEAR(Tab_ConsoBar[[#This Row],[Date]])</f>
        <v>2017</v>
      </c>
    </row>
    <row r="78" spans="1:13" x14ac:dyDescent="0.3">
      <c r="A78">
        <v>76</v>
      </c>
      <c r="B78" s="47">
        <v>43100</v>
      </c>
      <c r="C78" t="s">
        <v>13</v>
      </c>
      <c r="D78">
        <v>23</v>
      </c>
      <c r="E78">
        <v>20</v>
      </c>
      <c r="F78">
        <v>23</v>
      </c>
      <c r="G78">
        <f t="shared" si="1"/>
        <v>26</v>
      </c>
      <c r="H78" s="48">
        <f>VLOOKUP(Tab_ConsoBar[[#This Row],[Boissons]],TabListeProduits[],3,0)</f>
        <v>1.5</v>
      </c>
      <c r="I78" s="48">
        <f>VLOOKUP(Tab_ConsoBar[[#This Row],[Boissons]],TabListeProduits[],2,0)</f>
        <v>0.68</v>
      </c>
      <c r="J78" s="48">
        <f>(Tab_ConsoBar[[#This Row],[Prix de vente]]-Tab_ConsoBar[[#This Row],[Prix Achat]])*Tab_ConsoBar[[#This Row],[Boissons Consommées]]</f>
        <v>21.32</v>
      </c>
      <c r="K78" s="48">
        <f>Tab_ConsoBar[[#This Row],[Boissons Consommées]]*Tab_ConsoBar[[#This Row],[Prix de vente]]</f>
        <v>39</v>
      </c>
      <c r="L78" t="str">
        <f>TEXT(Tab_ConsoBar[[#This Row],[Date]],"mmmm")</f>
        <v>décembre</v>
      </c>
      <c r="M78">
        <f>YEAR(Tab_ConsoBar[[#This Row],[Date]])</f>
        <v>2017</v>
      </c>
    </row>
    <row r="79" spans="1:13" x14ac:dyDescent="0.3">
      <c r="A79">
        <v>77</v>
      </c>
      <c r="B79" s="47">
        <v>43100</v>
      </c>
      <c r="C79" t="s">
        <v>19</v>
      </c>
      <c r="D79">
        <v>17</v>
      </c>
      <c r="E79">
        <v>11</v>
      </c>
      <c r="F79">
        <v>0</v>
      </c>
      <c r="G79">
        <f t="shared" si="1"/>
        <v>6</v>
      </c>
      <c r="H79" s="48">
        <f>VLOOKUP(Tab_ConsoBar[[#This Row],[Boissons]],TabListeProduits[],3,0)</f>
        <v>1.5</v>
      </c>
      <c r="I79" s="48">
        <f>VLOOKUP(Tab_ConsoBar[[#This Row],[Boissons]],TabListeProduits[],2,0)</f>
        <v>0.22</v>
      </c>
      <c r="J79" s="48">
        <f>(Tab_ConsoBar[[#This Row],[Prix de vente]]-Tab_ConsoBar[[#This Row],[Prix Achat]])*Tab_ConsoBar[[#This Row],[Boissons Consommées]]</f>
        <v>7.68</v>
      </c>
      <c r="K79" s="48">
        <f>Tab_ConsoBar[[#This Row],[Boissons Consommées]]*Tab_ConsoBar[[#This Row],[Prix de vente]]</f>
        <v>9</v>
      </c>
      <c r="L79" t="str">
        <f>TEXT(Tab_ConsoBar[[#This Row],[Date]],"mmmm")</f>
        <v>décembre</v>
      </c>
      <c r="M79">
        <f>YEAR(Tab_ConsoBar[[#This Row],[Date]])</f>
        <v>2017</v>
      </c>
    </row>
    <row r="80" spans="1:13" x14ac:dyDescent="0.3">
      <c r="A80">
        <v>78</v>
      </c>
      <c r="B80" s="47">
        <v>43069</v>
      </c>
      <c r="C80" t="s">
        <v>6</v>
      </c>
      <c r="D80">
        <v>29</v>
      </c>
      <c r="E80">
        <v>36.5</v>
      </c>
      <c r="F80">
        <v>180</v>
      </c>
      <c r="G80">
        <f t="shared" si="1"/>
        <v>172.5</v>
      </c>
      <c r="H80" s="48">
        <f>VLOOKUP(Tab_ConsoBar[[#This Row],[Boissons]],TabListeProduits[],3,0)</f>
        <v>0</v>
      </c>
      <c r="I80" s="48">
        <f>VLOOKUP(Tab_ConsoBar[[#This Row],[Boissons]],TabListeProduits[],2,0)</f>
        <v>0</v>
      </c>
      <c r="J80" s="48">
        <f>(Tab_ConsoBar[[#This Row],[Prix de vente]]-Tab_ConsoBar[[#This Row],[Prix Achat]])*Tab_ConsoBar[[#This Row],[Boissons Consommées]]</f>
        <v>0</v>
      </c>
      <c r="K80" s="48">
        <f>Tab_ConsoBar[[#This Row],[Boissons Consommées]]*Tab_ConsoBar[[#This Row],[Prix de vente]]</f>
        <v>0</v>
      </c>
      <c r="L80" t="str">
        <f>TEXT(Tab_ConsoBar[[#This Row],[Date]],"mmmm")</f>
        <v>novembre</v>
      </c>
      <c r="M80">
        <f>YEAR(Tab_ConsoBar[[#This Row],[Date]])</f>
        <v>2017</v>
      </c>
    </row>
    <row r="81" spans="1:13" x14ac:dyDescent="0.3">
      <c r="A81">
        <v>79</v>
      </c>
      <c r="B81" s="47">
        <v>43069</v>
      </c>
      <c r="C81" t="s">
        <v>23</v>
      </c>
      <c r="D81">
        <v>30</v>
      </c>
      <c r="E81">
        <v>36</v>
      </c>
      <c r="F81">
        <v>99</v>
      </c>
      <c r="G81">
        <f t="shared" si="1"/>
        <v>93</v>
      </c>
      <c r="H81" s="48">
        <f>VLOOKUP(Tab_ConsoBar[[#This Row],[Boissons]],TabListeProduits[],3,0)</f>
        <v>4.5</v>
      </c>
      <c r="I81" s="48">
        <f>VLOOKUP(Tab_ConsoBar[[#This Row],[Boissons]],TabListeProduits[],2,0)</f>
        <v>2.48</v>
      </c>
      <c r="J81" s="48">
        <f>(Tab_ConsoBar[[#This Row],[Prix de vente]]-Tab_ConsoBar[[#This Row],[Prix Achat]])*Tab_ConsoBar[[#This Row],[Boissons Consommées]]</f>
        <v>187.86</v>
      </c>
      <c r="K81" s="48">
        <f>Tab_ConsoBar[[#This Row],[Boissons Consommées]]*Tab_ConsoBar[[#This Row],[Prix de vente]]</f>
        <v>418.5</v>
      </c>
      <c r="L81" t="str">
        <f>TEXT(Tab_ConsoBar[[#This Row],[Date]],"mmmm")</f>
        <v>novembre</v>
      </c>
      <c r="M81">
        <f>YEAR(Tab_ConsoBar[[#This Row],[Date]])</f>
        <v>2017</v>
      </c>
    </row>
    <row r="82" spans="1:13" x14ac:dyDescent="0.3">
      <c r="A82">
        <v>80</v>
      </c>
      <c r="B82" s="47">
        <v>43069</v>
      </c>
      <c r="C82" t="s">
        <v>5</v>
      </c>
      <c r="D82">
        <v>18</v>
      </c>
      <c r="E82">
        <v>39</v>
      </c>
      <c r="F82">
        <v>138</v>
      </c>
      <c r="G82">
        <f t="shared" si="1"/>
        <v>117</v>
      </c>
      <c r="H82" s="48">
        <f>VLOOKUP(Tab_ConsoBar[[#This Row],[Boissons]],TabListeProduits[],3,0)</f>
        <v>3</v>
      </c>
      <c r="I82" s="48">
        <f>VLOOKUP(Tab_ConsoBar[[#This Row],[Boissons]],TabListeProduits[],2,0)</f>
        <v>1.58</v>
      </c>
      <c r="J82" s="48">
        <f>(Tab_ConsoBar[[#This Row],[Prix de vente]]-Tab_ConsoBar[[#This Row],[Prix Achat]])*Tab_ConsoBar[[#This Row],[Boissons Consommées]]</f>
        <v>166.14</v>
      </c>
      <c r="K82" s="48">
        <f>Tab_ConsoBar[[#This Row],[Boissons Consommées]]*Tab_ConsoBar[[#This Row],[Prix de vente]]</f>
        <v>351</v>
      </c>
      <c r="L82" t="str">
        <f>TEXT(Tab_ConsoBar[[#This Row],[Date]],"mmmm")</f>
        <v>novembre</v>
      </c>
      <c r="M82">
        <f>YEAR(Tab_ConsoBar[[#This Row],[Date]])</f>
        <v>2017</v>
      </c>
    </row>
    <row r="83" spans="1:13" x14ac:dyDescent="0.3">
      <c r="A83">
        <v>81</v>
      </c>
      <c r="B83" s="47">
        <v>43069</v>
      </c>
      <c r="C83" t="s">
        <v>3</v>
      </c>
      <c r="D83">
        <v>10</v>
      </c>
      <c r="E83">
        <v>15</v>
      </c>
      <c r="F83">
        <v>32</v>
      </c>
      <c r="G83">
        <f t="shared" si="1"/>
        <v>27</v>
      </c>
      <c r="H83" s="48">
        <f>VLOOKUP(Tab_ConsoBar[[#This Row],[Boissons]],TabListeProduits[],3,0)</f>
        <v>3</v>
      </c>
      <c r="I83" s="48">
        <f>VLOOKUP(Tab_ConsoBar[[#This Row],[Boissons]],TabListeProduits[],2,0)</f>
        <v>1.5</v>
      </c>
      <c r="J83" s="48">
        <f>(Tab_ConsoBar[[#This Row],[Prix de vente]]-Tab_ConsoBar[[#This Row],[Prix Achat]])*Tab_ConsoBar[[#This Row],[Boissons Consommées]]</f>
        <v>40.5</v>
      </c>
      <c r="K83" s="48">
        <f>Tab_ConsoBar[[#This Row],[Boissons Consommées]]*Tab_ConsoBar[[#This Row],[Prix de vente]]</f>
        <v>81</v>
      </c>
      <c r="L83" t="str">
        <f>TEXT(Tab_ConsoBar[[#This Row],[Date]],"mmmm")</f>
        <v>novembre</v>
      </c>
      <c r="M83">
        <f>YEAR(Tab_ConsoBar[[#This Row],[Date]])</f>
        <v>2017</v>
      </c>
    </row>
    <row r="84" spans="1:13" x14ac:dyDescent="0.3">
      <c r="A84">
        <v>82</v>
      </c>
      <c r="B84" s="47">
        <v>43069</v>
      </c>
      <c r="C84" t="s">
        <v>7</v>
      </c>
      <c r="D84">
        <v>28</v>
      </c>
      <c r="E84">
        <v>17</v>
      </c>
      <c r="F84">
        <v>91</v>
      </c>
      <c r="G84">
        <f t="shared" si="1"/>
        <v>102</v>
      </c>
      <c r="H84" s="48">
        <f>VLOOKUP(Tab_ConsoBar[[#This Row],[Boissons]],TabListeProduits[],3,0)</f>
        <v>1.5</v>
      </c>
      <c r="I84" s="48">
        <f>VLOOKUP(Tab_ConsoBar[[#This Row],[Boissons]],TabListeProduits[],2,0)</f>
        <v>0.46</v>
      </c>
      <c r="J84" s="48">
        <f>(Tab_ConsoBar[[#This Row],[Prix de vente]]-Tab_ConsoBar[[#This Row],[Prix Achat]])*Tab_ConsoBar[[#This Row],[Boissons Consommées]]</f>
        <v>106.08</v>
      </c>
      <c r="K84" s="48">
        <f>Tab_ConsoBar[[#This Row],[Boissons Consommées]]*Tab_ConsoBar[[#This Row],[Prix de vente]]</f>
        <v>153</v>
      </c>
      <c r="L84" t="str">
        <f>TEXT(Tab_ConsoBar[[#This Row],[Date]],"mmmm")</f>
        <v>novembre</v>
      </c>
      <c r="M84">
        <f>YEAR(Tab_ConsoBar[[#This Row],[Date]])</f>
        <v>2017</v>
      </c>
    </row>
    <row r="85" spans="1:13" x14ac:dyDescent="0.3">
      <c r="A85">
        <v>83</v>
      </c>
      <c r="B85" s="47">
        <v>43069</v>
      </c>
      <c r="C85" t="s">
        <v>8</v>
      </c>
      <c r="D85">
        <v>11</v>
      </c>
      <c r="E85">
        <v>23</v>
      </c>
      <c r="F85">
        <v>49</v>
      </c>
      <c r="G85">
        <f t="shared" si="1"/>
        <v>37</v>
      </c>
      <c r="H85" s="48">
        <f>VLOOKUP(Tab_ConsoBar[[#This Row],[Boissons]],TabListeProduits[],3,0)</f>
        <v>1.5</v>
      </c>
      <c r="I85" s="48">
        <f>VLOOKUP(Tab_ConsoBar[[#This Row],[Boissons]],TabListeProduits[],2,0)</f>
        <v>0.5</v>
      </c>
      <c r="J85" s="48">
        <f>(Tab_ConsoBar[[#This Row],[Prix de vente]]-Tab_ConsoBar[[#This Row],[Prix Achat]])*Tab_ConsoBar[[#This Row],[Boissons Consommées]]</f>
        <v>37</v>
      </c>
      <c r="K85" s="48">
        <f>Tab_ConsoBar[[#This Row],[Boissons Consommées]]*Tab_ConsoBar[[#This Row],[Prix de vente]]</f>
        <v>55.5</v>
      </c>
      <c r="L85" t="str">
        <f>TEXT(Tab_ConsoBar[[#This Row],[Date]],"mmmm")</f>
        <v>novembre</v>
      </c>
      <c r="M85">
        <f>YEAR(Tab_ConsoBar[[#This Row],[Date]])</f>
        <v>2017</v>
      </c>
    </row>
    <row r="86" spans="1:13" x14ac:dyDescent="0.3">
      <c r="A86">
        <v>84</v>
      </c>
      <c r="B86" s="47">
        <v>43069</v>
      </c>
      <c r="C86" t="s">
        <v>10</v>
      </c>
      <c r="D86">
        <v>4</v>
      </c>
      <c r="E86">
        <v>16</v>
      </c>
      <c r="F86">
        <v>19</v>
      </c>
      <c r="G86">
        <f t="shared" si="1"/>
        <v>7</v>
      </c>
      <c r="H86" s="48">
        <f>VLOOKUP(Tab_ConsoBar[[#This Row],[Boissons]],TabListeProduits[],3,0)</f>
        <v>1.5</v>
      </c>
      <c r="I86" s="48">
        <f>VLOOKUP(Tab_ConsoBar[[#This Row],[Boissons]],TabListeProduits[],2,0)</f>
        <v>0.56999999999999995</v>
      </c>
      <c r="J86" s="48">
        <f>(Tab_ConsoBar[[#This Row],[Prix de vente]]-Tab_ConsoBar[[#This Row],[Prix Achat]])*Tab_ConsoBar[[#This Row],[Boissons Consommées]]</f>
        <v>6.5100000000000007</v>
      </c>
      <c r="K86" s="48">
        <f>Tab_ConsoBar[[#This Row],[Boissons Consommées]]*Tab_ConsoBar[[#This Row],[Prix de vente]]</f>
        <v>10.5</v>
      </c>
      <c r="L86" t="str">
        <f>TEXT(Tab_ConsoBar[[#This Row],[Date]],"mmmm")</f>
        <v>novembre</v>
      </c>
      <c r="M86">
        <f>YEAR(Tab_ConsoBar[[#This Row],[Date]])</f>
        <v>2017</v>
      </c>
    </row>
    <row r="87" spans="1:13" x14ac:dyDescent="0.3">
      <c r="A87">
        <v>85</v>
      </c>
      <c r="B87" s="47">
        <v>43069</v>
      </c>
      <c r="C87" t="s">
        <v>11</v>
      </c>
      <c r="D87">
        <v>19</v>
      </c>
      <c r="E87">
        <v>12</v>
      </c>
      <c r="F87">
        <v>21</v>
      </c>
      <c r="G87">
        <f t="shared" si="1"/>
        <v>28</v>
      </c>
      <c r="H87" s="48">
        <f>VLOOKUP(Tab_ConsoBar[[#This Row],[Boissons]],TabListeProduits[],3,0)</f>
        <v>0.6</v>
      </c>
      <c r="I87" s="48">
        <f>VLOOKUP(Tab_ConsoBar[[#This Row],[Boissons]],TabListeProduits[],2,0)</f>
        <v>0.14000000000000001</v>
      </c>
      <c r="J87" s="48">
        <f>(Tab_ConsoBar[[#This Row],[Prix de vente]]-Tab_ConsoBar[[#This Row],[Prix Achat]])*Tab_ConsoBar[[#This Row],[Boissons Consommées]]</f>
        <v>12.879999999999999</v>
      </c>
      <c r="K87" s="48">
        <f>Tab_ConsoBar[[#This Row],[Boissons Consommées]]*Tab_ConsoBar[[#This Row],[Prix de vente]]</f>
        <v>16.8</v>
      </c>
      <c r="L87" t="str">
        <f>TEXT(Tab_ConsoBar[[#This Row],[Date]],"mmmm")</f>
        <v>novembre</v>
      </c>
      <c r="M87">
        <f>YEAR(Tab_ConsoBar[[#This Row],[Date]])</f>
        <v>2017</v>
      </c>
    </row>
    <row r="88" spans="1:13" x14ac:dyDescent="0.3">
      <c r="A88">
        <v>86</v>
      </c>
      <c r="B88" s="47">
        <v>43069</v>
      </c>
      <c r="C88" t="s">
        <v>12</v>
      </c>
      <c r="D88">
        <v>3</v>
      </c>
      <c r="E88">
        <v>9</v>
      </c>
      <c r="F88">
        <v>24</v>
      </c>
      <c r="G88">
        <f t="shared" si="1"/>
        <v>18</v>
      </c>
      <c r="H88" s="48">
        <f>VLOOKUP(Tab_ConsoBar[[#This Row],[Boissons]],TabListeProduits[],3,0)</f>
        <v>10</v>
      </c>
      <c r="I88" s="48">
        <f>VLOOKUP(Tab_ConsoBar[[#This Row],[Boissons]],TabListeProduits[],2,0)</f>
        <v>7.56</v>
      </c>
      <c r="J88" s="48">
        <f>(Tab_ConsoBar[[#This Row],[Prix de vente]]-Tab_ConsoBar[[#This Row],[Prix Achat]])*Tab_ConsoBar[[#This Row],[Boissons Consommées]]</f>
        <v>43.920000000000009</v>
      </c>
      <c r="K88" s="48">
        <f>Tab_ConsoBar[[#This Row],[Boissons Consommées]]*Tab_ConsoBar[[#This Row],[Prix de vente]]</f>
        <v>180</v>
      </c>
      <c r="L88" t="str">
        <f>TEXT(Tab_ConsoBar[[#This Row],[Date]],"mmmm")</f>
        <v>novembre</v>
      </c>
      <c r="M88">
        <f>YEAR(Tab_ConsoBar[[#This Row],[Date]])</f>
        <v>2017</v>
      </c>
    </row>
    <row r="89" spans="1:13" x14ac:dyDescent="0.3">
      <c r="A89">
        <v>87</v>
      </c>
      <c r="B89" s="47">
        <v>43069</v>
      </c>
      <c r="C89" t="s">
        <v>13</v>
      </c>
      <c r="D89">
        <v>10</v>
      </c>
      <c r="E89">
        <v>23</v>
      </c>
      <c r="F89">
        <v>39</v>
      </c>
      <c r="G89">
        <f t="shared" si="1"/>
        <v>26</v>
      </c>
      <c r="H89" s="48">
        <f>VLOOKUP(Tab_ConsoBar[[#This Row],[Boissons]],TabListeProduits[],3,0)</f>
        <v>1.5</v>
      </c>
      <c r="I89" s="48">
        <f>VLOOKUP(Tab_ConsoBar[[#This Row],[Boissons]],TabListeProduits[],2,0)</f>
        <v>0.68</v>
      </c>
      <c r="J89" s="48">
        <f>(Tab_ConsoBar[[#This Row],[Prix de vente]]-Tab_ConsoBar[[#This Row],[Prix Achat]])*Tab_ConsoBar[[#This Row],[Boissons Consommées]]</f>
        <v>21.32</v>
      </c>
      <c r="K89" s="48">
        <f>Tab_ConsoBar[[#This Row],[Boissons Consommées]]*Tab_ConsoBar[[#This Row],[Prix de vente]]</f>
        <v>39</v>
      </c>
      <c r="L89" t="str">
        <f>TEXT(Tab_ConsoBar[[#This Row],[Date]],"mmmm")</f>
        <v>novembre</v>
      </c>
      <c r="M89">
        <f>YEAR(Tab_ConsoBar[[#This Row],[Date]])</f>
        <v>2017</v>
      </c>
    </row>
    <row r="90" spans="1:13" x14ac:dyDescent="0.3">
      <c r="A90">
        <v>88</v>
      </c>
      <c r="B90" s="47">
        <v>43069</v>
      </c>
      <c r="C90" t="s">
        <v>15</v>
      </c>
      <c r="D90">
        <v>23</v>
      </c>
      <c r="E90">
        <v>7</v>
      </c>
      <c r="F90">
        <v>7</v>
      </c>
      <c r="G90">
        <f t="shared" si="1"/>
        <v>23</v>
      </c>
      <c r="H90" s="48">
        <f>VLOOKUP(Tab_ConsoBar[[#This Row],[Boissons]],TabListeProduits[],3,0)</f>
        <v>1</v>
      </c>
      <c r="I90" s="48">
        <f>VLOOKUP(Tab_ConsoBar[[#This Row],[Boissons]],TabListeProduits[],2,0)</f>
        <v>0.2</v>
      </c>
      <c r="J90" s="48">
        <f>(Tab_ConsoBar[[#This Row],[Prix de vente]]-Tab_ConsoBar[[#This Row],[Prix Achat]])*Tab_ConsoBar[[#This Row],[Boissons Consommées]]</f>
        <v>18.400000000000002</v>
      </c>
      <c r="K90" s="48">
        <f>Tab_ConsoBar[[#This Row],[Boissons Consommées]]*Tab_ConsoBar[[#This Row],[Prix de vente]]</f>
        <v>23</v>
      </c>
      <c r="L90" t="str">
        <f>TEXT(Tab_ConsoBar[[#This Row],[Date]],"mmmm")</f>
        <v>novembre</v>
      </c>
      <c r="M90">
        <f>YEAR(Tab_ConsoBar[[#This Row],[Date]])</f>
        <v>2017</v>
      </c>
    </row>
    <row r="91" spans="1:13" x14ac:dyDescent="0.3">
      <c r="A91">
        <v>89</v>
      </c>
      <c r="B91" s="47">
        <v>43069</v>
      </c>
      <c r="C91" t="s">
        <v>19</v>
      </c>
      <c r="D91">
        <v>23</v>
      </c>
      <c r="E91">
        <v>17</v>
      </c>
      <c r="F91">
        <v>0</v>
      </c>
      <c r="G91">
        <f t="shared" si="1"/>
        <v>6</v>
      </c>
      <c r="H91" s="48">
        <f>VLOOKUP(Tab_ConsoBar[[#This Row],[Boissons]],TabListeProduits[],3,0)</f>
        <v>1.5</v>
      </c>
      <c r="I91" s="48">
        <f>VLOOKUP(Tab_ConsoBar[[#This Row],[Boissons]],TabListeProduits[],2,0)</f>
        <v>0.22</v>
      </c>
      <c r="J91" s="48">
        <f>(Tab_ConsoBar[[#This Row],[Prix de vente]]-Tab_ConsoBar[[#This Row],[Prix Achat]])*Tab_ConsoBar[[#This Row],[Boissons Consommées]]</f>
        <v>7.68</v>
      </c>
      <c r="K91" s="48">
        <f>Tab_ConsoBar[[#This Row],[Boissons Consommées]]*Tab_ConsoBar[[#This Row],[Prix de vente]]</f>
        <v>9</v>
      </c>
      <c r="L91" t="str">
        <f>TEXT(Tab_ConsoBar[[#This Row],[Date]],"mmmm")</f>
        <v>novembre</v>
      </c>
      <c r="M91">
        <f>YEAR(Tab_ConsoBar[[#This Row],[Date]])</f>
        <v>2017</v>
      </c>
    </row>
    <row r="92" spans="1:13" x14ac:dyDescent="0.3">
      <c r="A92">
        <v>90</v>
      </c>
      <c r="B92" s="47">
        <v>43069</v>
      </c>
      <c r="C92" t="s">
        <v>14</v>
      </c>
      <c r="D92">
        <v>0</v>
      </c>
      <c r="E92">
        <v>0</v>
      </c>
      <c r="F92">
        <v>8</v>
      </c>
      <c r="G92">
        <f t="shared" si="1"/>
        <v>8</v>
      </c>
      <c r="H92" s="48">
        <f>VLOOKUP(Tab_ConsoBar[[#This Row],[Boissons]],TabListeProduits[],3,0)</f>
        <v>0.5</v>
      </c>
      <c r="I92" s="48">
        <f>VLOOKUP(Tab_ConsoBar[[#This Row],[Boissons]],TabListeProduits[],2,0)</f>
        <v>0.1</v>
      </c>
      <c r="J92" s="48">
        <f>(Tab_ConsoBar[[#This Row],[Prix de vente]]-Tab_ConsoBar[[#This Row],[Prix Achat]])*Tab_ConsoBar[[#This Row],[Boissons Consommées]]</f>
        <v>3.2</v>
      </c>
      <c r="K92" s="48">
        <f>Tab_ConsoBar[[#This Row],[Boissons Consommées]]*Tab_ConsoBar[[#This Row],[Prix de vente]]</f>
        <v>4</v>
      </c>
      <c r="L92" t="str">
        <f>TEXT(Tab_ConsoBar[[#This Row],[Date]],"mmmm")</f>
        <v>novembre</v>
      </c>
      <c r="M92">
        <f>YEAR(Tab_ConsoBar[[#This Row],[Date]])</f>
        <v>2017</v>
      </c>
    </row>
    <row r="93" spans="1:13" x14ac:dyDescent="0.3">
      <c r="A93">
        <v>91</v>
      </c>
      <c r="B93" s="47">
        <v>43056</v>
      </c>
      <c r="C93" t="s">
        <v>9</v>
      </c>
      <c r="D93">
        <v>7</v>
      </c>
      <c r="E93">
        <v>6</v>
      </c>
      <c r="F93">
        <v>0</v>
      </c>
      <c r="G93">
        <f t="shared" si="1"/>
        <v>1</v>
      </c>
      <c r="H93" s="48">
        <f>VLOOKUP(Tab_ConsoBar[[#This Row],[Boissons]],TabListeProduits[],3,0)</f>
        <v>0</v>
      </c>
      <c r="I93" s="48">
        <f>VLOOKUP(Tab_ConsoBar[[#This Row],[Boissons]],TabListeProduits[],2,0)</f>
        <v>0</v>
      </c>
      <c r="J93" s="48">
        <f>(Tab_ConsoBar[[#This Row],[Prix de vente]]-Tab_ConsoBar[[#This Row],[Prix Achat]])*Tab_ConsoBar[[#This Row],[Boissons Consommées]]</f>
        <v>0</v>
      </c>
      <c r="K93" s="48">
        <f>Tab_ConsoBar[[#This Row],[Boissons Consommées]]*Tab_ConsoBar[[#This Row],[Prix de vente]]</f>
        <v>0</v>
      </c>
      <c r="L93" t="str">
        <f>TEXT(Tab_ConsoBar[[#This Row],[Date]],"mmmm")</f>
        <v>novembre</v>
      </c>
      <c r="M93">
        <f>YEAR(Tab_ConsoBar[[#This Row],[Date]])</f>
        <v>2017</v>
      </c>
    </row>
    <row r="94" spans="1:13" x14ac:dyDescent="0.3">
      <c r="A94">
        <v>92</v>
      </c>
      <c r="B94" s="47">
        <v>43038</v>
      </c>
      <c r="C94" t="s">
        <v>6</v>
      </c>
      <c r="D94">
        <v>39.5</v>
      </c>
      <c r="E94">
        <v>29</v>
      </c>
      <c r="F94">
        <v>190</v>
      </c>
      <c r="G94">
        <f t="shared" si="1"/>
        <v>200.5</v>
      </c>
      <c r="H94" s="48">
        <f>VLOOKUP(Tab_ConsoBar[[#This Row],[Boissons]],TabListeProduits[],3,0)</f>
        <v>0</v>
      </c>
      <c r="I94" s="48">
        <f>VLOOKUP(Tab_ConsoBar[[#This Row],[Boissons]],TabListeProduits[],2,0)</f>
        <v>0</v>
      </c>
      <c r="J94" s="48">
        <f>(Tab_ConsoBar[[#This Row],[Prix de vente]]-Tab_ConsoBar[[#This Row],[Prix Achat]])*Tab_ConsoBar[[#This Row],[Boissons Consommées]]</f>
        <v>0</v>
      </c>
      <c r="K94" s="48">
        <f>Tab_ConsoBar[[#This Row],[Boissons Consommées]]*Tab_ConsoBar[[#This Row],[Prix de vente]]</f>
        <v>0</v>
      </c>
      <c r="L94" t="str">
        <f>TEXT(Tab_ConsoBar[[#This Row],[Date]],"mmmm")</f>
        <v>octobre</v>
      </c>
      <c r="M94">
        <f>YEAR(Tab_ConsoBar[[#This Row],[Date]])</f>
        <v>2017</v>
      </c>
    </row>
    <row r="95" spans="1:13" x14ac:dyDescent="0.3">
      <c r="A95">
        <v>93</v>
      </c>
      <c r="B95" s="47">
        <v>43038</v>
      </c>
      <c r="C95" t="s">
        <v>23</v>
      </c>
      <c r="D95">
        <v>5</v>
      </c>
      <c r="E95">
        <v>30</v>
      </c>
      <c r="F95">
        <v>116</v>
      </c>
      <c r="G95">
        <f t="shared" si="1"/>
        <v>91</v>
      </c>
      <c r="H95" s="48">
        <f>VLOOKUP(Tab_ConsoBar[[#This Row],[Boissons]],TabListeProduits[],3,0)</f>
        <v>4.5</v>
      </c>
      <c r="I95" s="48">
        <f>VLOOKUP(Tab_ConsoBar[[#This Row],[Boissons]],TabListeProduits[],2,0)</f>
        <v>2.48</v>
      </c>
      <c r="J95" s="48">
        <f>(Tab_ConsoBar[[#This Row],[Prix de vente]]-Tab_ConsoBar[[#This Row],[Prix Achat]])*Tab_ConsoBar[[#This Row],[Boissons Consommées]]</f>
        <v>183.82</v>
      </c>
      <c r="K95" s="48">
        <f>Tab_ConsoBar[[#This Row],[Boissons Consommées]]*Tab_ConsoBar[[#This Row],[Prix de vente]]</f>
        <v>409.5</v>
      </c>
      <c r="L95" t="str">
        <f>TEXT(Tab_ConsoBar[[#This Row],[Date]],"mmmm")</f>
        <v>octobre</v>
      </c>
      <c r="M95">
        <f>YEAR(Tab_ConsoBar[[#This Row],[Date]])</f>
        <v>2017</v>
      </c>
    </row>
    <row r="96" spans="1:13" x14ac:dyDescent="0.3">
      <c r="A96">
        <v>94</v>
      </c>
      <c r="B96" s="47">
        <v>43038</v>
      </c>
      <c r="C96" t="s">
        <v>3</v>
      </c>
      <c r="D96">
        <v>6.5</v>
      </c>
      <c r="E96">
        <v>10</v>
      </c>
      <c r="F96">
        <v>40</v>
      </c>
      <c r="G96">
        <f t="shared" si="1"/>
        <v>36.5</v>
      </c>
      <c r="H96" s="48">
        <f>VLOOKUP(Tab_ConsoBar[[#This Row],[Boissons]],TabListeProduits[],3,0)</f>
        <v>3</v>
      </c>
      <c r="I96" s="48">
        <f>VLOOKUP(Tab_ConsoBar[[#This Row],[Boissons]],TabListeProduits[],2,0)</f>
        <v>1.5</v>
      </c>
      <c r="J96" s="48">
        <f>(Tab_ConsoBar[[#This Row],[Prix de vente]]-Tab_ConsoBar[[#This Row],[Prix Achat]])*Tab_ConsoBar[[#This Row],[Boissons Consommées]]</f>
        <v>54.75</v>
      </c>
      <c r="K96" s="48">
        <f>Tab_ConsoBar[[#This Row],[Boissons Consommées]]*Tab_ConsoBar[[#This Row],[Prix de vente]]</f>
        <v>109.5</v>
      </c>
      <c r="L96" t="str">
        <f>TEXT(Tab_ConsoBar[[#This Row],[Date]],"mmmm")</f>
        <v>octobre</v>
      </c>
      <c r="M96">
        <f>YEAR(Tab_ConsoBar[[#This Row],[Date]])</f>
        <v>2017</v>
      </c>
    </row>
    <row r="97" spans="1:13" x14ac:dyDescent="0.3">
      <c r="A97">
        <v>95</v>
      </c>
      <c r="B97" s="47">
        <v>43038</v>
      </c>
      <c r="C97" t="s">
        <v>5</v>
      </c>
      <c r="D97">
        <v>33.5</v>
      </c>
      <c r="E97">
        <v>18</v>
      </c>
      <c r="F97">
        <v>126</v>
      </c>
      <c r="G97">
        <f t="shared" si="1"/>
        <v>141.5</v>
      </c>
      <c r="H97" s="48">
        <f>VLOOKUP(Tab_ConsoBar[[#This Row],[Boissons]],TabListeProduits[],3,0)</f>
        <v>3</v>
      </c>
      <c r="I97" s="48">
        <f>VLOOKUP(Tab_ConsoBar[[#This Row],[Boissons]],TabListeProduits[],2,0)</f>
        <v>1.58</v>
      </c>
      <c r="J97" s="48">
        <f>(Tab_ConsoBar[[#This Row],[Prix de vente]]-Tab_ConsoBar[[#This Row],[Prix Achat]])*Tab_ConsoBar[[#This Row],[Boissons Consommées]]</f>
        <v>200.92999999999998</v>
      </c>
      <c r="K97" s="48">
        <f>Tab_ConsoBar[[#This Row],[Boissons Consommées]]*Tab_ConsoBar[[#This Row],[Prix de vente]]</f>
        <v>424.5</v>
      </c>
      <c r="L97" t="str">
        <f>TEXT(Tab_ConsoBar[[#This Row],[Date]],"mmmm")</f>
        <v>octobre</v>
      </c>
      <c r="M97">
        <f>YEAR(Tab_ConsoBar[[#This Row],[Date]])</f>
        <v>2017</v>
      </c>
    </row>
    <row r="98" spans="1:13" x14ac:dyDescent="0.3">
      <c r="A98">
        <v>96</v>
      </c>
      <c r="B98" s="47">
        <v>43038</v>
      </c>
      <c r="C98" t="s">
        <v>7</v>
      </c>
      <c r="D98">
        <v>26</v>
      </c>
      <c r="E98">
        <v>28</v>
      </c>
      <c r="F98">
        <v>72</v>
      </c>
      <c r="G98">
        <f t="shared" si="1"/>
        <v>70</v>
      </c>
      <c r="H98" s="48">
        <f>VLOOKUP(Tab_ConsoBar[[#This Row],[Boissons]],TabListeProduits[],3,0)</f>
        <v>1.5</v>
      </c>
      <c r="I98" s="48">
        <f>VLOOKUP(Tab_ConsoBar[[#This Row],[Boissons]],TabListeProduits[],2,0)</f>
        <v>0.46</v>
      </c>
      <c r="J98" s="48">
        <f>(Tab_ConsoBar[[#This Row],[Prix de vente]]-Tab_ConsoBar[[#This Row],[Prix Achat]])*Tab_ConsoBar[[#This Row],[Boissons Consommées]]</f>
        <v>72.8</v>
      </c>
      <c r="K98" s="48">
        <f>Tab_ConsoBar[[#This Row],[Boissons Consommées]]*Tab_ConsoBar[[#This Row],[Prix de vente]]</f>
        <v>105</v>
      </c>
      <c r="L98" t="str">
        <f>TEXT(Tab_ConsoBar[[#This Row],[Date]],"mmmm")</f>
        <v>octobre</v>
      </c>
      <c r="M98">
        <f>YEAR(Tab_ConsoBar[[#This Row],[Date]])</f>
        <v>2017</v>
      </c>
    </row>
    <row r="99" spans="1:13" x14ac:dyDescent="0.3">
      <c r="A99">
        <v>97</v>
      </c>
      <c r="B99" s="47">
        <v>43038</v>
      </c>
      <c r="C99" t="s">
        <v>8</v>
      </c>
      <c r="D99">
        <v>26</v>
      </c>
      <c r="E99">
        <v>11</v>
      </c>
      <c r="F99">
        <v>40</v>
      </c>
      <c r="G99">
        <f t="shared" si="1"/>
        <v>55</v>
      </c>
      <c r="H99" s="48">
        <f>VLOOKUP(Tab_ConsoBar[[#This Row],[Boissons]],TabListeProduits[],3,0)</f>
        <v>1.5</v>
      </c>
      <c r="I99" s="48">
        <f>VLOOKUP(Tab_ConsoBar[[#This Row],[Boissons]],TabListeProduits[],2,0)</f>
        <v>0.5</v>
      </c>
      <c r="J99" s="48">
        <f>(Tab_ConsoBar[[#This Row],[Prix de vente]]-Tab_ConsoBar[[#This Row],[Prix Achat]])*Tab_ConsoBar[[#This Row],[Boissons Consommées]]</f>
        <v>55</v>
      </c>
      <c r="K99" s="48">
        <f>Tab_ConsoBar[[#This Row],[Boissons Consommées]]*Tab_ConsoBar[[#This Row],[Prix de vente]]</f>
        <v>82.5</v>
      </c>
      <c r="L99" t="str">
        <f>TEXT(Tab_ConsoBar[[#This Row],[Date]],"mmmm")</f>
        <v>octobre</v>
      </c>
      <c r="M99">
        <f>YEAR(Tab_ConsoBar[[#This Row],[Date]])</f>
        <v>2017</v>
      </c>
    </row>
    <row r="100" spans="1:13" x14ac:dyDescent="0.3">
      <c r="A100">
        <v>98</v>
      </c>
      <c r="B100" s="47">
        <v>43038</v>
      </c>
      <c r="C100" t="s">
        <v>9</v>
      </c>
      <c r="D100">
        <v>7</v>
      </c>
      <c r="E100">
        <v>7</v>
      </c>
      <c r="F100">
        <v>0</v>
      </c>
      <c r="G100">
        <f t="shared" si="1"/>
        <v>0</v>
      </c>
      <c r="H100" s="48">
        <f>VLOOKUP(Tab_ConsoBar[[#This Row],[Boissons]],TabListeProduits[],3,0)</f>
        <v>0</v>
      </c>
      <c r="I100" s="48">
        <f>VLOOKUP(Tab_ConsoBar[[#This Row],[Boissons]],TabListeProduits[],2,0)</f>
        <v>0</v>
      </c>
      <c r="J100" s="48">
        <f>(Tab_ConsoBar[[#This Row],[Prix de vente]]-Tab_ConsoBar[[#This Row],[Prix Achat]])*Tab_ConsoBar[[#This Row],[Boissons Consommées]]</f>
        <v>0</v>
      </c>
      <c r="K100" s="48">
        <f>Tab_ConsoBar[[#This Row],[Boissons Consommées]]*Tab_ConsoBar[[#This Row],[Prix de vente]]</f>
        <v>0</v>
      </c>
      <c r="L100" t="str">
        <f>TEXT(Tab_ConsoBar[[#This Row],[Date]],"mmmm")</f>
        <v>octobre</v>
      </c>
      <c r="M100">
        <f>YEAR(Tab_ConsoBar[[#This Row],[Date]])</f>
        <v>2017</v>
      </c>
    </row>
    <row r="101" spans="1:13" x14ac:dyDescent="0.3">
      <c r="A101">
        <v>99</v>
      </c>
      <c r="B101" s="47">
        <v>43038</v>
      </c>
      <c r="C101" t="s">
        <v>10</v>
      </c>
      <c r="D101">
        <v>12</v>
      </c>
      <c r="E101">
        <v>4</v>
      </c>
      <c r="F101">
        <v>5</v>
      </c>
      <c r="G101">
        <f t="shared" si="1"/>
        <v>13</v>
      </c>
      <c r="H101" s="48">
        <f>VLOOKUP(Tab_ConsoBar[[#This Row],[Boissons]],TabListeProduits[],3,0)</f>
        <v>1.5</v>
      </c>
      <c r="I101" s="48">
        <f>VLOOKUP(Tab_ConsoBar[[#This Row],[Boissons]],TabListeProduits[],2,0)</f>
        <v>0.56999999999999995</v>
      </c>
      <c r="J101" s="48">
        <f>(Tab_ConsoBar[[#This Row],[Prix de vente]]-Tab_ConsoBar[[#This Row],[Prix Achat]])*Tab_ConsoBar[[#This Row],[Boissons Consommées]]</f>
        <v>12.09</v>
      </c>
      <c r="K101" s="48">
        <f>Tab_ConsoBar[[#This Row],[Boissons Consommées]]*Tab_ConsoBar[[#This Row],[Prix de vente]]</f>
        <v>19.5</v>
      </c>
      <c r="L101" t="str">
        <f>TEXT(Tab_ConsoBar[[#This Row],[Date]],"mmmm")</f>
        <v>octobre</v>
      </c>
      <c r="M101">
        <f>YEAR(Tab_ConsoBar[[#This Row],[Date]])</f>
        <v>2017</v>
      </c>
    </row>
    <row r="102" spans="1:13" x14ac:dyDescent="0.3">
      <c r="A102">
        <v>100</v>
      </c>
      <c r="B102" s="47">
        <v>43038</v>
      </c>
      <c r="C102" t="s">
        <v>11</v>
      </c>
      <c r="D102">
        <v>17</v>
      </c>
      <c r="E102">
        <v>19</v>
      </c>
      <c r="F102">
        <v>24</v>
      </c>
      <c r="G102">
        <f t="shared" si="1"/>
        <v>22</v>
      </c>
      <c r="H102" s="48">
        <f>VLOOKUP(Tab_ConsoBar[[#This Row],[Boissons]],TabListeProduits[],3,0)</f>
        <v>0.6</v>
      </c>
      <c r="I102" s="48">
        <f>VLOOKUP(Tab_ConsoBar[[#This Row],[Boissons]],TabListeProduits[],2,0)</f>
        <v>0.14000000000000001</v>
      </c>
      <c r="J102" s="48">
        <f>(Tab_ConsoBar[[#This Row],[Prix de vente]]-Tab_ConsoBar[[#This Row],[Prix Achat]])*Tab_ConsoBar[[#This Row],[Boissons Consommées]]</f>
        <v>10.119999999999999</v>
      </c>
      <c r="K102" s="48">
        <f>Tab_ConsoBar[[#This Row],[Boissons Consommées]]*Tab_ConsoBar[[#This Row],[Prix de vente]]</f>
        <v>13.2</v>
      </c>
      <c r="L102" t="str">
        <f>TEXT(Tab_ConsoBar[[#This Row],[Date]],"mmmm")</f>
        <v>octobre</v>
      </c>
      <c r="M102">
        <f>YEAR(Tab_ConsoBar[[#This Row],[Date]])</f>
        <v>2017</v>
      </c>
    </row>
    <row r="103" spans="1:13" x14ac:dyDescent="0.3">
      <c r="A103">
        <v>101</v>
      </c>
      <c r="B103" s="47">
        <v>43038</v>
      </c>
      <c r="C103" t="s">
        <v>12</v>
      </c>
      <c r="D103">
        <v>11</v>
      </c>
      <c r="E103">
        <v>3</v>
      </c>
      <c r="F103">
        <v>0</v>
      </c>
      <c r="G103">
        <f t="shared" si="1"/>
        <v>8</v>
      </c>
      <c r="H103" s="48">
        <f>VLOOKUP(Tab_ConsoBar[[#This Row],[Boissons]],TabListeProduits[],3,0)</f>
        <v>10</v>
      </c>
      <c r="I103" s="48">
        <f>VLOOKUP(Tab_ConsoBar[[#This Row],[Boissons]],TabListeProduits[],2,0)</f>
        <v>7.56</v>
      </c>
      <c r="J103" s="48">
        <f>(Tab_ConsoBar[[#This Row],[Prix de vente]]-Tab_ConsoBar[[#This Row],[Prix Achat]])*Tab_ConsoBar[[#This Row],[Boissons Consommées]]</f>
        <v>19.520000000000003</v>
      </c>
      <c r="K103" s="48">
        <f>Tab_ConsoBar[[#This Row],[Boissons Consommées]]*Tab_ConsoBar[[#This Row],[Prix de vente]]</f>
        <v>80</v>
      </c>
      <c r="L103" t="str">
        <f>TEXT(Tab_ConsoBar[[#This Row],[Date]],"mmmm")</f>
        <v>octobre</v>
      </c>
      <c r="M103">
        <f>YEAR(Tab_ConsoBar[[#This Row],[Date]])</f>
        <v>2017</v>
      </c>
    </row>
    <row r="104" spans="1:13" x14ac:dyDescent="0.3">
      <c r="A104">
        <v>102</v>
      </c>
      <c r="B104" s="47">
        <v>43038</v>
      </c>
      <c r="C104" t="s">
        <v>13</v>
      </c>
      <c r="D104">
        <v>23</v>
      </c>
      <c r="E104">
        <v>10</v>
      </c>
      <c r="F104">
        <v>9</v>
      </c>
      <c r="G104">
        <f t="shared" si="1"/>
        <v>22</v>
      </c>
      <c r="H104" s="48">
        <f>VLOOKUP(Tab_ConsoBar[[#This Row],[Boissons]],TabListeProduits[],3,0)</f>
        <v>1.5</v>
      </c>
      <c r="I104" s="48">
        <f>VLOOKUP(Tab_ConsoBar[[#This Row],[Boissons]],TabListeProduits[],2,0)</f>
        <v>0.68</v>
      </c>
      <c r="J104" s="48">
        <f>(Tab_ConsoBar[[#This Row],[Prix de vente]]-Tab_ConsoBar[[#This Row],[Prix Achat]])*Tab_ConsoBar[[#This Row],[Boissons Consommées]]</f>
        <v>18.04</v>
      </c>
      <c r="K104" s="48">
        <f>Tab_ConsoBar[[#This Row],[Boissons Consommées]]*Tab_ConsoBar[[#This Row],[Prix de vente]]</f>
        <v>33</v>
      </c>
      <c r="L104" t="str">
        <f>TEXT(Tab_ConsoBar[[#This Row],[Date]],"mmmm")</f>
        <v>octobre</v>
      </c>
      <c r="M104">
        <f>YEAR(Tab_ConsoBar[[#This Row],[Date]])</f>
        <v>2017</v>
      </c>
    </row>
    <row r="105" spans="1:13" x14ac:dyDescent="0.3">
      <c r="A105">
        <v>103</v>
      </c>
      <c r="B105" s="47">
        <v>43038</v>
      </c>
      <c r="C105" t="s">
        <v>14</v>
      </c>
      <c r="D105">
        <v>11</v>
      </c>
      <c r="E105">
        <v>0</v>
      </c>
      <c r="F105">
        <v>0</v>
      </c>
      <c r="G105">
        <f t="shared" si="1"/>
        <v>11</v>
      </c>
      <c r="H105" s="48">
        <f>VLOOKUP(Tab_ConsoBar[[#This Row],[Boissons]],TabListeProduits[],3,0)</f>
        <v>0.5</v>
      </c>
      <c r="I105" s="48">
        <f>VLOOKUP(Tab_ConsoBar[[#This Row],[Boissons]],TabListeProduits[],2,0)</f>
        <v>0.1</v>
      </c>
      <c r="J105" s="48">
        <f>(Tab_ConsoBar[[#This Row],[Prix de vente]]-Tab_ConsoBar[[#This Row],[Prix Achat]])*Tab_ConsoBar[[#This Row],[Boissons Consommées]]</f>
        <v>4.4000000000000004</v>
      </c>
      <c r="K105" s="48">
        <f>Tab_ConsoBar[[#This Row],[Boissons Consommées]]*Tab_ConsoBar[[#This Row],[Prix de vente]]</f>
        <v>5.5</v>
      </c>
      <c r="L105" t="str">
        <f>TEXT(Tab_ConsoBar[[#This Row],[Date]],"mmmm")</f>
        <v>octobre</v>
      </c>
      <c r="M105">
        <f>YEAR(Tab_ConsoBar[[#This Row],[Date]])</f>
        <v>2017</v>
      </c>
    </row>
    <row r="106" spans="1:13" x14ac:dyDescent="0.3">
      <c r="A106">
        <v>104</v>
      </c>
      <c r="B106" s="47">
        <v>43038</v>
      </c>
      <c r="C106" t="s">
        <v>19</v>
      </c>
      <c r="D106">
        <v>12</v>
      </c>
      <c r="E106">
        <v>23</v>
      </c>
      <c r="F106">
        <v>19</v>
      </c>
      <c r="G106">
        <f t="shared" si="1"/>
        <v>8</v>
      </c>
      <c r="H106" s="48">
        <f>VLOOKUP(Tab_ConsoBar[[#This Row],[Boissons]],TabListeProduits[],3,0)</f>
        <v>1.5</v>
      </c>
      <c r="I106" s="48">
        <f>VLOOKUP(Tab_ConsoBar[[#This Row],[Boissons]],TabListeProduits[],2,0)</f>
        <v>0.22</v>
      </c>
      <c r="J106" s="48">
        <f>(Tab_ConsoBar[[#This Row],[Prix de vente]]-Tab_ConsoBar[[#This Row],[Prix Achat]])*Tab_ConsoBar[[#This Row],[Boissons Consommées]]</f>
        <v>10.24</v>
      </c>
      <c r="K106" s="48">
        <f>Tab_ConsoBar[[#This Row],[Boissons Consommées]]*Tab_ConsoBar[[#This Row],[Prix de vente]]</f>
        <v>12</v>
      </c>
      <c r="L106" t="str">
        <f>TEXT(Tab_ConsoBar[[#This Row],[Date]],"mmmm")</f>
        <v>octobre</v>
      </c>
      <c r="M106">
        <f>YEAR(Tab_ConsoBar[[#This Row],[Date]])</f>
        <v>2017</v>
      </c>
    </row>
    <row r="107" spans="1:13" x14ac:dyDescent="0.3">
      <c r="A107">
        <v>105</v>
      </c>
      <c r="B107" s="47">
        <v>43008</v>
      </c>
      <c r="C107" t="s">
        <v>6</v>
      </c>
      <c r="D107">
        <v>44</v>
      </c>
      <c r="E107">
        <v>39.5</v>
      </c>
      <c r="F107">
        <v>186</v>
      </c>
      <c r="G107">
        <f t="shared" si="1"/>
        <v>190.5</v>
      </c>
      <c r="H107" s="48">
        <f>VLOOKUP(Tab_ConsoBar[[#This Row],[Boissons]],TabListeProduits[],3,0)</f>
        <v>0</v>
      </c>
      <c r="I107" s="48">
        <f>VLOOKUP(Tab_ConsoBar[[#This Row],[Boissons]],TabListeProduits[],2,0)</f>
        <v>0</v>
      </c>
      <c r="J107" s="48">
        <f>(Tab_ConsoBar[[#This Row],[Prix de vente]]-Tab_ConsoBar[[#This Row],[Prix Achat]])*Tab_ConsoBar[[#This Row],[Boissons Consommées]]</f>
        <v>0</v>
      </c>
      <c r="K107" s="48">
        <f>Tab_ConsoBar[[#This Row],[Boissons Consommées]]*Tab_ConsoBar[[#This Row],[Prix de vente]]</f>
        <v>0</v>
      </c>
      <c r="L107" t="str">
        <f>TEXT(Tab_ConsoBar[[#This Row],[Date]],"mmmm")</f>
        <v>septembre</v>
      </c>
      <c r="M107">
        <f>YEAR(Tab_ConsoBar[[#This Row],[Date]])</f>
        <v>2017</v>
      </c>
    </row>
    <row r="108" spans="1:13" x14ac:dyDescent="0.3">
      <c r="A108">
        <v>106</v>
      </c>
      <c r="B108" s="47">
        <v>43008</v>
      </c>
      <c r="C108" t="s">
        <v>23</v>
      </c>
      <c r="D108">
        <v>21</v>
      </c>
      <c r="E108">
        <v>5</v>
      </c>
      <c r="F108">
        <v>44</v>
      </c>
      <c r="G108">
        <f t="shared" si="1"/>
        <v>60</v>
      </c>
      <c r="H108" s="48">
        <f>VLOOKUP(Tab_ConsoBar[[#This Row],[Boissons]],TabListeProduits[],3,0)</f>
        <v>4.5</v>
      </c>
      <c r="I108" s="48">
        <f>VLOOKUP(Tab_ConsoBar[[#This Row],[Boissons]],TabListeProduits[],2,0)</f>
        <v>2.48</v>
      </c>
      <c r="J108" s="48">
        <f>(Tab_ConsoBar[[#This Row],[Prix de vente]]-Tab_ConsoBar[[#This Row],[Prix Achat]])*Tab_ConsoBar[[#This Row],[Boissons Consommées]]</f>
        <v>121.2</v>
      </c>
      <c r="K108" s="48">
        <f>Tab_ConsoBar[[#This Row],[Boissons Consommées]]*Tab_ConsoBar[[#This Row],[Prix de vente]]</f>
        <v>270</v>
      </c>
      <c r="L108" t="str">
        <f>TEXT(Tab_ConsoBar[[#This Row],[Date]],"mmmm")</f>
        <v>septembre</v>
      </c>
      <c r="M108">
        <f>YEAR(Tab_ConsoBar[[#This Row],[Date]])</f>
        <v>2017</v>
      </c>
    </row>
    <row r="109" spans="1:13" x14ac:dyDescent="0.3">
      <c r="A109">
        <v>107</v>
      </c>
      <c r="B109" s="47">
        <v>43008</v>
      </c>
      <c r="C109" t="s">
        <v>5</v>
      </c>
      <c r="D109">
        <v>15.5</v>
      </c>
      <c r="E109">
        <v>33.5</v>
      </c>
      <c r="F109">
        <v>144</v>
      </c>
      <c r="G109">
        <f t="shared" si="1"/>
        <v>126</v>
      </c>
      <c r="H109" s="48">
        <f>VLOOKUP(Tab_ConsoBar[[#This Row],[Boissons]],TabListeProduits[],3,0)</f>
        <v>3</v>
      </c>
      <c r="I109" s="48">
        <f>VLOOKUP(Tab_ConsoBar[[#This Row],[Boissons]],TabListeProduits[],2,0)</f>
        <v>1.58</v>
      </c>
      <c r="J109" s="48">
        <f>(Tab_ConsoBar[[#This Row],[Prix de vente]]-Tab_ConsoBar[[#This Row],[Prix Achat]])*Tab_ConsoBar[[#This Row],[Boissons Consommées]]</f>
        <v>178.92</v>
      </c>
      <c r="K109" s="48">
        <f>Tab_ConsoBar[[#This Row],[Boissons Consommées]]*Tab_ConsoBar[[#This Row],[Prix de vente]]</f>
        <v>378</v>
      </c>
      <c r="L109" t="str">
        <f>TEXT(Tab_ConsoBar[[#This Row],[Date]],"mmmm")</f>
        <v>septembre</v>
      </c>
      <c r="M109">
        <f>YEAR(Tab_ConsoBar[[#This Row],[Date]])</f>
        <v>2017</v>
      </c>
    </row>
    <row r="110" spans="1:13" x14ac:dyDescent="0.3">
      <c r="A110">
        <v>108</v>
      </c>
      <c r="B110" s="47">
        <v>43008</v>
      </c>
      <c r="C110" t="s">
        <v>3</v>
      </c>
      <c r="D110">
        <v>11.5</v>
      </c>
      <c r="E110">
        <v>6.5</v>
      </c>
      <c r="F110">
        <v>23</v>
      </c>
      <c r="G110">
        <f t="shared" si="1"/>
        <v>28</v>
      </c>
      <c r="H110" s="48">
        <f>VLOOKUP(Tab_ConsoBar[[#This Row],[Boissons]],TabListeProduits[],3,0)</f>
        <v>3</v>
      </c>
      <c r="I110" s="48">
        <f>VLOOKUP(Tab_ConsoBar[[#This Row],[Boissons]],TabListeProduits[],2,0)</f>
        <v>1.5</v>
      </c>
      <c r="J110" s="48">
        <f>(Tab_ConsoBar[[#This Row],[Prix de vente]]-Tab_ConsoBar[[#This Row],[Prix Achat]])*Tab_ConsoBar[[#This Row],[Boissons Consommées]]</f>
        <v>42</v>
      </c>
      <c r="K110" s="48">
        <f>Tab_ConsoBar[[#This Row],[Boissons Consommées]]*Tab_ConsoBar[[#This Row],[Prix de vente]]</f>
        <v>84</v>
      </c>
      <c r="L110" t="str">
        <f>TEXT(Tab_ConsoBar[[#This Row],[Date]],"mmmm")</f>
        <v>septembre</v>
      </c>
      <c r="M110">
        <f>YEAR(Tab_ConsoBar[[#This Row],[Date]])</f>
        <v>2017</v>
      </c>
    </row>
    <row r="111" spans="1:13" x14ac:dyDescent="0.3">
      <c r="A111">
        <v>109</v>
      </c>
      <c r="B111" s="47">
        <v>43008</v>
      </c>
      <c r="C111" t="s">
        <v>7</v>
      </c>
      <c r="D111">
        <v>13</v>
      </c>
      <c r="E111">
        <v>26</v>
      </c>
      <c r="F111">
        <v>120</v>
      </c>
      <c r="G111">
        <f t="shared" si="1"/>
        <v>107</v>
      </c>
      <c r="H111" s="48">
        <f>VLOOKUP(Tab_ConsoBar[[#This Row],[Boissons]],TabListeProduits[],3,0)</f>
        <v>1.5</v>
      </c>
      <c r="I111" s="48">
        <f>VLOOKUP(Tab_ConsoBar[[#This Row],[Boissons]],TabListeProduits[],2,0)</f>
        <v>0.46</v>
      </c>
      <c r="J111" s="48">
        <f>(Tab_ConsoBar[[#This Row],[Prix de vente]]-Tab_ConsoBar[[#This Row],[Prix Achat]])*Tab_ConsoBar[[#This Row],[Boissons Consommées]]</f>
        <v>111.28</v>
      </c>
      <c r="K111" s="48">
        <f>Tab_ConsoBar[[#This Row],[Boissons Consommées]]*Tab_ConsoBar[[#This Row],[Prix de vente]]</f>
        <v>160.5</v>
      </c>
      <c r="L111" t="str">
        <f>TEXT(Tab_ConsoBar[[#This Row],[Date]],"mmmm")</f>
        <v>septembre</v>
      </c>
      <c r="M111">
        <f>YEAR(Tab_ConsoBar[[#This Row],[Date]])</f>
        <v>2017</v>
      </c>
    </row>
    <row r="112" spans="1:13" x14ac:dyDescent="0.3">
      <c r="A112">
        <v>110</v>
      </c>
      <c r="B112" s="47">
        <v>43008</v>
      </c>
      <c r="C112" t="s">
        <v>8</v>
      </c>
      <c r="D112">
        <v>22</v>
      </c>
      <c r="E112">
        <v>26</v>
      </c>
      <c r="F112">
        <v>52</v>
      </c>
      <c r="G112">
        <f t="shared" si="1"/>
        <v>48</v>
      </c>
      <c r="H112" s="48">
        <f>VLOOKUP(Tab_ConsoBar[[#This Row],[Boissons]],TabListeProduits[],3,0)</f>
        <v>1.5</v>
      </c>
      <c r="I112" s="48">
        <f>VLOOKUP(Tab_ConsoBar[[#This Row],[Boissons]],TabListeProduits[],2,0)</f>
        <v>0.5</v>
      </c>
      <c r="J112" s="48">
        <f>(Tab_ConsoBar[[#This Row],[Prix de vente]]-Tab_ConsoBar[[#This Row],[Prix Achat]])*Tab_ConsoBar[[#This Row],[Boissons Consommées]]</f>
        <v>48</v>
      </c>
      <c r="K112" s="48">
        <f>Tab_ConsoBar[[#This Row],[Boissons Consommées]]*Tab_ConsoBar[[#This Row],[Prix de vente]]</f>
        <v>72</v>
      </c>
      <c r="L112" t="str">
        <f>TEXT(Tab_ConsoBar[[#This Row],[Date]],"mmmm")</f>
        <v>septembre</v>
      </c>
      <c r="M112">
        <f>YEAR(Tab_ConsoBar[[#This Row],[Date]])</f>
        <v>2017</v>
      </c>
    </row>
    <row r="113" spans="1:13" x14ac:dyDescent="0.3">
      <c r="A113">
        <v>111</v>
      </c>
      <c r="B113" s="47">
        <v>43008</v>
      </c>
      <c r="C113" t="s">
        <v>9</v>
      </c>
      <c r="D113">
        <v>11</v>
      </c>
      <c r="E113">
        <v>7</v>
      </c>
      <c r="F113">
        <v>0</v>
      </c>
      <c r="G113">
        <f t="shared" si="1"/>
        <v>4</v>
      </c>
      <c r="H113" s="48">
        <f>VLOOKUP(Tab_ConsoBar[[#This Row],[Boissons]],TabListeProduits[],3,0)</f>
        <v>0</v>
      </c>
      <c r="I113" s="48">
        <f>VLOOKUP(Tab_ConsoBar[[#This Row],[Boissons]],TabListeProduits[],2,0)</f>
        <v>0</v>
      </c>
      <c r="J113" s="48">
        <f>(Tab_ConsoBar[[#This Row],[Prix de vente]]-Tab_ConsoBar[[#This Row],[Prix Achat]])*Tab_ConsoBar[[#This Row],[Boissons Consommées]]</f>
        <v>0</v>
      </c>
      <c r="K113" s="48">
        <f>Tab_ConsoBar[[#This Row],[Boissons Consommées]]*Tab_ConsoBar[[#This Row],[Prix de vente]]</f>
        <v>0</v>
      </c>
      <c r="L113" t="str">
        <f>TEXT(Tab_ConsoBar[[#This Row],[Date]],"mmmm")</f>
        <v>septembre</v>
      </c>
      <c r="M113">
        <f>YEAR(Tab_ConsoBar[[#This Row],[Date]])</f>
        <v>2017</v>
      </c>
    </row>
    <row r="114" spans="1:13" x14ac:dyDescent="0.3">
      <c r="A114">
        <v>112</v>
      </c>
      <c r="B114" s="47">
        <v>43008</v>
      </c>
      <c r="C114" t="s">
        <v>10</v>
      </c>
      <c r="D114">
        <v>3</v>
      </c>
      <c r="E114">
        <v>12</v>
      </c>
      <c r="F114">
        <v>12</v>
      </c>
      <c r="G114">
        <f t="shared" si="1"/>
        <v>3</v>
      </c>
      <c r="H114" s="48">
        <f>VLOOKUP(Tab_ConsoBar[[#This Row],[Boissons]],TabListeProduits[],3,0)</f>
        <v>1.5</v>
      </c>
      <c r="I114" s="48">
        <f>VLOOKUP(Tab_ConsoBar[[#This Row],[Boissons]],TabListeProduits[],2,0)</f>
        <v>0.56999999999999995</v>
      </c>
      <c r="J114" s="48">
        <f>(Tab_ConsoBar[[#This Row],[Prix de vente]]-Tab_ConsoBar[[#This Row],[Prix Achat]])*Tab_ConsoBar[[#This Row],[Boissons Consommées]]</f>
        <v>2.79</v>
      </c>
      <c r="K114" s="48">
        <f>Tab_ConsoBar[[#This Row],[Boissons Consommées]]*Tab_ConsoBar[[#This Row],[Prix de vente]]</f>
        <v>4.5</v>
      </c>
      <c r="L114" t="str">
        <f>TEXT(Tab_ConsoBar[[#This Row],[Date]],"mmmm")</f>
        <v>septembre</v>
      </c>
      <c r="M114">
        <f>YEAR(Tab_ConsoBar[[#This Row],[Date]])</f>
        <v>2017</v>
      </c>
    </row>
    <row r="115" spans="1:13" x14ac:dyDescent="0.3">
      <c r="A115">
        <v>113</v>
      </c>
      <c r="B115" s="47">
        <v>43008</v>
      </c>
      <c r="C115" t="s">
        <v>11</v>
      </c>
      <c r="D115">
        <v>16</v>
      </c>
      <c r="E115">
        <v>17</v>
      </c>
      <c r="F115">
        <v>48</v>
      </c>
      <c r="G115">
        <f t="shared" si="1"/>
        <v>47</v>
      </c>
      <c r="H115" s="48">
        <f>VLOOKUP(Tab_ConsoBar[[#This Row],[Boissons]],TabListeProduits[],3,0)</f>
        <v>0.6</v>
      </c>
      <c r="I115" s="48">
        <f>VLOOKUP(Tab_ConsoBar[[#This Row],[Boissons]],TabListeProduits[],2,0)</f>
        <v>0.14000000000000001</v>
      </c>
      <c r="J115" s="48">
        <f>(Tab_ConsoBar[[#This Row],[Prix de vente]]-Tab_ConsoBar[[#This Row],[Prix Achat]])*Tab_ConsoBar[[#This Row],[Boissons Consommées]]</f>
        <v>21.619999999999997</v>
      </c>
      <c r="K115" s="48">
        <f>Tab_ConsoBar[[#This Row],[Boissons Consommées]]*Tab_ConsoBar[[#This Row],[Prix de vente]]</f>
        <v>28.2</v>
      </c>
      <c r="L115" t="str">
        <f>TEXT(Tab_ConsoBar[[#This Row],[Date]],"mmmm")</f>
        <v>septembre</v>
      </c>
      <c r="M115">
        <f>YEAR(Tab_ConsoBar[[#This Row],[Date]])</f>
        <v>2017</v>
      </c>
    </row>
    <row r="116" spans="1:13" x14ac:dyDescent="0.3">
      <c r="A116">
        <v>114</v>
      </c>
      <c r="B116" s="47">
        <v>43008</v>
      </c>
      <c r="C116" t="s">
        <v>12</v>
      </c>
      <c r="D116">
        <v>12</v>
      </c>
      <c r="E116">
        <v>11</v>
      </c>
      <c r="F116">
        <v>0</v>
      </c>
      <c r="G116">
        <f t="shared" si="1"/>
        <v>1</v>
      </c>
      <c r="H116" s="48">
        <f>VLOOKUP(Tab_ConsoBar[[#This Row],[Boissons]],TabListeProduits[],3,0)</f>
        <v>10</v>
      </c>
      <c r="I116" s="48">
        <f>VLOOKUP(Tab_ConsoBar[[#This Row],[Boissons]],TabListeProduits[],2,0)</f>
        <v>7.56</v>
      </c>
      <c r="J116" s="48">
        <f>(Tab_ConsoBar[[#This Row],[Prix de vente]]-Tab_ConsoBar[[#This Row],[Prix Achat]])*Tab_ConsoBar[[#This Row],[Boissons Consommées]]</f>
        <v>2.4400000000000004</v>
      </c>
      <c r="K116" s="48">
        <f>Tab_ConsoBar[[#This Row],[Boissons Consommées]]*Tab_ConsoBar[[#This Row],[Prix de vente]]</f>
        <v>10</v>
      </c>
      <c r="L116" t="str">
        <f>TEXT(Tab_ConsoBar[[#This Row],[Date]],"mmmm")</f>
        <v>septembre</v>
      </c>
      <c r="M116">
        <f>YEAR(Tab_ConsoBar[[#This Row],[Date]])</f>
        <v>2017</v>
      </c>
    </row>
    <row r="117" spans="1:13" x14ac:dyDescent="0.3">
      <c r="A117">
        <v>115</v>
      </c>
      <c r="B117" s="47">
        <v>43008</v>
      </c>
      <c r="C117" t="s">
        <v>13</v>
      </c>
      <c r="D117">
        <v>19</v>
      </c>
      <c r="E117">
        <v>23</v>
      </c>
      <c r="F117">
        <v>30</v>
      </c>
      <c r="G117">
        <f t="shared" si="1"/>
        <v>26</v>
      </c>
      <c r="H117" s="48">
        <f>VLOOKUP(Tab_ConsoBar[[#This Row],[Boissons]],TabListeProduits[],3,0)</f>
        <v>1.5</v>
      </c>
      <c r="I117" s="48">
        <f>VLOOKUP(Tab_ConsoBar[[#This Row],[Boissons]],TabListeProduits[],2,0)</f>
        <v>0.68</v>
      </c>
      <c r="J117" s="48">
        <f>(Tab_ConsoBar[[#This Row],[Prix de vente]]-Tab_ConsoBar[[#This Row],[Prix Achat]])*Tab_ConsoBar[[#This Row],[Boissons Consommées]]</f>
        <v>21.32</v>
      </c>
      <c r="K117" s="48">
        <f>Tab_ConsoBar[[#This Row],[Boissons Consommées]]*Tab_ConsoBar[[#This Row],[Prix de vente]]</f>
        <v>39</v>
      </c>
      <c r="L117" t="str">
        <f>TEXT(Tab_ConsoBar[[#This Row],[Date]],"mmmm")</f>
        <v>septembre</v>
      </c>
      <c r="M117">
        <f>YEAR(Tab_ConsoBar[[#This Row],[Date]])</f>
        <v>2017</v>
      </c>
    </row>
    <row r="118" spans="1:13" x14ac:dyDescent="0.3">
      <c r="A118">
        <v>116</v>
      </c>
      <c r="B118" s="47">
        <v>42978</v>
      </c>
      <c r="C118" t="s">
        <v>6</v>
      </c>
      <c r="D118">
        <v>33</v>
      </c>
      <c r="E118">
        <v>44</v>
      </c>
      <c r="F118">
        <v>160</v>
      </c>
      <c r="G118">
        <f t="shared" si="1"/>
        <v>149</v>
      </c>
      <c r="H118" s="48">
        <f>VLOOKUP(Tab_ConsoBar[[#This Row],[Boissons]],TabListeProduits[],3,0)</f>
        <v>0</v>
      </c>
      <c r="I118" s="48">
        <f>VLOOKUP(Tab_ConsoBar[[#This Row],[Boissons]],TabListeProduits[],2,0)</f>
        <v>0</v>
      </c>
      <c r="J118" s="48">
        <f>(Tab_ConsoBar[[#This Row],[Prix de vente]]-Tab_ConsoBar[[#This Row],[Prix Achat]])*Tab_ConsoBar[[#This Row],[Boissons Consommées]]</f>
        <v>0</v>
      </c>
      <c r="K118" s="48">
        <f>Tab_ConsoBar[[#This Row],[Boissons Consommées]]*Tab_ConsoBar[[#This Row],[Prix de vente]]</f>
        <v>0</v>
      </c>
      <c r="L118" t="str">
        <f>TEXT(Tab_ConsoBar[[#This Row],[Date]],"mmmm")</f>
        <v>août</v>
      </c>
      <c r="M118">
        <f>YEAR(Tab_ConsoBar[[#This Row],[Date]])</f>
        <v>2017</v>
      </c>
    </row>
    <row r="119" spans="1:13" x14ac:dyDescent="0.3">
      <c r="A119">
        <v>117</v>
      </c>
      <c r="B119" s="47">
        <v>42978</v>
      </c>
      <c r="C119" t="s">
        <v>23</v>
      </c>
      <c r="D119">
        <v>43</v>
      </c>
      <c r="E119">
        <v>21</v>
      </c>
      <c r="F119">
        <v>20</v>
      </c>
      <c r="G119">
        <f t="shared" si="1"/>
        <v>42</v>
      </c>
      <c r="H119" s="48">
        <f>VLOOKUP(Tab_ConsoBar[[#This Row],[Boissons]],TabListeProduits[],3,0)</f>
        <v>4.5</v>
      </c>
      <c r="I119" s="48">
        <f>VLOOKUP(Tab_ConsoBar[[#This Row],[Boissons]],TabListeProduits[],2,0)</f>
        <v>2.48</v>
      </c>
      <c r="J119" s="48">
        <f>(Tab_ConsoBar[[#This Row],[Prix de vente]]-Tab_ConsoBar[[#This Row],[Prix Achat]])*Tab_ConsoBar[[#This Row],[Boissons Consommées]]</f>
        <v>84.84</v>
      </c>
      <c r="K119" s="48">
        <f>Tab_ConsoBar[[#This Row],[Boissons Consommées]]*Tab_ConsoBar[[#This Row],[Prix de vente]]</f>
        <v>189</v>
      </c>
      <c r="L119" t="str">
        <f>TEXT(Tab_ConsoBar[[#This Row],[Date]],"mmmm")</f>
        <v>août</v>
      </c>
      <c r="M119">
        <f>YEAR(Tab_ConsoBar[[#This Row],[Date]])</f>
        <v>2017</v>
      </c>
    </row>
    <row r="120" spans="1:13" x14ac:dyDescent="0.3">
      <c r="A120">
        <v>118</v>
      </c>
      <c r="B120" s="47">
        <v>42978</v>
      </c>
      <c r="C120" t="s">
        <v>5</v>
      </c>
      <c r="D120">
        <v>41.5</v>
      </c>
      <c r="E120">
        <v>15.5</v>
      </c>
      <c r="F120">
        <v>155</v>
      </c>
      <c r="G120">
        <f t="shared" si="1"/>
        <v>181</v>
      </c>
      <c r="H120" s="48">
        <f>VLOOKUP(Tab_ConsoBar[[#This Row],[Boissons]],TabListeProduits[],3,0)</f>
        <v>3</v>
      </c>
      <c r="I120" s="48">
        <f>VLOOKUP(Tab_ConsoBar[[#This Row],[Boissons]],TabListeProduits[],2,0)</f>
        <v>1.58</v>
      </c>
      <c r="J120" s="48">
        <f>(Tab_ConsoBar[[#This Row],[Prix de vente]]-Tab_ConsoBar[[#This Row],[Prix Achat]])*Tab_ConsoBar[[#This Row],[Boissons Consommées]]</f>
        <v>257.02</v>
      </c>
      <c r="K120" s="48">
        <f>Tab_ConsoBar[[#This Row],[Boissons Consommées]]*Tab_ConsoBar[[#This Row],[Prix de vente]]</f>
        <v>543</v>
      </c>
      <c r="L120" t="str">
        <f>TEXT(Tab_ConsoBar[[#This Row],[Date]],"mmmm")</f>
        <v>août</v>
      </c>
      <c r="M120">
        <f>YEAR(Tab_ConsoBar[[#This Row],[Date]])</f>
        <v>2017</v>
      </c>
    </row>
    <row r="121" spans="1:13" x14ac:dyDescent="0.3">
      <c r="A121">
        <v>119</v>
      </c>
      <c r="B121" s="47">
        <v>42978</v>
      </c>
      <c r="C121" t="s">
        <v>3</v>
      </c>
      <c r="D121">
        <v>11</v>
      </c>
      <c r="E121">
        <v>11.5</v>
      </c>
      <c r="F121">
        <v>30</v>
      </c>
      <c r="G121">
        <f t="shared" si="1"/>
        <v>29.5</v>
      </c>
      <c r="H121" s="48">
        <f>VLOOKUP(Tab_ConsoBar[[#This Row],[Boissons]],TabListeProduits[],3,0)</f>
        <v>3</v>
      </c>
      <c r="I121" s="48">
        <f>VLOOKUP(Tab_ConsoBar[[#This Row],[Boissons]],TabListeProduits[],2,0)</f>
        <v>1.5</v>
      </c>
      <c r="J121" s="48">
        <f>(Tab_ConsoBar[[#This Row],[Prix de vente]]-Tab_ConsoBar[[#This Row],[Prix Achat]])*Tab_ConsoBar[[#This Row],[Boissons Consommées]]</f>
        <v>44.25</v>
      </c>
      <c r="K121" s="48">
        <f>Tab_ConsoBar[[#This Row],[Boissons Consommées]]*Tab_ConsoBar[[#This Row],[Prix de vente]]</f>
        <v>88.5</v>
      </c>
      <c r="L121" t="str">
        <f>TEXT(Tab_ConsoBar[[#This Row],[Date]],"mmmm")</f>
        <v>août</v>
      </c>
      <c r="M121">
        <f>YEAR(Tab_ConsoBar[[#This Row],[Date]])</f>
        <v>2017</v>
      </c>
    </row>
    <row r="122" spans="1:13" x14ac:dyDescent="0.3">
      <c r="A122">
        <v>120</v>
      </c>
      <c r="B122" s="47">
        <v>42978</v>
      </c>
      <c r="C122" t="s">
        <v>7</v>
      </c>
      <c r="D122">
        <v>18</v>
      </c>
      <c r="E122">
        <v>13</v>
      </c>
      <c r="F122">
        <v>144</v>
      </c>
      <c r="G122">
        <f t="shared" si="1"/>
        <v>149</v>
      </c>
      <c r="H122" s="48">
        <f>VLOOKUP(Tab_ConsoBar[[#This Row],[Boissons]],TabListeProduits[],3,0)</f>
        <v>1.5</v>
      </c>
      <c r="I122" s="48">
        <f>VLOOKUP(Tab_ConsoBar[[#This Row],[Boissons]],TabListeProduits[],2,0)</f>
        <v>0.46</v>
      </c>
      <c r="J122" s="48">
        <f>(Tab_ConsoBar[[#This Row],[Prix de vente]]-Tab_ConsoBar[[#This Row],[Prix Achat]])*Tab_ConsoBar[[#This Row],[Boissons Consommées]]</f>
        <v>154.96</v>
      </c>
      <c r="K122" s="48">
        <f>Tab_ConsoBar[[#This Row],[Boissons Consommées]]*Tab_ConsoBar[[#This Row],[Prix de vente]]</f>
        <v>223.5</v>
      </c>
      <c r="L122" t="str">
        <f>TEXT(Tab_ConsoBar[[#This Row],[Date]],"mmmm")</f>
        <v>août</v>
      </c>
      <c r="M122">
        <f>YEAR(Tab_ConsoBar[[#This Row],[Date]])</f>
        <v>2017</v>
      </c>
    </row>
    <row r="123" spans="1:13" x14ac:dyDescent="0.3">
      <c r="A123">
        <v>121</v>
      </c>
      <c r="B123" s="47">
        <v>42978</v>
      </c>
      <c r="C123" t="s">
        <v>8</v>
      </c>
      <c r="D123">
        <v>21</v>
      </c>
      <c r="E123">
        <v>22</v>
      </c>
      <c r="F123">
        <v>48</v>
      </c>
      <c r="G123">
        <f t="shared" si="1"/>
        <v>47</v>
      </c>
      <c r="H123" s="48">
        <f>VLOOKUP(Tab_ConsoBar[[#This Row],[Boissons]],TabListeProduits[],3,0)</f>
        <v>1.5</v>
      </c>
      <c r="I123" s="48">
        <f>VLOOKUP(Tab_ConsoBar[[#This Row],[Boissons]],TabListeProduits[],2,0)</f>
        <v>0.5</v>
      </c>
      <c r="J123" s="48">
        <f>(Tab_ConsoBar[[#This Row],[Prix de vente]]-Tab_ConsoBar[[#This Row],[Prix Achat]])*Tab_ConsoBar[[#This Row],[Boissons Consommées]]</f>
        <v>47</v>
      </c>
      <c r="K123" s="48">
        <f>Tab_ConsoBar[[#This Row],[Boissons Consommées]]*Tab_ConsoBar[[#This Row],[Prix de vente]]</f>
        <v>70.5</v>
      </c>
      <c r="L123" t="str">
        <f>TEXT(Tab_ConsoBar[[#This Row],[Date]],"mmmm")</f>
        <v>août</v>
      </c>
      <c r="M123">
        <f>YEAR(Tab_ConsoBar[[#This Row],[Date]])</f>
        <v>2017</v>
      </c>
    </row>
    <row r="124" spans="1:13" x14ac:dyDescent="0.3">
      <c r="A124">
        <v>122</v>
      </c>
      <c r="B124" s="47">
        <v>42978</v>
      </c>
      <c r="C124" t="s">
        <v>9</v>
      </c>
      <c r="D124">
        <v>7</v>
      </c>
      <c r="E124">
        <v>11</v>
      </c>
      <c r="F124">
        <v>7</v>
      </c>
      <c r="G124">
        <f t="shared" si="1"/>
        <v>3</v>
      </c>
      <c r="H124" s="48">
        <f>VLOOKUP(Tab_ConsoBar[[#This Row],[Boissons]],TabListeProduits[],3,0)</f>
        <v>0</v>
      </c>
      <c r="I124" s="48">
        <f>VLOOKUP(Tab_ConsoBar[[#This Row],[Boissons]],TabListeProduits[],2,0)</f>
        <v>0</v>
      </c>
      <c r="J124" s="48">
        <f>(Tab_ConsoBar[[#This Row],[Prix de vente]]-Tab_ConsoBar[[#This Row],[Prix Achat]])*Tab_ConsoBar[[#This Row],[Boissons Consommées]]</f>
        <v>0</v>
      </c>
      <c r="K124" s="48">
        <f>Tab_ConsoBar[[#This Row],[Boissons Consommées]]*Tab_ConsoBar[[#This Row],[Prix de vente]]</f>
        <v>0</v>
      </c>
      <c r="L124" t="str">
        <f>TEXT(Tab_ConsoBar[[#This Row],[Date]],"mmmm")</f>
        <v>août</v>
      </c>
      <c r="M124">
        <f>YEAR(Tab_ConsoBar[[#This Row],[Date]])</f>
        <v>2017</v>
      </c>
    </row>
    <row r="125" spans="1:13" x14ac:dyDescent="0.3">
      <c r="A125">
        <v>123</v>
      </c>
      <c r="B125" s="47">
        <v>42978</v>
      </c>
      <c r="C125" t="s">
        <v>10</v>
      </c>
      <c r="D125">
        <v>6</v>
      </c>
      <c r="E125">
        <v>3</v>
      </c>
      <c r="F125">
        <v>7</v>
      </c>
      <c r="G125">
        <f t="shared" si="1"/>
        <v>10</v>
      </c>
      <c r="H125" s="48">
        <f>VLOOKUP(Tab_ConsoBar[[#This Row],[Boissons]],TabListeProduits[],3,0)</f>
        <v>1.5</v>
      </c>
      <c r="I125" s="48">
        <f>VLOOKUP(Tab_ConsoBar[[#This Row],[Boissons]],TabListeProduits[],2,0)</f>
        <v>0.56999999999999995</v>
      </c>
      <c r="J125" s="48">
        <f>(Tab_ConsoBar[[#This Row],[Prix de vente]]-Tab_ConsoBar[[#This Row],[Prix Achat]])*Tab_ConsoBar[[#This Row],[Boissons Consommées]]</f>
        <v>9.3000000000000007</v>
      </c>
      <c r="K125" s="48">
        <f>Tab_ConsoBar[[#This Row],[Boissons Consommées]]*Tab_ConsoBar[[#This Row],[Prix de vente]]</f>
        <v>15</v>
      </c>
      <c r="L125" t="str">
        <f>TEXT(Tab_ConsoBar[[#This Row],[Date]],"mmmm")</f>
        <v>août</v>
      </c>
      <c r="M125">
        <f>YEAR(Tab_ConsoBar[[#This Row],[Date]])</f>
        <v>2017</v>
      </c>
    </row>
    <row r="126" spans="1:13" x14ac:dyDescent="0.3">
      <c r="A126">
        <v>124</v>
      </c>
      <c r="B126" s="47">
        <v>42978</v>
      </c>
      <c r="C126" t="s">
        <v>11</v>
      </c>
      <c r="D126">
        <v>22</v>
      </c>
      <c r="E126">
        <v>16</v>
      </c>
      <c r="F126">
        <v>60</v>
      </c>
      <c r="G126">
        <f t="shared" si="1"/>
        <v>66</v>
      </c>
      <c r="H126" s="48">
        <f>VLOOKUP(Tab_ConsoBar[[#This Row],[Boissons]],TabListeProduits[],3,0)</f>
        <v>0.6</v>
      </c>
      <c r="I126" s="48">
        <f>VLOOKUP(Tab_ConsoBar[[#This Row],[Boissons]],TabListeProduits[],2,0)</f>
        <v>0.14000000000000001</v>
      </c>
      <c r="J126" s="48">
        <f>(Tab_ConsoBar[[#This Row],[Prix de vente]]-Tab_ConsoBar[[#This Row],[Prix Achat]])*Tab_ConsoBar[[#This Row],[Boissons Consommées]]</f>
        <v>30.36</v>
      </c>
      <c r="K126" s="48">
        <f>Tab_ConsoBar[[#This Row],[Boissons Consommées]]*Tab_ConsoBar[[#This Row],[Prix de vente]]</f>
        <v>39.6</v>
      </c>
      <c r="L126" t="str">
        <f>TEXT(Tab_ConsoBar[[#This Row],[Date]],"mmmm")</f>
        <v>août</v>
      </c>
      <c r="M126">
        <f>YEAR(Tab_ConsoBar[[#This Row],[Date]])</f>
        <v>2017</v>
      </c>
    </row>
    <row r="127" spans="1:13" x14ac:dyDescent="0.3">
      <c r="A127">
        <v>125</v>
      </c>
      <c r="B127" s="47">
        <v>42978</v>
      </c>
      <c r="C127" t="s">
        <v>12</v>
      </c>
      <c r="D127">
        <v>14</v>
      </c>
      <c r="E127">
        <v>12</v>
      </c>
      <c r="F127">
        <v>0</v>
      </c>
      <c r="G127">
        <f t="shared" si="1"/>
        <v>2</v>
      </c>
      <c r="H127" s="48">
        <f>VLOOKUP(Tab_ConsoBar[[#This Row],[Boissons]],TabListeProduits[],3,0)</f>
        <v>10</v>
      </c>
      <c r="I127" s="48">
        <f>VLOOKUP(Tab_ConsoBar[[#This Row],[Boissons]],TabListeProduits[],2,0)</f>
        <v>7.56</v>
      </c>
      <c r="J127" s="48">
        <f>(Tab_ConsoBar[[#This Row],[Prix de vente]]-Tab_ConsoBar[[#This Row],[Prix Achat]])*Tab_ConsoBar[[#This Row],[Boissons Consommées]]</f>
        <v>4.8800000000000008</v>
      </c>
      <c r="K127" s="48">
        <f>Tab_ConsoBar[[#This Row],[Boissons Consommées]]*Tab_ConsoBar[[#This Row],[Prix de vente]]</f>
        <v>20</v>
      </c>
      <c r="L127" t="str">
        <f>TEXT(Tab_ConsoBar[[#This Row],[Date]],"mmmm")</f>
        <v>août</v>
      </c>
      <c r="M127">
        <f>YEAR(Tab_ConsoBar[[#This Row],[Date]])</f>
        <v>2017</v>
      </c>
    </row>
    <row r="128" spans="1:13" x14ac:dyDescent="0.3">
      <c r="A128">
        <v>126</v>
      </c>
      <c r="B128" s="47">
        <v>42978</v>
      </c>
      <c r="C128" t="s">
        <v>13</v>
      </c>
      <c r="D128">
        <v>28</v>
      </c>
      <c r="E128">
        <v>19</v>
      </c>
      <c r="F128">
        <v>0</v>
      </c>
      <c r="G128">
        <f t="shared" si="1"/>
        <v>9</v>
      </c>
      <c r="H128" s="48">
        <f>VLOOKUP(Tab_ConsoBar[[#This Row],[Boissons]],TabListeProduits[],3,0)</f>
        <v>1.5</v>
      </c>
      <c r="I128" s="48">
        <f>VLOOKUP(Tab_ConsoBar[[#This Row],[Boissons]],TabListeProduits[],2,0)</f>
        <v>0.68</v>
      </c>
      <c r="J128" s="48">
        <f>(Tab_ConsoBar[[#This Row],[Prix de vente]]-Tab_ConsoBar[[#This Row],[Prix Achat]])*Tab_ConsoBar[[#This Row],[Boissons Consommées]]</f>
        <v>7.38</v>
      </c>
      <c r="K128" s="48">
        <f>Tab_ConsoBar[[#This Row],[Boissons Consommées]]*Tab_ConsoBar[[#This Row],[Prix de vente]]</f>
        <v>13.5</v>
      </c>
      <c r="L128" t="str">
        <f>TEXT(Tab_ConsoBar[[#This Row],[Date]],"mmmm")</f>
        <v>août</v>
      </c>
      <c r="M128">
        <f>YEAR(Tab_ConsoBar[[#This Row],[Date]])</f>
        <v>2017</v>
      </c>
    </row>
    <row r="129" spans="1:13" x14ac:dyDescent="0.3">
      <c r="A129">
        <v>127</v>
      </c>
      <c r="B129" s="47">
        <v>42978</v>
      </c>
      <c r="C129" t="s">
        <v>19</v>
      </c>
      <c r="D129">
        <v>16</v>
      </c>
      <c r="E129">
        <v>12</v>
      </c>
      <c r="F129">
        <v>10</v>
      </c>
      <c r="G129">
        <f t="shared" si="1"/>
        <v>14</v>
      </c>
      <c r="H129" s="48">
        <f>VLOOKUP(Tab_ConsoBar[[#This Row],[Boissons]],TabListeProduits[],3,0)</f>
        <v>1.5</v>
      </c>
      <c r="I129" s="48">
        <f>VLOOKUP(Tab_ConsoBar[[#This Row],[Boissons]],TabListeProduits[],2,0)</f>
        <v>0.22</v>
      </c>
      <c r="J129" s="48">
        <f>(Tab_ConsoBar[[#This Row],[Prix de vente]]-Tab_ConsoBar[[#This Row],[Prix Achat]])*Tab_ConsoBar[[#This Row],[Boissons Consommées]]</f>
        <v>17.920000000000002</v>
      </c>
      <c r="K129" s="48">
        <f>Tab_ConsoBar[[#This Row],[Boissons Consommées]]*Tab_ConsoBar[[#This Row],[Prix de vente]]</f>
        <v>21</v>
      </c>
      <c r="L129" t="str">
        <f>TEXT(Tab_ConsoBar[[#This Row],[Date]],"mmmm")</f>
        <v>août</v>
      </c>
      <c r="M129">
        <f>YEAR(Tab_ConsoBar[[#This Row],[Date]])</f>
        <v>2017</v>
      </c>
    </row>
    <row r="130" spans="1:13" x14ac:dyDescent="0.3">
      <c r="A130">
        <v>128</v>
      </c>
      <c r="B130" s="47">
        <v>42947</v>
      </c>
      <c r="C130" t="s">
        <v>6</v>
      </c>
      <c r="D130">
        <v>52.5</v>
      </c>
      <c r="E130">
        <v>33</v>
      </c>
      <c r="F130">
        <v>115</v>
      </c>
      <c r="G130">
        <f t="shared" si="1"/>
        <v>134.5</v>
      </c>
      <c r="H130" s="48">
        <f>VLOOKUP(Tab_ConsoBar[[#This Row],[Boissons]],TabListeProduits[],3,0)</f>
        <v>0</v>
      </c>
      <c r="I130" s="48">
        <f>VLOOKUP(Tab_ConsoBar[[#This Row],[Boissons]],TabListeProduits[],2,0)</f>
        <v>0</v>
      </c>
      <c r="J130" s="48">
        <f>(Tab_ConsoBar[[#This Row],[Prix de vente]]-Tab_ConsoBar[[#This Row],[Prix Achat]])*Tab_ConsoBar[[#This Row],[Boissons Consommées]]</f>
        <v>0</v>
      </c>
      <c r="K130" s="48">
        <f>Tab_ConsoBar[[#This Row],[Boissons Consommées]]*Tab_ConsoBar[[#This Row],[Prix de vente]]</f>
        <v>0</v>
      </c>
      <c r="L130" t="str">
        <f>TEXT(Tab_ConsoBar[[#This Row],[Date]],"mmmm")</f>
        <v>juillet</v>
      </c>
      <c r="M130">
        <f>YEAR(Tab_ConsoBar[[#This Row],[Date]])</f>
        <v>2017</v>
      </c>
    </row>
    <row r="131" spans="1:13" x14ac:dyDescent="0.3">
      <c r="A131">
        <v>129</v>
      </c>
      <c r="B131" s="47">
        <v>42947</v>
      </c>
      <c r="C131" t="s">
        <v>23</v>
      </c>
      <c r="D131">
        <v>29</v>
      </c>
      <c r="E131">
        <v>43</v>
      </c>
      <c r="F131">
        <v>65</v>
      </c>
      <c r="G131">
        <f t="shared" ref="G131:G194" si="2">IF(OR(ISBLANK(C131)),"",D131-E131+F131)</f>
        <v>51</v>
      </c>
      <c r="H131" s="48">
        <f>VLOOKUP(Tab_ConsoBar[[#This Row],[Boissons]],TabListeProduits[],3,0)</f>
        <v>4.5</v>
      </c>
      <c r="I131" s="48">
        <f>VLOOKUP(Tab_ConsoBar[[#This Row],[Boissons]],TabListeProduits[],2,0)</f>
        <v>2.48</v>
      </c>
      <c r="J131" s="48">
        <f>(Tab_ConsoBar[[#This Row],[Prix de vente]]-Tab_ConsoBar[[#This Row],[Prix Achat]])*Tab_ConsoBar[[#This Row],[Boissons Consommées]]</f>
        <v>103.02</v>
      </c>
      <c r="K131" s="48">
        <f>Tab_ConsoBar[[#This Row],[Boissons Consommées]]*Tab_ConsoBar[[#This Row],[Prix de vente]]</f>
        <v>229.5</v>
      </c>
      <c r="L131" t="str">
        <f>TEXT(Tab_ConsoBar[[#This Row],[Date]],"mmmm")</f>
        <v>juillet</v>
      </c>
      <c r="M131">
        <f>YEAR(Tab_ConsoBar[[#This Row],[Date]])</f>
        <v>2017</v>
      </c>
    </row>
    <row r="132" spans="1:13" x14ac:dyDescent="0.3">
      <c r="A132">
        <v>130</v>
      </c>
      <c r="B132" s="47">
        <v>42947</v>
      </c>
      <c r="C132" t="s">
        <v>5</v>
      </c>
      <c r="D132">
        <v>27.5</v>
      </c>
      <c r="E132">
        <v>41.5</v>
      </c>
      <c r="F132">
        <v>311</v>
      </c>
      <c r="G132">
        <f t="shared" si="2"/>
        <v>297</v>
      </c>
      <c r="H132" s="48">
        <f>VLOOKUP(Tab_ConsoBar[[#This Row],[Boissons]],TabListeProduits[],3,0)</f>
        <v>3</v>
      </c>
      <c r="I132" s="48">
        <f>VLOOKUP(Tab_ConsoBar[[#This Row],[Boissons]],TabListeProduits[],2,0)</f>
        <v>1.58</v>
      </c>
      <c r="J132" s="48">
        <f>(Tab_ConsoBar[[#This Row],[Prix de vente]]-Tab_ConsoBar[[#This Row],[Prix Achat]])*Tab_ConsoBar[[#This Row],[Boissons Consommées]]</f>
        <v>421.73999999999995</v>
      </c>
      <c r="K132" s="48">
        <f>Tab_ConsoBar[[#This Row],[Boissons Consommées]]*Tab_ConsoBar[[#This Row],[Prix de vente]]</f>
        <v>891</v>
      </c>
      <c r="L132" t="str">
        <f>TEXT(Tab_ConsoBar[[#This Row],[Date]],"mmmm")</f>
        <v>juillet</v>
      </c>
      <c r="M132">
        <f>YEAR(Tab_ConsoBar[[#This Row],[Date]])</f>
        <v>2017</v>
      </c>
    </row>
    <row r="133" spans="1:13" x14ac:dyDescent="0.3">
      <c r="A133">
        <v>131</v>
      </c>
      <c r="B133" s="47">
        <v>42947</v>
      </c>
      <c r="C133" t="s">
        <v>3</v>
      </c>
      <c r="D133">
        <v>10.5</v>
      </c>
      <c r="E133">
        <v>11</v>
      </c>
      <c r="F133">
        <v>30</v>
      </c>
      <c r="G133">
        <f t="shared" si="2"/>
        <v>29.5</v>
      </c>
      <c r="H133" s="48">
        <f>VLOOKUP(Tab_ConsoBar[[#This Row],[Boissons]],TabListeProduits[],3,0)</f>
        <v>3</v>
      </c>
      <c r="I133" s="48">
        <f>VLOOKUP(Tab_ConsoBar[[#This Row],[Boissons]],TabListeProduits[],2,0)</f>
        <v>1.5</v>
      </c>
      <c r="J133" s="48">
        <f>(Tab_ConsoBar[[#This Row],[Prix de vente]]-Tab_ConsoBar[[#This Row],[Prix Achat]])*Tab_ConsoBar[[#This Row],[Boissons Consommées]]</f>
        <v>44.25</v>
      </c>
      <c r="K133" s="48">
        <f>Tab_ConsoBar[[#This Row],[Boissons Consommées]]*Tab_ConsoBar[[#This Row],[Prix de vente]]</f>
        <v>88.5</v>
      </c>
      <c r="L133" t="str">
        <f>TEXT(Tab_ConsoBar[[#This Row],[Date]],"mmmm")</f>
        <v>juillet</v>
      </c>
      <c r="M133">
        <f>YEAR(Tab_ConsoBar[[#This Row],[Date]])</f>
        <v>2017</v>
      </c>
    </row>
    <row r="134" spans="1:13" x14ac:dyDescent="0.3">
      <c r="A134">
        <v>132</v>
      </c>
      <c r="B134" s="47">
        <v>42947</v>
      </c>
      <c r="C134" t="s">
        <v>7</v>
      </c>
      <c r="D134">
        <v>32</v>
      </c>
      <c r="E134">
        <v>17</v>
      </c>
      <c r="F134">
        <v>96</v>
      </c>
      <c r="G134">
        <f t="shared" si="2"/>
        <v>111</v>
      </c>
      <c r="H134" s="48">
        <f>VLOOKUP(Tab_ConsoBar[[#This Row],[Boissons]],TabListeProduits[],3,0)</f>
        <v>1.5</v>
      </c>
      <c r="I134" s="48">
        <f>VLOOKUP(Tab_ConsoBar[[#This Row],[Boissons]],TabListeProduits[],2,0)</f>
        <v>0.46</v>
      </c>
      <c r="J134" s="48">
        <f>(Tab_ConsoBar[[#This Row],[Prix de vente]]-Tab_ConsoBar[[#This Row],[Prix Achat]])*Tab_ConsoBar[[#This Row],[Boissons Consommées]]</f>
        <v>115.44</v>
      </c>
      <c r="K134" s="48">
        <f>Tab_ConsoBar[[#This Row],[Boissons Consommées]]*Tab_ConsoBar[[#This Row],[Prix de vente]]</f>
        <v>166.5</v>
      </c>
      <c r="L134" t="str">
        <f>TEXT(Tab_ConsoBar[[#This Row],[Date]],"mmmm")</f>
        <v>juillet</v>
      </c>
      <c r="M134">
        <f>YEAR(Tab_ConsoBar[[#This Row],[Date]])</f>
        <v>2017</v>
      </c>
    </row>
    <row r="135" spans="1:13" x14ac:dyDescent="0.3">
      <c r="A135">
        <v>133</v>
      </c>
      <c r="B135" s="47">
        <v>42947</v>
      </c>
      <c r="C135" t="s">
        <v>8</v>
      </c>
      <c r="D135">
        <v>33</v>
      </c>
      <c r="E135">
        <v>21</v>
      </c>
      <c r="F135">
        <v>36</v>
      </c>
      <c r="G135">
        <f t="shared" si="2"/>
        <v>48</v>
      </c>
      <c r="H135" s="48">
        <f>VLOOKUP(Tab_ConsoBar[[#This Row],[Boissons]],TabListeProduits[],3,0)</f>
        <v>1.5</v>
      </c>
      <c r="I135" s="48">
        <f>VLOOKUP(Tab_ConsoBar[[#This Row],[Boissons]],TabListeProduits[],2,0)</f>
        <v>0.5</v>
      </c>
      <c r="J135" s="48">
        <f>(Tab_ConsoBar[[#This Row],[Prix de vente]]-Tab_ConsoBar[[#This Row],[Prix Achat]])*Tab_ConsoBar[[#This Row],[Boissons Consommées]]</f>
        <v>48</v>
      </c>
      <c r="K135" s="48">
        <f>Tab_ConsoBar[[#This Row],[Boissons Consommées]]*Tab_ConsoBar[[#This Row],[Prix de vente]]</f>
        <v>72</v>
      </c>
      <c r="L135" t="str">
        <f>TEXT(Tab_ConsoBar[[#This Row],[Date]],"mmmm")</f>
        <v>juillet</v>
      </c>
      <c r="M135">
        <f>YEAR(Tab_ConsoBar[[#This Row],[Date]])</f>
        <v>2017</v>
      </c>
    </row>
    <row r="136" spans="1:13" x14ac:dyDescent="0.3">
      <c r="A136">
        <v>134</v>
      </c>
      <c r="B136" s="47">
        <v>42947</v>
      </c>
      <c r="C136" t="s">
        <v>9</v>
      </c>
      <c r="D136">
        <v>9</v>
      </c>
      <c r="E136">
        <v>7</v>
      </c>
      <c r="F136">
        <v>0</v>
      </c>
      <c r="G136">
        <f t="shared" si="2"/>
        <v>2</v>
      </c>
      <c r="H136" s="48">
        <f>VLOOKUP(Tab_ConsoBar[[#This Row],[Boissons]],TabListeProduits[],3,0)</f>
        <v>0</v>
      </c>
      <c r="I136" s="48">
        <f>VLOOKUP(Tab_ConsoBar[[#This Row],[Boissons]],TabListeProduits[],2,0)</f>
        <v>0</v>
      </c>
      <c r="J136" s="48">
        <f>(Tab_ConsoBar[[#This Row],[Prix de vente]]-Tab_ConsoBar[[#This Row],[Prix Achat]])*Tab_ConsoBar[[#This Row],[Boissons Consommées]]</f>
        <v>0</v>
      </c>
      <c r="K136" s="48">
        <f>Tab_ConsoBar[[#This Row],[Boissons Consommées]]*Tab_ConsoBar[[#This Row],[Prix de vente]]</f>
        <v>0</v>
      </c>
      <c r="L136" t="str">
        <f>TEXT(Tab_ConsoBar[[#This Row],[Date]],"mmmm")</f>
        <v>juillet</v>
      </c>
      <c r="M136">
        <f>YEAR(Tab_ConsoBar[[#This Row],[Date]])</f>
        <v>2017</v>
      </c>
    </row>
    <row r="137" spans="1:13" x14ac:dyDescent="0.3">
      <c r="A137">
        <v>135</v>
      </c>
      <c r="B137" s="47">
        <v>42947</v>
      </c>
      <c r="C137" t="s">
        <v>10</v>
      </c>
      <c r="D137">
        <v>7</v>
      </c>
      <c r="E137">
        <v>6</v>
      </c>
      <c r="F137">
        <v>0</v>
      </c>
      <c r="G137">
        <f t="shared" si="2"/>
        <v>1</v>
      </c>
      <c r="H137" s="48">
        <f>VLOOKUP(Tab_ConsoBar[[#This Row],[Boissons]],TabListeProduits[],3,0)</f>
        <v>1.5</v>
      </c>
      <c r="I137" s="48">
        <f>VLOOKUP(Tab_ConsoBar[[#This Row],[Boissons]],TabListeProduits[],2,0)</f>
        <v>0.56999999999999995</v>
      </c>
      <c r="J137" s="48">
        <f>(Tab_ConsoBar[[#This Row],[Prix de vente]]-Tab_ConsoBar[[#This Row],[Prix Achat]])*Tab_ConsoBar[[#This Row],[Boissons Consommées]]</f>
        <v>0.93</v>
      </c>
      <c r="K137" s="48">
        <f>Tab_ConsoBar[[#This Row],[Boissons Consommées]]*Tab_ConsoBar[[#This Row],[Prix de vente]]</f>
        <v>1.5</v>
      </c>
      <c r="L137" t="str">
        <f>TEXT(Tab_ConsoBar[[#This Row],[Date]],"mmmm")</f>
        <v>juillet</v>
      </c>
      <c r="M137">
        <f>YEAR(Tab_ConsoBar[[#This Row],[Date]])</f>
        <v>2017</v>
      </c>
    </row>
    <row r="138" spans="1:13" x14ac:dyDescent="0.3">
      <c r="A138">
        <v>136</v>
      </c>
      <c r="B138" s="47">
        <v>42947</v>
      </c>
      <c r="C138" t="s">
        <v>11</v>
      </c>
      <c r="D138">
        <v>17</v>
      </c>
      <c r="E138">
        <v>22</v>
      </c>
      <c r="F138">
        <v>72</v>
      </c>
      <c r="G138">
        <f t="shared" si="2"/>
        <v>67</v>
      </c>
      <c r="H138" s="48">
        <f>VLOOKUP(Tab_ConsoBar[[#This Row],[Boissons]],TabListeProduits[],3,0)</f>
        <v>0.6</v>
      </c>
      <c r="I138" s="48">
        <f>VLOOKUP(Tab_ConsoBar[[#This Row],[Boissons]],TabListeProduits[],2,0)</f>
        <v>0.14000000000000001</v>
      </c>
      <c r="J138" s="48">
        <f>(Tab_ConsoBar[[#This Row],[Prix de vente]]-Tab_ConsoBar[[#This Row],[Prix Achat]])*Tab_ConsoBar[[#This Row],[Boissons Consommées]]</f>
        <v>30.819999999999997</v>
      </c>
      <c r="K138" s="48">
        <f>Tab_ConsoBar[[#This Row],[Boissons Consommées]]*Tab_ConsoBar[[#This Row],[Prix de vente]]</f>
        <v>40.199999999999996</v>
      </c>
      <c r="L138" t="str">
        <f>TEXT(Tab_ConsoBar[[#This Row],[Date]],"mmmm")</f>
        <v>juillet</v>
      </c>
      <c r="M138">
        <f>YEAR(Tab_ConsoBar[[#This Row],[Date]])</f>
        <v>2017</v>
      </c>
    </row>
    <row r="139" spans="1:13" x14ac:dyDescent="0.3">
      <c r="A139">
        <v>137</v>
      </c>
      <c r="B139" s="47">
        <v>42947</v>
      </c>
      <c r="C139" t="s">
        <v>12</v>
      </c>
      <c r="D139">
        <v>8</v>
      </c>
      <c r="E139">
        <v>14</v>
      </c>
      <c r="F139">
        <v>6</v>
      </c>
      <c r="G139">
        <f t="shared" si="2"/>
        <v>0</v>
      </c>
      <c r="H139" s="48">
        <f>VLOOKUP(Tab_ConsoBar[[#This Row],[Boissons]],TabListeProduits[],3,0)</f>
        <v>10</v>
      </c>
      <c r="I139" s="48">
        <f>VLOOKUP(Tab_ConsoBar[[#This Row],[Boissons]],TabListeProduits[],2,0)</f>
        <v>7.56</v>
      </c>
      <c r="J139" s="48">
        <f>(Tab_ConsoBar[[#This Row],[Prix de vente]]-Tab_ConsoBar[[#This Row],[Prix Achat]])*Tab_ConsoBar[[#This Row],[Boissons Consommées]]</f>
        <v>0</v>
      </c>
      <c r="K139" s="48">
        <f>Tab_ConsoBar[[#This Row],[Boissons Consommées]]*Tab_ConsoBar[[#This Row],[Prix de vente]]</f>
        <v>0</v>
      </c>
      <c r="L139" t="str">
        <f>TEXT(Tab_ConsoBar[[#This Row],[Date]],"mmmm")</f>
        <v>juillet</v>
      </c>
      <c r="M139">
        <f>YEAR(Tab_ConsoBar[[#This Row],[Date]])</f>
        <v>2017</v>
      </c>
    </row>
    <row r="140" spans="1:13" x14ac:dyDescent="0.3">
      <c r="A140">
        <v>138</v>
      </c>
      <c r="B140" s="47">
        <v>42947</v>
      </c>
      <c r="C140" t="s">
        <v>13</v>
      </c>
      <c r="D140">
        <v>15</v>
      </c>
      <c r="E140">
        <v>28</v>
      </c>
      <c r="F140">
        <v>62</v>
      </c>
      <c r="G140">
        <f t="shared" si="2"/>
        <v>49</v>
      </c>
      <c r="H140" s="48">
        <f>VLOOKUP(Tab_ConsoBar[[#This Row],[Boissons]],TabListeProduits[],3,0)</f>
        <v>1.5</v>
      </c>
      <c r="I140" s="48">
        <f>VLOOKUP(Tab_ConsoBar[[#This Row],[Boissons]],TabListeProduits[],2,0)</f>
        <v>0.68</v>
      </c>
      <c r="J140" s="48">
        <f>(Tab_ConsoBar[[#This Row],[Prix de vente]]-Tab_ConsoBar[[#This Row],[Prix Achat]])*Tab_ConsoBar[[#This Row],[Boissons Consommées]]</f>
        <v>40.18</v>
      </c>
      <c r="K140" s="48">
        <f>Tab_ConsoBar[[#This Row],[Boissons Consommées]]*Tab_ConsoBar[[#This Row],[Prix de vente]]</f>
        <v>73.5</v>
      </c>
      <c r="L140" t="str">
        <f>TEXT(Tab_ConsoBar[[#This Row],[Date]],"mmmm")</f>
        <v>juillet</v>
      </c>
      <c r="M140">
        <f>YEAR(Tab_ConsoBar[[#This Row],[Date]])</f>
        <v>2017</v>
      </c>
    </row>
    <row r="141" spans="1:13" x14ac:dyDescent="0.3">
      <c r="A141">
        <v>139</v>
      </c>
      <c r="B141" s="47">
        <v>42947</v>
      </c>
      <c r="C141" t="s">
        <v>19</v>
      </c>
      <c r="D141">
        <v>0</v>
      </c>
      <c r="E141">
        <v>16</v>
      </c>
      <c r="F141">
        <v>20</v>
      </c>
      <c r="G141">
        <f t="shared" si="2"/>
        <v>4</v>
      </c>
      <c r="H141" s="48">
        <f>VLOOKUP(Tab_ConsoBar[[#This Row],[Boissons]],TabListeProduits[],3,0)</f>
        <v>1.5</v>
      </c>
      <c r="I141" s="48">
        <f>VLOOKUP(Tab_ConsoBar[[#This Row],[Boissons]],TabListeProduits[],2,0)</f>
        <v>0.22</v>
      </c>
      <c r="J141" s="48">
        <f>(Tab_ConsoBar[[#This Row],[Prix de vente]]-Tab_ConsoBar[[#This Row],[Prix Achat]])*Tab_ConsoBar[[#This Row],[Boissons Consommées]]</f>
        <v>5.12</v>
      </c>
      <c r="K141" s="48">
        <f>Tab_ConsoBar[[#This Row],[Boissons Consommées]]*Tab_ConsoBar[[#This Row],[Prix de vente]]</f>
        <v>6</v>
      </c>
      <c r="L141" t="str">
        <f>TEXT(Tab_ConsoBar[[#This Row],[Date]],"mmmm")</f>
        <v>juillet</v>
      </c>
      <c r="M141">
        <f>YEAR(Tab_ConsoBar[[#This Row],[Date]])</f>
        <v>2017</v>
      </c>
    </row>
    <row r="142" spans="1:13" x14ac:dyDescent="0.3">
      <c r="A142">
        <v>140</v>
      </c>
      <c r="B142" s="47">
        <v>42916</v>
      </c>
      <c r="C142" t="s">
        <v>6</v>
      </c>
      <c r="D142">
        <v>28.5</v>
      </c>
      <c r="E142">
        <v>52.5</v>
      </c>
      <c r="F142">
        <v>155</v>
      </c>
      <c r="G142">
        <f t="shared" si="2"/>
        <v>131</v>
      </c>
      <c r="H142" s="48">
        <f>VLOOKUP(Tab_ConsoBar[[#This Row],[Boissons]],TabListeProduits[],3,0)</f>
        <v>0</v>
      </c>
      <c r="I142" s="48">
        <f>VLOOKUP(Tab_ConsoBar[[#This Row],[Boissons]],TabListeProduits[],2,0)</f>
        <v>0</v>
      </c>
      <c r="J142" s="48">
        <f>(Tab_ConsoBar[[#This Row],[Prix de vente]]-Tab_ConsoBar[[#This Row],[Prix Achat]])*Tab_ConsoBar[[#This Row],[Boissons Consommées]]</f>
        <v>0</v>
      </c>
      <c r="K142" s="48">
        <f>Tab_ConsoBar[[#This Row],[Boissons Consommées]]*Tab_ConsoBar[[#This Row],[Prix de vente]]</f>
        <v>0</v>
      </c>
      <c r="L142" t="str">
        <f>TEXT(Tab_ConsoBar[[#This Row],[Date]],"mmmm")</f>
        <v>juin</v>
      </c>
      <c r="M142">
        <f>YEAR(Tab_ConsoBar[[#This Row],[Date]])</f>
        <v>2017</v>
      </c>
    </row>
    <row r="143" spans="1:13" x14ac:dyDescent="0.3">
      <c r="A143">
        <v>141</v>
      </c>
      <c r="B143" s="47">
        <v>42916</v>
      </c>
      <c r="C143" t="s">
        <v>23</v>
      </c>
      <c r="D143">
        <v>30</v>
      </c>
      <c r="E143">
        <v>29</v>
      </c>
      <c r="F143">
        <v>96</v>
      </c>
      <c r="G143">
        <f t="shared" si="2"/>
        <v>97</v>
      </c>
      <c r="H143" s="48">
        <f>VLOOKUP(Tab_ConsoBar[[#This Row],[Boissons]],TabListeProduits[],3,0)</f>
        <v>4.5</v>
      </c>
      <c r="I143" s="48">
        <f>VLOOKUP(Tab_ConsoBar[[#This Row],[Boissons]],TabListeProduits[],2,0)</f>
        <v>2.48</v>
      </c>
      <c r="J143" s="48">
        <f>(Tab_ConsoBar[[#This Row],[Prix de vente]]-Tab_ConsoBar[[#This Row],[Prix Achat]])*Tab_ConsoBar[[#This Row],[Boissons Consommées]]</f>
        <v>195.94</v>
      </c>
      <c r="K143" s="48">
        <f>Tab_ConsoBar[[#This Row],[Boissons Consommées]]*Tab_ConsoBar[[#This Row],[Prix de vente]]</f>
        <v>436.5</v>
      </c>
      <c r="L143" t="str">
        <f>TEXT(Tab_ConsoBar[[#This Row],[Date]],"mmmm")</f>
        <v>juin</v>
      </c>
      <c r="M143">
        <f>YEAR(Tab_ConsoBar[[#This Row],[Date]])</f>
        <v>2017</v>
      </c>
    </row>
    <row r="144" spans="1:13" x14ac:dyDescent="0.3">
      <c r="A144">
        <v>142</v>
      </c>
      <c r="B144" s="47">
        <v>42916</v>
      </c>
      <c r="C144" t="s">
        <v>5</v>
      </c>
      <c r="D144">
        <v>26.5</v>
      </c>
      <c r="E144">
        <v>27.5</v>
      </c>
      <c r="F144">
        <v>271</v>
      </c>
      <c r="G144">
        <f t="shared" si="2"/>
        <v>270</v>
      </c>
      <c r="H144" s="48">
        <f>VLOOKUP(Tab_ConsoBar[[#This Row],[Boissons]],TabListeProduits[],3,0)</f>
        <v>3</v>
      </c>
      <c r="I144" s="48">
        <f>VLOOKUP(Tab_ConsoBar[[#This Row],[Boissons]],TabListeProduits[],2,0)</f>
        <v>1.58</v>
      </c>
      <c r="J144" s="48">
        <f>(Tab_ConsoBar[[#This Row],[Prix de vente]]-Tab_ConsoBar[[#This Row],[Prix Achat]])*Tab_ConsoBar[[#This Row],[Boissons Consommées]]</f>
        <v>383.4</v>
      </c>
      <c r="K144" s="48">
        <f>Tab_ConsoBar[[#This Row],[Boissons Consommées]]*Tab_ConsoBar[[#This Row],[Prix de vente]]</f>
        <v>810</v>
      </c>
      <c r="L144" t="str">
        <f>TEXT(Tab_ConsoBar[[#This Row],[Date]],"mmmm")</f>
        <v>juin</v>
      </c>
      <c r="M144">
        <f>YEAR(Tab_ConsoBar[[#This Row],[Date]])</f>
        <v>2017</v>
      </c>
    </row>
    <row r="145" spans="1:13" x14ac:dyDescent="0.3">
      <c r="A145">
        <v>143</v>
      </c>
      <c r="B145" s="47">
        <v>42916</v>
      </c>
      <c r="C145" t="s">
        <v>3</v>
      </c>
      <c r="D145">
        <v>8.5</v>
      </c>
      <c r="E145">
        <v>10.5</v>
      </c>
      <c r="F145">
        <v>17</v>
      </c>
      <c r="G145">
        <f t="shared" si="2"/>
        <v>15</v>
      </c>
      <c r="H145" s="48">
        <f>VLOOKUP(Tab_ConsoBar[[#This Row],[Boissons]],TabListeProduits[],3,0)</f>
        <v>3</v>
      </c>
      <c r="I145" s="48">
        <f>VLOOKUP(Tab_ConsoBar[[#This Row],[Boissons]],TabListeProduits[],2,0)</f>
        <v>1.5</v>
      </c>
      <c r="J145" s="48">
        <f>(Tab_ConsoBar[[#This Row],[Prix de vente]]-Tab_ConsoBar[[#This Row],[Prix Achat]])*Tab_ConsoBar[[#This Row],[Boissons Consommées]]</f>
        <v>22.5</v>
      </c>
      <c r="K145" s="48">
        <f>Tab_ConsoBar[[#This Row],[Boissons Consommées]]*Tab_ConsoBar[[#This Row],[Prix de vente]]</f>
        <v>45</v>
      </c>
      <c r="L145" t="str">
        <f>TEXT(Tab_ConsoBar[[#This Row],[Date]],"mmmm")</f>
        <v>juin</v>
      </c>
      <c r="M145">
        <f>YEAR(Tab_ConsoBar[[#This Row],[Date]])</f>
        <v>2017</v>
      </c>
    </row>
    <row r="146" spans="1:13" x14ac:dyDescent="0.3">
      <c r="A146">
        <v>144</v>
      </c>
      <c r="B146" s="47">
        <v>42916</v>
      </c>
      <c r="C146" t="s">
        <v>7</v>
      </c>
      <c r="D146">
        <v>11</v>
      </c>
      <c r="E146">
        <v>32</v>
      </c>
      <c r="F146">
        <v>182</v>
      </c>
      <c r="G146">
        <f t="shared" si="2"/>
        <v>161</v>
      </c>
      <c r="H146" s="48">
        <f>VLOOKUP(Tab_ConsoBar[[#This Row],[Boissons]],TabListeProduits[],3,0)</f>
        <v>1.5</v>
      </c>
      <c r="I146" s="48">
        <f>VLOOKUP(Tab_ConsoBar[[#This Row],[Boissons]],TabListeProduits[],2,0)</f>
        <v>0.46</v>
      </c>
      <c r="J146" s="48">
        <f>(Tab_ConsoBar[[#This Row],[Prix de vente]]-Tab_ConsoBar[[#This Row],[Prix Achat]])*Tab_ConsoBar[[#This Row],[Boissons Consommées]]</f>
        <v>167.44</v>
      </c>
      <c r="K146" s="48">
        <f>Tab_ConsoBar[[#This Row],[Boissons Consommées]]*Tab_ConsoBar[[#This Row],[Prix de vente]]</f>
        <v>241.5</v>
      </c>
      <c r="L146" t="str">
        <f>TEXT(Tab_ConsoBar[[#This Row],[Date]],"mmmm")</f>
        <v>juin</v>
      </c>
      <c r="M146">
        <f>YEAR(Tab_ConsoBar[[#This Row],[Date]])</f>
        <v>2017</v>
      </c>
    </row>
    <row r="147" spans="1:13" x14ac:dyDescent="0.3">
      <c r="A147">
        <v>145</v>
      </c>
      <c r="B147" s="47">
        <v>42916</v>
      </c>
      <c r="C147" t="s">
        <v>8</v>
      </c>
      <c r="D147">
        <v>16</v>
      </c>
      <c r="E147">
        <v>33</v>
      </c>
      <c r="F147">
        <v>72</v>
      </c>
      <c r="G147">
        <f t="shared" si="2"/>
        <v>55</v>
      </c>
      <c r="H147" s="48">
        <f>VLOOKUP(Tab_ConsoBar[[#This Row],[Boissons]],TabListeProduits[],3,0)</f>
        <v>1.5</v>
      </c>
      <c r="I147" s="48">
        <f>VLOOKUP(Tab_ConsoBar[[#This Row],[Boissons]],TabListeProduits[],2,0)</f>
        <v>0.5</v>
      </c>
      <c r="J147" s="48">
        <f>(Tab_ConsoBar[[#This Row],[Prix de vente]]-Tab_ConsoBar[[#This Row],[Prix Achat]])*Tab_ConsoBar[[#This Row],[Boissons Consommées]]</f>
        <v>55</v>
      </c>
      <c r="K147" s="48">
        <f>Tab_ConsoBar[[#This Row],[Boissons Consommées]]*Tab_ConsoBar[[#This Row],[Prix de vente]]</f>
        <v>82.5</v>
      </c>
      <c r="L147" t="str">
        <f>TEXT(Tab_ConsoBar[[#This Row],[Date]],"mmmm")</f>
        <v>juin</v>
      </c>
      <c r="M147">
        <f>YEAR(Tab_ConsoBar[[#This Row],[Date]])</f>
        <v>2017</v>
      </c>
    </row>
    <row r="148" spans="1:13" x14ac:dyDescent="0.3">
      <c r="A148">
        <v>146</v>
      </c>
      <c r="B148" s="47">
        <v>42916</v>
      </c>
      <c r="C148" t="s">
        <v>9</v>
      </c>
      <c r="D148">
        <v>6</v>
      </c>
      <c r="E148">
        <v>9</v>
      </c>
      <c r="F148">
        <v>5</v>
      </c>
      <c r="G148">
        <f t="shared" si="2"/>
        <v>2</v>
      </c>
      <c r="H148" s="48">
        <f>VLOOKUP(Tab_ConsoBar[[#This Row],[Boissons]],TabListeProduits[],3,0)</f>
        <v>0</v>
      </c>
      <c r="I148" s="48">
        <f>VLOOKUP(Tab_ConsoBar[[#This Row],[Boissons]],TabListeProduits[],2,0)</f>
        <v>0</v>
      </c>
      <c r="J148" s="48">
        <f>(Tab_ConsoBar[[#This Row],[Prix de vente]]-Tab_ConsoBar[[#This Row],[Prix Achat]])*Tab_ConsoBar[[#This Row],[Boissons Consommées]]</f>
        <v>0</v>
      </c>
      <c r="K148" s="48">
        <f>Tab_ConsoBar[[#This Row],[Boissons Consommées]]*Tab_ConsoBar[[#This Row],[Prix de vente]]</f>
        <v>0</v>
      </c>
      <c r="L148" t="str">
        <f>TEXT(Tab_ConsoBar[[#This Row],[Date]],"mmmm")</f>
        <v>juin</v>
      </c>
      <c r="M148">
        <f>YEAR(Tab_ConsoBar[[#This Row],[Date]])</f>
        <v>2017</v>
      </c>
    </row>
    <row r="149" spans="1:13" x14ac:dyDescent="0.3">
      <c r="A149">
        <v>147</v>
      </c>
      <c r="B149" s="47">
        <v>42916</v>
      </c>
      <c r="C149" t="s">
        <v>10</v>
      </c>
      <c r="D149">
        <v>8</v>
      </c>
      <c r="E149">
        <v>7</v>
      </c>
      <c r="F149">
        <v>5</v>
      </c>
      <c r="G149">
        <f t="shared" si="2"/>
        <v>6</v>
      </c>
      <c r="H149" s="48">
        <f>VLOOKUP(Tab_ConsoBar[[#This Row],[Boissons]],TabListeProduits[],3,0)</f>
        <v>1.5</v>
      </c>
      <c r="I149" s="48">
        <f>VLOOKUP(Tab_ConsoBar[[#This Row],[Boissons]],TabListeProduits[],2,0)</f>
        <v>0.56999999999999995</v>
      </c>
      <c r="J149" s="48">
        <f>(Tab_ConsoBar[[#This Row],[Prix de vente]]-Tab_ConsoBar[[#This Row],[Prix Achat]])*Tab_ConsoBar[[#This Row],[Boissons Consommées]]</f>
        <v>5.58</v>
      </c>
      <c r="K149" s="48">
        <f>Tab_ConsoBar[[#This Row],[Boissons Consommées]]*Tab_ConsoBar[[#This Row],[Prix de vente]]</f>
        <v>9</v>
      </c>
      <c r="L149" t="str">
        <f>TEXT(Tab_ConsoBar[[#This Row],[Date]],"mmmm")</f>
        <v>juin</v>
      </c>
      <c r="M149">
        <f>YEAR(Tab_ConsoBar[[#This Row],[Date]])</f>
        <v>2017</v>
      </c>
    </row>
    <row r="150" spans="1:13" x14ac:dyDescent="0.3">
      <c r="A150">
        <v>148</v>
      </c>
      <c r="B150" s="47">
        <v>42916</v>
      </c>
      <c r="C150" t="s">
        <v>11</v>
      </c>
      <c r="D150">
        <v>14</v>
      </c>
      <c r="E150">
        <v>17</v>
      </c>
      <c r="F150">
        <v>72</v>
      </c>
      <c r="G150">
        <f t="shared" si="2"/>
        <v>69</v>
      </c>
      <c r="H150" s="48">
        <f>VLOOKUP(Tab_ConsoBar[[#This Row],[Boissons]],TabListeProduits[],3,0)</f>
        <v>0.6</v>
      </c>
      <c r="I150" s="48">
        <f>VLOOKUP(Tab_ConsoBar[[#This Row],[Boissons]],TabListeProduits[],2,0)</f>
        <v>0.14000000000000001</v>
      </c>
      <c r="J150" s="48">
        <f>(Tab_ConsoBar[[#This Row],[Prix de vente]]-Tab_ConsoBar[[#This Row],[Prix Achat]])*Tab_ConsoBar[[#This Row],[Boissons Consommées]]</f>
        <v>31.74</v>
      </c>
      <c r="K150" s="48">
        <f>Tab_ConsoBar[[#This Row],[Boissons Consommées]]*Tab_ConsoBar[[#This Row],[Prix de vente]]</f>
        <v>41.4</v>
      </c>
      <c r="L150" t="str">
        <f>TEXT(Tab_ConsoBar[[#This Row],[Date]],"mmmm")</f>
        <v>juin</v>
      </c>
      <c r="M150">
        <f>YEAR(Tab_ConsoBar[[#This Row],[Date]])</f>
        <v>2017</v>
      </c>
    </row>
    <row r="151" spans="1:13" x14ac:dyDescent="0.3">
      <c r="A151">
        <v>149</v>
      </c>
      <c r="B151" s="47">
        <v>42916</v>
      </c>
      <c r="C151" t="s">
        <v>12</v>
      </c>
      <c r="D151">
        <v>9</v>
      </c>
      <c r="E151">
        <v>8</v>
      </c>
      <c r="F151">
        <v>7</v>
      </c>
      <c r="G151">
        <f t="shared" si="2"/>
        <v>8</v>
      </c>
      <c r="H151" s="48">
        <f>VLOOKUP(Tab_ConsoBar[[#This Row],[Boissons]],TabListeProduits[],3,0)</f>
        <v>10</v>
      </c>
      <c r="I151" s="48">
        <f>VLOOKUP(Tab_ConsoBar[[#This Row],[Boissons]],TabListeProduits[],2,0)</f>
        <v>7.56</v>
      </c>
      <c r="J151" s="48">
        <f>(Tab_ConsoBar[[#This Row],[Prix de vente]]-Tab_ConsoBar[[#This Row],[Prix Achat]])*Tab_ConsoBar[[#This Row],[Boissons Consommées]]</f>
        <v>19.520000000000003</v>
      </c>
      <c r="K151" s="48">
        <f>Tab_ConsoBar[[#This Row],[Boissons Consommées]]*Tab_ConsoBar[[#This Row],[Prix de vente]]</f>
        <v>80</v>
      </c>
      <c r="L151" t="str">
        <f>TEXT(Tab_ConsoBar[[#This Row],[Date]],"mmmm")</f>
        <v>juin</v>
      </c>
      <c r="M151">
        <f>YEAR(Tab_ConsoBar[[#This Row],[Date]])</f>
        <v>2017</v>
      </c>
    </row>
    <row r="152" spans="1:13" x14ac:dyDescent="0.3">
      <c r="A152">
        <v>150</v>
      </c>
      <c r="B152" s="47">
        <v>42916</v>
      </c>
      <c r="C152" t="s">
        <v>14</v>
      </c>
      <c r="D152">
        <v>0</v>
      </c>
      <c r="E152">
        <v>0</v>
      </c>
      <c r="F152">
        <v>4</v>
      </c>
      <c r="G152">
        <f t="shared" si="2"/>
        <v>4</v>
      </c>
      <c r="H152" s="48">
        <f>VLOOKUP(Tab_ConsoBar[[#This Row],[Boissons]],TabListeProduits[],3,0)</f>
        <v>0.5</v>
      </c>
      <c r="I152" s="48">
        <f>VLOOKUP(Tab_ConsoBar[[#This Row],[Boissons]],TabListeProduits[],2,0)</f>
        <v>0.1</v>
      </c>
      <c r="J152" s="48">
        <f>(Tab_ConsoBar[[#This Row],[Prix de vente]]-Tab_ConsoBar[[#This Row],[Prix Achat]])*Tab_ConsoBar[[#This Row],[Boissons Consommées]]</f>
        <v>1.6</v>
      </c>
      <c r="K152" s="48">
        <f>Tab_ConsoBar[[#This Row],[Boissons Consommées]]*Tab_ConsoBar[[#This Row],[Prix de vente]]</f>
        <v>2</v>
      </c>
      <c r="L152" t="str">
        <f>TEXT(Tab_ConsoBar[[#This Row],[Date]],"mmmm")</f>
        <v>juin</v>
      </c>
      <c r="M152">
        <f>YEAR(Tab_ConsoBar[[#This Row],[Date]])</f>
        <v>2017</v>
      </c>
    </row>
    <row r="153" spans="1:13" x14ac:dyDescent="0.3">
      <c r="A153">
        <v>151</v>
      </c>
      <c r="B153" s="47">
        <v>42886</v>
      </c>
      <c r="C153" t="s">
        <v>6</v>
      </c>
      <c r="D153">
        <v>22.5</v>
      </c>
      <c r="E153">
        <v>28.5</v>
      </c>
      <c r="F153">
        <v>149</v>
      </c>
      <c r="G153">
        <f t="shared" si="2"/>
        <v>143</v>
      </c>
      <c r="H153" s="48">
        <f>VLOOKUP(Tab_ConsoBar[[#This Row],[Boissons]],TabListeProduits[],3,0)</f>
        <v>0</v>
      </c>
      <c r="I153" s="48">
        <f>VLOOKUP(Tab_ConsoBar[[#This Row],[Boissons]],TabListeProduits[],2,0)</f>
        <v>0</v>
      </c>
      <c r="J153" s="48">
        <f>(Tab_ConsoBar[[#This Row],[Prix de vente]]-Tab_ConsoBar[[#This Row],[Prix Achat]])*Tab_ConsoBar[[#This Row],[Boissons Consommées]]</f>
        <v>0</v>
      </c>
      <c r="K153" s="48">
        <f>Tab_ConsoBar[[#This Row],[Boissons Consommées]]*Tab_ConsoBar[[#This Row],[Prix de vente]]</f>
        <v>0</v>
      </c>
      <c r="L153" t="str">
        <f>TEXT(Tab_ConsoBar[[#This Row],[Date]],"mmmm")</f>
        <v>mai</v>
      </c>
      <c r="M153">
        <f>YEAR(Tab_ConsoBar[[#This Row],[Date]])</f>
        <v>2017</v>
      </c>
    </row>
    <row r="154" spans="1:13" x14ac:dyDescent="0.3">
      <c r="A154">
        <v>152</v>
      </c>
      <c r="B154" s="47">
        <v>42886</v>
      </c>
      <c r="C154" t="s">
        <v>23</v>
      </c>
      <c r="D154">
        <v>41</v>
      </c>
      <c r="E154">
        <v>30</v>
      </c>
      <c r="F154">
        <v>30</v>
      </c>
      <c r="G154">
        <f t="shared" si="2"/>
        <v>41</v>
      </c>
      <c r="H154" s="48">
        <f>VLOOKUP(Tab_ConsoBar[[#This Row],[Boissons]],TabListeProduits[],3,0)</f>
        <v>4.5</v>
      </c>
      <c r="I154" s="48">
        <f>VLOOKUP(Tab_ConsoBar[[#This Row],[Boissons]],TabListeProduits[],2,0)</f>
        <v>2.48</v>
      </c>
      <c r="J154" s="48">
        <f>(Tab_ConsoBar[[#This Row],[Prix de vente]]-Tab_ConsoBar[[#This Row],[Prix Achat]])*Tab_ConsoBar[[#This Row],[Boissons Consommées]]</f>
        <v>82.820000000000007</v>
      </c>
      <c r="K154" s="48">
        <f>Tab_ConsoBar[[#This Row],[Boissons Consommées]]*Tab_ConsoBar[[#This Row],[Prix de vente]]</f>
        <v>184.5</v>
      </c>
      <c r="L154" t="str">
        <f>TEXT(Tab_ConsoBar[[#This Row],[Date]],"mmmm")</f>
        <v>mai</v>
      </c>
      <c r="M154">
        <f>YEAR(Tab_ConsoBar[[#This Row],[Date]])</f>
        <v>2017</v>
      </c>
    </row>
    <row r="155" spans="1:13" x14ac:dyDescent="0.3">
      <c r="A155">
        <v>153</v>
      </c>
      <c r="B155" s="47">
        <v>42886</v>
      </c>
      <c r="C155" t="s">
        <v>5</v>
      </c>
      <c r="D155">
        <v>6</v>
      </c>
      <c r="E155">
        <v>26.5</v>
      </c>
      <c r="F155">
        <v>262</v>
      </c>
      <c r="G155">
        <f t="shared" si="2"/>
        <v>241.5</v>
      </c>
      <c r="H155" s="48">
        <f>VLOOKUP(Tab_ConsoBar[[#This Row],[Boissons]],TabListeProduits[],3,0)</f>
        <v>3</v>
      </c>
      <c r="I155" s="48">
        <f>VLOOKUP(Tab_ConsoBar[[#This Row],[Boissons]],TabListeProduits[],2,0)</f>
        <v>1.58</v>
      </c>
      <c r="J155" s="48">
        <f>(Tab_ConsoBar[[#This Row],[Prix de vente]]-Tab_ConsoBar[[#This Row],[Prix Achat]])*Tab_ConsoBar[[#This Row],[Boissons Consommées]]</f>
        <v>342.93</v>
      </c>
      <c r="K155" s="48">
        <f>Tab_ConsoBar[[#This Row],[Boissons Consommées]]*Tab_ConsoBar[[#This Row],[Prix de vente]]</f>
        <v>724.5</v>
      </c>
      <c r="L155" t="str">
        <f>TEXT(Tab_ConsoBar[[#This Row],[Date]],"mmmm")</f>
        <v>mai</v>
      </c>
      <c r="M155">
        <f>YEAR(Tab_ConsoBar[[#This Row],[Date]])</f>
        <v>2017</v>
      </c>
    </row>
    <row r="156" spans="1:13" x14ac:dyDescent="0.3">
      <c r="A156">
        <v>154</v>
      </c>
      <c r="B156" s="47">
        <v>42886</v>
      </c>
      <c r="C156" t="s">
        <v>3</v>
      </c>
      <c r="D156">
        <v>12</v>
      </c>
      <c r="E156">
        <v>8.5</v>
      </c>
      <c r="F156">
        <v>10</v>
      </c>
      <c r="G156">
        <f t="shared" si="2"/>
        <v>13.5</v>
      </c>
      <c r="H156" s="48">
        <f>VLOOKUP(Tab_ConsoBar[[#This Row],[Boissons]],TabListeProduits[],3,0)</f>
        <v>3</v>
      </c>
      <c r="I156" s="48">
        <f>VLOOKUP(Tab_ConsoBar[[#This Row],[Boissons]],TabListeProduits[],2,0)</f>
        <v>1.5</v>
      </c>
      <c r="J156" s="48">
        <f>(Tab_ConsoBar[[#This Row],[Prix de vente]]-Tab_ConsoBar[[#This Row],[Prix Achat]])*Tab_ConsoBar[[#This Row],[Boissons Consommées]]</f>
        <v>20.25</v>
      </c>
      <c r="K156" s="48">
        <f>Tab_ConsoBar[[#This Row],[Boissons Consommées]]*Tab_ConsoBar[[#This Row],[Prix de vente]]</f>
        <v>40.5</v>
      </c>
      <c r="L156" t="str">
        <f>TEXT(Tab_ConsoBar[[#This Row],[Date]],"mmmm")</f>
        <v>mai</v>
      </c>
      <c r="M156">
        <f>YEAR(Tab_ConsoBar[[#This Row],[Date]])</f>
        <v>2017</v>
      </c>
    </row>
    <row r="157" spans="1:13" x14ac:dyDescent="0.3">
      <c r="A157">
        <v>155</v>
      </c>
      <c r="B157" s="47">
        <v>42886</v>
      </c>
      <c r="C157" t="s">
        <v>7</v>
      </c>
      <c r="D157">
        <v>28</v>
      </c>
      <c r="E157">
        <v>11</v>
      </c>
      <c r="F157">
        <v>106</v>
      </c>
      <c r="G157">
        <f t="shared" si="2"/>
        <v>123</v>
      </c>
      <c r="H157" s="48">
        <f>VLOOKUP(Tab_ConsoBar[[#This Row],[Boissons]],TabListeProduits[],3,0)</f>
        <v>1.5</v>
      </c>
      <c r="I157" s="48">
        <f>VLOOKUP(Tab_ConsoBar[[#This Row],[Boissons]],TabListeProduits[],2,0)</f>
        <v>0.46</v>
      </c>
      <c r="J157" s="48">
        <f>(Tab_ConsoBar[[#This Row],[Prix de vente]]-Tab_ConsoBar[[#This Row],[Prix Achat]])*Tab_ConsoBar[[#This Row],[Boissons Consommées]]</f>
        <v>127.92</v>
      </c>
      <c r="K157" s="48">
        <f>Tab_ConsoBar[[#This Row],[Boissons Consommées]]*Tab_ConsoBar[[#This Row],[Prix de vente]]</f>
        <v>184.5</v>
      </c>
      <c r="L157" t="str">
        <f>TEXT(Tab_ConsoBar[[#This Row],[Date]],"mmmm")</f>
        <v>mai</v>
      </c>
      <c r="M157">
        <f>YEAR(Tab_ConsoBar[[#This Row],[Date]])</f>
        <v>2017</v>
      </c>
    </row>
    <row r="158" spans="1:13" x14ac:dyDescent="0.3">
      <c r="A158">
        <v>156</v>
      </c>
      <c r="B158" s="47">
        <v>42886</v>
      </c>
      <c r="C158" t="s">
        <v>8</v>
      </c>
      <c r="D158">
        <v>24</v>
      </c>
      <c r="E158">
        <v>16</v>
      </c>
      <c r="F158">
        <v>32</v>
      </c>
      <c r="G158">
        <f t="shared" si="2"/>
        <v>40</v>
      </c>
      <c r="H158" s="48">
        <f>VLOOKUP(Tab_ConsoBar[[#This Row],[Boissons]],TabListeProduits[],3,0)</f>
        <v>1.5</v>
      </c>
      <c r="I158" s="48">
        <f>VLOOKUP(Tab_ConsoBar[[#This Row],[Boissons]],TabListeProduits[],2,0)</f>
        <v>0.5</v>
      </c>
      <c r="J158" s="48">
        <f>(Tab_ConsoBar[[#This Row],[Prix de vente]]-Tab_ConsoBar[[#This Row],[Prix Achat]])*Tab_ConsoBar[[#This Row],[Boissons Consommées]]</f>
        <v>40</v>
      </c>
      <c r="K158" s="48">
        <f>Tab_ConsoBar[[#This Row],[Boissons Consommées]]*Tab_ConsoBar[[#This Row],[Prix de vente]]</f>
        <v>60</v>
      </c>
      <c r="L158" t="str">
        <f>TEXT(Tab_ConsoBar[[#This Row],[Date]],"mmmm")</f>
        <v>mai</v>
      </c>
      <c r="M158">
        <f>YEAR(Tab_ConsoBar[[#This Row],[Date]])</f>
        <v>2017</v>
      </c>
    </row>
    <row r="159" spans="1:13" x14ac:dyDescent="0.3">
      <c r="A159">
        <v>157</v>
      </c>
      <c r="B159" s="47">
        <v>42886</v>
      </c>
      <c r="C159" t="s">
        <v>9</v>
      </c>
      <c r="D159">
        <v>7</v>
      </c>
      <c r="E159">
        <v>6</v>
      </c>
      <c r="F159">
        <v>0</v>
      </c>
      <c r="G159">
        <f t="shared" si="2"/>
        <v>1</v>
      </c>
      <c r="H159" s="48">
        <f>VLOOKUP(Tab_ConsoBar[[#This Row],[Boissons]],TabListeProduits[],3,0)</f>
        <v>0</v>
      </c>
      <c r="I159" s="48">
        <f>VLOOKUP(Tab_ConsoBar[[#This Row],[Boissons]],TabListeProduits[],2,0)</f>
        <v>0</v>
      </c>
      <c r="J159" s="48">
        <f>(Tab_ConsoBar[[#This Row],[Prix de vente]]-Tab_ConsoBar[[#This Row],[Prix Achat]])*Tab_ConsoBar[[#This Row],[Boissons Consommées]]</f>
        <v>0</v>
      </c>
      <c r="K159" s="48">
        <f>Tab_ConsoBar[[#This Row],[Boissons Consommées]]*Tab_ConsoBar[[#This Row],[Prix de vente]]</f>
        <v>0</v>
      </c>
      <c r="L159" t="str">
        <f>TEXT(Tab_ConsoBar[[#This Row],[Date]],"mmmm")</f>
        <v>mai</v>
      </c>
      <c r="M159">
        <f>YEAR(Tab_ConsoBar[[#This Row],[Date]])</f>
        <v>2017</v>
      </c>
    </row>
    <row r="160" spans="1:13" x14ac:dyDescent="0.3">
      <c r="A160">
        <v>158</v>
      </c>
      <c r="B160" s="47">
        <v>42886</v>
      </c>
      <c r="C160" t="s">
        <v>10</v>
      </c>
      <c r="D160">
        <v>16</v>
      </c>
      <c r="E160">
        <v>8</v>
      </c>
      <c r="F160">
        <v>0</v>
      </c>
      <c r="G160">
        <f t="shared" si="2"/>
        <v>8</v>
      </c>
      <c r="H160" s="48">
        <f>VLOOKUP(Tab_ConsoBar[[#This Row],[Boissons]],TabListeProduits[],3,0)</f>
        <v>1.5</v>
      </c>
      <c r="I160" s="48">
        <f>VLOOKUP(Tab_ConsoBar[[#This Row],[Boissons]],TabListeProduits[],2,0)</f>
        <v>0.56999999999999995</v>
      </c>
      <c r="J160" s="48">
        <f>(Tab_ConsoBar[[#This Row],[Prix de vente]]-Tab_ConsoBar[[#This Row],[Prix Achat]])*Tab_ConsoBar[[#This Row],[Boissons Consommées]]</f>
        <v>7.44</v>
      </c>
      <c r="K160" s="48">
        <f>Tab_ConsoBar[[#This Row],[Boissons Consommées]]*Tab_ConsoBar[[#This Row],[Prix de vente]]</f>
        <v>12</v>
      </c>
      <c r="L160" t="str">
        <f>TEXT(Tab_ConsoBar[[#This Row],[Date]],"mmmm")</f>
        <v>mai</v>
      </c>
      <c r="M160">
        <f>YEAR(Tab_ConsoBar[[#This Row],[Date]])</f>
        <v>2017</v>
      </c>
    </row>
    <row r="161" spans="1:13" x14ac:dyDescent="0.3">
      <c r="A161">
        <v>159</v>
      </c>
      <c r="B161" s="47">
        <v>42886</v>
      </c>
      <c r="C161" t="s">
        <v>11</v>
      </c>
      <c r="D161">
        <v>15</v>
      </c>
      <c r="E161">
        <v>14</v>
      </c>
      <c r="F161">
        <v>36</v>
      </c>
      <c r="G161">
        <f t="shared" si="2"/>
        <v>37</v>
      </c>
      <c r="H161" s="48">
        <f>VLOOKUP(Tab_ConsoBar[[#This Row],[Boissons]],TabListeProduits[],3,0)</f>
        <v>0.6</v>
      </c>
      <c r="I161" s="48">
        <f>VLOOKUP(Tab_ConsoBar[[#This Row],[Boissons]],TabListeProduits[],2,0)</f>
        <v>0.14000000000000001</v>
      </c>
      <c r="J161" s="48">
        <f>(Tab_ConsoBar[[#This Row],[Prix de vente]]-Tab_ConsoBar[[#This Row],[Prix Achat]])*Tab_ConsoBar[[#This Row],[Boissons Consommées]]</f>
        <v>17.02</v>
      </c>
      <c r="K161" s="48">
        <f>Tab_ConsoBar[[#This Row],[Boissons Consommées]]*Tab_ConsoBar[[#This Row],[Prix de vente]]</f>
        <v>22.2</v>
      </c>
      <c r="L161" t="str">
        <f>TEXT(Tab_ConsoBar[[#This Row],[Date]],"mmmm")</f>
        <v>mai</v>
      </c>
      <c r="M161">
        <f>YEAR(Tab_ConsoBar[[#This Row],[Date]])</f>
        <v>2017</v>
      </c>
    </row>
    <row r="162" spans="1:13" x14ac:dyDescent="0.3">
      <c r="A162">
        <v>160</v>
      </c>
      <c r="B162" s="47">
        <v>42886</v>
      </c>
      <c r="C162" t="s">
        <v>12</v>
      </c>
      <c r="D162">
        <v>10</v>
      </c>
      <c r="E162">
        <v>9</v>
      </c>
      <c r="F162">
        <v>0</v>
      </c>
      <c r="G162">
        <f t="shared" si="2"/>
        <v>1</v>
      </c>
      <c r="H162" s="48">
        <f>VLOOKUP(Tab_ConsoBar[[#This Row],[Boissons]],TabListeProduits[],3,0)</f>
        <v>10</v>
      </c>
      <c r="I162" s="48">
        <f>VLOOKUP(Tab_ConsoBar[[#This Row],[Boissons]],TabListeProduits[],2,0)</f>
        <v>7.56</v>
      </c>
      <c r="J162" s="48">
        <f>(Tab_ConsoBar[[#This Row],[Prix de vente]]-Tab_ConsoBar[[#This Row],[Prix Achat]])*Tab_ConsoBar[[#This Row],[Boissons Consommées]]</f>
        <v>2.4400000000000004</v>
      </c>
      <c r="K162" s="48">
        <f>Tab_ConsoBar[[#This Row],[Boissons Consommées]]*Tab_ConsoBar[[#This Row],[Prix de vente]]</f>
        <v>10</v>
      </c>
      <c r="L162" t="str">
        <f>TEXT(Tab_ConsoBar[[#This Row],[Date]],"mmmm")</f>
        <v>mai</v>
      </c>
      <c r="M162">
        <f>YEAR(Tab_ConsoBar[[#This Row],[Date]])</f>
        <v>2017</v>
      </c>
    </row>
    <row r="163" spans="1:13" x14ac:dyDescent="0.3">
      <c r="A163">
        <v>161</v>
      </c>
      <c r="B163" s="47">
        <v>42886</v>
      </c>
      <c r="C163" t="s">
        <v>13</v>
      </c>
      <c r="D163">
        <v>18</v>
      </c>
      <c r="E163">
        <v>19</v>
      </c>
      <c r="F163">
        <v>23</v>
      </c>
      <c r="G163">
        <f t="shared" si="2"/>
        <v>22</v>
      </c>
      <c r="H163" s="48">
        <f>VLOOKUP(Tab_ConsoBar[[#This Row],[Boissons]],TabListeProduits[],3,0)</f>
        <v>1.5</v>
      </c>
      <c r="I163" s="48">
        <f>VLOOKUP(Tab_ConsoBar[[#This Row],[Boissons]],TabListeProduits[],2,0)</f>
        <v>0.68</v>
      </c>
      <c r="J163" s="48">
        <f>(Tab_ConsoBar[[#This Row],[Prix de vente]]-Tab_ConsoBar[[#This Row],[Prix Achat]])*Tab_ConsoBar[[#This Row],[Boissons Consommées]]</f>
        <v>18.04</v>
      </c>
      <c r="K163" s="48">
        <f>Tab_ConsoBar[[#This Row],[Boissons Consommées]]*Tab_ConsoBar[[#This Row],[Prix de vente]]</f>
        <v>33</v>
      </c>
      <c r="L163" t="str">
        <f>TEXT(Tab_ConsoBar[[#This Row],[Date]],"mmmm")</f>
        <v>mai</v>
      </c>
      <c r="M163">
        <f>YEAR(Tab_ConsoBar[[#This Row],[Date]])</f>
        <v>2017</v>
      </c>
    </row>
    <row r="164" spans="1:13" x14ac:dyDescent="0.3">
      <c r="A164">
        <v>162</v>
      </c>
      <c r="B164" s="47">
        <v>42886</v>
      </c>
      <c r="C164" t="s">
        <v>14</v>
      </c>
      <c r="D164">
        <v>2</v>
      </c>
      <c r="E164">
        <v>2</v>
      </c>
      <c r="F164">
        <v>2</v>
      </c>
      <c r="G164">
        <f t="shared" si="2"/>
        <v>2</v>
      </c>
      <c r="H164" s="48">
        <f>VLOOKUP(Tab_ConsoBar[[#This Row],[Boissons]],TabListeProduits[],3,0)</f>
        <v>0.5</v>
      </c>
      <c r="I164" s="48">
        <f>VLOOKUP(Tab_ConsoBar[[#This Row],[Boissons]],TabListeProduits[],2,0)</f>
        <v>0.1</v>
      </c>
      <c r="J164" s="48">
        <f>(Tab_ConsoBar[[#This Row],[Prix de vente]]-Tab_ConsoBar[[#This Row],[Prix Achat]])*Tab_ConsoBar[[#This Row],[Boissons Consommées]]</f>
        <v>0.8</v>
      </c>
      <c r="K164" s="48">
        <f>Tab_ConsoBar[[#This Row],[Boissons Consommées]]*Tab_ConsoBar[[#This Row],[Prix de vente]]</f>
        <v>1</v>
      </c>
      <c r="L164" t="str">
        <f>TEXT(Tab_ConsoBar[[#This Row],[Date]],"mmmm")</f>
        <v>mai</v>
      </c>
      <c r="M164">
        <f>YEAR(Tab_ConsoBar[[#This Row],[Date]])</f>
        <v>2017</v>
      </c>
    </row>
    <row r="165" spans="1:13" x14ac:dyDescent="0.3">
      <c r="A165">
        <v>163</v>
      </c>
      <c r="B165" s="47">
        <v>42855</v>
      </c>
      <c r="C165" t="s">
        <v>6</v>
      </c>
      <c r="D165">
        <v>30.5</v>
      </c>
      <c r="E165">
        <v>22.5</v>
      </c>
      <c r="F165">
        <v>135</v>
      </c>
      <c r="G165">
        <f t="shared" si="2"/>
        <v>143</v>
      </c>
      <c r="H165" s="48">
        <f>VLOOKUP(Tab_ConsoBar[[#This Row],[Boissons]],TabListeProduits[],3,0)</f>
        <v>0</v>
      </c>
      <c r="I165" s="48">
        <f>VLOOKUP(Tab_ConsoBar[[#This Row],[Boissons]],TabListeProduits[],2,0)</f>
        <v>0</v>
      </c>
      <c r="J165" s="48">
        <f>(Tab_ConsoBar[[#This Row],[Prix de vente]]-Tab_ConsoBar[[#This Row],[Prix Achat]])*Tab_ConsoBar[[#This Row],[Boissons Consommées]]</f>
        <v>0</v>
      </c>
      <c r="K165" s="48">
        <f>Tab_ConsoBar[[#This Row],[Boissons Consommées]]*Tab_ConsoBar[[#This Row],[Prix de vente]]</f>
        <v>0</v>
      </c>
      <c r="L165" t="str">
        <f>TEXT(Tab_ConsoBar[[#This Row],[Date]],"mmmm")</f>
        <v>avril</v>
      </c>
      <c r="M165">
        <f>YEAR(Tab_ConsoBar[[#This Row],[Date]])</f>
        <v>2017</v>
      </c>
    </row>
    <row r="166" spans="1:13" x14ac:dyDescent="0.3">
      <c r="A166">
        <v>164</v>
      </c>
      <c r="B166" s="47">
        <v>42855</v>
      </c>
      <c r="C166" t="s">
        <v>23</v>
      </c>
      <c r="D166">
        <v>0</v>
      </c>
      <c r="E166">
        <v>41</v>
      </c>
      <c r="F166">
        <v>84</v>
      </c>
      <c r="G166">
        <f t="shared" si="2"/>
        <v>43</v>
      </c>
      <c r="H166" s="48">
        <f>VLOOKUP(Tab_ConsoBar[[#This Row],[Boissons]],TabListeProduits[],3,0)</f>
        <v>4.5</v>
      </c>
      <c r="I166" s="48">
        <f>VLOOKUP(Tab_ConsoBar[[#This Row],[Boissons]],TabListeProduits[],2,0)</f>
        <v>2.48</v>
      </c>
      <c r="J166" s="48">
        <f>(Tab_ConsoBar[[#This Row],[Prix de vente]]-Tab_ConsoBar[[#This Row],[Prix Achat]])*Tab_ConsoBar[[#This Row],[Boissons Consommées]]</f>
        <v>86.86</v>
      </c>
      <c r="K166" s="48">
        <f>Tab_ConsoBar[[#This Row],[Boissons Consommées]]*Tab_ConsoBar[[#This Row],[Prix de vente]]</f>
        <v>193.5</v>
      </c>
      <c r="L166" t="str">
        <f>TEXT(Tab_ConsoBar[[#This Row],[Date]],"mmmm")</f>
        <v>avril</v>
      </c>
      <c r="M166">
        <f>YEAR(Tab_ConsoBar[[#This Row],[Date]])</f>
        <v>2017</v>
      </c>
    </row>
    <row r="167" spans="1:13" x14ac:dyDescent="0.3">
      <c r="A167">
        <v>165</v>
      </c>
      <c r="B167" s="47">
        <v>42855</v>
      </c>
      <c r="C167" t="s">
        <v>5</v>
      </c>
      <c r="D167">
        <v>14.5</v>
      </c>
      <c r="E167">
        <v>6</v>
      </c>
      <c r="F167">
        <v>230</v>
      </c>
      <c r="G167">
        <f t="shared" si="2"/>
        <v>238.5</v>
      </c>
      <c r="H167" s="48">
        <f>VLOOKUP(Tab_ConsoBar[[#This Row],[Boissons]],TabListeProduits[],3,0)</f>
        <v>3</v>
      </c>
      <c r="I167" s="48">
        <f>VLOOKUP(Tab_ConsoBar[[#This Row],[Boissons]],TabListeProduits[],2,0)</f>
        <v>1.58</v>
      </c>
      <c r="J167" s="48">
        <f>(Tab_ConsoBar[[#This Row],[Prix de vente]]-Tab_ConsoBar[[#This Row],[Prix Achat]])*Tab_ConsoBar[[#This Row],[Boissons Consommées]]</f>
        <v>338.66999999999996</v>
      </c>
      <c r="K167" s="48">
        <f>Tab_ConsoBar[[#This Row],[Boissons Consommées]]*Tab_ConsoBar[[#This Row],[Prix de vente]]</f>
        <v>715.5</v>
      </c>
      <c r="L167" t="str">
        <f>TEXT(Tab_ConsoBar[[#This Row],[Date]],"mmmm")</f>
        <v>avril</v>
      </c>
      <c r="M167">
        <f>YEAR(Tab_ConsoBar[[#This Row],[Date]])</f>
        <v>2017</v>
      </c>
    </row>
    <row r="168" spans="1:13" x14ac:dyDescent="0.3">
      <c r="A168">
        <v>166</v>
      </c>
      <c r="B168" s="47">
        <v>42855</v>
      </c>
      <c r="C168" t="s">
        <v>3</v>
      </c>
      <c r="D168">
        <v>11.5</v>
      </c>
      <c r="E168">
        <v>12</v>
      </c>
      <c r="F168">
        <v>22</v>
      </c>
      <c r="G168">
        <f t="shared" si="2"/>
        <v>21.5</v>
      </c>
      <c r="H168" s="48">
        <f>VLOOKUP(Tab_ConsoBar[[#This Row],[Boissons]],TabListeProduits[],3,0)</f>
        <v>3</v>
      </c>
      <c r="I168" s="48">
        <f>VLOOKUP(Tab_ConsoBar[[#This Row],[Boissons]],TabListeProduits[],2,0)</f>
        <v>1.5</v>
      </c>
      <c r="J168" s="48">
        <f>(Tab_ConsoBar[[#This Row],[Prix de vente]]-Tab_ConsoBar[[#This Row],[Prix Achat]])*Tab_ConsoBar[[#This Row],[Boissons Consommées]]</f>
        <v>32.25</v>
      </c>
      <c r="K168" s="48">
        <f>Tab_ConsoBar[[#This Row],[Boissons Consommées]]*Tab_ConsoBar[[#This Row],[Prix de vente]]</f>
        <v>64.5</v>
      </c>
      <c r="L168" t="str">
        <f>TEXT(Tab_ConsoBar[[#This Row],[Date]],"mmmm")</f>
        <v>avril</v>
      </c>
      <c r="M168">
        <f>YEAR(Tab_ConsoBar[[#This Row],[Date]])</f>
        <v>2017</v>
      </c>
    </row>
    <row r="169" spans="1:13" x14ac:dyDescent="0.3">
      <c r="A169">
        <v>167</v>
      </c>
      <c r="B169" s="47">
        <v>42855</v>
      </c>
      <c r="C169" t="s">
        <v>7</v>
      </c>
      <c r="D169">
        <v>24</v>
      </c>
      <c r="E169">
        <v>28</v>
      </c>
      <c r="F169">
        <v>120</v>
      </c>
      <c r="G169">
        <f t="shared" si="2"/>
        <v>116</v>
      </c>
      <c r="H169" s="48">
        <f>VLOOKUP(Tab_ConsoBar[[#This Row],[Boissons]],TabListeProduits[],3,0)</f>
        <v>1.5</v>
      </c>
      <c r="I169" s="48">
        <f>VLOOKUP(Tab_ConsoBar[[#This Row],[Boissons]],TabListeProduits[],2,0)</f>
        <v>0.46</v>
      </c>
      <c r="J169" s="48">
        <f>(Tab_ConsoBar[[#This Row],[Prix de vente]]-Tab_ConsoBar[[#This Row],[Prix Achat]])*Tab_ConsoBar[[#This Row],[Boissons Consommées]]</f>
        <v>120.64</v>
      </c>
      <c r="K169" s="48">
        <f>Tab_ConsoBar[[#This Row],[Boissons Consommées]]*Tab_ConsoBar[[#This Row],[Prix de vente]]</f>
        <v>174</v>
      </c>
      <c r="L169" t="str">
        <f>TEXT(Tab_ConsoBar[[#This Row],[Date]],"mmmm")</f>
        <v>avril</v>
      </c>
      <c r="M169">
        <f>YEAR(Tab_ConsoBar[[#This Row],[Date]])</f>
        <v>2017</v>
      </c>
    </row>
    <row r="170" spans="1:13" x14ac:dyDescent="0.3">
      <c r="A170">
        <v>168</v>
      </c>
      <c r="B170" s="47">
        <v>42855</v>
      </c>
      <c r="C170" t="s">
        <v>8</v>
      </c>
      <c r="D170">
        <v>13</v>
      </c>
      <c r="E170">
        <v>24</v>
      </c>
      <c r="F170">
        <v>53</v>
      </c>
      <c r="G170">
        <f t="shared" si="2"/>
        <v>42</v>
      </c>
      <c r="H170" s="48">
        <f>VLOOKUP(Tab_ConsoBar[[#This Row],[Boissons]],TabListeProduits[],3,0)</f>
        <v>1.5</v>
      </c>
      <c r="I170" s="48">
        <f>VLOOKUP(Tab_ConsoBar[[#This Row],[Boissons]],TabListeProduits[],2,0)</f>
        <v>0.5</v>
      </c>
      <c r="J170" s="48">
        <f>(Tab_ConsoBar[[#This Row],[Prix de vente]]-Tab_ConsoBar[[#This Row],[Prix Achat]])*Tab_ConsoBar[[#This Row],[Boissons Consommées]]</f>
        <v>42</v>
      </c>
      <c r="K170" s="48">
        <f>Tab_ConsoBar[[#This Row],[Boissons Consommées]]*Tab_ConsoBar[[#This Row],[Prix de vente]]</f>
        <v>63</v>
      </c>
      <c r="L170" t="str">
        <f>TEXT(Tab_ConsoBar[[#This Row],[Date]],"mmmm")</f>
        <v>avril</v>
      </c>
      <c r="M170">
        <f>YEAR(Tab_ConsoBar[[#This Row],[Date]])</f>
        <v>2017</v>
      </c>
    </row>
    <row r="171" spans="1:13" x14ac:dyDescent="0.3">
      <c r="A171">
        <v>169</v>
      </c>
      <c r="B171" s="47">
        <v>42855</v>
      </c>
      <c r="C171" t="s">
        <v>9</v>
      </c>
      <c r="D171">
        <v>8</v>
      </c>
      <c r="E171">
        <v>7</v>
      </c>
      <c r="F171">
        <v>0</v>
      </c>
      <c r="G171">
        <f t="shared" si="2"/>
        <v>1</v>
      </c>
      <c r="H171" s="48">
        <f>VLOOKUP(Tab_ConsoBar[[#This Row],[Boissons]],TabListeProduits[],3,0)</f>
        <v>0</v>
      </c>
      <c r="I171" s="48">
        <f>VLOOKUP(Tab_ConsoBar[[#This Row],[Boissons]],TabListeProduits[],2,0)</f>
        <v>0</v>
      </c>
      <c r="J171" s="48">
        <f>(Tab_ConsoBar[[#This Row],[Prix de vente]]-Tab_ConsoBar[[#This Row],[Prix Achat]])*Tab_ConsoBar[[#This Row],[Boissons Consommées]]</f>
        <v>0</v>
      </c>
      <c r="K171" s="48">
        <f>Tab_ConsoBar[[#This Row],[Boissons Consommées]]*Tab_ConsoBar[[#This Row],[Prix de vente]]</f>
        <v>0</v>
      </c>
      <c r="L171" t="str">
        <f>TEXT(Tab_ConsoBar[[#This Row],[Date]],"mmmm")</f>
        <v>avril</v>
      </c>
      <c r="M171">
        <f>YEAR(Tab_ConsoBar[[#This Row],[Date]])</f>
        <v>2017</v>
      </c>
    </row>
    <row r="172" spans="1:13" x14ac:dyDescent="0.3">
      <c r="A172">
        <v>170</v>
      </c>
      <c r="B172" s="47">
        <v>42855</v>
      </c>
      <c r="C172" t="s">
        <v>10</v>
      </c>
      <c r="D172">
        <v>20</v>
      </c>
      <c r="E172">
        <v>16</v>
      </c>
      <c r="F172">
        <v>0</v>
      </c>
      <c r="G172">
        <f t="shared" si="2"/>
        <v>4</v>
      </c>
      <c r="H172" s="48">
        <f>VLOOKUP(Tab_ConsoBar[[#This Row],[Boissons]],TabListeProduits[],3,0)</f>
        <v>1.5</v>
      </c>
      <c r="I172" s="48">
        <f>VLOOKUP(Tab_ConsoBar[[#This Row],[Boissons]],TabListeProduits[],2,0)</f>
        <v>0.56999999999999995</v>
      </c>
      <c r="J172" s="48">
        <f>(Tab_ConsoBar[[#This Row],[Prix de vente]]-Tab_ConsoBar[[#This Row],[Prix Achat]])*Tab_ConsoBar[[#This Row],[Boissons Consommées]]</f>
        <v>3.72</v>
      </c>
      <c r="K172" s="48">
        <f>Tab_ConsoBar[[#This Row],[Boissons Consommées]]*Tab_ConsoBar[[#This Row],[Prix de vente]]</f>
        <v>6</v>
      </c>
      <c r="L172" t="str">
        <f>TEXT(Tab_ConsoBar[[#This Row],[Date]],"mmmm")</f>
        <v>avril</v>
      </c>
      <c r="M172">
        <f>YEAR(Tab_ConsoBar[[#This Row],[Date]])</f>
        <v>2017</v>
      </c>
    </row>
    <row r="173" spans="1:13" x14ac:dyDescent="0.3">
      <c r="A173">
        <v>171</v>
      </c>
      <c r="B173" s="47">
        <v>42855</v>
      </c>
      <c r="C173" t="s">
        <v>11</v>
      </c>
      <c r="D173">
        <v>7</v>
      </c>
      <c r="E173">
        <v>15</v>
      </c>
      <c r="F173">
        <v>36</v>
      </c>
      <c r="G173">
        <f t="shared" si="2"/>
        <v>28</v>
      </c>
      <c r="H173" s="48">
        <f>VLOOKUP(Tab_ConsoBar[[#This Row],[Boissons]],TabListeProduits[],3,0)</f>
        <v>0.6</v>
      </c>
      <c r="I173" s="48">
        <f>VLOOKUP(Tab_ConsoBar[[#This Row],[Boissons]],TabListeProduits[],2,0)</f>
        <v>0.14000000000000001</v>
      </c>
      <c r="J173" s="48">
        <f>(Tab_ConsoBar[[#This Row],[Prix de vente]]-Tab_ConsoBar[[#This Row],[Prix Achat]])*Tab_ConsoBar[[#This Row],[Boissons Consommées]]</f>
        <v>12.879999999999999</v>
      </c>
      <c r="K173" s="48">
        <f>Tab_ConsoBar[[#This Row],[Boissons Consommées]]*Tab_ConsoBar[[#This Row],[Prix de vente]]</f>
        <v>16.8</v>
      </c>
      <c r="L173" t="str">
        <f>TEXT(Tab_ConsoBar[[#This Row],[Date]],"mmmm")</f>
        <v>avril</v>
      </c>
      <c r="M173">
        <f>YEAR(Tab_ConsoBar[[#This Row],[Date]])</f>
        <v>2017</v>
      </c>
    </row>
    <row r="174" spans="1:13" x14ac:dyDescent="0.3">
      <c r="A174">
        <v>172</v>
      </c>
      <c r="B174" s="47">
        <v>42855</v>
      </c>
      <c r="C174" t="s">
        <v>4</v>
      </c>
      <c r="D174">
        <v>17</v>
      </c>
      <c r="E174">
        <v>0</v>
      </c>
      <c r="F174">
        <v>0</v>
      </c>
      <c r="G174">
        <f t="shared" si="2"/>
        <v>17</v>
      </c>
      <c r="H174" s="48">
        <f>VLOOKUP(Tab_ConsoBar[[#This Row],[Boissons]],TabListeProduits[],3,0)</f>
        <v>0</v>
      </c>
      <c r="I174" s="48">
        <f>VLOOKUP(Tab_ConsoBar[[#This Row],[Boissons]],TabListeProduits[],2,0)</f>
        <v>6</v>
      </c>
      <c r="J174" s="48">
        <f>(Tab_ConsoBar[[#This Row],[Prix de vente]]-Tab_ConsoBar[[#This Row],[Prix Achat]])*Tab_ConsoBar[[#This Row],[Boissons Consommées]]</f>
        <v>-102</v>
      </c>
      <c r="K174" s="48">
        <f>Tab_ConsoBar[[#This Row],[Boissons Consommées]]*Tab_ConsoBar[[#This Row],[Prix de vente]]</f>
        <v>0</v>
      </c>
      <c r="L174" t="str">
        <f>TEXT(Tab_ConsoBar[[#This Row],[Date]],"mmmm")</f>
        <v>avril</v>
      </c>
      <c r="M174">
        <f>YEAR(Tab_ConsoBar[[#This Row],[Date]])</f>
        <v>2017</v>
      </c>
    </row>
    <row r="175" spans="1:13" x14ac:dyDescent="0.3">
      <c r="A175">
        <v>173</v>
      </c>
      <c r="B175" s="47">
        <v>42855</v>
      </c>
      <c r="C175" t="s">
        <v>12</v>
      </c>
      <c r="D175">
        <v>11</v>
      </c>
      <c r="E175">
        <v>10</v>
      </c>
      <c r="F175">
        <v>0</v>
      </c>
      <c r="G175">
        <f t="shared" si="2"/>
        <v>1</v>
      </c>
      <c r="H175" s="48">
        <f>VLOOKUP(Tab_ConsoBar[[#This Row],[Boissons]],TabListeProduits[],3,0)</f>
        <v>10</v>
      </c>
      <c r="I175" s="48">
        <f>VLOOKUP(Tab_ConsoBar[[#This Row],[Boissons]],TabListeProduits[],2,0)</f>
        <v>7.56</v>
      </c>
      <c r="J175" s="48">
        <f>(Tab_ConsoBar[[#This Row],[Prix de vente]]-Tab_ConsoBar[[#This Row],[Prix Achat]])*Tab_ConsoBar[[#This Row],[Boissons Consommées]]</f>
        <v>2.4400000000000004</v>
      </c>
      <c r="K175" s="48">
        <f>Tab_ConsoBar[[#This Row],[Boissons Consommées]]*Tab_ConsoBar[[#This Row],[Prix de vente]]</f>
        <v>10</v>
      </c>
      <c r="L175" t="str">
        <f>TEXT(Tab_ConsoBar[[#This Row],[Date]],"mmmm")</f>
        <v>avril</v>
      </c>
      <c r="M175">
        <f>YEAR(Tab_ConsoBar[[#This Row],[Date]])</f>
        <v>2017</v>
      </c>
    </row>
    <row r="176" spans="1:13" x14ac:dyDescent="0.3">
      <c r="A176">
        <v>174</v>
      </c>
      <c r="B176" s="47">
        <v>42855</v>
      </c>
      <c r="C176" t="s">
        <v>13</v>
      </c>
      <c r="D176">
        <v>3</v>
      </c>
      <c r="E176">
        <v>18</v>
      </c>
      <c r="F176">
        <v>35</v>
      </c>
      <c r="G176">
        <f t="shared" si="2"/>
        <v>20</v>
      </c>
      <c r="H176" s="48">
        <f>VLOOKUP(Tab_ConsoBar[[#This Row],[Boissons]],TabListeProduits[],3,0)</f>
        <v>1.5</v>
      </c>
      <c r="I176" s="48">
        <f>VLOOKUP(Tab_ConsoBar[[#This Row],[Boissons]],TabListeProduits[],2,0)</f>
        <v>0.68</v>
      </c>
      <c r="J176" s="48">
        <f>(Tab_ConsoBar[[#This Row],[Prix de vente]]-Tab_ConsoBar[[#This Row],[Prix Achat]])*Tab_ConsoBar[[#This Row],[Boissons Consommées]]</f>
        <v>16.399999999999999</v>
      </c>
      <c r="K176" s="48">
        <f>Tab_ConsoBar[[#This Row],[Boissons Consommées]]*Tab_ConsoBar[[#This Row],[Prix de vente]]</f>
        <v>30</v>
      </c>
      <c r="L176" t="str">
        <f>TEXT(Tab_ConsoBar[[#This Row],[Date]],"mmmm")</f>
        <v>avril</v>
      </c>
      <c r="M176">
        <f>YEAR(Tab_ConsoBar[[#This Row],[Date]])</f>
        <v>2017</v>
      </c>
    </row>
    <row r="177" spans="1:13" x14ac:dyDescent="0.3">
      <c r="A177">
        <v>175</v>
      </c>
      <c r="B177" s="47">
        <v>42855</v>
      </c>
      <c r="C177" t="s">
        <v>23</v>
      </c>
      <c r="D177">
        <v>54</v>
      </c>
      <c r="E177">
        <v>54</v>
      </c>
      <c r="F177">
        <v>0</v>
      </c>
      <c r="G177">
        <f t="shared" si="2"/>
        <v>0</v>
      </c>
      <c r="H177" s="48">
        <f>VLOOKUP(Tab_ConsoBar[[#This Row],[Boissons]],TabListeProduits[],3,0)</f>
        <v>4.5</v>
      </c>
      <c r="I177" s="48">
        <f>VLOOKUP(Tab_ConsoBar[[#This Row],[Boissons]],TabListeProduits[],2,0)</f>
        <v>2.48</v>
      </c>
      <c r="J177" s="48">
        <f>(Tab_ConsoBar[[#This Row],[Prix de vente]]-Tab_ConsoBar[[#This Row],[Prix Achat]])*Tab_ConsoBar[[#This Row],[Boissons Consommées]]</f>
        <v>0</v>
      </c>
      <c r="K177" s="48">
        <f>Tab_ConsoBar[[#This Row],[Boissons Consommées]]*Tab_ConsoBar[[#This Row],[Prix de vente]]</f>
        <v>0</v>
      </c>
      <c r="L177" t="str">
        <f>TEXT(Tab_ConsoBar[[#This Row],[Date]],"mmmm")</f>
        <v>avril</v>
      </c>
      <c r="M177">
        <f>YEAR(Tab_ConsoBar[[#This Row],[Date]])</f>
        <v>2017</v>
      </c>
    </row>
    <row r="178" spans="1:13" x14ac:dyDescent="0.3">
      <c r="A178">
        <v>176</v>
      </c>
      <c r="B178" s="47">
        <v>42855</v>
      </c>
      <c r="C178" t="s">
        <v>18</v>
      </c>
      <c r="D178">
        <v>53.5</v>
      </c>
      <c r="E178">
        <v>53.5</v>
      </c>
      <c r="F178">
        <v>0</v>
      </c>
      <c r="G178">
        <f t="shared" si="2"/>
        <v>0</v>
      </c>
      <c r="H178" s="48">
        <f>VLOOKUP(Tab_ConsoBar[[#This Row],[Boissons]],TabListeProduits[],3,0)</f>
        <v>0</v>
      </c>
      <c r="I178" s="48">
        <f>VLOOKUP(Tab_ConsoBar[[#This Row],[Boissons]],TabListeProduits[],2,0)</f>
        <v>0</v>
      </c>
      <c r="J178" s="48">
        <f>(Tab_ConsoBar[[#This Row],[Prix de vente]]-Tab_ConsoBar[[#This Row],[Prix Achat]])*Tab_ConsoBar[[#This Row],[Boissons Consommées]]</f>
        <v>0</v>
      </c>
      <c r="K178" s="48">
        <f>Tab_ConsoBar[[#This Row],[Boissons Consommées]]*Tab_ConsoBar[[#This Row],[Prix de vente]]</f>
        <v>0</v>
      </c>
      <c r="L178" t="str">
        <f>TEXT(Tab_ConsoBar[[#This Row],[Date]],"mmmm")</f>
        <v>avril</v>
      </c>
      <c r="M178">
        <f>YEAR(Tab_ConsoBar[[#This Row],[Date]])</f>
        <v>2017</v>
      </c>
    </row>
    <row r="179" spans="1:13" x14ac:dyDescent="0.3">
      <c r="A179">
        <v>177</v>
      </c>
      <c r="B179" s="47">
        <v>42825</v>
      </c>
      <c r="C179" t="s">
        <v>6</v>
      </c>
      <c r="D179">
        <v>25.5</v>
      </c>
      <c r="E179">
        <v>30.5</v>
      </c>
      <c r="F179">
        <v>165</v>
      </c>
      <c r="G179">
        <f t="shared" si="2"/>
        <v>160</v>
      </c>
      <c r="H179" s="48">
        <f>VLOOKUP(Tab_ConsoBar[[#This Row],[Boissons]],TabListeProduits[],3,0)</f>
        <v>0</v>
      </c>
      <c r="I179" s="48">
        <f>VLOOKUP(Tab_ConsoBar[[#This Row],[Boissons]],TabListeProduits[],2,0)</f>
        <v>0</v>
      </c>
      <c r="J179" s="48">
        <f>(Tab_ConsoBar[[#This Row],[Prix de vente]]-Tab_ConsoBar[[#This Row],[Prix Achat]])*Tab_ConsoBar[[#This Row],[Boissons Consommées]]</f>
        <v>0</v>
      </c>
      <c r="K179" s="48">
        <f>Tab_ConsoBar[[#This Row],[Boissons Consommées]]*Tab_ConsoBar[[#This Row],[Prix de vente]]</f>
        <v>0</v>
      </c>
      <c r="L179" t="str">
        <f>TEXT(Tab_ConsoBar[[#This Row],[Date]],"mmmm")</f>
        <v>mars</v>
      </c>
      <c r="M179">
        <f>YEAR(Tab_ConsoBar[[#This Row],[Date]])</f>
        <v>2017</v>
      </c>
    </row>
    <row r="180" spans="1:13" x14ac:dyDescent="0.3">
      <c r="A180">
        <v>178</v>
      </c>
      <c r="B180" s="47">
        <v>42825</v>
      </c>
      <c r="C180" t="s">
        <v>5</v>
      </c>
      <c r="D180">
        <v>9</v>
      </c>
      <c r="E180">
        <v>14.5</v>
      </c>
      <c r="F180">
        <v>240</v>
      </c>
      <c r="G180">
        <f t="shared" si="2"/>
        <v>234.5</v>
      </c>
      <c r="H180" s="48">
        <f>VLOOKUP(Tab_ConsoBar[[#This Row],[Boissons]],TabListeProduits[],3,0)</f>
        <v>3</v>
      </c>
      <c r="I180" s="48">
        <f>VLOOKUP(Tab_ConsoBar[[#This Row],[Boissons]],TabListeProduits[],2,0)</f>
        <v>1.58</v>
      </c>
      <c r="J180" s="48">
        <f>(Tab_ConsoBar[[#This Row],[Prix de vente]]-Tab_ConsoBar[[#This Row],[Prix Achat]])*Tab_ConsoBar[[#This Row],[Boissons Consommées]]</f>
        <v>332.99</v>
      </c>
      <c r="K180" s="48">
        <f>Tab_ConsoBar[[#This Row],[Boissons Consommées]]*Tab_ConsoBar[[#This Row],[Prix de vente]]</f>
        <v>703.5</v>
      </c>
      <c r="L180" t="str">
        <f>TEXT(Tab_ConsoBar[[#This Row],[Date]],"mmmm")</f>
        <v>mars</v>
      </c>
      <c r="M180">
        <f>YEAR(Tab_ConsoBar[[#This Row],[Date]])</f>
        <v>2017</v>
      </c>
    </row>
    <row r="181" spans="1:13" x14ac:dyDescent="0.3">
      <c r="A181">
        <v>179</v>
      </c>
      <c r="B181" s="47">
        <v>42825</v>
      </c>
      <c r="C181" t="s">
        <v>3</v>
      </c>
      <c r="D181">
        <v>10.5</v>
      </c>
      <c r="E181">
        <v>11.5</v>
      </c>
      <c r="F181">
        <v>28</v>
      </c>
      <c r="G181">
        <f t="shared" si="2"/>
        <v>27</v>
      </c>
      <c r="H181" s="48">
        <f>VLOOKUP(Tab_ConsoBar[[#This Row],[Boissons]],TabListeProduits[],3,0)</f>
        <v>3</v>
      </c>
      <c r="I181" s="48">
        <f>VLOOKUP(Tab_ConsoBar[[#This Row],[Boissons]],TabListeProduits[],2,0)</f>
        <v>1.5</v>
      </c>
      <c r="J181" s="48">
        <f>(Tab_ConsoBar[[#This Row],[Prix de vente]]-Tab_ConsoBar[[#This Row],[Prix Achat]])*Tab_ConsoBar[[#This Row],[Boissons Consommées]]</f>
        <v>40.5</v>
      </c>
      <c r="K181" s="48">
        <f>Tab_ConsoBar[[#This Row],[Boissons Consommées]]*Tab_ConsoBar[[#This Row],[Prix de vente]]</f>
        <v>81</v>
      </c>
      <c r="L181" t="str">
        <f>TEXT(Tab_ConsoBar[[#This Row],[Date]],"mmmm")</f>
        <v>mars</v>
      </c>
      <c r="M181">
        <f>YEAR(Tab_ConsoBar[[#This Row],[Date]])</f>
        <v>2017</v>
      </c>
    </row>
    <row r="182" spans="1:13" x14ac:dyDescent="0.3">
      <c r="A182">
        <v>180</v>
      </c>
      <c r="B182" s="47">
        <v>42825</v>
      </c>
      <c r="C182" t="s">
        <v>7</v>
      </c>
      <c r="D182">
        <v>7</v>
      </c>
      <c r="E182">
        <v>24</v>
      </c>
      <c r="F182">
        <v>72</v>
      </c>
      <c r="G182">
        <f t="shared" si="2"/>
        <v>55</v>
      </c>
      <c r="H182" s="48">
        <f>VLOOKUP(Tab_ConsoBar[[#This Row],[Boissons]],TabListeProduits[],3,0)</f>
        <v>1.5</v>
      </c>
      <c r="I182" s="48">
        <f>VLOOKUP(Tab_ConsoBar[[#This Row],[Boissons]],TabListeProduits[],2,0)</f>
        <v>0.46</v>
      </c>
      <c r="J182" s="48">
        <f>(Tab_ConsoBar[[#This Row],[Prix de vente]]-Tab_ConsoBar[[#This Row],[Prix Achat]])*Tab_ConsoBar[[#This Row],[Boissons Consommées]]</f>
        <v>57.2</v>
      </c>
      <c r="K182" s="48">
        <f>Tab_ConsoBar[[#This Row],[Boissons Consommées]]*Tab_ConsoBar[[#This Row],[Prix de vente]]</f>
        <v>82.5</v>
      </c>
      <c r="L182" t="str">
        <f>TEXT(Tab_ConsoBar[[#This Row],[Date]],"mmmm")</f>
        <v>mars</v>
      </c>
      <c r="M182">
        <f>YEAR(Tab_ConsoBar[[#This Row],[Date]])</f>
        <v>2017</v>
      </c>
    </row>
    <row r="183" spans="1:13" x14ac:dyDescent="0.3">
      <c r="A183">
        <v>181</v>
      </c>
      <c r="B183" s="47">
        <v>42825</v>
      </c>
      <c r="C183" t="s">
        <v>8</v>
      </c>
      <c r="D183">
        <v>10</v>
      </c>
      <c r="E183">
        <v>13</v>
      </c>
      <c r="F183">
        <v>69</v>
      </c>
      <c r="G183">
        <f t="shared" si="2"/>
        <v>66</v>
      </c>
      <c r="H183" s="48">
        <f>VLOOKUP(Tab_ConsoBar[[#This Row],[Boissons]],TabListeProduits[],3,0)</f>
        <v>1.5</v>
      </c>
      <c r="I183" s="48">
        <f>VLOOKUP(Tab_ConsoBar[[#This Row],[Boissons]],TabListeProduits[],2,0)</f>
        <v>0.5</v>
      </c>
      <c r="J183" s="48">
        <f>(Tab_ConsoBar[[#This Row],[Prix de vente]]-Tab_ConsoBar[[#This Row],[Prix Achat]])*Tab_ConsoBar[[#This Row],[Boissons Consommées]]</f>
        <v>66</v>
      </c>
      <c r="K183" s="48">
        <f>Tab_ConsoBar[[#This Row],[Boissons Consommées]]*Tab_ConsoBar[[#This Row],[Prix de vente]]</f>
        <v>99</v>
      </c>
      <c r="L183" t="str">
        <f>TEXT(Tab_ConsoBar[[#This Row],[Date]],"mmmm")</f>
        <v>mars</v>
      </c>
      <c r="M183">
        <f>YEAR(Tab_ConsoBar[[#This Row],[Date]])</f>
        <v>2017</v>
      </c>
    </row>
    <row r="184" spans="1:13" x14ac:dyDescent="0.3">
      <c r="A184">
        <v>182</v>
      </c>
      <c r="B184" s="47">
        <v>42825</v>
      </c>
      <c r="C184" t="s">
        <v>9</v>
      </c>
      <c r="D184">
        <v>8</v>
      </c>
      <c r="E184">
        <v>8</v>
      </c>
      <c r="F184">
        <v>0</v>
      </c>
      <c r="G184">
        <f t="shared" si="2"/>
        <v>0</v>
      </c>
      <c r="H184" s="48">
        <f>VLOOKUP(Tab_ConsoBar[[#This Row],[Boissons]],TabListeProduits[],3,0)</f>
        <v>0</v>
      </c>
      <c r="I184" s="48">
        <f>VLOOKUP(Tab_ConsoBar[[#This Row],[Boissons]],TabListeProduits[],2,0)</f>
        <v>0</v>
      </c>
      <c r="J184" s="48">
        <f>(Tab_ConsoBar[[#This Row],[Prix de vente]]-Tab_ConsoBar[[#This Row],[Prix Achat]])*Tab_ConsoBar[[#This Row],[Boissons Consommées]]</f>
        <v>0</v>
      </c>
      <c r="K184" s="48">
        <f>Tab_ConsoBar[[#This Row],[Boissons Consommées]]*Tab_ConsoBar[[#This Row],[Prix de vente]]</f>
        <v>0</v>
      </c>
      <c r="L184" t="str">
        <f>TEXT(Tab_ConsoBar[[#This Row],[Date]],"mmmm")</f>
        <v>mars</v>
      </c>
      <c r="M184">
        <f>YEAR(Tab_ConsoBar[[#This Row],[Date]])</f>
        <v>2017</v>
      </c>
    </row>
    <row r="185" spans="1:13" x14ac:dyDescent="0.3">
      <c r="A185">
        <v>183</v>
      </c>
      <c r="B185" s="47">
        <v>42825</v>
      </c>
      <c r="C185" t="s">
        <v>10</v>
      </c>
      <c r="D185">
        <v>12</v>
      </c>
      <c r="E185">
        <v>20</v>
      </c>
      <c r="F185">
        <v>12</v>
      </c>
      <c r="G185">
        <f t="shared" si="2"/>
        <v>4</v>
      </c>
      <c r="H185" s="48">
        <f>VLOOKUP(Tab_ConsoBar[[#This Row],[Boissons]],TabListeProduits[],3,0)</f>
        <v>1.5</v>
      </c>
      <c r="I185" s="48">
        <f>VLOOKUP(Tab_ConsoBar[[#This Row],[Boissons]],TabListeProduits[],2,0)</f>
        <v>0.56999999999999995</v>
      </c>
      <c r="J185" s="48">
        <f>(Tab_ConsoBar[[#This Row],[Prix de vente]]-Tab_ConsoBar[[#This Row],[Prix Achat]])*Tab_ConsoBar[[#This Row],[Boissons Consommées]]</f>
        <v>3.72</v>
      </c>
      <c r="K185" s="48">
        <f>Tab_ConsoBar[[#This Row],[Boissons Consommées]]*Tab_ConsoBar[[#This Row],[Prix de vente]]</f>
        <v>6</v>
      </c>
      <c r="L185" t="str">
        <f>TEXT(Tab_ConsoBar[[#This Row],[Date]],"mmmm")</f>
        <v>mars</v>
      </c>
      <c r="M185">
        <f>YEAR(Tab_ConsoBar[[#This Row],[Date]])</f>
        <v>2017</v>
      </c>
    </row>
    <row r="186" spans="1:13" x14ac:dyDescent="0.3">
      <c r="A186">
        <v>184</v>
      </c>
      <c r="B186" s="47">
        <v>42825</v>
      </c>
      <c r="C186" t="s">
        <v>11</v>
      </c>
      <c r="D186">
        <v>18</v>
      </c>
      <c r="E186">
        <v>7</v>
      </c>
      <c r="F186">
        <v>48</v>
      </c>
      <c r="G186">
        <f t="shared" si="2"/>
        <v>59</v>
      </c>
      <c r="H186" s="48">
        <f>VLOOKUP(Tab_ConsoBar[[#This Row],[Boissons]],TabListeProduits[],3,0)</f>
        <v>0.6</v>
      </c>
      <c r="I186" s="48">
        <f>VLOOKUP(Tab_ConsoBar[[#This Row],[Boissons]],TabListeProduits[],2,0)</f>
        <v>0.14000000000000001</v>
      </c>
      <c r="J186" s="48">
        <f>(Tab_ConsoBar[[#This Row],[Prix de vente]]-Tab_ConsoBar[[#This Row],[Prix Achat]])*Tab_ConsoBar[[#This Row],[Boissons Consommées]]</f>
        <v>27.139999999999997</v>
      </c>
      <c r="K186" s="48">
        <f>Tab_ConsoBar[[#This Row],[Boissons Consommées]]*Tab_ConsoBar[[#This Row],[Prix de vente]]</f>
        <v>35.4</v>
      </c>
      <c r="L186" t="str">
        <f>TEXT(Tab_ConsoBar[[#This Row],[Date]],"mmmm")</f>
        <v>mars</v>
      </c>
      <c r="M186">
        <f>YEAR(Tab_ConsoBar[[#This Row],[Date]])</f>
        <v>2017</v>
      </c>
    </row>
    <row r="187" spans="1:13" x14ac:dyDescent="0.3">
      <c r="A187">
        <v>185</v>
      </c>
      <c r="B187" s="47">
        <v>42825</v>
      </c>
      <c r="C187" t="s">
        <v>4</v>
      </c>
      <c r="D187">
        <v>7</v>
      </c>
      <c r="E187">
        <v>17</v>
      </c>
      <c r="F187">
        <v>55</v>
      </c>
      <c r="G187">
        <f t="shared" si="2"/>
        <v>45</v>
      </c>
      <c r="H187" s="48">
        <f>VLOOKUP(Tab_ConsoBar[[#This Row],[Boissons]],TabListeProduits[],3,0)</f>
        <v>0</v>
      </c>
      <c r="I187" s="48">
        <f>VLOOKUP(Tab_ConsoBar[[#This Row],[Boissons]],TabListeProduits[],2,0)</f>
        <v>6</v>
      </c>
      <c r="J187" s="48">
        <f>(Tab_ConsoBar[[#This Row],[Prix de vente]]-Tab_ConsoBar[[#This Row],[Prix Achat]])*Tab_ConsoBar[[#This Row],[Boissons Consommées]]</f>
        <v>-270</v>
      </c>
      <c r="K187" s="48">
        <f>Tab_ConsoBar[[#This Row],[Boissons Consommées]]*Tab_ConsoBar[[#This Row],[Prix de vente]]</f>
        <v>0</v>
      </c>
      <c r="L187" t="str">
        <f>TEXT(Tab_ConsoBar[[#This Row],[Date]],"mmmm")</f>
        <v>mars</v>
      </c>
      <c r="M187">
        <f>YEAR(Tab_ConsoBar[[#This Row],[Date]])</f>
        <v>2017</v>
      </c>
    </row>
    <row r="188" spans="1:13" x14ac:dyDescent="0.3">
      <c r="A188">
        <v>186</v>
      </c>
      <c r="B188" s="47">
        <v>42825</v>
      </c>
      <c r="C188" t="s">
        <v>12</v>
      </c>
      <c r="D188">
        <v>10</v>
      </c>
      <c r="E188">
        <v>11</v>
      </c>
      <c r="F188">
        <v>3</v>
      </c>
      <c r="G188">
        <f t="shared" si="2"/>
        <v>2</v>
      </c>
      <c r="H188" s="48">
        <f>VLOOKUP(Tab_ConsoBar[[#This Row],[Boissons]],TabListeProduits[],3,0)</f>
        <v>10</v>
      </c>
      <c r="I188" s="48">
        <f>VLOOKUP(Tab_ConsoBar[[#This Row],[Boissons]],TabListeProduits[],2,0)</f>
        <v>7.56</v>
      </c>
      <c r="J188" s="48">
        <f>(Tab_ConsoBar[[#This Row],[Prix de vente]]-Tab_ConsoBar[[#This Row],[Prix Achat]])*Tab_ConsoBar[[#This Row],[Boissons Consommées]]</f>
        <v>4.8800000000000008</v>
      </c>
      <c r="K188" s="48">
        <f>Tab_ConsoBar[[#This Row],[Boissons Consommées]]*Tab_ConsoBar[[#This Row],[Prix de vente]]</f>
        <v>20</v>
      </c>
      <c r="L188" t="str">
        <f>TEXT(Tab_ConsoBar[[#This Row],[Date]],"mmmm")</f>
        <v>mars</v>
      </c>
      <c r="M188">
        <f>YEAR(Tab_ConsoBar[[#This Row],[Date]])</f>
        <v>2017</v>
      </c>
    </row>
    <row r="189" spans="1:13" x14ac:dyDescent="0.3">
      <c r="A189">
        <v>187</v>
      </c>
      <c r="B189" s="47">
        <v>42825</v>
      </c>
      <c r="C189" t="s">
        <v>13</v>
      </c>
      <c r="D189">
        <v>12</v>
      </c>
      <c r="E189">
        <v>3</v>
      </c>
      <c r="F189">
        <v>20</v>
      </c>
      <c r="G189">
        <f t="shared" si="2"/>
        <v>29</v>
      </c>
      <c r="H189" s="48">
        <f>VLOOKUP(Tab_ConsoBar[[#This Row],[Boissons]],TabListeProduits[],3,0)</f>
        <v>1.5</v>
      </c>
      <c r="I189" s="48">
        <f>VLOOKUP(Tab_ConsoBar[[#This Row],[Boissons]],TabListeProduits[],2,0)</f>
        <v>0.68</v>
      </c>
      <c r="J189" s="48">
        <f>(Tab_ConsoBar[[#This Row],[Prix de vente]]-Tab_ConsoBar[[#This Row],[Prix Achat]])*Tab_ConsoBar[[#This Row],[Boissons Consommées]]</f>
        <v>23.779999999999998</v>
      </c>
      <c r="K189" s="48">
        <f>Tab_ConsoBar[[#This Row],[Boissons Consommées]]*Tab_ConsoBar[[#This Row],[Prix de vente]]</f>
        <v>43.5</v>
      </c>
      <c r="L189" t="str">
        <f>TEXT(Tab_ConsoBar[[#This Row],[Date]],"mmmm")</f>
        <v>mars</v>
      </c>
      <c r="M189">
        <f>YEAR(Tab_ConsoBar[[#This Row],[Date]])</f>
        <v>2017</v>
      </c>
    </row>
    <row r="190" spans="1:13" x14ac:dyDescent="0.3">
      <c r="A190">
        <v>188</v>
      </c>
      <c r="B190" s="47">
        <v>42825</v>
      </c>
      <c r="C190" t="s">
        <v>14</v>
      </c>
      <c r="D190">
        <v>0</v>
      </c>
      <c r="E190">
        <v>0</v>
      </c>
      <c r="F190">
        <v>6</v>
      </c>
      <c r="G190">
        <f t="shared" si="2"/>
        <v>6</v>
      </c>
      <c r="H190" s="48">
        <f>VLOOKUP(Tab_ConsoBar[[#This Row],[Boissons]],TabListeProduits[],3,0)</f>
        <v>0.5</v>
      </c>
      <c r="I190" s="48">
        <f>VLOOKUP(Tab_ConsoBar[[#This Row],[Boissons]],TabListeProduits[],2,0)</f>
        <v>0.1</v>
      </c>
      <c r="J190" s="48">
        <f>(Tab_ConsoBar[[#This Row],[Prix de vente]]-Tab_ConsoBar[[#This Row],[Prix Achat]])*Tab_ConsoBar[[#This Row],[Boissons Consommées]]</f>
        <v>2.4000000000000004</v>
      </c>
      <c r="K190" s="48">
        <f>Tab_ConsoBar[[#This Row],[Boissons Consommées]]*Tab_ConsoBar[[#This Row],[Prix de vente]]</f>
        <v>3</v>
      </c>
      <c r="L190" t="str">
        <f>TEXT(Tab_ConsoBar[[#This Row],[Date]],"mmmm")</f>
        <v>mars</v>
      </c>
      <c r="M190">
        <f>YEAR(Tab_ConsoBar[[#This Row],[Date]])</f>
        <v>2017</v>
      </c>
    </row>
    <row r="191" spans="1:13" x14ac:dyDescent="0.3">
      <c r="A191">
        <v>189</v>
      </c>
      <c r="B191" s="47">
        <v>42794</v>
      </c>
      <c r="C191" t="s">
        <v>6</v>
      </c>
      <c r="D191">
        <v>32</v>
      </c>
      <c r="E191">
        <v>25.5</v>
      </c>
      <c r="F191">
        <v>76</v>
      </c>
      <c r="G191">
        <f t="shared" si="2"/>
        <v>82.5</v>
      </c>
      <c r="H191" s="48">
        <f>VLOOKUP(Tab_ConsoBar[[#This Row],[Boissons]],TabListeProduits[],3,0)</f>
        <v>0</v>
      </c>
      <c r="I191" s="48">
        <f>VLOOKUP(Tab_ConsoBar[[#This Row],[Boissons]],TabListeProduits[],2,0)</f>
        <v>0</v>
      </c>
      <c r="J191" s="48">
        <f>(Tab_ConsoBar[[#This Row],[Prix de vente]]-Tab_ConsoBar[[#This Row],[Prix Achat]])*Tab_ConsoBar[[#This Row],[Boissons Consommées]]</f>
        <v>0</v>
      </c>
      <c r="K191" s="48">
        <f>Tab_ConsoBar[[#This Row],[Boissons Consommées]]*Tab_ConsoBar[[#This Row],[Prix de vente]]</f>
        <v>0</v>
      </c>
      <c r="L191" t="str">
        <f>TEXT(Tab_ConsoBar[[#This Row],[Date]],"mmmm")</f>
        <v>février</v>
      </c>
      <c r="M191">
        <f>YEAR(Tab_ConsoBar[[#This Row],[Date]])</f>
        <v>2017</v>
      </c>
    </row>
    <row r="192" spans="1:13" x14ac:dyDescent="0.3">
      <c r="A192">
        <v>190</v>
      </c>
      <c r="B192" s="47">
        <v>42794</v>
      </c>
      <c r="C192" t="s">
        <v>5</v>
      </c>
      <c r="D192">
        <v>27.5</v>
      </c>
      <c r="E192">
        <v>9</v>
      </c>
      <c r="F192">
        <v>212</v>
      </c>
      <c r="G192">
        <f t="shared" si="2"/>
        <v>230.5</v>
      </c>
      <c r="H192" s="48">
        <f>VLOOKUP(Tab_ConsoBar[[#This Row],[Boissons]],TabListeProduits[],3,0)</f>
        <v>3</v>
      </c>
      <c r="I192" s="48">
        <f>VLOOKUP(Tab_ConsoBar[[#This Row],[Boissons]],TabListeProduits[],2,0)</f>
        <v>1.58</v>
      </c>
      <c r="J192" s="48">
        <f>(Tab_ConsoBar[[#This Row],[Prix de vente]]-Tab_ConsoBar[[#This Row],[Prix Achat]])*Tab_ConsoBar[[#This Row],[Boissons Consommées]]</f>
        <v>327.31</v>
      </c>
      <c r="K192" s="48">
        <f>Tab_ConsoBar[[#This Row],[Boissons Consommées]]*Tab_ConsoBar[[#This Row],[Prix de vente]]</f>
        <v>691.5</v>
      </c>
      <c r="L192" t="str">
        <f>TEXT(Tab_ConsoBar[[#This Row],[Date]],"mmmm")</f>
        <v>février</v>
      </c>
      <c r="M192">
        <f>YEAR(Tab_ConsoBar[[#This Row],[Date]])</f>
        <v>2017</v>
      </c>
    </row>
    <row r="193" spans="1:13" x14ac:dyDescent="0.3">
      <c r="A193">
        <v>191</v>
      </c>
      <c r="B193" s="47">
        <v>42794</v>
      </c>
      <c r="C193" t="s">
        <v>3</v>
      </c>
      <c r="D193">
        <v>11.5</v>
      </c>
      <c r="E193">
        <v>10.5</v>
      </c>
      <c r="F193">
        <v>35</v>
      </c>
      <c r="G193">
        <f t="shared" si="2"/>
        <v>36</v>
      </c>
      <c r="H193" s="48">
        <f>VLOOKUP(Tab_ConsoBar[[#This Row],[Boissons]],TabListeProduits[],3,0)</f>
        <v>3</v>
      </c>
      <c r="I193" s="48">
        <f>VLOOKUP(Tab_ConsoBar[[#This Row],[Boissons]],TabListeProduits[],2,0)</f>
        <v>1.5</v>
      </c>
      <c r="J193" s="48">
        <f>(Tab_ConsoBar[[#This Row],[Prix de vente]]-Tab_ConsoBar[[#This Row],[Prix Achat]])*Tab_ConsoBar[[#This Row],[Boissons Consommées]]</f>
        <v>54</v>
      </c>
      <c r="K193" s="48">
        <f>Tab_ConsoBar[[#This Row],[Boissons Consommées]]*Tab_ConsoBar[[#This Row],[Prix de vente]]</f>
        <v>108</v>
      </c>
      <c r="L193" t="str">
        <f>TEXT(Tab_ConsoBar[[#This Row],[Date]],"mmmm")</f>
        <v>février</v>
      </c>
      <c r="M193">
        <f>YEAR(Tab_ConsoBar[[#This Row],[Date]])</f>
        <v>2017</v>
      </c>
    </row>
    <row r="194" spans="1:13" x14ac:dyDescent="0.3">
      <c r="A194">
        <v>192</v>
      </c>
      <c r="B194" s="47">
        <v>42794</v>
      </c>
      <c r="C194" t="s">
        <v>7</v>
      </c>
      <c r="D194">
        <v>24</v>
      </c>
      <c r="E194">
        <v>7</v>
      </c>
      <c r="F194">
        <v>46</v>
      </c>
      <c r="G194">
        <f t="shared" si="2"/>
        <v>63</v>
      </c>
      <c r="H194" s="48">
        <f>VLOOKUP(Tab_ConsoBar[[#This Row],[Boissons]],TabListeProduits[],3,0)</f>
        <v>1.5</v>
      </c>
      <c r="I194" s="48">
        <f>VLOOKUP(Tab_ConsoBar[[#This Row],[Boissons]],TabListeProduits[],2,0)</f>
        <v>0.46</v>
      </c>
      <c r="J194" s="48">
        <f>(Tab_ConsoBar[[#This Row],[Prix de vente]]-Tab_ConsoBar[[#This Row],[Prix Achat]])*Tab_ConsoBar[[#This Row],[Boissons Consommées]]</f>
        <v>65.52</v>
      </c>
      <c r="K194" s="48">
        <f>Tab_ConsoBar[[#This Row],[Boissons Consommées]]*Tab_ConsoBar[[#This Row],[Prix de vente]]</f>
        <v>94.5</v>
      </c>
      <c r="L194" t="str">
        <f>TEXT(Tab_ConsoBar[[#This Row],[Date]],"mmmm")</f>
        <v>février</v>
      </c>
      <c r="M194">
        <f>YEAR(Tab_ConsoBar[[#This Row],[Date]])</f>
        <v>2017</v>
      </c>
    </row>
    <row r="195" spans="1:13" x14ac:dyDescent="0.3">
      <c r="A195">
        <v>193</v>
      </c>
      <c r="B195" s="47">
        <v>42794</v>
      </c>
      <c r="C195" t="s">
        <v>8</v>
      </c>
      <c r="D195">
        <v>15</v>
      </c>
      <c r="E195">
        <v>10</v>
      </c>
      <c r="F195">
        <v>62</v>
      </c>
      <c r="G195">
        <f t="shared" ref="G195:G258" si="3">IF(OR(ISBLANK(C195)),"",D195-E195+F195)</f>
        <v>67</v>
      </c>
      <c r="H195" s="48">
        <f>VLOOKUP(Tab_ConsoBar[[#This Row],[Boissons]],TabListeProduits[],3,0)</f>
        <v>1.5</v>
      </c>
      <c r="I195" s="48">
        <f>VLOOKUP(Tab_ConsoBar[[#This Row],[Boissons]],TabListeProduits[],2,0)</f>
        <v>0.5</v>
      </c>
      <c r="J195" s="48">
        <f>(Tab_ConsoBar[[#This Row],[Prix de vente]]-Tab_ConsoBar[[#This Row],[Prix Achat]])*Tab_ConsoBar[[#This Row],[Boissons Consommées]]</f>
        <v>67</v>
      </c>
      <c r="K195" s="48">
        <f>Tab_ConsoBar[[#This Row],[Boissons Consommées]]*Tab_ConsoBar[[#This Row],[Prix de vente]]</f>
        <v>100.5</v>
      </c>
      <c r="L195" t="str">
        <f>TEXT(Tab_ConsoBar[[#This Row],[Date]],"mmmm")</f>
        <v>février</v>
      </c>
      <c r="M195">
        <f>YEAR(Tab_ConsoBar[[#This Row],[Date]])</f>
        <v>2017</v>
      </c>
    </row>
    <row r="196" spans="1:13" x14ac:dyDescent="0.3">
      <c r="A196">
        <v>194</v>
      </c>
      <c r="B196" s="47">
        <v>42794</v>
      </c>
      <c r="C196" t="s">
        <v>9</v>
      </c>
      <c r="D196">
        <v>9</v>
      </c>
      <c r="E196">
        <v>8</v>
      </c>
      <c r="F196">
        <v>0</v>
      </c>
      <c r="G196">
        <f t="shared" si="3"/>
        <v>1</v>
      </c>
      <c r="H196" s="48">
        <f>VLOOKUP(Tab_ConsoBar[[#This Row],[Boissons]],TabListeProduits[],3,0)</f>
        <v>0</v>
      </c>
      <c r="I196" s="48">
        <f>VLOOKUP(Tab_ConsoBar[[#This Row],[Boissons]],TabListeProduits[],2,0)</f>
        <v>0</v>
      </c>
      <c r="J196" s="48">
        <f>(Tab_ConsoBar[[#This Row],[Prix de vente]]-Tab_ConsoBar[[#This Row],[Prix Achat]])*Tab_ConsoBar[[#This Row],[Boissons Consommées]]</f>
        <v>0</v>
      </c>
      <c r="K196" s="48">
        <f>Tab_ConsoBar[[#This Row],[Boissons Consommées]]*Tab_ConsoBar[[#This Row],[Prix de vente]]</f>
        <v>0</v>
      </c>
      <c r="L196" t="str">
        <f>TEXT(Tab_ConsoBar[[#This Row],[Date]],"mmmm")</f>
        <v>février</v>
      </c>
      <c r="M196">
        <f>YEAR(Tab_ConsoBar[[#This Row],[Date]])</f>
        <v>2017</v>
      </c>
    </row>
    <row r="197" spans="1:13" x14ac:dyDescent="0.3">
      <c r="A197">
        <v>195</v>
      </c>
      <c r="B197" s="47">
        <v>42794</v>
      </c>
      <c r="C197" t="s">
        <v>10</v>
      </c>
      <c r="D197">
        <v>6</v>
      </c>
      <c r="E197">
        <v>12</v>
      </c>
      <c r="F197">
        <v>12</v>
      </c>
      <c r="G197">
        <f t="shared" si="3"/>
        <v>6</v>
      </c>
      <c r="H197" s="48">
        <f>VLOOKUP(Tab_ConsoBar[[#This Row],[Boissons]],TabListeProduits[],3,0)</f>
        <v>1.5</v>
      </c>
      <c r="I197" s="48">
        <f>VLOOKUP(Tab_ConsoBar[[#This Row],[Boissons]],TabListeProduits[],2,0)</f>
        <v>0.56999999999999995</v>
      </c>
      <c r="J197" s="48">
        <f>(Tab_ConsoBar[[#This Row],[Prix de vente]]-Tab_ConsoBar[[#This Row],[Prix Achat]])*Tab_ConsoBar[[#This Row],[Boissons Consommées]]</f>
        <v>5.58</v>
      </c>
      <c r="K197" s="48">
        <f>Tab_ConsoBar[[#This Row],[Boissons Consommées]]*Tab_ConsoBar[[#This Row],[Prix de vente]]</f>
        <v>9</v>
      </c>
      <c r="L197" t="str">
        <f>TEXT(Tab_ConsoBar[[#This Row],[Date]],"mmmm")</f>
        <v>février</v>
      </c>
      <c r="M197">
        <f>YEAR(Tab_ConsoBar[[#This Row],[Date]])</f>
        <v>2017</v>
      </c>
    </row>
    <row r="198" spans="1:13" x14ac:dyDescent="0.3">
      <c r="A198">
        <v>196</v>
      </c>
      <c r="B198" s="47">
        <v>42794</v>
      </c>
      <c r="C198" t="s">
        <v>11</v>
      </c>
      <c r="D198">
        <v>16</v>
      </c>
      <c r="E198">
        <v>18</v>
      </c>
      <c r="F198">
        <v>24</v>
      </c>
      <c r="G198">
        <f t="shared" si="3"/>
        <v>22</v>
      </c>
      <c r="H198" s="48">
        <f>VLOOKUP(Tab_ConsoBar[[#This Row],[Boissons]],TabListeProduits[],3,0)</f>
        <v>0.6</v>
      </c>
      <c r="I198" s="48">
        <f>VLOOKUP(Tab_ConsoBar[[#This Row],[Boissons]],TabListeProduits[],2,0)</f>
        <v>0.14000000000000001</v>
      </c>
      <c r="J198" s="48">
        <f>(Tab_ConsoBar[[#This Row],[Prix de vente]]-Tab_ConsoBar[[#This Row],[Prix Achat]])*Tab_ConsoBar[[#This Row],[Boissons Consommées]]</f>
        <v>10.119999999999999</v>
      </c>
      <c r="K198" s="48">
        <f>Tab_ConsoBar[[#This Row],[Boissons Consommées]]*Tab_ConsoBar[[#This Row],[Prix de vente]]</f>
        <v>13.2</v>
      </c>
      <c r="L198" t="str">
        <f>TEXT(Tab_ConsoBar[[#This Row],[Date]],"mmmm")</f>
        <v>février</v>
      </c>
      <c r="M198">
        <f>YEAR(Tab_ConsoBar[[#This Row],[Date]])</f>
        <v>2017</v>
      </c>
    </row>
    <row r="199" spans="1:13" x14ac:dyDescent="0.3">
      <c r="A199">
        <v>197</v>
      </c>
      <c r="B199" s="47">
        <v>42794</v>
      </c>
      <c r="C199" t="s">
        <v>4</v>
      </c>
      <c r="D199">
        <v>9</v>
      </c>
      <c r="E199">
        <v>7</v>
      </c>
      <c r="F199">
        <v>50</v>
      </c>
      <c r="G199">
        <f t="shared" si="3"/>
        <v>52</v>
      </c>
      <c r="H199" s="48">
        <f>VLOOKUP(Tab_ConsoBar[[#This Row],[Boissons]],TabListeProduits[],3,0)</f>
        <v>0</v>
      </c>
      <c r="I199" s="48">
        <f>VLOOKUP(Tab_ConsoBar[[#This Row],[Boissons]],TabListeProduits[],2,0)</f>
        <v>6</v>
      </c>
      <c r="J199" s="48">
        <f>(Tab_ConsoBar[[#This Row],[Prix de vente]]-Tab_ConsoBar[[#This Row],[Prix Achat]])*Tab_ConsoBar[[#This Row],[Boissons Consommées]]</f>
        <v>-312</v>
      </c>
      <c r="K199" s="48">
        <f>Tab_ConsoBar[[#This Row],[Boissons Consommées]]*Tab_ConsoBar[[#This Row],[Prix de vente]]</f>
        <v>0</v>
      </c>
      <c r="L199" t="str">
        <f>TEXT(Tab_ConsoBar[[#This Row],[Date]],"mmmm")</f>
        <v>février</v>
      </c>
      <c r="M199">
        <f>YEAR(Tab_ConsoBar[[#This Row],[Date]])</f>
        <v>2017</v>
      </c>
    </row>
    <row r="200" spans="1:13" x14ac:dyDescent="0.3">
      <c r="A200">
        <v>198</v>
      </c>
      <c r="B200" s="47">
        <v>42794</v>
      </c>
      <c r="C200" t="s">
        <v>12</v>
      </c>
      <c r="D200">
        <v>11</v>
      </c>
      <c r="E200">
        <v>10</v>
      </c>
      <c r="F200">
        <v>0</v>
      </c>
      <c r="G200">
        <f t="shared" si="3"/>
        <v>1</v>
      </c>
      <c r="H200" s="48">
        <f>VLOOKUP(Tab_ConsoBar[[#This Row],[Boissons]],TabListeProduits[],3,0)</f>
        <v>10</v>
      </c>
      <c r="I200" s="48">
        <f>VLOOKUP(Tab_ConsoBar[[#This Row],[Boissons]],TabListeProduits[],2,0)</f>
        <v>7.56</v>
      </c>
      <c r="J200" s="48">
        <f>(Tab_ConsoBar[[#This Row],[Prix de vente]]-Tab_ConsoBar[[#This Row],[Prix Achat]])*Tab_ConsoBar[[#This Row],[Boissons Consommées]]</f>
        <v>2.4400000000000004</v>
      </c>
      <c r="K200" s="48">
        <f>Tab_ConsoBar[[#This Row],[Boissons Consommées]]*Tab_ConsoBar[[#This Row],[Prix de vente]]</f>
        <v>10</v>
      </c>
      <c r="L200" t="str">
        <f>TEXT(Tab_ConsoBar[[#This Row],[Date]],"mmmm")</f>
        <v>février</v>
      </c>
      <c r="M200">
        <f>YEAR(Tab_ConsoBar[[#This Row],[Date]])</f>
        <v>2017</v>
      </c>
    </row>
    <row r="201" spans="1:13" x14ac:dyDescent="0.3">
      <c r="A201">
        <v>199</v>
      </c>
      <c r="B201" s="47">
        <v>42794</v>
      </c>
      <c r="C201" t="s">
        <v>13</v>
      </c>
      <c r="D201">
        <v>15</v>
      </c>
      <c r="E201">
        <v>12</v>
      </c>
      <c r="F201">
        <v>29</v>
      </c>
      <c r="G201">
        <f t="shared" si="3"/>
        <v>32</v>
      </c>
      <c r="H201" s="48">
        <f>VLOOKUP(Tab_ConsoBar[[#This Row],[Boissons]],TabListeProduits[],3,0)</f>
        <v>1.5</v>
      </c>
      <c r="I201" s="48">
        <f>VLOOKUP(Tab_ConsoBar[[#This Row],[Boissons]],TabListeProduits[],2,0)</f>
        <v>0.68</v>
      </c>
      <c r="J201" s="48">
        <f>(Tab_ConsoBar[[#This Row],[Prix de vente]]-Tab_ConsoBar[[#This Row],[Prix Achat]])*Tab_ConsoBar[[#This Row],[Boissons Consommées]]</f>
        <v>26.24</v>
      </c>
      <c r="K201" s="48">
        <f>Tab_ConsoBar[[#This Row],[Boissons Consommées]]*Tab_ConsoBar[[#This Row],[Prix de vente]]</f>
        <v>48</v>
      </c>
      <c r="L201" t="str">
        <f>TEXT(Tab_ConsoBar[[#This Row],[Date]],"mmmm")</f>
        <v>février</v>
      </c>
      <c r="M201">
        <f>YEAR(Tab_ConsoBar[[#This Row],[Date]])</f>
        <v>2017</v>
      </c>
    </row>
    <row r="202" spans="1:13" x14ac:dyDescent="0.3">
      <c r="A202">
        <v>200</v>
      </c>
      <c r="B202" s="47">
        <v>42794</v>
      </c>
      <c r="C202" t="s">
        <v>14</v>
      </c>
      <c r="D202">
        <v>0</v>
      </c>
      <c r="E202">
        <v>0</v>
      </c>
      <c r="F202">
        <v>1</v>
      </c>
      <c r="G202">
        <f t="shared" si="3"/>
        <v>1</v>
      </c>
      <c r="H202" s="48">
        <f>VLOOKUP(Tab_ConsoBar[[#This Row],[Boissons]],TabListeProduits[],3,0)</f>
        <v>0.5</v>
      </c>
      <c r="I202" s="48">
        <f>VLOOKUP(Tab_ConsoBar[[#This Row],[Boissons]],TabListeProduits[],2,0)</f>
        <v>0.1</v>
      </c>
      <c r="J202" s="48">
        <f>(Tab_ConsoBar[[#This Row],[Prix de vente]]-Tab_ConsoBar[[#This Row],[Prix Achat]])*Tab_ConsoBar[[#This Row],[Boissons Consommées]]</f>
        <v>0.4</v>
      </c>
      <c r="K202" s="48">
        <f>Tab_ConsoBar[[#This Row],[Boissons Consommées]]*Tab_ConsoBar[[#This Row],[Prix de vente]]</f>
        <v>0.5</v>
      </c>
      <c r="L202" t="str">
        <f>TEXT(Tab_ConsoBar[[#This Row],[Date]],"mmmm")</f>
        <v>février</v>
      </c>
      <c r="M202">
        <f>YEAR(Tab_ConsoBar[[#This Row],[Date]])</f>
        <v>2017</v>
      </c>
    </row>
    <row r="203" spans="1:13" x14ac:dyDescent="0.3">
      <c r="A203">
        <v>201</v>
      </c>
      <c r="B203" s="47">
        <v>42766</v>
      </c>
      <c r="C203" t="s">
        <v>6</v>
      </c>
      <c r="D203">
        <v>37</v>
      </c>
      <c r="E203">
        <v>32</v>
      </c>
      <c r="F203">
        <v>75</v>
      </c>
      <c r="G203">
        <f t="shared" si="3"/>
        <v>80</v>
      </c>
      <c r="H203" s="48">
        <f>VLOOKUP(Tab_ConsoBar[[#This Row],[Boissons]],TabListeProduits[],3,0)</f>
        <v>0</v>
      </c>
      <c r="I203" s="48">
        <f>VLOOKUP(Tab_ConsoBar[[#This Row],[Boissons]],TabListeProduits[],2,0)</f>
        <v>0</v>
      </c>
      <c r="J203" s="48">
        <f>(Tab_ConsoBar[[#This Row],[Prix de vente]]-Tab_ConsoBar[[#This Row],[Prix Achat]])*Tab_ConsoBar[[#This Row],[Boissons Consommées]]</f>
        <v>0</v>
      </c>
      <c r="K203" s="48">
        <f>Tab_ConsoBar[[#This Row],[Boissons Consommées]]*Tab_ConsoBar[[#This Row],[Prix de vente]]</f>
        <v>0</v>
      </c>
      <c r="L203" t="str">
        <f>TEXT(Tab_ConsoBar[[#This Row],[Date]],"mmmm")</f>
        <v>janvier</v>
      </c>
      <c r="M203">
        <f>YEAR(Tab_ConsoBar[[#This Row],[Date]])</f>
        <v>2017</v>
      </c>
    </row>
    <row r="204" spans="1:13" x14ac:dyDescent="0.3">
      <c r="A204">
        <v>202</v>
      </c>
      <c r="B204" s="47">
        <v>42766</v>
      </c>
      <c r="C204" t="s">
        <v>23</v>
      </c>
      <c r="D204">
        <v>23</v>
      </c>
      <c r="E204">
        <v>0</v>
      </c>
      <c r="F204">
        <v>0</v>
      </c>
      <c r="G204">
        <f t="shared" si="3"/>
        <v>23</v>
      </c>
      <c r="H204" s="48">
        <f>VLOOKUP(Tab_ConsoBar[[#This Row],[Boissons]],TabListeProduits[],3,0)</f>
        <v>4.5</v>
      </c>
      <c r="I204" s="48">
        <f>VLOOKUP(Tab_ConsoBar[[#This Row],[Boissons]],TabListeProduits[],2,0)</f>
        <v>2.48</v>
      </c>
      <c r="J204" s="48">
        <f>(Tab_ConsoBar[[#This Row],[Prix de vente]]-Tab_ConsoBar[[#This Row],[Prix Achat]])*Tab_ConsoBar[[#This Row],[Boissons Consommées]]</f>
        <v>46.46</v>
      </c>
      <c r="K204" s="48">
        <f>Tab_ConsoBar[[#This Row],[Boissons Consommées]]*Tab_ConsoBar[[#This Row],[Prix de vente]]</f>
        <v>103.5</v>
      </c>
      <c r="L204" t="str">
        <f>TEXT(Tab_ConsoBar[[#This Row],[Date]],"mmmm")</f>
        <v>janvier</v>
      </c>
      <c r="M204">
        <f>YEAR(Tab_ConsoBar[[#This Row],[Date]])</f>
        <v>2017</v>
      </c>
    </row>
    <row r="205" spans="1:13" x14ac:dyDescent="0.3">
      <c r="A205">
        <v>203</v>
      </c>
      <c r="B205" s="47">
        <v>42766</v>
      </c>
      <c r="C205" t="s">
        <v>5</v>
      </c>
      <c r="D205">
        <v>18</v>
      </c>
      <c r="E205">
        <v>27.5</v>
      </c>
      <c r="F205">
        <v>231</v>
      </c>
      <c r="G205">
        <f t="shared" si="3"/>
        <v>221.5</v>
      </c>
      <c r="H205" s="48">
        <f>VLOOKUP(Tab_ConsoBar[[#This Row],[Boissons]],TabListeProduits[],3,0)</f>
        <v>3</v>
      </c>
      <c r="I205" s="48">
        <f>VLOOKUP(Tab_ConsoBar[[#This Row],[Boissons]],TabListeProduits[],2,0)</f>
        <v>1.58</v>
      </c>
      <c r="J205" s="48">
        <f>(Tab_ConsoBar[[#This Row],[Prix de vente]]-Tab_ConsoBar[[#This Row],[Prix Achat]])*Tab_ConsoBar[[#This Row],[Boissons Consommées]]</f>
        <v>314.52999999999997</v>
      </c>
      <c r="K205" s="48">
        <f>Tab_ConsoBar[[#This Row],[Boissons Consommées]]*Tab_ConsoBar[[#This Row],[Prix de vente]]</f>
        <v>664.5</v>
      </c>
      <c r="L205" t="str">
        <f>TEXT(Tab_ConsoBar[[#This Row],[Date]],"mmmm")</f>
        <v>janvier</v>
      </c>
      <c r="M205">
        <f>YEAR(Tab_ConsoBar[[#This Row],[Date]])</f>
        <v>2017</v>
      </c>
    </row>
    <row r="206" spans="1:13" x14ac:dyDescent="0.3">
      <c r="A206">
        <v>204</v>
      </c>
      <c r="B206" s="47">
        <v>42766</v>
      </c>
      <c r="C206" t="s">
        <v>3</v>
      </c>
      <c r="D206">
        <v>2.5</v>
      </c>
      <c r="E206">
        <v>11.5</v>
      </c>
      <c r="F206">
        <v>40</v>
      </c>
      <c r="G206">
        <f t="shared" si="3"/>
        <v>31</v>
      </c>
      <c r="H206" s="48">
        <f>VLOOKUP(Tab_ConsoBar[[#This Row],[Boissons]],TabListeProduits[],3,0)</f>
        <v>3</v>
      </c>
      <c r="I206" s="48">
        <f>VLOOKUP(Tab_ConsoBar[[#This Row],[Boissons]],TabListeProduits[],2,0)</f>
        <v>1.5</v>
      </c>
      <c r="J206" s="48">
        <f>(Tab_ConsoBar[[#This Row],[Prix de vente]]-Tab_ConsoBar[[#This Row],[Prix Achat]])*Tab_ConsoBar[[#This Row],[Boissons Consommées]]</f>
        <v>46.5</v>
      </c>
      <c r="K206" s="48">
        <f>Tab_ConsoBar[[#This Row],[Boissons Consommées]]*Tab_ConsoBar[[#This Row],[Prix de vente]]</f>
        <v>93</v>
      </c>
      <c r="L206" t="str">
        <f>TEXT(Tab_ConsoBar[[#This Row],[Date]],"mmmm")</f>
        <v>janvier</v>
      </c>
      <c r="M206">
        <f>YEAR(Tab_ConsoBar[[#This Row],[Date]])</f>
        <v>2017</v>
      </c>
    </row>
    <row r="207" spans="1:13" x14ac:dyDescent="0.3">
      <c r="A207">
        <v>205</v>
      </c>
      <c r="B207" s="47">
        <v>42766</v>
      </c>
      <c r="C207" t="s">
        <v>7</v>
      </c>
      <c r="D207">
        <v>13</v>
      </c>
      <c r="E207">
        <v>24</v>
      </c>
      <c r="F207">
        <v>20</v>
      </c>
      <c r="G207">
        <f t="shared" si="3"/>
        <v>9</v>
      </c>
      <c r="H207" s="48">
        <f>VLOOKUP(Tab_ConsoBar[[#This Row],[Boissons]],TabListeProduits[],3,0)</f>
        <v>1.5</v>
      </c>
      <c r="I207" s="48">
        <f>VLOOKUP(Tab_ConsoBar[[#This Row],[Boissons]],TabListeProduits[],2,0)</f>
        <v>0.46</v>
      </c>
      <c r="J207" s="48">
        <f>(Tab_ConsoBar[[#This Row],[Prix de vente]]-Tab_ConsoBar[[#This Row],[Prix Achat]])*Tab_ConsoBar[[#This Row],[Boissons Consommées]]</f>
        <v>9.36</v>
      </c>
      <c r="K207" s="48">
        <f>Tab_ConsoBar[[#This Row],[Boissons Consommées]]*Tab_ConsoBar[[#This Row],[Prix de vente]]</f>
        <v>13.5</v>
      </c>
      <c r="L207" t="str">
        <f>TEXT(Tab_ConsoBar[[#This Row],[Date]],"mmmm")</f>
        <v>janvier</v>
      </c>
      <c r="M207">
        <f>YEAR(Tab_ConsoBar[[#This Row],[Date]])</f>
        <v>2017</v>
      </c>
    </row>
    <row r="208" spans="1:13" x14ac:dyDescent="0.3">
      <c r="A208">
        <v>206</v>
      </c>
      <c r="B208" s="47">
        <v>42766</v>
      </c>
      <c r="C208" t="s">
        <v>8</v>
      </c>
      <c r="D208">
        <v>23</v>
      </c>
      <c r="E208">
        <v>15</v>
      </c>
      <c r="F208">
        <v>48</v>
      </c>
      <c r="G208">
        <f t="shared" si="3"/>
        <v>56</v>
      </c>
      <c r="H208" s="48">
        <f>VLOOKUP(Tab_ConsoBar[[#This Row],[Boissons]],TabListeProduits[],3,0)</f>
        <v>1.5</v>
      </c>
      <c r="I208" s="48">
        <f>VLOOKUP(Tab_ConsoBar[[#This Row],[Boissons]],TabListeProduits[],2,0)</f>
        <v>0.5</v>
      </c>
      <c r="J208" s="48">
        <f>(Tab_ConsoBar[[#This Row],[Prix de vente]]-Tab_ConsoBar[[#This Row],[Prix Achat]])*Tab_ConsoBar[[#This Row],[Boissons Consommées]]</f>
        <v>56</v>
      </c>
      <c r="K208" s="48">
        <f>Tab_ConsoBar[[#This Row],[Boissons Consommées]]*Tab_ConsoBar[[#This Row],[Prix de vente]]</f>
        <v>84</v>
      </c>
      <c r="L208" t="str">
        <f>TEXT(Tab_ConsoBar[[#This Row],[Date]],"mmmm")</f>
        <v>janvier</v>
      </c>
      <c r="M208">
        <f>YEAR(Tab_ConsoBar[[#This Row],[Date]])</f>
        <v>2017</v>
      </c>
    </row>
    <row r="209" spans="1:13" x14ac:dyDescent="0.3">
      <c r="A209">
        <v>207</v>
      </c>
      <c r="B209" s="47">
        <v>42766</v>
      </c>
      <c r="C209" t="s">
        <v>9</v>
      </c>
      <c r="D209">
        <v>11</v>
      </c>
      <c r="E209">
        <v>9</v>
      </c>
      <c r="F209">
        <v>0</v>
      </c>
      <c r="G209">
        <f t="shared" si="3"/>
        <v>2</v>
      </c>
      <c r="H209" s="48">
        <f>VLOOKUP(Tab_ConsoBar[[#This Row],[Boissons]],TabListeProduits[],3,0)</f>
        <v>0</v>
      </c>
      <c r="I209" s="48">
        <f>VLOOKUP(Tab_ConsoBar[[#This Row],[Boissons]],TabListeProduits[],2,0)</f>
        <v>0</v>
      </c>
      <c r="J209" s="48">
        <f>(Tab_ConsoBar[[#This Row],[Prix de vente]]-Tab_ConsoBar[[#This Row],[Prix Achat]])*Tab_ConsoBar[[#This Row],[Boissons Consommées]]</f>
        <v>0</v>
      </c>
      <c r="K209" s="48">
        <f>Tab_ConsoBar[[#This Row],[Boissons Consommées]]*Tab_ConsoBar[[#This Row],[Prix de vente]]</f>
        <v>0</v>
      </c>
      <c r="L209" t="str">
        <f>TEXT(Tab_ConsoBar[[#This Row],[Date]],"mmmm")</f>
        <v>janvier</v>
      </c>
      <c r="M209">
        <f>YEAR(Tab_ConsoBar[[#This Row],[Date]])</f>
        <v>2017</v>
      </c>
    </row>
    <row r="210" spans="1:13" x14ac:dyDescent="0.3">
      <c r="A210">
        <v>208</v>
      </c>
      <c r="B210" s="47">
        <v>42766</v>
      </c>
      <c r="C210" t="s">
        <v>10</v>
      </c>
      <c r="D210">
        <v>4</v>
      </c>
      <c r="E210">
        <v>6</v>
      </c>
      <c r="F210">
        <v>14</v>
      </c>
      <c r="G210">
        <f t="shared" si="3"/>
        <v>12</v>
      </c>
      <c r="H210" s="48">
        <f>VLOOKUP(Tab_ConsoBar[[#This Row],[Boissons]],TabListeProduits[],3,0)</f>
        <v>1.5</v>
      </c>
      <c r="I210" s="48">
        <f>VLOOKUP(Tab_ConsoBar[[#This Row],[Boissons]],TabListeProduits[],2,0)</f>
        <v>0.56999999999999995</v>
      </c>
      <c r="J210" s="48">
        <f>(Tab_ConsoBar[[#This Row],[Prix de vente]]-Tab_ConsoBar[[#This Row],[Prix Achat]])*Tab_ConsoBar[[#This Row],[Boissons Consommées]]</f>
        <v>11.16</v>
      </c>
      <c r="K210" s="48">
        <f>Tab_ConsoBar[[#This Row],[Boissons Consommées]]*Tab_ConsoBar[[#This Row],[Prix de vente]]</f>
        <v>18</v>
      </c>
      <c r="L210" t="str">
        <f>TEXT(Tab_ConsoBar[[#This Row],[Date]],"mmmm")</f>
        <v>janvier</v>
      </c>
      <c r="M210">
        <f>YEAR(Tab_ConsoBar[[#This Row],[Date]])</f>
        <v>2017</v>
      </c>
    </row>
    <row r="211" spans="1:13" x14ac:dyDescent="0.3">
      <c r="A211">
        <v>209</v>
      </c>
      <c r="B211" s="47">
        <v>42766</v>
      </c>
      <c r="C211" t="s">
        <v>11</v>
      </c>
      <c r="D211">
        <v>0</v>
      </c>
      <c r="E211">
        <v>16</v>
      </c>
      <c r="F211">
        <v>44</v>
      </c>
      <c r="G211">
        <f t="shared" si="3"/>
        <v>28</v>
      </c>
      <c r="H211" s="48">
        <f>VLOOKUP(Tab_ConsoBar[[#This Row],[Boissons]],TabListeProduits[],3,0)</f>
        <v>0.6</v>
      </c>
      <c r="I211" s="48">
        <f>VLOOKUP(Tab_ConsoBar[[#This Row],[Boissons]],TabListeProduits[],2,0)</f>
        <v>0.14000000000000001</v>
      </c>
      <c r="J211" s="48">
        <f>(Tab_ConsoBar[[#This Row],[Prix de vente]]-Tab_ConsoBar[[#This Row],[Prix Achat]])*Tab_ConsoBar[[#This Row],[Boissons Consommées]]</f>
        <v>12.879999999999999</v>
      </c>
      <c r="K211" s="48">
        <f>Tab_ConsoBar[[#This Row],[Boissons Consommées]]*Tab_ConsoBar[[#This Row],[Prix de vente]]</f>
        <v>16.8</v>
      </c>
      <c r="L211" t="str">
        <f>TEXT(Tab_ConsoBar[[#This Row],[Date]],"mmmm")</f>
        <v>janvier</v>
      </c>
      <c r="M211">
        <f>YEAR(Tab_ConsoBar[[#This Row],[Date]])</f>
        <v>2017</v>
      </c>
    </row>
    <row r="212" spans="1:13" x14ac:dyDescent="0.3">
      <c r="A212">
        <v>210</v>
      </c>
      <c r="B212" s="47">
        <v>42766</v>
      </c>
      <c r="C212" t="s">
        <v>4</v>
      </c>
      <c r="D212">
        <v>0</v>
      </c>
      <c r="E212">
        <v>9</v>
      </c>
      <c r="F212">
        <v>25</v>
      </c>
      <c r="G212">
        <f t="shared" si="3"/>
        <v>16</v>
      </c>
      <c r="H212" s="48">
        <f>VLOOKUP(Tab_ConsoBar[[#This Row],[Boissons]],TabListeProduits[],3,0)</f>
        <v>0</v>
      </c>
      <c r="I212" s="48">
        <f>VLOOKUP(Tab_ConsoBar[[#This Row],[Boissons]],TabListeProduits[],2,0)</f>
        <v>6</v>
      </c>
      <c r="J212" s="48">
        <f>(Tab_ConsoBar[[#This Row],[Prix de vente]]-Tab_ConsoBar[[#This Row],[Prix Achat]])*Tab_ConsoBar[[#This Row],[Boissons Consommées]]</f>
        <v>-96</v>
      </c>
      <c r="K212" s="48">
        <f>Tab_ConsoBar[[#This Row],[Boissons Consommées]]*Tab_ConsoBar[[#This Row],[Prix de vente]]</f>
        <v>0</v>
      </c>
      <c r="L212" t="str">
        <f>TEXT(Tab_ConsoBar[[#This Row],[Date]],"mmmm")</f>
        <v>janvier</v>
      </c>
      <c r="M212">
        <f>YEAR(Tab_ConsoBar[[#This Row],[Date]])</f>
        <v>2017</v>
      </c>
    </row>
    <row r="213" spans="1:13" x14ac:dyDescent="0.3">
      <c r="A213">
        <v>211</v>
      </c>
      <c r="B213" s="47">
        <v>42766</v>
      </c>
      <c r="C213" t="s">
        <v>12</v>
      </c>
      <c r="D213">
        <v>12</v>
      </c>
      <c r="E213">
        <v>11</v>
      </c>
      <c r="F213">
        <v>0</v>
      </c>
      <c r="G213">
        <f t="shared" si="3"/>
        <v>1</v>
      </c>
      <c r="H213" s="48">
        <f>VLOOKUP(Tab_ConsoBar[[#This Row],[Boissons]],TabListeProduits[],3,0)</f>
        <v>10</v>
      </c>
      <c r="I213" s="48">
        <f>VLOOKUP(Tab_ConsoBar[[#This Row],[Boissons]],TabListeProduits[],2,0)</f>
        <v>7.56</v>
      </c>
      <c r="J213" s="48">
        <f>(Tab_ConsoBar[[#This Row],[Prix de vente]]-Tab_ConsoBar[[#This Row],[Prix Achat]])*Tab_ConsoBar[[#This Row],[Boissons Consommées]]</f>
        <v>2.4400000000000004</v>
      </c>
      <c r="K213" s="48">
        <f>Tab_ConsoBar[[#This Row],[Boissons Consommées]]*Tab_ConsoBar[[#This Row],[Prix de vente]]</f>
        <v>10</v>
      </c>
      <c r="L213" t="str">
        <f>TEXT(Tab_ConsoBar[[#This Row],[Date]],"mmmm")</f>
        <v>janvier</v>
      </c>
      <c r="M213">
        <f>YEAR(Tab_ConsoBar[[#This Row],[Date]])</f>
        <v>2017</v>
      </c>
    </row>
    <row r="214" spans="1:13" x14ac:dyDescent="0.3">
      <c r="A214">
        <v>212</v>
      </c>
      <c r="B214" s="47">
        <v>42766</v>
      </c>
      <c r="C214" t="s">
        <v>13</v>
      </c>
      <c r="D214">
        <v>28</v>
      </c>
      <c r="E214">
        <v>15</v>
      </c>
      <c r="F214">
        <v>10</v>
      </c>
      <c r="G214">
        <f t="shared" si="3"/>
        <v>23</v>
      </c>
      <c r="H214" s="48">
        <f>VLOOKUP(Tab_ConsoBar[[#This Row],[Boissons]],TabListeProduits[],3,0)</f>
        <v>1.5</v>
      </c>
      <c r="I214" s="48">
        <f>VLOOKUP(Tab_ConsoBar[[#This Row],[Boissons]],TabListeProduits[],2,0)</f>
        <v>0.68</v>
      </c>
      <c r="J214" s="48">
        <f>(Tab_ConsoBar[[#This Row],[Prix de vente]]-Tab_ConsoBar[[#This Row],[Prix Achat]])*Tab_ConsoBar[[#This Row],[Boissons Consommées]]</f>
        <v>18.86</v>
      </c>
      <c r="K214" s="48">
        <f>Tab_ConsoBar[[#This Row],[Boissons Consommées]]*Tab_ConsoBar[[#This Row],[Prix de vente]]</f>
        <v>34.5</v>
      </c>
      <c r="L214" t="str">
        <f>TEXT(Tab_ConsoBar[[#This Row],[Date]],"mmmm")</f>
        <v>janvier</v>
      </c>
      <c r="M214">
        <f>YEAR(Tab_ConsoBar[[#This Row],[Date]])</f>
        <v>2017</v>
      </c>
    </row>
    <row r="215" spans="1:13" x14ac:dyDescent="0.3">
      <c r="A215">
        <v>213</v>
      </c>
      <c r="B215" s="47">
        <v>42766</v>
      </c>
      <c r="C215" t="s">
        <v>14</v>
      </c>
      <c r="D215">
        <v>2</v>
      </c>
      <c r="E215">
        <v>0</v>
      </c>
      <c r="F215">
        <v>0</v>
      </c>
      <c r="G215">
        <f t="shared" si="3"/>
        <v>2</v>
      </c>
      <c r="H215" s="48">
        <f>VLOOKUP(Tab_ConsoBar[[#This Row],[Boissons]],TabListeProduits[],3,0)</f>
        <v>0.5</v>
      </c>
      <c r="I215" s="48">
        <f>VLOOKUP(Tab_ConsoBar[[#This Row],[Boissons]],TabListeProduits[],2,0)</f>
        <v>0.1</v>
      </c>
      <c r="J215" s="48">
        <f>(Tab_ConsoBar[[#This Row],[Prix de vente]]-Tab_ConsoBar[[#This Row],[Prix Achat]])*Tab_ConsoBar[[#This Row],[Boissons Consommées]]</f>
        <v>0.8</v>
      </c>
      <c r="K215" s="48">
        <f>Tab_ConsoBar[[#This Row],[Boissons Consommées]]*Tab_ConsoBar[[#This Row],[Prix de vente]]</f>
        <v>1</v>
      </c>
      <c r="L215" t="str">
        <f>TEXT(Tab_ConsoBar[[#This Row],[Date]],"mmmm")</f>
        <v>janvier</v>
      </c>
      <c r="M215">
        <f>YEAR(Tab_ConsoBar[[#This Row],[Date]])</f>
        <v>2017</v>
      </c>
    </row>
    <row r="216" spans="1:13" x14ac:dyDescent="0.3">
      <c r="A216">
        <v>214</v>
      </c>
      <c r="B216" s="47">
        <v>42766</v>
      </c>
      <c r="C216" t="s">
        <v>18</v>
      </c>
      <c r="D216">
        <v>3</v>
      </c>
      <c r="E216">
        <v>0</v>
      </c>
      <c r="F216">
        <v>23</v>
      </c>
      <c r="G216">
        <f t="shared" si="3"/>
        <v>26</v>
      </c>
      <c r="H216" s="48">
        <f>VLOOKUP(Tab_ConsoBar[[#This Row],[Boissons]],TabListeProduits[],3,0)</f>
        <v>0</v>
      </c>
      <c r="I216" s="48">
        <f>VLOOKUP(Tab_ConsoBar[[#This Row],[Boissons]],TabListeProduits[],2,0)</f>
        <v>0</v>
      </c>
      <c r="J216" s="48">
        <f>(Tab_ConsoBar[[#This Row],[Prix de vente]]-Tab_ConsoBar[[#This Row],[Prix Achat]])*Tab_ConsoBar[[#This Row],[Boissons Consommées]]</f>
        <v>0</v>
      </c>
      <c r="K216" s="48">
        <f>Tab_ConsoBar[[#This Row],[Boissons Consommées]]*Tab_ConsoBar[[#This Row],[Prix de vente]]</f>
        <v>0</v>
      </c>
      <c r="L216" t="str">
        <f>TEXT(Tab_ConsoBar[[#This Row],[Date]],"mmmm")</f>
        <v>janvier</v>
      </c>
      <c r="M216">
        <f>YEAR(Tab_ConsoBar[[#This Row],[Date]])</f>
        <v>2017</v>
      </c>
    </row>
    <row r="217" spans="1:13" x14ac:dyDescent="0.3">
      <c r="A217">
        <v>215</v>
      </c>
      <c r="B217" s="47">
        <v>42734</v>
      </c>
      <c r="C217" t="s">
        <v>6</v>
      </c>
      <c r="D217">
        <v>17.5</v>
      </c>
      <c r="E217">
        <v>37</v>
      </c>
      <c r="F217">
        <v>136</v>
      </c>
      <c r="G217">
        <f t="shared" si="3"/>
        <v>116.5</v>
      </c>
      <c r="H217" s="48">
        <f>VLOOKUP(Tab_ConsoBar[[#This Row],[Boissons]],TabListeProduits[],3,0)</f>
        <v>0</v>
      </c>
      <c r="I217" s="48">
        <f>VLOOKUP(Tab_ConsoBar[[#This Row],[Boissons]],TabListeProduits[],2,0)</f>
        <v>0</v>
      </c>
      <c r="J217" s="48">
        <f>(Tab_ConsoBar[[#This Row],[Prix de vente]]-Tab_ConsoBar[[#This Row],[Prix Achat]])*Tab_ConsoBar[[#This Row],[Boissons Consommées]]</f>
        <v>0</v>
      </c>
      <c r="K217" s="48">
        <f>Tab_ConsoBar[[#This Row],[Boissons Consommées]]*Tab_ConsoBar[[#This Row],[Prix de vente]]</f>
        <v>0</v>
      </c>
      <c r="L217" t="str">
        <f>TEXT(Tab_ConsoBar[[#This Row],[Date]],"mmmm")</f>
        <v>décembre</v>
      </c>
      <c r="M217">
        <f>YEAR(Tab_ConsoBar[[#This Row],[Date]])</f>
        <v>2016</v>
      </c>
    </row>
    <row r="218" spans="1:13" x14ac:dyDescent="0.3">
      <c r="A218">
        <v>216</v>
      </c>
      <c r="B218" s="47">
        <v>42734</v>
      </c>
      <c r="C218" t="s">
        <v>23</v>
      </c>
      <c r="D218">
        <v>8</v>
      </c>
      <c r="E218">
        <v>23</v>
      </c>
      <c r="F218">
        <v>61</v>
      </c>
      <c r="G218">
        <f t="shared" si="3"/>
        <v>46</v>
      </c>
      <c r="H218" s="48">
        <f>VLOOKUP(Tab_ConsoBar[[#This Row],[Boissons]],TabListeProduits[],3,0)</f>
        <v>4.5</v>
      </c>
      <c r="I218" s="48">
        <f>VLOOKUP(Tab_ConsoBar[[#This Row],[Boissons]],TabListeProduits[],2,0)</f>
        <v>2.48</v>
      </c>
      <c r="J218" s="48">
        <f>(Tab_ConsoBar[[#This Row],[Prix de vente]]-Tab_ConsoBar[[#This Row],[Prix Achat]])*Tab_ConsoBar[[#This Row],[Boissons Consommées]]</f>
        <v>92.92</v>
      </c>
      <c r="K218" s="48">
        <f>Tab_ConsoBar[[#This Row],[Boissons Consommées]]*Tab_ConsoBar[[#This Row],[Prix de vente]]</f>
        <v>207</v>
      </c>
      <c r="L218" t="str">
        <f>TEXT(Tab_ConsoBar[[#This Row],[Date]],"mmmm")</f>
        <v>décembre</v>
      </c>
      <c r="M218">
        <f>YEAR(Tab_ConsoBar[[#This Row],[Date]])</f>
        <v>2016</v>
      </c>
    </row>
    <row r="219" spans="1:13" x14ac:dyDescent="0.3">
      <c r="A219">
        <v>217</v>
      </c>
      <c r="B219" s="47">
        <v>42734</v>
      </c>
      <c r="C219" t="s">
        <v>5</v>
      </c>
      <c r="D219">
        <v>10</v>
      </c>
      <c r="E219">
        <v>18</v>
      </c>
      <c r="F219">
        <v>222</v>
      </c>
      <c r="G219">
        <f t="shared" si="3"/>
        <v>214</v>
      </c>
      <c r="H219" s="48">
        <f>VLOOKUP(Tab_ConsoBar[[#This Row],[Boissons]],TabListeProduits[],3,0)</f>
        <v>3</v>
      </c>
      <c r="I219" s="48">
        <f>VLOOKUP(Tab_ConsoBar[[#This Row],[Boissons]],TabListeProduits[],2,0)</f>
        <v>1.58</v>
      </c>
      <c r="J219" s="48">
        <f>(Tab_ConsoBar[[#This Row],[Prix de vente]]-Tab_ConsoBar[[#This Row],[Prix Achat]])*Tab_ConsoBar[[#This Row],[Boissons Consommées]]</f>
        <v>303.88</v>
      </c>
      <c r="K219" s="48">
        <f>Tab_ConsoBar[[#This Row],[Boissons Consommées]]*Tab_ConsoBar[[#This Row],[Prix de vente]]</f>
        <v>642</v>
      </c>
      <c r="L219" t="str">
        <f>TEXT(Tab_ConsoBar[[#This Row],[Date]],"mmmm")</f>
        <v>décembre</v>
      </c>
      <c r="M219">
        <f>YEAR(Tab_ConsoBar[[#This Row],[Date]])</f>
        <v>2016</v>
      </c>
    </row>
    <row r="220" spans="1:13" x14ac:dyDescent="0.3">
      <c r="A220">
        <v>218</v>
      </c>
      <c r="B220" s="47">
        <v>42734</v>
      </c>
      <c r="C220" t="s">
        <v>3</v>
      </c>
      <c r="D220">
        <v>3.5</v>
      </c>
      <c r="E220">
        <v>2.5</v>
      </c>
      <c r="F220">
        <v>35</v>
      </c>
      <c r="G220">
        <f t="shared" si="3"/>
        <v>36</v>
      </c>
      <c r="H220" s="48">
        <f>VLOOKUP(Tab_ConsoBar[[#This Row],[Boissons]],TabListeProduits[],3,0)</f>
        <v>3</v>
      </c>
      <c r="I220" s="48">
        <f>VLOOKUP(Tab_ConsoBar[[#This Row],[Boissons]],TabListeProduits[],2,0)</f>
        <v>1.5</v>
      </c>
      <c r="J220" s="48">
        <f>(Tab_ConsoBar[[#This Row],[Prix de vente]]-Tab_ConsoBar[[#This Row],[Prix Achat]])*Tab_ConsoBar[[#This Row],[Boissons Consommées]]</f>
        <v>54</v>
      </c>
      <c r="K220" s="48">
        <f>Tab_ConsoBar[[#This Row],[Boissons Consommées]]*Tab_ConsoBar[[#This Row],[Prix de vente]]</f>
        <v>108</v>
      </c>
      <c r="L220" t="str">
        <f>TEXT(Tab_ConsoBar[[#This Row],[Date]],"mmmm")</f>
        <v>décembre</v>
      </c>
      <c r="M220">
        <f>YEAR(Tab_ConsoBar[[#This Row],[Date]])</f>
        <v>2016</v>
      </c>
    </row>
    <row r="221" spans="1:13" x14ac:dyDescent="0.3">
      <c r="A221">
        <v>219</v>
      </c>
      <c r="B221" s="47">
        <v>42734</v>
      </c>
      <c r="C221" t="s">
        <v>7</v>
      </c>
      <c r="D221">
        <v>22</v>
      </c>
      <c r="E221">
        <v>13</v>
      </c>
      <c r="F221">
        <v>0</v>
      </c>
      <c r="G221">
        <f t="shared" si="3"/>
        <v>9</v>
      </c>
      <c r="H221" s="48">
        <f>VLOOKUP(Tab_ConsoBar[[#This Row],[Boissons]],TabListeProduits[],3,0)</f>
        <v>1.5</v>
      </c>
      <c r="I221" s="48">
        <f>VLOOKUP(Tab_ConsoBar[[#This Row],[Boissons]],TabListeProduits[],2,0)</f>
        <v>0.46</v>
      </c>
      <c r="J221" s="48">
        <f>(Tab_ConsoBar[[#This Row],[Prix de vente]]-Tab_ConsoBar[[#This Row],[Prix Achat]])*Tab_ConsoBar[[#This Row],[Boissons Consommées]]</f>
        <v>9.36</v>
      </c>
      <c r="K221" s="48">
        <f>Tab_ConsoBar[[#This Row],[Boissons Consommées]]*Tab_ConsoBar[[#This Row],[Prix de vente]]</f>
        <v>13.5</v>
      </c>
      <c r="L221" t="str">
        <f>TEXT(Tab_ConsoBar[[#This Row],[Date]],"mmmm")</f>
        <v>décembre</v>
      </c>
      <c r="M221">
        <f>YEAR(Tab_ConsoBar[[#This Row],[Date]])</f>
        <v>2016</v>
      </c>
    </row>
    <row r="222" spans="1:13" x14ac:dyDescent="0.3">
      <c r="A222">
        <v>220</v>
      </c>
      <c r="B222" s="47">
        <v>42734</v>
      </c>
      <c r="C222" t="s">
        <v>8</v>
      </c>
      <c r="D222">
        <v>20</v>
      </c>
      <c r="E222">
        <v>23</v>
      </c>
      <c r="F222">
        <v>70</v>
      </c>
      <c r="G222">
        <f t="shared" si="3"/>
        <v>67</v>
      </c>
      <c r="H222" s="48">
        <f>VLOOKUP(Tab_ConsoBar[[#This Row],[Boissons]],TabListeProduits[],3,0)</f>
        <v>1.5</v>
      </c>
      <c r="I222" s="48">
        <f>VLOOKUP(Tab_ConsoBar[[#This Row],[Boissons]],TabListeProduits[],2,0)</f>
        <v>0.5</v>
      </c>
      <c r="J222" s="48">
        <f>(Tab_ConsoBar[[#This Row],[Prix de vente]]-Tab_ConsoBar[[#This Row],[Prix Achat]])*Tab_ConsoBar[[#This Row],[Boissons Consommées]]</f>
        <v>67</v>
      </c>
      <c r="K222" s="48">
        <f>Tab_ConsoBar[[#This Row],[Boissons Consommées]]*Tab_ConsoBar[[#This Row],[Prix de vente]]</f>
        <v>100.5</v>
      </c>
      <c r="L222" t="str">
        <f>TEXT(Tab_ConsoBar[[#This Row],[Date]],"mmmm")</f>
        <v>décembre</v>
      </c>
      <c r="M222">
        <f>YEAR(Tab_ConsoBar[[#This Row],[Date]])</f>
        <v>2016</v>
      </c>
    </row>
    <row r="223" spans="1:13" x14ac:dyDescent="0.3">
      <c r="A223">
        <v>221</v>
      </c>
      <c r="B223" s="47">
        <v>42734</v>
      </c>
      <c r="C223" t="s">
        <v>9</v>
      </c>
      <c r="D223">
        <v>13</v>
      </c>
      <c r="E223">
        <v>11</v>
      </c>
      <c r="F223">
        <v>0</v>
      </c>
      <c r="G223">
        <f t="shared" si="3"/>
        <v>2</v>
      </c>
      <c r="H223" s="48">
        <f>VLOOKUP(Tab_ConsoBar[[#This Row],[Boissons]],TabListeProduits[],3,0)</f>
        <v>0</v>
      </c>
      <c r="I223" s="48">
        <f>VLOOKUP(Tab_ConsoBar[[#This Row],[Boissons]],TabListeProduits[],2,0)</f>
        <v>0</v>
      </c>
      <c r="J223" s="48">
        <f>(Tab_ConsoBar[[#This Row],[Prix de vente]]-Tab_ConsoBar[[#This Row],[Prix Achat]])*Tab_ConsoBar[[#This Row],[Boissons Consommées]]</f>
        <v>0</v>
      </c>
      <c r="K223" s="48">
        <f>Tab_ConsoBar[[#This Row],[Boissons Consommées]]*Tab_ConsoBar[[#This Row],[Prix de vente]]</f>
        <v>0</v>
      </c>
      <c r="L223" t="str">
        <f>TEXT(Tab_ConsoBar[[#This Row],[Date]],"mmmm")</f>
        <v>décembre</v>
      </c>
      <c r="M223">
        <f>YEAR(Tab_ConsoBar[[#This Row],[Date]])</f>
        <v>2016</v>
      </c>
    </row>
    <row r="224" spans="1:13" x14ac:dyDescent="0.3">
      <c r="A224">
        <v>222</v>
      </c>
      <c r="B224" s="47">
        <v>42734</v>
      </c>
      <c r="C224" t="s">
        <v>10</v>
      </c>
      <c r="D224">
        <v>2</v>
      </c>
      <c r="E224">
        <v>4</v>
      </c>
      <c r="F224">
        <v>10</v>
      </c>
      <c r="G224">
        <f t="shared" si="3"/>
        <v>8</v>
      </c>
      <c r="H224" s="48">
        <f>VLOOKUP(Tab_ConsoBar[[#This Row],[Boissons]],TabListeProduits[],3,0)</f>
        <v>1.5</v>
      </c>
      <c r="I224" s="48">
        <f>VLOOKUP(Tab_ConsoBar[[#This Row],[Boissons]],TabListeProduits[],2,0)</f>
        <v>0.56999999999999995</v>
      </c>
      <c r="J224" s="48">
        <f>(Tab_ConsoBar[[#This Row],[Prix de vente]]-Tab_ConsoBar[[#This Row],[Prix Achat]])*Tab_ConsoBar[[#This Row],[Boissons Consommées]]</f>
        <v>7.44</v>
      </c>
      <c r="K224" s="48">
        <f>Tab_ConsoBar[[#This Row],[Boissons Consommées]]*Tab_ConsoBar[[#This Row],[Prix de vente]]</f>
        <v>12</v>
      </c>
      <c r="L224" t="str">
        <f>TEXT(Tab_ConsoBar[[#This Row],[Date]],"mmmm")</f>
        <v>décembre</v>
      </c>
      <c r="M224">
        <f>YEAR(Tab_ConsoBar[[#This Row],[Date]])</f>
        <v>2016</v>
      </c>
    </row>
    <row r="225" spans="1:13" x14ac:dyDescent="0.3">
      <c r="A225">
        <v>223</v>
      </c>
      <c r="B225" s="47">
        <v>42734</v>
      </c>
      <c r="C225" t="s">
        <v>11</v>
      </c>
      <c r="D225">
        <v>15</v>
      </c>
      <c r="E225">
        <v>0</v>
      </c>
      <c r="F225">
        <v>0</v>
      </c>
      <c r="G225">
        <f t="shared" si="3"/>
        <v>15</v>
      </c>
      <c r="H225" s="48">
        <f>VLOOKUP(Tab_ConsoBar[[#This Row],[Boissons]],TabListeProduits[],3,0)</f>
        <v>0.6</v>
      </c>
      <c r="I225" s="48">
        <f>VLOOKUP(Tab_ConsoBar[[#This Row],[Boissons]],TabListeProduits[],2,0)</f>
        <v>0.14000000000000001</v>
      </c>
      <c r="J225" s="48">
        <f>(Tab_ConsoBar[[#This Row],[Prix de vente]]-Tab_ConsoBar[[#This Row],[Prix Achat]])*Tab_ConsoBar[[#This Row],[Boissons Consommées]]</f>
        <v>6.8999999999999995</v>
      </c>
      <c r="K225" s="48">
        <f>Tab_ConsoBar[[#This Row],[Boissons Consommées]]*Tab_ConsoBar[[#This Row],[Prix de vente]]</f>
        <v>9</v>
      </c>
      <c r="L225" t="str">
        <f>TEXT(Tab_ConsoBar[[#This Row],[Date]],"mmmm")</f>
        <v>décembre</v>
      </c>
      <c r="M225">
        <f>YEAR(Tab_ConsoBar[[#This Row],[Date]])</f>
        <v>2016</v>
      </c>
    </row>
    <row r="226" spans="1:13" x14ac:dyDescent="0.3">
      <c r="A226">
        <v>224</v>
      </c>
      <c r="B226" s="47">
        <v>42734</v>
      </c>
      <c r="C226" t="s">
        <v>12</v>
      </c>
      <c r="D226">
        <v>6</v>
      </c>
      <c r="E226">
        <v>11</v>
      </c>
      <c r="F226">
        <v>12</v>
      </c>
      <c r="G226">
        <f t="shared" si="3"/>
        <v>7</v>
      </c>
      <c r="H226" s="48">
        <f>VLOOKUP(Tab_ConsoBar[[#This Row],[Boissons]],TabListeProduits[],3,0)</f>
        <v>10</v>
      </c>
      <c r="I226" s="48">
        <f>VLOOKUP(Tab_ConsoBar[[#This Row],[Boissons]],TabListeProduits[],2,0)</f>
        <v>7.56</v>
      </c>
      <c r="J226" s="48">
        <f>(Tab_ConsoBar[[#This Row],[Prix de vente]]-Tab_ConsoBar[[#This Row],[Prix Achat]])*Tab_ConsoBar[[#This Row],[Boissons Consommées]]</f>
        <v>17.080000000000002</v>
      </c>
      <c r="K226" s="48">
        <f>Tab_ConsoBar[[#This Row],[Boissons Consommées]]*Tab_ConsoBar[[#This Row],[Prix de vente]]</f>
        <v>70</v>
      </c>
      <c r="L226" t="str">
        <f>TEXT(Tab_ConsoBar[[#This Row],[Date]],"mmmm")</f>
        <v>décembre</v>
      </c>
      <c r="M226">
        <f>YEAR(Tab_ConsoBar[[#This Row],[Date]])</f>
        <v>2016</v>
      </c>
    </row>
    <row r="227" spans="1:13" x14ac:dyDescent="0.3">
      <c r="A227">
        <v>225</v>
      </c>
      <c r="B227" s="47">
        <v>42734</v>
      </c>
      <c r="C227" t="s">
        <v>13</v>
      </c>
      <c r="D227">
        <v>23</v>
      </c>
      <c r="E227">
        <v>28</v>
      </c>
      <c r="F227">
        <v>39</v>
      </c>
      <c r="G227">
        <f t="shared" si="3"/>
        <v>34</v>
      </c>
      <c r="H227" s="48">
        <f>VLOOKUP(Tab_ConsoBar[[#This Row],[Boissons]],TabListeProduits[],3,0)</f>
        <v>1.5</v>
      </c>
      <c r="I227" s="48">
        <f>VLOOKUP(Tab_ConsoBar[[#This Row],[Boissons]],TabListeProduits[],2,0)</f>
        <v>0.68</v>
      </c>
      <c r="J227" s="48">
        <f>(Tab_ConsoBar[[#This Row],[Prix de vente]]-Tab_ConsoBar[[#This Row],[Prix Achat]])*Tab_ConsoBar[[#This Row],[Boissons Consommées]]</f>
        <v>27.88</v>
      </c>
      <c r="K227" s="48">
        <f>Tab_ConsoBar[[#This Row],[Boissons Consommées]]*Tab_ConsoBar[[#This Row],[Prix de vente]]</f>
        <v>51</v>
      </c>
      <c r="L227" t="str">
        <f>TEXT(Tab_ConsoBar[[#This Row],[Date]],"mmmm")</f>
        <v>décembre</v>
      </c>
      <c r="M227">
        <f>YEAR(Tab_ConsoBar[[#This Row],[Date]])</f>
        <v>2016</v>
      </c>
    </row>
    <row r="228" spans="1:13" x14ac:dyDescent="0.3">
      <c r="A228">
        <v>226</v>
      </c>
      <c r="B228" s="47">
        <v>42734</v>
      </c>
      <c r="C228" t="s">
        <v>18</v>
      </c>
      <c r="D228">
        <v>0</v>
      </c>
      <c r="E228">
        <v>3</v>
      </c>
      <c r="F228">
        <v>25</v>
      </c>
      <c r="G228">
        <f t="shared" si="3"/>
        <v>22</v>
      </c>
      <c r="H228" s="48">
        <f>VLOOKUP(Tab_ConsoBar[[#This Row],[Boissons]],TabListeProduits[],3,0)</f>
        <v>0</v>
      </c>
      <c r="I228" s="48">
        <f>VLOOKUP(Tab_ConsoBar[[#This Row],[Boissons]],TabListeProduits[],2,0)</f>
        <v>0</v>
      </c>
      <c r="J228" s="48">
        <f>(Tab_ConsoBar[[#This Row],[Prix de vente]]-Tab_ConsoBar[[#This Row],[Prix Achat]])*Tab_ConsoBar[[#This Row],[Boissons Consommées]]</f>
        <v>0</v>
      </c>
      <c r="K228" s="48">
        <f>Tab_ConsoBar[[#This Row],[Boissons Consommées]]*Tab_ConsoBar[[#This Row],[Prix de vente]]</f>
        <v>0</v>
      </c>
      <c r="L228" t="str">
        <f>TEXT(Tab_ConsoBar[[#This Row],[Date]],"mmmm")</f>
        <v>décembre</v>
      </c>
      <c r="M228">
        <f>YEAR(Tab_ConsoBar[[#This Row],[Date]])</f>
        <v>2016</v>
      </c>
    </row>
    <row r="229" spans="1:13" x14ac:dyDescent="0.3">
      <c r="A229">
        <v>227</v>
      </c>
      <c r="B229" s="47">
        <v>42704</v>
      </c>
      <c r="C229" t="s">
        <v>6</v>
      </c>
      <c r="D229">
        <v>26.5</v>
      </c>
      <c r="E229">
        <v>17.5</v>
      </c>
      <c r="F229">
        <v>122</v>
      </c>
      <c r="G229">
        <f t="shared" si="3"/>
        <v>131</v>
      </c>
      <c r="H229" s="48">
        <f>VLOOKUP(Tab_ConsoBar[[#This Row],[Boissons]],TabListeProduits[],3,0)</f>
        <v>0</v>
      </c>
      <c r="I229" s="48">
        <f>VLOOKUP(Tab_ConsoBar[[#This Row],[Boissons]],TabListeProduits[],2,0)</f>
        <v>0</v>
      </c>
      <c r="J229" s="48">
        <f>(Tab_ConsoBar[[#This Row],[Prix de vente]]-Tab_ConsoBar[[#This Row],[Prix Achat]])*Tab_ConsoBar[[#This Row],[Boissons Consommées]]</f>
        <v>0</v>
      </c>
      <c r="K229" s="48">
        <f>Tab_ConsoBar[[#This Row],[Boissons Consommées]]*Tab_ConsoBar[[#This Row],[Prix de vente]]</f>
        <v>0</v>
      </c>
      <c r="L229" t="str">
        <f>TEXT(Tab_ConsoBar[[#This Row],[Date]],"mmmm")</f>
        <v>novembre</v>
      </c>
      <c r="M229">
        <f>YEAR(Tab_ConsoBar[[#This Row],[Date]])</f>
        <v>2016</v>
      </c>
    </row>
    <row r="230" spans="1:13" x14ac:dyDescent="0.3">
      <c r="A230">
        <v>228</v>
      </c>
      <c r="B230" s="47">
        <v>42704</v>
      </c>
      <c r="C230" t="s">
        <v>23</v>
      </c>
      <c r="D230">
        <v>23</v>
      </c>
      <c r="E230">
        <v>8</v>
      </c>
      <c r="F230">
        <v>80</v>
      </c>
      <c r="G230">
        <f t="shared" si="3"/>
        <v>95</v>
      </c>
      <c r="H230" s="48">
        <f>VLOOKUP(Tab_ConsoBar[[#This Row],[Boissons]],TabListeProduits[],3,0)</f>
        <v>4.5</v>
      </c>
      <c r="I230" s="48">
        <f>VLOOKUP(Tab_ConsoBar[[#This Row],[Boissons]],TabListeProduits[],2,0)</f>
        <v>2.48</v>
      </c>
      <c r="J230" s="48">
        <f>(Tab_ConsoBar[[#This Row],[Prix de vente]]-Tab_ConsoBar[[#This Row],[Prix Achat]])*Tab_ConsoBar[[#This Row],[Boissons Consommées]]</f>
        <v>191.9</v>
      </c>
      <c r="K230" s="48">
        <f>Tab_ConsoBar[[#This Row],[Boissons Consommées]]*Tab_ConsoBar[[#This Row],[Prix de vente]]</f>
        <v>427.5</v>
      </c>
      <c r="L230" t="str">
        <f>TEXT(Tab_ConsoBar[[#This Row],[Date]],"mmmm")</f>
        <v>novembre</v>
      </c>
      <c r="M230">
        <f>YEAR(Tab_ConsoBar[[#This Row],[Date]])</f>
        <v>2016</v>
      </c>
    </row>
    <row r="231" spans="1:13" x14ac:dyDescent="0.3">
      <c r="A231">
        <v>229</v>
      </c>
      <c r="B231" s="47">
        <v>42704</v>
      </c>
      <c r="C231" t="s">
        <v>5</v>
      </c>
      <c r="D231">
        <v>19</v>
      </c>
      <c r="E231">
        <v>10</v>
      </c>
      <c r="F231">
        <v>196</v>
      </c>
      <c r="G231">
        <f t="shared" si="3"/>
        <v>205</v>
      </c>
      <c r="H231" s="48">
        <f>VLOOKUP(Tab_ConsoBar[[#This Row],[Boissons]],TabListeProduits[],3,0)</f>
        <v>3</v>
      </c>
      <c r="I231" s="48">
        <f>VLOOKUP(Tab_ConsoBar[[#This Row],[Boissons]],TabListeProduits[],2,0)</f>
        <v>1.58</v>
      </c>
      <c r="J231" s="48">
        <f>(Tab_ConsoBar[[#This Row],[Prix de vente]]-Tab_ConsoBar[[#This Row],[Prix Achat]])*Tab_ConsoBar[[#This Row],[Boissons Consommées]]</f>
        <v>291.09999999999997</v>
      </c>
      <c r="K231" s="48">
        <f>Tab_ConsoBar[[#This Row],[Boissons Consommées]]*Tab_ConsoBar[[#This Row],[Prix de vente]]</f>
        <v>615</v>
      </c>
      <c r="L231" t="str">
        <f>TEXT(Tab_ConsoBar[[#This Row],[Date]],"mmmm")</f>
        <v>novembre</v>
      </c>
      <c r="M231">
        <f>YEAR(Tab_ConsoBar[[#This Row],[Date]])</f>
        <v>2016</v>
      </c>
    </row>
    <row r="232" spans="1:13" x14ac:dyDescent="0.3">
      <c r="A232">
        <v>230</v>
      </c>
      <c r="B232" s="47">
        <v>42704</v>
      </c>
      <c r="C232" t="s">
        <v>3</v>
      </c>
      <c r="D232">
        <v>5.5</v>
      </c>
      <c r="E232">
        <v>3.5</v>
      </c>
      <c r="F232">
        <v>38</v>
      </c>
      <c r="G232">
        <f t="shared" si="3"/>
        <v>40</v>
      </c>
      <c r="H232" s="48">
        <f>VLOOKUP(Tab_ConsoBar[[#This Row],[Boissons]],TabListeProduits[],3,0)</f>
        <v>3</v>
      </c>
      <c r="I232" s="48">
        <f>VLOOKUP(Tab_ConsoBar[[#This Row],[Boissons]],TabListeProduits[],2,0)</f>
        <v>1.5</v>
      </c>
      <c r="J232" s="48">
        <f>(Tab_ConsoBar[[#This Row],[Prix de vente]]-Tab_ConsoBar[[#This Row],[Prix Achat]])*Tab_ConsoBar[[#This Row],[Boissons Consommées]]</f>
        <v>60</v>
      </c>
      <c r="K232" s="48">
        <f>Tab_ConsoBar[[#This Row],[Boissons Consommées]]*Tab_ConsoBar[[#This Row],[Prix de vente]]</f>
        <v>120</v>
      </c>
      <c r="L232" t="str">
        <f>TEXT(Tab_ConsoBar[[#This Row],[Date]],"mmmm")</f>
        <v>novembre</v>
      </c>
      <c r="M232">
        <f>YEAR(Tab_ConsoBar[[#This Row],[Date]])</f>
        <v>2016</v>
      </c>
    </row>
    <row r="233" spans="1:13" x14ac:dyDescent="0.3">
      <c r="A233">
        <v>231</v>
      </c>
      <c r="B233" s="47">
        <v>42704</v>
      </c>
      <c r="C233" t="s">
        <v>7</v>
      </c>
      <c r="D233">
        <v>20</v>
      </c>
      <c r="E233">
        <v>22</v>
      </c>
      <c r="F233">
        <v>24</v>
      </c>
      <c r="G233">
        <f t="shared" si="3"/>
        <v>22</v>
      </c>
      <c r="H233" s="48">
        <f>VLOOKUP(Tab_ConsoBar[[#This Row],[Boissons]],TabListeProduits[],3,0)</f>
        <v>1.5</v>
      </c>
      <c r="I233" s="48">
        <f>VLOOKUP(Tab_ConsoBar[[#This Row],[Boissons]],TabListeProduits[],2,0)</f>
        <v>0.46</v>
      </c>
      <c r="J233" s="48">
        <f>(Tab_ConsoBar[[#This Row],[Prix de vente]]-Tab_ConsoBar[[#This Row],[Prix Achat]])*Tab_ConsoBar[[#This Row],[Boissons Consommées]]</f>
        <v>22.880000000000003</v>
      </c>
      <c r="K233" s="48">
        <f>Tab_ConsoBar[[#This Row],[Boissons Consommées]]*Tab_ConsoBar[[#This Row],[Prix de vente]]</f>
        <v>33</v>
      </c>
      <c r="L233" t="str">
        <f>TEXT(Tab_ConsoBar[[#This Row],[Date]],"mmmm")</f>
        <v>novembre</v>
      </c>
      <c r="M233">
        <f>YEAR(Tab_ConsoBar[[#This Row],[Date]])</f>
        <v>2016</v>
      </c>
    </row>
    <row r="234" spans="1:13" x14ac:dyDescent="0.3">
      <c r="A234">
        <v>232</v>
      </c>
      <c r="B234" s="47">
        <v>42704</v>
      </c>
      <c r="C234" t="s">
        <v>8</v>
      </c>
      <c r="D234">
        <v>16</v>
      </c>
      <c r="E234">
        <v>20</v>
      </c>
      <c r="F234">
        <v>122</v>
      </c>
      <c r="G234">
        <f t="shared" si="3"/>
        <v>118</v>
      </c>
      <c r="H234" s="48">
        <f>VLOOKUP(Tab_ConsoBar[[#This Row],[Boissons]],TabListeProduits[],3,0)</f>
        <v>1.5</v>
      </c>
      <c r="I234" s="48">
        <f>VLOOKUP(Tab_ConsoBar[[#This Row],[Boissons]],TabListeProduits[],2,0)</f>
        <v>0.5</v>
      </c>
      <c r="J234" s="48">
        <f>(Tab_ConsoBar[[#This Row],[Prix de vente]]-Tab_ConsoBar[[#This Row],[Prix Achat]])*Tab_ConsoBar[[#This Row],[Boissons Consommées]]</f>
        <v>118</v>
      </c>
      <c r="K234" s="48">
        <f>Tab_ConsoBar[[#This Row],[Boissons Consommées]]*Tab_ConsoBar[[#This Row],[Prix de vente]]</f>
        <v>177</v>
      </c>
      <c r="L234" t="str">
        <f>TEXT(Tab_ConsoBar[[#This Row],[Date]],"mmmm")</f>
        <v>novembre</v>
      </c>
      <c r="M234">
        <f>YEAR(Tab_ConsoBar[[#This Row],[Date]])</f>
        <v>2016</v>
      </c>
    </row>
    <row r="235" spans="1:13" x14ac:dyDescent="0.3">
      <c r="A235">
        <v>233</v>
      </c>
      <c r="B235" s="47">
        <v>42704</v>
      </c>
      <c r="C235" t="s">
        <v>9</v>
      </c>
      <c r="D235">
        <v>13</v>
      </c>
      <c r="E235">
        <v>13</v>
      </c>
      <c r="F235">
        <v>0</v>
      </c>
      <c r="G235">
        <f t="shared" si="3"/>
        <v>0</v>
      </c>
      <c r="H235" s="48">
        <f>VLOOKUP(Tab_ConsoBar[[#This Row],[Boissons]],TabListeProduits[],3,0)</f>
        <v>0</v>
      </c>
      <c r="I235" s="48">
        <f>VLOOKUP(Tab_ConsoBar[[#This Row],[Boissons]],TabListeProduits[],2,0)</f>
        <v>0</v>
      </c>
      <c r="J235" s="48">
        <f>(Tab_ConsoBar[[#This Row],[Prix de vente]]-Tab_ConsoBar[[#This Row],[Prix Achat]])*Tab_ConsoBar[[#This Row],[Boissons Consommées]]</f>
        <v>0</v>
      </c>
      <c r="K235" s="48">
        <f>Tab_ConsoBar[[#This Row],[Boissons Consommées]]*Tab_ConsoBar[[#This Row],[Prix de vente]]</f>
        <v>0</v>
      </c>
      <c r="L235" t="str">
        <f>TEXT(Tab_ConsoBar[[#This Row],[Date]],"mmmm")</f>
        <v>novembre</v>
      </c>
      <c r="M235">
        <f>YEAR(Tab_ConsoBar[[#This Row],[Date]])</f>
        <v>2016</v>
      </c>
    </row>
    <row r="236" spans="1:13" x14ac:dyDescent="0.3">
      <c r="A236">
        <v>234</v>
      </c>
      <c r="B236" s="47">
        <v>42704</v>
      </c>
      <c r="C236" t="s">
        <v>10</v>
      </c>
      <c r="D236">
        <v>11</v>
      </c>
      <c r="E236">
        <v>2</v>
      </c>
      <c r="F236">
        <v>0</v>
      </c>
      <c r="G236">
        <f t="shared" si="3"/>
        <v>9</v>
      </c>
      <c r="H236" s="48">
        <f>VLOOKUP(Tab_ConsoBar[[#This Row],[Boissons]],TabListeProduits[],3,0)</f>
        <v>1.5</v>
      </c>
      <c r="I236" s="48">
        <f>VLOOKUP(Tab_ConsoBar[[#This Row],[Boissons]],TabListeProduits[],2,0)</f>
        <v>0.56999999999999995</v>
      </c>
      <c r="J236" s="48">
        <f>(Tab_ConsoBar[[#This Row],[Prix de vente]]-Tab_ConsoBar[[#This Row],[Prix Achat]])*Tab_ConsoBar[[#This Row],[Boissons Consommées]]</f>
        <v>8.370000000000001</v>
      </c>
      <c r="K236" s="48">
        <f>Tab_ConsoBar[[#This Row],[Boissons Consommées]]*Tab_ConsoBar[[#This Row],[Prix de vente]]</f>
        <v>13.5</v>
      </c>
      <c r="L236" t="str">
        <f>TEXT(Tab_ConsoBar[[#This Row],[Date]],"mmmm")</f>
        <v>novembre</v>
      </c>
      <c r="M236">
        <f>YEAR(Tab_ConsoBar[[#This Row],[Date]])</f>
        <v>2016</v>
      </c>
    </row>
    <row r="237" spans="1:13" x14ac:dyDescent="0.3">
      <c r="A237">
        <v>235</v>
      </c>
      <c r="B237" s="47">
        <v>42704</v>
      </c>
      <c r="C237" t="s">
        <v>11</v>
      </c>
      <c r="D237">
        <v>11</v>
      </c>
      <c r="E237">
        <v>15</v>
      </c>
      <c r="F237">
        <v>29</v>
      </c>
      <c r="G237">
        <f t="shared" si="3"/>
        <v>25</v>
      </c>
      <c r="H237" s="48">
        <f>VLOOKUP(Tab_ConsoBar[[#This Row],[Boissons]],TabListeProduits[],3,0)</f>
        <v>0.6</v>
      </c>
      <c r="I237" s="48">
        <f>VLOOKUP(Tab_ConsoBar[[#This Row],[Boissons]],TabListeProduits[],2,0)</f>
        <v>0.14000000000000001</v>
      </c>
      <c r="J237" s="48">
        <f>(Tab_ConsoBar[[#This Row],[Prix de vente]]-Tab_ConsoBar[[#This Row],[Prix Achat]])*Tab_ConsoBar[[#This Row],[Boissons Consommées]]</f>
        <v>11.5</v>
      </c>
      <c r="K237" s="48">
        <f>Tab_ConsoBar[[#This Row],[Boissons Consommées]]*Tab_ConsoBar[[#This Row],[Prix de vente]]</f>
        <v>15</v>
      </c>
      <c r="L237" t="str">
        <f>TEXT(Tab_ConsoBar[[#This Row],[Date]],"mmmm")</f>
        <v>novembre</v>
      </c>
      <c r="M237">
        <f>YEAR(Tab_ConsoBar[[#This Row],[Date]])</f>
        <v>2016</v>
      </c>
    </row>
    <row r="238" spans="1:13" x14ac:dyDescent="0.3">
      <c r="A238">
        <v>236</v>
      </c>
      <c r="B238" s="47">
        <v>42704</v>
      </c>
      <c r="C238" t="s">
        <v>12</v>
      </c>
      <c r="D238">
        <v>8</v>
      </c>
      <c r="E238">
        <v>6</v>
      </c>
      <c r="F238">
        <v>5</v>
      </c>
      <c r="G238">
        <f t="shared" si="3"/>
        <v>7</v>
      </c>
      <c r="H238" s="48">
        <f>VLOOKUP(Tab_ConsoBar[[#This Row],[Boissons]],TabListeProduits[],3,0)</f>
        <v>10</v>
      </c>
      <c r="I238" s="48">
        <f>VLOOKUP(Tab_ConsoBar[[#This Row],[Boissons]],TabListeProduits[],2,0)</f>
        <v>7.56</v>
      </c>
      <c r="J238" s="48">
        <f>(Tab_ConsoBar[[#This Row],[Prix de vente]]-Tab_ConsoBar[[#This Row],[Prix Achat]])*Tab_ConsoBar[[#This Row],[Boissons Consommées]]</f>
        <v>17.080000000000002</v>
      </c>
      <c r="K238" s="48">
        <f>Tab_ConsoBar[[#This Row],[Boissons Consommées]]*Tab_ConsoBar[[#This Row],[Prix de vente]]</f>
        <v>70</v>
      </c>
      <c r="L238" t="str">
        <f>TEXT(Tab_ConsoBar[[#This Row],[Date]],"mmmm")</f>
        <v>novembre</v>
      </c>
      <c r="M238">
        <f>YEAR(Tab_ConsoBar[[#This Row],[Date]])</f>
        <v>2016</v>
      </c>
    </row>
    <row r="239" spans="1:13" x14ac:dyDescent="0.3">
      <c r="A239">
        <v>237</v>
      </c>
      <c r="B239" s="47">
        <v>42704</v>
      </c>
      <c r="C239" t="s">
        <v>14</v>
      </c>
      <c r="D239">
        <v>4</v>
      </c>
      <c r="E239">
        <v>0</v>
      </c>
      <c r="F239">
        <v>4</v>
      </c>
      <c r="G239">
        <f t="shared" si="3"/>
        <v>8</v>
      </c>
      <c r="H239" s="48">
        <f>VLOOKUP(Tab_ConsoBar[[#This Row],[Boissons]],TabListeProduits[],3,0)</f>
        <v>0.5</v>
      </c>
      <c r="I239" s="48">
        <f>VLOOKUP(Tab_ConsoBar[[#This Row],[Boissons]],TabListeProduits[],2,0)</f>
        <v>0.1</v>
      </c>
      <c r="J239" s="48">
        <f>(Tab_ConsoBar[[#This Row],[Prix de vente]]-Tab_ConsoBar[[#This Row],[Prix Achat]])*Tab_ConsoBar[[#This Row],[Boissons Consommées]]</f>
        <v>3.2</v>
      </c>
      <c r="K239" s="48">
        <f>Tab_ConsoBar[[#This Row],[Boissons Consommées]]*Tab_ConsoBar[[#This Row],[Prix de vente]]</f>
        <v>4</v>
      </c>
      <c r="L239" t="str">
        <f>TEXT(Tab_ConsoBar[[#This Row],[Date]],"mmmm")</f>
        <v>novembre</v>
      </c>
      <c r="M239">
        <f>YEAR(Tab_ConsoBar[[#This Row],[Date]])</f>
        <v>2016</v>
      </c>
    </row>
    <row r="240" spans="1:13" x14ac:dyDescent="0.3">
      <c r="A240">
        <v>238</v>
      </c>
      <c r="B240" s="47">
        <v>42673</v>
      </c>
      <c r="C240" t="s">
        <v>6</v>
      </c>
      <c r="D240">
        <v>20.5</v>
      </c>
      <c r="E240">
        <v>26.5</v>
      </c>
      <c r="F240">
        <v>129</v>
      </c>
      <c r="G240">
        <f t="shared" si="3"/>
        <v>123</v>
      </c>
      <c r="H240" s="48">
        <f>VLOOKUP(Tab_ConsoBar[[#This Row],[Boissons]],TabListeProduits[],3,0)</f>
        <v>0</v>
      </c>
      <c r="I240" s="48">
        <f>VLOOKUP(Tab_ConsoBar[[#This Row],[Boissons]],TabListeProduits[],2,0)</f>
        <v>0</v>
      </c>
      <c r="J240" s="48">
        <f>(Tab_ConsoBar[[#This Row],[Prix de vente]]-Tab_ConsoBar[[#This Row],[Prix Achat]])*Tab_ConsoBar[[#This Row],[Boissons Consommées]]</f>
        <v>0</v>
      </c>
      <c r="K240" s="48">
        <f>Tab_ConsoBar[[#This Row],[Boissons Consommées]]*Tab_ConsoBar[[#This Row],[Prix de vente]]</f>
        <v>0</v>
      </c>
      <c r="L240" t="str">
        <f>TEXT(Tab_ConsoBar[[#This Row],[Date]],"mmmm")</f>
        <v>octobre</v>
      </c>
      <c r="M240">
        <f>YEAR(Tab_ConsoBar[[#This Row],[Date]])</f>
        <v>2016</v>
      </c>
    </row>
    <row r="241" spans="1:13" x14ac:dyDescent="0.3">
      <c r="A241">
        <v>239</v>
      </c>
      <c r="B241" s="47">
        <v>42673</v>
      </c>
      <c r="C241" t="s">
        <v>23</v>
      </c>
      <c r="D241">
        <v>22</v>
      </c>
      <c r="E241">
        <v>23</v>
      </c>
      <c r="F241">
        <v>59</v>
      </c>
      <c r="G241">
        <f t="shared" si="3"/>
        <v>58</v>
      </c>
      <c r="H241" s="48">
        <f>VLOOKUP(Tab_ConsoBar[[#This Row],[Boissons]],TabListeProduits[],3,0)</f>
        <v>4.5</v>
      </c>
      <c r="I241" s="48">
        <f>VLOOKUP(Tab_ConsoBar[[#This Row],[Boissons]],TabListeProduits[],2,0)</f>
        <v>2.48</v>
      </c>
      <c r="J241" s="48">
        <f>(Tab_ConsoBar[[#This Row],[Prix de vente]]-Tab_ConsoBar[[#This Row],[Prix Achat]])*Tab_ConsoBar[[#This Row],[Boissons Consommées]]</f>
        <v>117.16</v>
      </c>
      <c r="K241" s="48">
        <f>Tab_ConsoBar[[#This Row],[Boissons Consommées]]*Tab_ConsoBar[[#This Row],[Prix de vente]]</f>
        <v>261</v>
      </c>
      <c r="L241" t="str">
        <f>TEXT(Tab_ConsoBar[[#This Row],[Date]],"mmmm")</f>
        <v>octobre</v>
      </c>
      <c r="M241">
        <f>YEAR(Tab_ConsoBar[[#This Row],[Date]])</f>
        <v>2016</v>
      </c>
    </row>
    <row r="242" spans="1:13" x14ac:dyDescent="0.3">
      <c r="A242">
        <v>240</v>
      </c>
      <c r="B242" s="47">
        <v>42673</v>
      </c>
      <c r="C242" t="s">
        <v>5</v>
      </c>
      <c r="D242">
        <v>16.5</v>
      </c>
      <c r="E242">
        <v>19</v>
      </c>
      <c r="F242">
        <v>180</v>
      </c>
      <c r="G242">
        <f t="shared" si="3"/>
        <v>177.5</v>
      </c>
      <c r="H242" s="48">
        <f>VLOOKUP(Tab_ConsoBar[[#This Row],[Boissons]],TabListeProduits[],3,0)</f>
        <v>3</v>
      </c>
      <c r="I242" s="48">
        <f>VLOOKUP(Tab_ConsoBar[[#This Row],[Boissons]],TabListeProduits[],2,0)</f>
        <v>1.58</v>
      </c>
      <c r="J242" s="48">
        <f>(Tab_ConsoBar[[#This Row],[Prix de vente]]-Tab_ConsoBar[[#This Row],[Prix Achat]])*Tab_ConsoBar[[#This Row],[Boissons Consommées]]</f>
        <v>252.04999999999998</v>
      </c>
      <c r="K242" s="48">
        <f>Tab_ConsoBar[[#This Row],[Boissons Consommées]]*Tab_ConsoBar[[#This Row],[Prix de vente]]</f>
        <v>532.5</v>
      </c>
      <c r="L242" t="str">
        <f>TEXT(Tab_ConsoBar[[#This Row],[Date]],"mmmm")</f>
        <v>octobre</v>
      </c>
      <c r="M242">
        <f>YEAR(Tab_ConsoBar[[#This Row],[Date]])</f>
        <v>2016</v>
      </c>
    </row>
    <row r="243" spans="1:13" x14ac:dyDescent="0.3">
      <c r="A243">
        <v>241</v>
      </c>
      <c r="B243" s="47">
        <v>42673</v>
      </c>
      <c r="C243" t="s">
        <v>3</v>
      </c>
      <c r="D243">
        <v>11</v>
      </c>
      <c r="E243">
        <v>5.5</v>
      </c>
      <c r="F243">
        <v>7</v>
      </c>
      <c r="G243">
        <f t="shared" si="3"/>
        <v>12.5</v>
      </c>
      <c r="H243" s="48">
        <f>VLOOKUP(Tab_ConsoBar[[#This Row],[Boissons]],TabListeProduits[],3,0)</f>
        <v>3</v>
      </c>
      <c r="I243" s="48">
        <f>VLOOKUP(Tab_ConsoBar[[#This Row],[Boissons]],TabListeProduits[],2,0)</f>
        <v>1.5</v>
      </c>
      <c r="J243" s="48">
        <f>(Tab_ConsoBar[[#This Row],[Prix de vente]]-Tab_ConsoBar[[#This Row],[Prix Achat]])*Tab_ConsoBar[[#This Row],[Boissons Consommées]]</f>
        <v>18.75</v>
      </c>
      <c r="K243" s="48">
        <f>Tab_ConsoBar[[#This Row],[Boissons Consommées]]*Tab_ConsoBar[[#This Row],[Prix de vente]]</f>
        <v>37.5</v>
      </c>
      <c r="L243" t="str">
        <f>TEXT(Tab_ConsoBar[[#This Row],[Date]],"mmmm")</f>
        <v>octobre</v>
      </c>
      <c r="M243">
        <f>YEAR(Tab_ConsoBar[[#This Row],[Date]])</f>
        <v>2016</v>
      </c>
    </row>
    <row r="244" spans="1:13" x14ac:dyDescent="0.3">
      <c r="A244">
        <v>242</v>
      </c>
      <c r="B244" s="47">
        <v>42673</v>
      </c>
      <c r="C244" t="s">
        <v>7</v>
      </c>
      <c r="D244">
        <v>17</v>
      </c>
      <c r="E244">
        <v>20</v>
      </c>
      <c r="F244">
        <v>20</v>
      </c>
      <c r="G244">
        <f t="shared" si="3"/>
        <v>17</v>
      </c>
      <c r="H244" s="48">
        <f>VLOOKUP(Tab_ConsoBar[[#This Row],[Boissons]],TabListeProduits[],3,0)</f>
        <v>1.5</v>
      </c>
      <c r="I244" s="48">
        <f>VLOOKUP(Tab_ConsoBar[[#This Row],[Boissons]],TabListeProduits[],2,0)</f>
        <v>0.46</v>
      </c>
      <c r="J244" s="48">
        <f>(Tab_ConsoBar[[#This Row],[Prix de vente]]-Tab_ConsoBar[[#This Row],[Prix Achat]])*Tab_ConsoBar[[#This Row],[Boissons Consommées]]</f>
        <v>17.68</v>
      </c>
      <c r="K244" s="48">
        <f>Tab_ConsoBar[[#This Row],[Boissons Consommées]]*Tab_ConsoBar[[#This Row],[Prix de vente]]</f>
        <v>25.5</v>
      </c>
      <c r="L244" t="str">
        <f>TEXT(Tab_ConsoBar[[#This Row],[Date]],"mmmm")</f>
        <v>octobre</v>
      </c>
      <c r="M244">
        <f>YEAR(Tab_ConsoBar[[#This Row],[Date]])</f>
        <v>2016</v>
      </c>
    </row>
    <row r="245" spans="1:13" x14ac:dyDescent="0.3">
      <c r="A245">
        <v>243</v>
      </c>
      <c r="B245" s="47">
        <v>42673</v>
      </c>
      <c r="C245" t="s">
        <v>8</v>
      </c>
      <c r="D245">
        <v>20</v>
      </c>
      <c r="E245">
        <v>16</v>
      </c>
      <c r="F245">
        <v>120</v>
      </c>
      <c r="G245">
        <f t="shared" si="3"/>
        <v>124</v>
      </c>
      <c r="H245" s="48">
        <f>VLOOKUP(Tab_ConsoBar[[#This Row],[Boissons]],TabListeProduits[],3,0)</f>
        <v>1.5</v>
      </c>
      <c r="I245" s="48">
        <f>VLOOKUP(Tab_ConsoBar[[#This Row],[Boissons]],TabListeProduits[],2,0)</f>
        <v>0.5</v>
      </c>
      <c r="J245" s="48">
        <f>(Tab_ConsoBar[[#This Row],[Prix de vente]]-Tab_ConsoBar[[#This Row],[Prix Achat]])*Tab_ConsoBar[[#This Row],[Boissons Consommées]]</f>
        <v>124</v>
      </c>
      <c r="K245" s="48">
        <f>Tab_ConsoBar[[#This Row],[Boissons Consommées]]*Tab_ConsoBar[[#This Row],[Prix de vente]]</f>
        <v>186</v>
      </c>
      <c r="L245" t="str">
        <f>TEXT(Tab_ConsoBar[[#This Row],[Date]],"mmmm")</f>
        <v>octobre</v>
      </c>
      <c r="M245">
        <f>YEAR(Tab_ConsoBar[[#This Row],[Date]])</f>
        <v>2016</v>
      </c>
    </row>
    <row r="246" spans="1:13" x14ac:dyDescent="0.3">
      <c r="A246">
        <v>244</v>
      </c>
      <c r="B246" s="47">
        <v>42673</v>
      </c>
      <c r="C246" t="s">
        <v>9</v>
      </c>
      <c r="D246">
        <v>7</v>
      </c>
      <c r="E246">
        <v>13</v>
      </c>
      <c r="F246">
        <v>6</v>
      </c>
      <c r="G246">
        <f t="shared" si="3"/>
        <v>0</v>
      </c>
      <c r="H246" s="48">
        <f>VLOOKUP(Tab_ConsoBar[[#This Row],[Boissons]],TabListeProduits[],3,0)</f>
        <v>0</v>
      </c>
      <c r="I246" s="48">
        <f>VLOOKUP(Tab_ConsoBar[[#This Row],[Boissons]],TabListeProduits[],2,0)</f>
        <v>0</v>
      </c>
      <c r="J246" s="48">
        <f>(Tab_ConsoBar[[#This Row],[Prix de vente]]-Tab_ConsoBar[[#This Row],[Prix Achat]])*Tab_ConsoBar[[#This Row],[Boissons Consommées]]</f>
        <v>0</v>
      </c>
      <c r="K246" s="48">
        <f>Tab_ConsoBar[[#This Row],[Boissons Consommées]]*Tab_ConsoBar[[#This Row],[Prix de vente]]</f>
        <v>0</v>
      </c>
      <c r="L246" t="str">
        <f>TEXT(Tab_ConsoBar[[#This Row],[Date]],"mmmm")</f>
        <v>octobre</v>
      </c>
      <c r="M246">
        <f>YEAR(Tab_ConsoBar[[#This Row],[Date]])</f>
        <v>2016</v>
      </c>
    </row>
    <row r="247" spans="1:13" x14ac:dyDescent="0.3">
      <c r="A247">
        <v>245</v>
      </c>
      <c r="B247" s="47">
        <v>42673</v>
      </c>
      <c r="C247" t="s">
        <v>10</v>
      </c>
      <c r="D247">
        <v>0</v>
      </c>
      <c r="E247">
        <v>11</v>
      </c>
      <c r="F247">
        <v>18</v>
      </c>
      <c r="G247">
        <f t="shared" si="3"/>
        <v>7</v>
      </c>
      <c r="H247" s="48">
        <f>VLOOKUP(Tab_ConsoBar[[#This Row],[Boissons]],TabListeProduits[],3,0)</f>
        <v>1.5</v>
      </c>
      <c r="I247" s="48">
        <f>VLOOKUP(Tab_ConsoBar[[#This Row],[Boissons]],TabListeProduits[],2,0)</f>
        <v>0.56999999999999995</v>
      </c>
      <c r="J247" s="48">
        <f>(Tab_ConsoBar[[#This Row],[Prix de vente]]-Tab_ConsoBar[[#This Row],[Prix Achat]])*Tab_ConsoBar[[#This Row],[Boissons Consommées]]</f>
        <v>6.5100000000000007</v>
      </c>
      <c r="K247" s="48">
        <f>Tab_ConsoBar[[#This Row],[Boissons Consommées]]*Tab_ConsoBar[[#This Row],[Prix de vente]]</f>
        <v>10.5</v>
      </c>
      <c r="L247" t="str">
        <f>TEXT(Tab_ConsoBar[[#This Row],[Date]],"mmmm")</f>
        <v>octobre</v>
      </c>
      <c r="M247">
        <f>YEAR(Tab_ConsoBar[[#This Row],[Date]])</f>
        <v>2016</v>
      </c>
    </row>
    <row r="248" spans="1:13" x14ac:dyDescent="0.3">
      <c r="A248">
        <v>246</v>
      </c>
      <c r="B248" s="47">
        <v>42673</v>
      </c>
      <c r="C248" t="s">
        <v>11</v>
      </c>
      <c r="D248">
        <v>9</v>
      </c>
      <c r="E248">
        <v>11</v>
      </c>
      <c r="F248">
        <v>14</v>
      </c>
      <c r="G248">
        <f t="shared" si="3"/>
        <v>12</v>
      </c>
      <c r="H248" s="48">
        <f>VLOOKUP(Tab_ConsoBar[[#This Row],[Boissons]],TabListeProduits[],3,0)</f>
        <v>0.6</v>
      </c>
      <c r="I248" s="48">
        <f>VLOOKUP(Tab_ConsoBar[[#This Row],[Boissons]],TabListeProduits[],2,0)</f>
        <v>0.14000000000000001</v>
      </c>
      <c r="J248" s="48">
        <f>(Tab_ConsoBar[[#This Row],[Prix de vente]]-Tab_ConsoBar[[#This Row],[Prix Achat]])*Tab_ConsoBar[[#This Row],[Boissons Consommées]]</f>
        <v>5.52</v>
      </c>
      <c r="K248" s="48">
        <f>Tab_ConsoBar[[#This Row],[Boissons Consommées]]*Tab_ConsoBar[[#This Row],[Prix de vente]]</f>
        <v>7.1999999999999993</v>
      </c>
      <c r="L248" t="str">
        <f>TEXT(Tab_ConsoBar[[#This Row],[Date]],"mmmm")</f>
        <v>octobre</v>
      </c>
      <c r="M248">
        <f>YEAR(Tab_ConsoBar[[#This Row],[Date]])</f>
        <v>2016</v>
      </c>
    </row>
    <row r="249" spans="1:13" x14ac:dyDescent="0.3">
      <c r="A249">
        <v>247</v>
      </c>
      <c r="B249" s="47">
        <v>42673</v>
      </c>
      <c r="C249" t="s">
        <v>12</v>
      </c>
      <c r="D249">
        <v>10</v>
      </c>
      <c r="E249">
        <v>8</v>
      </c>
      <c r="F249">
        <v>0</v>
      </c>
      <c r="G249">
        <f t="shared" si="3"/>
        <v>2</v>
      </c>
      <c r="H249" s="48">
        <f>VLOOKUP(Tab_ConsoBar[[#This Row],[Boissons]],TabListeProduits[],3,0)</f>
        <v>10</v>
      </c>
      <c r="I249" s="48">
        <f>VLOOKUP(Tab_ConsoBar[[#This Row],[Boissons]],TabListeProduits[],2,0)</f>
        <v>7.56</v>
      </c>
      <c r="J249" s="48">
        <f>(Tab_ConsoBar[[#This Row],[Prix de vente]]-Tab_ConsoBar[[#This Row],[Prix Achat]])*Tab_ConsoBar[[#This Row],[Boissons Consommées]]</f>
        <v>4.8800000000000008</v>
      </c>
      <c r="K249" s="48">
        <f>Tab_ConsoBar[[#This Row],[Boissons Consommées]]*Tab_ConsoBar[[#This Row],[Prix de vente]]</f>
        <v>20</v>
      </c>
      <c r="L249" t="str">
        <f>TEXT(Tab_ConsoBar[[#This Row],[Date]],"mmmm")</f>
        <v>octobre</v>
      </c>
      <c r="M249">
        <f>YEAR(Tab_ConsoBar[[#This Row],[Date]])</f>
        <v>2016</v>
      </c>
    </row>
    <row r="250" spans="1:13" x14ac:dyDescent="0.3">
      <c r="A250">
        <v>248</v>
      </c>
      <c r="B250" s="47">
        <v>42673</v>
      </c>
      <c r="C250" t="s">
        <v>13</v>
      </c>
      <c r="D250">
        <v>23</v>
      </c>
      <c r="E250">
        <v>8</v>
      </c>
      <c r="F250">
        <v>35</v>
      </c>
      <c r="G250">
        <f t="shared" si="3"/>
        <v>50</v>
      </c>
      <c r="H250" s="48">
        <f>VLOOKUP(Tab_ConsoBar[[#This Row],[Boissons]],TabListeProduits[],3,0)</f>
        <v>1.5</v>
      </c>
      <c r="I250" s="48">
        <f>VLOOKUP(Tab_ConsoBar[[#This Row],[Boissons]],TabListeProduits[],2,0)</f>
        <v>0.68</v>
      </c>
      <c r="J250" s="48">
        <f>(Tab_ConsoBar[[#This Row],[Prix de vente]]-Tab_ConsoBar[[#This Row],[Prix Achat]])*Tab_ConsoBar[[#This Row],[Boissons Consommées]]</f>
        <v>41</v>
      </c>
      <c r="K250" s="48">
        <f>Tab_ConsoBar[[#This Row],[Boissons Consommées]]*Tab_ConsoBar[[#This Row],[Prix de vente]]</f>
        <v>75</v>
      </c>
      <c r="L250" t="str">
        <f>TEXT(Tab_ConsoBar[[#This Row],[Date]],"mmmm")</f>
        <v>octobre</v>
      </c>
      <c r="M250">
        <f>YEAR(Tab_ConsoBar[[#This Row],[Date]])</f>
        <v>2016</v>
      </c>
    </row>
    <row r="251" spans="1:13" x14ac:dyDescent="0.3">
      <c r="A251">
        <v>249</v>
      </c>
      <c r="B251" s="47">
        <v>42673</v>
      </c>
      <c r="C251" t="s">
        <v>14</v>
      </c>
      <c r="D251">
        <v>4</v>
      </c>
      <c r="E251">
        <v>4</v>
      </c>
      <c r="F251">
        <v>4</v>
      </c>
      <c r="G251">
        <f t="shared" si="3"/>
        <v>4</v>
      </c>
      <c r="H251" s="48">
        <f>VLOOKUP(Tab_ConsoBar[[#This Row],[Boissons]],TabListeProduits[],3,0)</f>
        <v>0.5</v>
      </c>
      <c r="I251" s="48">
        <f>VLOOKUP(Tab_ConsoBar[[#This Row],[Boissons]],TabListeProduits[],2,0)</f>
        <v>0.1</v>
      </c>
      <c r="J251" s="48">
        <f>(Tab_ConsoBar[[#This Row],[Prix de vente]]-Tab_ConsoBar[[#This Row],[Prix Achat]])*Tab_ConsoBar[[#This Row],[Boissons Consommées]]</f>
        <v>1.6</v>
      </c>
      <c r="K251" s="48">
        <f>Tab_ConsoBar[[#This Row],[Boissons Consommées]]*Tab_ConsoBar[[#This Row],[Prix de vente]]</f>
        <v>2</v>
      </c>
      <c r="L251" t="str">
        <f>TEXT(Tab_ConsoBar[[#This Row],[Date]],"mmmm")</f>
        <v>octobre</v>
      </c>
      <c r="M251">
        <f>YEAR(Tab_ConsoBar[[#This Row],[Date]])</f>
        <v>2016</v>
      </c>
    </row>
    <row r="252" spans="1:13" x14ac:dyDescent="0.3">
      <c r="A252">
        <v>250</v>
      </c>
      <c r="B252" s="47">
        <v>42643</v>
      </c>
      <c r="C252" t="s">
        <v>6</v>
      </c>
      <c r="D252">
        <v>10.5</v>
      </c>
      <c r="E252">
        <v>20.5</v>
      </c>
      <c r="F252">
        <v>136</v>
      </c>
      <c r="G252">
        <f t="shared" si="3"/>
        <v>126</v>
      </c>
      <c r="H252" s="48">
        <f>VLOOKUP(Tab_ConsoBar[[#This Row],[Boissons]],TabListeProduits[],3,0)</f>
        <v>0</v>
      </c>
      <c r="I252" s="48">
        <f>VLOOKUP(Tab_ConsoBar[[#This Row],[Boissons]],TabListeProduits[],2,0)</f>
        <v>0</v>
      </c>
      <c r="J252" s="48">
        <f>(Tab_ConsoBar[[#This Row],[Prix de vente]]-Tab_ConsoBar[[#This Row],[Prix Achat]])*Tab_ConsoBar[[#This Row],[Boissons Consommées]]</f>
        <v>0</v>
      </c>
      <c r="K252" s="48">
        <f>Tab_ConsoBar[[#This Row],[Boissons Consommées]]*Tab_ConsoBar[[#This Row],[Prix de vente]]</f>
        <v>0</v>
      </c>
      <c r="L252" t="str">
        <f>TEXT(Tab_ConsoBar[[#This Row],[Date]],"mmmm")</f>
        <v>septembre</v>
      </c>
      <c r="M252">
        <f>YEAR(Tab_ConsoBar[[#This Row],[Date]])</f>
        <v>2016</v>
      </c>
    </row>
    <row r="253" spans="1:13" x14ac:dyDescent="0.3">
      <c r="A253">
        <v>251</v>
      </c>
      <c r="B253" s="47">
        <v>42643</v>
      </c>
      <c r="C253" t="s">
        <v>23</v>
      </c>
      <c r="D253">
        <v>14</v>
      </c>
      <c r="E253">
        <v>22</v>
      </c>
      <c r="F253">
        <v>41</v>
      </c>
      <c r="G253">
        <f t="shared" si="3"/>
        <v>33</v>
      </c>
      <c r="H253" s="48">
        <f>VLOOKUP(Tab_ConsoBar[[#This Row],[Boissons]],TabListeProduits[],3,0)</f>
        <v>4.5</v>
      </c>
      <c r="I253" s="48">
        <f>VLOOKUP(Tab_ConsoBar[[#This Row],[Boissons]],TabListeProduits[],2,0)</f>
        <v>2.48</v>
      </c>
      <c r="J253" s="48">
        <f>(Tab_ConsoBar[[#This Row],[Prix de vente]]-Tab_ConsoBar[[#This Row],[Prix Achat]])*Tab_ConsoBar[[#This Row],[Boissons Consommées]]</f>
        <v>66.66</v>
      </c>
      <c r="K253" s="48">
        <f>Tab_ConsoBar[[#This Row],[Boissons Consommées]]*Tab_ConsoBar[[#This Row],[Prix de vente]]</f>
        <v>148.5</v>
      </c>
      <c r="L253" t="str">
        <f>TEXT(Tab_ConsoBar[[#This Row],[Date]],"mmmm")</f>
        <v>septembre</v>
      </c>
      <c r="M253">
        <f>YEAR(Tab_ConsoBar[[#This Row],[Date]])</f>
        <v>2016</v>
      </c>
    </row>
    <row r="254" spans="1:13" x14ac:dyDescent="0.3">
      <c r="A254">
        <v>252</v>
      </c>
      <c r="B254" s="47">
        <v>42643</v>
      </c>
      <c r="C254" t="s">
        <v>5</v>
      </c>
      <c r="D254">
        <v>15.5</v>
      </c>
      <c r="E254">
        <v>16.5</v>
      </c>
      <c r="F254">
        <v>150</v>
      </c>
      <c r="G254">
        <f t="shared" si="3"/>
        <v>149</v>
      </c>
      <c r="H254" s="48">
        <f>VLOOKUP(Tab_ConsoBar[[#This Row],[Boissons]],TabListeProduits[],3,0)</f>
        <v>3</v>
      </c>
      <c r="I254" s="48">
        <f>VLOOKUP(Tab_ConsoBar[[#This Row],[Boissons]],TabListeProduits[],2,0)</f>
        <v>1.58</v>
      </c>
      <c r="J254" s="48">
        <f>(Tab_ConsoBar[[#This Row],[Prix de vente]]-Tab_ConsoBar[[#This Row],[Prix Achat]])*Tab_ConsoBar[[#This Row],[Boissons Consommées]]</f>
        <v>211.57999999999998</v>
      </c>
      <c r="K254" s="48">
        <f>Tab_ConsoBar[[#This Row],[Boissons Consommées]]*Tab_ConsoBar[[#This Row],[Prix de vente]]</f>
        <v>447</v>
      </c>
      <c r="L254" t="str">
        <f>TEXT(Tab_ConsoBar[[#This Row],[Date]],"mmmm")</f>
        <v>septembre</v>
      </c>
      <c r="M254">
        <f>YEAR(Tab_ConsoBar[[#This Row],[Date]])</f>
        <v>2016</v>
      </c>
    </row>
    <row r="255" spans="1:13" x14ac:dyDescent="0.3">
      <c r="A255">
        <v>253</v>
      </c>
      <c r="B255" s="47">
        <v>42643</v>
      </c>
      <c r="C255" t="s">
        <v>3</v>
      </c>
      <c r="D255">
        <v>12</v>
      </c>
      <c r="E255">
        <v>11</v>
      </c>
      <c r="F255">
        <v>10</v>
      </c>
      <c r="G255">
        <f t="shared" si="3"/>
        <v>11</v>
      </c>
      <c r="H255" s="48">
        <f>VLOOKUP(Tab_ConsoBar[[#This Row],[Boissons]],TabListeProduits[],3,0)</f>
        <v>3</v>
      </c>
      <c r="I255" s="48">
        <f>VLOOKUP(Tab_ConsoBar[[#This Row],[Boissons]],TabListeProduits[],2,0)</f>
        <v>1.5</v>
      </c>
      <c r="J255" s="48">
        <f>(Tab_ConsoBar[[#This Row],[Prix de vente]]-Tab_ConsoBar[[#This Row],[Prix Achat]])*Tab_ConsoBar[[#This Row],[Boissons Consommées]]</f>
        <v>16.5</v>
      </c>
      <c r="K255" s="48">
        <f>Tab_ConsoBar[[#This Row],[Boissons Consommées]]*Tab_ConsoBar[[#This Row],[Prix de vente]]</f>
        <v>33</v>
      </c>
      <c r="L255" t="str">
        <f>TEXT(Tab_ConsoBar[[#This Row],[Date]],"mmmm")</f>
        <v>septembre</v>
      </c>
      <c r="M255">
        <f>YEAR(Tab_ConsoBar[[#This Row],[Date]])</f>
        <v>2016</v>
      </c>
    </row>
    <row r="256" spans="1:13" x14ac:dyDescent="0.3">
      <c r="A256">
        <v>254</v>
      </c>
      <c r="B256" s="47">
        <v>42643</v>
      </c>
      <c r="C256" t="s">
        <v>7</v>
      </c>
      <c r="D256">
        <v>18</v>
      </c>
      <c r="E256">
        <v>17</v>
      </c>
      <c r="F256">
        <v>34</v>
      </c>
      <c r="G256">
        <f t="shared" si="3"/>
        <v>35</v>
      </c>
      <c r="H256" s="48">
        <f>VLOOKUP(Tab_ConsoBar[[#This Row],[Boissons]],TabListeProduits[],3,0)</f>
        <v>1.5</v>
      </c>
      <c r="I256" s="48">
        <f>VLOOKUP(Tab_ConsoBar[[#This Row],[Boissons]],TabListeProduits[],2,0)</f>
        <v>0.46</v>
      </c>
      <c r="J256" s="48">
        <f>(Tab_ConsoBar[[#This Row],[Prix de vente]]-Tab_ConsoBar[[#This Row],[Prix Achat]])*Tab_ConsoBar[[#This Row],[Boissons Consommées]]</f>
        <v>36.4</v>
      </c>
      <c r="K256" s="48">
        <f>Tab_ConsoBar[[#This Row],[Boissons Consommées]]*Tab_ConsoBar[[#This Row],[Prix de vente]]</f>
        <v>52.5</v>
      </c>
      <c r="L256" t="str">
        <f>TEXT(Tab_ConsoBar[[#This Row],[Date]],"mmmm")</f>
        <v>septembre</v>
      </c>
      <c r="M256">
        <f>YEAR(Tab_ConsoBar[[#This Row],[Date]])</f>
        <v>2016</v>
      </c>
    </row>
    <row r="257" spans="1:13" x14ac:dyDescent="0.3">
      <c r="A257">
        <v>255</v>
      </c>
      <c r="B257" s="47">
        <v>42643</v>
      </c>
      <c r="C257" t="s">
        <v>8</v>
      </c>
      <c r="D257">
        <v>15</v>
      </c>
      <c r="E257">
        <v>20</v>
      </c>
      <c r="F257">
        <v>168</v>
      </c>
      <c r="G257">
        <f t="shared" si="3"/>
        <v>163</v>
      </c>
      <c r="H257" s="48">
        <f>VLOOKUP(Tab_ConsoBar[[#This Row],[Boissons]],TabListeProduits[],3,0)</f>
        <v>1.5</v>
      </c>
      <c r="I257" s="48">
        <f>VLOOKUP(Tab_ConsoBar[[#This Row],[Boissons]],TabListeProduits[],2,0)</f>
        <v>0.5</v>
      </c>
      <c r="J257" s="48">
        <f>(Tab_ConsoBar[[#This Row],[Prix de vente]]-Tab_ConsoBar[[#This Row],[Prix Achat]])*Tab_ConsoBar[[#This Row],[Boissons Consommées]]</f>
        <v>163</v>
      </c>
      <c r="K257" s="48">
        <f>Tab_ConsoBar[[#This Row],[Boissons Consommées]]*Tab_ConsoBar[[#This Row],[Prix de vente]]</f>
        <v>244.5</v>
      </c>
      <c r="L257" t="str">
        <f>TEXT(Tab_ConsoBar[[#This Row],[Date]],"mmmm")</f>
        <v>septembre</v>
      </c>
      <c r="M257">
        <f>YEAR(Tab_ConsoBar[[#This Row],[Date]])</f>
        <v>2016</v>
      </c>
    </row>
    <row r="258" spans="1:13" x14ac:dyDescent="0.3">
      <c r="A258">
        <v>256</v>
      </c>
      <c r="B258" s="47">
        <v>42643</v>
      </c>
      <c r="C258" t="s">
        <v>9</v>
      </c>
      <c r="D258">
        <v>16</v>
      </c>
      <c r="E258">
        <v>7</v>
      </c>
      <c r="F258">
        <v>0</v>
      </c>
      <c r="G258">
        <f t="shared" si="3"/>
        <v>9</v>
      </c>
      <c r="H258" s="48">
        <f>VLOOKUP(Tab_ConsoBar[[#This Row],[Boissons]],TabListeProduits[],3,0)</f>
        <v>0</v>
      </c>
      <c r="I258" s="48">
        <f>VLOOKUP(Tab_ConsoBar[[#This Row],[Boissons]],TabListeProduits[],2,0)</f>
        <v>0</v>
      </c>
      <c r="J258" s="48">
        <f>(Tab_ConsoBar[[#This Row],[Prix de vente]]-Tab_ConsoBar[[#This Row],[Prix Achat]])*Tab_ConsoBar[[#This Row],[Boissons Consommées]]</f>
        <v>0</v>
      </c>
      <c r="K258" s="48">
        <f>Tab_ConsoBar[[#This Row],[Boissons Consommées]]*Tab_ConsoBar[[#This Row],[Prix de vente]]</f>
        <v>0</v>
      </c>
      <c r="L258" t="str">
        <f>TEXT(Tab_ConsoBar[[#This Row],[Date]],"mmmm")</f>
        <v>septembre</v>
      </c>
      <c r="M258">
        <f>YEAR(Tab_ConsoBar[[#This Row],[Date]])</f>
        <v>2016</v>
      </c>
    </row>
    <row r="259" spans="1:13" x14ac:dyDescent="0.3">
      <c r="A259">
        <v>257</v>
      </c>
      <c r="B259" s="47">
        <v>42643</v>
      </c>
      <c r="C259" t="s">
        <v>10</v>
      </c>
      <c r="D259">
        <v>3</v>
      </c>
      <c r="E259">
        <v>0</v>
      </c>
      <c r="F259">
        <v>0</v>
      </c>
      <c r="G259">
        <f t="shared" ref="G259:G322" si="4">IF(OR(ISBLANK(C259)),"",D259-E259+F259)</f>
        <v>3</v>
      </c>
      <c r="H259" s="48">
        <f>VLOOKUP(Tab_ConsoBar[[#This Row],[Boissons]],TabListeProduits[],3,0)</f>
        <v>1.5</v>
      </c>
      <c r="I259" s="48">
        <f>VLOOKUP(Tab_ConsoBar[[#This Row],[Boissons]],TabListeProduits[],2,0)</f>
        <v>0.56999999999999995</v>
      </c>
      <c r="J259" s="48">
        <f>(Tab_ConsoBar[[#This Row],[Prix de vente]]-Tab_ConsoBar[[#This Row],[Prix Achat]])*Tab_ConsoBar[[#This Row],[Boissons Consommées]]</f>
        <v>2.79</v>
      </c>
      <c r="K259" s="48">
        <f>Tab_ConsoBar[[#This Row],[Boissons Consommées]]*Tab_ConsoBar[[#This Row],[Prix de vente]]</f>
        <v>4.5</v>
      </c>
      <c r="L259" t="str">
        <f>TEXT(Tab_ConsoBar[[#This Row],[Date]],"mmmm")</f>
        <v>septembre</v>
      </c>
      <c r="M259">
        <f>YEAR(Tab_ConsoBar[[#This Row],[Date]])</f>
        <v>2016</v>
      </c>
    </row>
    <row r="260" spans="1:13" x14ac:dyDescent="0.3">
      <c r="A260">
        <v>258</v>
      </c>
      <c r="B260" s="47">
        <v>42643</v>
      </c>
      <c r="C260" t="s">
        <v>11</v>
      </c>
      <c r="D260">
        <v>5</v>
      </c>
      <c r="E260">
        <v>9</v>
      </c>
      <c r="F260">
        <v>29</v>
      </c>
      <c r="G260">
        <f t="shared" si="4"/>
        <v>25</v>
      </c>
      <c r="H260" s="48">
        <f>VLOOKUP(Tab_ConsoBar[[#This Row],[Boissons]],TabListeProduits[],3,0)</f>
        <v>0.6</v>
      </c>
      <c r="I260" s="48">
        <f>VLOOKUP(Tab_ConsoBar[[#This Row],[Boissons]],TabListeProduits[],2,0)</f>
        <v>0.14000000000000001</v>
      </c>
      <c r="J260" s="48">
        <f>(Tab_ConsoBar[[#This Row],[Prix de vente]]-Tab_ConsoBar[[#This Row],[Prix Achat]])*Tab_ConsoBar[[#This Row],[Boissons Consommées]]</f>
        <v>11.5</v>
      </c>
      <c r="K260" s="48">
        <f>Tab_ConsoBar[[#This Row],[Boissons Consommées]]*Tab_ConsoBar[[#This Row],[Prix de vente]]</f>
        <v>15</v>
      </c>
      <c r="L260" t="str">
        <f>TEXT(Tab_ConsoBar[[#This Row],[Date]],"mmmm")</f>
        <v>septembre</v>
      </c>
      <c r="M260">
        <f>YEAR(Tab_ConsoBar[[#This Row],[Date]])</f>
        <v>2016</v>
      </c>
    </row>
    <row r="261" spans="1:13" x14ac:dyDescent="0.3">
      <c r="A261">
        <v>259</v>
      </c>
      <c r="B261" s="47">
        <v>42643</v>
      </c>
      <c r="C261" t="s">
        <v>20</v>
      </c>
      <c r="D261">
        <v>2</v>
      </c>
      <c r="E261">
        <v>0</v>
      </c>
      <c r="F261">
        <v>0</v>
      </c>
      <c r="G261">
        <f t="shared" si="4"/>
        <v>2</v>
      </c>
      <c r="H261" s="48">
        <f>VLOOKUP(Tab_ConsoBar[[#This Row],[Boissons]],TabListeProduits[],3,0)</f>
        <v>0</v>
      </c>
      <c r="I261" s="48">
        <f>VLOOKUP(Tab_ConsoBar[[#This Row],[Boissons]],TabListeProduits[],2,0)</f>
        <v>0</v>
      </c>
      <c r="J261" s="48">
        <f>(Tab_ConsoBar[[#This Row],[Prix de vente]]-Tab_ConsoBar[[#This Row],[Prix Achat]])*Tab_ConsoBar[[#This Row],[Boissons Consommées]]</f>
        <v>0</v>
      </c>
      <c r="K261" s="48">
        <f>Tab_ConsoBar[[#This Row],[Boissons Consommées]]*Tab_ConsoBar[[#This Row],[Prix de vente]]</f>
        <v>0</v>
      </c>
      <c r="L261" t="str">
        <f>TEXT(Tab_ConsoBar[[#This Row],[Date]],"mmmm")</f>
        <v>septembre</v>
      </c>
      <c r="M261">
        <f>YEAR(Tab_ConsoBar[[#This Row],[Date]])</f>
        <v>2016</v>
      </c>
    </row>
    <row r="262" spans="1:13" x14ac:dyDescent="0.3">
      <c r="A262">
        <v>260</v>
      </c>
      <c r="B262" s="47">
        <v>42643</v>
      </c>
      <c r="C262" t="s">
        <v>12</v>
      </c>
      <c r="D262">
        <v>11</v>
      </c>
      <c r="E262">
        <v>10</v>
      </c>
      <c r="F262">
        <v>0</v>
      </c>
      <c r="G262">
        <f t="shared" si="4"/>
        <v>1</v>
      </c>
      <c r="H262" s="48">
        <f>VLOOKUP(Tab_ConsoBar[[#This Row],[Boissons]],TabListeProduits[],3,0)</f>
        <v>10</v>
      </c>
      <c r="I262" s="48">
        <f>VLOOKUP(Tab_ConsoBar[[#This Row],[Boissons]],TabListeProduits[],2,0)</f>
        <v>7.56</v>
      </c>
      <c r="J262" s="48">
        <f>(Tab_ConsoBar[[#This Row],[Prix de vente]]-Tab_ConsoBar[[#This Row],[Prix Achat]])*Tab_ConsoBar[[#This Row],[Boissons Consommées]]</f>
        <v>2.4400000000000004</v>
      </c>
      <c r="K262" s="48">
        <f>Tab_ConsoBar[[#This Row],[Boissons Consommées]]*Tab_ConsoBar[[#This Row],[Prix de vente]]</f>
        <v>10</v>
      </c>
      <c r="L262" t="str">
        <f>TEXT(Tab_ConsoBar[[#This Row],[Date]],"mmmm")</f>
        <v>septembre</v>
      </c>
      <c r="M262">
        <f>YEAR(Tab_ConsoBar[[#This Row],[Date]])</f>
        <v>2016</v>
      </c>
    </row>
    <row r="263" spans="1:13" x14ac:dyDescent="0.3">
      <c r="A263">
        <v>261</v>
      </c>
      <c r="B263" s="47">
        <v>42643</v>
      </c>
      <c r="C263" t="s">
        <v>13</v>
      </c>
      <c r="D263">
        <v>3</v>
      </c>
      <c r="E263">
        <v>23</v>
      </c>
      <c r="F263">
        <v>94</v>
      </c>
      <c r="G263">
        <f t="shared" si="4"/>
        <v>74</v>
      </c>
      <c r="H263" s="48">
        <f>VLOOKUP(Tab_ConsoBar[[#This Row],[Boissons]],TabListeProduits[],3,0)</f>
        <v>1.5</v>
      </c>
      <c r="I263" s="48">
        <f>VLOOKUP(Tab_ConsoBar[[#This Row],[Boissons]],TabListeProduits[],2,0)</f>
        <v>0.68</v>
      </c>
      <c r="J263" s="48">
        <f>(Tab_ConsoBar[[#This Row],[Prix de vente]]-Tab_ConsoBar[[#This Row],[Prix Achat]])*Tab_ConsoBar[[#This Row],[Boissons Consommées]]</f>
        <v>60.68</v>
      </c>
      <c r="K263" s="48">
        <f>Tab_ConsoBar[[#This Row],[Boissons Consommées]]*Tab_ConsoBar[[#This Row],[Prix de vente]]</f>
        <v>111</v>
      </c>
      <c r="L263" t="str">
        <f>TEXT(Tab_ConsoBar[[#This Row],[Date]],"mmmm")</f>
        <v>septembre</v>
      </c>
      <c r="M263">
        <f>YEAR(Tab_ConsoBar[[#This Row],[Date]])</f>
        <v>2016</v>
      </c>
    </row>
    <row r="264" spans="1:13" x14ac:dyDescent="0.3">
      <c r="A264">
        <v>262</v>
      </c>
      <c r="B264" s="47">
        <v>42612</v>
      </c>
      <c r="C264" t="s">
        <v>6</v>
      </c>
      <c r="D264">
        <v>21</v>
      </c>
      <c r="E264">
        <v>10.5</v>
      </c>
      <c r="F264">
        <v>104</v>
      </c>
      <c r="G264">
        <f t="shared" si="4"/>
        <v>114.5</v>
      </c>
      <c r="H264" s="48">
        <f>VLOOKUP(Tab_ConsoBar[[#This Row],[Boissons]],TabListeProduits[],3,0)</f>
        <v>0</v>
      </c>
      <c r="I264" s="48">
        <f>VLOOKUP(Tab_ConsoBar[[#This Row],[Boissons]],TabListeProduits[],2,0)</f>
        <v>0</v>
      </c>
      <c r="J264" s="48">
        <f>(Tab_ConsoBar[[#This Row],[Prix de vente]]-Tab_ConsoBar[[#This Row],[Prix Achat]])*Tab_ConsoBar[[#This Row],[Boissons Consommées]]</f>
        <v>0</v>
      </c>
      <c r="K264" s="48">
        <f>Tab_ConsoBar[[#This Row],[Boissons Consommées]]*Tab_ConsoBar[[#This Row],[Prix de vente]]</f>
        <v>0</v>
      </c>
      <c r="L264" t="str">
        <f>TEXT(Tab_ConsoBar[[#This Row],[Date]],"mmmm")</f>
        <v>août</v>
      </c>
      <c r="M264">
        <f>YEAR(Tab_ConsoBar[[#This Row],[Date]])</f>
        <v>2016</v>
      </c>
    </row>
    <row r="265" spans="1:13" x14ac:dyDescent="0.3">
      <c r="A265">
        <v>263</v>
      </c>
      <c r="B265" s="47">
        <v>42612</v>
      </c>
      <c r="C265" t="s">
        <v>23</v>
      </c>
      <c r="D265">
        <v>30</v>
      </c>
      <c r="E265">
        <v>14</v>
      </c>
      <c r="F265">
        <v>0</v>
      </c>
      <c r="G265">
        <f t="shared" si="4"/>
        <v>16</v>
      </c>
      <c r="H265" s="48">
        <f>VLOOKUP(Tab_ConsoBar[[#This Row],[Boissons]],TabListeProduits[],3,0)</f>
        <v>4.5</v>
      </c>
      <c r="I265" s="48">
        <f>VLOOKUP(Tab_ConsoBar[[#This Row],[Boissons]],TabListeProduits[],2,0)</f>
        <v>2.48</v>
      </c>
      <c r="J265" s="48">
        <f>(Tab_ConsoBar[[#This Row],[Prix de vente]]-Tab_ConsoBar[[#This Row],[Prix Achat]])*Tab_ConsoBar[[#This Row],[Boissons Consommées]]</f>
        <v>32.32</v>
      </c>
      <c r="K265" s="48">
        <f>Tab_ConsoBar[[#This Row],[Boissons Consommées]]*Tab_ConsoBar[[#This Row],[Prix de vente]]</f>
        <v>72</v>
      </c>
      <c r="L265" t="str">
        <f>TEXT(Tab_ConsoBar[[#This Row],[Date]],"mmmm")</f>
        <v>août</v>
      </c>
      <c r="M265">
        <f>YEAR(Tab_ConsoBar[[#This Row],[Date]])</f>
        <v>2016</v>
      </c>
    </row>
    <row r="266" spans="1:13" x14ac:dyDescent="0.3">
      <c r="A266">
        <v>264</v>
      </c>
      <c r="B266" s="47">
        <v>42612</v>
      </c>
      <c r="C266" t="s">
        <v>5</v>
      </c>
      <c r="D266">
        <v>21</v>
      </c>
      <c r="E266">
        <v>15.5</v>
      </c>
      <c r="F266">
        <v>85</v>
      </c>
      <c r="G266">
        <f t="shared" si="4"/>
        <v>90.5</v>
      </c>
      <c r="H266" s="48">
        <f>VLOOKUP(Tab_ConsoBar[[#This Row],[Boissons]],TabListeProduits[],3,0)</f>
        <v>3</v>
      </c>
      <c r="I266" s="48">
        <f>VLOOKUP(Tab_ConsoBar[[#This Row],[Boissons]],TabListeProduits[],2,0)</f>
        <v>1.58</v>
      </c>
      <c r="J266" s="48">
        <f>(Tab_ConsoBar[[#This Row],[Prix de vente]]-Tab_ConsoBar[[#This Row],[Prix Achat]])*Tab_ConsoBar[[#This Row],[Boissons Consommées]]</f>
        <v>128.51</v>
      </c>
      <c r="K266" s="48">
        <f>Tab_ConsoBar[[#This Row],[Boissons Consommées]]*Tab_ConsoBar[[#This Row],[Prix de vente]]</f>
        <v>271.5</v>
      </c>
      <c r="L266" t="str">
        <f>TEXT(Tab_ConsoBar[[#This Row],[Date]],"mmmm")</f>
        <v>août</v>
      </c>
      <c r="M266">
        <f>YEAR(Tab_ConsoBar[[#This Row],[Date]])</f>
        <v>2016</v>
      </c>
    </row>
    <row r="267" spans="1:13" x14ac:dyDescent="0.3">
      <c r="A267">
        <v>265</v>
      </c>
      <c r="B267" s="47">
        <v>42612</v>
      </c>
      <c r="C267" t="s">
        <v>3</v>
      </c>
      <c r="D267">
        <v>11.5</v>
      </c>
      <c r="E267">
        <v>12</v>
      </c>
      <c r="F267">
        <v>10</v>
      </c>
      <c r="G267">
        <f t="shared" si="4"/>
        <v>9.5</v>
      </c>
      <c r="H267" s="48">
        <f>VLOOKUP(Tab_ConsoBar[[#This Row],[Boissons]],TabListeProduits[],3,0)</f>
        <v>3</v>
      </c>
      <c r="I267" s="48">
        <f>VLOOKUP(Tab_ConsoBar[[#This Row],[Boissons]],TabListeProduits[],2,0)</f>
        <v>1.5</v>
      </c>
      <c r="J267" s="48">
        <f>(Tab_ConsoBar[[#This Row],[Prix de vente]]-Tab_ConsoBar[[#This Row],[Prix Achat]])*Tab_ConsoBar[[#This Row],[Boissons Consommées]]</f>
        <v>14.25</v>
      </c>
      <c r="K267" s="48">
        <f>Tab_ConsoBar[[#This Row],[Boissons Consommées]]*Tab_ConsoBar[[#This Row],[Prix de vente]]</f>
        <v>28.5</v>
      </c>
      <c r="L267" t="str">
        <f>TEXT(Tab_ConsoBar[[#This Row],[Date]],"mmmm")</f>
        <v>août</v>
      </c>
      <c r="M267">
        <f>YEAR(Tab_ConsoBar[[#This Row],[Date]])</f>
        <v>2016</v>
      </c>
    </row>
    <row r="268" spans="1:13" x14ac:dyDescent="0.3">
      <c r="A268">
        <v>266</v>
      </c>
      <c r="B268" s="47">
        <v>42612</v>
      </c>
      <c r="C268" t="s">
        <v>7</v>
      </c>
      <c r="D268">
        <v>20</v>
      </c>
      <c r="E268">
        <v>18</v>
      </c>
      <c r="F268">
        <v>39</v>
      </c>
      <c r="G268">
        <f t="shared" si="4"/>
        <v>41</v>
      </c>
      <c r="H268" s="48">
        <f>VLOOKUP(Tab_ConsoBar[[#This Row],[Boissons]],TabListeProduits[],3,0)</f>
        <v>1.5</v>
      </c>
      <c r="I268" s="48">
        <f>VLOOKUP(Tab_ConsoBar[[#This Row],[Boissons]],TabListeProduits[],2,0)</f>
        <v>0.46</v>
      </c>
      <c r="J268" s="48">
        <f>(Tab_ConsoBar[[#This Row],[Prix de vente]]-Tab_ConsoBar[[#This Row],[Prix Achat]])*Tab_ConsoBar[[#This Row],[Boissons Consommées]]</f>
        <v>42.64</v>
      </c>
      <c r="K268" s="48">
        <f>Tab_ConsoBar[[#This Row],[Boissons Consommées]]*Tab_ConsoBar[[#This Row],[Prix de vente]]</f>
        <v>61.5</v>
      </c>
      <c r="L268" t="str">
        <f>TEXT(Tab_ConsoBar[[#This Row],[Date]],"mmmm")</f>
        <v>août</v>
      </c>
      <c r="M268">
        <f>YEAR(Tab_ConsoBar[[#This Row],[Date]])</f>
        <v>2016</v>
      </c>
    </row>
    <row r="269" spans="1:13" x14ac:dyDescent="0.3">
      <c r="A269">
        <v>267</v>
      </c>
      <c r="B269" s="47">
        <v>42612</v>
      </c>
      <c r="C269" t="s">
        <v>8</v>
      </c>
      <c r="D269">
        <v>0</v>
      </c>
      <c r="E269">
        <v>15</v>
      </c>
      <c r="F269">
        <v>168</v>
      </c>
      <c r="G269">
        <f t="shared" si="4"/>
        <v>153</v>
      </c>
      <c r="H269" s="48">
        <f>VLOOKUP(Tab_ConsoBar[[#This Row],[Boissons]],TabListeProduits[],3,0)</f>
        <v>1.5</v>
      </c>
      <c r="I269" s="48">
        <f>VLOOKUP(Tab_ConsoBar[[#This Row],[Boissons]],TabListeProduits[],2,0)</f>
        <v>0.5</v>
      </c>
      <c r="J269" s="48">
        <f>(Tab_ConsoBar[[#This Row],[Prix de vente]]-Tab_ConsoBar[[#This Row],[Prix Achat]])*Tab_ConsoBar[[#This Row],[Boissons Consommées]]</f>
        <v>153</v>
      </c>
      <c r="K269" s="48">
        <f>Tab_ConsoBar[[#This Row],[Boissons Consommées]]*Tab_ConsoBar[[#This Row],[Prix de vente]]</f>
        <v>229.5</v>
      </c>
      <c r="L269" t="str">
        <f>TEXT(Tab_ConsoBar[[#This Row],[Date]],"mmmm")</f>
        <v>août</v>
      </c>
      <c r="M269">
        <f>YEAR(Tab_ConsoBar[[#This Row],[Date]])</f>
        <v>2016</v>
      </c>
    </row>
    <row r="270" spans="1:13" x14ac:dyDescent="0.3">
      <c r="A270">
        <v>268</v>
      </c>
      <c r="B270" s="47">
        <v>42612</v>
      </c>
      <c r="C270" t="s">
        <v>9</v>
      </c>
      <c r="D270">
        <v>5</v>
      </c>
      <c r="E270">
        <v>16</v>
      </c>
      <c r="F270">
        <v>12</v>
      </c>
      <c r="G270">
        <f t="shared" si="4"/>
        <v>1</v>
      </c>
      <c r="H270" s="48">
        <f>VLOOKUP(Tab_ConsoBar[[#This Row],[Boissons]],TabListeProduits[],3,0)</f>
        <v>0</v>
      </c>
      <c r="I270" s="48">
        <f>VLOOKUP(Tab_ConsoBar[[#This Row],[Boissons]],TabListeProduits[],2,0)</f>
        <v>0</v>
      </c>
      <c r="J270" s="48">
        <f>(Tab_ConsoBar[[#This Row],[Prix de vente]]-Tab_ConsoBar[[#This Row],[Prix Achat]])*Tab_ConsoBar[[#This Row],[Boissons Consommées]]</f>
        <v>0</v>
      </c>
      <c r="K270" s="48">
        <f>Tab_ConsoBar[[#This Row],[Boissons Consommées]]*Tab_ConsoBar[[#This Row],[Prix de vente]]</f>
        <v>0</v>
      </c>
      <c r="L270" t="str">
        <f>TEXT(Tab_ConsoBar[[#This Row],[Date]],"mmmm")</f>
        <v>août</v>
      </c>
      <c r="M270">
        <f>YEAR(Tab_ConsoBar[[#This Row],[Date]])</f>
        <v>2016</v>
      </c>
    </row>
    <row r="271" spans="1:13" x14ac:dyDescent="0.3">
      <c r="A271">
        <v>269</v>
      </c>
      <c r="B271" s="47">
        <v>42612</v>
      </c>
      <c r="C271" t="s">
        <v>10</v>
      </c>
      <c r="D271">
        <v>0</v>
      </c>
      <c r="E271">
        <v>3</v>
      </c>
      <c r="F271">
        <v>12</v>
      </c>
      <c r="G271">
        <f t="shared" si="4"/>
        <v>9</v>
      </c>
      <c r="H271" s="48">
        <f>VLOOKUP(Tab_ConsoBar[[#This Row],[Boissons]],TabListeProduits[],3,0)</f>
        <v>1.5</v>
      </c>
      <c r="I271" s="48">
        <f>VLOOKUP(Tab_ConsoBar[[#This Row],[Boissons]],TabListeProduits[],2,0)</f>
        <v>0.56999999999999995</v>
      </c>
      <c r="J271" s="48">
        <f>(Tab_ConsoBar[[#This Row],[Prix de vente]]-Tab_ConsoBar[[#This Row],[Prix Achat]])*Tab_ConsoBar[[#This Row],[Boissons Consommées]]</f>
        <v>8.370000000000001</v>
      </c>
      <c r="K271" s="48">
        <f>Tab_ConsoBar[[#This Row],[Boissons Consommées]]*Tab_ConsoBar[[#This Row],[Prix de vente]]</f>
        <v>13.5</v>
      </c>
      <c r="L271" t="str">
        <f>TEXT(Tab_ConsoBar[[#This Row],[Date]],"mmmm")</f>
        <v>août</v>
      </c>
      <c r="M271">
        <f>YEAR(Tab_ConsoBar[[#This Row],[Date]])</f>
        <v>2016</v>
      </c>
    </row>
    <row r="272" spans="1:13" x14ac:dyDescent="0.3">
      <c r="A272">
        <v>270</v>
      </c>
      <c r="B272" s="47">
        <v>42612</v>
      </c>
      <c r="C272" t="s">
        <v>11</v>
      </c>
      <c r="D272">
        <v>9</v>
      </c>
      <c r="E272">
        <v>5</v>
      </c>
      <c r="F272">
        <v>27</v>
      </c>
      <c r="G272">
        <f t="shared" si="4"/>
        <v>31</v>
      </c>
      <c r="H272" s="48">
        <f>VLOOKUP(Tab_ConsoBar[[#This Row],[Boissons]],TabListeProduits[],3,0)</f>
        <v>0.6</v>
      </c>
      <c r="I272" s="48">
        <f>VLOOKUP(Tab_ConsoBar[[#This Row],[Boissons]],TabListeProduits[],2,0)</f>
        <v>0.14000000000000001</v>
      </c>
      <c r="J272" s="48">
        <f>(Tab_ConsoBar[[#This Row],[Prix de vente]]-Tab_ConsoBar[[#This Row],[Prix Achat]])*Tab_ConsoBar[[#This Row],[Boissons Consommées]]</f>
        <v>14.259999999999998</v>
      </c>
      <c r="K272" s="48">
        <f>Tab_ConsoBar[[#This Row],[Boissons Consommées]]*Tab_ConsoBar[[#This Row],[Prix de vente]]</f>
        <v>18.599999999999998</v>
      </c>
      <c r="L272" t="str">
        <f>TEXT(Tab_ConsoBar[[#This Row],[Date]],"mmmm")</f>
        <v>août</v>
      </c>
      <c r="M272">
        <f>YEAR(Tab_ConsoBar[[#This Row],[Date]])</f>
        <v>2016</v>
      </c>
    </row>
    <row r="273" spans="1:13" x14ac:dyDescent="0.3">
      <c r="A273">
        <v>271</v>
      </c>
      <c r="B273" s="47">
        <v>42612</v>
      </c>
      <c r="C273" t="s">
        <v>20</v>
      </c>
      <c r="D273">
        <v>3</v>
      </c>
      <c r="E273">
        <v>2</v>
      </c>
      <c r="F273">
        <v>0</v>
      </c>
      <c r="G273">
        <f t="shared" si="4"/>
        <v>1</v>
      </c>
      <c r="H273" s="48">
        <f>VLOOKUP(Tab_ConsoBar[[#This Row],[Boissons]],TabListeProduits[],3,0)</f>
        <v>0</v>
      </c>
      <c r="I273" s="48">
        <f>VLOOKUP(Tab_ConsoBar[[#This Row],[Boissons]],TabListeProduits[],2,0)</f>
        <v>0</v>
      </c>
      <c r="J273" s="48">
        <f>(Tab_ConsoBar[[#This Row],[Prix de vente]]-Tab_ConsoBar[[#This Row],[Prix Achat]])*Tab_ConsoBar[[#This Row],[Boissons Consommées]]</f>
        <v>0</v>
      </c>
      <c r="K273" s="48">
        <f>Tab_ConsoBar[[#This Row],[Boissons Consommées]]*Tab_ConsoBar[[#This Row],[Prix de vente]]</f>
        <v>0</v>
      </c>
      <c r="L273" t="str">
        <f>TEXT(Tab_ConsoBar[[#This Row],[Date]],"mmmm")</f>
        <v>août</v>
      </c>
      <c r="M273">
        <f>YEAR(Tab_ConsoBar[[#This Row],[Date]])</f>
        <v>2016</v>
      </c>
    </row>
    <row r="274" spans="1:13" x14ac:dyDescent="0.3">
      <c r="A274">
        <v>272</v>
      </c>
      <c r="B274" s="47">
        <v>42612</v>
      </c>
      <c r="C274" t="s">
        <v>12</v>
      </c>
      <c r="D274">
        <v>12</v>
      </c>
      <c r="E274">
        <v>11</v>
      </c>
      <c r="F274">
        <v>0</v>
      </c>
      <c r="G274">
        <f t="shared" si="4"/>
        <v>1</v>
      </c>
      <c r="H274" s="48">
        <f>VLOOKUP(Tab_ConsoBar[[#This Row],[Boissons]],TabListeProduits[],3,0)</f>
        <v>10</v>
      </c>
      <c r="I274" s="48">
        <f>VLOOKUP(Tab_ConsoBar[[#This Row],[Boissons]],TabListeProduits[],2,0)</f>
        <v>7.56</v>
      </c>
      <c r="J274" s="48">
        <f>(Tab_ConsoBar[[#This Row],[Prix de vente]]-Tab_ConsoBar[[#This Row],[Prix Achat]])*Tab_ConsoBar[[#This Row],[Boissons Consommées]]</f>
        <v>2.4400000000000004</v>
      </c>
      <c r="K274" s="48">
        <f>Tab_ConsoBar[[#This Row],[Boissons Consommées]]*Tab_ConsoBar[[#This Row],[Prix de vente]]</f>
        <v>10</v>
      </c>
      <c r="L274" t="str">
        <f>TEXT(Tab_ConsoBar[[#This Row],[Date]],"mmmm")</f>
        <v>août</v>
      </c>
      <c r="M274">
        <f>YEAR(Tab_ConsoBar[[#This Row],[Date]])</f>
        <v>2016</v>
      </c>
    </row>
    <row r="275" spans="1:13" x14ac:dyDescent="0.3">
      <c r="A275">
        <v>273</v>
      </c>
      <c r="B275" s="47">
        <v>42612</v>
      </c>
      <c r="C275" t="s">
        <v>13</v>
      </c>
      <c r="D275">
        <v>16</v>
      </c>
      <c r="E275">
        <v>3</v>
      </c>
      <c r="F275">
        <v>29</v>
      </c>
      <c r="G275">
        <f t="shared" si="4"/>
        <v>42</v>
      </c>
      <c r="H275" s="48">
        <f>VLOOKUP(Tab_ConsoBar[[#This Row],[Boissons]],TabListeProduits[],3,0)</f>
        <v>1.5</v>
      </c>
      <c r="I275" s="48">
        <f>VLOOKUP(Tab_ConsoBar[[#This Row],[Boissons]],TabListeProduits[],2,0)</f>
        <v>0.68</v>
      </c>
      <c r="J275" s="48">
        <f>(Tab_ConsoBar[[#This Row],[Prix de vente]]-Tab_ConsoBar[[#This Row],[Prix Achat]])*Tab_ConsoBar[[#This Row],[Boissons Consommées]]</f>
        <v>34.44</v>
      </c>
      <c r="K275" s="48">
        <f>Tab_ConsoBar[[#This Row],[Boissons Consommées]]*Tab_ConsoBar[[#This Row],[Prix de vente]]</f>
        <v>63</v>
      </c>
      <c r="L275" t="str">
        <f>TEXT(Tab_ConsoBar[[#This Row],[Date]],"mmmm")</f>
        <v>août</v>
      </c>
      <c r="M275">
        <f>YEAR(Tab_ConsoBar[[#This Row],[Date]])</f>
        <v>2016</v>
      </c>
    </row>
    <row r="276" spans="1:13" x14ac:dyDescent="0.3">
      <c r="A276">
        <v>274</v>
      </c>
      <c r="B276" s="47">
        <v>42581</v>
      </c>
      <c r="C276" t="s">
        <v>6</v>
      </c>
      <c r="D276">
        <v>21</v>
      </c>
      <c r="E276">
        <v>21</v>
      </c>
      <c r="F276">
        <v>115</v>
      </c>
      <c r="G276">
        <f t="shared" si="4"/>
        <v>115</v>
      </c>
      <c r="H276" s="48">
        <f>VLOOKUP(Tab_ConsoBar[[#This Row],[Boissons]],TabListeProduits[],3,0)</f>
        <v>0</v>
      </c>
      <c r="I276" s="48">
        <f>VLOOKUP(Tab_ConsoBar[[#This Row],[Boissons]],TabListeProduits[],2,0)</f>
        <v>0</v>
      </c>
      <c r="J276" s="48">
        <f>(Tab_ConsoBar[[#This Row],[Prix de vente]]-Tab_ConsoBar[[#This Row],[Prix Achat]])*Tab_ConsoBar[[#This Row],[Boissons Consommées]]</f>
        <v>0</v>
      </c>
      <c r="K276" s="48">
        <f>Tab_ConsoBar[[#This Row],[Boissons Consommées]]*Tab_ConsoBar[[#This Row],[Prix de vente]]</f>
        <v>0</v>
      </c>
      <c r="L276" t="str">
        <f>TEXT(Tab_ConsoBar[[#This Row],[Date]],"mmmm")</f>
        <v>juillet</v>
      </c>
      <c r="M276">
        <f>YEAR(Tab_ConsoBar[[#This Row],[Date]])</f>
        <v>2016</v>
      </c>
    </row>
    <row r="277" spans="1:13" x14ac:dyDescent="0.3">
      <c r="A277">
        <v>275</v>
      </c>
      <c r="B277" s="47">
        <v>42581</v>
      </c>
      <c r="C277" t="s">
        <v>23</v>
      </c>
      <c r="D277">
        <v>39</v>
      </c>
      <c r="E277">
        <v>30</v>
      </c>
      <c r="F277">
        <v>20</v>
      </c>
      <c r="G277">
        <f t="shared" si="4"/>
        <v>29</v>
      </c>
      <c r="H277" s="48">
        <f>VLOOKUP(Tab_ConsoBar[[#This Row],[Boissons]],TabListeProduits[],3,0)</f>
        <v>4.5</v>
      </c>
      <c r="I277" s="48">
        <f>VLOOKUP(Tab_ConsoBar[[#This Row],[Boissons]],TabListeProduits[],2,0)</f>
        <v>2.48</v>
      </c>
      <c r="J277" s="48">
        <f>(Tab_ConsoBar[[#This Row],[Prix de vente]]-Tab_ConsoBar[[#This Row],[Prix Achat]])*Tab_ConsoBar[[#This Row],[Boissons Consommées]]</f>
        <v>58.58</v>
      </c>
      <c r="K277" s="48">
        <f>Tab_ConsoBar[[#This Row],[Boissons Consommées]]*Tab_ConsoBar[[#This Row],[Prix de vente]]</f>
        <v>130.5</v>
      </c>
      <c r="L277" t="str">
        <f>TEXT(Tab_ConsoBar[[#This Row],[Date]],"mmmm")</f>
        <v>juillet</v>
      </c>
      <c r="M277">
        <f>YEAR(Tab_ConsoBar[[#This Row],[Date]])</f>
        <v>2016</v>
      </c>
    </row>
    <row r="278" spans="1:13" x14ac:dyDescent="0.3">
      <c r="A278">
        <v>276</v>
      </c>
      <c r="B278" s="47">
        <v>42581</v>
      </c>
      <c r="C278" t="s">
        <v>5</v>
      </c>
      <c r="D278">
        <v>21.5</v>
      </c>
      <c r="E278">
        <v>21</v>
      </c>
      <c r="F278">
        <v>171</v>
      </c>
      <c r="G278">
        <f t="shared" si="4"/>
        <v>171.5</v>
      </c>
      <c r="H278" s="48">
        <f>VLOOKUP(Tab_ConsoBar[[#This Row],[Boissons]],TabListeProduits[],3,0)</f>
        <v>3</v>
      </c>
      <c r="I278" s="48">
        <f>VLOOKUP(Tab_ConsoBar[[#This Row],[Boissons]],TabListeProduits[],2,0)</f>
        <v>1.58</v>
      </c>
      <c r="J278" s="48">
        <f>(Tab_ConsoBar[[#This Row],[Prix de vente]]-Tab_ConsoBar[[#This Row],[Prix Achat]])*Tab_ConsoBar[[#This Row],[Boissons Consommées]]</f>
        <v>243.53</v>
      </c>
      <c r="K278" s="48">
        <f>Tab_ConsoBar[[#This Row],[Boissons Consommées]]*Tab_ConsoBar[[#This Row],[Prix de vente]]</f>
        <v>514.5</v>
      </c>
      <c r="L278" t="str">
        <f>TEXT(Tab_ConsoBar[[#This Row],[Date]],"mmmm")</f>
        <v>juillet</v>
      </c>
      <c r="M278">
        <f>YEAR(Tab_ConsoBar[[#This Row],[Date]])</f>
        <v>2016</v>
      </c>
    </row>
    <row r="279" spans="1:13" x14ac:dyDescent="0.3">
      <c r="A279">
        <v>277</v>
      </c>
      <c r="B279" s="47">
        <v>42581</v>
      </c>
      <c r="C279" t="s">
        <v>3</v>
      </c>
      <c r="D279">
        <v>14</v>
      </c>
      <c r="E279">
        <v>11.5</v>
      </c>
      <c r="F279">
        <v>7</v>
      </c>
      <c r="G279">
        <f t="shared" si="4"/>
        <v>9.5</v>
      </c>
      <c r="H279" s="48">
        <f>VLOOKUP(Tab_ConsoBar[[#This Row],[Boissons]],TabListeProduits[],3,0)</f>
        <v>3</v>
      </c>
      <c r="I279" s="48">
        <f>VLOOKUP(Tab_ConsoBar[[#This Row],[Boissons]],TabListeProduits[],2,0)</f>
        <v>1.5</v>
      </c>
      <c r="J279" s="48">
        <f>(Tab_ConsoBar[[#This Row],[Prix de vente]]-Tab_ConsoBar[[#This Row],[Prix Achat]])*Tab_ConsoBar[[#This Row],[Boissons Consommées]]</f>
        <v>14.25</v>
      </c>
      <c r="K279" s="48">
        <f>Tab_ConsoBar[[#This Row],[Boissons Consommées]]*Tab_ConsoBar[[#This Row],[Prix de vente]]</f>
        <v>28.5</v>
      </c>
      <c r="L279" t="str">
        <f>TEXT(Tab_ConsoBar[[#This Row],[Date]],"mmmm")</f>
        <v>juillet</v>
      </c>
      <c r="M279">
        <f>YEAR(Tab_ConsoBar[[#This Row],[Date]])</f>
        <v>2016</v>
      </c>
    </row>
    <row r="280" spans="1:13" x14ac:dyDescent="0.3">
      <c r="A280">
        <v>278</v>
      </c>
      <c r="B280" s="47">
        <v>42581</v>
      </c>
      <c r="C280" t="s">
        <v>7</v>
      </c>
      <c r="D280">
        <v>37</v>
      </c>
      <c r="E280">
        <v>20</v>
      </c>
      <c r="F280">
        <v>20</v>
      </c>
      <c r="G280">
        <f t="shared" si="4"/>
        <v>37</v>
      </c>
      <c r="H280" s="48">
        <f>VLOOKUP(Tab_ConsoBar[[#This Row],[Boissons]],TabListeProduits[],3,0)</f>
        <v>1.5</v>
      </c>
      <c r="I280" s="48">
        <f>VLOOKUP(Tab_ConsoBar[[#This Row],[Boissons]],TabListeProduits[],2,0)</f>
        <v>0.46</v>
      </c>
      <c r="J280" s="48">
        <f>(Tab_ConsoBar[[#This Row],[Prix de vente]]-Tab_ConsoBar[[#This Row],[Prix Achat]])*Tab_ConsoBar[[#This Row],[Boissons Consommées]]</f>
        <v>38.480000000000004</v>
      </c>
      <c r="K280" s="48">
        <f>Tab_ConsoBar[[#This Row],[Boissons Consommées]]*Tab_ConsoBar[[#This Row],[Prix de vente]]</f>
        <v>55.5</v>
      </c>
      <c r="L280" t="str">
        <f>TEXT(Tab_ConsoBar[[#This Row],[Date]],"mmmm")</f>
        <v>juillet</v>
      </c>
      <c r="M280">
        <f>YEAR(Tab_ConsoBar[[#This Row],[Date]])</f>
        <v>2016</v>
      </c>
    </row>
    <row r="281" spans="1:13" x14ac:dyDescent="0.3">
      <c r="A281">
        <v>279</v>
      </c>
      <c r="B281" s="47">
        <v>42581</v>
      </c>
      <c r="C281" t="s">
        <v>8</v>
      </c>
      <c r="D281">
        <v>20</v>
      </c>
      <c r="E281">
        <v>0</v>
      </c>
      <c r="F281">
        <v>120</v>
      </c>
      <c r="G281">
        <f t="shared" si="4"/>
        <v>140</v>
      </c>
      <c r="H281" s="48">
        <f>VLOOKUP(Tab_ConsoBar[[#This Row],[Boissons]],TabListeProduits[],3,0)</f>
        <v>1.5</v>
      </c>
      <c r="I281" s="48">
        <f>VLOOKUP(Tab_ConsoBar[[#This Row],[Boissons]],TabListeProduits[],2,0)</f>
        <v>0.5</v>
      </c>
      <c r="J281" s="48">
        <f>(Tab_ConsoBar[[#This Row],[Prix de vente]]-Tab_ConsoBar[[#This Row],[Prix Achat]])*Tab_ConsoBar[[#This Row],[Boissons Consommées]]</f>
        <v>140</v>
      </c>
      <c r="K281" s="48">
        <f>Tab_ConsoBar[[#This Row],[Boissons Consommées]]*Tab_ConsoBar[[#This Row],[Prix de vente]]</f>
        <v>210</v>
      </c>
      <c r="L281" t="str">
        <f>TEXT(Tab_ConsoBar[[#This Row],[Date]],"mmmm")</f>
        <v>juillet</v>
      </c>
      <c r="M281">
        <f>YEAR(Tab_ConsoBar[[#This Row],[Date]])</f>
        <v>2016</v>
      </c>
    </row>
    <row r="282" spans="1:13" x14ac:dyDescent="0.3">
      <c r="A282">
        <v>280</v>
      </c>
      <c r="B282" s="47">
        <v>42581</v>
      </c>
      <c r="C282" t="s">
        <v>9</v>
      </c>
      <c r="D282">
        <v>7</v>
      </c>
      <c r="E282">
        <v>5</v>
      </c>
      <c r="F282">
        <v>0</v>
      </c>
      <c r="G282">
        <f t="shared" si="4"/>
        <v>2</v>
      </c>
      <c r="H282" s="48">
        <f>VLOOKUP(Tab_ConsoBar[[#This Row],[Boissons]],TabListeProduits[],3,0)</f>
        <v>0</v>
      </c>
      <c r="I282" s="48">
        <f>VLOOKUP(Tab_ConsoBar[[#This Row],[Boissons]],TabListeProduits[],2,0)</f>
        <v>0</v>
      </c>
      <c r="J282" s="48">
        <f>(Tab_ConsoBar[[#This Row],[Prix de vente]]-Tab_ConsoBar[[#This Row],[Prix Achat]])*Tab_ConsoBar[[#This Row],[Boissons Consommées]]</f>
        <v>0</v>
      </c>
      <c r="K282" s="48">
        <f>Tab_ConsoBar[[#This Row],[Boissons Consommées]]*Tab_ConsoBar[[#This Row],[Prix de vente]]</f>
        <v>0</v>
      </c>
      <c r="L282" t="str">
        <f>TEXT(Tab_ConsoBar[[#This Row],[Date]],"mmmm")</f>
        <v>juillet</v>
      </c>
      <c r="M282">
        <f>YEAR(Tab_ConsoBar[[#This Row],[Date]])</f>
        <v>2016</v>
      </c>
    </row>
    <row r="283" spans="1:13" x14ac:dyDescent="0.3">
      <c r="A283">
        <v>281</v>
      </c>
      <c r="B283" s="47">
        <v>42581</v>
      </c>
      <c r="C283" t="s">
        <v>10</v>
      </c>
      <c r="D283">
        <v>1</v>
      </c>
      <c r="E283">
        <v>0</v>
      </c>
      <c r="F283">
        <v>0</v>
      </c>
      <c r="G283">
        <f t="shared" si="4"/>
        <v>1</v>
      </c>
      <c r="H283" s="48">
        <f>VLOOKUP(Tab_ConsoBar[[#This Row],[Boissons]],TabListeProduits[],3,0)</f>
        <v>1.5</v>
      </c>
      <c r="I283" s="48">
        <f>VLOOKUP(Tab_ConsoBar[[#This Row],[Boissons]],TabListeProduits[],2,0)</f>
        <v>0.56999999999999995</v>
      </c>
      <c r="J283" s="48">
        <f>(Tab_ConsoBar[[#This Row],[Prix de vente]]-Tab_ConsoBar[[#This Row],[Prix Achat]])*Tab_ConsoBar[[#This Row],[Boissons Consommées]]</f>
        <v>0.93</v>
      </c>
      <c r="K283" s="48">
        <f>Tab_ConsoBar[[#This Row],[Boissons Consommées]]*Tab_ConsoBar[[#This Row],[Prix de vente]]</f>
        <v>1.5</v>
      </c>
      <c r="L283" t="str">
        <f>TEXT(Tab_ConsoBar[[#This Row],[Date]],"mmmm")</f>
        <v>juillet</v>
      </c>
      <c r="M283">
        <f>YEAR(Tab_ConsoBar[[#This Row],[Date]])</f>
        <v>2016</v>
      </c>
    </row>
    <row r="284" spans="1:13" x14ac:dyDescent="0.3">
      <c r="A284">
        <v>282</v>
      </c>
      <c r="B284" s="47">
        <v>42581</v>
      </c>
      <c r="C284" t="s">
        <v>11</v>
      </c>
      <c r="D284">
        <v>19</v>
      </c>
      <c r="E284">
        <v>9</v>
      </c>
      <c r="F284">
        <v>26</v>
      </c>
      <c r="G284">
        <f t="shared" si="4"/>
        <v>36</v>
      </c>
      <c r="H284" s="48">
        <f>VLOOKUP(Tab_ConsoBar[[#This Row],[Boissons]],TabListeProduits[],3,0)</f>
        <v>0.6</v>
      </c>
      <c r="I284" s="48">
        <f>VLOOKUP(Tab_ConsoBar[[#This Row],[Boissons]],TabListeProduits[],2,0)</f>
        <v>0.14000000000000001</v>
      </c>
      <c r="J284" s="48">
        <f>(Tab_ConsoBar[[#This Row],[Prix de vente]]-Tab_ConsoBar[[#This Row],[Prix Achat]])*Tab_ConsoBar[[#This Row],[Boissons Consommées]]</f>
        <v>16.559999999999999</v>
      </c>
      <c r="K284" s="48">
        <f>Tab_ConsoBar[[#This Row],[Boissons Consommées]]*Tab_ConsoBar[[#This Row],[Prix de vente]]</f>
        <v>21.599999999999998</v>
      </c>
      <c r="L284" t="str">
        <f>TEXT(Tab_ConsoBar[[#This Row],[Date]],"mmmm")</f>
        <v>juillet</v>
      </c>
      <c r="M284">
        <f>YEAR(Tab_ConsoBar[[#This Row],[Date]])</f>
        <v>2016</v>
      </c>
    </row>
    <row r="285" spans="1:13" x14ac:dyDescent="0.3">
      <c r="A285">
        <v>283</v>
      </c>
      <c r="B285" s="47">
        <v>42581</v>
      </c>
      <c r="C285" t="s">
        <v>20</v>
      </c>
      <c r="D285">
        <v>4</v>
      </c>
      <c r="E285">
        <v>3</v>
      </c>
      <c r="F285">
        <v>0</v>
      </c>
      <c r="G285">
        <f t="shared" si="4"/>
        <v>1</v>
      </c>
      <c r="H285" s="48">
        <f>VLOOKUP(Tab_ConsoBar[[#This Row],[Boissons]],TabListeProduits[],3,0)</f>
        <v>0</v>
      </c>
      <c r="I285" s="48">
        <f>VLOOKUP(Tab_ConsoBar[[#This Row],[Boissons]],TabListeProduits[],2,0)</f>
        <v>0</v>
      </c>
      <c r="J285" s="48">
        <f>(Tab_ConsoBar[[#This Row],[Prix de vente]]-Tab_ConsoBar[[#This Row],[Prix Achat]])*Tab_ConsoBar[[#This Row],[Boissons Consommées]]</f>
        <v>0</v>
      </c>
      <c r="K285" s="48">
        <f>Tab_ConsoBar[[#This Row],[Boissons Consommées]]*Tab_ConsoBar[[#This Row],[Prix de vente]]</f>
        <v>0</v>
      </c>
      <c r="L285" t="str">
        <f>TEXT(Tab_ConsoBar[[#This Row],[Date]],"mmmm")</f>
        <v>juillet</v>
      </c>
      <c r="M285">
        <f>YEAR(Tab_ConsoBar[[#This Row],[Date]])</f>
        <v>2016</v>
      </c>
    </row>
    <row r="286" spans="1:13" x14ac:dyDescent="0.3">
      <c r="A286">
        <v>284</v>
      </c>
      <c r="B286" s="47">
        <v>42581</v>
      </c>
      <c r="C286" t="s">
        <v>12</v>
      </c>
      <c r="D286">
        <v>13</v>
      </c>
      <c r="E286">
        <v>12</v>
      </c>
      <c r="F286">
        <v>0</v>
      </c>
      <c r="G286">
        <f t="shared" si="4"/>
        <v>1</v>
      </c>
      <c r="H286" s="48">
        <f>VLOOKUP(Tab_ConsoBar[[#This Row],[Boissons]],TabListeProduits[],3,0)</f>
        <v>10</v>
      </c>
      <c r="I286" s="48">
        <f>VLOOKUP(Tab_ConsoBar[[#This Row],[Boissons]],TabListeProduits[],2,0)</f>
        <v>7.56</v>
      </c>
      <c r="J286" s="48">
        <f>(Tab_ConsoBar[[#This Row],[Prix de vente]]-Tab_ConsoBar[[#This Row],[Prix Achat]])*Tab_ConsoBar[[#This Row],[Boissons Consommées]]</f>
        <v>2.4400000000000004</v>
      </c>
      <c r="K286" s="48">
        <f>Tab_ConsoBar[[#This Row],[Boissons Consommées]]*Tab_ConsoBar[[#This Row],[Prix de vente]]</f>
        <v>10</v>
      </c>
      <c r="L286" t="str">
        <f>TEXT(Tab_ConsoBar[[#This Row],[Date]],"mmmm")</f>
        <v>juillet</v>
      </c>
      <c r="M286">
        <f>YEAR(Tab_ConsoBar[[#This Row],[Date]])</f>
        <v>2016</v>
      </c>
    </row>
    <row r="287" spans="1:13" x14ac:dyDescent="0.3">
      <c r="A287">
        <v>285</v>
      </c>
      <c r="B287" s="47">
        <v>42581</v>
      </c>
      <c r="C287" t="s">
        <v>13</v>
      </c>
      <c r="D287">
        <v>18</v>
      </c>
      <c r="E287">
        <v>16</v>
      </c>
      <c r="F287">
        <v>57</v>
      </c>
      <c r="G287">
        <f t="shared" si="4"/>
        <v>59</v>
      </c>
      <c r="H287" s="48">
        <f>VLOOKUP(Tab_ConsoBar[[#This Row],[Boissons]],TabListeProduits[],3,0)</f>
        <v>1.5</v>
      </c>
      <c r="I287" s="48">
        <f>VLOOKUP(Tab_ConsoBar[[#This Row],[Boissons]],TabListeProduits[],2,0)</f>
        <v>0.68</v>
      </c>
      <c r="J287" s="48">
        <f>(Tab_ConsoBar[[#This Row],[Prix de vente]]-Tab_ConsoBar[[#This Row],[Prix Achat]])*Tab_ConsoBar[[#This Row],[Boissons Consommées]]</f>
        <v>48.379999999999995</v>
      </c>
      <c r="K287" s="48">
        <f>Tab_ConsoBar[[#This Row],[Boissons Consommées]]*Tab_ConsoBar[[#This Row],[Prix de vente]]</f>
        <v>88.5</v>
      </c>
      <c r="L287" t="str">
        <f>TEXT(Tab_ConsoBar[[#This Row],[Date]],"mmmm")</f>
        <v>juillet</v>
      </c>
      <c r="M287">
        <f>YEAR(Tab_ConsoBar[[#This Row],[Date]])</f>
        <v>2016</v>
      </c>
    </row>
    <row r="288" spans="1:13" x14ac:dyDescent="0.3">
      <c r="A288">
        <v>286</v>
      </c>
      <c r="B288" s="47">
        <v>42551</v>
      </c>
      <c r="C288" t="s">
        <v>6</v>
      </c>
      <c r="D288">
        <v>35</v>
      </c>
      <c r="E288">
        <v>21</v>
      </c>
      <c r="F288">
        <v>130</v>
      </c>
      <c r="G288">
        <f t="shared" si="4"/>
        <v>144</v>
      </c>
      <c r="H288" s="48">
        <f>VLOOKUP(Tab_ConsoBar[[#This Row],[Boissons]],TabListeProduits[],3,0)</f>
        <v>0</v>
      </c>
      <c r="I288" s="48">
        <f>VLOOKUP(Tab_ConsoBar[[#This Row],[Boissons]],TabListeProduits[],2,0)</f>
        <v>0</v>
      </c>
      <c r="J288" s="48">
        <f>(Tab_ConsoBar[[#This Row],[Prix de vente]]-Tab_ConsoBar[[#This Row],[Prix Achat]])*Tab_ConsoBar[[#This Row],[Boissons Consommées]]</f>
        <v>0</v>
      </c>
      <c r="K288" s="48">
        <f>Tab_ConsoBar[[#This Row],[Boissons Consommées]]*Tab_ConsoBar[[#This Row],[Prix de vente]]</f>
        <v>0</v>
      </c>
      <c r="L288" t="str">
        <f>TEXT(Tab_ConsoBar[[#This Row],[Date]],"mmmm")</f>
        <v>juin</v>
      </c>
      <c r="M288">
        <f>YEAR(Tab_ConsoBar[[#This Row],[Date]])</f>
        <v>2016</v>
      </c>
    </row>
    <row r="289" spans="1:13" x14ac:dyDescent="0.3">
      <c r="A289">
        <v>287</v>
      </c>
      <c r="B289" s="47">
        <v>42551</v>
      </c>
      <c r="C289" t="s">
        <v>23</v>
      </c>
      <c r="D289">
        <v>50</v>
      </c>
      <c r="E289">
        <v>39</v>
      </c>
      <c r="F289">
        <v>64</v>
      </c>
      <c r="G289">
        <f t="shared" si="4"/>
        <v>75</v>
      </c>
      <c r="H289" s="48">
        <f>VLOOKUP(Tab_ConsoBar[[#This Row],[Boissons]],TabListeProduits[],3,0)</f>
        <v>4.5</v>
      </c>
      <c r="I289" s="48">
        <f>VLOOKUP(Tab_ConsoBar[[#This Row],[Boissons]],TabListeProduits[],2,0)</f>
        <v>2.48</v>
      </c>
      <c r="J289" s="48">
        <f>(Tab_ConsoBar[[#This Row],[Prix de vente]]-Tab_ConsoBar[[#This Row],[Prix Achat]])*Tab_ConsoBar[[#This Row],[Boissons Consommées]]</f>
        <v>151.5</v>
      </c>
      <c r="K289" s="48">
        <f>Tab_ConsoBar[[#This Row],[Boissons Consommées]]*Tab_ConsoBar[[#This Row],[Prix de vente]]</f>
        <v>337.5</v>
      </c>
      <c r="L289" t="str">
        <f>TEXT(Tab_ConsoBar[[#This Row],[Date]],"mmmm")</f>
        <v>juin</v>
      </c>
      <c r="M289">
        <f>YEAR(Tab_ConsoBar[[#This Row],[Date]])</f>
        <v>2016</v>
      </c>
    </row>
    <row r="290" spans="1:13" x14ac:dyDescent="0.3">
      <c r="A290">
        <v>288</v>
      </c>
      <c r="B290" s="47">
        <v>42551</v>
      </c>
      <c r="C290" t="s">
        <v>5</v>
      </c>
      <c r="D290">
        <v>37</v>
      </c>
      <c r="E290">
        <v>21.5</v>
      </c>
      <c r="F290">
        <v>206</v>
      </c>
      <c r="G290">
        <f t="shared" si="4"/>
        <v>221.5</v>
      </c>
      <c r="H290" s="48">
        <f>VLOOKUP(Tab_ConsoBar[[#This Row],[Boissons]],TabListeProduits[],3,0)</f>
        <v>3</v>
      </c>
      <c r="I290" s="48">
        <f>VLOOKUP(Tab_ConsoBar[[#This Row],[Boissons]],TabListeProduits[],2,0)</f>
        <v>1.58</v>
      </c>
      <c r="J290" s="48">
        <f>(Tab_ConsoBar[[#This Row],[Prix de vente]]-Tab_ConsoBar[[#This Row],[Prix Achat]])*Tab_ConsoBar[[#This Row],[Boissons Consommées]]</f>
        <v>314.52999999999997</v>
      </c>
      <c r="K290" s="48">
        <f>Tab_ConsoBar[[#This Row],[Boissons Consommées]]*Tab_ConsoBar[[#This Row],[Prix de vente]]</f>
        <v>664.5</v>
      </c>
      <c r="L290" t="str">
        <f>TEXT(Tab_ConsoBar[[#This Row],[Date]],"mmmm")</f>
        <v>juin</v>
      </c>
      <c r="M290">
        <f>YEAR(Tab_ConsoBar[[#This Row],[Date]])</f>
        <v>2016</v>
      </c>
    </row>
    <row r="291" spans="1:13" x14ac:dyDescent="0.3">
      <c r="A291">
        <v>289</v>
      </c>
      <c r="B291" s="47">
        <v>42551</v>
      </c>
      <c r="C291" t="s">
        <v>3</v>
      </c>
      <c r="D291">
        <v>10</v>
      </c>
      <c r="E291">
        <v>14</v>
      </c>
      <c r="F291">
        <v>29</v>
      </c>
      <c r="G291">
        <f t="shared" si="4"/>
        <v>25</v>
      </c>
      <c r="H291" s="48">
        <f>VLOOKUP(Tab_ConsoBar[[#This Row],[Boissons]],TabListeProduits[],3,0)</f>
        <v>3</v>
      </c>
      <c r="I291" s="48">
        <f>VLOOKUP(Tab_ConsoBar[[#This Row],[Boissons]],TabListeProduits[],2,0)</f>
        <v>1.5</v>
      </c>
      <c r="J291" s="48">
        <f>(Tab_ConsoBar[[#This Row],[Prix de vente]]-Tab_ConsoBar[[#This Row],[Prix Achat]])*Tab_ConsoBar[[#This Row],[Boissons Consommées]]</f>
        <v>37.5</v>
      </c>
      <c r="K291" s="48">
        <f>Tab_ConsoBar[[#This Row],[Boissons Consommées]]*Tab_ConsoBar[[#This Row],[Prix de vente]]</f>
        <v>75</v>
      </c>
      <c r="L291" t="str">
        <f>TEXT(Tab_ConsoBar[[#This Row],[Date]],"mmmm")</f>
        <v>juin</v>
      </c>
      <c r="M291">
        <f>YEAR(Tab_ConsoBar[[#This Row],[Date]])</f>
        <v>2016</v>
      </c>
    </row>
    <row r="292" spans="1:13" x14ac:dyDescent="0.3">
      <c r="A292">
        <v>290</v>
      </c>
      <c r="B292" s="47">
        <v>42551</v>
      </c>
      <c r="C292" t="s">
        <v>7</v>
      </c>
      <c r="D292">
        <v>30</v>
      </c>
      <c r="E292">
        <v>37</v>
      </c>
      <c r="F292">
        <v>94</v>
      </c>
      <c r="G292">
        <f t="shared" si="4"/>
        <v>87</v>
      </c>
      <c r="H292" s="48">
        <f>VLOOKUP(Tab_ConsoBar[[#This Row],[Boissons]],TabListeProduits[],3,0)</f>
        <v>1.5</v>
      </c>
      <c r="I292" s="48">
        <f>VLOOKUP(Tab_ConsoBar[[#This Row],[Boissons]],TabListeProduits[],2,0)</f>
        <v>0.46</v>
      </c>
      <c r="J292" s="48">
        <f>(Tab_ConsoBar[[#This Row],[Prix de vente]]-Tab_ConsoBar[[#This Row],[Prix Achat]])*Tab_ConsoBar[[#This Row],[Boissons Consommées]]</f>
        <v>90.48</v>
      </c>
      <c r="K292" s="48">
        <f>Tab_ConsoBar[[#This Row],[Boissons Consommées]]*Tab_ConsoBar[[#This Row],[Prix de vente]]</f>
        <v>130.5</v>
      </c>
      <c r="L292" t="str">
        <f>TEXT(Tab_ConsoBar[[#This Row],[Date]],"mmmm")</f>
        <v>juin</v>
      </c>
      <c r="M292">
        <f>YEAR(Tab_ConsoBar[[#This Row],[Date]])</f>
        <v>2016</v>
      </c>
    </row>
    <row r="293" spans="1:13" x14ac:dyDescent="0.3">
      <c r="A293">
        <v>291</v>
      </c>
      <c r="B293" s="47">
        <v>42551</v>
      </c>
      <c r="C293" t="s">
        <v>8</v>
      </c>
      <c r="D293">
        <v>16</v>
      </c>
      <c r="E293">
        <v>20</v>
      </c>
      <c r="F293">
        <v>91</v>
      </c>
      <c r="G293">
        <f t="shared" si="4"/>
        <v>87</v>
      </c>
      <c r="H293" s="48">
        <f>VLOOKUP(Tab_ConsoBar[[#This Row],[Boissons]],TabListeProduits[],3,0)</f>
        <v>1.5</v>
      </c>
      <c r="I293" s="48">
        <f>VLOOKUP(Tab_ConsoBar[[#This Row],[Boissons]],TabListeProduits[],2,0)</f>
        <v>0.5</v>
      </c>
      <c r="J293" s="48">
        <f>(Tab_ConsoBar[[#This Row],[Prix de vente]]-Tab_ConsoBar[[#This Row],[Prix Achat]])*Tab_ConsoBar[[#This Row],[Boissons Consommées]]</f>
        <v>87</v>
      </c>
      <c r="K293" s="48">
        <f>Tab_ConsoBar[[#This Row],[Boissons Consommées]]*Tab_ConsoBar[[#This Row],[Prix de vente]]</f>
        <v>130.5</v>
      </c>
      <c r="L293" t="str">
        <f>TEXT(Tab_ConsoBar[[#This Row],[Date]],"mmmm")</f>
        <v>juin</v>
      </c>
      <c r="M293">
        <f>YEAR(Tab_ConsoBar[[#This Row],[Date]])</f>
        <v>2016</v>
      </c>
    </row>
    <row r="294" spans="1:13" x14ac:dyDescent="0.3">
      <c r="A294">
        <v>292</v>
      </c>
      <c r="B294" s="47">
        <v>42551</v>
      </c>
      <c r="C294" t="s">
        <v>9</v>
      </c>
      <c r="D294">
        <v>9</v>
      </c>
      <c r="E294">
        <v>7</v>
      </c>
      <c r="F294">
        <v>0</v>
      </c>
      <c r="G294">
        <f t="shared" si="4"/>
        <v>2</v>
      </c>
      <c r="H294" s="48">
        <f>VLOOKUP(Tab_ConsoBar[[#This Row],[Boissons]],TabListeProduits[],3,0)</f>
        <v>0</v>
      </c>
      <c r="I294" s="48">
        <f>VLOOKUP(Tab_ConsoBar[[#This Row],[Boissons]],TabListeProduits[],2,0)</f>
        <v>0</v>
      </c>
      <c r="J294" s="48">
        <f>(Tab_ConsoBar[[#This Row],[Prix de vente]]-Tab_ConsoBar[[#This Row],[Prix Achat]])*Tab_ConsoBar[[#This Row],[Boissons Consommées]]</f>
        <v>0</v>
      </c>
      <c r="K294" s="48">
        <f>Tab_ConsoBar[[#This Row],[Boissons Consommées]]*Tab_ConsoBar[[#This Row],[Prix de vente]]</f>
        <v>0</v>
      </c>
      <c r="L294" t="str">
        <f>TEXT(Tab_ConsoBar[[#This Row],[Date]],"mmmm")</f>
        <v>juin</v>
      </c>
      <c r="M294">
        <f>YEAR(Tab_ConsoBar[[#This Row],[Date]])</f>
        <v>2016</v>
      </c>
    </row>
    <row r="295" spans="1:13" x14ac:dyDescent="0.3">
      <c r="A295">
        <v>293</v>
      </c>
      <c r="B295" s="47">
        <v>42551</v>
      </c>
      <c r="C295" t="s">
        <v>10</v>
      </c>
      <c r="D295">
        <v>5</v>
      </c>
      <c r="E295">
        <v>1</v>
      </c>
      <c r="F295">
        <v>0</v>
      </c>
      <c r="G295">
        <f t="shared" si="4"/>
        <v>4</v>
      </c>
      <c r="H295" s="48">
        <f>VLOOKUP(Tab_ConsoBar[[#This Row],[Boissons]],TabListeProduits[],3,0)</f>
        <v>1.5</v>
      </c>
      <c r="I295" s="48">
        <f>VLOOKUP(Tab_ConsoBar[[#This Row],[Boissons]],TabListeProduits[],2,0)</f>
        <v>0.56999999999999995</v>
      </c>
      <c r="J295" s="48">
        <f>(Tab_ConsoBar[[#This Row],[Prix de vente]]-Tab_ConsoBar[[#This Row],[Prix Achat]])*Tab_ConsoBar[[#This Row],[Boissons Consommées]]</f>
        <v>3.72</v>
      </c>
      <c r="K295" s="48">
        <f>Tab_ConsoBar[[#This Row],[Boissons Consommées]]*Tab_ConsoBar[[#This Row],[Prix de vente]]</f>
        <v>6</v>
      </c>
      <c r="L295" t="str">
        <f>TEXT(Tab_ConsoBar[[#This Row],[Date]],"mmmm")</f>
        <v>juin</v>
      </c>
      <c r="M295">
        <f>YEAR(Tab_ConsoBar[[#This Row],[Date]])</f>
        <v>2016</v>
      </c>
    </row>
    <row r="296" spans="1:13" x14ac:dyDescent="0.3">
      <c r="A296">
        <v>294</v>
      </c>
      <c r="B296" s="47">
        <v>42551</v>
      </c>
      <c r="C296" t="s">
        <v>11</v>
      </c>
      <c r="D296">
        <v>12</v>
      </c>
      <c r="E296">
        <v>19</v>
      </c>
      <c r="F296">
        <v>24</v>
      </c>
      <c r="G296">
        <f t="shared" si="4"/>
        <v>17</v>
      </c>
      <c r="H296" s="48">
        <f>VLOOKUP(Tab_ConsoBar[[#This Row],[Boissons]],TabListeProduits[],3,0)</f>
        <v>0.6</v>
      </c>
      <c r="I296" s="48">
        <f>VLOOKUP(Tab_ConsoBar[[#This Row],[Boissons]],TabListeProduits[],2,0)</f>
        <v>0.14000000000000001</v>
      </c>
      <c r="J296" s="48">
        <f>(Tab_ConsoBar[[#This Row],[Prix de vente]]-Tab_ConsoBar[[#This Row],[Prix Achat]])*Tab_ConsoBar[[#This Row],[Boissons Consommées]]</f>
        <v>7.8199999999999994</v>
      </c>
      <c r="K296" s="48">
        <f>Tab_ConsoBar[[#This Row],[Boissons Consommées]]*Tab_ConsoBar[[#This Row],[Prix de vente]]</f>
        <v>10.199999999999999</v>
      </c>
      <c r="L296" t="str">
        <f>TEXT(Tab_ConsoBar[[#This Row],[Date]],"mmmm")</f>
        <v>juin</v>
      </c>
      <c r="M296">
        <f>YEAR(Tab_ConsoBar[[#This Row],[Date]])</f>
        <v>2016</v>
      </c>
    </row>
    <row r="297" spans="1:13" x14ac:dyDescent="0.3">
      <c r="A297">
        <v>295</v>
      </c>
      <c r="B297" s="47">
        <v>42551</v>
      </c>
      <c r="C297" t="s">
        <v>20</v>
      </c>
      <c r="D297">
        <v>4</v>
      </c>
      <c r="E297">
        <v>4</v>
      </c>
      <c r="F297">
        <v>0</v>
      </c>
      <c r="G297">
        <f t="shared" si="4"/>
        <v>0</v>
      </c>
      <c r="H297" s="48">
        <f>VLOOKUP(Tab_ConsoBar[[#This Row],[Boissons]],TabListeProduits[],3,0)</f>
        <v>0</v>
      </c>
      <c r="I297" s="48">
        <f>VLOOKUP(Tab_ConsoBar[[#This Row],[Boissons]],TabListeProduits[],2,0)</f>
        <v>0</v>
      </c>
      <c r="J297" s="48">
        <f>(Tab_ConsoBar[[#This Row],[Prix de vente]]-Tab_ConsoBar[[#This Row],[Prix Achat]])*Tab_ConsoBar[[#This Row],[Boissons Consommées]]</f>
        <v>0</v>
      </c>
      <c r="K297" s="48">
        <f>Tab_ConsoBar[[#This Row],[Boissons Consommées]]*Tab_ConsoBar[[#This Row],[Prix de vente]]</f>
        <v>0</v>
      </c>
      <c r="L297" t="str">
        <f>TEXT(Tab_ConsoBar[[#This Row],[Date]],"mmmm")</f>
        <v>juin</v>
      </c>
      <c r="M297">
        <f>YEAR(Tab_ConsoBar[[#This Row],[Date]])</f>
        <v>2016</v>
      </c>
    </row>
    <row r="298" spans="1:13" x14ac:dyDescent="0.3">
      <c r="A298">
        <v>296</v>
      </c>
      <c r="B298" s="47">
        <v>42551</v>
      </c>
      <c r="C298" t="s">
        <v>12</v>
      </c>
      <c r="D298">
        <v>11</v>
      </c>
      <c r="E298">
        <v>13</v>
      </c>
      <c r="F298">
        <v>12</v>
      </c>
      <c r="G298">
        <f t="shared" si="4"/>
        <v>10</v>
      </c>
      <c r="H298" s="48">
        <f>VLOOKUP(Tab_ConsoBar[[#This Row],[Boissons]],TabListeProduits[],3,0)</f>
        <v>10</v>
      </c>
      <c r="I298" s="48">
        <f>VLOOKUP(Tab_ConsoBar[[#This Row],[Boissons]],TabListeProduits[],2,0)</f>
        <v>7.56</v>
      </c>
      <c r="J298" s="48">
        <f>(Tab_ConsoBar[[#This Row],[Prix de vente]]-Tab_ConsoBar[[#This Row],[Prix Achat]])*Tab_ConsoBar[[#This Row],[Boissons Consommées]]</f>
        <v>24.400000000000006</v>
      </c>
      <c r="K298" s="48">
        <f>Tab_ConsoBar[[#This Row],[Boissons Consommées]]*Tab_ConsoBar[[#This Row],[Prix de vente]]</f>
        <v>100</v>
      </c>
      <c r="L298" t="str">
        <f>TEXT(Tab_ConsoBar[[#This Row],[Date]],"mmmm")</f>
        <v>juin</v>
      </c>
      <c r="M298">
        <f>YEAR(Tab_ConsoBar[[#This Row],[Date]])</f>
        <v>2016</v>
      </c>
    </row>
    <row r="299" spans="1:13" x14ac:dyDescent="0.3">
      <c r="A299">
        <v>297</v>
      </c>
      <c r="B299" s="47">
        <v>42551</v>
      </c>
      <c r="C299" t="s">
        <v>13</v>
      </c>
      <c r="D299">
        <v>11</v>
      </c>
      <c r="E299">
        <v>18</v>
      </c>
      <c r="F299">
        <v>54</v>
      </c>
      <c r="G299">
        <f t="shared" si="4"/>
        <v>47</v>
      </c>
      <c r="H299" s="48">
        <f>VLOOKUP(Tab_ConsoBar[[#This Row],[Boissons]],TabListeProduits[],3,0)</f>
        <v>1.5</v>
      </c>
      <c r="I299" s="48">
        <f>VLOOKUP(Tab_ConsoBar[[#This Row],[Boissons]],TabListeProduits[],2,0)</f>
        <v>0.68</v>
      </c>
      <c r="J299" s="48">
        <f>(Tab_ConsoBar[[#This Row],[Prix de vente]]-Tab_ConsoBar[[#This Row],[Prix Achat]])*Tab_ConsoBar[[#This Row],[Boissons Consommées]]</f>
        <v>38.54</v>
      </c>
      <c r="K299" s="48">
        <f>Tab_ConsoBar[[#This Row],[Boissons Consommées]]*Tab_ConsoBar[[#This Row],[Prix de vente]]</f>
        <v>70.5</v>
      </c>
      <c r="L299" t="str">
        <f>TEXT(Tab_ConsoBar[[#This Row],[Date]],"mmmm")</f>
        <v>juin</v>
      </c>
      <c r="M299">
        <f>YEAR(Tab_ConsoBar[[#This Row],[Date]])</f>
        <v>2016</v>
      </c>
    </row>
    <row r="300" spans="1:13" x14ac:dyDescent="0.3">
      <c r="A300">
        <v>298</v>
      </c>
      <c r="B300" s="47">
        <v>42551</v>
      </c>
      <c r="C300" t="s">
        <v>14</v>
      </c>
      <c r="D300">
        <v>0</v>
      </c>
      <c r="E300">
        <v>0</v>
      </c>
      <c r="F300">
        <v>2</v>
      </c>
      <c r="G300">
        <f t="shared" si="4"/>
        <v>2</v>
      </c>
      <c r="H300" s="48">
        <f>VLOOKUP(Tab_ConsoBar[[#This Row],[Boissons]],TabListeProduits[],3,0)</f>
        <v>0.5</v>
      </c>
      <c r="I300" s="48">
        <f>VLOOKUP(Tab_ConsoBar[[#This Row],[Boissons]],TabListeProduits[],2,0)</f>
        <v>0.1</v>
      </c>
      <c r="J300" s="48">
        <f>(Tab_ConsoBar[[#This Row],[Prix de vente]]-Tab_ConsoBar[[#This Row],[Prix Achat]])*Tab_ConsoBar[[#This Row],[Boissons Consommées]]</f>
        <v>0.8</v>
      </c>
      <c r="K300" s="48">
        <f>Tab_ConsoBar[[#This Row],[Boissons Consommées]]*Tab_ConsoBar[[#This Row],[Prix de vente]]</f>
        <v>1</v>
      </c>
      <c r="L300" t="str">
        <f>TEXT(Tab_ConsoBar[[#This Row],[Date]],"mmmm")</f>
        <v>juin</v>
      </c>
      <c r="M300">
        <f>YEAR(Tab_ConsoBar[[#This Row],[Date]])</f>
        <v>2016</v>
      </c>
    </row>
    <row r="301" spans="1:13" x14ac:dyDescent="0.3">
      <c r="A301">
        <v>299</v>
      </c>
      <c r="B301" s="47">
        <v>42551</v>
      </c>
      <c r="C301" t="s">
        <v>15</v>
      </c>
      <c r="D301">
        <v>0</v>
      </c>
      <c r="E301">
        <v>0</v>
      </c>
      <c r="F301">
        <v>10</v>
      </c>
      <c r="G301">
        <f t="shared" si="4"/>
        <v>10</v>
      </c>
      <c r="H301" s="48">
        <f>VLOOKUP(Tab_ConsoBar[[#This Row],[Boissons]],TabListeProduits[],3,0)</f>
        <v>1</v>
      </c>
      <c r="I301" s="48">
        <f>VLOOKUP(Tab_ConsoBar[[#This Row],[Boissons]],TabListeProduits[],2,0)</f>
        <v>0.2</v>
      </c>
      <c r="J301" s="48">
        <f>(Tab_ConsoBar[[#This Row],[Prix de vente]]-Tab_ConsoBar[[#This Row],[Prix Achat]])*Tab_ConsoBar[[#This Row],[Boissons Consommées]]</f>
        <v>8</v>
      </c>
      <c r="K301" s="48">
        <f>Tab_ConsoBar[[#This Row],[Boissons Consommées]]*Tab_ConsoBar[[#This Row],[Prix de vente]]</f>
        <v>10</v>
      </c>
      <c r="L301" t="str">
        <f>TEXT(Tab_ConsoBar[[#This Row],[Date]],"mmmm")</f>
        <v>juin</v>
      </c>
      <c r="M301">
        <f>YEAR(Tab_ConsoBar[[#This Row],[Date]])</f>
        <v>2016</v>
      </c>
    </row>
    <row r="302" spans="1:13" x14ac:dyDescent="0.3">
      <c r="A302">
        <v>300</v>
      </c>
      <c r="B302" s="47">
        <v>42520</v>
      </c>
      <c r="C302" t="s">
        <v>6</v>
      </c>
      <c r="D302">
        <v>34</v>
      </c>
      <c r="E302">
        <v>35</v>
      </c>
      <c r="F302">
        <v>141</v>
      </c>
      <c r="G302">
        <f t="shared" si="4"/>
        <v>140</v>
      </c>
      <c r="H302" s="48">
        <f>VLOOKUP(Tab_ConsoBar[[#This Row],[Boissons]],TabListeProduits[],3,0)</f>
        <v>0</v>
      </c>
      <c r="I302" s="48">
        <f>VLOOKUP(Tab_ConsoBar[[#This Row],[Boissons]],TabListeProduits[],2,0)</f>
        <v>0</v>
      </c>
      <c r="J302" s="48">
        <f>(Tab_ConsoBar[[#This Row],[Prix de vente]]-Tab_ConsoBar[[#This Row],[Prix Achat]])*Tab_ConsoBar[[#This Row],[Boissons Consommées]]</f>
        <v>0</v>
      </c>
      <c r="K302" s="48">
        <f>Tab_ConsoBar[[#This Row],[Boissons Consommées]]*Tab_ConsoBar[[#This Row],[Prix de vente]]</f>
        <v>0</v>
      </c>
      <c r="L302" t="str">
        <f>TEXT(Tab_ConsoBar[[#This Row],[Date]],"mmmm")</f>
        <v>mai</v>
      </c>
      <c r="M302">
        <f>YEAR(Tab_ConsoBar[[#This Row],[Date]])</f>
        <v>2016</v>
      </c>
    </row>
    <row r="303" spans="1:13" x14ac:dyDescent="0.3">
      <c r="A303">
        <v>301</v>
      </c>
      <c r="B303" s="47">
        <v>42520</v>
      </c>
      <c r="C303" t="s">
        <v>23</v>
      </c>
      <c r="D303">
        <v>44</v>
      </c>
      <c r="E303">
        <v>50</v>
      </c>
      <c r="F303">
        <v>49</v>
      </c>
      <c r="G303">
        <f t="shared" si="4"/>
        <v>43</v>
      </c>
      <c r="H303" s="48">
        <f>VLOOKUP(Tab_ConsoBar[[#This Row],[Boissons]],TabListeProduits[],3,0)</f>
        <v>4.5</v>
      </c>
      <c r="I303" s="48">
        <f>VLOOKUP(Tab_ConsoBar[[#This Row],[Boissons]],TabListeProduits[],2,0)</f>
        <v>2.48</v>
      </c>
      <c r="J303" s="48">
        <f>(Tab_ConsoBar[[#This Row],[Prix de vente]]-Tab_ConsoBar[[#This Row],[Prix Achat]])*Tab_ConsoBar[[#This Row],[Boissons Consommées]]</f>
        <v>86.86</v>
      </c>
      <c r="K303" s="48">
        <f>Tab_ConsoBar[[#This Row],[Boissons Consommées]]*Tab_ConsoBar[[#This Row],[Prix de vente]]</f>
        <v>193.5</v>
      </c>
      <c r="L303" t="str">
        <f>TEXT(Tab_ConsoBar[[#This Row],[Date]],"mmmm")</f>
        <v>mai</v>
      </c>
      <c r="M303">
        <f>YEAR(Tab_ConsoBar[[#This Row],[Date]])</f>
        <v>2016</v>
      </c>
    </row>
    <row r="304" spans="1:13" x14ac:dyDescent="0.3">
      <c r="A304">
        <v>302</v>
      </c>
      <c r="B304" s="47">
        <v>42520</v>
      </c>
      <c r="C304" t="s">
        <v>5</v>
      </c>
      <c r="D304">
        <v>34.5</v>
      </c>
      <c r="E304">
        <v>37</v>
      </c>
      <c r="F304">
        <v>155</v>
      </c>
      <c r="G304">
        <f t="shared" si="4"/>
        <v>152.5</v>
      </c>
      <c r="H304" s="48">
        <f>VLOOKUP(Tab_ConsoBar[[#This Row],[Boissons]],TabListeProduits[],3,0)</f>
        <v>3</v>
      </c>
      <c r="I304" s="48">
        <f>VLOOKUP(Tab_ConsoBar[[#This Row],[Boissons]],TabListeProduits[],2,0)</f>
        <v>1.58</v>
      </c>
      <c r="J304" s="48">
        <f>(Tab_ConsoBar[[#This Row],[Prix de vente]]-Tab_ConsoBar[[#This Row],[Prix Achat]])*Tab_ConsoBar[[#This Row],[Boissons Consommées]]</f>
        <v>216.54999999999998</v>
      </c>
      <c r="K304" s="48">
        <f>Tab_ConsoBar[[#This Row],[Boissons Consommées]]*Tab_ConsoBar[[#This Row],[Prix de vente]]</f>
        <v>457.5</v>
      </c>
      <c r="L304" t="str">
        <f>TEXT(Tab_ConsoBar[[#This Row],[Date]],"mmmm")</f>
        <v>mai</v>
      </c>
      <c r="M304">
        <f>YEAR(Tab_ConsoBar[[#This Row],[Date]])</f>
        <v>2016</v>
      </c>
    </row>
    <row r="305" spans="1:13" x14ac:dyDescent="0.3">
      <c r="A305">
        <v>303</v>
      </c>
      <c r="B305" s="47">
        <v>42520</v>
      </c>
      <c r="C305" t="s">
        <v>3</v>
      </c>
      <c r="D305">
        <v>10.5</v>
      </c>
      <c r="E305">
        <v>10</v>
      </c>
      <c r="F305">
        <v>20</v>
      </c>
      <c r="G305">
        <f t="shared" si="4"/>
        <v>20.5</v>
      </c>
      <c r="H305" s="48">
        <f>VLOOKUP(Tab_ConsoBar[[#This Row],[Boissons]],TabListeProduits[],3,0)</f>
        <v>3</v>
      </c>
      <c r="I305" s="48">
        <f>VLOOKUP(Tab_ConsoBar[[#This Row],[Boissons]],TabListeProduits[],2,0)</f>
        <v>1.5</v>
      </c>
      <c r="J305" s="48">
        <f>(Tab_ConsoBar[[#This Row],[Prix de vente]]-Tab_ConsoBar[[#This Row],[Prix Achat]])*Tab_ConsoBar[[#This Row],[Boissons Consommées]]</f>
        <v>30.75</v>
      </c>
      <c r="K305" s="48">
        <f>Tab_ConsoBar[[#This Row],[Boissons Consommées]]*Tab_ConsoBar[[#This Row],[Prix de vente]]</f>
        <v>61.5</v>
      </c>
      <c r="L305" t="str">
        <f>TEXT(Tab_ConsoBar[[#This Row],[Date]],"mmmm")</f>
        <v>mai</v>
      </c>
      <c r="M305">
        <f>YEAR(Tab_ConsoBar[[#This Row],[Date]])</f>
        <v>2016</v>
      </c>
    </row>
    <row r="306" spans="1:13" x14ac:dyDescent="0.3">
      <c r="A306">
        <v>304</v>
      </c>
      <c r="B306" s="47">
        <v>42520</v>
      </c>
      <c r="C306" t="s">
        <v>7</v>
      </c>
      <c r="D306">
        <v>10</v>
      </c>
      <c r="E306">
        <v>30</v>
      </c>
      <c r="F306">
        <v>117</v>
      </c>
      <c r="G306">
        <f t="shared" si="4"/>
        <v>97</v>
      </c>
      <c r="H306" s="48">
        <f>VLOOKUP(Tab_ConsoBar[[#This Row],[Boissons]],TabListeProduits[],3,0)</f>
        <v>1.5</v>
      </c>
      <c r="I306" s="48">
        <f>VLOOKUP(Tab_ConsoBar[[#This Row],[Boissons]],TabListeProduits[],2,0)</f>
        <v>0.46</v>
      </c>
      <c r="J306" s="48">
        <f>(Tab_ConsoBar[[#This Row],[Prix de vente]]-Tab_ConsoBar[[#This Row],[Prix Achat]])*Tab_ConsoBar[[#This Row],[Boissons Consommées]]</f>
        <v>100.88000000000001</v>
      </c>
      <c r="K306" s="48">
        <f>Tab_ConsoBar[[#This Row],[Boissons Consommées]]*Tab_ConsoBar[[#This Row],[Prix de vente]]</f>
        <v>145.5</v>
      </c>
      <c r="L306" t="str">
        <f>TEXT(Tab_ConsoBar[[#This Row],[Date]],"mmmm")</f>
        <v>mai</v>
      </c>
      <c r="M306">
        <f>YEAR(Tab_ConsoBar[[#This Row],[Date]])</f>
        <v>2016</v>
      </c>
    </row>
    <row r="307" spans="1:13" x14ac:dyDescent="0.3">
      <c r="A307">
        <v>305</v>
      </c>
      <c r="B307" s="47">
        <v>42520</v>
      </c>
      <c r="C307" t="s">
        <v>8</v>
      </c>
      <c r="D307">
        <v>11</v>
      </c>
      <c r="E307">
        <v>16</v>
      </c>
      <c r="F307">
        <v>91</v>
      </c>
      <c r="G307">
        <f t="shared" si="4"/>
        <v>86</v>
      </c>
      <c r="H307" s="48">
        <f>VLOOKUP(Tab_ConsoBar[[#This Row],[Boissons]],TabListeProduits[],3,0)</f>
        <v>1.5</v>
      </c>
      <c r="I307" s="48">
        <f>VLOOKUP(Tab_ConsoBar[[#This Row],[Boissons]],TabListeProduits[],2,0)</f>
        <v>0.5</v>
      </c>
      <c r="J307" s="48">
        <f>(Tab_ConsoBar[[#This Row],[Prix de vente]]-Tab_ConsoBar[[#This Row],[Prix Achat]])*Tab_ConsoBar[[#This Row],[Boissons Consommées]]</f>
        <v>86</v>
      </c>
      <c r="K307" s="48">
        <f>Tab_ConsoBar[[#This Row],[Boissons Consommées]]*Tab_ConsoBar[[#This Row],[Prix de vente]]</f>
        <v>129</v>
      </c>
      <c r="L307" t="str">
        <f>TEXT(Tab_ConsoBar[[#This Row],[Date]],"mmmm")</f>
        <v>mai</v>
      </c>
      <c r="M307">
        <f>YEAR(Tab_ConsoBar[[#This Row],[Date]])</f>
        <v>2016</v>
      </c>
    </row>
    <row r="308" spans="1:13" x14ac:dyDescent="0.3">
      <c r="A308">
        <v>306</v>
      </c>
      <c r="B308" s="47">
        <v>42520</v>
      </c>
      <c r="C308" t="s">
        <v>9</v>
      </c>
      <c r="D308">
        <v>3</v>
      </c>
      <c r="E308">
        <v>9</v>
      </c>
      <c r="F308">
        <v>6</v>
      </c>
      <c r="G308">
        <f t="shared" si="4"/>
        <v>0</v>
      </c>
      <c r="H308" s="48">
        <f>VLOOKUP(Tab_ConsoBar[[#This Row],[Boissons]],TabListeProduits[],3,0)</f>
        <v>0</v>
      </c>
      <c r="I308" s="48">
        <f>VLOOKUP(Tab_ConsoBar[[#This Row],[Boissons]],TabListeProduits[],2,0)</f>
        <v>0</v>
      </c>
      <c r="J308" s="48">
        <f>(Tab_ConsoBar[[#This Row],[Prix de vente]]-Tab_ConsoBar[[#This Row],[Prix Achat]])*Tab_ConsoBar[[#This Row],[Boissons Consommées]]</f>
        <v>0</v>
      </c>
      <c r="K308" s="48">
        <f>Tab_ConsoBar[[#This Row],[Boissons Consommées]]*Tab_ConsoBar[[#This Row],[Prix de vente]]</f>
        <v>0</v>
      </c>
      <c r="L308" t="str">
        <f>TEXT(Tab_ConsoBar[[#This Row],[Date]],"mmmm")</f>
        <v>mai</v>
      </c>
      <c r="M308">
        <f>YEAR(Tab_ConsoBar[[#This Row],[Date]])</f>
        <v>2016</v>
      </c>
    </row>
    <row r="309" spans="1:13" x14ac:dyDescent="0.3">
      <c r="A309">
        <v>307</v>
      </c>
      <c r="B309" s="47">
        <v>42520</v>
      </c>
      <c r="C309" t="s">
        <v>10</v>
      </c>
      <c r="D309">
        <v>7</v>
      </c>
      <c r="E309">
        <v>5</v>
      </c>
      <c r="F309">
        <v>2</v>
      </c>
      <c r="G309">
        <f t="shared" si="4"/>
        <v>4</v>
      </c>
      <c r="H309" s="48">
        <f>VLOOKUP(Tab_ConsoBar[[#This Row],[Boissons]],TabListeProduits[],3,0)</f>
        <v>1.5</v>
      </c>
      <c r="I309" s="48">
        <f>VLOOKUP(Tab_ConsoBar[[#This Row],[Boissons]],TabListeProduits[],2,0)</f>
        <v>0.56999999999999995</v>
      </c>
      <c r="J309" s="48">
        <f>(Tab_ConsoBar[[#This Row],[Prix de vente]]-Tab_ConsoBar[[#This Row],[Prix Achat]])*Tab_ConsoBar[[#This Row],[Boissons Consommées]]</f>
        <v>3.72</v>
      </c>
      <c r="K309" s="48">
        <f>Tab_ConsoBar[[#This Row],[Boissons Consommées]]*Tab_ConsoBar[[#This Row],[Prix de vente]]</f>
        <v>6</v>
      </c>
      <c r="L309" t="str">
        <f>TEXT(Tab_ConsoBar[[#This Row],[Date]],"mmmm")</f>
        <v>mai</v>
      </c>
      <c r="M309">
        <f>YEAR(Tab_ConsoBar[[#This Row],[Date]])</f>
        <v>2016</v>
      </c>
    </row>
    <row r="310" spans="1:13" x14ac:dyDescent="0.3">
      <c r="A310">
        <v>308</v>
      </c>
      <c r="B310" s="47">
        <v>42520</v>
      </c>
      <c r="C310" t="s">
        <v>11</v>
      </c>
      <c r="D310">
        <v>2</v>
      </c>
      <c r="E310">
        <v>12</v>
      </c>
      <c r="F310">
        <v>22</v>
      </c>
      <c r="G310">
        <f t="shared" si="4"/>
        <v>12</v>
      </c>
      <c r="H310" s="48">
        <f>VLOOKUP(Tab_ConsoBar[[#This Row],[Boissons]],TabListeProduits[],3,0)</f>
        <v>0.6</v>
      </c>
      <c r="I310" s="48">
        <f>VLOOKUP(Tab_ConsoBar[[#This Row],[Boissons]],TabListeProduits[],2,0)</f>
        <v>0.14000000000000001</v>
      </c>
      <c r="J310" s="48">
        <f>(Tab_ConsoBar[[#This Row],[Prix de vente]]-Tab_ConsoBar[[#This Row],[Prix Achat]])*Tab_ConsoBar[[#This Row],[Boissons Consommées]]</f>
        <v>5.52</v>
      </c>
      <c r="K310" s="48">
        <f>Tab_ConsoBar[[#This Row],[Boissons Consommées]]*Tab_ConsoBar[[#This Row],[Prix de vente]]</f>
        <v>7.1999999999999993</v>
      </c>
      <c r="L310" t="str">
        <f>TEXT(Tab_ConsoBar[[#This Row],[Date]],"mmmm")</f>
        <v>mai</v>
      </c>
      <c r="M310">
        <f>YEAR(Tab_ConsoBar[[#This Row],[Date]])</f>
        <v>2016</v>
      </c>
    </row>
    <row r="311" spans="1:13" x14ac:dyDescent="0.3">
      <c r="A311">
        <v>309</v>
      </c>
      <c r="B311" s="47">
        <v>42520</v>
      </c>
      <c r="C311" t="s">
        <v>20</v>
      </c>
      <c r="D311">
        <v>4</v>
      </c>
      <c r="E311">
        <v>4</v>
      </c>
      <c r="F311">
        <v>0</v>
      </c>
      <c r="G311">
        <f t="shared" si="4"/>
        <v>0</v>
      </c>
      <c r="H311" s="48">
        <f>VLOOKUP(Tab_ConsoBar[[#This Row],[Boissons]],TabListeProduits[],3,0)</f>
        <v>0</v>
      </c>
      <c r="I311" s="48">
        <f>VLOOKUP(Tab_ConsoBar[[#This Row],[Boissons]],TabListeProduits[],2,0)</f>
        <v>0</v>
      </c>
      <c r="J311" s="48">
        <f>(Tab_ConsoBar[[#This Row],[Prix de vente]]-Tab_ConsoBar[[#This Row],[Prix Achat]])*Tab_ConsoBar[[#This Row],[Boissons Consommées]]</f>
        <v>0</v>
      </c>
      <c r="K311" s="48">
        <f>Tab_ConsoBar[[#This Row],[Boissons Consommées]]*Tab_ConsoBar[[#This Row],[Prix de vente]]</f>
        <v>0</v>
      </c>
      <c r="L311" t="str">
        <f>TEXT(Tab_ConsoBar[[#This Row],[Date]],"mmmm")</f>
        <v>mai</v>
      </c>
      <c r="M311">
        <f>YEAR(Tab_ConsoBar[[#This Row],[Date]])</f>
        <v>2016</v>
      </c>
    </row>
    <row r="312" spans="1:13" x14ac:dyDescent="0.3">
      <c r="A312">
        <v>310</v>
      </c>
      <c r="B312" s="47">
        <v>42520</v>
      </c>
      <c r="C312" t="s">
        <v>12</v>
      </c>
      <c r="D312">
        <v>12</v>
      </c>
      <c r="E312">
        <v>11</v>
      </c>
      <c r="F312">
        <v>0</v>
      </c>
      <c r="G312">
        <f t="shared" si="4"/>
        <v>1</v>
      </c>
      <c r="H312" s="48">
        <f>VLOOKUP(Tab_ConsoBar[[#This Row],[Boissons]],TabListeProduits[],3,0)</f>
        <v>10</v>
      </c>
      <c r="I312" s="48">
        <f>VLOOKUP(Tab_ConsoBar[[#This Row],[Boissons]],TabListeProduits[],2,0)</f>
        <v>7.56</v>
      </c>
      <c r="J312" s="48">
        <f>(Tab_ConsoBar[[#This Row],[Prix de vente]]-Tab_ConsoBar[[#This Row],[Prix Achat]])*Tab_ConsoBar[[#This Row],[Boissons Consommées]]</f>
        <v>2.4400000000000004</v>
      </c>
      <c r="K312" s="48">
        <f>Tab_ConsoBar[[#This Row],[Boissons Consommées]]*Tab_ConsoBar[[#This Row],[Prix de vente]]</f>
        <v>10</v>
      </c>
      <c r="L312" t="str">
        <f>TEXT(Tab_ConsoBar[[#This Row],[Date]],"mmmm")</f>
        <v>mai</v>
      </c>
      <c r="M312">
        <f>YEAR(Tab_ConsoBar[[#This Row],[Date]])</f>
        <v>2016</v>
      </c>
    </row>
    <row r="313" spans="1:13" x14ac:dyDescent="0.3">
      <c r="A313">
        <v>311</v>
      </c>
      <c r="B313" s="47">
        <v>42520</v>
      </c>
      <c r="C313" t="s">
        <v>13</v>
      </c>
      <c r="D313">
        <v>16</v>
      </c>
      <c r="E313">
        <v>11</v>
      </c>
      <c r="F313">
        <v>43</v>
      </c>
      <c r="G313">
        <f t="shared" si="4"/>
        <v>48</v>
      </c>
      <c r="H313" s="48">
        <f>VLOOKUP(Tab_ConsoBar[[#This Row],[Boissons]],TabListeProduits[],3,0)</f>
        <v>1.5</v>
      </c>
      <c r="I313" s="48">
        <f>VLOOKUP(Tab_ConsoBar[[#This Row],[Boissons]],TabListeProduits[],2,0)</f>
        <v>0.68</v>
      </c>
      <c r="J313" s="48">
        <f>(Tab_ConsoBar[[#This Row],[Prix de vente]]-Tab_ConsoBar[[#This Row],[Prix Achat]])*Tab_ConsoBar[[#This Row],[Boissons Consommées]]</f>
        <v>39.36</v>
      </c>
      <c r="K313" s="48">
        <f>Tab_ConsoBar[[#This Row],[Boissons Consommées]]*Tab_ConsoBar[[#This Row],[Prix de vente]]</f>
        <v>72</v>
      </c>
      <c r="L313" t="str">
        <f>TEXT(Tab_ConsoBar[[#This Row],[Date]],"mmmm")</f>
        <v>mai</v>
      </c>
      <c r="M313">
        <f>YEAR(Tab_ConsoBar[[#This Row],[Date]])</f>
        <v>2016</v>
      </c>
    </row>
    <row r="314" spans="1:13" x14ac:dyDescent="0.3">
      <c r="A314">
        <v>312</v>
      </c>
      <c r="B314" s="47">
        <v>42490</v>
      </c>
      <c r="C314" t="s">
        <v>6</v>
      </c>
      <c r="D314">
        <v>36</v>
      </c>
      <c r="E314">
        <v>34</v>
      </c>
      <c r="F314">
        <v>142</v>
      </c>
      <c r="G314">
        <f t="shared" si="4"/>
        <v>144</v>
      </c>
      <c r="H314" s="48">
        <f>VLOOKUP(Tab_ConsoBar[[#This Row],[Boissons]],TabListeProduits[],3,0)</f>
        <v>0</v>
      </c>
      <c r="I314" s="48">
        <f>VLOOKUP(Tab_ConsoBar[[#This Row],[Boissons]],TabListeProduits[],2,0)</f>
        <v>0</v>
      </c>
      <c r="J314" s="48">
        <f>(Tab_ConsoBar[[#This Row],[Prix de vente]]-Tab_ConsoBar[[#This Row],[Prix Achat]])*Tab_ConsoBar[[#This Row],[Boissons Consommées]]</f>
        <v>0</v>
      </c>
      <c r="K314" s="48">
        <f>Tab_ConsoBar[[#This Row],[Boissons Consommées]]*Tab_ConsoBar[[#This Row],[Prix de vente]]</f>
        <v>0</v>
      </c>
      <c r="L314" t="str">
        <f>TEXT(Tab_ConsoBar[[#This Row],[Date]],"mmmm")</f>
        <v>avril</v>
      </c>
      <c r="M314">
        <f>YEAR(Tab_ConsoBar[[#This Row],[Date]])</f>
        <v>2016</v>
      </c>
    </row>
    <row r="315" spans="1:13" x14ac:dyDescent="0.3">
      <c r="A315">
        <v>313</v>
      </c>
      <c r="B315" s="47">
        <v>42490</v>
      </c>
      <c r="C315" t="s">
        <v>23</v>
      </c>
      <c r="D315">
        <v>28</v>
      </c>
      <c r="E315">
        <v>44</v>
      </c>
      <c r="F315">
        <v>90</v>
      </c>
      <c r="G315">
        <f t="shared" si="4"/>
        <v>74</v>
      </c>
      <c r="H315" s="48">
        <f>VLOOKUP(Tab_ConsoBar[[#This Row],[Boissons]],TabListeProduits[],3,0)</f>
        <v>4.5</v>
      </c>
      <c r="I315" s="48">
        <f>VLOOKUP(Tab_ConsoBar[[#This Row],[Boissons]],TabListeProduits[],2,0)</f>
        <v>2.48</v>
      </c>
      <c r="J315" s="48">
        <f>(Tab_ConsoBar[[#This Row],[Prix de vente]]-Tab_ConsoBar[[#This Row],[Prix Achat]])*Tab_ConsoBar[[#This Row],[Boissons Consommées]]</f>
        <v>149.47999999999999</v>
      </c>
      <c r="K315" s="48">
        <f>Tab_ConsoBar[[#This Row],[Boissons Consommées]]*Tab_ConsoBar[[#This Row],[Prix de vente]]</f>
        <v>333</v>
      </c>
      <c r="L315" t="str">
        <f>TEXT(Tab_ConsoBar[[#This Row],[Date]],"mmmm")</f>
        <v>avril</v>
      </c>
      <c r="M315">
        <f>YEAR(Tab_ConsoBar[[#This Row],[Date]])</f>
        <v>2016</v>
      </c>
    </row>
    <row r="316" spans="1:13" x14ac:dyDescent="0.3">
      <c r="A316">
        <v>314</v>
      </c>
      <c r="B316" s="47">
        <v>42490</v>
      </c>
      <c r="C316" t="s">
        <v>5</v>
      </c>
      <c r="D316">
        <v>12</v>
      </c>
      <c r="E316">
        <v>34.5</v>
      </c>
      <c r="F316">
        <v>205</v>
      </c>
      <c r="G316">
        <f t="shared" si="4"/>
        <v>182.5</v>
      </c>
      <c r="H316" s="48">
        <f>VLOOKUP(Tab_ConsoBar[[#This Row],[Boissons]],TabListeProduits[],3,0)</f>
        <v>3</v>
      </c>
      <c r="I316" s="48">
        <f>VLOOKUP(Tab_ConsoBar[[#This Row],[Boissons]],TabListeProduits[],2,0)</f>
        <v>1.58</v>
      </c>
      <c r="J316" s="48">
        <f>(Tab_ConsoBar[[#This Row],[Prix de vente]]-Tab_ConsoBar[[#This Row],[Prix Achat]])*Tab_ConsoBar[[#This Row],[Boissons Consommées]]</f>
        <v>259.14999999999998</v>
      </c>
      <c r="K316" s="48">
        <f>Tab_ConsoBar[[#This Row],[Boissons Consommées]]*Tab_ConsoBar[[#This Row],[Prix de vente]]</f>
        <v>547.5</v>
      </c>
      <c r="L316" t="str">
        <f>TEXT(Tab_ConsoBar[[#This Row],[Date]],"mmmm")</f>
        <v>avril</v>
      </c>
      <c r="M316">
        <f>YEAR(Tab_ConsoBar[[#This Row],[Date]])</f>
        <v>2016</v>
      </c>
    </row>
    <row r="317" spans="1:13" x14ac:dyDescent="0.3">
      <c r="A317">
        <v>315</v>
      </c>
      <c r="B317" s="47">
        <v>42490</v>
      </c>
      <c r="C317" t="s">
        <v>3</v>
      </c>
      <c r="D317">
        <v>12.5</v>
      </c>
      <c r="E317">
        <v>10.5</v>
      </c>
      <c r="F317">
        <v>20</v>
      </c>
      <c r="G317">
        <f t="shared" si="4"/>
        <v>22</v>
      </c>
      <c r="H317" s="48">
        <f>VLOOKUP(Tab_ConsoBar[[#This Row],[Boissons]],TabListeProduits[],3,0)</f>
        <v>3</v>
      </c>
      <c r="I317" s="48">
        <f>VLOOKUP(Tab_ConsoBar[[#This Row],[Boissons]],TabListeProduits[],2,0)</f>
        <v>1.5</v>
      </c>
      <c r="J317" s="48">
        <f>(Tab_ConsoBar[[#This Row],[Prix de vente]]-Tab_ConsoBar[[#This Row],[Prix Achat]])*Tab_ConsoBar[[#This Row],[Boissons Consommées]]</f>
        <v>33</v>
      </c>
      <c r="K317" s="48">
        <f>Tab_ConsoBar[[#This Row],[Boissons Consommées]]*Tab_ConsoBar[[#This Row],[Prix de vente]]</f>
        <v>66</v>
      </c>
      <c r="L317" t="str">
        <f>TEXT(Tab_ConsoBar[[#This Row],[Date]],"mmmm")</f>
        <v>avril</v>
      </c>
      <c r="M317">
        <f>YEAR(Tab_ConsoBar[[#This Row],[Date]])</f>
        <v>2016</v>
      </c>
    </row>
    <row r="318" spans="1:13" x14ac:dyDescent="0.3">
      <c r="A318">
        <v>316</v>
      </c>
      <c r="B318" s="47">
        <v>42490</v>
      </c>
      <c r="C318" t="s">
        <v>7</v>
      </c>
      <c r="D318">
        <v>31</v>
      </c>
      <c r="E318">
        <v>10</v>
      </c>
      <c r="F318">
        <v>138</v>
      </c>
      <c r="G318">
        <f t="shared" si="4"/>
        <v>159</v>
      </c>
      <c r="H318" s="48">
        <f>VLOOKUP(Tab_ConsoBar[[#This Row],[Boissons]],TabListeProduits[],3,0)</f>
        <v>1.5</v>
      </c>
      <c r="I318" s="48">
        <f>VLOOKUP(Tab_ConsoBar[[#This Row],[Boissons]],TabListeProduits[],2,0)</f>
        <v>0.46</v>
      </c>
      <c r="J318" s="48">
        <f>(Tab_ConsoBar[[#This Row],[Prix de vente]]-Tab_ConsoBar[[#This Row],[Prix Achat]])*Tab_ConsoBar[[#This Row],[Boissons Consommées]]</f>
        <v>165.36</v>
      </c>
      <c r="K318" s="48">
        <f>Tab_ConsoBar[[#This Row],[Boissons Consommées]]*Tab_ConsoBar[[#This Row],[Prix de vente]]</f>
        <v>238.5</v>
      </c>
      <c r="L318" t="str">
        <f>TEXT(Tab_ConsoBar[[#This Row],[Date]],"mmmm")</f>
        <v>avril</v>
      </c>
      <c r="M318">
        <f>YEAR(Tab_ConsoBar[[#This Row],[Date]])</f>
        <v>2016</v>
      </c>
    </row>
    <row r="319" spans="1:13" x14ac:dyDescent="0.3">
      <c r="A319">
        <v>317</v>
      </c>
      <c r="B319" s="47">
        <v>42490</v>
      </c>
      <c r="C319" t="s">
        <v>8</v>
      </c>
      <c r="D319">
        <v>13</v>
      </c>
      <c r="E319">
        <v>11</v>
      </c>
      <c r="F319">
        <v>155</v>
      </c>
      <c r="G319">
        <f t="shared" si="4"/>
        <v>157</v>
      </c>
      <c r="H319" s="48">
        <f>VLOOKUP(Tab_ConsoBar[[#This Row],[Boissons]],TabListeProduits[],3,0)</f>
        <v>1.5</v>
      </c>
      <c r="I319" s="48">
        <f>VLOOKUP(Tab_ConsoBar[[#This Row],[Boissons]],TabListeProduits[],2,0)</f>
        <v>0.5</v>
      </c>
      <c r="J319" s="48">
        <f>(Tab_ConsoBar[[#This Row],[Prix de vente]]-Tab_ConsoBar[[#This Row],[Prix Achat]])*Tab_ConsoBar[[#This Row],[Boissons Consommées]]</f>
        <v>157</v>
      </c>
      <c r="K319" s="48">
        <f>Tab_ConsoBar[[#This Row],[Boissons Consommées]]*Tab_ConsoBar[[#This Row],[Prix de vente]]</f>
        <v>235.5</v>
      </c>
      <c r="L319" t="str">
        <f>TEXT(Tab_ConsoBar[[#This Row],[Date]],"mmmm")</f>
        <v>avril</v>
      </c>
      <c r="M319">
        <f>YEAR(Tab_ConsoBar[[#This Row],[Date]])</f>
        <v>2016</v>
      </c>
    </row>
    <row r="320" spans="1:13" x14ac:dyDescent="0.3">
      <c r="A320">
        <v>318</v>
      </c>
      <c r="B320" s="47">
        <v>42490</v>
      </c>
      <c r="C320" t="s">
        <v>9</v>
      </c>
      <c r="D320">
        <v>8</v>
      </c>
      <c r="E320">
        <v>3</v>
      </c>
      <c r="F320">
        <v>16</v>
      </c>
      <c r="G320">
        <f t="shared" si="4"/>
        <v>21</v>
      </c>
      <c r="H320" s="48">
        <f>VLOOKUP(Tab_ConsoBar[[#This Row],[Boissons]],TabListeProduits[],3,0)</f>
        <v>0</v>
      </c>
      <c r="I320" s="48">
        <f>VLOOKUP(Tab_ConsoBar[[#This Row],[Boissons]],TabListeProduits[],2,0)</f>
        <v>0</v>
      </c>
      <c r="J320" s="48">
        <f>(Tab_ConsoBar[[#This Row],[Prix de vente]]-Tab_ConsoBar[[#This Row],[Prix Achat]])*Tab_ConsoBar[[#This Row],[Boissons Consommées]]</f>
        <v>0</v>
      </c>
      <c r="K320" s="48">
        <f>Tab_ConsoBar[[#This Row],[Boissons Consommées]]*Tab_ConsoBar[[#This Row],[Prix de vente]]</f>
        <v>0</v>
      </c>
      <c r="L320" t="str">
        <f>TEXT(Tab_ConsoBar[[#This Row],[Date]],"mmmm")</f>
        <v>avril</v>
      </c>
      <c r="M320">
        <f>YEAR(Tab_ConsoBar[[#This Row],[Date]])</f>
        <v>2016</v>
      </c>
    </row>
    <row r="321" spans="1:13" x14ac:dyDescent="0.3">
      <c r="A321">
        <v>319</v>
      </c>
      <c r="B321" s="47">
        <v>42490</v>
      </c>
      <c r="C321" t="s">
        <v>10</v>
      </c>
      <c r="D321">
        <v>4</v>
      </c>
      <c r="E321">
        <v>7</v>
      </c>
      <c r="F321">
        <v>10</v>
      </c>
      <c r="G321">
        <f t="shared" si="4"/>
        <v>7</v>
      </c>
      <c r="H321" s="48">
        <f>VLOOKUP(Tab_ConsoBar[[#This Row],[Boissons]],TabListeProduits[],3,0)</f>
        <v>1.5</v>
      </c>
      <c r="I321" s="48">
        <f>VLOOKUP(Tab_ConsoBar[[#This Row],[Boissons]],TabListeProduits[],2,0)</f>
        <v>0.56999999999999995</v>
      </c>
      <c r="J321" s="48">
        <f>(Tab_ConsoBar[[#This Row],[Prix de vente]]-Tab_ConsoBar[[#This Row],[Prix Achat]])*Tab_ConsoBar[[#This Row],[Boissons Consommées]]</f>
        <v>6.5100000000000007</v>
      </c>
      <c r="K321" s="48">
        <f>Tab_ConsoBar[[#This Row],[Boissons Consommées]]*Tab_ConsoBar[[#This Row],[Prix de vente]]</f>
        <v>10.5</v>
      </c>
      <c r="L321" t="str">
        <f>TEXT(Tab_ConsoBar[[#This Row],[Date]],"mmmm")</f>
        <v>avril</v>
      </c>
      <c r="M321">
        <f>YEAR(Tab_ConsoBar[[#This Row],[Date]])</f>
        <v>2016</v>
      </c>
    </row>
    <row r="322" spans="1:13" x14ac:dyDescent="0.3">
      <c r="A322">
        <v>320</v>
      </c>
      <c r="B322" s="47">
        <v>42490</v>
      </c>
      <c r="C322" t="s">
        <v>11</v>
      </c>
      <c r="D322">
        <v>24</v>
      </c>
      <c r="E322">
        <v>5</v>
      </c>
      <c r="F322">
        <v>0</v>
      </c>
      <c r="G322">
        <f t="shared" si="4"/>
        <v>19</v>
      </c>
      <c r="H322" s="48">
        <f>VLOOKUP(Tab_ConsoBar[[#This Row],[Boissons]],TabListeProduits[],3,0)</f>
        <v>0.6</v>
      </c>
      <c r="I322" s="48">
        <f>VLOOKUP(Tab_ConsoBar[[#This Row],[Boissons]],TabListeProduits[],2,0)</f>
        <v>0.14000000000000001</v>
      </c>
      <c r="J322" s="48">
        <f>(Tab_ConsoBar[[#This Row],[Prix de vente]]-Tab_ConsoBar[[#This Row],[Prix Achat]])*Tab_ConsoBar[[#This Row],[Boissons Consommées]]</f>
        <v>8.7399999999999984</v>
      </c>
      <c r="K322" s="48">
        <f>Tab_ConsoBar[[#This Row],[Boissons Consommées]]*Tab_ConsoBar[[#This Row],[Prix de vente]]</f>
        <v>11.4</v>
      </c>
      <c r="L322" t="str">
        <f>TEXT(Tab_ConsoBar[[#This Row],[Date]],"mmmm")</f>
        <v>avril</v>
      </c>
      <c r="M322">
        <f>YEAR(Tab_ConsoBar[[#This Row],[Date]])</f>
        <v>2016</v>
      </c>
    </row>
    <row r="323" spans="1:13" x14ac:dyDescent="0.3">
      <c r="A323">
        <v>321</v>
      </c>
      <c r="B323" s="47">
        <v>42490</v>
      </c>
      <c r="C323" t="s">
        <v>20</v>
      </c>
      <c r="D323">
        <v>5</v>
      </c>
      <c r="E323">
        <v>4</v>
      </c>
      <c r="F323">
        <v>0</v>
      </c>
      <c r="G323">
        <f t="shared" ref="G323:G377" si="5">IF(OR(ISBLANK(C323)),"",D323-E323+F323)</f>
        <v>1</v>
      </c>
      <c r="H323" s="48">
        <f>VLOOKUP(Tab_ConsoBar[[#This Row],[Boissons]],TabListeProduits[],3,0)</f>
        <v>0</v>
      </c>
      <c r="I323" s="48">
        <f>VLOOKUP(Tab_ConsoBar[[#This Row],[Boissons]],TabListeProduits[],2,0)</f>
        <v>0</v>
      </c>
      <c r="J323" s="48">
        <f>(Tab_ConsoBar[[#This Row],[Prix de vente]]-Tab_ConsoBar[[#This Row],[Prix Achat]])*Tab_ConsoBar[[#This Row],[Boissons Consommées]]</f>
        <v>0</v>
      </c>
      <c r="K323" s="48">
        <f>Tab_ConsoBar[[#This Row],[Boissons Consommées]]*Tab_ConsoBar[[#This Row],[Prix de vente]]</f>
        <v>0</v>
      </c>
      <c r="L323" t="str">
        <f>TEXT(Tab_ConsoBar[[#This Row],[Date]],"mmmm")</f>
        <v>avril</v>
      </c>
      <c r="M323">
        <f>YEAR(Tab_ConsoBar[[#This Row],[Date]])</f>
        <v>2016</v>
      </c>
    </row>
    <row r="324" spans="1:13" x14ac:dyDescent="0.3">
      <c r="A324">
        <v>322</v>
      </c>
      <c r="B324" s="47">
        <v>42490</v>
      </c>
      <c r="C324" t="s">
        <v>12</v>
      </c>
      <c r="D324">
        <v>14</v>
      </c>
      <c r="E324">
        <v>12</v>
      </c>
      <c r="F324">
        <v>0</v>
      </c>
      <c r="G324">
        <f t="shared" si="5"/>
        <v>2</v>
      </c>
      <c r="H324" s="48">
        <f>VLOOKUP(Tab_ConsoBar[[#This Row],[Boissons]],TabListeProduits[],3,0)</f>
        <v>10</v>
      </c>
      <c r="I324" s="48">
        <f>VLOOKUP(Tab_ConsoBar[[#This Row],[Boissons]],TabListeProduits[],2,0)</f>
        <v>7.56</v>
      </c>
      <c r="J324" s="48">
        <f>(Tab_ConsoBar[[#This Row],[Prix de vente]]-Tab_ConsoBar[[#This Row],[Prix Achat]])*Tab_ConsoBar[[#This Row],[Boissons Consommées]]</f>
        <v>4.8800000000000008</v>
      </c>
      <c r="K324" s="48">
        <f>Tab_ConsoBar[[#This Row],[Boissons Consommées]]*Tab_ConsoBar[[#This Row],[Prix de vente]]</f>
        <v>20</v>
      </c>
      <c r="L324" t="str">
        <f>TEXT(Tab_ConsoBar[[#This Row],[Date]],"mmmm")</f>
        <v>avril</v>
      </c>
      <c r="M324">
        <f>YEAR(Tab_ConsoBar[[#This Row],[Date]])</f>
        <v>2016</v>
      </c>
    </row>
    <row r="325" spans="1:13" x14ac:dyDescent="0.3">
      <c r="A325">
        <v>323</v>
      </c>
      <c r="B325" s="47">
        <v>42490</v>
      </c>
      <c r="C325" t="s">
        <v>13</v>
      </c>
      <c r="D325">
        <v>11</v>
      </c>
      <c r="E325">
        <v>16</v>
      </c>
      <c r="F325">
        <v>36</v>
      </c>
      <c r="G325">
        <f t="shared" si="5"/>
        <v>31</v>
      </c>
      <c r="H325" s="48">
        <f>VLOOKUP(Tab_ConsoBar[[#This Row],[Boissons]],TabListeProduits[],3,0)</f>
        <v>1.5</v>
      </c>
      <c r="I325" s="48">
        <f>VLOOKUP(Tab_ConsoBar[[#This Row],[Boissons]],TabListeProduits[],2,0)</f>
        <v>0.68</v>
      </c>
      <c r="J325" s="48">
        <f>(Tab_ConsoBar[[#This Row],[Prix de vente]]-Tab_ConsoBar[[#This Row],[Prix Achat]])*Tab_ConsoBar[[#This Row],[Boissons Consommées]]</f>
        <v>25.419999999999998</v>
      </c>
      <c r="K325" s="48">
        <f>Tab_ConsoBar[[#This Row],[Boissons Consommées]]*Tab_ConsoBar[[#This Row],[Prix de vente]]</f>
        <v>46.5</v>
      </c>
      <c r="L325" t="str">
        <f>TEXT(Tab_ConsoBar[[#This Row],[Date]],"mmmm")</f>
        <v>avril</v>
      </c>
      <c r="M325">
        <f>YEAR(Tab_ConsoBar[[#This Row],[Date]])</f>
        <v>2016</v>
      </c>
    </row>
    <row r="326" spans="1:13" x14ac:dyDescent="0.3">
      <c r="A326">
        <v>324</v>
      </c>
      <c r="B326" s="47">
        <v>42490</v>
      </c>
      <c r="C326" t="s">
        <v>23</v>
      </c>
      <c r="D326">
        <v>54</v>
      </c>
      <c r="E326">
        <v>54</v>
      </c>
      <c r="F326">
        <v>54</v>
      </c>
      <c r="G326">
        <f t="shared" si="5"/>
        <v>54</v>
      </c>
      <c r="H326" s="48">
        <f>VLOOKUP(Tab_ConsoBar[[#This Row],[Boissons]],TabListeProduits[],3,0)</f>
        <v>4.5</v>
      </c>
      <c r="I326" s="48">
        <f>VLOOKUP(Tab_ConsoBar[[#This Row],[Boissons]],TabListeProduits[],2,0)</f>
        <v>2.48</v>
      </c>
      <c r="J326" s="48">
        <f>(Tab_ConsoBar[[#This Row],[Prix de vente]]-Tab_ConsoBar[[#This Row],[Prix Achat]])*Tab_ConsoBar[[#This Row],[Boissons Consommées]]</f>
        <v>109.08</v>
      </c>
      <c r="K326" s="48">
        <f>Tab_ConsoBar[[#This Row],[Boissons Consommées]]*Tab_ConsoBar[[#This Row],[Prix de vente]]</f>
        <v>243</v>
      </c>
      <c r="L326" t="str">
        <f>TEXT(Tab_ConsoBar[[#This Row],[Date]],"mmmm")</f>
        <v>avril</v>
      </c>
      <c r="M326">
        <f>YEAR(Tab_ConsoBar[[#This Row],[Date]])</f>
        <v>2016</v>
      </c>
    </row>
    <row r="327" spans="1:13" x14ac:dyDescent="0.3">
      <c r="A327">
        <v>325</v>
      </c>
      <c r="B327" s="47">
        <v>42490</v>
      </c>
      <c r="C327" t="s">
        <v>21</v>
      </c>
      <c r="D327">
        <v>53.5</v>
      </c>
      <c r="E327">
        <v>53.5</v>
      </c>
      <c r="F327">
        <v>53.5</v>
      </c>
      <c r="G327">
        <f t="shared" si="5"/>
        <v>53.5</v>
      </c>
      <c r="H327" s="48">
        <f>VLOOKUP(Tab_ConsoBar[[#This Row],[Boissons]],TabListeProduits[],3,0)</f>
        <v>0</v>
      </c>
      <c r="I327" s="48">
        <f>VLOOKUP(Tab_ConsoBar[[#This Row],[Boissons]],TabListeProduits[],2,0)</f>
        <v>0</v>
      </c>
      <c r="J327" s="48">
        <f>(Tab_ConsoBar[[#This Row],[Prix de vente]]-Tab_ConsoBar[[#This Row],[Prix Achat]])*Tab_ConsoBar[[#This Row],[Boissons Consommées]]</f>
        <v>0</v>
      </c>
      <c r="K327" s="48">
        <f>Tab_ConsoBar[[#This Row],[Boissons Consommées]]*Tab_ConsoBar[[#This Row],[Prix de vente]]</f>
        <v>0</v>
      </c>
      <c r="L327" t="str">
        <f>TEXT(Tab_ConsoBar[[#This Row],[Date]],"mmmm")</f>
        <v>avril</v>
      </c>
      <c r="M327">
        <f>YEAR(Tab_ConsoBar[[#This Row],[Date]])</f>
        <v>2016</v>
      </c>
    </row>
    <row r="328" spans="1:13" x14ac:dyDescent="0.3">
      <c r="A328">
        <v>326</v>
      </c>
      <c r="B328" s="47">
        <v>42459</v>
      </c>
      <c r="C328" t="s">
        <v>6</v>
      </c>
      <c r="D328">
        <v>26.5</v>
      </c>
      <c r="E328">
        <v>36</v>
      </c>
      <c r="F328">
        <v>167</v>
      </c>
      <c r="G328">
        <f t="shared" si="5"/>
        <v>157.5</v>
      </c>
      <c r="H328" s="48">
        <f>VLOOKUP(Tab_ConsoBar[[#This Row],[Boissons]],TabListeProduits[],3,0)</f>
        <v>0</v>
      </c>
      <c r="I328" s="48">
        <f>VLOOKUP(Tab_ConsoBar[[#This Row],[Boissons]],TabListeProduits[],2,0)</f>
        <v>0</v>
      </c>
      <c r="J328" s="48">
        <f>(Tab_ConsoBar[[#This Row],[Prix de vente]]-Tab_ConsoBar[[#This Row],[Prix Achat]])*Tab_ConsoBar[[#This Row],[Boissons Consommées]]</f>
        <v>0</v>
      </c>
      <c r="K328" s="48">
        <f>Tab_ConsoBar[[#This Row],[Boissons Consommées]]*Tab_ConsoBar[[#This Row],[Prix de vente]]</f>
        <v>0</v>
      </c>
      <c r="L328" t="str">
        <f>TEXT(Tab_ConsoBar[[#This Row],[Date]],"mmmm")</f>
        <v>mars</v>
      </c>
      <c r="M328">
        <f>YEAR(Tab_ConsoBar[[#This Row],[Date]])</f>
        <v>2016</v>
      </c>
    </row>
    <row r="329" spans="1:13" x14ac:dyDescent="0.3">
      <c r="A329">
        <v>327</v>
      </c>
      <c r="B329" s="47">
        <v>42459</v>
      </c>
      <c r="C329" t="s">
        <v>23</v>
      </c>
      <c r="D329">
        <v>19</v>
      </c>
      <c r="E329">
        <v>28</v>
      </c>
      <c r="F329">
        <v>57</v>
      </c>
      <c r="G329">
        <f t="shared" si="5"/>
        <v>48</v>
      </c>
      <c r="H329" s="48">
        <f>VLOOKUP(Tab_ConsoBar[[#This Row],[Boissons]],TabListeProduits[],3,0)</f>
        <v>4.5</v>
      </c>
      <c r="I329" s="48">
        <f>VLOOKUP(Tab_ConsoBar[[#This Row],[Boissons]],TabListeProduits[],2,0)</f>
        <v>2.48</v>
      </c>
      <c r="J329" s="48">
        <f>(Tab_ConsoBar[[#This Row],[Prix de vente]]-Tab_ConsoBar[[#This Row],[Prix Achat]])*Tab_ConsoBar[[#This Row],[Boissons Consommées]]</f>
        <v>96.960000000000008</v>
      </c>
      <c r="K329" s="48">
        <f>Tab_ConsoBar[[#This Row],[Boissons Consommées]]*Tab_ConsoBar[[#This Row],[Prix de vente]]</f>
        <v>216</v>
      </c>
      <c r="L329" t="str">
        <f>TEXT(Tab_ConsoBar[[#This Row],[Date]],"mmmm")</f>
        <v>mars</v>
      </c>
      <c r="M329">
        <f>YEAR(Tab_ConsoBar[[#This Row],[Date]])</f>
        <v>2016</v>
      </c>
    </row>
    <row r="330" spans="1:13" x14ac:dyDescent="0.3">
      <c r="A330">
        <v>328</v>
      </c>
      <c r="B330" s="47">
        <v>42459</v>
      </c>
      <c r="C330" t="s">
        <v>5</v>
      </c>
      <c r="D330">
        <v>12</v>
      </c>
      <c r="E330">
        <v>12</v>
      </c>
      <c r="F330">
        <v>160</v>
      </c>
      <c r="G330">
        <f t="shared" si="5"/>
        <v>160</v>
      </c>
      <c r="H330" s="48">
        <f>VLOOKUP(Tab_ConsoBar[[#This Row],[Boissons]],TabListeProduits[],3,0)</f>
        <v>3</v>
      </c>
      <c r="I330" s="48">
        <f>VLOOKUP(Tab_ConsoBar[[#This Row],[Boissons]],TabListeProduits[],2,0)</f>
        <v>1.58</v>
      </c>
      <c r="J330" s="48">
        <f>(Tab_ConsoBar[[#This Row],[Prix de vente]]-Tab_ConsoBar[[#This Row],[Prix Achat]])*Tab_ConsoBar[[#This Row],[Boissons Consommées]]</f>
        <v>227.2</v>
      </c>
      <c r="K330" s="48">
        <f>Tab_ConsoBar[[#This Row],[Boissons Consommées]]*Tab_ConsoBar[[#This Row],[Prix de vente]]</f>
        <v>480</v>
      </c>
      <c r="L330" t="str">
        <f>TEXT(Tab_ConsoBar[[#This Row],[Date]],"mmmm")</f>
        <v>mars</v>
      </c>
      <c r="M330">
        <f>YEAR(Tab_ConsoBar[[#This Row],[Date]])</f>
        <v>2016</v>
      </c>
    </row>
    <row r="331" spans="1:13" x14ac:dyDescent="0.3">
      <c r="A331">
        <v>329</v>
      </c>
      <c r="B331" s="47">
        <v>42459</v>
      </c>
      <c r="C331" t="s">
        <v>3</v>
      </c>
      <c r="D331">
        <v>16.5</v>
      </c>
      <c r="E331">
        <v>12.5</v>
      </c>
      <c r="F331">
        <v>27</v>
      </c>
      <c r="G331">
        <f t="shared" si="5"/>
        <v>31</v>
      </c>
      <c r="H331" s="48">
        <f>VLOOKUP(Tab_ConsoBar[[#This Row],[Boissons]],TabListeProduits[],3,0)</f>
        <v>3</v>
      </c>
      <c r="I331" s="48">
        <f>VLOOKUP(Tab_ConsoBar[[#This Row],[Boissons]],TabListeProduits[],2,0)</f>
        <v>1.5</v>
      </c>
      <c r="J331" s="48">
        <f>(Tab_ConsoBar[[#This Row],[Prix de vente]]-Tab_ConsoBar[[#This Row],[Prix Achat]])*Tab_ConsoBar[[#This Row],[Boissons Consommées]]</f>
        <v>46.5</v>
      </c>
      <c r="K331" s="48">
        <f>Tab_ConsoBar[[#This Row],[Boissons Consommées]]*Tab_ConsoBar[[#This Row],[Prix de vente]]</f>
        <v>93</v>
      </c>
      <c r="L331" t="str">
        <f>TEXT(Tab_ConsoBar[[#This Row],[Date]],"mmmm")</f>
        <v>mars</v>
      </c>
      <c r="M331">
        <f>YEAR(Tab_ConsoBar[[#This Row],[Date]])</f>
        <v>2016</v>
      </c>
    </row>
    <row r="332" spans="1:13" x14ac:dyDescent="0.3">
      <c r="A332">
        <v>330</v>
      </c>
      <c r="B332" s="47">
        <v>42459</v>
      </c>
      <c r="C332" t="s">
        <v>7</v>
      </c>
      <c r="D332">
        <v>33</v>
      </c>
      <c r="E332">
        <v>31</v>
      </c>
      <c r="F332">
        <v>95</v>
      </c>
      <c r="G332">
        <f t="shared" si="5"/>
        <v>97</v>
      </c>
      <c r="H332" s="48">
        <f>VLOOKUP(Tab_ConsoBar[[#This Row],[Boissons]],TabListeProduits[],3,0)</f>
        <v>1.5</v>
      </c>
      <c r="I332" s="48">
        <f>VLOOKUP(Tab_ConsoBar[[#This Row],[Boissons]],TabListeProduits[],2,0)</f>
        <v>0.46</v>
      </c>
      <c r="J332" s="48">
        <f>(Tab_ConsoBar[[#This Row],[Prix de vente]]-Tab_ConsoBar[[#This Row],[Prix Achat]])*Tab_ConsoBar[[#This Row],[Boissons Consommées]]</f>
        <v>100.88000000000001</v>
      </c>
      <c r="K332" s="48">
        <f>Tab_ConsoBar[[#This Row],[Boissons Consommées]]*Tab_ConsoBar[[#This Row],[Prix de vente]]</f>
        <v>145.5</v>
      </c>
      <c r="L332" t="str">
        <f>TEXT(Tab_ConsoBar[[#This Row],[Date]],"mmmm")</f>
        <v>mars</v>
      </c>
      <c r="M332">
        <f>YEAR(Tab_ConsoBar[[#This Row],[Date]])</f>
        <v>2016</v>
      </c>
    </row>
    <row r="333" spans="1:13" x14ac:dyDescent="0.3">
      <c r="A333">
        <v>331</v>
      </c>
      <c r="B333" s="47">
        <v>42459</v>
      </c>
      <c r="C333" t="s">
        <v>8</v>
      </c>
      <c r="D333">
        <v>8</v>
      </c>
      <c r="E333">
        <v>13</v>
      </c>
      <c r="F333">
        <v>120</v>
      </c>
      <c r="G333">
        <f t="shared" si="5"/>
        <v>115</v>
      </c>
      <c r="H333" s="48">
        <f>VLOOKUP(Tab_ConsoBar[[#This Row],[Boissons]],TabListeProduits[],3,0)</f>
        <v>1.5</v>
      </c>
      <c r="I333" s="48">
        <f>VLOOKUP(Tab_ConsoBar[[#This Row],[Boissons]],TabListeProduits[],2,0)</f>
        <v>0.5</v>
      </c>
      <c r="J333" s="48">
        <f>(Tab_ConsoBar[[#This Row],[Prix de vente]]-Tab_ConsoBar[[#This Row],[Prix Achat]])*Tab_ConsoBar[[#This Row],[Boissons Consommées]]</f>
        <v>115</v>
      </c>
      <c r="K333" s="48">
        <f>Tab_ConsoBar[[#This Row],[Boissons Consommées]]*Tab_ConsoBar[[#This Row],[Prix de vente]]</f>
        <v>172.5</v>
      </c>
      <c r="L333" t="str">
        <f>TEXT(Tab_ConsoBar[[#This Row],[Date]],"mmmm")</f>
        <v>mars</v>
      </c>
      <c r="M333">
        <f>YEAR(Tab_ConsoBar[[#This Row],[Date]])</f>
        <v>2016</v>
      </c>
    </row>
    <row r="334" spans="1:13" x14ac:dyDescent="0.3">
      <c r="A334">
        <v>332</v>
      </c>
      <c r="B334" s="47">
        <v>42459</v>
      </c>
      <c r="C334" t="s">
        <v>9</v>
      </c>
      <c r="D334">
        <v>8</v>
      </c>
      <c r="E334">
        <v>8</v>
      </c>
      <c r="F334">
        <v>0</v>
      </c>
      <c r="G334">
        <f t="shared" si="5"/>
        <v>0</v>
      </c>
      <c r="H334" s="48">
        <f>VLOOKUP(Tab_ConsoBar[[#This Row],[Boissons]],TabListeProduits[],3,0)</f>
        <v>0</v>
      </c>
      <c r="I334" s="48">
        <f>VLOOKUP(Tab_ConsoBar[[#This Row],[Boissons]],TabListeProduits[],2,0)</f>
        <v>0</v>
      </c>
      <c r="J334" s="48">
        <f>(Tab_ConsoBar[[#This Row],[Prix de vente]]-Tab_ConsoBar[[#This Row],[Prix Achat]])*Tab_ConsoBar[[#This Row],[Boissons Consommées]]</f>
        <v>0</v>
      </c>
      <c r="K334" s="48">
        <f>Tab_ConsoBar[[#This Row],[Boissons Consommées]]*Tab_ConsoBar[[#This Row],[Prix de vente]]</f>
        <v>0</v>
      </c>
      <c r="L334" t="str">
        <f>TEXT(Tab_ConsoBar[[#This Row],[Date]],"mmmm")</f>
        <v>mars</v>
      </c>
      <c r="M334">
        <f>YEAR(Tab_ConsoBar[[#This Row],[Date]])</f>
        <v>2016</v>
      </c>
    </row>
    <row r="335" spans="1:13" x14ac:dyDescent="0.3">
      <c r="A335">
        <v>333</v>
      </c>
      <c r="B335" s="47">
        <v>42459</v>
      </c>
      <c r="C335" t="s">
        <v>10</v>
      </c>
      <c r="D335">
        <v>3</v>
      </c>
      <c r="E335">
        <v>4</v>
      </c>
      <c r="F335">
        <v>6</v>
      </c>
      <c r="G335">
        <f t="shared" si="5"/>
        <v>5</v>
      </c>
      <c r="H335" s="48">
        <f>VLOOKUP(Tab_ConsoBar[[#This Row],[Boissons]],TabListeProduits[],3,0)</f>
        <v>1.5</v>
      </c>
      <c r="I335" s="48">
        <f>VLOOKUP(Tab_ConsoBar[[#This Row],[Boissons]],TabListeProduits[],2,0)</f>
        <v>0.56999999999999995</v>
      </c>
      <c r="J335" s="48">
        <f>(Tab_ConsoBar[[#This Row],[Prix de vente]]-Tab_ConsoBar[[#This Row],[Prix Achat]])*Tab_ConsoBar[[#This Row],[Boissons Consommées]]</f>
        <v>4.6500000000000004</v>
      </c>
      <c r="K335" s="48">
        <f>Tab_ConsoBar[[#This Row],[Boissons Consommées]]*Tab_ConsoBar[[#This Row],[Prix de vente]]</f>
        <v>7.5</v>
      </c>
      <c r="L335" t="str">
        <f>TEXT(Tab_ConsoBar[[#This Row],[Date]],"mmmm")</f>
        <v>mars</v>
      </c>
      <c r="M335">
        <f>YEAR(Tab_ConsoBar[[#This Row],[Date]])</f>
        <v>2016</v>
      </c>
    </row>
    <row r="336" spans="1:13" x14ac:dyDescent="0.3">
      <c r="A336">
        <v>334</v>
      </c>
      <c r="B336" s="47">
        <v>42459</v>
      </c>
      <c r="C336" t="s">
        <v>11</v>
      </c>
      <c r="D336">
        <v>16</v>
      </c>
      <c r="E336">
        <v>24</v>
      </c>
      <c r="F336">
        <v>22</v>
      </c>
      <c r="G336">
        <f t="shared" si="5"/>
        <v>14</v>
      </c>
      <c r="H336" s="48">
        <f>VLOOKUP(Tab_ConsoBar[[#This Row],[Boissons]],TabListeProduits[],3,0)</f>
        <v>0.6</v>
      </c>
      <c r="I336" s="48">
        <f>VLOOKUP(Tab_ConsoBar[[#This Row],[Boissons]],TabListeProduits[],2,0)</f>
        <v>0.14000000000000001</v>
      </c>
      <c r="J336" s="48">
        <f>(Tab_ConsoBar[[#This Row],[Prix de vente]]-Tab_ConsoBar[[#This Row],[Prix Achat]])*Tab_ConsoBar[[#This Row],[Boissons Consommées]]</f>
        <v>6.4399999999999995</v>
      </c>
      <c r="K336" s="48">
        <f>Tab_ConsoBar[[#This Row],[Boissons Consommées]]*Tab_ConsoBar[[#This Row],[Prix de vente]]</f>
        <v>8.4</v>
      </c>
      <c r="L336" t="str">
        <f>TEXT(Tab_ConsoBar[[#This Row],[Date]],"mmmm")</f>
        <v>mars</v>
      </c>
      <c r="M336">
        <f>YEAR(Tab_ConsoBar[[#This Row],[Date]])</f>
        <v>2016</v>
      </c>
    </row>
    <row r="337" spans="1:13" x14ac:dyDescent="0.3">
      <c r="A337">
        <v>335</v>
      </c>
      <c r="B337" s="47">
        <v>42459</v>
      </c>
      <c r="C337" t="s">
        <v>20</v>
      </c>
      <c r="D337">
        <v>5</v>
      </c>
      <c r="E337">
        <v>5</v>
      </c>
      <c r="F337">
        <v>0</v>
      </c>
      <c r="G337">
        <f t="shared" si="5"/>
        <v>0</v>
      </c>
      <c r="H337" s="48">
        <f>VLOOKUP(Tab_ConsoBar[[#This Row],[Boissons]],TabListeProduits[],3,0)</f>
        <v>0</v>
      </c>
      <c r="I337" s="48">
        <f>VLOOKUP(Tab_ConsoBar[[#This Row],[Boissons]],TabListeProduits[],2,0)</f>
        <v>0</v>
      </c>
      <c r="J337" s="48">
        <f>(Tab_ConsoBar[[#This Row],[Prix de vente]]-Tab_ConsoBar[[#This Row],[Prix Achat]])*Tab_ConsoBar[[#This Row],[Boissons Consommées]]</f>
        <v>0</v>
      </c>
      <c r="K337" s="48">
        <f>Tab_ConsoBar[[#This Row],[Boissons Consommées]]*Tab_ConsoBar[[#This Row],[Prix de vente]]</f>
        <v>0</v>
      </c>
      <c r="L337" t="str">
        <f>TEXT(Tab_ConsoBar[[#This Row],[Date]],"mmmm")</f>
        <v>mars</v>
      </c>
      <c r="M337">
        <f>YEAR(Tab_ConsoBar[[#This Row],[Date]])</f>
        <v>2016</v>
      </c>
    </row>
    <row r="338" spans="1:13" x14ac:dyDescent="0.3">
      <c r="A338">
        <v>336</v>
      </c>
      <c r="B338" s="47">
        <v>42459</v>
      </c>
      <c r="C338" t="s">
        <v>12</v>
      </c>
      <c r="D338">
        <v>15</v>
      </c>
      <c r="E338">
        <v>14</v>
      </c>
      <c r="F338">
        <v>0</v>
      </c>
      <c r="G338">
        <f t="shared" si="5"/>
        <v>1</v>
      </c>
      <c r="H338" s="48">
        <f>VLOOKUP(Tab_ConsoBar[[#This Row],[Boissons]],TabListeProduits[],3,0)</f>
        <v>10</v>
      </c>
      <c r="I338" s="48">
        <f>VLOOKUP(Tab_ConsoBar[[#This Row],[Boissons]],TabListeProduits[],2,0)</f>
        <v>7.56</v>
      </c>
      <c r="J338" s="48">
        <f>(Tab_ConsoBar[[#This Row],[Prix de vente]]-Tab_ConsoBar[[#This Row],[Prix Achat]])*Tab_ConsoBar[[#This Row],[Boissons Consommées]]</f>
        <v>2.4400000000000004</v>
      </c>
      <c r="K338" s="48">
        <f>Tab_ConsoBar[[#This Row],[Boissons Consommées]]*Tab_ConsoBar[[#This Row],[Prix de vente]]</f>
        <v>10</v>
      </c>
      <c r="L338" t="str">
        <f>TEXT(Tab_ConsoBar[[#This Row],[Date]],"mmmm")</f>
        <v>mars</v>
      </c>
      <c r="M338">
        <f>YEAR(Tab_ConsoBar[[#This Row],[Date]])</f>
        <v>2016</v>
      </c>
    </row>
    <row r="339" spans="1:13" x14ac:dyDescent="0.3">
      <c r="A339">
        <v>337</v>
      </c>
      <c r="B339" s="47">
        <v>42459</v>
      </c>
      <c r="C339" t="s">
        <v>13</v>
      </c>
      <c r="D339">
        <v>21</v>
      </c>
      <c r="E339">
        <v>11</v>
      </c>
      <c r="F339">
        <v>10</v>
      </c>
      <c r="G339">
        <f t="shared" si="5"/>
        <v>20</v>
      </c>
      <c r="H339" s="48">
        <f>VLOOKUP(Tab_ConsoBar[[#This Row],[Boissons]],TabListeProduits[],3,0)</f>
        <v>1.5</v>
      </c>
      <c r="I339" s="48">
        <f>VLOOKUP(Tab_ConsoBar[[#This Row],[Boissons]],TabListeProduits[],2,0)</f>
        <v>0.68</v>
      </c>
      <c r="J339" s="48">
        <f>(Tab_ConsoBar[[#This Row],[Prix de vente]]-Tab_ConsoBar[[#This Row],[Prix Achat]])*Tab_ConsoBar[[#This Row],[Boissons Consommées]]</f>
        <v>16.399999999999999</v>
      </c>
      <c r="K339" s="48">
        <f>Tab_ConsoBar[[#This Row],[Boissons Consommées]]*Tab_ConsoBar[[#This Row],[Prix de vente]]</f>
        <v>30</v>
      </c>
      <c r="L339" t="str">
        <f>TEXT(Tab_ConsoBar[[#This Row],[Date]],"mmmm")</f>
        <v>mars</v>
      </c>
      <c r="M339">
        <f>YEAR(Tab_ConsoBar[[#This Row],[Date]])</f>
        <v>2016</v>
      </c>
    </row>
    <row r="340" spans="1:13" x14ac:dyDescent="0.3">
      <c r="A340">
        <v>338</v>
      </c>
      <c r="B340" s="47">
        <v>42459</v>
      </c>
      <c r="C340" t="s">
        <v>14</v>
      </c>
      <c r="D340">
        <v>0</v>
      </c>
      <c r="E340">
        <v>0</v>
      </c>
      <c r="F340">
        <v>4</v>
      </c>
      <c r="G340">
        <f t="shared" si="5"/>
        <v>4</v>
      </c>
      <c r="H340" s="48">
        <f>VLOOKUP(Tab_ConsoBar[[#This Row],[Boissons]],TabListeProduits[],3,0)</f>
        <v>0.5</v>
      </c>
      <c r="I340" s="48">
        <f>VLOOKUP(Tab_ConsoBar[[#This Row],[Boissons]],TabListeProduits[],2,0)</f>
        <v>0.1</v>
      </c>
      <c r="J340" s="48">
        <f>(Tab_ConsoBar[[#This Row],[Prix de vente]]-Tab_ConsoBar[[#This Row],[Prix Achat]])*Tab_ConsoBar[[#This Row],[Boissons Consommées]]</f>
        <v>1.6</v>
      </c>
      <c r="K340" s="48">
        <f>Tab_ConsoBar[[#This Row],[Boissons Consommées]]*Tab_ConsoBar[[#This Row],[Prix de vente]]</f>
        <v>2</v>
      </c>
      <c r="L340" t="str">
        <f>TEXT(Tab_ConsoBar[[#This Row],[Date]],"mmmm")</f>
        <v>mars</v>
      </c>
      <c r="M340">
        <f>YEAR(Tab_ConsoBar[[#This Row],[Date]])</f>
        <v>2016</v>
      </c>
    </row>
    <row r="341" spans="1:13" x14ac:dyDescent="0.3">
      <c r="A341">
        <v>339</v>
      </c>
      <c r="B341" s="47">
        <v>42428</v>
      </c>
      <c r="C341" t="s">
        <v>6</v>
      </c>
      <c r="D341">
        <v>42.5</v>
      </c>
      <c r="E341">
        <v>26.5</v>
      </c>
      <c r="F341">
        <v>141</v>
      </c>
      <c r="G341">
        <f t="shared" si="5"/>
        <v>157</v>
      </c>
      <c r="H341" s="48">
        <f>VLOOKUP(Tab_ConsoBar[[#This Row],[Boissons]],TabListeProduits[],3,0)</f>
        <v>0</v>
      </c>
      <c r="I341" s="48">
        <f>VLOOKUP(Tab_ConsoBar[[#This Row],[Boissons]],TabListeProduits[],2,0)</f>
        <v>0</v>
      </c>
      <c r="J341" s="48">
        <f>(Tab_ConsoBar[[#This Row],[Prix de vente]]-Tab_ConsoBar[[#This Row],[Prix Achat]])*Tab_ConsoBar[[#This Row],[Boissons Consommées]]</f>
        <v>0</v>
      </c>
      <c r="K341" s="48">
        <f>Tab_ConsoBar[[#This Row],[Boissons Consommées]]*Tab_ConsoBar[[#This Row],[Prix de vente]]</f>
        <v>0</v>
      </c>
      <c r="L341" t="str">
        <f>TEXT(Tab_ConsoBar[[#This Row],[Date]],"mmmm")</f>
        <v>février</v>
      </c>
      <c r="M341">
        <f>YEAR(Tab_ConsoBar[[#This Row],[Date]])</f>
        <v>2016</v>
      </c>
    </row>
    <row r="342" spans="1:13" x14ac:dyDescent="0.3">
      <c r="A342">
        <v>340</v>
      </c>
      <c r="B342" s="47">
        <v>42428</v>
      </c>
      <c r="C342" t="s">
        <v>23</v>
      </c>
      <c r="D342">
        <v>37</v>
      </c>
      <c r="E342">
        <v>19</v>
      </c>
      <c r="F342">
        <v>36</v>
      </c>
      <c r="G342">
        <f t="shared" si="5"/>
        <v>54</v>
      </c>
      <c r="H342" s="48">
        <f>VLOOKUP(Tab_ConsoBar[[#This Row],[Boissons]],TabListeProduits[],3,0)</f>
        <v>4.5</v>
      </c>
      <c r="I342" s="48">
        <f>VLOOKUP(Tab_ConsoBar[[#This Row],[Boissons]],TabListeProduits[],2,0)</f>
        <v>2.48</v>
      </c>
      <c r="J342" s="48">
        <f>(Tab_ConsoBar[[#This Row],[Prix de vente]]-Tab_ConsoBar[[#This Row],[Prix Achat]])*Tab_ConsoBar[[#This Row],[Boissons Consommées]]</f>
        <v>109.08</v>
      </c>
      <c r="K342" s="48">
        <f>Tab_ConsoBar[[#This Row],[Boissons Consommées]]*Tab_ConsoBar[[#This Row],[Prix de vente]]</f>
        <v>243</v>
      </c>
      <c r="L342" t="str">
        <f>TEXT(Tab_ConsoBar[[#This Row],[Date]],"mmmm")</f>
        <v>février</v>
      </c>
      <c r="M342">
        <f>YEAR(Tab_ConsoBar[[#This Row],[Date]])</f>
        <v>2016</v>
      </c>
    </row>
    <row r="343" spans="1:13" x14ac:dyDescent="0.3">
      <c r="A343">
        <v>341</v>
      </c>
      <c r="B343" s="47">
        <v>42428</v>
      </c>
      <c r="C343" t="s">
        <v>5</v>
      </c>
      <c r="D343">
        <v>24.5</v>
      </c>
      <c r="E343">
        <v>12</v>
      </c>
      <c r="F343">
        <v>117</v>
      </c>
      <c r="G343">
        <f t="shared" si="5"/>
        <v>129.5</v>
      </c>
      <c r="H343" s="48">
        <f>VLOOKUP(Tab_ConsoBar[[#This Row],[Boissons]],TabListeProduits[],3,0)</f>
        <v>3</v>
      </c>
      <c r="I343" s="48">
        <f>VLOOKUP(Tab_ConsoBar[[#This Row],[Boissons]],TabListeProduits[],2,0)</f>
        <v>1.58</v>
      </c>
      <c r="J343" s="48">
        <f>(Tab_ConsoBar[[#This Row],[Prix de vente]]-Tab_ConsoBar[[#This Row],[Prix Achat]])*Tab_ConsoBar[[#This Row],[Boissons Consommées]]</f>
        <v>183.89</v>
      </c>
      <c r="K343" s="48">
        <f>Tab_ConsoBar[[#This Row],[Boissons Consommées]]*Tab_ConsoBar[[#This Row],[Prix de vente]]</f>
        <v>388.5</v>
      </c>
      <c r="L343" t="str">
        <f>TEXT(Tab_ConsoBar[[#This Row],[Date]],"mmmm")</f>
        <v>février</v>
      </c>
      <c r="M343">
        <f>YEAR(Tab_ConsoBar[[#This Row],[Date]])</f>
        <v>2016</v>
      </c>
    </row>
    <row r="344" spans="1:13" x14ac:dyDescent="0.3">
      <c r="A344">
        <v>342</v>
      </c>
      <c r="B344" s="47">
        <v>42428</v>
      </c>
      <c r="C344" t="s">
        <v>3</v>
      </c>
      <c r="D344">
        <v>15</v>
      </c>
      <c r="E344">
        <v>16.5</v>
      </c>
      <c r="F344">
        <v>30</v>
      </c>
      <c r="G344">
        <f t="shared" si="5"/>
        <v>28.5</v>
      </c>
      <c r="H344" s="48">
        <f>VLOOKUP(Tab_ConsoBar[[#This Row],[Boissons]],TabListeProduits[],3,0)</f>
        <v>3</v>
      </c>
      <c r="I344" s="48">
        <f>VLOOKUP(Tab_ConsoBar[[#This Row],[Boissons]],TabListeProduits[],2,0)</f>
        <v>1.5</v>
      </c>
      <c r="J344" s="48">
        <f>(Tab_ConsoBar[[#This Row],[Prix de vente]]-Tab_ConsoBar[[#This Row],[Prix Achat]])*Tab_ConsoBar[[#This Row],[Boissons Consommées]]</f>
        <v>42.75</v>
      </c>
      <c r="K344" s="48">
        <f>Tab_ConsoBar[[#This Row],[Boissons Consommées]]*Tab_ConsoBar[[#This Row],[Prix de vente]]</f>
        <v>85.5</v>
      </c>
      <c r="L344" t="str">
        <f>TEXT(Tab_ConsoBar[[#This Row],[Date]],"mmmm")</f>
        <v>février</v>
      </c>
      <c r="M344">
        <f>YEAR(Tab_ConsoBar[[#This Row],[Date]])</f>
        <v>2016</v>
      </c>
    </row>
    <row r="345" spans="1:13" x14ac:dyDescent="0.3">
      <c r="A345">
        <v>343</v>
      </c>
      <c r="B345" s="47">
        <v>42428</v>
      </c>
      <c r="C345" t="s">
        <v>7</v>
      </c>
      <c r="D345">
        <v>37</v>
      </c>
      <c r="E345">
        <v>33</v>
      </c>
      <c r="F345">
        <v>49</v>
      </c>
      <c r="G345">
        <f t="shared" si="5"/>
        <v>53</v>
      </c>
      <c r="H345" s="48">
        <f>VLOOKUP(Tab_ConsoBar[[#This Row],[Boissons]],TabListeProduits[],3,0)</f>
        <v>1.5</v>
      </c>
      <c r="I345" s="48">
        <f>VLOOKUP(Tab_ConsoBar[[#This Row],[Boissons]],TabListeProduits[],2,0)</f>
        <v>0.46</v>
      </c>
      <c r="J345" s="48">
        <f>(Tab_ConsoBar[[#This Row],[Prix de vente]]-Tab_ConsoBar[[#This Row],[Prix Achat]])*Tab_ConsoBar[[#This Row],[Boissons Consommées]]</f>
        <v>55.120000000000005</v>
      </c>
      <c r="K345" s="48">
        <f>Tab_ConsoBar[[#This Row],[Boissons Consommées]]*Tab_ConsoBar[[#This Row],[Prix de vente]]</f>
        <v>79.5</v>
      </c>
      <c r="L345" t="str">
        <f>TEXT(Tab_ConsoBar[[#This Row],[Date]],"mmmm")</f>
        <v>février</v>
      </c>
      <c r="M345">
        <f>YEAR(Tab_ConsoBar[[#This Row],[Date]])</f>
        <v>2016</v>
      </c>
    </row>
    <row r="346" spans="1:13" x14ac:dyDescent="0.3">
      <c r="A346">
        <v>344</v>
      </c>
      <c r="B346" s="47">
        <v>42428</v>
      </c>
      <c r="C346" t="s">
        <v>8</v>
      </c>
      <c r="D346">
        <v>24</v>
      </c>
      <c r="E346">
        <v>8</v>
      </c>
      <c r="F346">
        <v>115</v>
      </c>
      <c r="G346">
        <f t="shared" si="5"/>
        <v>131</v>
      </c>
      <c r="H346" s="48">
        <f>VLOOKUP(Tab_ConsoBar[[#This Row],[Boissons]],TabListeProduits[],3,0)</f>
        <v>1.5</v>
      </c>
      <c r="I346" s="48">
        <f>VLOOKUP(Tab_ConsoBar[[#This Row],[Boissons]],TabListeProduits[],2,0)</f>
        <v>0.5</v>
      </c>
      <c r="J346" s="48">
        <f>(Tab_ConsoBar[[#This Row],[Prix de vente]]-Tab_ConsoBar[[#This Row],[Prix Achat]])*Tab_ConsoBar[[#This Row],[Boissons Consommées]]</f>
        <v>131</v>
      </c>
      <c r="K346" s="48">
        <f>Tab_ConsoBar[[#This Row],[Boissons Consommées]]*Tab_ConsoBar[[#This Row],[Prix de vente]]</f>
        <v>196.5</v>
      </c>
      <c r="L346" t="str">
        <f>TEXT(Tab_ConsoBar[[#This Row],[Date]],"mmmm")</f>
        <v>février</v>
      </c>
      <c r="M346">
        <f>YEAR(Tab_ConsoBar[[#This Row],[Date]])</f>
        <v>2016</v>
      </c>
    </row>
    <row r="347" spans="1:13" x14ac:dyDescent="0.3">
      <c r="A347">
        <v>345</v>
      </c>
      <c r="B347" s="47">
        <v>42428</v>
      </c>
      <c r="C347" t="s">
        <v>9</v>
      </c>
      <c r="D347">
        <v>13</v>
      </c>
      <c r="E347">
        <v>8</v>
      </c>
      <c r="F347">
        <v>8</v>
      </c>
      <c r="G347">
        <f t="shared" si="5"/>
        <v>13</v>
      </c>
      <c r="H347" s="48">
        <f>VLOOKUP(Tab_ConsoBar[[#This Row],[Boissons]],TabListeProduits[],3,0)</f>
        <v>0</v>
      </c>
      <c r="I347" s="48">
        <f>VLOOKUP(Tab_ConsoBar[[#This Row],[Boissons]],TabListeProduits[],2,0)</f>
        <v>0</v>
      </c>
      <c r="J347" s="48">
        <f>(Tab_ConsoBar[[#This Row],[Prix de vente]]-Tab_ConsoBar[[#This Row],[Prix Achat]])*Tab_ConsoBar[[#This Row],[Boissons Consommées]]</f>
        <v>0</v>
      </c>
      <c r="K347" s="48">
        <f>Tab_ConsoBar[[#This Row],[Boissons Consommées]]*Tab_ConsoBar[[#This Row],[Prix de vente]]</f>
        <v>0</v>
      </c>
      <c r="L347" t="str">
        <f>TEXT(Tab_ConsoBar[[#This Row],[Date]],"mmmm")</f>
        <v>février</v>
      </c>
      <c r="M347">
        <f>YEAR(Tab_ConsoBar[[#This Row],[Date]])</f>
        <v>2016</v>
      </c>
    </row>
    <row r="348" spans="1:13" x14ac:dyDescent="0.3">
      <c r="A348">
        <v>346</v>
      </c>
      <c r="B348" s="47">
        <v>42428</v>
      </c>
      <c r="C348" t="s">
        <v>10</v>
      </c>
      <c r="D348">
        <v>9</v>
      </c>
      <c r="E348">
        <v>3</v>
      </c>
      <c r="F348">
        <v>0</v>
      </c>
      <c r="G348">
        <f t="shared" si="5"/>
        <v>6</v>
      </c>
      <c r="H348" s="48">
        <f>VLOOKUP(Tab_ConsoBar[[#This Row],[Boissons]],TabListeProduits[],3,0)</f>
        <v>1.5</v>
      </c>
      <c r="I348" s="48">
        <f>VLOOKUP(Tab_ConsoBar[[#This Row],[Boissons]],TabListeProduits[],2,0)</f>
        <v>0.56999999999999995</v>
      </c>
      <c r="J348" s="48">
        <f>(Tab_ConsoBar[[#This Row],[Prix de vente]]-Tab_ConsoBar[[#This Row],[Prix Achat]])*Tab_ConsoBar[[#This Row],[Boissons Consommées]]</f>
        <v>5.58</v>
      </c>
      <c r="K348" s="48">
        <f>Tab_ConsoBar[[#This Row],[Boissons Consommées]]*Tab_ConsoBar[[#This Row],[Prix de vente]]</f>
        <v>9</v>
      </c>
      <c r="L348" t="str">
        <f>TEXT(Tab_ConsoBar[[#This Row],[Date]],"mmmm")</f>
        <v>février</v>
      </c>
      <c r="M348">
        <f>YEAR(Tab_ConsoBar[[#This Row],[Date]])</f>
        <v>2016</v>
      </c>
    </row>
    <row r="349" spans="1:13" x14ac:dyDescent="0.3">
      <c r="A349">
        <v>347</v>
      </c>
      <c r="B349" s="47">
        <v>42428</v>
      </c>
      <c r="C349" t="s">
        <v>11</v>
      </c>
      <c r="D349">
        <v>21</v>
      </c>
      <c r="E349">
        <v>16</v>
      </c>
      <c r="F349">
        <v>10</v>
      </c>
      <c r="G349">
        <f t="shared" si="5"/>
        <v>15</v>
      </c>
      <c r="H349" s="48">
        <f>VLOOKUP(Tab_ConsoBar[[#This Row],[Boissons]],TabListeProduits[],3,0)</f>
        <v>0.6</v>
      </c>
      <c r="I349" s="48">
        <f>VLOOKUP(Tab_ConsoBar[[#This Row],[Boissons]],TabListeProduits[],2,0)</f>
        <v>0.14000000000000001</v>
      </c>
      <c r="J349" s="48">
        <f>(Tab_ConsoBar[[#This Row],[Prix de vente]]-Tab_ConsoBar[[#This Row],[Prix Achat]])*Tab_ConsoBar[[#This Row],[Boissons Consommées]]</f>
        <v>6.8999999999999995</v>
      </c>
      <c r="K349" s="48">
        <f>Tab_ConsoBar[[#This Row],[Boissons Consommées]]*Tab_ConsoBar[[#This Row],[Prix de vente]]</f>
        <v>9</v>
      </c>
      <c r="L349" t="str">
        <f>TEXT(Tab_ConsoBar[[#This Row],[Date]],"mmmm")</f>
        <v>février</v>
      </c>
      <c r="M349">
        <f>YEAR(Tab_ConsoBar[[#This Row],[Date]])</f>
        <v>2016</v>
      </c>
    </row>
    <row r="350" spans="1:13" x14ac:dyDescent="0.3">
      <c r="A350">
        <v>348</v>
      </c>
      <c r="B350" s="47">
        <v>42428</v>
      </c>
      <c r="C350" t="s">
        <v>20</v>
      </c>
      <c r="D350">
        <v>7</v>
      </c>
      <c r="E350">
        <v>5</v>
      </c>
      <c r="F350">
        <v>0</v>
      </c>
      <c r="G350">
        <f t="shared" si="5"/>
        <v>2</v>
      </c>
      <c r="H350" s="48">
        <f>VLOOKUP(Tab_ConsoBar[[#This Row],[Boissons]],TabListeProduits[],3,0)</f>
        <v>0</v>
      </c>
      <c r="I350" s="48">
        <f>VLOOKUP(Tab_ConsoBar[[#This Row],[Boissons]],TabListeProduits[],2,0)</f>
        <v>0</v>
      </c>
      <c r="J350" s="48">
        <f>(Tab_ConsoBar[[#This Row],[Prix de vente]]-Tab_ConsoBar[[#This Row],[Prix Achat]])*Tab_ConsoBar[[#This Row],[Boissons Consommées]]</f>
        <v>0</v>
      </c>
      <c r="K350" s="48">
        <f>Tab_ConsoBar[[#This Row],[Boissons Consommées]]*Tab_ConsoBar[[#This Row],[Prix de vente]]</f>
        <v>0</v>
      </c>
      <c r="L350" t="str">
        <f>TEXT(Tab_ConsoBar[[#This Row],[Date]],"mmmm")</f>
        <v>février</v>
      </c>
      <c r="M350">
        <f>YEAR(Tab_ConsoBar[[#This Row],[Date]])</f>
        <v>2016</v>
      </c>
    </row>
    <row r="351" spans="1:13" x14ac:dyDescent="0.3">
      <c r="A351">
        <v>349</v>
      </c>
      <c r="B351" s="47">
        <v>42428</v>
      </c>
      <c r="C351" t="s">
        <v>12</v>
      </c>
      <c r="D351">
        <v>16</v>
      </c>
      <c r="E351">
        <v>15</v>
      </c>
      <c r="F351">
        <v>0</v>
      </c>
      <c r="G351">
        <f t="shared" si="5"/>
        <v>1</v>
      </c>
      <c r="H351" s="48">
        <f>VLOOKUP(Tab_ConsoBar[[#This Row],[Boissons]],TabListeProduits[],3,0)</f>
        <v>10</v>
      </c>
      <c r="I351" s="48">
        <f>VLOOKUP(Tab_ConsoBar[[#This Row],[Boissons]],TabListeProduits[],2,0)</f>
        <v>7.56</v>
      </c>
      <c r="J351" s="48">
        <f>(Tab_ConsoBar[[#This Row],[Prix de vente]]-Tab_ConsoBar[[#This Row],[Prix Achat]])*Tab_ConsoBar[[#This Row],[Boissons Consommées]]</f>
        <v>2.4400000000000004</v>
      </c>
      <c r="K351" s="48">
        <f>Tab_ConsoBar[[#This Row],[Boissons Consommées]]*Tab_ConsoBar[[#This Row],[Prix de vente]]</f>
        <v>10</v>
      </c>
      <c r="L351" t="str">
        <f>TEXT(Tab_ConsoBar[[#This Row],[Date]],"mmmm")</f>
        <v>février</v>
      </c>
      <c r="M351">
        <f>YEAR(Tab_ConsoBar[[#This Row],[Date]])</f>
        <v>2016</v>
      </c>
    </row>
    <row r="352" spans="1:13" x14ac:dyDescent="0.3">
      <c r="A352">
        <v>350</v>
      </c>
      <c r="B352" s="47">
        <v>42400</v>
      </c>
      <c r="C352" t="s">
        <v>6</v>
      </c>
      <c r="D352">
        <v>36</v>
      </c>
      <c r="E352">
        <v>42.5</v>
      </c>
      <c r="F352">
        <v>90</v>
      </c>
      <c r="G352">
        <f t="shared" si="5"/>
        <v>83.5</v>
      </c>
      <c r="H352" s="48">
        <f>VLOOKUP(Tab_ConsoBar[[#This Row],[Boissons]],TabListeProduits[],3,0)</f>
        <v>0</v>
      </c>
      <c r="I352" s="48">
        <f>VLOOKUP(Tab_ConsoBar[[#This Row],[Boissons]],TabListeProduits[],2,0)</f>
        <v>0</v>
      </c>
      <c r="J352" s="48">
        <f>(Tab_ConsoBar[[#This Row],[Prix de vente]]-Tab_ConsoBar[[#This Row],[Prix Achat]])*Tab_ConsoBar[[#This Row],[Boissons Consommées]]</f>
        <v>0</v>
      </c>
      <c r="K352" s="48">
        <f>Tab_ConsoBar[[#This Row],[Boissons Consommées]]*Tab_ConsoBar[[#This Row],[Prix de vente]]</f>
        <v>0</v>
      </c>
      <c r="L352" t="str">
        <f>TEXT(Tab_ConsoBar[[#This Row],[Date]],"mmmm")</f>
        <v>janvier</v>
      </c>
      <c r="M352">
        <f>YEAR(Tab_ConsoBar[[#This Row],[Date]])</f>
        <v>2016</v>
      </c>
    </row>
    <row r="353" spans="1:13" x14ac:dyDescent="0.3">
      <c r="A353">
        <v>351</v>
      </c>
      <c r="B353" s="47">
        <v>42400</v>
      </c>
      <c r="C353" t="s">
        <v>23</v>
      </c>
      <c r="D353">
        <v>24</v>
      </c>
      <c r="E353">
        <v>37</v>
      </c>
      <c r="F353">
        <v>50</v>
      </c>
      <c r="G353">
        <f t="shared" si="5"/>
        <v>37</v>
      </c>
      <c r="H353" s="48">
        <f>VLOOKUP(Tab_ConsoBar[[#This Row],[Boissons]],TabListeProduits[],3,0)</f>
        <v>4.5</v>
      </c>
      <c r="I353" s="48">
        <f>VLOOKUP(Tab_ConsoBar[[#This Row],[Boissons]],TabListeProduits[],2,0)</f>
        <v>2.48</v>
      </c>
      <c r="J353" s="48">
        <f>(Tab_ConsoBar[[#This Row],[Prix de vente]]-Tab_ConsoBar[[#This Row],[Prix Achat]])*Tab_ConsoBar[[#This Row],[Boissons Consommées]]</f>
        <v>74.739999999999995</v>
      </c>
      <c r="K353" s="48">
        <f>Tab_ConsoBar[[#This Row],[Boissons Consommées]]*Tab_ConsoBar[[#This Row],[Prix de vente]]</f>
        <v>166.5</v>
      </c>
      <c r="L353" t="str">
        <f>TEXT(Tab_ConsoBar[[#This Row],[Date]],"mmmm")</f>
        <v>janvier</v>
      </c>
      <c r="M353">
        <f>YEAR(Tab_ConsoBar[[#This Row],[Date]])</f>
        <v>2016</v>
      </c>
    </row>
    <row r="354" spans="1:13" x14ac:dyDescent="0.3">
      <c r="A354">
        <v>352</v>
      </c>
      <c r="B354" s="47">
        <v>42400</v>
      </c>
      <c r="C354" t="s">
        <v>5</v>
      </c>
      <c r="D354">
        <v>20</v>
      </c>
      <c r="E354">
        <v>24.5</v>
      </c>
      <c r="F354">
        <v>145</v>
      </c>
      <c r="G354">
        <f t="shared" si="5"/>
        <v>140.5</v>
      </c>
      <c r="H354" s="48">
        <f>VLOOKUP(Tab_ConsoBar[[#This Row],[Boissons]],TabListeProduits[],3,0)</f>
        <v>3</v>
      </c>
      <c r="I354" s="48">
        <f>VLOOKUP(Tab_ConsoBar[[#This Row],[Boissons]],TabListeProduits[],2,0)</f>
        <v>1.58</v>
      </c>
      <c r="J354" s="48">
        <f>(Tab_ConsoBar[[#This Row],[Prix de vente]]-Tab_ConsoBar[[#This Row],[Prix Achat]])*Tab_ConsoBar[[#This Row],[Boissons Consommées]]</f>
        <v>199.51</v>
      </c>
      <c r="K354" s="48">
        <f>Tab_ConsoBar[[#This Row],[Boissons Consommées]]*Tab_ConsoBar[[#This Row],[Prix de vente]]</f>
        <v>421.5</v>
      </c>
      <c r="L354" t="str">
        <f>TEXT(Tab_ConsoBar[[#This Row],[Date]],"mmmm")</f>
        <v>janvier</v>
      </c>
      <c r="M354">
        <f>YEAR(Tab_ConsoBar[[#This Row],[Date]])</f>
        <v>2016</v>
      </c>
    </row>
    <row r="355" spans="1:13" x14ac:dyDescent="0.3">
      <c r="A355">
        <v>353</v>
      </c>
      <c r="B355" s="47">
        <v>42400</v>
      </c>
      <c r="C355" t="s">
        <v>3</v>
      </c>
      <c r="D355">
        <v>16.5</v>
      </c>
      <c r="E355">
        <v>15</v>
      </c>
      <c r="F355">
        <v>10</v>
      </c>
      <c r="G355">
        <f t="shared" si="5"/>
        <v>11.5</v>
      </c>
      <c r="H355" s="48">
        <f>VLOOKUP(Tab_ConsoBar[[#This Row],[Boissons]],TabListeProduits[],3,0)</f>
        <v>3</v>
      </c>
      <c r="I355" s="48">
        <f>VLOOKUP(Tab_ConsoBar[[#This Row],[Boissons]],TabListeProduits[],2,0)</f>
        <v>1.5</v>
      </c>
      <c r="J355" s="48">
        <f>(Tab_ConsoBar[[#This Row],[Prix de vente]]-Tab_ConsoBar[[#This Row],[Prix Achat]])*Tab_ConsoBar[[#This Row],[Boissons Consommées]]</f>
        <v>17.25</v>
      </c>
      <c r="K355" s="48">
        <f>Tab_ConsoBar[[#This Row],[Boissons Consommées]]*Tab_ConsoBar[[#This Row],[Prix de vente]]</f>
        <v>34.5</v>
      </c>
      <c r="L355" t="str">
        <f>TEXT(Tab_ConsoBar[[#This Row],[Date]],"mmmm")</f>
        <v>janvier</v>
      </c>
      <c r="M355">
        <f>YEAR(Tab_ConsoBar[[#This Row],[Date]])</f>
        <v>2016</v>
      </c>
    </row>
    <row r="356" spans="1:13" x14ac:dyDescent="0.3">
      <c r="A356">
        <v>354</v>
      </c>
      <c r="B356" s="47">
        <v>42400</v>
      </c>
      <c r="C356" t="s">
        <v>7</v>
      </c>
      <c r="D356">
        <v>27</v>
      </c>
      <c r="E356">
        <v>37</v>
      </c>
      <c r="F356">
        <v>38</v>
      </c>
      <c r="G356">
        <f t="shared" si="5"/>
        <v>28</v>
      </c>
      <c r="H356" s="48">
        <f>VLOOKUP(Tab_ConsoBar[[#This Row],[Boissons]],TabListeProduits[],3,0)</f>
        <v>1.5</v>
      </c>
      <c r="I356" s="48">
        <f>VLOOKUP(Tab_ConsoBar[[#This Row],[Boissons]],TabListeProduits[],2,0)</f>
        <v>0.46</v>
      </c>
      <c r="J356" s="48">
        <f>(Tab_ConsoBar[[#This Row],[Prix de vente]]-Tab_ConsoBar[[#This Row],[Prix Achat]])*Tab_ConsoBar[[#This Row],[Boissons Consommées]]</f>
        <v>29.12</v>
      </c>
      <c r="K356" s="48">
        <f>Tab_ConsoBar[[#This Row],[Boissons Consommées]]*Tab_ConsoBar[[#This Row],[Prix de vente]]</f>
        <v>42</v>
      </c>
      <c r="L356" t="str">
        <f>TEXT(Tab_ConsoBar[[#This Row],[Date]],"mmmm")</f>
        <v>janvier</v>
      </c>
      <c r="M356">
        <f>YEAR(Tab_ConsoBar[[#This Row],[Date]])</f>
        <v>2016</v>
      </c>
    </row>
    <row r="357" spans="1:13" x14ac:dyDescent="0.3">
      <c r="A357">
        <v>355</v>
      </c>
      <c r="B357" s="47">
        <v>42400</v>
      </c>
      <c r="C357" t="s">
        <v>8</v>
      </c>
      <c r="D357">
        <v>11</v>
      </c>
      <c r="E357">
        <v>24</v>
      </c>
      <c r="F357">
        <v>124</v>
      </c>
      <c r="G357">
        <f t="shared" si="5"/>
        <v>111</v>
      </c>
      <c r="H357" s="48">
        <f>VLOOKUP(Tab_ConsoBar[[#This Row],[Boissons]],TabListeProduits[],3,0)</f>
        <v>1.5</v>
      </c>
      <c r="I357" s="48">
        <f>VLOOKUP(Tab_ConsoBar[[#This Row],[Boissons]],TabListeProduits[],2,0)</f>
        <v>0.5</v>
      </c>
      <c r="J357" s="48">
        <f>(Tab_ConsoBar[[#This Row],[Prix de vente]]-Tab_ConsoBar[[#This Row],[Prix Achat]])*Tab_ConsoBar[[#This Row],[Boissons Consommées]]</f>
        <v>111</v>
      </c>
      <c r="K357" s="48">
        <f>Tab_ConsoBar[[#This Row],[Boissons Consommées]]*Tab_ConsoBar[[#This Row],[Prix de vente]]</f>
        <v>166.5</v>
      </c>
      <c r="L357" t="str">
        <f>TEXT(Tab_ConsoBar[[#This Row],[Date]],"mmmm")</f>
        <v>janvier</v>
      </c>
      <c r="M357">
        <f>YEAR(Tab_ConsoBar[[#This Row],[Date]])</f>
        <v>2016</v>
      </c>
    </row>
    <row r="358" spans="1:13" x14ac:dyDescent="0.3">
      <c r="A358">
        <v>356</v>
      </c>
      <c r="B358" s="47">
        <v>42400</v>
      </c>
      <c r="C358" t="s">
        <v>9</v>
      </c>
      <c r="D358">
        <v>2</v>
      </c>
      <c r="E358">
        <v>13</v>
      </c>
      <c r="F358">
        <v>12</v>
      </c>
      <c r="G358">
        <f t="shared" si="5"/>
        <v>1</v>
      </c>
      <c r="H358" s="48">
        <f>VLOOKUP(Tab_ConsoBar[[#This Row],[Boissons]],TabListeProduits[],3,0)</f>
        <v>0</v>
      </c>
      <c r="I358" s="48">
        <f>VLOOKUP(Tab_ConsoBar[[#This Row],[Boissons]],TabListeProduits[],2,0)</f>
        <v>0</v>
      </c>
      <c r="J358" s="48">
        <f>(Tab_ConsoBar[[#This Row],[Prix de vente]]-Tab_ConsoBar[[#This Row],[Prix Achat]])*Tab_ConsoBar[[#This Row],[Boissons Consommées]]</f>
        <v>0</v>
      </c>
      <c r="K358" s="48">
        <f>Tab_ConsoBar[[#This Row],[Boissons Consommées]]*Tab_ConsoBar[[#This Row],[Prix de vente]]</f>
        <v>0</v>
      </c>
      <c r="L358" t="str">
        <f>TEXT(Tab_ConsoBar[[#This Row],[Date]],"mmmm")</f>
        <v>janvier</v>
      </c>
      <c r="M358">
        <f>YEAR(Tab_ConsoBar[[#This Row],[Date]])</f>
        <v>2016</v>
      </c>
    </row>
    <row r="359" spans="1:13" x14ac:dyDescent="0.3">
      <c r="A359">
        <v>357</v>
      </c>
      <c r="B359" s="47">
        <v>42400</v>
      </c>
      <c r="C359" t="s">
        <v>10</v>
      </c>
      <c r="D359">
        <v>1</v>
      </c>
      <c r="E359">
        <v>9</v>
      </c>
      <c r="F359">
        <v>12</v>
      </c>
      <c r="G359">
        <f t="shared" si="5"/>
        <v>4</v>
      </c>
      <c r="H359" s="48">
        <f>VLOOKUP(Tab_ConsoBar[[#This Row],[Boissons]],TabListeProduits[],3,0)</f>
        <v>1.5</v>
      </c>
      <c r="I359" s="48">
        <f>VLOOKUP(Tab_ConsoBar[[#This Row],[Boissons]],TabListeProduits[],2,0)</f>
        <v>0.56999999999999995</v>
      </c>
      <c r="J359" s="48">
        <f>(Tab_ConsoBar[[#This Row],[Prix de vente]]-Tab_ConsoBar[[#This Row],[Prix Achat]])*Tab_ConsoBar[[#This Row],[Boissons Consommées]]</f>
        <v>3.72</v>
      </c>
      <c r="K359" s="48">
        <f>Tab_ConsoBar[[#This Row],[Boissons Consommées]]*Tab_ConsoBar[[#This Row],[Prix de vente]]</f>
        <v>6</v>
      </c>
      <c r="L359" t="str">
        <f>TEXT(Tab_ConsoBar[[#This Row],[Date]],"mmmm")</f>
        <v>janvier</v>
      </c>
      <c r="M359">
        <f>YEAR(Tab_ConsoBar[[#This Row],[Date]])</f>
        <v>2016</v>
      </c>
    </row>
    <row r="360" spans="1:13" x14ac:dyDescent="0.3">
      <c r="A360">
        <v>358</v>
      </c>
      <c r="B360" s="47">
        <v>42400</v>
      </c>
      <c r="C360" t="s">
        <v>11</v>
      </c>
      <c r="D360">
        <v>31</v>
      </c>
      <c r="E360">
        <v>21</v>
      </c>
      <c r="F360">
        <v>10</v>
      </c>
      <c r="G360">
        <f t="shared" si="5"/>
        <v>20</v>
      </c>
      <c r="H360" s="48">
        <f>VLOOKUP(Tab_ConsoBar[[#This Row],[Boissons]],TabListeProduits[],3,0)</f>
        <v>0.6</v>
      </c>
      <c r="I360" s="48">
        <f>VLOOKUP(Tab_ConsoBar[[#This Row],[Boissons]],TabListeProduits[],2,0)</f>
        <v>0.14000000000000001</v>
      </c>
      <c r="J360" s="48">
        <f>(Tab_ConsoBar[[#This Row],[Prix de vente]]-Tab_ConsoBar[[#This Row],[Prix Achat]])*Tab_ConsoBar[[#This Row],[Boissons Consommées]]</f>
        <v>9.1999999999999993</v>
      </c>
      <c r="K360" s="48">
        <f>Tab_ConsoBar[[#This Row],[Boissons Consommées]]*Tab_ConsoBar[[#This Row],[Prix de vente]]</f>
        <v>12</v>
      </c>
      <c r="L360" t="str">
        <f>TEXT(Tab_ConsoBar[[#This Row],[Date]],"mmmm")</f>
        <v>janvier</v>
      </c>
      <c r="M360">
        <f>YEAR(Tab_ConsoBar[[#This Row],[Date]])</f>
        <v>2016</v>
      </c>
    </row>
    <row r="361" spans="1:13" x14ac:dyDescent="0.3">
      <c r="A361">
        <v>359</v>
      </c>
      <c r="B361" s="47">
        <v>42400</v>
      </c>
      <c r="C361" t="s">
        <v>12</v>
      </c>
      <c r="D361">
        <v>17</v>
      </c>
      <c r="E361">
        <v>16</v>
      </c>
      <c r="F361">
        <v>0</v>
      </c>
      <c r="G361">
        <f t="shared" si="5"/>
        <v>1</v>
      </c>
      <c r="H361" s="48">
        <f>VLOOKUP(Tab_ConsoBar[[#This Row],[Boissons]],TabListeProduits[],3,0)</f>
        <v>10</v>
      </c>
      <c r="I361" s="48">
        <f>VLOOKUP(Tab_ConsoBar[[#This Row],[Boissons]],TabListeProduits[],2,0)</f>
        <v>7.56</v>
      </c>
      <c r="J361" s="48">
        <f>(Tab_ConsoBar[[#This Row],[Prix de vente]]-Tab_ConsoBar[[#This Row],[Prix Achat]])*Tab_ConsoBar[[#This Row],[Boissons Consommées]]</f>
        <v>2.4400000000000004</v>
      </c>
      <c r="K361" s="48">
        <f>Tab_ConsoBar[[#This Row],[Boissons Consommées]]*Tab_ConsoBar[[#This Row],[Prix de vente]]</f>
        <v>10</v>
      </c>
      <c r="L361" t="str">
        <f>TEXT(Tab_ConsoBar[[#This Row],[Date]],"mmmm")</f>
        <v>janvier</v>
      </c>
      <c r="M361">
        <f>YEAR(Tab_ConsoBar[[#This Row],[Date]])</f>
        <v>2016</v>
      </c>
    </row>
    <row r="362" spans="1:13" x14ac:dyDescent="0.3">
      <c r="A362">
        <v>360</v>
      </c>
      <c r="B362" s="47">
        <v>42400</v>
      </c>
      <c r="C362" t="s">
        <v>20</v>
      </c>
      <c r="D362">
        <v>8</v>
      </c>
      <c r="E362">
        <v>7</v>
      </c>
      <c r="F362">
        <v>0</v>
      </c>
      <c r="G362">
        <f t="shared" si="5"/>
        <v>1</v>
      </c>
      <c r="H362" s="48">
        <f>VLOOKUP(Tab_ConsoBar[[#This Row],[Boissons]],TabListeProduits[],3,0)</f>
        <v>0</v>
      </c>
      <c r="I362" s="48">
        <f>VLOOKUP(Tab_ConsoBar[[#This Row],[Boissons]],TabListeProduits[],2,0)</f>
        <v>0</v>
      </c>
      <c r="J362" s="48">
        <f>(Tab_ConsoBar[[#This Row],[Prix de vente]]-Tab_ConsoBar[[#This Row],[Prix Achat]])*Tab_ConsoBar[[#This Row],[Boissons Consommées]]</f>
        <v>0</v>
      </c>
      <c r="K362" s="48">
        <f>Tab_ConsoBar[[#This Row],[Boissons Consommées]]*Tab_ConsoBar[[#This Row],[Prix de vente]]</f>
        <v>0</v>
      </c>
      <c r="L362" t="str">
        <f>TEXT(Tab_ConsoBar[[#This Row],[Date]],"mmmm")</f>
        <v>janvier</v>
      </c>
      <c r="M362">
        <f>YEAR(Tab_ConsoBar[[#This Row],[Date]])</f>
        <v>2016</v>
      </c>
    </row>
    <row r="363" spans="1:13" x14ac:dyDescent="0.3">
      <c r="A363">
        <v>361</v>
      </c>
      <c r="B363" s="47">
        <v>42400</v>
      </c>
      <c r="C363" t="s">
        <v>13</v>
      </c>
      <c r="D363">
        <v>11</v>
      </c>
      <c r="E363">
        <v>19</v>
      </c>
      <c r="F363">
        <v>30</v>
      </c>
      <c r="G363">
        <f t="shared" si="5"/>
        <v>22</v>
      </c>
      <c r="H363" s="48">
        <f>VLOOKUP(Tab_ConsoBar[[#This Row],[Boissons]],TabListeProduits[],3,0)</f>
        <v>1.5</v>
      </c>
      <c r="I363" s="48">
        <f>VLOOKUP(Tab_ConsoBar[[#This Row],[Boissons]],TabListeProduits[],2,0)</f>
        <v>0.68</v>
      </c>
      <c r="J363" s="48">
        <f>(Tab_ConsoBar[[#This Row],[Prix de vente]]-Tab_ConsoBar[[#This Row],[Prix Achat]])*Tab_ConsoBar[[#This Row],[Boissons Consommées]]</f>
        <v>18.04</v>
      </c>
      <c r="K363" s="48">
        <f>Tab_ConsoBar[[#This Row],[Boissons Consommées]]*Tab_ConsoBar[[#This Row],[Prix de vente]]</f>
        <v>33</v>
      </c>
      <c r="L363" t="str">
        <f>TEXT(Tab_ConsoBar[[#This Row],[Date]],"mmmm")</f>
        <v>janvier</v>
      </c>
      <c r="M363">
        <f>YEAR(Tab_ConsoBar[[#This Row],[Date]])</f>
        <v>2016</v>
      </c>
    </row>
    <row r="364" spans="1:13" x14ac:dyDescent="0.3">
      <c r="A364">
        <v>362</v>
      </c>
      <c r="B364" s="47">
        <v>42400</v>
      </c>
      <c r="C364" t="s">
        <v>14</v>
      </c>
      <c r="D364">
        <v>2</v>
      </c>
      <c r="E364">
        <v>0</v>
      </c>
      <c r="F364">
        <v>0</v>
      </c>
      <c r="G364">
        <f t="shared" si="5"/>
        <v>2</v>
      </c>
      <c r="H364" s="48">
        <f>VLOOKUP(Tab_ConsoBar[[#This Row],[Boissons]],TabListeProduits[],3,0)</f>
        <v>0.5</v>
      </c>
      <c r="I364" s="48">
        <f>VLOOKUP(Tab_ConsoBar[[#This Row],[Boissons]],TabListeProduits[],2,0)</f>
        <v>0.1</v>
      </c>
      <c r="J364" s="48">
        <f>(Tab_ConsoBar[[#This Row],[Prix de vente]]-Tab_ConsoBar[[#This Row],[Prix Achat]])*Tab_ConsoBar[[#This Row],[Boissons Consommées]]</f>
        <v>0.8</v>
      </c>
      <c r="K364" s="48">
        <f>Tab_ConsoBar[[#This Row],[Boissons Consommées]]*Tab_ConsoBar[[#This Row],[Prix de vente]]</f>
        <v>1</v>
      </c>
      <c r="L364" t="str">
        <f>TEXT(Tab_ConsoBar[[#This Row],[Date]],"mmmm")</f>
        <v>janvier</v>
      </c>
      <c r="M364">
        <f>YEAR(Tab_ConsoBar[[#This Row],[Date]])</f>
        <v>2016</v>
      </c>
    </row>
    <row r="365" spans="1:13" x14ac:dyDescent="0.3">
      <c r="A365">
        <v>363</v>
      </c>
      <c r="B365" s="47" t="s">
        <v>58</v>
      </c>
      <c r="C365" t="s">
        <v>6</v>
      </c>
      <c r="D365">
        <v>28</v>
      </c>
      <c r="E365">
        <v>43</v>
      </c>
      <c r="F365">
        <v>105</v>
      </c>
      <c r="G365">
        <f t="shared" si="5"/>
        <v>90</v>
      </c>
      <c r="H365" s="48">
        <f>VLOOKUP(Tab_ConsoBar[[#This Row],[Boissons]],TabListeProduits[],3,0)</f>
        <v>0</v>
      </c>
      <c r="I365" s="48">
        <f>VLOOKUP(Tab_ConsoBar[[#This Row],[Boissons]],TabListeProduits[],2,0)</f>
        <v>0</v>
      </c>
      <c r="J365" s="48">
        <f>(Tab_ConsoBar[[#This Row],[Prix de vente]]-Tab_ConsoBar[[#This Row],[Prix Achat]])*Tab_ConsoBar[[#This Row],[Boissons Consommées]]</f>
        <v>0</v>
      </c>
      <c r="K365" s="48">
        <f>Tab_ConsoBar[[#This Row],[Boissons Consommées]]*Tab_ConsoBar[[#This Row],[Prix de vente]]</f>
        <v>0</v>
      </c>
      <c r="L365" t="str">
        <f>TEXT(Tab_ConsoBar[[#This Row],[Date]],"mmmm")</f>
        <v>janvier</v>
      </c>
      <c r="M365">
        <f>YEAR(Tab_ConsoBar[[#This Row],[Date]])</f>
        <v>2019</v>
      </c>
    </row>
    <row r="366" spans="1:13" x14ac:dyDescent="0.3">
      <c r="A366">
        <v>364</v>
      </c>
      <c r="B366" s="47" t="s">
        <v>58</v>
      </c>
      <c r="C366" t="s">
        <v>23</v>
      </c>
      <c r="D366">
        <v>24</v>
      </c>
      <c r="E366">
        <v>13</v>
      </c>
      <c r="F366">
        <v>50</v>
      </c>
      <c r="G366">
        <f t="shared" si="5"/>
        <v>61</v>
      </c>
      <c r="H366" s="48">
        <f>VLOOKUP(Tab_ConsoBar[[#This Row],[Boissons]],TabListeProduits[],3,0)</f>
        <v>4.5</v>
      </c>
      <c r="I366" s="48">
        <f>VLOOKUP(Tab_ConsoBar[[#This Row],[Boissons]],TabListeProduits[],2,0)</f>
        <v>2.48</v>
      </c>
      <c r="J366" s="48">
        <f>(Tab_ConsoBar[[#This Row],[Prix de vente]]-Tab_ConsoBar[[#This Row],[Prix Achat]])*Tab_ConsoBar[[#This Row],[Boissons Consommées]]</f>
        <v>123.22</v>
      </c>
      <c r="K366" s="48">
        <f>Tab_ConsoBar[[#This Row],[Boissons Consommées]]*Tab_ConsoBar[[#This Row],[Prix de vente]]</f>
        <v>274.5</v>
      </c>
      <c r="L366" t="str">
        <f>TEXT(Tab_ConsoBar[[#This Row],[Date]],"mmmm")</f>
        <v>janvier</v>
      </c>
      <c r="M366">
        <f>YEAR(Tab_ConsoBar[[#This Row],[Date]])</f>
        <v>2019</v>
      </c>
    </row>
    <row r="367" spans="1:13" x14ac:dyDescent="0.3">
      <c r="A367">
        <v>365</v>
      </c>
      <c r="B367" s="47" t="s">
        <v>58</v>
      </c>
      <c r="C367" t="s">
        <v>5</v>
      </c>
      <c r="D367">
        <v>36</v>
      </c>
      <c r="E367">
        <v>27.5</v>
      </c>
      <c r="F367">
        <v>95</v>
      </c>
      <c r="G367">
        <f t="shared" si="5"/>
        <v>103.5</v>
      </c>
      <c r="H367" s="48">
        <f>VLOOKUP(Tab_ConsoBar[[#This Row],[Boissons]],TabListeProduits[],3,0)</f>
        <v>3</v>
      </c>
      <c r="I367" s="48">
        <f>VLOOKUP(Tab_ConsoBar[[#This Row],[Boissons]],TabListeProduits[],2,0)</f>
        <v>1.58</v>
      </c>
      <c r="J367" s="48">
        <f>(Tab_ConsoBar[[#This Row],[Prix de vente]]-Tab_ConsoBar[[#This Row],[Prix Achat]])*Tab_ConsoBar[[#This Row],[Boissons Consommées]]</f>
        <v>146.97</v>
      </c>
      <c r="K367" s="48">
        <f>Tab_ConsoBar[[#This Row],[Boissons Consommées]]*Tab_ConsoBar[[#This Row],[Prix de vente]]</f>
        <v>310.5</v>
      </c>
      <c r="L367" t="str">
        <f>TEXT(Tab_ConsoBar[[#This Row],[Date]],"mmmm")</f>
        <v>janvier</v>
      </c>
      <c r="M367">
        <f>YEAR(Tab_ConsoBar[[#This Row],[Date]])</f>
        <v>2019</v>
      </c>
    </row>
    <row r="368" spans="1:13" x14ac:dyDescent="0.3">
      <c r="A368">
        <v>366</v>
      </c>
      <c r="B368" s="47" t="s">
        <v>58</v>
      </c>
      <c r="C368" t="s">
        <v>3</v>
      </c>
      <c r="D368">
        <v>11.5</v>
      </c>
      <c r="E368">
        <v>9.5</v>
      </c>
      <c r="F368">
        <v>30</v>
      </c>
      <c r="G368">
        <f t="shared" si="5"/>
        <v>32</v>
      </c>
      <c r="H368" s="48">
        <f>VLOOKUP(Tab_ConsoBar[[#This Row],[Boissons]],TabListeProduits[],3,0)</f>
        <v>3</v>
      </c>
      <c r="I368" s="48">
        <f>VLOOKUP(Tab_ConsoBar[[#This Row],[Boissons]],TabListeProduits[],2,0)</f>
        <v>1.5</v>
      </c>
      <c r="J368" s="48">
        <f>(Tab_ConsoBar[[#This Row],[Prix de vente]]-Tab_ConsoBar[[#This Row],[Prix Achat]])*Tab_ConsoBar[[#This Row],[Boissons Consommées]]</f>
        <v>48</v>
      </c>
      <c r="K368" s="48">
        <f>Tab_ConsoBar[[#This Row],[Boissons Consommées]]*Tab_ConsoBar[[#This Row],[Prix de vente]]</f>
        <v>96</v>
      </c>
      <c r="L368" t="str">
        <f>TEXT(Tab_ConsoBar[[#This Row],[Date]],"mmmm")</f>
        <v>janvier</v>
      </c>
      <c r="M368">
        <f>YEAR(Tab_ConsoBar[[#This Row],[Date]])</f>
        <v>2019</v>
      </c>
    </row>
    <row r="369" spans="1:13" x14ac:dyDescent="0.3">
      <c r="A369">
        <v>367</v>
      </c>
      <c r="B369" s="47" t="s">
        <v>58</v>
      </c>
      <c r="C369" t="s">
        <v>7</v>
      </c>
      <c r="D369">
        <v>14</v>
      </c>
      <c r="E369">
        <v>15</v>
      </c>
      <c r="F369">
        <v>146</v>
      </c>
      <c r="G369">
        <f t="shared" si="5"/>
        <v>145</v>
      </c>
      <c r="H369" s="48">
        <f>VLOOKUP(Tab_ConsoBar[[#This Row],[Boissons]],TabListeProduits[],3,0)</f>
        <v>1.5</v>
      </c>
      <c r="I369" s="48">
        <f>VLOOKUP(Tab_ConsoBar[[#This Row],[Boissons]],TabListeProduits[],2,0)</f>
        <v>0.46</v>
      </c>
      <c r="J369" s="48">
        <f>(Tab_ConsoBar[[#This Row],[Prix de vente]]-Tab_ConsoBar[[#This Row],[Prix Achat]])*Tab_ConsoBar[[#This Row],[Boissons Consommées]]</f>
        <v>150.80000000000001</v>
      </c>
      <c r="K369" s="48">
        <f>Tab_ConsoBar[[#This Row],[Boissons Consommées]]*Tab_ConsoBar[[#This Row],[Prix de vente]]</f>
        <v>217.5</v>
      </c>
      <c r="L369" t="str">
        <f>TEXT(Tab_ConsoBar[[#This Row],[Date]],"mmmm")</f>
        <v>janvier</v>
      </c>
      <c r="M369">
        <f>YEAR(Tab_ConsoBar[[#This Row],[Date]])</f>
        <v>2019</v>
      </c>
    </row>
    <row r="370" spans="1:13" x14ac:dyDescent="0.3">
      <c r="A370">
        <v>368</v>
      </c>
      <c r="B370" s="47" t="s">
        <v>58</v>
      </c>
      <c r="C370" t="s">
        <v>8</v>
      </c>
      <c r="D370">
        <v>25</v>
      </c>
      <c r="E370">
        <v>14</v>
      </c>
      <c r="F370">
        <v>24</v>
      </c>
      <c r="G370">
        <f t="shared" si="5"/>
        <v>35</v>
      </c>
      <c r="H370" s="48">
        <f>VLOOKUP(Tab_ConsoBar[[#This Row],[Boissons]],TabListeProduits[],3,0)</f>
        <v>1.5</v>
      </c>
      <c r="I370" s="48">
        <f>VLOOKUP(Tab_ConsoBar[[#This Row],[Boissons]],TabListeProduits[],2,0)</f>
        <v>0.5</v>
      </c>
      <c r="J370" s="48">
        <f>(Tab_ConsoBar[[#This Row],[Prix de vente]]-Tab_ConsoBar[[#This Row],[Prix Achat]])*Tab_ConsoBar[[#This Row],[Boissons Consommées]]</f>
        <v>35</v>
      </c>
      <c r="K370" s="48">
        <f>Tab_ConsoBar[[#This Row],[Boissons Consommées]]*Tab_ConsoBar[[#This Row],[Prix de vente]]</f>
        <v>52.5</v>
      </c>
      <c r="L370" t="str">
        <f>TEXT(Tab_ConsoBar[[#This Row],[Date]],"mmmm")</f>
        <v>janvier</v>
      </c>
      <c r="M370">
        <f>YEAR(Tab_ConsoBar[[#This Row],[Date]])</f>
        <v>2019</v>
      </c>
    </row>
    <row r="371" spans="1:13" x14ac:dyDescent="0.3">
      <c r="A371">
        <v>369</v>
      </c>
      <c r="B371" s="47" t="s">
        <v>58</v>
      </c>
      <c r="C371" t="s">
        <v>9</v>
      </c>
      <c r="D371">
        <v>10</v>
      </c>
      <c r="E371">
        <v>6</v>
      </c>
      <c r="F371">
        <v>0</v>
      </c>
      <c r="G371">
        <f t="shared" si="5"/>
        <v>4</v>
      </c>
      <c r="H371" s="48">
        <f>VLOOKUP(Tab_ConsoBar[[#This Row],[Boissons]],TabListeProduits[],3,0)</f>
        <v>0</v>
      </c>
      <c r="I371" s="48">
        <f>VLOOKUP(Tab_ConsoBar[[#This Row],[Boissons]],TabListeProduits[],2,0)</f>
        <v>0</v>
      </c>
      <c r="J371" s="48">
        <f>(Tab_ConsoBar[[#This Row],[Prix de vente]]-Tab_ConsoBar[[#This Row],[Prix Achat]])*Tab_ConsoBar[[#This Row],[Boissons Consommées]]</f>
        <v>0</v>
      </c>
      <c r="K371" s="48">
        <f>Tab_ConsoBar[[#This Row],[Boissons Consommées]]*Tab_ConsoBar[[#This Row],[Prix de vente]]</f>
        <v>0</v>
      </c>
      <c r="L371" t="str">
        <f>TEXT(Tab_ConsoBar[[#This Row],[Date]],"mmmm")</f>
        <v>janvier</v>
      </c>
      <c r="M371">
        <f>YEAR(Tab_ConsoBar[[#This Row],[Date]])</f>
        <v>2019</v>
      </c>
    </row>
    <row r="372" spans="1:13" x14ac:dyDescent="0.3">
      <c r="A372">
        <v>370</v>
      </c>
      <c r="B372" s="47" t="s">
        <v>58</v>
      </c>
      <c r="C372" t="s">
        <v>10</v>
      </c>
      <c r="D372">
        <v>8</v>
      </c>
      <c r="E372">
        <v>4</v>
      </c>
      <c r="F372">
        <v>0</v>
      </c>
      <c r="G372">
        <f t="shared" si="5"/>
        <v>4</v>
      </c>
      <c r="H372" s="48">
        <f>VLOOKUP(Tab_ConsoBar[[#This Row],[Boissons]],TabListeProduits[],3,0)</f>
        <v>1.5</v>
      </c>
      <c r="I372" s="48">
        <f>VLOOKUP(Tab_ConsoBar[[#This Row],[Boissons]],TabListeProduits[],2,0)</f>
        <v>0.56999999999999995</v>
      </c>
      <c r="J372" s="48">
        <f>(Tab_ConsoBar[[#This Row],[Prix de vente]]-Tab_ConsoBar[[#This Row],[Prix Achat]])*Tab_ConsoBar[[#This Row],[Boissons Consommées]]</f>
        <v>3.72</v>
      </c>
      <c r="K372" s="48">
        <f>Tab_ConsoBar[[#This Row],[Boissons Consommées]]*Tab_ConsoBar[[#This Row],[Prix de vente]]</f>
        <v>6</v>
      </c>
      <c r="L372" t="str">
        <f>TEXT(Tab_ConsoBar[[#This Row],[Date]],"mmmm")</f>
        <v>janvier</v>
      </c>
      <c r="M372">
        <f>YEAR(Tab_ConsoBar[[#This Row],[Date]])</f>
        <v>2019</v>
      </c>
    </row>
    <row r="373" spans="1:13" x14ac:dyDescent="0.3">
      <c r="A373">
        <v>371</v>
      </c>
      <c r="B373" s="47" t="s">
        <v>58</v>
      </c>
      <c r="C373" t="s">
        <v>11</v>
      </c>
      <c r="D373">
        <v>28</v>
      </c>
      <c r="E373">
        <v>6</v>
      </c>
      <c r="F373">
        <v>0</v>
      </c>
      <c r="G373">
        <f t="shared" si="5"/>
        <v>22</v>
      </c>
      <c r="H373" s="48">
        <f>VLOOKUP(Tab_ConsoBar[[#This Row],[Boissons]],TabListeProduits[],3,0)</f>
        <v>0.6</v>
      </c>
      <c r="I373" s="48">
        <f>VLOOKUP(Tab_ConsoBar[[#This Row],[Boissons]],TabListeProduits[],2,0)</f>
        <v>0.14000000000000001</v>
      </c>
      <c r="J373" s="48">
        <f>(Tab_ConsoBar[[#This Row],[Prix de vente]]-Tab_ConsoBar[[#This Row],[Prix Achat]])*Tab_ConsoBar[[#This Row],[Boissons Consommées]]</f>
        <v>10.119999999999999</v>
      </c>
      <c r="K373" s="48">
        <f>Tab_ConsoBar[[#This Row],[Boissons Consommées]]*Tab_ConsoBar[[#This Row],[Prix de vente]]</f>
        <v>13.2</v>
      </c>
      <c r="L373" t="str">
        <f>TEXT(Tab_ConsoBar[[#This Row],[Date]],"mmmm")</f>
        <v>janvier</v>
      </c>
      <c r="M373">
        <f>YEAR(Tab_ConsoBar[[#This Row],[Date]])</f>
        <v>2019</v>
      </c>
    </row>
    <row r="374" spans="1:13" x14ac:dyDescent="0.3">
      <c r="A374">
        <v>372</v>
      </c>
      <c r="B374" s="47" t="s">
        <v>58</v>
      </c>
      <c r="C374" t="s">
        <v>12</v>
      </c>
      <c r="D374">
        <v>21</v>
      </c>
      <c r="E374">
        <v>19</v>
      </c>
      <c r="F374">
        <v>0</v>
      </c>
      <c r="G374">
        <f t="shared" si="5"/>
        <v>2</v>
      </c>
      <c r="H374" s="48">
        <f>VLOOKUP(Tab_ConsoBar[[#This Row],[Boissons]],TabListeProduits[],3,0)</f>
        <v>10</v>
      </c>
      <c r="I374" s="48">
        <f>VLOOKUP(Tab_ConsoBar[[#This Row],[Boissons]],TabListeProduits[],2,0)</f>
        <v>7.56</v>
      </c>
      <c r="J374" s="48">
        <f>(Tab_ConsoBar[[#This Row],[Prix de vente]]-Tab_ConsoBar[[#This Row],[Prix Achat]])*Tab_ConsoBar[[#This Row],[Boissons Consommées]]</f>
        <v>4.8800000000000008</v>
      </c>
      <c r="K374" s="48">
        <f>Tab_ConsoBar[[#This Row],[Boissons Consommées]]*Tab_ConsoBar[[#This Row],[Prix de vente]]</f>
        <v>20</v>
      </c>
      <c r="L374" t="str">
        <f>TEXT(Tab_ConsoBar[[#This Row],[Date]],"mmmm")</f>
        <v>janvier</v>
      </c>
      <c r="M374">
        <f>YEAR(Tab_ConsoBar[[#This Row],[Date]])</f>
        <v>2019</v>
      </c>
    </row>
    <row r="375" spans="1:13" x14ac:dyDescent="0.3">
      <c r="A375">
        <v>373</v>
      </c>
      <c r="B375" s="47" t="s">
        <v>58</v>
      </c>
      <c r="C375" t="s">
        <v>13</v>
      </c>
      <c r="D375">
        <v>19</v>
      </c>
      <c r="E375">
        <v>19</v>
      </c>
      <c r="F375">
        <v>0</v>
      </c>
      <c r="G375">
        <f t="shared" si="5"/>
        <v>0</v>
      </c>
      <c r="H375" s="48">
        <f>VLOOKUP(Tab_ConsoBar[[#This Row],[Boissons]],TabListeProduits[],3,0)</f>
        <v>1.5</v>
      </c>
      <c r="I375" s="48">
        <f>VLOOKUP(Tab_ConsoBar[[#This Row],[Boissons]],TabListeProduits[],2,0)</f>
        <v>0.68</v>
      </c>
      <c r="J375" s="48">
        <f>(Tab_ConsoBar[[#This Row],[Prix de vente]]-Tab_ConsoBar[[#This Row],[Prix Achat]])*Tab_ConsoBar[[#This Row],[Boissons Consommées]]</f>
        <v>0</v>
      </c>
      <c r="K375" s="48">
        <f>Tab_ConsoBar[[#This Row],[Boissons Consommées]]*Tab_ConsoBar[[#This Row],[Prix de vente]]</f>
        <v>0</v>
      </c>
      <c r="L375" t="str">
        <f>TEXT(Tab_ConsoBar[[#This Row],[Date]],"mmmm")</f>
        <v>janvier</v>
      </c>
      <c r="M375">
        <f>YEAR(Tab_ConsoBar[[#This Row],[Date]])</f>
        <v>2019</v>
      </c>
    </row>
    <row r="376" spans="1:13" x14ac:dyDescent="0.3">
      <c r="A376">
        <v>374</v>
      </c>
      <c r="B376" s="47" t="s">
        <v>58</v>
      </c>
      <c r="C376" t="s">
        <v>15</v>
      </c>
      <c r="D376">
        <v>0</v>
      </c>
      <c r="E376">
        <v>0</v>
      </c>
      <c r="F376">
        <v>1</v>
      </c>
      <c r="G376">
        <f t="shared" si="5"/>
        <v>1</v>
      </c>
      <c r="H376" s="48">
        <f>VLOOKUP(Tab_ConsoBar[[#This Row],[Boissons]],TabListeProduits[],3,0)</f>
        <v>1</v>
      </c>
      <c r="I376" s="48">
        <f>VLOOKUP(Tab_ConsoBar[[#This Row],[Boissons]],TabListeProduits[],2,0)</f>
        <v>0.2</v>
      </c>
      <c r="J376" s="48">
        <f>(Tab_ConsoBar[[#This Row],[Prix de vente]]-Tab_ConsoBar[[#This Row],[Prix Achat]])*Tab_ConsoBar[[#This Row],[Boissons Consommées]]</f>
        <v>0.8</v>
      </c>
      <c r="K376" s="48">
        <f>Tab_ConsoBar[[#This Row],[Boissons Consommées]]*Tab_ConsoBar[[#This Row],[Prix de vente]]</f>
        <v>1</v>
      </c>
      <c r="L376" t="str">
        <f>TEXT(Tab_ConsoBar[[#This Row],[Date]],"mmmm")</f>
        <v>janvier</v>
      </c>
      <c r="M376">
        <f>YEAR(Tab_ConsoBar[[#This Row],[Date]])</f>
        <v>2019</v>
      </c>
    </row>
    <row r="377" spans="1:13" x14ac:dyDescent="0.3">
      <c r="A377">
        <v>375</v>
      </c>
      <c r="B377" s="47" t="s">
        <v>58</v>
      </c>
      <c r="C377" t="s">
        <v>19</v>
      </c>
      <c r="D377">
        <v>17</v>
      </c>
      <c r="E377">
        <v>8</v>
      </c>
      <c r="F377">
        <v>0</v>
      </c>
      <c r="G377">
        <f t="shared" si="5"/>
        <v>9</v>
      </c>
      <c r="H377" s="48">
        <f>VLOOKUP(Tab_ConsoBar[[#This Row],[Boissons]],TabListeProduits[],3,0)</f>
        <v>1.5</v>
      </c>
      <c r="I377" s="48">
        <f>VLOOKUP(Tab_ConsoBar[[#This Row],[Boissons]],TabListeProduits[],2,0)</f>
        <v>0.22</v>
      </c>
      <c r="J377" s="48">
        <f>(Tab_ConsoBar[[#This Row],[Prix de vente]]-Tab_ConsoBar[[#This Row],[Prix Achat]])*Tab_ConsoBar[[#This Row],[Boissons Consommées]]</f>
        <v>11.52</v>
      </c>
      <c r="K377" s="48">
        <f>Tab_ConsoBar[[#This Row],[Boissons Consommées]]*Tab_ConsoBar[[#This Row],[Prix de vente]]</f>
        <v>13.5</v>
      </c>
      <c r="L377" t="str">
        <f>TEXT(Tab_ConsoBar[[#This Row],[Date]],"mmmm")</f>
        <v>janvier</v>
      </c>
      <c r="M377">
        <f>YEAR(Tab_ConsoBar[[#This Row],[Date]])</f>
        <v>2019</v>
      </c>
    </row>
    <row r="378" spans="1:13" x14ac:dyDescent="0.3">
      <c r="A378">
        <v>376</v>
      </c>
      <c r="B378" s="47" t="s">
        <v>70</v>
      </c>
      <c r="C378" t="s">
        <v>23</v>
      </c>
      <c r="D378">
        <v>33</v>
      </c>
      <c r="E378">
        <v>35</v>
      </c>
      <c r="F378">
        <v>75</v>
      </c>
      <c r="G378">
        <f t="shared" ref="G378:G392" si="6">IF(OR(ISBLANK(C378)),"",D378-E378+F378)</f>
        <v>73</v>
      </c>
      <c r="H378" s="48">
        <f>VLOOKUP(Tab_ConsoBar[[#This Row],[Boissons]],TabListeProduits[],3,0)</f>
        <v>4.5</v>
      </c>
      <c r="I378" s="60">
        <f>VLOOKUP(Tab_ConsoBar[[#This Row],[Boissons]],TabListeProduits[],2,0)</f>
        <v>2.48</v>
      </c>
      <c r="J378" s="60">
        <f>(Tab_ConsoBar[[#This Row],[Prix de vente]]-Tab_ConsoBar[[#This Row],[Prix Achat]])*Tab_ConsoBar[[#This Row],[Boissons Consommées]]</f>
        <v>147.46</v>
      </c>
      <c r="K378" s="48">
        <f>Tab_ConsoBar[[#This Row],[Boissons Consommées]]*Tab_ConsoBar[[#This Row],[Prix de vente]]</f>
        <v>328.5</v>
      </c>
      <c r="L378" t="str">
        <f>TEXT(Tab_ConsoBar[[#This Row],[Date]],"mmmm")</f>
        <v>janvier</v>
      </c>
      <c r="M378">
        <f>YEAR(Tab_ConsoBar[[#This Row],[Date]])</f>
        <v>2023</v>
      </c>
    </row>
    <row r="379" spans="1:13" x14ac:dyDescent="0.3">
      <c r="A379">
        <v>377</v>
      </c>
      <c r="B379" s="47" t="s">
        <v>70</v>
      </c>
      <c r="C379" t="s">
        <v>93</v>
      </c>
      <c r="D379">
        <v>44</v>
      </c>
      <c r="E379">
        <v>42</v>
      </c>
      <c r="F379">
        <v>105</v>
      </c>
      <c r="G379">
        <f t="shared" si="6"/>
        <v>107</v>
      </c>
      <c r="H379" s="48">
        <f>VLOOKUP(Tab_ConsoBar[[#This Row],[Boissons]],TabListeProduits[],3,0)</f>
        <v>3</v>
      </c>
      <c r="I379" s="60">
        <f>VLOOKUP(Tab_ConsoBar[[#This Row],[Boissons]],TabListeProduits[],2,0)</f>
        <v>1.65</v>
      </c>
      <c r="J379" s="60">
        <f>(Tab_ConsoBar[[#This Row],[Prix de vente]]-Tab_ConsoBar[[#This Row],[Prix Achat]])*Tab_ConsoBar[[#This Row],[Boissons Consommées]]</f>
        <v>144.45000000000002</v>
      </c>
      <c r="K379" s="48">
        <f>Tab_ConsoBar[[#This Row],[Boissons Consommées]]*Tab_ConsoBar[[#This Row],[Prix de vente]]</f>
        <v>321</v>
      </c>
      <c r="L379" t="str">
        <f>TEXT(Tab_ConsoBar[[#This Row],[Date]],"mmmm")</f>
        <v>janvier</v>
      </c>
      <c r="M379">
        <f>YEAR(Tab_ConsoBar[[#This Row],[Date]])</f>
        <v>2023</v>
      </c>
    </row>
    <row r="380" spans="1:13" x14ac:dyDescent="0.3">
      <c r="A380">
        <v>378</v>
      </c>
      <c r="B380" s="47" t="s">
        <v>70</v>
      </c>
      <c r="C380" t="s">
        <v>5</v>
      </c>
      <c r="D380">
        <v>21.5</v>
      </c>
      <c r="E380">
        <v>27</v>
      </c>
      <c r="F380">
        <v>80</v>
      </c>
      <c r="G380">
        <f t="shared" si="6"/>
        <v>74.5</v>
      </c>
      <c r="H380" s="48">
        <f>VLOOKUP(Tab_ConsoBar[[#This Row],[Boissons]],TabListeProduits[],3,0)</f>
        <v>3</v>
      </c>
      <c r="I380" s="60">
        <f>VLOOKUP(Tab_ConsoBar[[#This Row],[Boissons]],TabListeProduits[],2,0)</f>
        <v>1.58</v>
      </c>
      <c r="J380" s="60">
        <f>(Tab_ConsoBar[[#This Row],[Prix de vente]]-Tab_ConsoBar[[#This Row],[Prix Achat]])*Tab_ConsoBar[[#This Row],[Boissons Consommées]]</f>
        <v>105.78999999999999</v>
      </c>
      <c r="K380" s="48">
        <f>Tab_ConsoBar[[#This Row],[Boissons Consommées]]*Tab_ConsoBar[[#This Row],[Prix de vente]]</f>
        <v>223.5</v>
      </c>
      <c r="L380" t="str">
        <f>TEXT(Tab_ConsoBar[[#This Row],[Date]],"mmmm")</f>
        <v>janvier</v>
      </c>
      <c r="M380">
        <f>YEAR(Tab_ConsoBar[[#This Row],[Date]])</f>
        <v>2023</v>
      </c>
    </row>
    <row r="381" spans="1:13" x14ac:dyDescent="0.3">
      <c r="A381">
        <v>379</v>
      </c>
      <c r="B381" s="47" t="s">
        <v>70</v>
      </c>
      <c r="C381" t="s">
        <v>3</v>
      </c>
      <c r="D381">
        <v>11.5</v>
      </c>
      <c r="E381">
        <v>7</v>
      </c>
      <c r="F381">
        <v>0</v>
      </c>
      <c r="G381">
        <f t="shared" si="6"/>
        <v>4.5</v>
      </c>
      <c r="H381" s="48">
        <f>VLOOKUP(Tab_ConsoBar[[#This Row],[Boissons]],TabListeProduits[],3,0)</f>
        <v>3</v>
      </c>
      <c r="I381" s="48">
        <f>VLOOKUP(Tab_ConsoBar[[#This Row],[Boissons]],TabListeProduits[],2,0)</f>
        <v>1.5</v>
      </c>
      <c r="J381" s="48">
        <f>(Tab_ConsoBar[[#This Row],[Prix de vente]]-Tab_ConsoBar[[#This Row],[Prix Achat]])*Tab_ConsoBar[[#This Row],[Boissons Consommées]]</f>
        <v>6.75</v>
      </c>
      <c r="K381" s="48">
        <f>Tab_ConsoBar[[#This Row],[Boissons Consommées]]*Tab_ConsoBar[[#This Row],[Prix de vente]]</f>
        <v>13.5</v>
      </c>
      <c r="L381" t="str">
        <f>TEXT(Tab_ConsoBar[[#This Row],[Date]],"mmmm")</f>
        <v>janvier</v>
      </c>
      <c r="M381">
        <f>YEAR(Tab_ConsoBar[[#This Row],[Date]])</f>
        <v>2023</v>
      </c>
    </row>
    <row r="382" spans="1:13" x14ac:dyDescent="0.3">
      <c r="A382">
        <v>380</v>
      </c>
      <c r="B382" s="47" t="s">
        <v>75</v>
      </c>
      <c r="C382" t="s">
        <v>23</v>
      </c>
      <c r="D382">
        <v>35</v>
      </c>
      <c r="E382">
        <v>30</v>
      </c>
      <c r="F382">
        <v>37</v>
      </c>
      <c r="G382">
        <f t="shared" si="6"/>
        <v>42</v>
      </c>
      <c r="H382" s="48">
        <f>VLOOKUP(Tab_ConsoBar[[#This Row],[Boissons]],TabListeProduits[],3,0)</f>
        <v>4.5</v>
      </c>
      <c r="I382" s="60">
        <f>VLOOKUP(Tab_ConsoBar[[#This Row],[Boissons]],TabListeProduits[],2,0)</f>
        <v>2.48</v>
      </c>
      <c r="J382" s="60">
        <f>(Tab_ConsoBar[[#This Row],[Prix de vente]]-Tab_ConsoBar[[#This Row],[Prix Achat]])*Tab_ConsoBar[[#This Row],[Boissons Consommées]]</f>
        <v>84.84</v>
      </c>
      <c r="K382" s="48">
        <f>Tab_ConsoBar[[#This Row],[Boissons Consommées]]*Tab_ConsoBar[[#This Row],[Prix de vente]]</f>
        <v>189</v>
      </c>
      <c r="L382" t="str">
        <f>TEXT(Tab_ConsoBar[[#This Row],[Date]],"mmmm")</f>
        <v>février</v>
      </c>
      <c r="M382">
        <f>YEAR(Tab_ConsoBar[[#This Row],[Date]])</f>
        <v>2023</v>
      </c>
    </row>
    <row r="383" spans="1:13" x14ac:dyDescent="0.3">
      <c r="A383">
        <v>381</v>
      </c>
      <c r="B383" s="47" t="s">
        <v>75</v>
      </c>
      <c r="C383" t="s">
        <v>93</v>
      </c>
      <c r="D383">
        <v>42</v>
      </c>
      <c r="E383">
        <v>48</v>
      </c>
      <c r="F383">
        <v>198</v>
      </c>
      <c r="G383">
        <f t="shared" si="6"/>
        <v>192</v>
      </c>
      <c r="H383" s="48">
        <f>VLOOKUP(Tab_ConsoBar[[#This Row],[Boissons]],TabListeProduits[],3,0)</f>
        <v>3</v>
      </c>
      <c r="I383" s="60">
        <f>VLOOKUP(Tab_ConsoBar[[#This Row],[Boissons]],TabListeProduits[],2,0)</f>
        <v>1.65</v>
      </c>
      <c r="J383" s="60">
        <f>(Tab_ConsoBar[[#This Row],[Prix de vente]]-Tab_ConsoBar[[#This Row],[Prix Achat]])*Tab_ConsoBar[[#This Row],[Boissons Consommées]]</f>
        <v>259.20000000000005</v>
      </c>
      <c r="K383" s="48">
        <f>Tab_ConsoBar[[#This Row],[Boissons Consommées]]*Tab_ConsoBar[[#This Row],[Prix de vente]]</f>
        <v>576</v>
      </c>
      <c r="L383" t="str">
        <f>TEXT(Tab_ConsoBar[[#This Row],[Date]],"mmmm")</f>
        <v>février</v>
      </c>
      <c r="M383">
        <f>YEAR(Tab_ConsoBar[[#This Row],[Date]])</f>
        <v>2023</v>
      </c>
    </row>
    <row r="384" spans="1:13" x14ac:dyDescent="0.3">
      <c r="A384">
        <v>382</v>
      </c>
      <c r="B384" s="47" t="s">
        <v>75</v>
      </c>
      <c r="C384" t="s">
        <v>5</v>
      </c>
      <c r="D384">
        <v>27</v>
      </c>
      <c r="E384" t="s">
        <v>76</v>
      </c>
      <c r="F384">
        <v>55</v>
      </c>
      <c r="G384">
        <f t="shared" si="6"/>
        <v>50.5</v>
      </c>
      <c r="H384" s="48">
        <f>VLOOKUP(Tab_ConsoBar[[#This Row],[Boissons]],TabListeProduits[],3,0)</f>
        <v>3</v>
      </c>
      <c r="I384" s="60">
        <f>VLOOKUP(Tab_ConsoBar[[#This Row],[Boissons]],TabListeProduits[],2,0)</f>
        <v>1.58</v>
      </c>
      <c r="J384" s="60">
        <f>(Tab_ConsoBar[[#This Row],[Prix de vente]]-Tab_ConsoBar[[#This Row],[Prix Achat]])*Tab_ConsoBar[[#This Row],[Boissons Consommées]]</f>
        <v>71.709999999999994</v>
      </c>
      <c r="K384" s="48">
        <f>Tab_ConsoBar[[#This Row],[Boissons Consommées]]*Tab_ConsoBar[[#This Row],[Prix de vente]]</f>
        <v>151.5</v>
      </c>
      <c r="L384" t="str">
        <f>TEXT(Tab_ConsoBar[[#This Row],[Date]],"mmmm")</f>
        <v>février</v>
      </c>
      <c r="M384">
        <f>YEAR(Tab_ConsoBar[[#This Row],[Date]])</f>
        <v>2023</v>
      </c>
    </row>
    <row r="385" spans="1:13" x14ac:dyDescent="0.3">
      <c r="A385">
        <v>383</v>
      </c>
      <c r="B385" s="47" t="s">
        <v>75</v>
      </c>
      <c r="C385" t="s">
        <v>3</v>
      </c>
      <c r="D385">
        <v>7</v>
      </c>
      <c r="E385">
        <v>8</v>
      </c>
      <c r="F385">
        <v>5</v>
      </c>
      <c r="G385">
        <f t="shared" si="6"/>
        <v>4</v>
      </c>
      <c r="H385" s="48">
        <f>VLOOKUP(Tab_ConsoBar[[#This Row],[Boissons]],TabListeProduits[],3,0)</f>
        <v>3</v>
      </c>
      <c r="I385" s="60">
        <f>VLOOKUP(Tab_ConsoBar[[#This Row],[Boissons]],TabListeProduits[],2,0)</f>
        <v>1.5</v>
      </c>
      <c r="J385" s="60">
        <f>(Tab_ConsoBar[[#This Row],[Prix de vente]]-Tab_ConsoBar[[#This Row],[Prix Achat]])*Tab_ConsoBar[[#This Row],[Boissons Consommées]]</f>
        <v>6</v>
      </c>
      <c r="K385" s="48">
        <f>Tab_ConsoBar[[#This Row],[Boissons Consommées]]*Tab_ConsoBar[[#This Row],[Prix de vente]]</f>
        <v>12</v>
      </c>
      <c r="L385" t="str">
        <f>TEXT(Tab_ConsoBar[[#This Row],[Date]],"mmmm")</f>
        <v>février</v>
      </c>
      <c r="M385">
        <f>YEAR(Tab_ConsoBar[[#This Row],[Date]])</f>
        <v>2023</v>
      </c>
    </row>
    <row r="386" spans="1:13" x14ac:dyDescent="0.3">
      <c r="A386">
        <v>384</v>
      </c>
      <c r="B386" s="47" t="s">
        <v>75</v>
      </c>
      <c r="C386" t="s">
        <v>7</v>
      </c>
      <c r="D386">
        <v>33</v>
      </c>
      <c r="E386">
        <v>58</v>
      </c>
      <c r="F386">
        <v>70</v>
      </c>
      <c r="G386">
        <f t="shared" si="6"/>
        <v>45</v>
      </c>
      <c r="H386" s="48">
        <f>VLOOKUP(Tab_ConsoBar[[#This Row],[Boissons]],TabListeProduits[],3,0)</f>
        <v>1.5</v>
      </c>
      <c r="I386" s="60">
        <f>VLOOKUP(Tab_ConsoBar[[#This Row],[Boissons]],TabListeProduits[],2,0)</f>
        <v>0.46</v>
      </c>
      <c r="J386" s="60">
        <f>(Tab_ConsoBar[[#This Row],[Prix de vente]]-Tab_ConsoBar[[#This Row],[Prix Achat]])*Tab_ConsoBar[[#This Row],[Boissons Consommées]]</f>
        <v>46.800000000000004</v>
      </c>
      <c r="K386" s="48">
        <f>Tab_ConsoBar[[#This Row],[Boissons Consommées]]*Tab_ConsoBar[[#This Row],[Prix de vente]]</f>
        <v>67.5</v>
      </c>
      <c r="L386" t="str">
        <f>TEXT(Tab_ConsoBar[[#This Row],[Date]],"mmmm")</f>
        <v>février</v>
      </c>
      <c r="M386">
        <f>YEAR(Tab_ConsoBar[[#This Row],[Date]])</f>
        <v>2023</v>
      </c>
    </row>
    <row r="387" spans="1:13" x14ac:dyDescent="0.3">
      <c r="A387">
        <v>385</v>
      </c>
      <c r="B387" s="47" t="s">
        <v>75</v>
      </c>
      <c r="C387" t="s">
        <v>8</v>
      </c>
      <c r="D387">
        <v>20</v>
      </c>
      <c r="E387">
        <v>11</v>
      </c>
      <c r="F387">
        <v>12</v>
      </c>
      <c r="G387">
        <f t="shared" si="6"/>
        <v>21</v>
      </c>
      <c r="H387" s="48">
        <f>VLOOKUP(Tab_ConsoBar[[#This Row],[Boissons]],TabListeProduits[],3,0)</f>
        <v>1.5</v>
      </c>
      <c r="I387" s="60">
        <f>VLOOKUP(Tab_ConsoBar[[#This Row],[Boissons]],TabListeProduits[],2,0)</f>
        <v>0.5</v>
      </c>
      <c r="J387" s="60">
        <f>(Tab_ConsoBar[[#This Row],[Prix de vente]]-Tab_ConsoBar[[#This Row],[Prix Achat]])*Tab_ConsoBar[[#This Row],[Boissons Consommées]]</f>
        <v>21</v>
      </c>
      <c r="K387" s="48">
        <f>Tab_ConsoBar[[#This Row],[Boissons Consommées]]*Tab_ConsoBar[[#This Row],[Prix de vente]]</f>
        <v>31.5</v>
      </c>
      <c r="L387" t="str">
        <f>TEXT(Tab_ConsoBar[[#This Row],[Date]],"mmmm")</f>
        <v>février</v>
      </c>
      <c r="M387">
        <f>YEAR(Tab_ConsoBar[[#This Row],[Date]])</f>
        <v>2023</v>
      </c>
    </row>
    <row r="388" spans="1:13" x14ac:dyDescent="0.3">
      <c r="A388">
        <v>386</v>
      </c>
      <c r="B388" s="47" t="s">
        <v>75</v>
      </c>
      <c r="C388" t="s">
        <v>10</v>
      </c>
      <c r="D388">
        <v>8</v>
      </c>
      <c r="E388">
        <v>8</v>
      </c>
      <c r="F388">
        <v>18</v>
      </c>
      <c r="G388">
        <f t="shared" si="6"/>
        <v>18</v>
      </c>
      <c r="H388" s="48">
        <f>VLOOKUP(Tab_ConsoBar[[#This Row],[Boissons]],TabListeProduits[],3,0)</f>
        <v>1.5</v>
      </c>
      <c r="I388" s="60">
        <f>VLOOKUP(Tab_ConsoBar[[#This Row],[Boissons]],TabListeProduits[],2,0)</f>
        <v>0.56999999999999995</v>
      </c>
      <c r="J388" s="60">
        <f>(Tab_ConsoBar[[#This Row],[Prix de vente]]-Tab_ConsoBar[[#This Row],[Prix Achat]])*Tab_ConsoBar[[#This Row],[Boissons Consommées]]</f>
        <v>16.740000000000002</v>
      </c>
      <c r="K388" s="48">
        <f>Tab_ConsoBar[[#This Row],[Boissons Consommées]]*Tab_ConsoBar[[#This Row],[Prix de vente]]</f>
        <v>27</v>
      </c>
      <c r="L388" t="str">
        <f>TEXT(Tab_ConsoBar[[#This Row],[Date]],"mmmm")</f>
        <v>février</v>
      </c>
      <c r="M388">
        <f>YEAR(Tab_ConsoBar[[#This Row],[Date]])</f>
        <v>2023</v>
      </c>
    </row>
    <row r="389" spans="1:13" x14ac:dyDescent="0.3">
      <c r="A389">
        <v>387</v>
      </c>
      <c r="B389" s="47" t="s">
        <v>75</v>
      </c>
      <c r="C389" t="s">
        <v>11</v>
      </c>
      <c r="D389">
        <v>12</v>
      </c>
      <c r="E389">
        <v>21</v>
      </c>
      <c r="F389">
        <v>24</v>
      </c>
      <c r="G389">
        <f t="shared" si="6"/>
        <v>15</v>
      </c>
      <c r="H389" s="48">
        <f>VLOOKUP(Tab_ConsoBar[[#This Row],[Boissons]],TabListeProduits[],3,0)</f>
        <v>0.6</v>
      </c>
      <c r="I389" s="60">
        <f>VLOOKUP(Tab_ConsoBar[[#This Row],[Boissons]],TabListeProduits[],2,0)</f>
        <v>0.14000000000000001</v>
      </c>
      <c r="J389" s="60">
        <f>(Tab_ConsoBar[[#This Row],[Prix de vente]]-Tab_ConsoBar[[#This Row],[Prix Achat]])*Tab_ConsoBar[[#This Row],[Boissons Consommées]]</f>
        <v>6.8999999999999995</v>
      </c>
      <c r="K389" s="48">
        <f>Tab_ConsoBar[[#This Row],[Boissons Consommées]]*Tab_ConsoBar[[#This Row],[Prix de vente]]</f>
        <v>9</v>
      </c>
      <c r="L389" t="str">
        <f>TEXT(Tab_ConsoBar[[#This Row],[Date]],"mmmm")</f>
        <v>février</v>
      </c>
      <c r="M389">
        <f>YEAR(Tab_ConsoBar[[#This Row],[Date]])</f>
        <v>2023</v>
      </c>
    </row>
    <row r="390" spans="1:13" x14ac:dyDescent="0.3">
      <c r="A390">
        <v>388</v>
      </c>
      <c r="B390" s="47" t="s">
        <v>75</v>
      </c>
      <c r="C390" t="s">
        <v>12</v>
      </c>
      <c r="D390">
        <v>7</v>
      </c>
      <c r="E390">
        <v>6</v>
      </c>
      <c r="F390">
        <v>0</v>
      </c>
      <c r="G390">
        <f t="shared" si="6"/>
        <v>1</v>
      </c>
      <c r="H390" s="48">
        <f>VLOOKUP(Tab_ConsoBar[[#This Row],[Boissons]],TabListeProduits[],3,0)</f>
        <v>10</v>
      </c>
      <c r="I390" s="60">
        <f>VLOOKUP(Tab_ConsoBar[[#This Row],[Boissons]],TabListeProduits[],2,0)</f>
        <v>7.56</v>
      </c>
      <c r="J390" s="60">
        <f>(Tab_ConsoBar[[#This Row],[Prix de vente]]-Tab_ConsoBar[[#This Row],[Prix Achat]])*Tab_ConsoBar[[#This Row],[Boissons Consommées]]</f>
        <v>2.4400000000000004</v>
      </c>
      <c r="K390" s="48">
        <f>Tab_ConsoBar[[#This Row],[Boissons Consommées]]*Tab_ConsoBar[[#This Row],[Prix de vente]]</f>
        <v>10</v>
      </c>
      <c r="L390" t="str">
        <f>TEXT(Tab_ConsoBar[[#This Row],[Date]],"mmmm")</f>
        <v>février</v>
      </c>
      <c r="M390">
        <f>YEAR(Tab_ConsoBar[[#This Row],[Date]])</f>
        <v>2023</v>
      </c>
    </row>
    <row r="391" spans="1:13" x14ac:dyDescent="0.3">
      <c r="A391">
        <v>389</v>
      </c>
      <c r="B391" s="47" t="s">
        <v>75</v>
      </c>
      <c r="C391" t="s">
        <v>13</v>
      </c>
      <c r="D391">
        <v>9</v>
      </c>
      <c r="E391">
        <v>10</v>
      </c>
      <c r="F391">
        <v>12</v>
      </c>
      <c r="G391">
        <f t="shared" si="6"/>
        <v>11</v>
      </c>
      <c r="H391" s="48">
        <f>VLOOKUP(Tab_ConsoBar[[#This Row],[Boissons]],TabListeProduits[],3,0)</f>
        <v>1.5</v>
      </c>
      <c r="I391" s="60">
        <f>VLOOKUP(Tab_ConsoBar[[#This Row],[Boissons]],TabListeProduits[],2,0)</f>
        <v>0.68</v>
      </c>
      <c r="J391" s="60">
        <f>(Tab_ConsoBar[[#This Row],[Prix de vente]]-Tab_ConsoBar[[#This Row],[Prix Achat]])*Tab_ConsoBar[[#This Row],[Boissons Consommées]]</f>
        <v>9.02</v>
      </c>
      <c r="K391" s="48">
        <f>Tab_ConsoBar[[#This Row],[Boissons Consommées]]*Tab_ConsoBar[[#This Row],[Prix de vente]]</f>
        <v>16.5</v>
      </c>
      <c r="L391" t="str">
        <f>TEXT(Tab_ConsoBar[[#This Row],[Date]],"mmmm")</f>
        <v>février</v>
      </c>
      <c r="M391">
        <f>YEAR(Tab_ConsoBar[[#This Row],[Date]])</f>
        <v>2023</v>
      </c>
    </row>
    <row r="392" spans="1:13" x14ac:dyDescent="0.3">
      <c r="A392">
        <v>390</v>
      </c>
      <c r="B392" s="47" t="s">
        <v>75</v>
      </c>
      <c r="C392" t="s">
        <v>14</v>
      </c>
      <c r="D392">
        <v>27</v>
      </c>
      <c r="E392">
        <v>19</v>
      </c>
      <c r="F392">
        <v>0</v>
      </c>
      <c r="G392">
        <f t="shared" si="6"/>
        <v>8</v>
      </c>
      <c r="H392" s="48">
        <f>VLOOKUP(Tab_ConsoBar[[#This Row],[Boissons]],TabListeProduits[],3,0)</f>
        <v>0.5</v>
      </c>
      <c r="I392" s="60">
        <f>VLOOKUP(Tab_ConsoBar[[#This Row],[Boissons]],TabListeProduits[],2,0)</f>
        <v>0.1</v>
      </c>
      <c r="J392" s="60">
        <f>(Tab_ConsoBar[[#This Row],[Prix de vente]]-Tab_ConsoBar[[#This Row],[Prix Achat]])*Tab_ConsoBar[[#This Row],[Boissons Consommées]]</f>
        <v>3.2</v>
      </c>
      <c r="K392" s="48">
        <f>Tab_ConsoBar[[#This Row],[Boissons Consommées]]*Tab_ConsoBar[[#This Row],[Prix de vente]]</f>
        <v>4</v>
      </c>
      <c r="L392" t="str">
        <f>TEXT(Tab_ConsoBar[[#This Row],[Date]],"mmmm")</f>
        <v>février</v>
      </c>
      <c r="M392">
        <f>YEAR(Tab_ConsoBar[[#This Row],[Date]])</f>
        <v>2023</v>
      </c>
    </row>
    <row r="393" spans="1:13" x14ac:dyDescent="0.3">
      <c r="A393">
        <v>391</v>
      </c>
      <c r="B393" s="47" t="s">
        <v>94</v>
      </c>
      <c r="C393" t="s">
        <v>23</v>
      </c>
      <c r="D393">
        <v>10</v>
      </c>
      <c r="E393">
        <v>38</v>
      </c>
      <c r="F393">
        <v>73</v>
      </c>
      <c r="G393" s="75">
        <f t="shared" ref="G393:G403" si="7">IF(OR(ISBLANK(C393)),"",D393-E393+F393)</f>
        <v>45</v>
      </c>
      <c r="H393" s="76">
        <f>VLOOKUP(Tab_ConsoBar[[#This Row],[Boissons]],TabListeProduits[],3,0)</f>
        <v>4.5</v>
      </c>
      <c r="I393" s="77">
        <f>VLOOKUP(Tab_ConsoBar[[#This Row],[Boissons]],TabListeProduits[],2,0)</f>
        <v>2.48</v>
      </c>
      <c r="J393" s="77">
        <f>(Tab_ConsoBar[[#This Row],[Prix de vente]]-Tab_ConsoBar[[#This Row],[Prix Achat]])*Tab_ConsoBar[[#This Row],[Boissons Consommées]]</f>
        <v>90.9</v>
      </c>
      <c r="K393" s="76">
        <f>Tab_ConsoBar[[#This Row],[Boissons Consommées]]*Tab_ConsoBar[[#This Row],[Prix de vente]]</f>
        <v>202.5</v>
      </c>
      <c r="L393" s="75" t="str">
        <f>TEXT(Tab_ConsoBar[[#This Row],[Date]],"mmmm")</f>
        <v>juillet</v>
      </c>
      <c r="M393" s="75">
        <f>YEAR(Tab_ConsoBar[[#This Row],[Date]])</f>
        <v>2024</v>
      </c>
    </row>
    <row r="394" spans="1:13" x14ac:dyDescent="0.3">
      <c r="A394">
        <v>392</v>
      </c>
      <c r="B394" s="47" t="s">
        <v>94</v>
      </c>
      <c r="C394" t="s">
        <v>93</v>
      </c>
      <c r="D394">
        <v>25</v>
      </c>
      <c r="E394">
        <v>39</v>
      </c>
      <c r="F394">
        <v>84</v>
      </c>
      <c r="G394" s="75">
        <f t="shared" si="7"/>
        <v>70</v>
      </c>
      <c r="H394" s="76">
        <f>VLOOKUP(Tab_ConsoBar[[#This Row],[Boissons]],TabListeProduits[],3,0)</f>
        <v>3</v>
      </c>
      <c r="I394" s="77">
        <f>VLOOKUP(Tab_ConsoBar[[#This Row],[Boissons]],TabListeProduits[],2,0)</f>
        <v>1.65</v>
      </c>
      <c r="J394" s="77">
        <f>(Tab_ConsoBar[[#This Row],[Prix de vente]]-Tab_ConsoBar[[#This Row],[Prix Achat]])*Tab_ConsoBar[[#This Row],[Boissons Consommées]]</f>
        <v>94.5</v>
      </c>
      <c r="K394" s="76">
        <f>Tab_ConsoBar[[#This Row],[Boissons Consommées]]*Tab_ConsoBar[[#This Row],[Prix de vente]]</f>
        <v>210</v>
      </c>
      <c r="L394" s="75" t="str">
        <f>TEXT(Tab_ConsoBar[[#This Row],[Date]],"mmmm")</f>
        <v>juillet</v>
      </c>
      <c r="M394" s="75">
        <f>YEAR(Tab_ConsoBar[[#This Row],[Date]])</f>
        <v>2024</v>
      </c>
    </row>
    <row r="395" spans="1:13" x14ac:dyDescent="0.3">
      <c r="A395">
        <v>393</v>
      </c>
      <c r="B395" s="47" t="s">
        <v>94</v>
      </c>
      <c r="C395" t="s">
        <v>5</v>
      </c>
      <c r="D395">
        <v>37.5</v>
      </c>
      <c r="E395">
        <v>35</v>
      </c>
      <c r="F395">
        <v>96</v>
      </c>
      <c r="G395" s="75">
        <f t="shared" si="7"/>
        <v>98.5</v>
      </c>
      <c r="H395" s="76">
        <f>VLOOKUP(Tab_ConsoBar[[#This Row],[Boissons]],TabListeProduits[],3,0)</f>
        <v>3</v>
      </c>
      <c r="I395" s="77">
        <f>VLOOKUP(Tab_ConsoBar[[#This Row],[Boissons]],TabListeProduits[],2,0)</f>
        <v>1.58</v>
      </c>
      <c r="J395" s="77">
        <f>(Tab_ConsoBar[[#This Row],[Prix de vente]]-Tab_ConsoBar[[#This Row],[Prix Achat]])*Tab_ConsoBar[[#This Row],[Boissons Consommées]]</f>
        <v>139.87</v>
      </c>
      <c r="K395" s="76">
        <f>Tab_ConsoBar[[#This Row],[Boissons Consommées]]*Tab_ConsoBar[[#This Row],[Prix de vente]]</f>
        <v>295.5</v>
      </c>
      <c r="L395" s="75" t="str">
        <f>TEXT(Tab_ConsoBar[[#This Row],[Date]],"mmmm")</f>
        <v>juillet</v>
      </c>
      <c r="M395" s="75">
        <f>YEAR(Tab_ConsoBar[[#This Row],[Date]])</f>
        <v>2024</v>
      </c>
    </row>
    <row r="396" spans="1:13" x14ac:dyDescent="0.3">
      <c r="A396">
        <v>394</v>
      </c>
      <c r="B396" s="47" t="s">
        <v>94</v>
      </c>
      <c r="C396" t="s">
        <v>3</v>
      </c>
      <c r="D396">
        <v>9.5</v>
      </c>
      <c r="E396">
        <v>2.5</v>
      </c>
      <c r="F396">
        <v>0</v>
      </c>
      <c r="G396" s="75">
        <f t="shared" si="7"/>
        <v>7</v>
      </c>
      <c r="H396" s="76">
        <f>VLOOKUP(Tab_ConsoBar[[#This Row],[Boissons]],TabListeProduits[],3,0)</f>
        <v>3</v>
      </c>
      <c r="I396" s="77">
        <f>VLOOKUP(Tab_ConsoBar[[#This Row],[Boissons]],TabListeProduits[],2,0)</f>
        <v>1.5</v>
      </c>
      <c r="J396" s="77">
        <f>(Tab_ConsoBar[[#This Row],[Prix de vente]]-Tab_ConsoBar[[#This Row],[Prix Achat]])*Tab_ConsoBar[[#This Row],[Boissons Consommées]]</f>
        <v>10.5</v>
      </c>
      <c r="K396" s="76">
        <f>Tab_ConsoBar[[#This Row],[Boissons Consommées]]*Tab_ConsoBar[[#This Row],[Prix de vente]]</f>
        <v>21</v>
      </c>
      <c r="L396" s="75" t="str">
        <f>TEXT(Tab_ConsoBar[[#This Row],[Date]],"mmmm")</f>
        <v>juillet</v>
      </c>
      <c r="M396" s="75">
        <f>YEAR(Tab_ConsoBar[[#This Row],[Date]])</f>
        <v>2024</v>
      </c>
    </row>
    <row r="397" spans="1:13" x14ac:dyDescent="0.3">
      <c r="A397">
        <v>395</v>
      </c>
      <c r="B397" s="47" t="s">
        <v>94</v>
      </c>
      <c r="C397" t="s">
        <v>8</v>
      </c>
      <c r="D397">
        <v>23</v>
      </c>
      <c r="E397">
        <v>12</v>
      </c>
      <c r="F397">
        <v>6</v>
      </c>
      <c r="G397" s="75">
        <f t="shared" si="7"/>
        <v>17</v>
      </c>
      <c r="H397" s="76">
        <f>VLOOKUP(Tab_ConsoBar[[#This Row],[Boissons]],TabListeProduits[],3,0)</f>
        <v>1.5</v>
      </c>
      <c r="I397" s="77">
        <f>VLOOKUP(Tab_ConsoBar[[#This Row],[Boissons]],TabListeProduits[],2,0)</f>
        <v>0.5</v>
      </c>
      <c r="J397" s="77">
        <f>(Tab_ConsoBar[[#This Row],[Prix de vente]]-Tab_ConsoBar[[#This Row],[Prix Achat]])*Tab_ConsoBar[[#This Row],[Boissons Consommées]]</f>
        <v>17</v>
      </c>
      <c r="K397" s="76">
        <f>Tab_ConsoBar[[#This Row],[Boissons Consommées]]*Tab_ConsoBar[[#This Row],[Prix de vente]]</f>
        <v>25.5</v>
      </c>
      <c r="L397" s="75" t="str">
        <f>TEXT(Tab_ConsoBar[[#This Row],[Date]],"mmmm")</f>
        <v>juillet</v>
      </c>
      <c r="M397" s="75">
        <f>YEAR(Tab_ConsoBar[[#This Row],[Date]])</f>
        <v>2024</v>
      </c>
    </row>
    <row r="398" spans="1:13" x14ac:dyDescent="0.3">
      <c r="A398">
        <v>396</v>
      </c>
      <c r="B398" s="47" t="s">
        <v>94</v>
      </c>
      <c r="C398" t="s">
        <v>10</v>
      </c>
      <c r="D398">
        <v>23</v>
      </c>
      <c r="E398">
        <v>18</v>
      </c>
      <c r="F398">
        <v>0</v>
      </c>
      <c r="G398" s="75">
        <f t="shared" si="7"/>
        <v>5</v>
      </c>
      <c r="H398" s="76">
        <f>VLOOKUP(Tab_ConsoBar[[#This Row],[Boissons]],TabListeProduits[],3,0)</f>
        <v>1.5</v>
      </c>
      <c r="I398" s="77">
        <f>VLOOKUP(Tab_ConsoBar[[#This Row],[Boissons]],TabListeProduits[],2,0)</f>
        <v>0.56999999999999995</v>
      </c>
      <c r="J398" s="77">
        <f>(Tab_ConsoBar[[#This Row],[Prix de vente]]-Tab_ConsoBar[[#This Row],[Prix Achat]])*Tab_ConsoBar[[#This Row],[Boissons Consommées]]</f>
        <v>4.6500000000000004</v>
      </c>
      <c r="K398" s="76">
        <f>Tab_ConsoBar[[#This Row],[Boissons Consommées]]*Tab_ConsoBar[[#This Row],[Prix de vente]]</f>
        <v>7.5</v>
      </c>
      <c r="L398" s="75" t="str">
        <f>TEXT(Tab_ConsoBar[[#This Row],[Date]],"mmmm")</f>
        <v>juillet</v>
      </c>
      <c r="M398" s="75">
        <f>YEAR(Tab_ConsoBar[[#This Row],[Date]])</f>
        <v>2024</v>
      </c>
    </row>
    <row r="399" spans="1:13" x14ac:dyDescent="0.3">
      <c r="A399">
        <v>397</v>
      </c>
      <c r="B399" s="47" t="s">
        <v>94</v>
      </c>
      <c r="C399" t="s">
        <v>11</v>
      </c>
      <c r="D399">
        <v>12</v>
      </c>
      <c r="E399">
        <v>5</v>
      </c>
      <c r="F399">
        <v>36</v>
      </c>
      <c r="G399" s="75">
        <f t="shared" si="7"/>
        <v>43</v>
      </c>
      <c r="H399" s="76">
        <f>VLOOKUP(Tab_ConsoBar[[#This Row],[Boissons]],TabListeProduits[],3,0)</f>
        <v>0.6</v>
      </c>
      <c r="I399" s="77">
        <f>VLOOKUP(Tab_ConsoBar[[#This Row],[Boissons]],TabListeProduits[],2,0)</f>
        <v>0.14000000000000001</v>
      </c>
      <c r="J399" s="77">
        <f>(Tab_ConsoBar[[#This Row],[Prix de vente]]-Tab_ConsoBar[[#This Row],[Prix Achat]])*Tab_ConsoBar[[#This Row],[Boissons Consommées]]</f>
        <v>19.779999999999998</v>
      </c>
      <c r="K399" s="76">
        <f>Tab_ConsoBar[[#This Row],[Boissons Consommées]]*Tab_ConsoBar[[#This Row],[Prix de vente]]</f>
        <v>25.8</v>
      </c>
      <c r="L399" s="75" t="str">
        <f>TEXT(Tab_ConsoBar[[#This Row],[Date]],"mmmm")</f>
        <v>juillet</v>
      </c>
      <c r="M399" s="75">
        <f>YEAR(Tab_ConsoBar[[#This Row],[Date]])</f>
        <v>2024</v>
      </c>
    </row>
    <row r="400" spans="1:13" x14ac:dyDescent="0.3">
      <c r="A400">
        <v>398</v>
      </c>
      <c r="B400" s="47" t="s">
        <v>94</v>
      </c>
      <c r="C400" t="s">
        <v>12</v>
      </c>
      <c r="D400">
        <v>9</v>
      </c>
      <c r="E400">
        <v>5</v>
      </c>
      <c r="F400">
        <v>0</v>
      </c>
      <c r="G400" s="75">
        <f t="shared" si="7"/>
        <v>4</v>
      </c>
      <c r="H400" s="76">
        <f>VLOOKUP(Tab_ConsoBar[[#This Row],[Boissons]],TabListeProduits[],3,0)</f>
        <v>10</v>
      </c>
      <c r="I400" s="77">
        <f>VLOOKUP(Tab_ConsoBar[[#This Row],[Boissons]],TabListeProduits[],2,0)</f>
        <v>7.56</v>
      </c>
      <c r="J400" s="77">
        <f>(Tab_ConsoBar[[#This Row],[Prix de vente]]-Tab_ConsoBar[[#This Row],[Prix Achat]])*Tab_ConsoBar[[#This Row],[Boissons Consommées]]</f>
        <v>9.7600000000000016</v>
      </c>
      <c r="K400" s="76">
        <f>Tab_ConsoBar[[#This Row],[Boissons Consommées]]*Tab_ConsoBar[[#This Row],[Prix de vente]]</f>
        <v>40</v>
      </c>
      <c r="L400" s="75" t="str">
        <f>TEXT(Tab_ConsoBar[[#This Row],[Date]],"mmmm")</f>
        <v>juillet</v>
      </c>
      <c r="M400" s="75">
        <f>YEAR(Tab_ConsoBar[[#This Row],[Date]])</f>
        <v>2024</v>
      </c>
    </row>
    <row r="401" spans="1:13" x14ac:dyDescent="0.3">
      <c r="A401">
        <v>399</v>
      </c>
      <c r="B401" s="47" t="s">
        <v>94</v>
      </c>
      <c r="C401" t="s">
        <v>13</v>
      </c>
      <c r="D401">
        <v>18</v>
      </c>
      <c r="E401">
        <v>4</v>
      </c>
      <c r="F401">
        <v>6</v>
      </c>
      <c r="G401" s="75">
        <f t="shared" si="7"/>
        <v>20</v>
      </c>
      <c r="H401" s="76">
        <f>VLOOKUP(Tab_ConsoBar[[#This Row],[Boissons]],TabListeProduits[],3,0)</f>
        <v>1.5</v>
      </c>
      <c r="I401" s="77">
        <f>VLOOKUP(Tab_ConsoBar[[#This Row],[Boissons]],TabListeProduits[],2,0)</f>
        <v>0.68</v>
      </c>
      <c r="J401" s="77">
        <f>(Tab_ConsoBar[[#This Row],[Prix de vente]]-Tab_ConsoBar[[#This Row],[Prix Achat]])*Tab_ConsoBar[[#This Row],[Boissons Consommées]]</f>
        <v>16.399999999999999</v>
      </c>
      <c r="K401" s="76">
        <f>Tab_ConsoBar[[#This Row],[Boissons Consommées]]*Tab_ConsoBar[[#This Row],[Prix de vente]]</f>
        <v>30</v>
      </c>
      <c r="L401" s="75" t="str">
        <f>TEXT(Tab_ConsoBar[[#This Row],[Date]],"mmmm")</f>
        <v>juillet</v>
      </c>
      <c r="M401" s="75">
        <f>YEAR(Tab_ConsoBar[[#This Row],[Date]])</f>
        <v>2024</v>
      </c>
    </row>
    <row r="402" spans="1:13" x14ac:dyDescent="0.3">
      <c r="A402">
        <v>400</v>
      </c>
      <c r="B402" s="47" t="s">
        <v>94</v>
      </c>
      <c r="C402" t="s">
        <v>14</v>
      </c>
      <c r="D402">
        <v>1</v>
      </c>
      <c r="E402">
        <v>26</v>
      </c>
      <c r="F402">
        <v>0</v>
      </c>
      <c r="G402" s="75">
        <f t="shared" si="7"/>
        <v>-25</v>
      </c>
      <c r="H402" s="76">
        <f>VLOOKUP(Tab_ConsoBar[[#This Row],[Boissons]],TabListeProduits[],3,0)</f>
        <v>0.5</v>
      </c>
      <c r="I402" s="77">
        <f>VLOOKUP(Tab_ConsoBar[[#This Row],[Boissons]],TabListeProduits[],2,0)</f>
        <v>0.1</v>
      </c>
      <c r="J402" s="77">
        <f>(Tab_ConsoBar[[#This Row],[Prix de vente]]-Tab_ConsoBar[[#This Row],[Prix Achat]])*Tab_ConsoBar[[#This Row],[Boissons Consommées]]</f>
        <v>-10</v>
      </c>
      <c r="K402" s="76">
        <f>Tab_ConsoBar[[#This Row],[Boissons Consommées]]*Tab_ConsoBar[[#This Row],[Prix de vente]]</f>
        <v>-12.5</v>
      </c>
      <c r="L402" s="75" t="str">
        <f>TEXT(Tab_ConsoBar[[#This Row],[Date]],"mmmm")</f>
        <v>juillet</v>
      </c>
      <c r="M402" s="75">
        <f>YEAR(Tab_ConsoBar[[#This Row],[Date]])</f>
        <v>2024</v>
      </c>
    </row>
    <row r="403" spans="1:13" x14ac:dyDescent="0.3">
      <c r="A403">
        <v>401</v>
      </c>
      <c r="B403" s="47" t="s">
        <v>94</v>
      </c>
      <c r="C403" t="s">
        <v>15</v>
      </c>
      <c r="D403">
        <v>0</v>
      </c>
      <c r="E403">
        <v>0</v>
      </c>
      <c r="F403">
        <v>1</v>
      </c>
      <c r="G403" s="75">
        <f t="shared" si="7"/>
        <v>1</v>
      </c>
      <c r="H403" s="76">
        <f>VLOOKUP(Tab_ConsoBar[[#This Row],[Boissons]],TabListeProduits[],3,0)</f>
        <v>1</v>
      </c>
      <c r="I403" s="77">
        <f>VLOOKUP(Tab_ConsoBar[[#This Row],[Boissons]],TabListeProduits[],2,0)</f>
        <v>0.2</v>
      </c>
      <c r="J403" s="77">
        <f>(Tab_ConsoBar[[#This Row],[Prix de vente]]-Tab_ConsoBar[[#This Row],[Prix Achat]])*Tab_ConsoBar[[#This Row],[Boissons Consommées]]</f>
        <v>0.8</v>
      </c>
      <c r="K403" s="76">
        <f>Tab_ConsoBar[[#This Row],[Boissons Consommées]]*Tab_ConsoBar[[#This Row],[Prix de vente]]</f>
        <v>1</v>
      </c>
      <c r="L403" s="75" t="str">
        <f>TEXT(Tab_ConsoBar[[#This Row],[Date]],"mmmm")</f>
        <v>juillet</v>
      </c>
      <c r="M403" s="75">
        <f>YEAR(Tab_ConsoBar[[#This Row],[Date]])</f>
        <v>2024</v>
      </c>
    </row>
    <row r="404" spans="1:13" x14ac:dyDescent="0.3">
      <c r="A404">
        <v>402</v>
      </c>
      <c r="B404" s="47" t="s">
        <v>96</v>
      </c>
      <c r="C404" t="s">
        <v>23</v>
      </c>
      <c r="D404">
        <v>38</v>
      </c>
      <c r="E404">
        <v>18</v>
      </c>
      <c r="F404">
        <v>30</v>
      </c>
      <c r="G404" s="75">
        <f t="shared" ref="G404:G426" si="8">IF(OR(ISBLANK(C404)),"",D404-E404+F404)</f>
        <v>50</v>
      </c>
      <c r="H404" s="76">
        <f>VLOOKUP(Tab_ConsoBar[[#This Row],[Boissons]],TabListeProduits[],3,0)</f>
        <v>4.5</v>
      </c>
      <c r="I404" s="77">
        <f>VLOOKUP(Tab_ConsoBar[[#This Row],[Boissons]],TabListeProduits[],2,0)</f>
        <v>2.48</v>
      </c>
      <c r="J404" s="77">
        <f>(Tab_ConsoBar[[#This Row],[Prix de vente]]-Tab_ConsoBar[[#This Row],[Prix Achat]])*Tab_ConsoBar[[#This Row],[Boissons Consommées]]</f>
        <v>101</v>
      </c>
      <c r="K404" s="76">
        <f>Tab_ConsoBar[[#This Row],[Boissons Consommées]]*Tab_ConsoBar[[#This Row],[Prix de vente]]</f>
        <v>225</v>
      </c>
      <c r="L404" s="75" t="str">
        <f>TEXT(Tab_ConsoBar[[#This Row],[Date]],"mmmm")</f>
        <v>août</v>
      </c>
      <c r="M404" s="75">
        <f>YEAR(Tab_ConsoBar[[#This Row],[Date]])</f>
        <v>2024</v>
      </c>
    </row>
    <row r="405" spans="1:13" x14ac:dyDescent="0.3">
      <c r="A405">
        <v>403</v>
      </c>
      <c r="B405" s="47" t="s">
        <v>96</v>
      </c>
      <c r="C405" t="s">
        <v>93</v>
      </c>
      <c r="D405">
        <v>39</v>
      </c>
      <c r="E405">
        <v>24</v>
      </c>
      <c r="F405">
        <v>70</v>
      </c>
      <c r="G405" s="75">
        <f t="shared" si="8"/>
        <v>85</v>
      </c>
      <c r="H405" s="76">
        <f>VLOOKUP(Tab_ConsoBar[[#This Row],[Boissons]],TabListeProduits[],3,0)</f>
        <v>3</v>
      </c>
      <c r="I405" s="77">
        <f>VLOOKUP(Tab_ConsoBar[[#This Row],[Boissons]],TabListeProduits[],2,0)</f>
        <v>1.65</v>
      </c>
      <c r="J405" s="77">
        <f>(Tab_ConsoBar[[#This Row],[Prix de vente]]-Tab_ConsoBar[[#This Row],[Prix Achat]])*Tab_ConsoBar[[#This Row],[Boissons Consommées]]</f>
        <v>114.75000000000001</v>
      </c>
      <c r="K405" s="76">
        <f>Tab_ConsoBar[[#This Row],[Boissons Consommées]]*Tab_ConsoBar[[#This Row],[Prix de vente]]</f>
        <v>255</v>
      </c>
      <c r="L405" s="75" t="str">
        <f>TEXT(Tab_ConsoBar[[#This Row],[Date]],"mmmm")</f>
        <v>août</v>
      </c>
      <c r="M405" s="75">
        <f>YEAR(Tab_ConsoBar[[#This Row],[Date]])</f>
        <v>2024</v>
      </c>
    </row>
    <row r="406" spans="1:13" x14ac:dyDescent="0.3">
      <c r="A406">
        <v>404</v>
      </c>
      <c r="B406" s="47" t="s">
        <v>97</v>
      </c>
      <c r="C406" t="s">
        <v>23</v>
      </c>
      <c r="D406">
        <v>10</v>
      </c>
      <c r="E406">
        <v>38</v>
      </c>
      <c r="F406">
        <v>73</v>
      </c>
      <c r="G406" s="75">
        <f t="shared" si="8"/>
        <v>45</v>
      </c>
      <c r="H406" s="76">
        <f>VLOOKUP(Tab_ConsoBar[[#This Row],[Boissons]],TabListeProduits[],3,0)</f>
        <v>4.5</v>
      </c>
      <c r="I406" s="77">
        <f>VLOOKUP(Tab_ConsoBar[[#This Row],[Boissons]],TabListeProduits[],2,0)</f>
        <v>2.48</v>
      </c>
      <c r="J406" s="77">
        <f>(Tab_ConsoBar[[#This Row],[Prix de vente]]-Tab_ConsoBar[[#This Row],[Prix Achat]])*Tab_ConsoBar[[#This Row],[Boissons Consommées]]</f>
        <v>90.9</v>
      </c>
      <c r="K406" s="76">
        <f>Tab_ConsoBar[[#This Row],[Boissons Consommées]]*Tab_ConsoBar[[#This Row],[Prix de vente]]</f>
        <v>202.5</v>
      </c>
      <c r="L406" s="75" t="str">
        <f>TEXT(Tab_ConsoBar[[#This Row],[Date]],"mmmm")</f>
        <v>juillet</v>
      </c>
      <c r="M406" s="75">
        <f>YEAR(Tab_ConsoBar[[#This Row],[Date]])</f>
        <v>2024</v>
      </c>
    </row>
    <row r="407" spans="1:13" x14ac:dyDescent="0.3">
      <c r="A407">
        <v>405</v>
      </c>
      <c r="B407" s="47" t="s">
        <v>96</v>
      </c>
      <c r="C407" t="s">
        <v>5</v>
      </c>
      <c r="D407">
        <v>35</v>
      </c>
      <c r="E407">
        <v>24.5</v>
      </c>
      <c r="F407">
        <v>100</v>
      </c>
      <c r="G407" s="75">
        <f t="shared" si="8"/>
        <v>110.5</v>
      </c>
      <c r="H407" s="76">
        <f>VLOOKUP(Tab_ConsoBar[[#This Row],[Boissons]],TabListeProduits[],3,0)</f>
        <v>3</v>
      </c>
      <c r="I407" s="77">
        <f>VLOOKUP(Tab_ConsoBar[[#This Row],[Boissons]],TabListeProduits[],2,0)</f>
        <v>1.58</v>
      </c>
      <c r="J407" s="77">
        <f>(Tab_ConsoBar[[#This Row],[Prix de vente]]-Tab_ConsoBar[[#This Row],[Prix Achat]])*Tab_ConsoBar[[#This Row],[Boissons Consommées]]</f>
        <v>156.91</v>
      </c>
      <c r="K407" s="76">
        <f>Tab_ConsoBar[[#This Row],[Boissons Consommées]]*Tab_ConsoBar[[#This Row],[Prix de vente]]</f>
        <v>331.5</v>
      </c>
      <c r="L407" s="75" t="str">
        <f>TEXT(Tab_ConsoBar[[#This Row],[Date]],"mmmm")</f>
        <v>août</v>
      </c>
      <c r="M407" s="75">
        <f>YEAR(Tab_ConsoBar[[#This Row],[Date]])</f>
        <v>2024</v>
      </c>
    </row>
    <row r="408" spans="1:13" x14ac:dyDescent="0.3">
      <c r="A408">
        <v>406</v>
      </c>
      <c r="B408" s="47" t="s">
        <v>96</v>
      </c>
      <c r="C408" t="s">
        <v>3</v>
      </c>
      <c r="D408">
        <v>2.5</v>
      </c>
      <c r="E408">
        <v>6.5</v>
      </c>
      <c r="F408">
        <v>5</v>
      </c>
      <c r="G408" s="75">
        <f t="shared" si="8"/>
        <v>1</v>
      </c>
      <c r="H408" s="76">
        <f>VLOOKUP(Tab_ConsoBar[[#This Row],[Boissons]],TabListeProduits[],3,0)</f>
        <v>3</v>
      </c>
      <c r="I408" s="77">
        <f>VLOOKUP(Tab_ConsoBar[[#This Row],[Boissons]],TabListeProduits[],2,0)</f>
        <v>1.5</v>
      </c>
      <c r="J408" s="77">
        <f>(Tab_ConsoBar[[#This Row],[Prix de vente]]-Tab_ConsoBar[[#This Row],[Prix Achat]])*Tab_ConsoBar[[#This Row],[Boissons Consommées]]</f>
        <v>1.5</v>
      </c>
      <c r="K408" s="76">
        <f>Tab_ConsoBar[[#This Row],[Boissons Consommées]]*Tab_ConsoBar[[#This Row],[Prix de vente]]</f>
        <v>3</v>
      </c>
      <c r="L408" s="75" t="str">
        <f>TEXT(Tab_ConsoBar[[#This Row],[Date]],"mmmm")</f>
        <v>août</v>
      </c>
      <c r="M408" s="75">
        <f>YEAR(Tab_ConsoBar[[#This Row],[Date]])</f>
        <v>2024</v>
      </c>
    </row>
    <row r="409" spans="1:13" x14ac:dyDescent="0.3">
      <c r="A409">
        <v>407</v>
      </c>
      <c r="B409" s="47" t="s">
        <v>96</v>
      </c>
      <c r="C409" t="s">
        <v>7</v>
      </c>
      <c r="D409">
        <v>46</v>
      </c>
      <c r="E409">
        <v>39</v>
      </c>
      <c r="F409">
        <v>88</v>
      </c>
      <c r="G409" s="75">
        <f t="shared" si="8"/>
        <v>95</v>
      </c>
      <c r="H409" s="76">
        <f>VLOOKUP(Tab_ConsoBar[[#This Row],[Boissons]],TabListeProduits[],3,0)</f>
        <v>1.5</v>
      </c>
      <c r="I409" s="77">
        <f>VLOOKUP(Tab_ConsoBar[[#This Row],[Boissons]],TabListeProduits[],2,0)</f>
        <v>0.46</v>
      </c>
      <c r="J409" s="77">
        <f>(Tab_ConsoBar[[#This Row],[Prix de vente]]-Tab_ConsoBar[[#This Row],[Prix Achat]])*Tab_ConsoBar[[#This Row],[Boissons Consommées]]</f>
        <v>98.8</v>
      </c>
      <c r="K409" s="76">
        <f>Tab_ConsoBar[[#This Row],[Boissons Consommées]]*Tab_ConsoBar[[#This Row],[Prix de vente]]</f>
        <v>142.5</v>
      </c>
      <c r="L409" s="75" t="str">
        <f>TEXT(Tab_ConsoBar[[#This Row],[Date]],"mmmm")</f>
        <v>août</v>
      </c>
      <c r="M409" s="75">
        <f>YEAR(Tab_ConsoBar[[#This Row],[Date]])</f>
        <v>2024</v>
      </c>
    </row>
    <row r="410" spans="1:13" x14ac:dyDescent="0.3">
      <c r="A410">
        <v>408</v>
      </c>
      <c r="B410" s="47" t="s">
        <v>96</v>
      </c>
      <c r="C410" t="s">
        <v>8</v>
      </c>
      <c r="D410">
        <v>12</v>
      </c>
      <c r="E410">
        <v>3</v>
      </c>
      <c r="F410">
        <v>12</v>
      </c>
      <c r="G410" s="75">
        <f t="shared" si="8"/>
        <v>21</v>
      </c>
      <c r="H410" s="76">
        <f>VLOOKUP(Tab_ConsoBar[[#This Row],[Boissons]],TabListeProduits[],3,0)</f>
        <v>1.5</v>
      </c>
      <c r="I410" s="77">
        <f>VLOOKUP(Tab_ConsoBar[[#This Row],[Boissons]],TabListeProduits[],2,0)</f>
        <v>0.5</v>
      </c>
      <c r="J410" s="77">
        <f>(Tab_ConsoBar[[#This Row],[Prix de vente]]-Tab_ConsoBar[[#This Row],[Prix Achat]])*Tab_ConsoBar[[#This Row],[Boissons Consommées]]</f>
        <v>21</v>
      </c>
      <c r="K410" s="76">
        <f>Tab_ConsoBar[[#This Row],[Boissons Consommées]]*Tab_ConsoBar[[#This Row],[Prix de vente]]</f>
        <v>31.5</v>
      </c>
      <c r="L410" s="75" t="str">
        <f>TEXT(Tab_ConsoBar[[#This Row],[Date]],"mmmm")</f>
        <v>août</v>
      </c>
      <c r="M410" s="75">
        <f>YEAR(Tab_ConsoBar[[#This Row],[Date]])</f>
        <v>2024</v>
      </c>
    </row>
    <row r="411" spans="1:13" x14ac:dyDescent="0.3">
      <c r="A411">
        <v>409</v>
      </c>
      <c r="B411" s="47" t="s">
        <v>96</v>
      </c>
      <c r="C411" t="s">
        <v>10</v>
      </c>
      <c r="D411">
        <v>18</v>
      </c>
      <c r="E411">
        <v>18</v>
      </c>
      <c r="F411">
        <v>0</v>
      </c>
      <c r="G411" s="75">
        <f t="shared" si="8"/>
        <v>0</v>
      </c>
      <c r="H411" s="76">
        <f>VLOOKUP(Tab_ConsoBar[[#This Row],[Boissons]],TabListeProduits[],3,0)</f>
        <v>1.5</v>
      </c>
      <c r="I411" s="77">
        <f>VLOOKUP(Tab_ConsoBar[[#This Row],[Boissons]],TabListeProduits[],2,0)</f>
        <v>0.56999999999999995</v>
      </c>
      <c r="J411" s="77">
        <f>(Tab_ConsoBar[[#This Row],[Prix de vente]]-Tab_ConsoBar[[#This Row],[Prix Achat]])*Tab_ConsoBar[[#This Row],[Boissons Consommées]]</f>
        <v>0</v>
      </c>
      <c r="K411" s="76">
        <f>Tab_ConsoBar[[#This Row],[Boissons Consommées]]*Tab_ConsoBar[[#This Row],[Prix de vente]]</f>
        <v>0</v>
      </c>
      <c r="L411" s="75" t="str">
        <f>TEXT(Tab_ConsoBar[[#This Row],[Date]],"mmmm")</f>
        <v>août</v>
      </c>
      <c r="M411" s="75">
        <f>YEAR(Tab_ConsoBar[[#This Row],[Date]])</f>
        <v>2024</v>
      </c>
    </row>
    <row r="412" spans="1:13" x14ac:dyDescent="0.3">
      <c r="A412">
        <v>410</v>
      </c>
      <c r="B412" s="47" t="s">
        <v>96</v>
      </c>
      <c r="C412" t="s">
        <v>11</v>
      </c>
      <c r="D412">
        <v>5</v>
      </c>
      <c r="E412">
        <v>0</v>
      </c>
      <c r="F412">
        <v>36</v>
      </c>
      <c r="G412" s="75">
        <f t="shared" si="8"/>
        <v>41</v>
      </c>
      <c r="H412" s="76">
        <f>VLOOKUP(Tab_ConsoBar[[#This Row],[Boissons]],TabListeProduits[],3,0)</f>
        <v>0.6</v>
      </c>
      <c r="I412" s="77">
        <f>VLOOKUP(Tab_ConsoBar[[#This Row],[Boissons]],TabListeProduits[],2,0)</f>
        <v>0.14000000000000001</v>
      </c>
      <c r="J412" s="77">
        <f>(Tab_ConsoBar[[#This Row],[Prix de vente]]-Tab_ConsoBar[[#This Row],[Prix Achat]])*Tab_ConsoBar[[#This Row],[Boissons Consommées]]</f>
        <v>18.86</v>
      </c>
      <c r="K412" s="76">
        <f>Tab_ConsoBar[[#This Row],[Boissons Consommées]]*Tab_ConsoBar[[#This Row],[Prix de vente]]</f>
        <v>24.599999999999998</v>
      </c>
      <c r="L412" s="75" t="str">
        <f>TEXT(Tab_ConsoBar[[#This Row],[Date]],"mmmm")</f>
        <v>août</v>
      </c>
      <c r="M412" s="75">
        <f>YEAR(Tab_ConsoBar[[#This Row],[Date]])</f>
        <v>2024</v>
      </c>
    </row>
    <row r="413" spans="1:13" x14ac:dyDescent="0.3">
      <c r="A413">
        <v>411</v>
      </c>
      <c r="B413" s="47" t="s">
        <v>96</v>
      </c>
      <c r="C413" t="s">
        <v>12</v>
      </c>
      <c r="D413">
        <v>5</v>
      </c>
      <c r="E413">
        <v>4</v>
      </c>
      <c r="F413">
        <v>0</v>
      </c>
      <c r="G413" s="75">
        <f t="shared" si="8"/>
        <v>1</v>
      </c>
      <c r="H413" s="76">
        <f>VLOOKUP(Tab_ConsoBar[[#This Row],[Boissons]],TabListeProduits[],3,0)</f>
        <v>10</v>
      </c>
      <c r="I413" s="77">
        <f>VLOOKUP(Tab_ConsoBar[[#This Row],[Boissons]],TabListeProduits[],2,0)</f>
        <v>7.56</v>
      </c>
      <c r="J413" s="77">
        <f>(Tab_ConsoBar[[#This Row],[Prix de vente]]-Tab_ConsoBar[[#This Row],[Prix Achat]])*Tab_ConsoBar[[#This Row],[Boissons Consommées]]</f>
        <v>2.4400000000000004</v>
      </c>
      <c r="K413" s="76">
        <f>Tab_ConsoBar[[#This Row],[Boissons Consommées]]*Tab_ConsoBar[[#This Row],[Prix de vente]]</f>
        <v>10</v>
      </c>
      <c r="L413" s="75" t="str">
        <f>TEXT(Tab_ConsoBar[[#This Row],[Date]],"mmmm")</f>
        <v>août</v>
      </c>
      <c r="M413" s="75">
        <f>YEAR(Tab_ConsoBar[[#This Row],[Date]])</f>
        <v>2024</v>
      </c>
    </row>
    <row r="414" spans="1:13" x14ac:dyDescent="0.3">
      <c r="A414">
        <v>412</v>
      </c>
      <c r="B414" s="47" t="s">
        <v>96</v>
      </c>
      <c r="C414" t="s">
        <v>13</v>
      </c>
      <c r="D414">
        <v>4</v>
      </c>
      <c r="E414">
        <v>6</v>
      </c>
      <c r="F414">
        <v>24</v>
      </c>
      <c r="G414" s="75">
        <f t="shared" si="8"/>
        <v>22</v>
      </c>
      <c r="H414" s="76">
        <f>VLOOKUP(Tab_ConsoBar[[#This Row],[Boissons]],TabListeProduits[],3,0)</f>
        <v>1.5</v>
      </c>
      <c r="I414" s="77">
        <f>VLOOKUP(Tab_ConsoBar[[#This Row],[Boissons]],TabListeProduits[],2,0)</f>
        <v>0.68</v>
      </c>
      <c r="J414" s="77">
        <f>(Tab_ConsoBar[[#This Row],[Prix de vente]]-Tab_ConsoBar[[#This Row],[Prix Achat]])*Tab_ConsoBar[[#This Row],[Boissons Consommées]]</f>
        <v>18.04</v>
      </c>
      <c r="K414" s="76">
        <f>Tab_ConsoBar[[#This Row],[Boissons Consommées]]*Tab_ConsoBar[[#This Row],[Prix de vente]]</f>
        <v>33</v>
      </c>
      <c r="L414" s="75" t="str">
        <f>TEXT(Tab_ConsoBar[[#This Row],[Date]],"mmmm")</f>
        <v>août</v>
      </c>
      <c r="M414" s="75">
        <f>YEAR(Tab_ConsoBar[[#This Row],[Date]])</f>
        <v>2024</v>
      </c>
    </row>
    <row r="415" spans="1:13" x14ac:dyDescent="0.3">
      <c r="A415">
        <v>413</v>
      </c>
      <c r="B415" s="47" t="s">
        <v>96</v>
      </c>
      <c r="C415" t="s">
        <v>14</v>
      </c>
      <c r="D415">
        <v>26</v>
      </c>
      <c r="E415">
        <v>26</v>
      </c>
      <c r="F415">
        <v>0</v>
      </c>
      <c r="G415" s="75">
        <f t="shared" si="8"/>
        <v>0</v>
      </c>
      <c r="H415" s="76">
        <f>VLOOKUP(Tab_ConsoBar[[#This Row],[Boissons]],TabListeProduits[],3,0)</f>
        <v>0.5</v>
      </c>
      <c r="I415" s="77">
        <f>VLOOKUP(Tab_ConsoBar[[#This Row],[Boissons]],TabListeProduits[],2,0)</f>
        <v>0.1</v>
      </c>
      <c r="J415" s="77">
        <f>(Tab_ConsoBar[[#This Row],[Prix de vente]]-Tab_ConsoBar[[#This Row],[Prix Achat]])*Tab_ConsoBar[[#This Row],[Boissons Consommées]]</f>
        <v>0</v>
      </c>
      <c r="K415" s="76">
        <f>Tab_ConsoBar[[#This Row],[Boissons Consommées]]*Tab_ConsoBar[[#This Row],[Prix de vente]]</f>
        <v>0</v>
      </c>
      <c r="L415" s="75" t="str">
        <f>TEXT(Tab_ConsoBar[[#This Row],[Date]],"mmmm")</f>
        <v>août</v>
      </c>
      <c r="M415" s="75">
        <f>YEAR(Tab_ConsoBar[[#This Row],[Date]])</f>
        <v>2024</v>
      </c>
    </row>
    <row r="416" spans="1:13" x14ac:dyDescent="0.3">
      <c r="A416">
        <v>414</v>
      </c>
      <c r="B416" s="47" t="s">
        <v>98</v>
      </c>
      <c r="C416" t="s">
        <v>23</v>
      </c>
      <c r="D416">
        <v>18</v>
      </c>
      <c r="E416">
        <v>22</v>
      </c>
      <c r="F416">
        <v>60</v>
      </c>
      <c r="G416" s="75">
        <f t="shared" si="8"/>
        <v>56</v>
      </c>
      <c r="H416" s="76">
        <f>VLOOKUP(Tab_ConsoBar[[#This Row],[Boissons]],TabListeProduits[],3,0)</f>
        <v>4.5</v>
      </c>
      <c r="I416" s="77">
        <f>VLOOKUP(Tab_ConsoBar[[#This Row],[Boissons]],TabListeProduits[],2,0)</f>
        <v>2.48</v>
      </c>
      <c r="J416" s="77">
        <f>(Tab_ConsoBar[[#This Row],[Prix de vente]]-Tab_ConsoBar[[#This Row],[Prix Achat]])*Tab_ConsoBar[[#This Row],[Boissons Consommées]]</f>
        <v>113.12</v>
      </c>
      <c r="K416" s="76">
        <f>Tab_ConsoBar[[#This Row],[Boissons Consommées]]*Tab_ConsoBar[[#This Row],[Prix de vente]]</f>
        <v>252</v>
      </c>
      <c r="L416" s="75" t="str">
        <f>TEXT(Tab_ConsoBar[[#This Row],[Date]],"mmmm")</f>
        <v>septembre</v>
      </c>
      <c r="M416" s="75">
        <f>YEAR(Tab_ConsoBar[[#This Row],[Date]])</f>
        <v>2024</v>
      </c>
    </row>
    <row r="417" spans="1:13" x14ac:dyDescent="0.3">
      <c r="A417">
        <v>415</v>
      </c>
      <c r="B417" s="47" t="s">
        <v>98</v>
      </c>
      <c r="C417" t="s">
        <v>93</v>
      </c>
      <c r="D417">
        <v>24</v>
      </c>
      <c r="E417">
        <v>52</v>
      </c>
      <c r="F417">
        <v>96</v>
      </c>
      <c r="G417" s="75">
        <f t="shared" si="8"/>
        <v>68</v>
      </c>
      <c r="H417" s="76">
        <f>VLOOKUP(Tab_ConsoBar[[#This Row],[Boissons]],TabListeProduits[],3,0)</f>
        <v>3</v>
      </c>
      <c r="I417" s="77">
        <f>VLOOKUP(Tab_ConsoBar[[#This Row],[Boissons]],TabListeProduits[],2,0)</f>
        <v>1.65</v>
      </c>
      <c r="J417" s="77">
        <f>(Tab_ConsoBar[[#This Row],[Prix de vente]]-Tab_ConsoBar[[#This Row],[Prix Achat]])*Tab_ConsoBar[[#This Row],[Boissons Consommées]]</f>
        <v>91.800000000000011</v>
      </c>
      <c r="K417" s="76">
        <f>Tab_ConsoBar[[#This Row],[Boissons Consommées]]*Tab_ConsoBar[[#This Row],[Prix de vente]]</f>
        <v>204</v>
      </c>
      <c r="L417" s="75" t="str">
        <f>TEXT(Tab_ConsoBar[[#This Row],[Date]],"mmmm")</f>
        <v>septembre</v>
      </c>
      <c r="M417" s="75">
        <f>YEAR(Tab_ConsoBar[[#This Row],[Date]])</f>
        <v>2024</v>
      </c>
    </row>
    <row r="418" spans="1:13" x14ac:dyDescent="0.3">
      <c r="A418">
        <v>416</v>
      </c>
      <c r="B418" s="47" t="s">
        <v>98</v>
      </c>
      <c r="C418" t="s">
        <v>5</v>
      </c>
      <c r="D418">
        <v>24.5</v>
      </c>
      <c r="E418">
        <v>53.5</v>
      </c>
      <c r="F418">
        <v>92</v>
      </c>
      <c r="G418" s="75">
        <f t="shared" si="8"/>
        <v>63</v>
      </c>
      <c r="H418" s="76">
        <f>VLOOKUP(Tab_ConsoBar[[#This Row],[Boissons]],TabListeProduits[],3,0)</f>
        <v>3</v>
      </c>
      <c r="I418" s="77">
        <f>VLOOKUP(Tab_ConsoBar[[#This Row],[Boissons]],TabListeProduits[],2,0)</f>
        <v>1.58</v>
      </c>
      <c r="J418" s="77">
        <f>(Tab_ConsoBar[[#This Row],[Prix de vente]]-Tab_ConsoBar[[#This Row],[Prix Achat]])*Tab_ConsoBar[[#This Row],[Boissons Consommées]]</f>
        <v>89.46</v>
      </c>
      <c r="K418" s="76">
        <f>Tab_ConsoBar[[#This Row],[Boissons Consommées]]*Tab_ConsoBar[[#This Row],[Prix de vente]]</f>
        <v>189</v>
      </c>
      <c r="L418" s="75" t="str">
        <f>TEXT(Tab_ConsoBar[[#This Row],[Date]],"mmmm")</f>
        <v>septembre</v>
      </c>
      <c r="M418" s="75">
        <f>YEAR(Tab_ConsoBar[[#This Row],[Date]])</f>
        <v>2024</v>
      </c>
    </row>
    <row r="419" spans="1:13" x14ac:dyDescent="0.3">
      <c r="A419">
        <v>417</v>
      </c>
      <c r="B419" s="47" t="s">
        <v>98</v>
      </c>
      <c r="C419" t="s">
        <v>3</v>
      </c>
      <c r="D419">
        <v>6.5</v>
      </c>
      <c r="E419">
        <v>6.5</v>
      </c>
      <c r="F419">
        <v>0</v>
      </c>
      <c r="G419" s="75">
        <f t="shared" si="8"/>
        <v>0</v>
      </c>
      <c r="H419" s="76">
        <f>VLOOKUP(Tab_ConsoBar[[#This Row],[Boissons]],TabListeProduits[],3,0)</f>
        <v>3</v>
      </c>
      <c r="I419" s="77">
        <f>VLOOKUP(Tab_ConsoBar[[#This Row],[Boissons]],TabListeProduits[],2,0)</f>
        <v>1.5</v>
      </c>
      <c r="J419" s="77">
        <f>(Tab_ConsoBar[[#This Row],[Prix de vente]]-Tab_ConsoBar[[#This Row],[Prix Achat]])*Tab_ConsoBar[[#This Row],[Boissons Consommées]]</f>
        <v>0</v>
      </c>
      <c r="K419" s="76">
        <f>Tab_ConsoBar[[#This Row],[Boissons Consommées]]*Tab_ConsoBar[[#This Row],[Prix de vente]]</f>
        <v>0</v>
      </c>
      <c r="L419" s="75" t="str">
        <f>TEXT(Tab_ConsoBar[[#This Row],[Date]],"mmmm")</f>
        <v>septembre</v>
      </c>
      <c r="M419" s="75">
        <f>YEAR(Tab_ConsoBar[[#This Row],[Date]])</f>
        <v>2024</v>
      </c>
    </row>
    <row r="420" spans="1:13" x14ac:dyDescent="0.3">
      <c r="A420">
        <v>418</v>
      </c>
      <c r="B420" s="47" t="s">
        <v>98</v>
      </c>
      <c r="C420" t="s">
        <v>7</v>
      </c>
      <c r="D420">
        <v>39</v>
      </c>
      <c r="E420">
        <v>37</v>
      </c>
      <c r="F420">
        <v>50</v>
      </c>
      <c r="G420" s="75">
        <f t="shared" si="8"/>
        <v>52</v>
      </c>
      <c r="H420" s="76">
        <f>VLOOKUP(Tab_ConsoBar[[#This Row],[Boissons]],TabListeProduits[],3,0)</f>
        <v>1.5</v>
      </c>
      <c r="I420" s="77">
        <f>VLOOKUP(Tab_ConsoBar[[#This Row],[Boissons]],TabListeProduits[],2,0)</f>
        <v>0.46</v>
      </c>
      <c r="J420" s="77">
        <f>(Tab_ConsoBar[[#This Row],[Prix de vente]]-Tab_ConsoBar[[#This Row],[Prix Achat]])*Tab_ConsoBar[[#This Row],[Boissons Consommées]]</f>
        <v>54.08</v>
      </c>
      <c r="K420" s="76">
        <f>Tab_ConsoBar[[#This Row],[Boissons Consommées]]*Tab_ConsoBar[[#This Row],[Prix de vente]]</f>
        <v>78</v>
      </c>
      <c r="L420" s="75" t="str">
        <f>TEXT(Tab_ConsoBar[[#This Row],[Date]],"mmmm")</f>
        <v>septembre</v>
      </c>
      <c r="M420" s="75">
        <f>YEAR(Tab_ConsoBar[[#This Row],[Date]])</f>
        <v>2024</v>
      </c>
    </row>
    <row r="421" spans="1:13" x14ac:dyDescent="0.3">
      <c r="A421">
        <v>419</v>
      </c>
      <c r="B421" s="47" t="s">
        <v>98</v>
      </c>
      <c r="C421" t="s">
        <v>8</v>
      </c>
      <c r="D421">
        <v>3</v>
      </c>
      <c r="E421">
        <v>20</v>
      </c>
      <c r="F421">
        <v>30</v>
      </c>
      <c r="G421" s="75">
        <f t="shared" si="8"/>
        <v>13</v>
      </c>
      <c r="H421" s="76">
        <f>VLOOKUP(Tab_ConsoBar[[#This Row],[Boissons]],TabListeProduits[],3,0)</f>
        <v>1.5</v>
      </c>
      <c r="I421" s="77">
        <f>VLOOKUP(Tab_ConsoBar[[#This Row],[Boissons]],TabListeProduits[],2,0)</f>
        <v>0.5</v>
      </c>
      <c r="J421" s="77">
        <f>(Tab_ConsoBar[[#This Row],[Prix de vente]]-Tab_ConsoBar[[#This Row],[Prix Achat]])*Tab_ConsoBar[[#This Row],[Boissons Consommées]]</f>
        <v>13</v>
      </c>
      <c r="K421" s="76">
        <f>Tab_ConsoBar[[#This Row],[Boissons Consommées]]*Tab_ConsoBar[[#This Row],[Prix de vente]]</f>
        <v>19.5</v>
      </c>
      <c r="L421" s="75" t="str">
        <f>TEXT(Tab_ConsoBar[[#This Row],[Date]],"mmmm")</f>
        <v>septembre</v>
      </c>
      <c r="M421" s="75">
        <f>YEAR(Tab_ConsoBar[[#This Row],[Date]])</f>
        <v>2024</v>
      </c>
    </row>
    <row r="422" spans="1:13" x14ac:dyDescent="0.3">
      <c r="A422">
        <v>420</v>
      </c>
      <c r="B422" s="47" t="s">
        <v>98</v>
      </c>
      <c r="C422" t="s">
        <v>10</v>
      </c>
      <c r="D422">
        <v>18</v>
      </c>
      <c r="E422">
        <v>28</v>
      </c>
      <c r="F422">
        <v>19</v>
      </c>
      <c r="G422" s="75">
        <f t="shared" si="8"/>
        <v>9</v>
      </c>
      <c r="H422" s="76">
        <f>VLOOKUP(Tab_ConsoBar[[#This Row],[Boissons]],TabListeProduits[],3,0)</f>
        <v>1.5</v>
      </c>
      <c r="I422" s="77">
        <f>VLOOKUP(Tab_ConsoBar[[#This Row],[Boissons]],TabListeProduits[],2,0)</f>
        <v>0.56999999999999995</v>
      </c>
      <c r="J422" s="77">
        <f>(Tab_ConsoBar[[#This Row],[Prix de vente]]-Tab_ConsoBar[[#This Row],[Prix Achat]])*Tab_ConsoBar[[#This Row],[Boissons Consommées]]</f>
        <v>8.370000000000001</v>
      </c>
      <c r="K422" s="76">
        <f>Tab_ConsoBar[[#This Row],[Boissons Consommées]]*Tab_ConsoBar[[#This Row],[Prix de vente]]</f>
        <v>13.5</v>
      </c>
      <c r="L422" s="75" t="str">
        <f>TEXT(Tab_ConsoBar[[#This Row],[Date]],"mmmm")</f>
        <v>septembre</v>
      </c>
      <c r="M422" s="75">
        <f>YEAR(Tab_ConsoBar[[#This Row],[Date]])</f>
        <v>2024</v>
      </c>
    </row>
    <row r="423" spans="1:13" x14ac:dyDescent="0.3">
      <c r="A423">
        <v>421</v>
      </c>
      <c r="B423" s="47" t="s">
        <v>98</v>
      </c>
      <c r="C423" t="s">
        <v>11</v>
      </c>
      <c r="D423">
        <v>0</v>
      </c>
      <c r="E423">
        <v>12</v>
      </c>
      <c r="F423">
        <v>36</v>
      </c>
      <c r="G423" s="75">
        <f t="shared" si="8"/>
        <v>24</v>
      </c>
      <c r="H423" s="76">
        <f>VLOOKUP(Tab_ConsoBar[[#This Row],[Boissons]],TabListeProduits[],3,0)</f>
        <v>0.6</v>
      </c>
      <c r="I423" s="77">
        <f>VLOOKUP(Tab_ConsoBar[[#This Row],[Boissons]],TabListeProduits[],2,0)</f>
        <v>0.14000000000000001</v>
      </c>
      <c r="J423" s="77">
        <f>(Tab_ConsoBar[[#This Row],[Prix de vente]]-Tab_ConsoBar[[#This Row],[Prix Achat]])*Tab_ConsoBar[[#This Row],[Boissons Consommées]]</f>
        <v>11.04</v>
      </c>
      <c r="K423" s="76">
        <f>Tab_ConsoBar[[#This Row],[Boissons Consommées]]*Tab_ConsoBar[[#This Row],[Prix de vente]]</f>
        <v>14.399999999999999</v>
      </c>
      <c r="L423" s="75" t="str">
        <f>TEXT(Tab_ConsoBar[[#This Row],[Date]],"mmmm")</f>
        <v>septembre</v>
      </c>
      <c r="M423" s="75">
        <f>YEAR(Tab_ConsoBar[[#This Row],[Date]])</f>
        <v>2024</v>
      </c>
    </row>
    <row r="424" spans="1:13" x14ac:dyDescent="0.3">
      <c r="A424">
        <v>422</v>
      </c>
      <c r="B424" s="47" t="s">
        <v>98</v>
      </c>
      <c r="C424" t="s">
        <v>12</v>
      </c>
      <c r="D424">
        <v>4</v>
      </c>
      <c r="E424">
        <v>3</v>
      </c>
      <c r="F424">
        <v>0</v>
      </c>
      <c r="G424" s="75">
        <f t="shared" si="8"/>
        <v>1</v>
      </c>
      <c r="H424" s="76">
        <f>VLOOKUP(Tab_ConsoBar[[#This Row],[Boissons]],TabListeProduits[],3,0)</f>
        <v>10</v>
      </c>
      <c r="I424" s="77">
        <f>VLOOKUP(Tab_ConsoBar[[#This Row],[Boissons]],TabListeProduits[],2,0)</f>
        <v>7.56</v>
      </c>
      <c r="J424" s="77">
        <f>(Tab_ConsoBar[[#This Row],[Prix de vente]]-Tab_ConsoBar[[#This Row],[Prix Achat]])*Tab_ConsoBar[[#This Row],[Boissons Consommées]]</f>
        <v>2.4400000000000004</v>
      </c>
      <c r="K424" s="76">
        <f>Tab_ConsoBar[[#This Row],[Boissons Consommées]]*Tab_ConsoBar[[#This Row],[Prix de vente]]</f>
        <v>10</v>
      </c>
      <c r="L424" s="75" t="str">
        <f>TEXT(Tab_ConsoBar[[#This Row],[Date]],"mmmm")</f>
        <v>septembre</v>
      </c>
      <c r="M424" s="75">
        <f>YEAR(Tab_ConsoBar[[#This Row],[Date]])</f>
        <v>2024</v>
      </c>
    </row>
    <row r="425" spans="1:13" x14ac:dyDescent="0.3">
      <c r="A425">
        <v>423</v>
      </c>
      <c r="B425" s="47" t="s">
        <v>98</v>
      </c>
      <c r="C425" t="s">
        <v>13</v>
      </c>
      <c r="D425">
        <v>6</v>
      </c>
      <c r="E425">
        <v>15</v>
      </c>
      <c r="F425">
        <v>24</v>
      </c>
      <c r="G425" s="75">
        <f t="shared" si="8"/>
        <v>15</v>
      </c>
      <c r="H425" s="76">
        <f>VLOOKUP(Tab_ConsoBar[[#This Row],[Boissons]],TabListeProduits[],3,0)</f>
        <v>1.5</v>
      </c>
      <c r="I425" s="77">
        <f>VLOOKUP(Tab_ConsoBar[[#This Row],[Boissons]],TabListeProduits[],2,0)</f>
        <v>0.68</v>
      </c>
      <c r="J425" s="77">
        <f>(Tab_ConsoBar[[#This Row],[Prix de vente]]-Tab_ConsoBar[[#This Row],[Prix Achat]])*Tab_ConsoBar[[#This Row],[Boissons Consommées]]</f>
        <v>12.299999999999999</v>
      </c>
      <c r="K425" s="76">
        <f>Tab_ConsoBar[[#This Row],[Boissons Consommées]]*Tab_ConsoBar[[#This Row],[Prix de vente]]</f>
        <v>22.5</v>
      </c>
      <c r="L425" s="75" t="str">
        <f>TEXT(Tab_ConsoBar[[#This Row],[Date]],"mmmm")</f>
        <v>septembre</v>
      </c>
      <c r="M425" s="75">
        <f>YEAR(Tab_ConsoBar[[#This Row],[Date]])</f>
        <v>2024</v>
      </c>
    </row>
    <row r="426" spans="1:13" x14ac:dyDescent="0.3">
      <c r="A426">
        <v>424</v>
      </c>
      <c r="B426" s="47" t="s">
        <v>98</v>
      </c>
      <c r="C426" t="s">
        <v>14</v>
      </c>
      <c r="D426">
        <v>26</v>
      </c>
      <c r="E426">
        <v>26</v>
      </c>
      <c r="F426">
        <v>0</v>
      </c>
      <c r="G426" s="75">
        <f t="shared" si="8"/>
        <v>0</v>
      </c>
      <c r="H426" s="76">
        <f>VLOOKUP(Tab_ConsoBar[[#This Row],[Boissons]],TabListeProduits[],3,0)</f>
        <v>0.5</v>
      </c>
      <c r="I426" s="77">
        <f>VLOOKUP(Tab_ConsoBar[[#This Row],[Boissons]],TabListeProduits[],2,0)</f>
        <v>0.1</v>
      </c>
      <c r="J426" s="77">
        <f>(Tab_ConsoBar[[#This Row],[Prix de vente]]-Tab_ConsoBar[[#This Row],[Prix Achat]])*Tab_ConsoBar[[#This Row],[Boissons Consommées]]</f>
        <v>0</v>
      </c>
      <c r="K426" s="76">
        <f>Tab_ConsoBar[[#This Row],[Boissons Consommées]]*Tab_ConsoBar[[#This Row],[Prix de vente]]</f>
        <v>0</v>
      </c>
      <c r="L426" s="75" t="str">
        <f>TEXT(Tab_ConsoBar[[#This Row],[Date]],"mmmm")</f>
        <v>septembre</v>
      </c>
      <c r="M426" s="75">
        <f>YEAR(Tab_ConsoBar[[#This Row],[Date]])</f>
        <v>2024</v>
      </c>
    </row>
    <row r="427" spans="1:13" x14ac:dyDescent="0.3">
      <c r="A427">
        <v>425</v>
      </c>
      <c r="B427" s="47" t="s">
        <v>99</v>
      </c>
      <c r="C427" t="s">
        <v>23</v>
      </c>
      <c r="D427">
        <v>22</v>
      </c>
      <c r="E427">
        <v>24</v>
      </c>
      <c r="F427">
        <v>100</v>
      </c>
      <c r="G427" s="75">
        <f t="shared" ref="G427:G437" si="9">IF(OR(ISBLANK(C427)),"",D427-E427+F427)</f>
        <v>98</v>
      </c>
      <c r="H427" s="76">
        <f>VLOOKUP(Tab_ConsoBar[[#This Row],[Boissons]],TabListeProduits[],3,0)</f>
        <v>4.5</v>
      </c>
      <c r="I427" s="77">
        <f>VLOOKUP(Tab_ConsoBar[[#This Row],[Boissons]],TabListeProduits[],2,0)</f>
        <v>2.48</v>
      </c>
      <c r="J427" s="77">
        <f>(Tab_ConsoBar[[#This Row],[Prix de vente]]-Tab_ConsoBar[[#This Row],[Prix Achat]])*Tab_ConsoBar[[#This Row],[Boissons Consommées]]</f>
        <v>197.96</v>
      </c>
      <c r="K427" s="76">
        <f>Tab_ConsoBar[[#This Row],[Boissons Consommées]]*Tab_ConsoBar[[#This Row],[Prix de vente]]</f>
        <v>441</v>
      </c>
      <c r="L427" s="75" t="str">
        <f>TEXT(Tab_ConsoBar[[#This Row],[Date]],"mmmm")</f>
        <v>octobre</v>
      </c>
      <c r="M427" s="75">
        <f>YEAR(Tab_ConsoBar[[#This Row],[Date]])</f>
        <v>2024</v>
      </c>
    </row>
    <row r="428" spans="1:13" x14ac:dyDescent="0.3">
      <c r="A428">
        <v>426</v>
      </c>
      <c r="B428" s="47" t="s">
        <v>99</v>
      </c>
      <c r="C428" t="s">
        <v>93</v>
      </c>
      <c r="D428">
        <v>52</v>
      </c>
      <c r="E428">
        <v>25</v>
      </c>
      <c r="F428">
        <v>80</v>
      </c>
      <c r="G428" s="75">
        <f t="shared" si="9"/>
        <v>107</v>
      </c>
      <c r="H428" s="76">
        <f>VLOOKUP(Tab_ConsoBar[[#This Row],[Boissons]],TabListeProduits[],3,0)</f>
        <v>3</v>
      </c>
      <c r="I428" s="77">
        <f>VLOOKUP(Tab_ConsoBar[[#This Row],[Boissons]],TabListeProduits[],2,0)</f>
        <v>1.65</v>
      </c>
      <c r="J428" s="77">
        <f>(Tab_ConsoBar[[#This Row],[Prix de vente]]-Tab_ConsoBar[[#This Row],[Prix Achat]])*Tab_ConsoBar[[#This Row],[Boissons Consommées]]</f>
        <v>144.45000000000002</v>
      </c>
      <c r="K428" s="76">
        <f>Tab_ConsoBar[[#This Row],[Boissons Consommées]]*Tab_ConsoBar[[#This Row],[Prix de vente]]</f>
        <v>321</v>
      </c>
      <c r="L428" s="75" t="str">
        <f>TEXT(Tab_ConsoBar[[#This Row],[Date]],"mmmm")</f>
        <v>octobre</v>
      </c>
      <c r="M428" s="75">
        <f>YEAR(Tab_ConsoBar[[#This Row],[Date]])</f>
        <v>2024</v>
      </c>
    </row>
    <row r="429" spans="1:13" x14ac:dyDescent="0.3">
      <c r="A429">
        <v>427</v>
      </c>
      <c r="B429" s="47" t="s">
        <v>99</v>
      </c>
      <c r="C429" t="s">
        <v>5</v>
      </c>
      <c r="D429">
        <v>53.5</v>
      </c>
      <c r="E429">
        <v>28.5</v>
      </c>
      <c r="F429">
        <v>60</v>
      </c>
      <c r="G429" s="75">
        <f t="shared" si="9"/>
        <v>85</v>
      </c>
      <c r="H429" s="76">
        <f>VLOOKUP(Tab_ConsoBar[[#This Row],[Boissons]],TabListeProduits[],3,0)</f>
        <v>3</v>
      </c>
      <c r="I429" s="77">
        <f>VLOOKUP(Tab_ConsoBar[[#This Row],[Boissons]],TabListeProduits[],2,0)</f>
        <v>1.58</v>
      </c>
      <c r="J429" s="77">
        <f>(Tab_ConsoBar[[#This Row],[Prix de vente]]-Tab_ConsoBar[[#This Row],[Prix Achat]])*Tab_ConsoBar[[#This Row],[Boissons Consommées]]</f>
        <v>120.69999999999999</v>
      </c>
      <c r="K429" s="76">
        <f>Tab_ConsoBar[[#This Row],[Boissons Consommées]]*Tab_ConsoBar[[#This Row],[Prix de vente]]</f>
        <v>255</v>
      </c>
      <c r="L429" s="75" t="str">
        <f>TEXT(Tab_ConsoBar[[#This Row],[Date]],"mmmm")</f>
        <v>octobre</v>
      </c>
      <c r="M429" s="75">
        <f>YEAR(Tab_ConsoBar[[#This Row],[Date]])</f>
        <v>2024</v>
      </c>
    </row>
    <row r="430" spans="1:13" x14ac:dyDescent="0.3">
      <c r="A430">
        <v>428</v>
      </c>
      <c r="B430" s="47" t="s">
        <v>99</v>
      </c>
      <c r="C430" t="s">
        <v>3</v>
      </c>
      <c r="D430">
        <v>6.5</v>
      </c>
      <c r="E430">
        <v>4.5</v>
      </c>
      <c r="F430">
        <v>0</v>
      </c>
      <c r="G430" s="75">
        <f t="shared" si="9"/>
        <v>2</v>
      </c>
      <c r="H430" s="76">
        <f>VLOOKUP(Tab_ConsoBar[[#This Row],[Boissons]],TabListeProduits[],3,0)</f>
        <v>3</v>
      </c>
      <c r="I430" s="77">
        <f>VLOOKUP(Tab_ConsoBar[[#This Row],[Boissons]],TabListeProduits[],2,0)</f>
        <v>1.5</v>
      </c>
      <c r="J430" s="77">
        <f>(Tab_ConsoBar[[#This Row],[Prix de vente]]-Tab_ConsoBar[[#This Row],[Prix Achat]])*Tab_ConsoBar[[#This Row],[Boissons Consommées]]</f>
        <v>3</v>
      </c>
      <c r="K430" s="76">
        <f>Tab_ConsoBar[[#This Row],[Boissons Consommées]]*Tab_ConsoBar[[#This Row],[Prix de vente]]</f>
        <v>6</v>
      </c>
      <c r="L430" s="75" t="str">
        <f>TEXT(Tab_ConsoBar[[#This Row],[Date]],"mmmm")</f>
        <v>octobre</v>
      </c>
      <c r="M430" s="75">
        <f>YEAR(Tab_ConsoBar[[#This Row],[Date]])</f>
        <v>2024</v>
      </c>
    </row>
    <row r="431" spans="1:13" x14ac:dyDescent="0.3">
      <c r="A431">
        <v>429</v>
      </c>
      <c r="B431" s="47" t="s">
        <v>99</v>
      </c>
      <c r="C431" t="s">
        <v>7</v>
      </c>
      <c r="D431">
        <v>37</v>
      </c>
      <c r="E431">
        <v>33</v>
      </c>
      <c r="F431">
        <v>64</v>
      </c>
      <c r="G431" s="75">
        <f t="shared" si="9"/>
        <v>68</v>
      </c>
      <c r="H431" s="76">
        <f>VLOOKUP(Tab_ConsoBar[[#This Row],[Boissons]],TabListeProduits[],3,0)</f>
        <v>1.5</v>
      </c>
      <c r="I431" s="77">
        <f>VLOOKUP(Tab_ConsoBar[[#This Row],[Boissons]],TabListeProduits[],2,0)</f>
        <v>0.46</v>
      </c>
      <c r="J431" s="77">
        <f>(Tab_ConsoBar[[#This Row],[Prix de vente]]-Tab_ConsoBar[[#This Row],[Prix Achat]])*Tab_ConsoBar[[#This Row],[Boissons Consommées]]</f>
        <v>70.72</v>
      </c>
      <c r="K431" s="76">
        <f>Tab_ConsoBar[[#This Row],[Boissons Consommées]]*Tab_ConsoBar[[#This Row],[Prix de vente]]</f>
        <v>102</v>
      </c>
      <c r="L431" s="75" t="str">
        <f>TEXT(Tab_ConsoBar[[#This Row],[Date]],"mmmm")</f>
        <v>octobre</v>
      </c>
      <c r="M431" s="75">
        <f>YEAR(Tab_ConsoBar[[#This Row],[Date]])</f>
        <v>2024</v>
      </c>
    </row>
    <row r="432" spans="1:13" x14ac:dyDescent="0.3">
      <c r="A432">
        <v>430</v>
      </c>
      <c r="B432" s="47" t="s">
        <v>99</v>
      </c>
      <c r="C432" t="s">
        <v>8</v>
      </c>
      <c r="D432">
        <v>20</v>
      </c>
      <c r="E432">
        <v>11</v>
      </c>
      <c r="F432">
        <v>6</v>
      </c>
      <c r="G432" s="75">
        <f t="shared" si="9"/>
        <v>15</v>
      </c>
      <c r="H432" s="76">
        <f>VLOOKUP(Tab_ConsoBar[[#This Row],[Boissons]],TabListeProduits[],3,0)</f>
        <v>1.5</v>
      </c>
      <c r="I432" s="77">
        <f>VLOOKUP(Tab_ConsoBar[[#This Row],[Boissons]],TabListeProduits[],2,0)</f>
        <v>0.5</v>
      </c>
      <c r="J432" s="77">
        <f>(Tab_ConsoBar[[#This Row],[Prix de vente]]-Tab_ConsoBar[[#This Row],[Prix Achat]])*Tab_ConsoBar[[#This Row],[Boissons Consommées]]</f>
        <v>15</v>
      </c>
      <c r="K432" s="76">
        <f>Tab_ConsoBar[[#This Row],[Boissons Consommées]]*Tab_ConsoBar[[#This Row],[Prix de vente]]</f>
        <v>22.5</v>
      </c>
      <c r="L432" s="75" t="str">
        <f>TEXT(Tab_ConsoBar[[#This Row],[Date]],"mmmm")</f>
        <v>octobre</v>
      </c>
      <c r="M432" s="75">
        <f>YEAR(Tab_ConsoBar[[#This Row],[Date]])</f>
        <v>2024</v>
      </c>
    </row>
    <row r="433" spans="1:13" x14ac:dyDescent="0.3">
      <c r="A433">
        <v>431</v>
      </c>
      <c r="B433" s="47" t="s">
        <v>99</v>
      </c>
      <c r="C433" t="s">
        <v>10</v>
      </c>
      <c r="D433">
        <v>28</v>
      </c>
      <c r="E433">
        <v>20</v>
      </c>
      <c r="F433">
        <v>0</v>
      </c>
      <c r="G433" s="75">
        <f t="shared" si="9"/>
        <v>8</v>
      </c>
      <c r="H433" s="76">
        <f>VLOOKUP(Tab_ConsoBar[[#This Row],[Boissons]],TabListeProduits[],3,0)</f>
        <v>1.5</v>
      </c>
      <c r="I433" s="77">
        <f>VLOOKUP(Tab_ConsoBar[[#This Row],[Boissons]],TabListeProduits[],2,0)</f>
        <v>0.56999999999999995</v>
      </c>
      <c r="J433" s="77">
        <f>(Tab_ConsoBar[[#This Row],[Prix de vente]]-Tab_ConsoBar[[#This Row],[Prix Achat]])*Tab_ConsoBar[[#This Row],[Boissons Consommées]]</f>
        <v>7.44</v>
      </c>
      <c r="K433" s="76">
        <f>Tab_ConsoBar[[#This Row],[Boissons Consommées]]*Tab_ConsoBar[[#This Row],[Prix de vente]]</f>
        <v>12</v>
      </c>
      <c r="L433" s="75" t="str">
        <f>TEXT(Tab_ConsoBar[[#This Row],[Date]],"mmmm")</f>
        <v>octobre</v>
      </c>
      <c r="M433" s="75">
        <f>YEAR(Tab_ConsoBar[[#This Row],[Date]])</f>
        <v>2024</v>
      </c>
    </row>
    <row r="434" spans="1:13" x14ac:dyDescent="0.3">
      <c r="A434" s="75">
        <v>432</v>
      </c>
      <c r="B434" s="47" t="s">
        <v>99</v>
      </c>
      <c r="C434" t="s">
        <v>11</v>
      </c>
      <c r="D434">
        <v>12</v>
      </c>
      <c r="E434">
        <v>5</v>
      </c>
      <c r="F434">
        <v>24</v>
      </c>
      <c r="G434" s="75">
        <f t="shared" si="9"/>
        <v>31</v>
      </c>
      <c r="H434" s="76">
        <f>VLOOKUP(Tab_ConsoBar[[#This Row],[Boissons]],TabListeProduits[],3,0)</f>
        <v>0.6</v>
      </c>
      <c r="I434" s="77">
        <f>VLOOKUP(Tab_ConsoBar[[#This Row],[Boissons]],TabListeProduits[],2,0)</f>
        <v>0.14000000000000001</v>
      </c>
      <c r="J434" s="77">
        <f>(Tab_ConsoBar[[#This Row],[Prix de vente]]-Tab_ConsoBar[[#This Row],[Prix Achat]])*Tab_ConsoBar[[#This Row],[Boissons Consommées]]</f>
        <v>14.259999999999998</v>
      </c>
      <c r="K434" s="76">
        <f>Tab_ConsoBar[[#This Row],[Boissons Consommées]]*Tab_ConsoBar[[#This Row],[Prix de vente]]</f>
        <v>18.599999999999998</v>
      </c>
      <c r="L434" s="75" t="str">
        <f>TEXT(Tab_ConsoBar[[#This Row],[Date]],"mmmm")</f>
        <v>octobre</v>
      </c>
      <c r="M434" s="75">
        <f>YEAR(Tab_ConsoBar[[#This Row],[Date]])</f>
        <v>2024</v>
      </c>
    </row>
    <row r="435" spans="1:13" x14ac:dyDescent="0.3">
      <c r="A435" s="75">
        <v>433</v>
      </c>
      <c r="B435" s="47" t="s">
        <v>99</v>
      </c>
      <c r="C435" t="s">
        <v>12</v>
      </c>
      <c r="D435">
        <v>3</v>
      </c>
      <c r="E435">
        <v>10</v>
      </c>
      <c r="F435">
        <v>10</v>
      </c>
      <c r="G435" s="75">
        <f t="shared" si="9"/>
        <v>3</v>
      </c>
      <c r="H435" s="76">
        <f>VLOOKUP(Tab_ConsoBar[[#This Row],[Boissons]],TabListeProduits[],3,0)</f>
        <v>10</v>
      </c>
      <c r="I435" s="77">
        <f>VLOOKUP(Tab_ConsoBar[[#This Row],[Boissons]],TabListeProduits[],2,0)</f>
        <v>7.56</v>
      </c>
      <c r="J435" s="77">
        <f>(Tab_ConsoBar[[#This Row],[Prix de vente]]-Tab_ConsoBar[[#This Row],[Prix Achat]])*Tab_ConsoBar[[#This Row],[Boissons Consommées]]</f>
        <v>7.3200000000000012</v>
      </c>
      <c r="K435" s="76">
        <f>Tab_ConsoBar[[#This Row],[Boissons Consommées]]*Tab_ConsoBar[[#This Row],[Prix de vente]]</f>
        <v>30</v>
      </c>
      <c r="L435" s="75" t="str">
        <f>TEXT(Tab_ConsoBar[[#This Row],[Date]],"mmmm")</f>
        <v>octobre</v>
      </c>
      <c r="M435" s="75">
        <f>YEAR(Tab_ConsoBar[[#This Row],[Date]])</f>
        <v>2024</v>
      </c>
    </row>
    <row r="436" spans="1:13" x14ac:dyDescent="0.3">
      <c r="A436" s="75">
        <v>434</v>
      </c>
      <c r="B436" s="47" t="s">
        <v>99</v>
      </c>
      <c r="C436" t="s">
        <v>13</v>
      </c>
      <c r="D436">
        <v>15</v>
      </c>
      <c r="E436">
        <v>6</v>
      </c>
      <c r="F436">
        <v>6</v>
      </c>
      <c r="G436" s="75">
        <f t="shared" si="9"/>
        <v>15</v>
      </c>
      <c r="H436" s="76">
        <f>VLOOKUP(Tab_ConsoBar[[#This Row],[Boissons]],TabListeProduits[],3,0)</f>
        <v>1.5</v>
      </c>
      <c r="I436" s="77">
        <f>VLOOKUP(Tab_ConsoBar[[#This Row],[Boissons]],TabListeProduits[],2,0)</f>
        <v>0.68</v>
      </c>
      <c r="J436" s="77">
        <f>(Tab_ConsoBar[[#This Row],[Prix de vente]]-Tab_ConsoBar[[#This Row],[Prix Achat]])*Tab_ConsoBar[[#This Row],[Boissons Consommées]]</f>
        <v>12.299999999999999</v>
      </c>
      <c r="K436" s="76">
        <f>Tab_ConsoBar[[#This Row],[Boissons Consommées]]*Tab_ConsoBar[[#This Row],[Prix de vente]]</f>
        <v>22.5</v>
      </c>
      <c r="L436" s="75" t="str">
        <f>TEXT(Tab_ConsoBar[[#This Row],[Date]],"mmmm")</f>
        <v>octobre</v>
      </c>
      <c r="M436" s="75">
        <f>YEAR(Tab_ConsoBar[[#This Row],[Date]])</f>
        <v>2024</v>
      </c>
    </row>
    <row r="437" spans="1:13" x14ac:dyDescent="0.3">
      <c r="A437" s="75">
        <v>435</v>
      </c>
      <c r="B437" s="47" t="s">
        <v>99</v>
      </c>
      <c r="C437" t="s">
        <v>14</v>
      </c>
      <c r="D437">
        <v>26</v>
      </c>
      <c r="E437">
        <v>9</v>
      </c>
      <c r="F437">
        <v>0</v>
      </c>
      <c r="G437" s="75">
        <f t="shared" si="9"/>
        <v>17</v>
      </c>
      <c r="H437" s="76">
        <f>VLOOKUP(Tab_ConsoBar[[#This Row],[Boissons]],TabListeProduits[],3,0)</f>
        <v>0.5</v>
      </c>
      <c r="I437" s="77">
        <f>VLOOKUP(Tab_ConsoBar[[#This Row],[Boissons]],TabListeProduits[],2,0)</f>
        <v>0.1</v>
      </c>
      <c r="J437" s="77">
        <f>(Tab_ConsoBar[[#This Row],[Prix de vente]]-Tab_ConsoBar[[#This Row],[Prix Achat]])*Tab_ConsoBar[[#This Row],[Boissons Consommées]]</f>
        <v>6.8000000000000007</v>
      </c>
      <c r="K437" s="76">
        <f>Tab_ConsoBar[[#This Row],[Boissons Consommées]]*Tab_ConsoBar[[#This Row],[Prix de vente]]</f>
        <v>8.5</v>
      </c>
      <c r="L437" s="75" t="str">
        <f>TEXT(Tab_ConsoBar[[#This Row],[Date]],"mmmm")</f>
        <v>octobre</v>
      </c>
      <c r="M437" s="75">
        <f>YEAR(Tab_ConsoBar[[#This Row],[Date]])</f>
        <v>2024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Btn_Ajout_Boissons">
          <controlPr defaultSize="0" autoLine="0" r:id="rId4">
            <anchor moveWithCells="1">
              <from>
                <xdr:col>13</xdr:col>
                <xdr:colOff>121920</xdr:colOff>
                <xdr:row>1</xdr:row>
                <xdr:rowOff>60960</xdr:rowOff>
              </from>
              <to>
                <xdr:col>15</xdr:col>
                <xdr:colOff>449580</xdr:colOff>
                <xdr:row>1</xdr:row>
                <xdr:rowOff>411480</xdr:rowOff>
              </to>
            </anchor>
          </controlPr>
        </control>
      </mc:Choice>
      <mc:Fallback>
        <control shapeId="4097" r:id="rId3" name="Btn_Ajout_Boissons"/>
      </mc:Fallback>
    </mc:AlternateContent>
  </controls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24"/>
  <sheetViews>
    <sheetView workbookViewId="0">
      <selection activeCell="B10" sqref="B10"/>
    </sheetView>
  </sheetViews>
  <sheetFormatPr baseColWidth="10" defaultRowHeight="14.4" x14ac:dyDescent="0.3"/>
  <cols>
    <col min="1" max="1" width="15.6640625" bestFit="1" customWidth="1"/>
    <col min="2" max="2" width="12.5546875" bestFit="1" customWidth="1"/>
    <col min="3" max="3" width="14.88671875" bestFit="1" customWidth="1"/>
    <col min="5" max="5" width="13.88671875" bestFit="1" customWidth="1"/>
    <col min="6" max="6" width="17" customWidth="1"/>
  </cols>
  <sheetData>
    <row r="1" spans="1:12" ht="33" customHeight="1" x14ac:dyDescent="0.3"/>
    <row r="2" spans="1:12" ht="39.9" customHeight="1" x14ac:dyDescent="0.3">
      <c r="A2" s="1" t="s">
        <v>0</v>
      </c>
      <c r="B2" s="1" t="s">
        <v>1</v>
      </c>
      <c r="C2" s="1" t="s">
        <v>2</v>
      </c>
      <c r="D2" s="1"/>
    </row>
    <row r="3" spans="1:12" x14ac:dyDescent="0.3">
      <c r="A3" t="s">
        <v>21</v>
      </c>
      <c r="B3" s="2"/>
      <c r="C3" s="2"/>
      <c r="D3" s="2"/>
      <c r="E3" t="s">
        <v>92</v>
      </c>
      <c r="F3" s="47">
        <v>45143</v>
      </c>
    </row>
    <row r="4" spans="1:12" x14ac:dyDescent="0.3">
      <c r="A4" t="s">
        <v>22</v>
      </c>
      <c r="B4" s="4">
        <v>0.47</v>
      </c>
      <c r="C4" s="4">
        <v>1.5</v>
      </c>
      <c r="D4" s="2"/>
    </row>
    <row r="5" spans="1:12" x14ac:dyDescent="0.3">
      <c r="A5" t="s">
        <v>7</v>
      </c>
      <c r="B5" s="2">
        <v>0.46</v>
      </c>
      <c r="C5" s="2">
        <v>1.5</v>
      </c>
      <c r="D5" s="2"/>
    </row>
    <row r="6" spans="1:12" x14ac:dyDescent="0.3">
      <c r="A6" t="s">
        <v>18</v>
      </c>
      <c r="B6" s="2"/>
      <c r="C6" s="2"/>
      <c r="D6" s="2"/>
    </row>
    <row r="7" spans="1:12" x14ac:dyDescent="0.3">
      <c r="A7" t="s">
        <v>3</v>
      </c>
      <c r="B7" s="2">
        <v>1.5</v>
      </c>
      <c r="C7" s="2">
        <v>3</v>
      </c>
      <c r="D7" s="2"/>
    </row>
    <row r="8" spans="1:12" x14ac:dyDescent="0.3">
      <c r="A8" t="s">
        <v>14</v>
      </c>
      <c r="B8" s="2">
        <v>0.1</v>
      </c>
      <c r="C8" s="2">
        <v>0.5</v>
      </c>
      <c r="D8" s="2"/>
    </row>
    <row r="9" spans="1:12" x14ac:dyDescent="0.3">
      <c r="A9" t="s">
        <v>4</v>
      </c>
      <c r="B9" s="2">
        <v>6</v>
      </c>
      <c r="C9" s="2">
        <v>0</v>
      </c>
      <c r="D9" s="2"/>
    </row>
    <row r="10" spans="1:12" x14ac:dyDescent="0.3">
      <c r="A10" t="s">
        <v>17</v>
      </c>
      <c r="B10" s="2"/>
      <c r="C10" s="2">
        <v>1.5</v>
      </c>
      <c r="D10" s="2"/>
    </row>
    <row r="11" spans="1:12" x14ac:dyDescent="0.3">
      <c r="A11" t="s">
        <v>16</v>
      </c>
      <c r="B11" s="2">
        <v>3.12</v>
      </c>
      <c r="C11" s="2">
        <v>4</v>
      </c>
      <c r="D11" s="2"/>
    </row>
    <row r="12" spans="1:12" x14ac:dyDescent="0.3">
      <c r="A12" t="s">
        <v>10</v>
      </c>
      <c r="B12" s="2">
        <v>0.56999999999999995</v>
      </c>
      <c r="C12" s="2">
        <v>1.5</v>
      </c>
      <c r="D12" s="2"/>
    </row>
    <row r="13" spans="1:12" x14ac:dyDescent="0.3">
      <c r="A13" t="s">
        <v>15</v>
      </c>
      <c r="B13" s="2">
        <v>0.2</v>
      </c>
      <c r="C13" s="2">
        <v>1</v>
      </c>
      <c r="D13" s="2"/>
    </row>
    <row r="14" spans="1:12" x14ac:dyDescent="0.3">
      <c r="A14" t="s">
        <v>11</v>
      </c>
      <c r="B14" s="2">
        <v>0.14000000000000001</v>
      </c>
      <c r="C14" s="2">
        <v>0.6</v>
      </c>
      <c r="D14" s="2"/>
    </row>
    <row r="15" spans="1:12" x14ac:dyDescent="0.3">
      <c r="A15" t="s">
        <v>12</v>
      </c>
      <c r="B15" s="2">
        <v>7.56</v>
      </c>
      <c r="C15" s="2">
        <v>10</v>
      </c>
      <c r="D15" s="2"/>
      <c r="L15" s="3"/>
    </row>
    <row r="16" spans="1:12" x14ac:dyDescent="0.3">
      <c r="A16" t="s">
        <v>13</v>
      </c>
      <c r="B16" s="2">
        <v>0.68</v>
      </c>
      <c r="C16" s="2">
        <v>1.5</v>
      </c>
      <c r="D16" s="2"/>
    </row>
    <row r="17" spans="1:4" x14ac:dyDescent="0.3">
      <c r="A17" t="s">
        <v>19</v>
      </c>
      <c r="B17" s="2">
        <v>0.22</v>
      </c>
      <c r="C17" s="2">
        <v>1.5</v>
      </c>
      <c r="D17" s="2"/>
    </row>
    <row r="18" spans="1:4" x14ac:dyDescent="0.3">
      <c r="A18" t="s">
        <v>8</v>
      </c>
      <c r="B18" s="2">
        <v>0.5</v>
      </c>
      <c r="C18" s="2">
        <v>1.5</v>
      </c>
      <c r="D18" s="2"/>
    </row>
    <row r="19" spans="1:4" x14ac:dyDescent="0.3">
      <c r="A19" t="s">
        <v>20</v>
      </c>
      <c r="B19" s="2">
        <v>0</v>
      </c>
      <c r="C19" s="2">
        <v>0</v>
      </c>
      <c r="D19" s="2"/>
    </row>
    <row r="20" spans="1:4" x14ac:dyDescent="0.3">
      <c r="A20" t="s">
        <v>5</v>
      </c>
      <c r="B20" s="2">
        <v>1.58</v>
      </c>
      <c r="C20" s="2">
        <v>3</v>
      </c>
      <c r="D20" s="2"/>
    </row>
    <row r="21" spans="1:4" x14ac:dyDescent="0.3">
      <c r="A21" t="s">
        <v>93</v>
      </c>
      <c r="B21" s="2">
        <v>1.65</v>
      </c>
      <c r="C21" s="2">
        <v>3</v>
      </c>
      <c r="D21" s="2"/>
    </row>
    <row r="22" spans="1:4" x14ac:dyDescent="0.3">
      <c r="A22" t="s">
        <v>23</v>
      </c>
      <c r="B22" s="5">
        <v>2.48</v>
      </c>
      <c r="C22" s="5">
        <v>4.5</v>
      </c>
    </row>
    <row r="23" spans="1:4" x14ac:dyDescent="0.3">
      <c r="A23" t="s">
        <v>6</v>
      </c>
      <c r="B23" s="2">
        <v>0</v>
      </c>
      <c r="C23" s="2">
        <v>0</v>
      </c>
    </row>
    <row r="24" spans="1:4" x14ac:dyDescent="0.3">
      <c r="A24" t="s">
        <v>9</v>
      </c>
      <c r="B24" s="2">
        <v>0</v>
      </c>
      <c r="C24" s="2">
        <v>0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8"/>
  <sheetViews>
    <sheetView topLeftCell="A5" workbookViewId="0">
      <selection activeCell="A29" sqref="A29"/>
    </sheetView>
  </sheetViews>
  <sheetFormatPr baseColWidth="10" defaultRowHeight="14.4" x14ac:dyDescent="0.3"/>
  <cols>
    <col min="2" max="2" width="23" bestFit="1" customWidth="1"/>
  </cols>
  <sheetData>
    <row r="1" spans="1:2" ht="38.25" customHeight="1" x14ac:dyDescent="0.3"/>
    <row r="2" spans="1:2" ht="39.9" customHeight="1" x14ac:dyDescent="0.3">
      <c r="A2" t="s">
        <v>71</v>
      </c>
      <c r="B2" t="s">
        <v>79</v>
      </c>
    </row>
    <row r="3" spans="1:2" x14ac:dyDescent="0.3">
      <c r="A3">
        <v>1</v>
      </c>
      <c r="B3" t="s">
        <v>61</v>
      </c>
    </row>
    <row r="4" spans="1:2" x14ac:dyDescent="0.3">
      <c r="A4">
        <v>2</v>
      </c>
      <c r="B4" t="s">
        <v>62</v>
      </c>
    </row>
    <row r="5" spans="1:2" x14ac:dyDescent="0.3">
      <c r="A5">
        <v>3</v>
      </c>
      <c r="B5" t="s">
        <v>63</v>
      </c>
    </row>
    <row r="6" spans="1:2" x14ac:dyDescent="0.3">
      <c r="A6">
        <v>4</v>
      </c>
      <c r="B6" t="s">
        <v>64</v>
      </c>
    </row>
    <row r="7" spans="1:2" x14ac:dyDescent="0.3">
      <c r="A7">
        <v>5</v>
      </c>
      <c r="B7" t="s">
        <v>65</v>
      </c>
    </row>
    <row r="8" spans="1:2" x14ac:dyDescent="0.3">
      <c r="A8">
        <v>6</v>
      </c>
      <c r="B8" t="s">
        <v>66</v>
      </c>
    </row>
    <row r="9" spans="1:2" x14ac:dyDescent="0.3">
      <c r="A9">
        <v>7</v>
      </c>
      <c r="B9" t="s">
        <v>67</v>
      </c>
    </row>
    <row r="10" spans="1:2" x14ac:dyDescent="0.3">
      <c r="A10">
        <v>8</v>
      </c>
      <c r="B10" t="s">
        <v>68</v>
      </c>
    </row>
    <row r="11" spans="1:2" x14ac:dyDescent="0.3">
      <c r="A11">
        <v>9</v>
      </c>
      <c r="B11" t="s">
        <v>61</v>
      </c>
    </row>
    <row r="12" spans="1:2" x14ac:dyDescent="0.3">
      <c r="A12">
        <v>10</v>
      </c>
      <c r="B12" t="s">
        <v>62</v>
      </c>
    </row>
    <row r="13" spans="1:2" x14ac:dyDescent="0.3">
      <c r="A13">
        <v>11</v>
      </c>
      <c r="B13" t="s">
        <v>63</v>
      </c>
    </row>
    <row r="14" spans="1:2" x14ac:dyDescent="0.3">
      <c r="A14">
        <v>12</v>
      </c>
      <c r="B14" t="s">
        <v>64</v>
      </c>
    </row>
    <row r="15" spans="1:2" x14ac:dyDescent="0.3">
      <c r="A15">
        <v>13</v>
      </c>
      <c r="B15" t="s">
        <v>65</v>
      </c>
    </row>
    <row r="16" spans="1:2" x14ac:dyDescent="0.3">
      <c r="A16">
        <v>14</v>
      </c>
      <c r="B16" t="s">
        <v>88</v>
      </c>
    </row>
    <row r="17" spans="1:2" x14ac:dyDescent="0.3">
      <c r="A17">
        <v>15</v>
      </c>
      <c r="B17" t="s">
        <v>68</v>
      </c>
    </row>
    <row r="18" spans="1:2" x14ac:dyDescent="0.3">
      <c r="A18">
        <v>16</v>
      </c>
      <c r="B18" t="s">
        <v>80</v>
      </c>
    </row>
    <row r="19" spans="1:2" x14ac:dyDescent="0.3">
      <c r="A19">
        <v>17</v>
      </c>
      <c r="B19" t="s">
        <v>81</v>
      </c>
    </row>
    <row r="20" spans="1:2" x14ac:dyDescent="0.3">
      <c r="A20">
        <v>18</v>
      </c>
      <c r="B20" t="s">
        <v>82</v>
      </c>
    </row>
    <row r="21" spans="1:2" x14ac:dyDescent="0.3">
      <c r="A21">
        <v>19</v>
      </c>
      <c r="B21" t="s">
        <v>83</v>
      </c>
    </row>
    <row r="22" spans="1:2" x14ac:dyDescent="0.3">
      <c r="A22">
        <v>20</v>
      </c>
      <c r="B22" t="s">
        <v>84</v>
      </c>
    </row>
    <row r="23" spans="1:2" x14ac:dyDescent="0.3">
      <c r="A23">
        <v>21</v>
      </c>
      <c r="B23" t="s">
        <v>85</v>
      </c>
    </row>
    <row r="24" spans="1:2" x14ac:dyDescent="0.3">
      <c r="A24">
        <v>22</v>
      </c>
      <c r="B24" t="s">
        <v>86</v>
      </c>
    </row>
    <row r="25" spans="1:2" x14ac:dyDescent="0.3">
      <c r="A25">
        <v>23</v>
      </c>
      <c r="B25" t="s">
        <v>87</v>
      </c>
    </row>
    <row r="26" spans="1:2" x14ac:dyDescent="0.3">
      <c r="A26">
        <v>24</v>
      </c>
      <c r="B26" t="s">
        <v>91</v>
      </c>
    </row>
    <row r="27" spans="1:2" x14ac:dyDescent="0.3">
      <c r="A27">
        <v>25</v>
      </c>
      <c r="B27" t="s">
        <v>95</v>
      </c>
    </row>
    <row r="28" spans="1:2" x14ac:dyDescent="0.3">
      <c r="A28">
        <v>26</v>
      </c>
      <c r="B28" t="s">
        <v>114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1:J10"/>
  <sheetViews>
    <sheetView workbookViewId="0"/>
  </sheetViews>
  <sheetFormatPr baseColWidth="10" defaultRowHeight="14.4" x14ac:dyDescent="0.3"/>
  <cols>
    <col min="2" max="2" width="19" customWidth="1"/>
    <col min="3" max="3" width="18" customWidth="1"/>
    <col min="4" max="4" width="12.5546875" bestFit="1" customWidth="1"/>
    <col min="6" max="7" width="18" customWidth="1"/>
    <col min="9" max="9" width="20.88671875" customWidth="1"/>
    <col min="10" max="10" width="18" customWidth="1"/>
  </cols>
  <sheetData>
    <row r="1" spans="2:10" ht="39.9" customHeight="1" x14ac:dyDescent="0.3"/>
    <row r="2" spans="2:10" ht="112.5" customHeight="1" x14ac:dyDescent="0.3"/>
    <row r="3" spans="2:10" x14ac:dyDescent="0.3">
      <c r="B3" s="61" t="s">
        <v>90</v>
      </c>
      <c r="C3" t="s">
        <v>74</v>
      </c>
      <c r="F3" s="61" t="s">
        <v>68</v>
      </c>
      <c r="G3" t="s">
        <v>74</v>
      </c>
      <c r="I3" s="61" t="s">
        <v>89</v>
      </c>
      <c r="J3" t="s">
        <v>74</v>
      </c>
    </row>
    <row r="4" spans="2:10" x14ac:dyDescent="0.3">
      <c r="B4" s="62" t="s">
        <v>62</v>
      </c>
      <c r="C4" s="63">
        <v>36</v>
      </c>
      <c r="F4" s="62" t="s">
        <v>114</v>
      </c>
      <c r="G4" s="63">
        <v>18.239999999999998</v>
      </c>
      <c r="I4" s="62" t="s">
        <v>81</v>
      </c>
      <c r="J4" s="63">
        <v>89.04</v>
      </c>
    </row>
    <row r="5" spans="2:10" x14ac:dyDescent="0.3">
      <c r="B5" s="62" t="s">
        <v>63</v>
      </c>
      <c r="C5" s="63">
        <v>15</v>
      </c>
      <c r="F5" s="62" t="s">
        <v>73</v>
      </c>
      <c r="G5" s="63">
        <v>18.239999999999998</v>
      </c>
      <c r="I5" s="62" t="s">
        <v>83</v>
      </c>
      <c r="J5" s="63">
        <v>110.33</v>
      </c>
    </row>
    <row r="6" spans="2:10" x14ac:dyDescent="0.3">
      <c r="B6" s="62" t="s">
        <v>65</v>
      </c>
      <c r="C6" s="63">
        <v>37.9</v>
      </c>
      <c r="I6" s="62" t="s">
        <v>85</v>
      </c>
      <c r="J6" s="63">
        <v>29.5</v>
      </c>
    </row>
    <row r="7" spans="2:10" x14ac:dyDescent="0.3">
      <c r="B7" s="62" t="s">
        <v>64</v>
      </c>
      <c r="C7" s="63">
        <v>104</v>
      </c>
      <c r="I7" s="62" t="s">
        <v>87</v>
      </c>
      <c r="J7" s="63">
        <v>8</v>
      </c>
    </row>
    <row r="8" spans="2:10" x14ac:dyDescent="0.3">
      <c r="B8" s="62" t="s">
        <v>61</v>
      </c>
      <c r="C8" s="63">
        <v>1234.74</v>
      </c>
      <c r="I8" s="62" t="s">
        <v>80</v>
      </c>
      <c r="J8" s="63">
        <v>1149</v>
      </c>
    </row>
    <row r="9" spans="2:10" x14ac:dyDescent="0.3">
      <c r="B9" s="62" t="s">
        <v>73</v>
      </c>
      <c r="C9" s="63">
        <v>1427.64</v>
      </c>
      <c r="I9" s="62" t="s">
        <v>82</v>
      </c>
      <c r="J9" s="63">
        <v>562.5</v>
      </c>
    </row>
    <row r="10" spans="2:10" x14ac:dyDescent="0.3">
      <c r="I10" s="62" t="s">
        <v>73</v>
      </c>
      <c r="J10" s="63">
        <v>1948.37</v>
      </c>
    </row>
  </sheetData>
  <pageMargins left="0.7" right="0.7" top="0.75" bottom="0.75" header="0.3" footer="0.3"/>
  <pageSetup paperSize="9" orientation="portrait" horizontalDpi="0" verticalDpi="0" r:id="rId4"/>
  <drawing r:id="rId5"/>
  <legacyDrawing r:id="rId6"/>
  <controls>
    <mc:AlternateContent xmlns:mc="http://schemas.openxmlformats.org/markup-compatibility/2006">
      <mc:Choice Requires="x14">
        <control shapeId="10242" r:id="rId7" name="CommandButton1">
          <controlPr defaultSize="0" autoLine="0" r:id="rId8">
            <anchor moveWithCells="1">
              <from>
                <xdr:col>0</xdr:col>
                <xdr:colOff>304800</xdr:colOff>
                <xdr:row>1</xdr:row>
                <xdr:rowOff>922020</xdr:rowOff>
              </from>
              <to>
                <xdr:col>2</xdr:col>
                <xdr:colOff>106680</xdr:colOff>
                <xdr:row>1</xdr:row>
                <xdr:rowOff>1264920</xdr:rowOff>
              </to>
            </anchor>
          </controlPr>
        </control>
      </mc:Choice>
      <mc:Fallback>
        <control shapeId="10242" r:id="rId7" name="CommandButton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D16"/>
  <sheetViews>
    <sheetView workbookViewId="0">
      <selection activeCell="G10" sqref="G10"/>
    </sheetView>
  </sheetViews>
  <sheetFormatPr baseColWidth="10" defaultRowHeight="14.4" x14ac:dyDescent="0.3"/>
  <cols>
    <col min="2" max="2" width="19.5546875" customWidth="1"/>
    <col min="3" max="3" width="18.6640625" customWidth="1"/>
    <col min="4" max="4" width="17.109375" customWidth="1"/>
    <col min="5" max="5" width="16.88671875" bestFit="1" customWidth="1"/>
  </cols>
  <sheetData>
    <row r="1" spans="2:4" ht="39.9" customHeight="1" x14ac:dyDescent="0.3"/>
    <row r="2" spans="2:4" ht="65.25" customHeight="1" x14ac:dyDescent="0.3"/>
    <row r="3" spans="2:4" ht="54.75" customHeight="1" x14ac:dyDescent="0.3"/>
    <row r="4" spans="2:4" x14ac:dyDescent="0.3">
      <c r="B4" s="61" t="s">
        <v>72</v>
      </c>
      <c r="C4" t="s">
        <v>77</v>
      </c>
      <c r="D4" t="s">
        <v>78</v>
      </c>
    </row>
    <row r="5" spans="2:4" x14ac:dyDescent="0.3">
      <c r="B5" s="62" t="s">
        <v>7</v>
      </c>
      <c r="C5" s="75">
        <v>68</v>
      </c>
      <c r="D5" s="63">
        <v>102</v>
      </c>
    </row>
    <row r="6" spans="2:4" x14ac:dyDescent="0.3">
      <c r="B6" s="62" t="s">
        <v>3</v>
      </c>
      <c r="C6" s="75">
        <v>2</v>
      </c>
      <c r="D6" s="63">
        <v>6</v>
      </c>
    </row>
    <row r="7" spans="2:4" x14ac:dyDescent="0.3">
      <c r="B7" s="62" t="s">
        <v>14</v>
      </c>
      <c r="C7" s="75">
        <v>17</v>
      </c>
      <c r="D7" s="63">
        <v>8.5</v>
      </c>
    </row>
    <row r="8" spans="2:4" x14ac:dyDescent="0.3">
      <c r="B8" s="62" t="s">
        <v>10</v>
      </c>
      <c r="C8" s="75">
        <v>8</v>
      </c>
      <c r="D8" s="63">
        <v>12</v>
      </c>
    </row>
    <row r="9" spans="2:4" x14ac:dyDescent="0.3">
      <c r="B9" s="62" t="s">
        <v>11</v>
      </c>
      <c r="C9" s="75">
        <v>31</v>
      </c>
      <c r="D9" s="63">
        <v>18.599999999999998</v>
      </c>
    </row>
    <row r="10" spans="2:4" x14ac:dyDescent="0.3">
      <c r="B10" s="62" t="s">
        <v>12</v>
      </c>
      <c r="C10" s="75">
        <v>3</v>
      </c>
      <c r="D10" s="63">
        <v>30</v>
      </c>
    </row>
    <row r="11" spans="2:4" x14ac:dyDescent="0.3">
      <c r="B11" s="62" t="s">
        <v>13</v>
      </c>
      <c r="C11" s="75">
        <v>15</v>
      </c>
      <c r="D11" s="63">
        <v>22.5</v>
      </c>
    </row>
    <row r="12" spans="2:4" x14ac:dyDescent="0.3">
      <c r="B12" s="62" t="s">
        <v>8</v>
      </c>
      <c r="C12" s="75">
        <v>15</v>
      </c>
      <c r="D12" s="63">
        <v>22.5</v>
      </c>
    </row>
    <row r="13" spans="2:4" x14ac:dyDescent="0.3">
      <c r="B13" s="62" t="s">
        <v>5</v>
      </c>
      <c r="C13" s="75">
        <v>85</v>
      </c>
      <c r="D13" s="63">
        <v>255</v>
      </c>
    </row>
    <row r="14" spans="2:4" x14ac:dyDescent="0.3">
      <c r="B14" s="62" t="s">
        <v>23</v>
      </c>
      <c r="C14" s="75">
        <v>98</v>
      </c>
      <c r="D14" s="63">
        <v>441</v>
      </c>
    </row>
    <row r="15" spans="2:4" x14ac:dyDescent="0.3">
      <c r="B15" s="62" t="s">
        <v>93</v>
      </c>
      <c r="C15" s="75">
        <v>107</v>
      </c>
      <c r="D15" s="63">
        <v>321</v>
      </c>
    </row>
    <row r="16" spans="2:4" x14ac:dyDescent="0.3">
      <c r="B16" s="62" t="s">
        <v>73</v>
      </c>
      <c r="C16" s="75">
        <v>449</v>
      </c>
      <c r="D16" s="63">
        <v>1239.0999999999999</v>
      </c>
    </row>
  </sheetData>
  <pageMargins left="0.7" right="0.7" top="0.75" bottom="0.75" header="0.3" footer="0.3"/>
  <pageSetup paperSize="9" orientation="portrait" horizontalDpi="0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9</vt:i4>
      </vt:variant>
    </vt:vector>
  </HeadingPairs>
  <TitlesOfParts>
    <vt:vector size="18" baseType="lpstr">
      <vt:lpstr>Accueil</vt:lpstr>
      <vt:lpstr>Feuil2</vt:lpstr>
      <vt:lpstr>RecetteBar</vt:lpstr>
      <vt:lpstr>Monnaie</vt:lpstr>
      <vt:lpstr>Conso_Bar</vt:lpstr>
      <vt:lpstr>Listes</vt:lpstr>
      <vt:lpstr>ListeRecette</vt:lpstr>
      <vt:lpstr>TcdRecetteBar</vt:lpstr>
      <vt:lpstr>TcdConsoFrigo</vt:lpstr>
      <vt:lpstr>Accueil</vt:lpstr>
      <vt:lpstr>Conso_Bar</vt:lpstr>
      <vt:lpstr>LibelleRecette</vt:lpstr>
      <vt:lpstr>ListeRecette</vt:lpstr>
      <vt:lpstr>Listes</vt:lpstr>
      <vt:lpstr>Monnaie</vt:lpstr>
      <vt:lpstr>produits</vt:lpstr>
      <vt:lpstr>RecetteBar</vt:lpstr>
      <vt:lpstr>TcdRecetteBar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AFEH56</cp:lastModifiedBy>
  <dcterms:created xsi:type="dcterms:W3CDTF">2023-03-08T17:37:49Z</dcterms:created>
  <dcterms:modified xsi:type="dcterms:W3CDTF">2024-11-10T18:02:33Z</dcterms:modified>
</cp:coreProperties>
</file>