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20" yWindow="-120" windowWidth="23256" windowHeight="13176" tabRatio="838"/>
  </bookViews>
  <sheets>
    <sheet name="Registre" sheetId="32" r:id="rId1"/>
    <sheet name="Bilan Financier" sheetId="16" r:id="rId2"/>
    <sheet name="Attestation" sheetId="17" state="hidden" r:id="rId3"/>
    <sheet name="Fiche membres" sheetId="20" state="hidden" r:id="rId4"/>
    <sheet name="Data" sheetId="1" r:id="rId5"/>
    <sheet name="Recherche" sheetId="31" r:id="rId6"/>
  </sheets>
  <functionGroups builtInGroupCount="17"/>
  <externalReferences>
    <externalReference r:id="rId7"/>
    <externalReference r:id="rId8"/>
  </externalReferences>
  <definedNames>
    <definedName name="compte">'[1]Bilan ouverture'!$A$18:$A$49</definedName>
    <definedName name="comptes">'[1]Bilan ouverture'!$A$18:$A$50</definedName>
    <definedName name="Credit">Data!$A$19:$A$28</definedName>
    <definedName name="d.comptes">Data!$A$2:$A$28</definedName>
    <definedName name="date">[1]Journal!$O$1:$O$365</definedName>
    <definedName name="Debit">Data!$A$2:$A$18</definedName>
    <definedName name="toto">[2]!t_Comptes[LIBELLES]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16" l="1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4" i="16"/>
  <c r="E27" i="16"/>
  <c r="C24" i="16"/>
  <c r="C25" i="16"/>
  <c r="C26" i="16"/>
  <c r="C16" i="16"/>
  <c r="C17" i="16"/>
  <c r="C18" i="16"/>
  <c r="C19" i="16"/>
  <c r="C20" i="16"/>
  <c r="C21" i="16"/>
  <c r="C22" i="16"/>
  <c r="C23" i="16"/>
  <c r="C15" i="16"/>
  <c r="C7" i="32" l="1"/>
  <c r="C8" i="32"/>
  <c r="C9" i="32"/>
  <c r="C10" i="32"/>
  <c r="C11" i="32"/>
  <c r="C12" i="32"/>
  <c r="C13" i="32"/>
  <c r="C14" i="32"/>
  <c r="C15" i="32"/>
  <c r="C16" i="32"/>
  <c r="C17" i="32"/>
  <c r="C18" i="32"/>
  <c r="C19" i="32"/>
  <c r="C20" i="32"/>
  <c r="C21" i="32"/>
  <c r="C22" i="32"/>
  <c r="C23" i="32"/>
  <c r="C24" i="32"/>
  <c r="C25" i="32"/>
  <c r="C26" i="32"/>
  <c r="C27" i="32"/>
  <c r="C28" i="32"/>
  <c r="C29" i="32"/>
  <c r="C30" i="32"/>
  <c r="C31" i="32"/>
  <c r="C32" i="32"/>
  <c r="C33" i="32"/>
  <c r="C34" i="32"/>
  <c r="C35" i="32"/>
  <c r="C36" i="32"/>
  <c r="C37" i="32"/>
  <c r="C38" i="32"/>
  <c r="C39" i="32"/>
  <c r="C40" i="32"/>
  <c r="C41" i="32"/>
  <c r="C42" i="32"/>
  <c r="C43" i="32"/>
  <c r="C44" i="32"/>
  <c r="C45" i="32"/>
  <c r="C46" i="32"/>
  <c r="C47" i="32"/>
  <c r="C6" i="32"/>
  <c r="I4" i="32" l="1"/>
  <c r="J4" i="32"/>
  <c r="K4" i="32"/>
  <c r="L4" i="32"/>
  <c r="M4" i="32"/>
  <c r="N4" i="32"/>
  <c r="O4" i="32"/>
  <c r="P4" i="32"/>
  <c r="Q4" i="32"/>
  <c r="R4" i="32"/>
  <c r="S4" i="32"/>
  <c r="T4" i="32"/>
  <c r="U4" i="32"/>
  <c r="V4" i="32"/>
  <c r="W4" i="32"/>
  <c r="H4" i="32"/>
  <c r="G4" i="32"/>
  <c r="I3" i="32" l="1"/>
  <c r="G3" i="32"/>
  <c r="B18" i="31" l="1"/>
  <c r="B8" i="31"/>
  <c r="B7" i="31"/>
  <c r="B6" i="31"/>
  <c r="B5" i="31"/>
  <c r="B4" i="31"/>
  <c r="B3" i="31"/>
  <c r="D29" i="20" l="1"/>
  <c r="C29" i="20"/>
  <c r="C23" i="20"/>
  <c r="C21" i="20"/>
  <c r="C19" i="20"/>
  <c r="C17" i="20"/>
  <c r="C15" i="20"/>
  <c r="C13" i="20"/>
  <c r="D13" i="20"/>
  <c r="C12" i="20"/>
  <c r="C6" i="20" l="1"/>
  <c r="B29" i="17" l="1"/>
  <c r="B24" i="17"/>
  <c r="B27" i="17"/>
  <c r="D25" i="17"/>
  <c r="G30" i="17"/>
  <c r="B25" i="17"/>
  <c r="D29" i="17"/>
  <c r="C25" i="20" l="1"/>
  <c r="C27" i="20" l="1"/>
  <c r="B41" i="17"/>
  <c r="B42" i="17" l="1"/>
  <c r="A29" i="17" l="1"/>
  <c r="F1" i="16" l="1"/>
  <c r="A1" i="16"/>
  <c r="J47" i="16"/>
  <c r="H47" i="16"/>
  <c r="E47" i="16"/>
  <c r="C47" i="16" l="1"/>
  <c r="C49" i="16" s="1"/>
</calcChain>
</file>

<file path=xl/comments1.xml><?xml version="1.0" encoding="utf-8"?>
<comments xmlns="http://schemas.openxmlformats.org/spreadsheetml/2006/main">
  <authors>
    <author>BERTHAUD Jean-Charles</author>
  </authors>
  <commentList>
    <comment ref="E29" authorId="0">
      <text>
        <r>
          <rPr>
            <b/>
            <sz val="9"/>
            <color indexed="81"/>
            <rFont val="Tahoma"/>
            <family val="2"/>
          </rPr>
          <t>Thierry ROSE</t>
        </r>
      </text>
    </comment>
  </commentList>
</comments>
</file>

<file path=xl/sharedStrings.xml><?xml version="1.0" encoding="utf-8"?>
<sst xmlns="http://schemas.openxmlformats.org/spreadsheetml/2006/main" count="417" uniqueCount="222">
  <si>
    <t>CODES</t>
  </si>
  <si>
    <t>Produits exceptionnels</t>
  </si>
  <si>
    <t>Dons</t>
  </si>
  <si>
    <t>Intérêts bancaires</t>
  </si>
  <si>
    <t>Achats matériels</t>
  </si>
  <si>
    <t>Fournitures administratives</t>
  </si>
  <si>
    <t>Locations</t>
  </si>
  <si>
    <t>Entretien matériels</t>
  </si>
  <si>
    <t>Assurances</t>
  </si>
  <si>
    <t>Frais postaux</t>
  </si>
  <si>
    <t>Relations publiques</t>
  </si>
  <si>
    <t>Hébergement</t>
  </si>
  <si>
    <t>Frais bancaires</t>
  </si>
  <si>
    <t>Frais divers</t>
  </si>
  <si>
    <t>Achats licences</t>
  </si>
  <si>
    <t>T R E S O R E R I E</t>
  </si>
  <si>
    <t>PRODUITS</t>
  </si>
  <si>
    <t>CHARGES</t>
  </si>
  <si>
    <t>DATES</t>
  </si>
  <si>
    <t>LIBELLES</t>
  </si>
  <si>
    <t>BANQUE</t>
  </si>
  <si>
    <t>CAISSE</t>
  </si>
  <si>
    <t>Fourn. admin.</t>
  </si>
  <si>
    <t>SOLDE FIN DE PERIODE</t>
  </si>
  <si>
    <t>TOTAUX</t>
  </si>
  <si>
    <t>FFAM</t>
  </si>
  <si>
    <t>N° matricule</t>
  </si>
  <si>
    <t>Adresse</t>
  </si>
  <si>
    <t>Date de naissance</t>
  </si>
  <si>
    <t>Cadeaux-récompenses</t>
  </si>
  <si>
    <t>Age</t>
  </si>
  <si>
    <t>AMCB</t>
  </si>
  <si>
    <t>BUDGET PREVISIONNEL 2022</t>
  </si>
  <si>
    <t>Report à nouveau 13/11/2020…</t>
  </si>
  <si>
    <t>DESIGNATION</t>
  </si>
  <si>
    <t>RECETTES</t>
  </si>
  <si>
    <t>DEPENSES</t>
  </si>
  <si>
    <t xml:space="preserve">Recettes manifestation </t>
  </si>
  <si>
    <t>Recettes manifestation</t>
  </si>
  <si>
    <t>Recette guichets</t>
  </si>
  <si>
    <t>Subvention Conseil Régional</t>
  </si>
  <si>
    <t>Subvention Conseil Général</t>
  </si>
  <si>
    <t xml:space="preserve">Subvention Mairie </t>
  </si>
  <si>
    <t>Licences</t>
  </si>
  <si>
    <t>Cartes</t>
  </si>
  <si>
    <t xml:space="preserve">Achats matières premières </t>
  </si>
  <si>
    <t>Achats matériels Club</t>
  </si>
  <si>
    <t xml:space="preserve">Ecole de formation </t>
  </si>
  <si>
    <t>Ecole de formation</t>
  </si>
  <si>
    <t>Organisation sous-traitées</t>
  </si>
  <si>
    <t>Locations terrain</t>
  </si>
  <si>
    <t>Entretien matériel</t>
  </si>
  <si>
    <t xml:space="preserve">Assurances </t>
  </si>
  <si>
    <t>Assurance</t>
  </si>
  <si>
    <t>Cadeaux et récompenses</t>
  </si>
  <si>
    <t xml:space="preserve">Frais restauration-déplacement  </t>
  </si>
  <si>
    <t xml:space="preserve"> SITE INTERNET</t>
  </si>
  <si>
    <t>Cotis FFAM-CRAM-CDAM</t>
  </si>
  <si>
    <t xml:space="preserve">Charges exceptionnelles </t>
  </si>
  <si>
    <t>Charges exceptionnelles</t>
  </si>
  <si>
    <t>Solde  excèdent</t>
  </si>
  <si>
    <t xml:space="preserve">ENCOURS subventions </t>
  </si>
  <si>
    <t xml:space="preserve">ENCOURS charges </t>
  </si>
  <si>
    <t>Régularisations</t>
  </si>
  <si>
    <t>TELETHON?</t>
  </si>
  <si>
    <t>Divers</t>
  </si>
  <si>
    <t xml:space="preserve">Report à nouveau année + n-1 </t>
  </si>
  <si>
    <t>Solde Compte courant</t>
  </si>
  <si>
    <t xml:space="preserve">Caisse numéraires </t>
  </si>
  <si>
    <t>d°</t>
  </si>
  <si>
    <t>Compte épargne</t>
  </si>
  <si>
    <t>Actions sociales</t>
  </si>
  <si>
    <t>BILAN CONSOLIDE 2021</t>
  </si>
  <si>
    <r>
      <t xml:space="preserve">Subvention </t>
    </r>
    <r>
      <rPr>
        <b/>
        <sz val="10"/>
        <color theme="1"/>
        <rFont val="Calibri"/>
        <family val="2"/>
        <scheme val="minor"/>
      </rPr>
      <t xml:space="preserve">COM SAUVETERRE </t>
    </r>
  </si>
  <si>
    <r>
      <t xml:space="preserve">Subvention </t>
    </r>
    <r>
      <rPr>
        <b/>
        <sz val="10"/>
        <color theme="1"/>
        <rFont val="Calibri"/>
        <family val="2"/>
        <scheme val="minor"/>
      </rPr>
      <t>COM SAUVETERRE</t>
    </r>
  </si>
  <si>
    <r>
      <t xml:space="preserve">Subvention </t>
    </r>
    <r>
      <rPr>
        <b/>
        <sz val="10"/>
        <color theme="1"/>
        <rFont val="Calibri"/>
        <family val="2"/>
        <scheme val="minor"/>
      </rPr>
      <t xml:space="preserve">Mairie </t>
    </r>
  </si>
  <si>
    <r>
      <t xml:space="preserve">Achats matières premières </t>
    </r>
    <r>
      <rPr>
        <b/>
        <sz val="10"/>
        <color theme="1"/>
        <rFont val="Calibri"/>
        <family val="2"/>
        <scheme val="minor"/>
      </rPr>
      <t>Carburant</t>
    </r>
  </si>
  <si>
    <r>
      <t xml:space="preserve">Entretien matériel </t>
    </r>
    <r>
      <rPr>
        <sz val="10"/>
        <color rgb="FFFF0000"/>
        <rFont val="Calibri"/>
        <family val="2"/>
        <scheme val="minor"/>
      </rPr>
      <t>TONDEUSE</t>
    </r>
  </si>
  <si>
    <r>
      <t xml:space="preserve">Cadeaux et récompenses </t>
    </r>
    <r>
      <rPr>
        <sz val="10"/>
        <color rgb="FFFF0000"/>
        <rFont val="Calibri"/>
        <family val="2"/>
        <scheme val="minor"/>
      </rPr>
      <t xml:space="preserve"> Patrick</t>
    </r>
  </si>
  <si>
    <r>
      <t xml:space="preserve">Frais restauration-déplacement </t>
    </r>
    <r>
      <rPr>
        <b/>
        <sz val="10"/>
        <color theme="1"/>
        <rFont val="Calibri"/>
        <family val="2"/>
        <scheme val="minor"/>
      </rPr>
      <t>MEETING/Blasimonade</t>
    </r>
  </si>
  <si>
    <r>
      <t xml:space="preserve">Cartes </t>
    </r>
    <r>
      <rPr>
        <sz val="10"/>
        <color rgb="FF00B0F0"/>
        <rFont val="Calibri"/>
        <family val="2"/>
        <scheme val="minor"/>
      </rPr>
      <t>(45 Adherants)</t>
    </r>
    <r>
      <rPr>
        <sz val="10"/>
        <color rgb="FFFF0000"/>
        <rFont val="Calibri"/>
        <family val="2"/>
        <scheme val="minor"/>
      </rPr>
      <t xml:space="preserve"> </t>
    </r>
  </si>
  <si>
    <t>Désignations</t>
  </si>
  <si>
    <t>Déplacements</t>
  </si>
  <si>
    <t>Je soussigné(e),</t>
  </si>
  <si>
    <t>Atteste que:</t>
  </si>
  <si>
    <t>en</t>
  </si>
  <si>
    <t>Fait à:</t>
  </si>
  <si>
    <t>Matricule N°:</t>
  </si>
  <si>
    <t>M. BERTHAUD Jean-Charles</t>
  </si>
  <si>
    <t>le</t>
  </si>
  <si>
    <t xml:space="preserve">Le, </t>
  </si>
  <si>
    <t>Cette attestation a été établie pour servir et valoir ce que de droit.</t>
  </si>
  <si>
    <t>15 Place de la République</t>
  </si>
  <si>
    <t>AéroModèle Club de Blasimon</t>
  </si>
  <si>
    <t>FICHE MEMBRE</t>
  </si>
  <si>
    <t>E-Mail</t>
  </si>
  <si>
    <t>N° License FFAM</t>
  </si>
  <si>
    <t>Téléphone fixe</t>
  </si>
  <si>
    <t>Téléphone portable</t>
  </si>
  <si>
    <t>Discipline au club</t>
  </si>
  <si>
    <t>Montant licence</t>
  </si>
  <si>
    <t>Nom et prénom</t>
  </si>
  <si>
    <t>Cotisations</t>
  </si>
  <si>
    <t>Subventions</t>
  </si>
  <si>
    <t>demeurant:</t>
  </si>
  <si>
    <t>Trésorier de l'AEROMODELE CLUB de BLASIMON</t>
  </si>
  <si>
    <t>à l'association "AEROMODELE CLUB de BLASIMON"</t>
  </si>
  <si>
    <t>33540 BLASIMON</t>
  </si>
  <si>
    <t>Hébergement Internet</t>
  </si>
  <si>
    <t>Location terrain</t>
  </si>
  <si>
    <t>Assurance Club</t>
  </si>
  <si>
    <t>Mme HERPIN Fabienne</t>
  </si>
  <si>
    <t>pour le règlement de sa cotisation 2023</t>
  </si>
  <si>
    <t>Mlle DELLIER Elisa</t>
  </si>
  <si>
    <t>Achats Club</t>
  </si>
  <si>
    <t>Ventes Club</t>
  </si>
  <si>
    <t>P</t>
  </si>
  <si>
    <t>Location matériels</t>
  </si>
  <si>
    <t>OK</t>
  </si>
  <si>
    <t>Entretien terrain</t>
  </si>
  <si>
    <t>Paiements cotisations club en espèces     (3)</t>
  </si>
  <si>
    <t>X</t>
  </si>
  <si>
    <t>Remise chèque N°4002074 cotisations club  (4)</t>
  </si>
  <si>
    <t>Remise chèque N°4797812 cotisations club  (7)</t>
  </si>
  <si>
    <t>Remise chèque N°4797813 cotisations club  (1)</t>
  </si>
  <si>
    <t>Remise chèque N°4797809 cotisations club  (1)</t>
  </si>
  <si>
    <t>Remise chèque N°2130697 Vente Club 2 lipos</t>
  </si>
  <si>
    <t>Remise chèque N°2130704 cotisations club  (2)</t>
  </si>
  <si>
    <t xml:space="preserve">Prélèvement assurance Club 2024 MAIF </t>
  </si>
  <si>
    <t>Remise chèque N° 2130698 cotisations club   (1)</t>
  </si>
  <si>
    <t>Paiement cotisation club par virement (1)</t>
  </si>
  <si>
    <t>Paiement cotisation Club en Espèces (1)</t>
  </si>
  <si>
    <t>Vente matériels Club</t>
  </si>
  <si>
    <t>Recettes manifestations</t>
  </si>
  <si>
    <t xml:space="preserve">Achats matériels club </t>
  </si>
  <si>
    <t>Règlement abonnement OVH</t>
  </si>
  <si>
    <t>Boissons pour galettes des rois</t>
  </si>
  <si>
    <t>Achat matières premières</t>
  </si>
  <si>
    <t>Frais restauration-déplacements-Meetings</t>
  </si>
  <si>
    <t>Vente produits club</t>
  </si>
  <si>
    <t>Cotisations Club</t>
  </si>
  <si>
    <t>Frais spécifiques pour évènements</t>
  </si>
  <si>
    <t>Dons aux associations</t>
  </si>
  <si>
    <t>Mécénats - Dons</t>
  </si>
  <si>
    <t>Paiements cotisations club en espèces  (1)</t>
  </si>
  <si>
    <t>Achats galettes des rois</t>
  </si>
  <si>
    <t xml:space="preserve">Galettes des rois </t>
  </si>
  <si>
    <t>Remise chèque N° 2130699 cotisations club (1)</t>
  </si>
  <si>
    <t>Paiement cotisation club par virement (2)</t>
  </si>
  <si>
    <t>Remise de chèque N° 2130700</t>
  </si>
  <si>
    <t>Cotisations club</t>
  </si>
  <si>
    <t>Paiement cotisation club en Virement</t>
  </si>
  <si>
    <t>Remboursement en espèces pour pièces entretien tondeuse club</t>
  </si>
  <si>
    <t xml:space="preserve">Repas après AG </t>
  </si>
  <si>
    <t>Gateaux apéro pour AG</t>
  </si>
  <si>
    <t>Vente 1 tee-shirt club</t>
  </si>
  <si>
    <t>Cartouche d'encre HP</t>
  </si>
  <si>
    <t>Achat</t>
  </si>
  <si>
    <t>Paiement par Chèque N°5202149</t>
  </si>
  <si>
    <t>Remise chèque N° 2130698 vente club</t>
  </si>
  <si>
    <t>Remboursement Achat</t>
  </si>
  <si>
    <t>Vente 4 tee-shirts club</t>
  </si>
  <si>
    <t>(Sponsort) (Virement)</t>
  </si>
  <si>
    <t>Paiement par chèque N° 5302147</t>
  </si>
  <si>
    <t>Don en espèces</t>
  </si>
  <si>
    <t>Numéraire &lt;=&gt; Chèque</t>
  </si>
  <si>
    <t>Don (Virement)</t>
  </si>
  <si>
    <t>Remise chèque N° 2130701</t>
  </si>
  <si>
    <t>Vente</t>
  </si>
  <si>
    <t>Subvention CC</t>
  </si>
  <si>
    <t>TRESORERIE</t>
  </si>
  <si>
    <t>SOLDE DEBUT DE PERIODE</t>
  </si>
  <si>
    <t>ID</t>
  </si>
  <si>
    <t>R001</t>
  </si>
  <si>
    <t>R002</t>
  </si>
  <si>
    <t>R003</t>
  </si>
  <si>
    <t>R004</t>
  </si>
  <si>
    <t>R005</t>
  </si>
  <si>
    <t>R006</t>
  </si>
  <si>
    <t>R007</t>
  </si>
  <si>
    <t>R008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</si>
  <si>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</si>
  <si>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</si>
  <si>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</si>
  <si>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</si>
  <si>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</si>
  <si>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</si>
  <si>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</si>
  <si>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</si>
  <si>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</si>
  <si>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</si>
  <si>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</si>
  <si>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</si>
  <si>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</si>
  <si>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</si>
  <si>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</si>
  <si>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</si>
  <si>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</si>
  <si>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</si>
  <si>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</si>
  <si>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</si>
  <si>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</si>
  <si>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</si>
  <si>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</si>
  <si>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</si>
  <si>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</si>
  <si>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</si>
  <si>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</si>
  <si>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</si>
  <si>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</si>
  <si>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</si>
  <si>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</si>
  <si>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</si>
  <si>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</si>
  <si>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</si>
  <si>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CAISSE DB</t>
  </si>
  <si>
    <t>CAISSE CR</t>
  </si>
  <si>
    <t>BQUE CR</t>
  </si>
  <si>
    <t>BQUE DB</t>
  </si>
  <si>
    <t/>
  </si>
  <si>
    <t>135,00 €</t>
  </si>
  <si>
    <t>COMPTE D'EXPLOITATION  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</si>
</sst>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* #,##0.00\ &quot;€&quot;_-;\-* #,##0.00\ &quot;€&quot;_-;_-* &quot;-&quot;??\ &quot;€&quot;_-;_-@_-"/>
    <numFmt numFmtId="164" formatCode="&quot;€&quot;#,##0_);\(&quot;€&quot;#,##0\)"/>
    <numFmt numFmtId="165" formatCode="&quot;€&quot;#,##0.00_);[Red]\(&quot;€&quot;#,##0.00\)"/>
    <numFmt numFmtId="166" formatCode="dd/mm/yy;@"/>
    <numFmt numFmtId="167" formatCode="dd/mm/yyyy;@"/>
    <numFmt numFmtId="168" formatCode="0000"/>
    <numFmt numFmtId="169" formatCode="0#&quot; &quot;##&quot; &quot;##&quot; &quot;##&quot; &quot;##"/>
    <numFmt numFmtId="170" formatCode="#,##0.00\ &quot;€&quot;"/>
    <numFmt numFmtId="171" formatCode="[$-40C]d\ mmmm\ yyyy;@"/>
    <numFmt numFmtId="172" formatCode="#,##0.00\ &quot;€&quot;;[Red]#,##0.00\ &quot;€&quot;"/>
    <numFmt numFmtId="173" formatCode="0.00;[Red]0.00"/>
    <numFmt numFmtId="174" formatCode="\-0.00&quot;€&quot;"/>
    <numFmt numFmtId="175" formatCode="0;\-0;;@"/>
    <numFmt numFmtId="176" formatCode="\-0.00&quot;€&quot;;\-0;;@"/>
    <numFmt numFmtId="177" formatCode="0.00&quot;€&quot;;\-0;;@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48"/>
      <name val="Arial"/>
      <family val="2"/>
    </font>
    <font>
      <b/>
      <sz val="20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B0F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0000FF"/>
      <name val="Arial"/>
      <family val="2"/>
    </font>
    <font>
      <b/>
      <u/>
      <sz val="12"/>
      <color indexed="8"/>
      <name val="Calibri"/>
      <family val="2"/>
    </font>
    <font>
      <i/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</font>
    <font>
      <sz val="11"/>
      <name val="Calibri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4" tint="-0.249977111117893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medium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60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7" xfId="0" applyFont="1" applyBorder="1" applyAlignment="1">
      <alignment horizontal="center"/>
    </xf>
    <xf numFmtId="171" fontId="10" fillId="0" borderId="0" xfId="0" quotePrefix="1" applyNumberFormat="1" applyFont="1" applyAlignment="1">
      <alignment horizontal="right" vertical="center"/>
    </xf>
    <xf numFmtId="0" fontId="5" fillId="0" borderId="20" xfId="0" applyFont="1" applyBorder="1"/>
    <xf numFmtId="0" fontId="5" fillId="0" borderId="19" xfId="0" applyFont="1" applyBorder="1"/>
    <xf numFmtId="2" fontId="10" fillId="0" borderId="0" xfId="0" applyNumberFormat="1" applyFont="1"/>
    <xf numFmtId="170" fontId="10" fillId="4" borderId="11" xfId="0" applyNumberFormat="1" applyFont="1" applyFill="1" applyBorder="1" applyAlignment="1">
      <alignment horizontal="center"/>
    </xf>
    <xf numFmtId="2" fontId="5" fillId="0" borderId="0" xfId="0" applyNumberFormat="1" applyFont="1"/>
    <xf numFmtId="2" fontId="5" fillId="0" borderId="0" xfId="0" applyNumberFormat="1" applyFont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5" fillId="0" borderId="28" xfId="0" applyFont="1" applyBorder="1"/>
    <xf numFmtId="2" fontId="5" fillId="0" borderId="29" xfId="0" applyNumberFormat="1" applyFont="1" applyBorder="1"/>
    <xf numFmtId="1" fontId="5" fillId="0" borderId="30" xfId="0" applyNumberFormat="1" applyFont="1" applyBorder="1" applyAlignment="1">
      <alignment horizontal="center"/>
    </xf>
    <xf numFmtId="0" fontId="5" fillId="0" borderId="5" xfId="0" applyFont="1" applyBorder="1"/>
    <xf numFmtId="170" fontId="5" fillId="0" borderId="29" xfId="0" applyNumberFormat="1" applyFont="1" applyBorder="1" applyAlignment="1">
      <alignment horizontal="center"/>
    </xf>
    <xf numFmtId="0" fontId="5" fillId="0" borderId="31" xfId="0" applyFont="1" applyBorder="1"/>
    <xf numFmtId="0" fontId="5" fillId="0" borderId="32" xfId="0" applyFont="1" applyBorder="1"/>
    <xf numFmtId="0" fontId="10" fillId="0" borderId="14" xfId="0" applyFont="1" applyBorder="1" applyAlignment="1">
      <alignment horizontal="center"/>
    </xf>
    <xf numFmtId="170" fontId="11" fillId="4" borderId="24" xfId="1" applyNumberFormat="1" applyFont="1" applyFill="1" applyBorder="1" applyAlignment="1" applyProtection="1">
      <alignment horizontal="center" vertical="center"/>
    </xf>
    <xf numFmtId="1" fontId="12" fillId="0" borderId="30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0" fontId="11" fillId="0" borderId="33" xfId="0" applyNumberFormat="1" applyFont="1" applyBorder="1" applyAlignment="1" applyProtection="1">
      <alignment horizontal="center"/>
      <protection locked="0"/>
    </xf>
    <xf numFmtId="170" fontId="5" fillId="0" borderId="31" xfId="0" applyNumberFormat="1" applyFont="1" applyBorder="1"/>
    <xf numFmtId="0" fontId="5" fillId="0" borderId="32" xfId="0" applyFont="1" applyBorder="1" applyAlignment="1">
      <alignment wrapText="1"/>
    </xf>
    <xf numFmtId="0" fontId="10" fillId="0" borderId="11" xfId="0" applyFont="1" applyBorder="1" applyAlignment="1">
      <alignment horizontal="center"/>
    </xf>
    <xf numFmtId="0" fontId="10" fillId="0" borderId="0" xfId="0" applyFont="1" applyAlignment="1">
      <alignment horizontal="center"/>
    </xf>
    <xf numFmtId="2" fontId="5" fillId="0" borderId="31" xfId="0" applyNumberFormat="1" applyFont="1" applyBorder="1"/>
    <xf numFmtId="170" fontId="5" fillId="0" borderId="33" xfId="0" applyNumberFormat="1" applyFont="1" applyBorder="1" applyAlignment="1" applyProtection="1">
      <alignment horizontal="center"/>
      <protection locked="0"/>
    </xf>
    <xf numFmtId="170" fontId="5" fillId="0" borderId="33" xfId="0" applyNumberFormat="1" applyFont="1" applyBorder="1" applyAlignment="1">
      <alignment horizontal="center"/>
    </xf>
    <xf numFmtId="2" fontId="5" fillId="0" borderId="34" xfId="0" applyNumberFormat="1" applyFont="1" applyBorder="1"/>
    <xf numFmtId="0" fontId="5" fillId="0" borderId="32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2" fontId="5" fillId="0" borderId="31" xfId="0" applyNumberFormat="1" applyFont="1" applyBorder="1" applyAlignment="1">
      <alignment vertical="center"/>
    </xf>
    <xf numFmtId="1" fontId="10" fillId="0" borderId="35" xfId="0" applyNumberFormat="1" applyFont="1" applyBorder="1" applyAlignment="1">
      <alignment horizontal="center" vertical="center"/>
    </xf>
    <xf numFmtId="0" fontId="5" fillId="0" borderId="32" xfId="0" applyFont="1" applyBorder="1" applyAlignment="1">
      <alignment vertical="center" wrapText="1"/>
    </xf>
    <xf numFmtId="2" fontId="5" fillId="0" borderId="31" xfId="0" applyNumberFormat="1" applyFont="1" applyBorder="1" applyAlignment="1">
      <alignment horizontal="center" vertical="center"/>
    </xf>
    <xf numFmtId="1" fontId="11" fillId="0" borderId="12" xfId="0" applyNumberFormat="1" applyFont="1" applyBorder="1" applyAlignment="1">
      <alignment horizontal="center" vertical="center"/>
    </xf>
    <xf numFmtId="170" fontId="5" fillId="0" borderId="33" xfId="0" applyNumberFormat="1" applyFont="1" applyBorder="1" applyAlignment="1" applyProtection="1">
      <alignment vertical="center"/>
      <protection locked="0"/>
    </xf>
    <xf numFmtId="1" fontId="10" fillId="3" borderId="35" xfId="0" applyNumberFormat="1" applyFont="1" applyFill="1" applyBorder="1" applyAlignment="1">
      <alignment horizontal="center"/>
    </xf>
    <xf numFmtId="2" fontId="5" fillId="0" borderId="31" xfId="0" applyNumberFormat="1" applyFont="1" applyBorder="1" applyAlignment="1">
      <alignment horizontal="center"/>
    </xf>
    <xf numFmtId="1" fontId="11" fillId="0" borderId="12" xfId="0" applyNumberFormat="1" applyFont="1" applyBorder="1" applyAlignment="1">
      <alignment horizontal="center"/>
    </xf>
    <xf numFmtId="170" fontId="5" fillId="0" borderId="33" xfId="0" applyNumberFormat="1" applyFont="1" applyBorder="1" applyProtection="1">
      <protection locked="0"/>
    </xf>
    <xf numFmtId="1" fontId="10" fillId="0" borderId="35" xfId="0" applyNumberFormat="1" applyFont="1" applyBorder="1" applyAlignment="1">
      <alignment horizontal="center"/>
    </xf>
    <xf numFmtId="1" fontId="11" fillId="0" borderId="30" xfId="0" applyNumberFormat="1" applyFont="1" applyBorder="1" applyAlignment="1">
      <alignment horizontal="center"/>
    </xf>
    <xf numFmtId="1" fontId="11" fillId="0" borderId="35" xfId="0" applyNumberFormat="1" applyFont="1" applyBorder="1" applyAlignment="1">
      <alignment horizontal="center"/>
    </xf>
    <xf numFmtId="1" fontId="10" fillId="0" borderId="36" xfId="0" applyNumberFormat="1" applyFont="1" applyBorder="1" applyAlignment="1">
      <alignment horizontal="center"/>
    </xf>
    <xf numFmtId="0" fontId="5" fillId="0" borderId="32" xfId="0" applyFont="1" applyBorder="1" applyAlignment="1">
      <alignment horizontal="left" vertical="center" wrapText="1"/>
    </xf>
    <xf numFmtId="1" fontId="10" fillId="0" borderId="36" xfId="0" applyNumberFormat="1" applyFont="1" applyBorder="1" applyAlignment="1">
      <alignment horizontal="center" vertical="center"/>
    </xf>
    <xf numFmtId="170" fontId="5" fillId="0" borderId="33" xfId="0" applyNumberFormat="1" applyFont="1" applyBorder="1" applyAlignment="1" applyProtection="1">
      <alignment horizontal="right" vertical="center"/>
      <protection locked="0"/>
    </xf>
    <xf numFmtId="1" fontId="10" fillId="0" borderId="30" xfId="0" applyNumberFormat="1" applyFont="1" applyBorder="1" applyAlignment="1">
      <alignment horizontal="center"/>
    </xf>
    <xf numFmtId="0" fontId="15" fillId="3" borderId="0" xfId="0" applyFont="1" applyFill="1" applyAlignment="1">
      <alignment horizontal="center"/>
    </xf>
    <xf numFmtId="170" fontId="3" fillId="3" borderId="33" xfId="0" applyNumberFormat="1" applyFont="1" applyFill="1" applyBorder="1" applyProtection="1">
      <protection locked="0"/>
    </xf>
    <xf numFmtId="170" fontId="5" fillId="0" borderId="37" xfId="0" applyNumberFormat="1" applyFont="1" applyBorder="1" applyProtection="1">
      <protection locked="0"/>
    </xf>
    <xf numFmtId="170" fontId="5" fillId="3" borderId="31" xfId="0" applyNumberFormat="1" applyFont="1" applyFill="1" applyBorder="1" applyAlignment="1">
      <alignment horizontal="center"/>
    </xf>
    <xf numFmtId="0" fontId="5" fillId="0" borderId="38" xfId="0" applyFont="1" applyBorder="1"/>
    <xf numFmtId="170" fontId="5" fillId="0" borderId="39" xfId="0" applyNumberFormat="1" applyFont="1" applyBorder="1"/>
    <xf numFmtId="0" fontId="5" fillId="0" borderId="40" xfId="0" applyFont="1" applyBorder="1"/>
    <xf numFmtId="2" fontId="5" fillId="0" borderId="39" xfId="0" applyNumberFormat="1" applyFont="1" applyBorder="1" applyAlignment="1">
      <alignment horizontal="center"/>
    </xf>
    <xf numFmtId="2" fontId="5" fillId="0" borderId="39" xfId="0" applyNumberFormat="1" applyFont="1" applyBorder="1"/>
    <xf numFmtId="0" fontId="5" fillId="0" borderId="26" xfId="0" applyFont="1" applyBorder="1"/>
    <xf numFmtId="0" fontId="5" fillId="0" borderId="23" xfId="0" applyFont="1" applyBorder="1"/>
    <xf numFmtId="2" fontId="5" fillId="0" borderId="41" xfId="0" applyNumberFormat="1" applyFont="1" applyBorder="1"/>
    <xf numFmtId="170" fontId="11" fillId="2" borderId="25" xfId="1" applyNumberFormat="1" applyFont="1" applyFill="1" applyBorder="1" applyAlignment="1" applyProtection="1">
      <alignment horizontal="center"/>
    </xf>
    <xf numFmtId="170" fontId="10" fillId="0" borderId="10" xfId="0" applyNumberFormat="1" applyFont="1" applyBorder="1" applyAlignment="1">
      <alignment horizontal="center"/>
    </xf>
    <xf numFmtId="170" fontId="10" fillId="0" borderId="22" xfId="0" applyNumberFormat="1" applyFont="1" applyBorder="1"/>
    <xf numFmtId="170" fontId="10" fillId="0" borderId="24" xfId="0" applyNumberFormat="1" applyFont="1" applyBorder="1"/>
    <xf numFmtId="170" fontId="10" fillId="0" borderId="29" xfId="0" applyNumberFormat="1" applyFont="1" applyBorder="1"/>
    <xf numFmtId="0" fontId="10" fillId="0" borderId="0" xfId="0" applyFont="1"/>
    <xf numFmtId="0" fontId="10" fillId="0" borderId="20" xfId="0" applyFont="1" applyBorder="1"/>
    <xf numFmtId="0" fontId="10" fillId="0" borderId="19" xfId="0" applyFont="1" applyBorder="1"/>
    <xf numFmtId="170" fontId="10" fillId="0" borderId="0" xfId="0" applyNumberFormat="1" applyFont="1" applyAlignment="1">
      <alignment horizontal="center"/>
    </xf>
    <xf numFmtId="170" fontId="10" fillId="0" borderId="0" xfId="0" applyNumberFormat="1" applyFont="1"/>
    <xf numFmtId="170" fontId="10" fillId="0" borderId="20" xfId="0" applyNumberFormat="1" applyFont="1" applyBorder="1"/>
    <xf numFmtId="170" fontId="10" fillId="5" borderId="44" xfId="0" applyNumberFormat="1" applyFont="1" applyFill="1" applyBorder="1" applyAlignment="1">
      <alignment horizontal="right" vertical="center"/>
    </xf>
    <xf numFmtId="170" fontId="5" fillId="0" borderId="20" xfId="0" applyNumberFormat="1" applyFont="1" applyBorder="1"/>
    <xf numFmtId="172" fontId="10" fillId="0" borderId="0" xfId="0" applyNumberFormat="1" applyFont="1" applyAlignment="1">
      <alignment horizontal="center"/>
    </xf>
    <xf numFmtId="0" fontId="10" fillId="0" borderId="19" xfId="0" applyFont="1" applyBorder="1" applyAlignment="1">
      <alignment horizontal="right" vertical="center"/>
    </xf>
    <xf numFmtId="0" fontId="10" fillId="4" borderId="33" xfId="0" applyFont="1" applyFill="1" applyBorder="1"/>
    <xf numFmtId="170" fontId="10" fillId="4" borderId="45" xfId="0" applyNumberFormat="1" applyFont="1" applyFill="1" applyBorder="1" applyAlignment="1">
      <alignment horizontal="right" vertical="center"/>
    </xf>
    <xf numFmtId="165" fontId="10" fillId="0" borderId="19" xfId="0" applyNumberFormat="1" applyFont="1" applyBorder="1" applyAlignment="1">
      <alignment horizontal="right"/>
    </xf>
    <xf numFmtId="173" fontId="5" fillId="2" borderId="33" xfId="0" applyNumberFormat="1" applyFont="1" applyFill="1" applyBorder="1"/>
    <xf numFmtId="170" fontId="5" fillId="2" borderId="46" xfId="0" applyNumberFormat="1" applyFont="1" applyFill="1" applyBorder="1" applyAlignment="1">
      <alignment horizontal="right" vertical="center"/>
    </xf>
    <xf numFmtId="0" fontId="10" fillId="0" borderId="19" xfId="0" applyFont="1" applyBorder="1" applyAlignment="1">
      <alignment horizontal="right"/>
    </xf>
    <xf numFmtId="173" fontId="4" fillId="6" borderId="33" xfId="0" applyNumberFormat="1" applyFont="1" applyFill="1" applyBorder="1" applyAlignment="1">
      <alignment vertical="center"/>
    </xf>
    <xf numFmtId="170" fontId="4" fillId="6" borderId="46" xfId="0" applyNumberFormat="1" applyFont="1" applyFill="1" applyBorder="1" applyAlignment="1">
      <alignment horizontal="right" vertical="center"/>
    </xf>
    <xf numFmtId="173" fontId="5" fillId="2" borderId="47" xfId="0" applyNumberFormat="1" applyFont="1" applyFill="1" applyBorder="1" applyAlignment="1">
      <alignment vertical="center"/>
    </xf>
    <xf numFmtId="165" fontId="10" fillId="0" borderId="20" xfId="0" applyNumberFormat="1" applyFont="1" applyBorder="1" applyAlignment="1">
      <alignment horizontal="right"/>
    </xf>
    <xf numFmtId="170" fontId="10" fillId="7" borderId="46" xfId="1" applyNumberFormat="1" applyFont="1" applyFill="1" applyBorder="1" applyAlignment="1" applyProtection="1">
      <alignment horizontal="right" vertical="center"/>
    </xf>
    <xf numFmtId="170" fontId="11" fillId="0" borderId="46" xfId="1" applyNumberFormat="1" applyFont="1" applyFill="1" applyBorder="1" applyAlignment="1" applyProtection="1">
      <alignment horizontal="right" vertical="center"/>
    </xf>
    <xf numFmtId="0" fontId="10" fillId="0" borderId="36" xfId="0" applyFont="1" applyBorder="1" applyAlignment="1">
      <alignment horizontal="right"/>
    </xf>
    <xf numFmtId="166" fontId="4" fillId="0" borderId="50" xfId="0" applyNumberFormat="1" applyFont="1" applyBorder="1" applyAlignment="1">
      <alignment horizontal="center"/>
    </xf>
    <xf numFmtId="170" fontId="10" fillId="4" borderId="51" xfId="0" applyNumberFormat="1" applyFont="1" applyFill="1" applyBorder="1"/>
    <xf numFmtId="170" fontId="5" fillId="0" borderId="20" xfId="0" applyNumberFormat="1" applyFont="1" applyBorder="1" applyAlignment="1">
      <alignment horizontal="center" vertical="center"/>
    </xf>
    <xf numFmtId="173" fontId="5" fillId="0" borderId="33" xfId="0" applyNumberFormat="1" applyFont="1" applyBorder="1" applyAlignment="1">
      <alignment horizontal="center" vertical="center"/>
    </xf>
    <xf numFmtId="170" fontId="11" fillId="0" borderId="52" xfId="1" applyNumberFormat="1" applyFont="1" applyBorder="1" applyAlignment="1" applyProtection="1">
      <alignment horizontal="right" vertical="center"/>
    </xf>
    <xf numFmtId="170" fontId="11" fillId="0" borderId="46" xfId="1" applyNumberFormat="1" applyFont="1" applyBorder="1" applyAlignment="1" applyProtection="1">
      <alignment horizontal="right" vertical="center"/>
    </xf>
    <xf numFmtId="170" fontId="16" fillId="0" borderId="53" xfId="0" applyNumberFormat="1" applyFont="1" applyBorder="1" applyAlignment="1">
      <alignment horizontal="right" vertical="center"/>
    </xf>
    <xf numFmtId="165" fontId="5" fillId="0" borderId="20" xfId="0" applyNumberFormat="1" applyFont="1" applyBorder="1"/>
    <xf numFmtId="0" fontId="5" fillId="0" borderId="21" xfId="0" applyFont="1" applyBorder="1"/>
    <xf numFmtId="0" fontId="5" fillId="0" borderId="56" xfId="0" applyFont="1" applyBorder="1"/>
    <xf numFmtId="0" fontId="5" fillId="0" borderId="57" xfId="0" applyFont="1" applyBorder="1"/>
    <xf numFmtId="0" fontId="5" fillId="0" borderId="15" xfId="0" applyFont="1" applyBorder="1"/>
    <xf numFmtId="0" fontId="5" fillId="0" borderId="15" xfId="0" applyFont="1" applyBorder="1" applyAlignment="1">
      <alignment horizontal="center"/>
    </xf>
    <xf numFmtId="170" fontId="11" fillId="4" borderId="50" xfId="1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 shrinkToFit="1"/>
      <protection hidden="1"/>
    </xf>
    <xf numFmtId="0" fontId="0" fillId="0" borderId="0" xfId="0" applyAlignment="1" applyProtection="1">
      <alignment horizontal="left" vertical="center"/>
      <protection hidden="1"/>
    </xf>
    <xf numFmtId="0" fontId="17" fillId="0" borderId="0" xfId="0" applyFont="1" applyAlignment="1" applyProtection="1">
      <alignment horizontal="left" vertical="center"/>
      <protection hidden="1"/>
    </xf>
    <xf numFmtId="0" fontId="0" fillId="0" borderId="0" xfId="0" applyAlignment="1">
      <alignment horizontal="center"/>
    </xf>
    <xf numFmtId="0" fontId="0" fillId="0" borderId="0" xfId="0" applyAlignment="1" applyProtection="1">
      <alignment vertical="center" shrinkToFit="1"/>
      <protection hidden="1"/>
    </xf>
    <xf numFmtId="0" fontId="2" fillId="0" borderId="0" xfId="0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 applyProtection="1">
      <alignment horizontal="center" vertical="center"/>
      <protection hidden="1"/>
    </xf>
    <xf numFmtId="0" fontId="19" fillId="0" borderId="0" xfId="0" applyFont="1" applyAlignment="1">
      <alignment horizontal="right" vertical="center"/>
    </xf>
    <xf numFmtId="0" fontId="19" fillId="0" borderId="0" xfId="0" applyFont="1" applyAlignment="1" applyProtection="1">
      <alignment horizontal="right" vertical="center" shrinkToFit="1"/>
      <protection hidden="1"/>
    </xf>
    <xf numFmtId="170" fontId="19" fillId="0" borderId="0" xfId="0" applyNumberFormat="1" applyFont="1" applyAlignment="1" applyProtection="1">
      <alignment horizontal="center" vertical="center" shrinkToFit="1"/>
      <protection hidden="1"/>
    </xf>
    <xf numFmtId="0" fontId="19" fillId="0" borderId="0" xfId="0" applyFont="1" applyAlignment="1" applyProtection="1">
      <alignment horizontal="left" vertical="center"/>
      <protection hidden="1"/>
    </xf>
    <xf numFmtId="0" fontId="19" fillId="0" borderId="0" xfId="0" applyFont="1" applyAlignment="1">
      <alignment vertical="center"/>
    </xf>
    <xf numFmtId="0" fontId="20" fillId="0" borderId="0" xfId="1" applyFont="1" applyAlignment="1" applyProtection="1">
      <alignment vertical="center"/>
    </xf>
    <xf numFmtId="0" fontId="19" fillId="0" borderId="0" xfId="0" applyFont="1" applyAlignment="1">
      <alignment vertical="center" wrapText="1"/>
    </xf>
    <xf numFmtId="0" fontId="22" fillId="0" borderId="0" xfId="0" applyFont="1"/>
    <xf numFmtId="0" fontId="26" fillId="0" borderId="0" xfId="0" applyFont="1" applyAlignment="1">
      <alignment horizontal="center"/>
    </xf>
    <xf numFmtId="0" fontId="26" fillId="8" borderId="51" xfId="0" applyFont="1" applyFill="1" applyBorder="1" applyAlignment="1">
      <alignment horizontal="center"/>
    </xf>
    <xf numFmtId="168" fontId="26" fillId="8" borderId="51" xfId="0" applyNumberFormat="1" applyFont="1" applyFill="1" applyBorder="1" applyAlignment="1">
      <alignment horizontal="center"/>
    </xf>
    <xf numFmtId="0" fontId="1" fillId="0" borderId="0" xfId="0" applyFont="1"/>
    <xf numFmtId="175" fontId="26" fillId="8" borderId="51" xfId="0" applyNumberFormat="1" applyFont="1" applyFill="1" applyBorder="1" applyAlignment="1">
      <alignment horizontal="center"/>
    </xf>
    <xf numFmtId="164" fontId="26" fillId="8" borderId="51" xfId="0" applyNumberFormat="1" applyFont="1" applyFill="1" applyBorder="1" applyAlignment="1">
      <alignment horizontal="center"/>
    </xf>
    <xf numFmtId="0" fontId="0" fillId="0" borderId="0" xfId="0" quotePrefix="1"/>
    <xf numFmtId="0" fontId="5" fillId="0" borderId="30" xfId="0" applyFont="1" applyBorder="1"/>
    <xf numFmtId="0" fontId="19" fillId="0" borderId="0" xfId="0" applyFont="1" applyAlignment="1" applyProtection="1">
      <alignment vertical="center" shrinkToFit="1"/>
      <protection hidden="1"/>
    </xf>
    <xf numFmtId="170" fontId="1" fillId="0" borderId="0" xfId="0" applyNumberFormat="1" applyFont="1" applyAlignment="1" applyProtection="1">
      <alignment horizontal="center" vertical="center" shrinkToFit="1"/>
      <protection hidden="1"/>
    </xf>
    <xf numFmtId="0" fontId="1" fillId="0" borderId="0" xfId="0" applyFont="1" applyAlignment="1" applyProtection="1">
      <alignment horizontal="center" vertical="center" shrinkToFit="1"/>
      <protection hidden="1"/>
    </xf>
    <xf numFmtId="0" fontId="1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9" fillId="0" borderId="66" xfId="0" applyFont="1" applyBorder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left" vertical="center" shrinkToFit="1"/>
      <protection hidden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168" fontId="1" fillId="0" borderId="0" xfId="0" applyNumberFormat="1" applyFont="1" applyAlignment="1">
      <alignment horizontal="left" vertical="center"/>
    </xf>
    <xf numFmtId="1" fontId="19" fillId="0" borderId="0" xfId="0" applyNumberFormat="1" applyFont="1" applyAlignment="1">
      <alignment vertical="center"/>
    </xf>
    <xf numFmtId="167" fontId="19" fillId="0" borderId="7" xfId="0" applyNumberFormat="1" applyFont="1" applyBorder="1" applyAlignment="1" applyProtection="1">
      <alignment horizontal="center" vertical="center"/>
      <protection locked="0" hidden="1"/>
    </xf>
    <xf numFmtId="1" fontId="19" fillId="0" borderId="66" xfId="0" applyNumberFormat="1" applyFont="1" applyBorder="1" applyAlignment="1" applyProtection="1">
      <alignment horizontal="center" vertical="center"/>
      <protection locked="0"/>
    </xf>
    <xf numFmtId="167" fontId="19" fillId="0" borderId="3" xfId="0" applyNumberFormat="1" applyFont="1" applyBorder="1" applyAlignment="1" applyProtection="1">
      <alignment horizontal="center" vertical="center"/>
      <protection hidden="1"/>
    </xf>
    <xf numFmtId="174" fontId="19" fillId="0" borderId="4" xfId="0" applyNumberFormat="1" applyFont="1" applyBorder="1" applyAlignment="1" applyProtection="1">
      <alignment horizontal="center" vertical="center"/>
      <protection hidden="1"/>
    </xf>
    <xf numFmtId="174" fontId="19" fillId="0" borderId="5" xfId="0" applyNumberFormat="1" applyFont="1" applyBorder="1" applyAlignment="1" applyProtection="1">
      <alignment horizontal="center" vertical="center"/>
      <protection hidden="1"/>
    </xf>
    <xf numFmtId="174" fontId="19" fillId="0" borderId="0" xfId="0" applyNumberFormat="1" applyFont="1" applyAlignment="1" applyProtection="1">
      <alignment horizontal="center" vertical="center"/>
      <protection hidden="1"/>
    </xf>
    <xf numFmtId="170" fontId="19" fillId="0" borderId="4" xfId="0" applyNumberFormat="1" applyFont="1" applyBorder="1" applyAlignment="1" applyProtection="1">
      <alignment horizontal="center" vertical="center"/>
      <protection hidden="1"/>
    </xf>
    <xf numFmtId="1" fontId="19" fillId="0" borderId="66" xfId="0" applyNumberFormat="1" applyFont="1" applyBorder="1" applyAlignment="1" applyProtection="1">
      <alignment horizontal="center" vertical="center"/>
      <protection hidden="1"/>
    </xf>
    <xf numFmtId="170" fontId="19" fillId="0" borderId="0" xfId="0" applyNumberFormat="1" applyFont="1" applyAlignment="1" applyProtection="1">
      <alignment horizontal="center" vertical="center"/>
      <protection hidden="1"/>
    </xf>
    <xf numFmtId="167" fontId="19" fillId="0" borderId="7" xfId="0" applyNumberFormat="1" applyFont="1" applyBorder="1" applyAlignment="1" applyProtection="1">
      <alignment horizontal="center" vertical="center"/>
      <protection hidden="1"/>
    </xf>
    <xf numFmtId="1" fontId="19" fillId="0" borderId="66" xfId="0" applyNumberFormat="1" applyFont="1" applyBorder="1" applyAlignment="1">
      <alignment horizontal="center" vertical="center"/>
    </xf>
    <xf numFmtId="174" fontId="19" fillId="0" borderId="30" xfId="0" applyNumberFormat="1" applyFont="1" applyBorder="1" applyAlignment="1" applyProtection="1">
      <alignment horizontal="center" vertical="center"/>
      <protection hidden="1"/>
    </xf>
    <xf numFmtId="170" fontId="19" fillId="0" borderId="7" xfId="0" applyNumberFormat="1" applyFont="1" applyBorder="1" applyAlignment="1" applyProtection="1">
      <alignment horizontal="center" vertical="center"/>
      <protection hidden="1"/>
    </xf>
    <xf numFmtId="1" fontId="28" fillId="0" borderId="66" xfId="0" applyNumberFormat="1" applyFont="1" applyBorder="1" applyAlignment="1" applyProtection="1">
      <alignment horizontal="center" vertical="center"/>
      <protection hidden="1"/>
    </xf>
    <xf numFmtId="1" fontId="28" fillId="0" borderId="66" xfId="0" applyNumberFormat="1" applyFont="1" applyBorder="1" applyAlignment="1" applyProtection="1">
      <alignment horizontal="center" vertical="center" wrapText="1"/>
      <protection hidden="1"/>
    </xf>
    <xf numFmtId="167" fontId="28" fillId="0" borderId="7" xfId="0" applyNumberFormat="1" applyFont="1" applyBorder="1" applyAlignment="1" applyProtection="1">
      <alignment horizontal="center" vertical="center"/>
      <protection hidden="1"/>
    </xf>
    <xf numFmtId="170" fontId="28" fillId="0" borderId="0" xfId="0" applyNumberFormat="1" applyFont="1" applyAlignment="1" applyProtection="1">
      <alignment horizontal="center" vertical="center"/>
      <protection hidden="1"/>
    </xf>
    <xf numFmtId="174" fontId="19" fillId="0" borderId="6" xfId="0" applyNumberFormat="1" applyFont="1" applyBorder="1" applyAlignment="1" applyProtection="1">
      <alignment horizontal="center" vertical="center"/>
      <protection hidden="1"/>
    </xf>
    <xf numFmtId="167" fontId="19" fillId="0" borderId="66" xfId="0" applyNumberFormat="1" applyFont="1" applyBorder="1" applyAlignment="1" applyProtection="1">
      <alignment horizontal="center" vertical="center"/>
      <protection locked="0" hidden="1"/>
    </xf>
    <xf numFmtId="1" fontId="19" fillId="0" borderId="4" xfId="0" applyNumberFormat="1" applyFont="1" applyBorder="1" applyAlignment="1" applyProtection="1">
      <alignment horizontal="center" vertical="center"/>
      <protection hidden="1"/>
    </xf>
    <xf numFmtId="1" fontId="19" fillId="0" borderId="4" xfId="0" applyNumberFormat="1" applyFont="1" applyBorder="1" applyAlignment="1" applyProtection="1">
      <alignment horizontal="center" vertical="center"/>
      <protection locked="0"/>
    </xf>
    <xf numFmtId="1" fontId="30" fillId="0" borderId="66" xfId="0" applyNumberFormat="1" applyFont="1" applyBorder="1" applyAlignment="1" applyProtection="1">
      <alignment horizontal="center" vertical="center"/>
      <protection hidden="1"/>
    </xf>
    <xf numFmtId="1" fontId="30" fillId="0" borderId="66" xfId="0" applyNumberFormat="1" applyFont="1" applyBorder="1" applyAlignment="1" applyProtection="1">
      <alignment horizontal="center" vertical="center"/>
      <protection locked="0"/>
    </xf>
    <xf numFmtId="1" fontId="30" fillId="0" borderId="4" xfId="0" applyNumberFormat="1" applyFont="1" applyBorder="1" applyAlignment="1" applyProtection="1">
      <alignment horizontal="center" vertical="center"/>
      <protection hidden="1"/>
    </xf>
    <xf numFmtId="1" fontId="28" fillId="0" borderId="4" xfId="0" applyNumberFormat="1" applyFont="1" applyBorder="1" applyAlignment="1" applyProtection="1">
      <alignment horizontal="center" vertical="center"/>
      <protection hidden="1"/>
    </xf>
    <xf numFmtId="170" fontId="19" fillId="0" borderId="8" xfId="0" applyNumberFormat="1" applyFont="1" applyBorder="1" applyAlignment="1" applyProtection="1">
      <alignment horizontal="center" vertical="center"/>
      <protection hidden="1"/>
    </xf>
    <xf numFmtId="170" fontId="19" fillId="0" borderId="5" xfId="0" applyNumberFormat="1" applyFont="1" applyBorder="1" applyAlignment="1" applyProtection="1">
      <alignment horizontal="center" vertical="center"/>
      <protection hidden="1"/>
    </xf>
    <xf numFmtId="170" fontId="28" fillId="0" borderId="4" xfId="0" applyNumberFormat="1" applyFont="1" applyBorder="1" applyAlignment="1" applyProtection="1">
      <alignment horizontal="center" vertical="center"/>
      <protection hidden="1"/>
    </xf>
    <xf numFmtId="170" fontId="28" fillId="0" borderId="5" xfId="0" applyNumberFormat="1" applyFont="1" applyBorder="1" applyAlignment="1" applyProtection="1">
      <alignment horizontal="center" vertical="center"/>
      <protection hidden="1"/>
    </xf>
    <xf numFmtId="174" fontId="28" fillId="0" borderId="0" xfId="0" applyNumberFormat="1" applyFont="1" applyAlignment="1" applyProtection="1">
      <alignment horizontal="center" vertical="center"/>
      <protection hidden="1"/>
    </xf>
    <xf numFmtId="174" fontId="19" fillId="0" borderId="14" xfId="0" applyNumberFormat="1" applyFont="1" applyBorder="1" applyAlignment="1" applyProtection="1">
      <alignment horizontal="center" vertical="center"/>
      <protection hidden="1"/>
    </xf>
    <xf numFmtId="174" fontId="28" fillId="0" borderId="5" xfId="0" applyNumberFormat="1" applyFont="1" applyBorder="1" applyAlignment="1" applyProtection="1">
      <alignment horizontal="center" vertical="center"/>
      <protection hidden="1"/>
    </xf>
    <xf numFmtId="177" fontId="19" fillId="0" borderId="4" xfId="0" applyNumberFormat="1" applyFont="1" applyBorder="1" applyAlignment="1" applyProtection="1">
      <alignment horizontal="center" vertical="center"/>
      <protection locked="0" hidden="1"/>
    </xf>
    <xf numFmtId="177" fontId="19" fillId="0" borderId="5" xfId="0" applyNumberFormat="1" applyFont="1" applyBorder="1" applyAlignment="1" applyProtection="1">
      <alignment horizontal="center" vertical="center"/>
      <protection locked="0" hidden="1"/>
    </xf>
    <xf numFmtId="177" fontId="19" fillId="0" borderId="0" xfId="0" applyNumberFormat="1" applyFont="1" applyAlignment="1" applyProtection="1">
      <alignment horizontal="center" vertical="center"/>
      <protection locked="0" hidden="1"/>
    </xf>
    <xf numFmtId="177" fontId="19" fillId="0" borderId="7" xfId="0" applyNumberFormat="1" applyFont="1" applyBorder="1" applyAlignment="1" applyProtection="1">
      <alignment horizontal="center" vertical="center"/>
      <protection locked="0" hidden="1"/>
    </xf>
    <xf numFmtId="177" fontId="19" fillId="0" borderId="4" xfId="0" applyNumberFormat="1" applyFont="1" applyBorder="1" applyAlignment="1" applyProtection="1">
      <alignment horizontal="center" vertical="center"/>
      <protection hidden="1"/>
    </xf>
    <xf numFmtId="177" fontId="28" fillId="0" borderId="4" xfId="0" applyNumberFormat="1" applyFont="1" applyBorder="1" applyAlignment="1" applyProtection="1">
      <alignment horizontal="center" vertical="center"/>
      <protection locked="0" hidden="1"/>
    </xf>
    <xf numFmtId="177" fontId="19" fillId="0" borderId="3" xfId="0" applyNumberFormat="1" applyFont="1" applyBorder="1" applyAlignment="1" applyProtection="1">
      <alignment horizontal="center" vertical="center"/>
      <protection locked="0" hidden="1"/>
    </xf>
    <xf numFmtId="176" fontId="19" fillId="0" borderId="4" xfId="0" applyNumberFormat="1" applyFont="1" applyBorder="1" applyAlignment="1" applyProtection="1">
      <alignment horizontal="center" vertical="center"/>
      <protection hidden="1"/>
    </xf>
    <xf numFmtId="176" fontId="19" fillId="0" borderId="5" xfId="0" applyNumberFormat="1" applyFont="1" applyBorder="1" applyAlignment="1" applyProtection="1">
      <alignment horizontal="center" vertical="center"/>
      <protection hidden="1"/>
    </xf>
    <xf numFmtId="176" fontId="19" fillId="0" borderId="0" xfId="0" applyNumberFormat="1" applyFont="1" applyAlignment="1" applyProtection="1">
      <alignment horizontal="center" vertical="center"/>
      <protection hidden="1"/>
    </xf>
    <xf numFmtId="176" fontId="19" fillId="0" borderId="6" xfId="0" applyNumberFormat="1" applyFont="1" applyBorder="1" applyAlignment="1" applyProtection="1">
      <alignment horizontal="center" vertical="center"/>
      <protection hidden="1"/>
    </xf>
    <xf numFmtId="0" fontId="0" fillId="0" borderId="11" xfId="0" applyBorder="1"/>
    <xf numFmtId="167" fontId="19" fillId="0" borderId="11" xfId="0" applyNumberFormat="1" applyFont="1" applyBorder="1" applyAlignment="1" applyProtection="1">
      <alignment horizontal="center" vertical="center"/>
      <protection locked="0" hidden="1"/>
    </xf>
    <xf numFmtId="0" fontId="19" fillId="0" borderId="11" xfId="0" applyFont="1" applyBorder="1" applyAlignment="1" applyProtection="1">
      <alignment horizontal="center" vertical="center"/>
      <protection hidden="1"/>
    </xf>
    <xf numFmtId="1" fontId="19" fillId="0" borderId="11" xfId="0" applyNumberFormat="1" applyFont="1" applyBorder="1" applyAlignment="1" applyProtection="1">
      <alignment horizontal="center" vertical="center"/>
      <protection hidden="1"/>
    </xf>
    <xf numFmtId="1" fontId="19" fillId="0" borderId="11" xfId="0" applyNumberFormat="1" applyFont="1" applyBorder="1" applyAlignment="1" applyProtection="1">
      <alignment horizontal="center" vertical="center"/>
      <protection locked="0"/>
    </xf>
    <xf numFmtId="1" fontId="30" fillId="0" borderId="11" xfId="0" applyNumberFormat="1" applyFont="1" applyBorder="1" applyAlignment="1" applyProtection="1">
      <alignment horizontal="center" vertical="center"/>
      <protection locked="0"/>
    </xf>
    <xf numFmtId="170" fontId="19" fillId="0" borderId="11" xfId="0" applyNumberFormat="1" applyFont="1" applyBorder="1" applyAlignment="1" applyProtection="1">
      <alignment horizontal="center" vertical="center"/>
      <protection locked="0" hidden="1"/>
    </xf>
    <xf numFmtId="174" fontId="19" fillId="0" borderId="11" xfId="0" applyNumberFormat="1" applyFont="1" applyBorder="1" applyAlignment="1" applyProtection="1">
      <alignment horizontal="center" vertical="center"/>
      <protection locked="0" hidden="1"/>
    </xf>
    <xf numFmtId="176" fontId="19" fillId="0" borderId="11" xfId="0" applyNumberFormat="1" applyFont="1" applyBorder="1" applyAlignment="1" applyProtection="1">
      <alignment horizontal="center" vertical="center"/>
      <protection locked="0" hidden="1"/>
    </xf>
    <xf numFmtId="167" fontId="19" fillId="0" borderId="11" xfId="0" applyNumberFormat="1" applyFont="1" applyBorder="1" applyAlignment="1" applyProtection="1">
      <alignment horizontal="center" vertical="center"/>
      <protection hidden="1"/>
    </xf>
    <xf numFmtId="1" fontId="30" fillId="0" borderId="11" xfId="0" applyNumberFormat="1" applyFont="1" applyBorder="1" applyAlignment="1" applyProtection="1">
      <alignment horizontal="center" vertical="center"/>
      <protection hidden="1"/>
    </xf>
    <xf numFmtId="170" fontId="19" fillId="0" borderId="11" xfId="0" applyNumberFormat="1" applyFont="1" applyBorder="1" applyAlignment="1" applyProtection="1">
      <alignment horizontal="center" vertical="center"/>
      <protection hidden="1"/>
    </xf>
    <xf numFmtId="174" fontId="19" fillId="0" borderId="11" xfId="0" applyNumberFormat="1" applyFont="1" applyBorder="1" applyProtection="1">
      <protection hidden="1"/>
    </xf>
    <xf numFmtId="176" fontId="19" fillId="0" borderId="11" xfId="0" applyNumberFormat="1" applyFont="1" applyBorder="1" applyAlignment="1" applyProtection="1">
      <alignment horizontal="center" vertical="center"/>
      <protection hidden="1"/>
    </xf>
    <xf numFmtId="174" fontId="19" fillId="0" borderId="11" xfId="0" applyNumberFormat="1" applyFont="1" applyBorder="1" applyAlignment="1" applyProtection="1">
      <alignment horizontal="center" vertical="center"/>
      <protection hidden="1"/>
    </xf>
    <xf numFmtId="177" fontId="19" fillId="0" borderId="11" xfId="0" applyNumberFormat="1" applyFont="1" applyBorder="1" applyAlignment="1" applyProtection="1">
      <alignment horizontal="center" vertical="center"/>
      <protection locked="0" hidden="1"/>
    </xf>
    <xf numFmtId="1" fontId="19" fillId="0" borderId="11" xfId="0" applyNumberFormat="1" applyFont="1" applyBorder="1" applyAlignment="1">
      <alignment horizontal="center" vertical="center"/>
    </xf>
    <xf numFmtId="177" fontId="19" fillId="0" borderId="11" xfId="0" applyNumberFormat="1" applyFont="1" applyBorder="1" applyAlignment="1" applyProtection="1">
      <alignment horizontal="center" vertical="center"/>
      <protection hidden="1"/>
    </xf>
    <xf numFmtId="167" fontId="19" fillId="0" borderId="13" xfId="0" applyNumberFormat="1" applyFont="1" applyBorder="1" applyAlignment="1" applyProtection="1">
      <alignment horizontal="center" vertical="center"/>
      <protection locked="0" hidden="1"/>
    </xf>
    <xf numFmtId="0" fontId="19" fillId="0" borderId="13" xfId="0" applyFont="1" applyBorder="1" applyAlignment="1" applyProtection="1">
      <alignment horizontal="center" vertical="center"/>
      <protection hidden="1"/>
    </xf>
    <xf numFmtId="1" fontId="19" fillId="0" borderId="13" xfId="0" applyNumberFormat="1" applyFont="1" applyBorder="1" applyAlignment="1" applyProtection="1">
      <alignment horizontal="center" vertical="center"/>
      <protection hidden="1"/>
    </xf>
    <xf numFmtId="1" fontId="19" fillId="0" borderId="13" xfId="0" applyNumberFormat="1" applyFont="1" applyBorder="1" applyAlignment="1" applyProtection="1">
      <alignment horizontal="center" vertical="center"/>
      <protection locked="0"/>
    </xf>
    <xf numFmtId="1" fontId="30" fillId="0" borderId="13" xfId="0" applyNumberFormat="1" applyFont="1" applyBorder="1" applyAlignment="1" applyProtection="1">
      <alignment horizontal="center" vertical="center"/>
      <protection locked="0"/>
    </xf>
    <xf numFmtId="170" fontId="19" fillId="0" borderId="13" xfId="0" applyNumberFormat="1" applyFont="1" applyBorder="1" applyAlignment="1" applyProtection="1">
      <alignment horizontal="center" vertical="center"/>
      <protection locked="0" hidden="1"/>
    </xf>
    <xf numFmtId="174" fontId="19" fillId="0" borderId="13" xfId="0" applyNumberFormat="1" applyFont="1" applyBorder="1" applyAlignment="1" applyProtection="1">
      <alignment horizontal="center" vertical="center"/>
      <protection locked="0" hidden="1"/>
    </xf>
    <xf numFmtId="176" fontId="19" fillId="0" borderId="13" xfId="0" applyNumberFormat="1" applyFont="1" applyBorder="1" applyAlignment="1" applyProtection="1">
      <alignment horizontal="center" vertical="center"/>
      <protection locked="0" hidden="1"/>
    </xf>
    <xf numFmtId="170" fontId="19" fillId="0" borderId="0" xfId="0" applyNumberFormat="1" applyFont="1" applyBorder="1" applyAlignment="1" applyProtection="1">
      <alignment horizontal="center" vertical="center"/>
      <protection hidden="1"/>
    </xf>
    <xf numFmtId="0" fontId="19" fillId="0" borderId="6" xfId="0" applyFont="1" applyBorder="1"/>
    <xf numFmtId="0" fontId="0" fillId="12" borderId="6" xfId="0" applyFill="1" applyBorder="1"/>
    <xf numFmtId="0" fontId="0" fillId="3" borderId="6" xfId="0" applyFill="1" applyBorder="1"/>
    <xf numFmtId="166" fontId="2" fillId="0" borderId="59" xfId="0" applyNumberFormat="1" applyFont="1" applyBorder="1" applyAlignment="1">
      <alignment vertical="center"/>
    </xf>
    <xf numFmtId="0" fontId="2" fillId="0" borderId="59" xfId="0" applyFont="1" applyBorder="1" applyAlignment="1" applyProtection="1">
      <alignment vertical="center"/>
      <protection hidden="1"/>
    </xf>
    <xf numFmtId="166" fontId="2" fillId="0" borderId="60" xfId="0" applyNumberFormat="1" applyFont="1" applyBorder="1" applyAlignment="1">
      <alignment vertical="center"/>
    </xf>
    <xf numFmtId="0" fontId="2" fillId="0" borderId="60" xfId="0" applyFont="1" applyBorder="1" applyAlignment="1" applyProtection="1">
      <alignment vertical="center"/>
      <protection hidden="1"/>
    </xf>
    <xf numFmtId="0" fontId="8" fillId="0" borderId="0" xfId="0" applyFont="1" applyAlignment="1">
      <alignment horizontal="center" vertical="center"/>
    </xf>
    <xf numFmtId="177" fontId="19" fillId="3" borderId="0" xfId="0" applyNumberFormat="1" applyFont="1" applyFill="1" applyAlignment="1" applyProtection="1">
      <alignment horizontal="center" vertical="center"/>
      <protection locked="0" hidden="1"/>
    </xf>
    <xf numFmtId="177" fontId="19" fillId="3" borderId="3" xfId="0" applyNumberFormat="1" applyFont="1" applyFill="1" applyBorder="1" applyAlignment="1" applyProtection="1">
      <alignment horizontal="center" vertical="center"/>
      <protection locked="0" hidden="1"/>
    </xf>
    <xf numFmtId="177" fontId="19" fillId="3" borderId="5" xfId="0" applyNumberFormat="1" applyFont="1" applyFill="1" applyBorder="1" applyAlignment="1" applyProtection="1">
      <alignment horizontal="center" vertical="center"/>
      <protection locked="0" hidden="1"/>
    </xf>
    <xf numFmtId="176" fontId="19" fillId="3" borderId="4" xfId="0" applyNumberFormat="1" applyFont="1" applyFill="1" applyBorder="1" applyAlignment="1" applyProtection="1">
      <alignment horizontal="center" vertical="center"/>
      <protection hidden="1"/>
    </xf>
    <xf numFmtId="176" fontId="19" fillId="3" borderId="5" xfId="0" applyNumberFormat="1" applyFont="1" applyFill="1" applyBorder="1" applyAlignment="1" applyProtection="1">
      <alignment horizontal="center" vertical="center"/>
      <protection hidden="1"/>
    </xf>
    <xf numFmtId="176" fontId="19" fillId="3" borderId="7" xfId="0" applyNumberFormat="1" applyFont="1" applyFill="1" applyBorder="1" applyAlignment="1" applyProtection="1">
      <alignment horizontal="center" vertical="center"/>
      <protection hidden="1"/>
    </xf>
    <xf numFmtId="0" fontId="19" fillId="3" borderId="6" xfId="0" applyFont="1" applyFill="1" applyBorder="1" applyProtection="1">
      <protection hidden="1"/>
    </xf>
    <xf numFmtId="170" fontId="2" fillId="0" borderId="4" xfId="0" applyNumberFormat="1" applyFont="1" applyBorder="1" applyAlignment="1" applyProtection="1">
      <alignment horizontal="center" vertical="center"/>
      <protection locked="0" hidden="1"/>
    </xf>
    <xf numFmtId="0" fontId="19" fillId="0" borderId="60" xfId="0" applyFont="1" applyBorder="1" applyAlignment="1">
      <alignment horizontal="center" vertical="center"/>
    </xf>
    <xf numFmtId="170" fontId="19" fillId="0" borderId="70" xfId="0" applyNumberFormat="1" applyFont="1" applyBorder="1" applyAlignment="1" applyProtection="1">
      <alignment horizontal="center" vertical="center"/>
      <protection hidden="1"/>
    </xf>
    <xf numFmtId="0" fontId="33" fillId="14" borderId="60" xfId="0" applyFont="1" applyFill="1" applyBorder="1" applyAlignment="1">
      <alignment horizontal="center" vertical="center"/>
    </xf>
    <xf numFmtId="0" fontId="33" fillId="14" borderId="60" xfId="0" applyFont="1" applyFill="1" applyBorder="1" applyAlignment="1" applyProtection="1">
      <alignment horizontal="center" vertical="center"/>
      <protection hidden="1"/>
    </xf>
    <xf numFmtId="0" fontId="33" fillId="14" borderId="60" xfId="0" applyFont="1" applyFill="1" applyBorder="1" applyAlignment="1" applyProtection="1">
      <alignment horizontal="center" vertical="center" wrapText="1"/>
      <protection hidden="1"/>
    </xf>
    <xf numFmtId="0" fontId="0" fillId="11" borderId="71" xfId="0" applyFont="1" applyFill="1" applyBorder="1" applyAlignment="1">
      <alignment horizontal="center" vertical="center"/>
    </xf>
    <xf numFmtId="0" fontId="0" fillId="11" borderId="67" xfId="0" applyFont="1" applyFill="1" applyBorder="1" applyAlignment="1">
      <alignment horizontal="center" vertical="center"/>
    </xf>
    <xf numFmtId="0" fontId="0" fillId="0" borderId="67" xfId="0" applyFont="1" applyBorder="1" applyAlignment="1">
      <alignment horizontal="center" vertical="center"/>
    </xf>
    <xf numFmtId="0" fontId="0" fillId="0" borderId="72" xfId="0" applyFont="1" applyBorder="1" applyAlignment="1">
      <alignment horizontal="center" vertical="center"/>
    </xf>
    <xf numFmtId="0" fontId="0" fillId="0" borderId="7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2" fillId="10" borderId="0" xfId="0" applyFont="1" applyFill="1" applyBorder="1" applyAlignment="1">
      <alignment horizontal="center" vertical="center"/>
    </xf>
    <xf numFmtId="170" fontId="34" fillId="0" borderId="0" xfId="0" applyNumberFormat="1" applyFont="1" applyAlignment="1" applyProtection="1">
      <alignment horizontal="center" vertical="center"/>
      <protection locked="0" hidden="1"/>
    </xf>
    <xf numFmtId="170" fontId="34" fillId="0" borderId="0" xfId="0" applyNumberFormat="1" applyFont="1" applyAlignment="1" applyProtection="1">
      <alignment horizontal="center" vertical="center"/>
      <protection hidden="1"/>
    </xf>
    <xf numFmtId="170" fontId="34" fillId="0" borderId="30" xfId="0" applyNumberFormat="1" applyFont="1" applyBorder="1" applyAlignment="1" applyProtection="1">
      <alignment horizontal="center" vertical="center"/>
      <protection hidden="1"/>
    </xf>
    <xf numFmtId="170" fontId="34" fillId="0" borderId="4" xfId="0" applyNumberFormat="1" applyFont="1" applyBorder="1" applyAlignment="1" applyProtection="1">
      <alignment horizontal="center" vertical="center"/>
      <protection hidden="1"/>
    </xf>
    <xf numFmtId="170" fontId="34" fillId="0" borderId="8" xfId="0" applyNumberFormat="1" applyFont="1" applyBorder="1" applyAlignment="1" applyProtection="1">
      <alignment horizontal="center" vertical="center"/>
      <protection locked="0" hidden="1"/>
    </xf>
    <xf numFmtId="170" fontId="34" fillId="0" borderId="8" xfId="0" applyNumberFormat="1" applyFont="1" applyBorder="1" applyAlignment="1" applyProtection="1">
      <alignment horizontal="center" vertical="center"/>
      <protection hidden="1"/>
    </xf>
    <xf numFmtId="170" fontId="34" fillId="0" borderId="4" xfId="0" applyNumberFormat="1" applyFont="1" applyBorder="1" applyAlignment="1" applyProtection="1">
      <alignment horizontal="center" vertical="center"/>
      <protection locked="0" hidden="1"/>
    </xf>
    <xf numFmtId="170" fontId="34" fillId="3" borderId="4" xfId="0" applyNumberFormat="1" applyFont="1" applyFill="1" applyBorder="1" applyAlignment="1" applyProtection="1">
      <alignment horizontal="center" vertical="center"/>
      <protection locked="0" hidden="1"/>
    </xf>
    <xf numFmtId="170" fontId="29" fillId="0" borderId="7" xfId="0" applyNumberFormat="1" applyFont="1" applyBorder="1" applyAlignment="1" applyProtection="1">
      <alignment horizontal="center" vertical="center"/>
      <protection locked="0" hidden="1"/>
    </xf>
    <xf numFmtId="170" fontId="29" fillId="0" borderId="7" xfId="0" applyNumberFormat="1" applyFont="1" applyBorder="1" applyAlignment="1" applyProtection="1">
      <alignment horizontal="center" vertical="center"/>
      <protection hidden="1"/>
    </xf>
    <xf numFmtId="170" fontId="29" fillId="0" borderId="3" xfId="0" applyNumberFormat="1" applyFont="1" applyBorder="1" applyAlignment="1" applyProtection="1">
      <alignment horizontal="center" vertical="center"/>
      <protection hidden="1"/>
    </xf>
    <xf numFmtId="170" fontId="29" fillId="0" borderId="3" xfId="0" applyNumberFormat="1" applyFont="1" applyBorder="1" applyAlignment="1" applyProtection="1">
      <alignment horizontal="center" vertical="center"/>
      <protection locked="0" hidden="1"/>
    </xf>
    <xf numFmtId="170" fontId="29" fillId="3" borderId="7" xfId="0" applyNumberFormat="1" applyFont="1" applyFill="1" applyBorder="1" applyAlignment="1" applyProtection="1">
      <alignment horizontal="center" vertical="center"/>
      <protection locked="0" hidden="1"/>
    </xf>
    <xf numFmtId="170" fontId="29" fillId="0" borderId="7" xfId="0" applyNumberFormat="1" applyFont="1" applyBorder="1" applyProtection="1">
      <protection hidden="1"/>
    </xf>
    <xf numFmtId="170" fontId="29" fillId="0" borderId="0" xfId="0" applyNumberFormat="1" applyFont="1" applyProtection="1">
      <protection hidden="1"/>
    </xf>
    <xf numFmtId="170" fontId="29" fillId="0" borderId="3" xfId="0" applyNumberFormat="1" applyFont="1" applyBorder="1" applyProtection="1">
      <protection hidden="1"/>
    </xf>
    <xf numFmtId="170" fontId="29" fillId="0" borderId="0" xfId="0" applyNumberFormat="1" applyFont="1"/>
    <xf numFmtId="167" fontId="19" fillId="3" borderId="66" xfId="0" applyNumberFormat="1" applyFont="1" applyFill="1" applyBorder="1" applyAlignment="1" applyProtection="1">
      <alignment horizontal="center" vertical="center"/>
      <protection locked="0" hidden="1"/>
    </xf>
    <xf numFmtId="1" fontId="30" fillId="3" borderId="66" xfId="0" applyNumberFormat="1" applyFont="1" applyFill="1" applyBorder="1" applyAlignment="1" applyProtection="1">
      <alignment horizontal="center" vertical="center"/>
      <protection locked="0"/>
    </xf>
    <xf numFmtId="174" fontId="19" fillId="3" borderId="30" xfId="0" applyNumberFormat="1" applyFont="1" applyFill="1" applyBorder="1" applyAlignment="1" applyProtection="1">
      <alignment horizontal="center" vertical="center"/>
      <protection hidden="1"/>
    </xf>
    <xf numFmtId="166" fontId="19" fillId="14" borderId="60" xfId="0" applyNumberFormat="1" applyFont="1" applyFill="1" applyBorder="1" applyAlignment="1" applyProtection="1">
      <alignment horizontal="center" vertical="center" wrapText="1"/>
      <protection hidden="1"/>
    </xf>
    <xf numFmtId="1" fontId="19" fillId="3" borderId="66" xfId="0" applyNumberFormat="1" applyFont="1" applyFill="1" applyBorder="1" applyAlignment="1" applyProtection="1">
      <alignment horizontal="center" vertical="center"/>
      <protection locked="0"/>
    </xf>
    <xf numFmtId="170" fontId="34" fillId="3" borderId="0" xfId="0" applyNumberFormat="1" applyFont="1" applyFill="1" applyAlignment="1">
      <alignment horizontal="center"/>
    </xf>
    <xf numFmtId="170" fontId="29" fillId="3" borderId="3" xfId="0" applyNumberFormat="1" applyFont="1" applyFill="1" applyBorder="1" applyAlignment="1" applyProtection="1">
      <alignment horizontal="center" vertical="center"/>
      <protection locked="0" hidden="1"/>
    </xf>
    <xf numFmtId="170" fontId="34" fillId="3" borderId="4" xfId="0" applyNumberFormat="1" applyFont="1" applyFill="1" applyBorder="1" applyAlignment="1">
      <alignment horizontal="center"/>
    </xf>
    <xf numFmtId="170" fontId="29" fillId="3" borderId="7" xfId="0" applyNumberFormat="1" applyFont="1" applyFill="1" applyBorder="1" applyAlignment="1">
      <alignment horizontal="center"/>
    </xf>
    <xf numFmtId="177" fontId="19" fillId="3" borderId="0" xfId="0" applyNumberFormat="1" applyFont="1" applyFill="1"/>
    <xf numFmtId="177" fontId="19" fillId="3" borderId="5" xfId="0" applyNumberFormat="1" applyFont="1" applyFill="1" applyBorder="1"/>
    <xf numFmtId="177" fontId="19" fillId="3" borderId="3" xfId="0" applyNumberFormat="1" applyFont="1" applyFill="1" applyBorder="1"/>
    <xf numFmtId="176" fontId="19" fillId="3" borderId="0" xfId="0" applyNumberFormat="1" applyFont="1" applyFill="1" applyAlignment="1" applyProtection="1">
      <alignment horizontal="center" vertical="center"/>
      <protection hidden="1"/>
    </xf>
    <xf numFmtId="176" fontId="19" fillId="3" borderId="6" xfId="0" applyNumberFormat="1" applyFont="1" applyFill="1" applyBorder="1" applyAlignment="1" applyProtection="1">
      <alignment horizontal="center" vertical="center"/>
      <protection hidden="1"/>
    </xf>
    <xf numFmtId="170" fontId="5" fillId="2" borderId="31" xfId="0" applyNumberFormat="1" applyFont="1" applyFill="1" applyBorder="1" applyAlignment="1">
      <alignment horizontal="center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69" xfId="0" applyFont="1" applyBorder="1" applyAlignment="1" applyProtection="1">
      <alignment horizontal="center" vertical="center"/>
      <protection hidden="1"/>
    </xf>
    <xf numFmtId="44" fontId="2" fillId="9" borderId="9" xfId="0" applyNumberFormat="1" applyFont="1" applyFill="1" applyBorder="1" applyAlignment="1" applyProtection="1">
      <alignment horizontal="center" vertical="center"/>
      <protection locked="0" hidden="1"/>
    </xf>
    <xf numFmtId="44" fontId="2" fillId="9" borderId="23" xfId="0" applyNumberFormat="1" applyFont="1" applyFill="1" applyBorder="1" applyAlignment="1" applyProtection="1">
      <alignment horizontal="center" vertical="center"/>
      <protection locked="0" hidden="1"/>
    </xf>
    <xf numFmtId="44" fontId="2" fillId="9" borderId="58" xfId="0" applyNumberFormat="1" applyFont="1" applyFill="1" applyBorder="1" applyAlignment="1" applyProtection="1">
      <alignment horizontal="center" vertical="center"/>
      <protection locked="0" hidden="1"/>
    </xf>
    <xf numFmtId="44" fontId="2" fillId="8" borderId="9" xfId="0" applyNumberFormat="1" applyFont="1" applyFill="1" applyBorder="1" applyAlignment="1" applyProtection="1">
      <alignment horizontal="center" vertical="center"/>
      <protection locked="0" hidden="1"/>
    </xf>
    <xf numFmtId="44" fontId="2" fillId="8" borderId="23" xfId="0" applyNumberFormat="1" applyFont="1" applyFill="1" applyBorder="1" applyAlignment="1" applyProtection="1">
      <alignment horizontal="center" vertical="center"/>
      <protection locked="0" hidden="1"/>
    </xf>
    <xf numFmtId="44" fontId="2" fillId="8" borderId="58" xfId="0" applyNumberFormat="1" applyFont="1" applyFill="1" applyBorder="1" applyAlignment="1" applyProtection="1">
      <alignment horizontal="center" vertical="center"/>
      <protection locked="0" hidden="1"/>
    </xf>
    <xf numFmtId="170" fontId="27" fillId="15" borderId="64" xfId="0" applyNumberFormat="1" applyFont="1" applyFill="1" applyBorder="1" applyAlignment="1">
      <alignment horizontal="center" vertical="center"/>
    </xf>
    <xf numFmtId="170" fontId="27" fillId="15" borderId="65" xfId="0" applyNumberFormat="1" applyFont="1" applyFill="1" applyBorder="1" applyAlignment="1">
      <alignment horizontal="center" vertical="center"/>
    </xf>
    <xf numFmtId="170" fontId="27" fillId="15" borderId="9" xfId="0" applyNumberFormat="1" applyFont="1" applyFill="1" applyBorder="1" applyAlignment="1">
      <alignment horizontal="center"/>
    </xf>
    <xf numFmtId="170" fontId="27" fillId="15" borderId="58" xfId="0" applyNumberFormat="1" applyFont="1" applyFill="1" applyBorder="1" applyAlignment="1">
      <alignment horizontal="center"/>
    </xf>
    <xf numFmtId="0" fontId="2" fillId="0" borderId="64" xfId="0" applyFont="1" applyBorder="1" applyAlignment="1" applyProtection="1">
      <alignment horizontal="center" vertical="center"/>
      <protection hidden="1"/>
    </xf>
    <xf numFmtId="0" fontId="2" fillId="0" borderId="65" xfId="0" applyFont="1" applyBorder="1" applyAlignment="1" applyProtection="1">
      <alignment horizontal="center" vertical="center"/>
      <protection hidden="1"/>
    </xf>
    <xf numFmtId="0" fontId="2" fillId="0" borderId="68" xfId="0" applyFont="1" applyBorder="1" applyAlignment="1" applyProtection="1">
      <alignment horizontal="center" vertical="center"/>
      <protection hidden="1"/>
    </xf>
    <xf numFmtId="170" fontId="2" fillId="13" borderId="9" xfId="0" applyNumberFormat="1" applyFont="1" applyFill="1" applyBorder="1" applyAlignment="1">
      <alignment horizontal="center"/>
    </xf>
    <xf numFmtId="170" fontId="2" fillId="13" borderId="58" xfId="0" applyNumberFormat="1" applyFont="1" applyFill="1" applyBorder="1" applyAlignment="1">
      <alignment horizontal="center"/>
    </xf>
    <xf numFmtId="0" fontId="2" fillId="13" borderId="9" xfId="0" applyFont="1" applyFill="1" applyBorder="1" applyAlignment="1" applyProtection="1">
      <alignment horizontal="center" vertical="center"/>
      <protection hidden="1"/>
    </xf>
    <xf numFmtId="0" fontId="2" fillId="13" borderId="23" xfId="0" applyFont="1" applyFill="1" applyBorder="1" applyAlignment="1" applyProtection="1">
      <alignment horizontal="center" vertical="center"/>
      <protection hidden="1"/>
    </xf>
    <xf numFmtId="0" fontId="2" fillId="13" borderId="58" xfId="0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0" fillId="0" borderId="49" xfId="0" applyFont="1" applyBorder="1" applyAlignment="1">
      <alignment horizontal="right" vertical="center"/>
    </xf>
    <xf numFmtId="0" fontId="10" fillId="0" borderId="44" xfId="0" applyFont="1" applyBorder="1" applyAlignment="1">
      <alignment horizontal="right" vertical="center"/>
    </xf>
    <xf numFmtId="0" fontId="10" fillId="0" borderId="54" xfId="0" applyFont="1" applyBorder="1" applyAlignment="1">
      <alignment horizontal="right"/>
    </xf>
    <xf numFmtId="0" fontId="10" fillId="0" borderId="55" xfId="0" applyFont="1" applyBorder="1" applyAlignment="1">
      <alignment horizontal="right"/>
    </xf>
    <xf numFmtId="0" fontId="10" fillId="0" borderId="19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42" xfId="0" applyFont="1" applyBorder="1" applyAlignment="1">
      <alignment horizontal="right" vertical="center"/>
    </xf>
    <xf numFmtId="0" fontId="10" fillId="0" borderId="43" xfId="0" applyFont="1" applyBorder="1" applyAlignment="1">
      <alignment horizontal="right" vertical="center"/>
    </xf>
    <xf numFmtId="14" fontId="10" fillId="0" borderId="19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10" fillId="0" borderId="48" xfId="0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8" fillId="0" borderId="0" xfId="0" applyFont="1" applyAlignment="1" applyProtection="1">
      <alignment horizontal="center" vertical="center" shrinkToFit="1"/>
      <protection hidden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 applyProtection="1">
      <alignment horizontal="left" vertical="center" shrinkToFit="1"/>
      <protection hidden="1"/>
    </xf>
    <xf numFmtId="14" fontId="21" fillId="0" borderId="0" xfId="1" applyNumberFormat="1" applyFont="1" applyAlignment="1" applyProtection="1">
      <alignment horizontal="left" vertical="center"/>
    </xf>
    <xf numFmtId="0" fontId="1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6" fillId="8" borderId="61" xfId="0" applyFont="1" applyFill="1" applyBorder="1" applyAlignment="1">
      <alignment horizontal="center"/>
    </xf>
    <xf numFmtId="0" fontId="26" fillId="8" borderId="62" xfId="0" applyFont="1" applyFill="1" applyBorder="1" applyAlignment="1">
      <alignment horizontal="center"/>
    </xf>
    <xf numFmtId="0" fontId="26" fillId="8" borderId="63" xfId="0" applyFont="1" applyFill="1" applyBorder="1" applyAlignment="1">
      <alignment horizontal="center"/>
    </xf>
    <xf numFmtId="175" fontId="26" fillId="8" borderId="61" xfId="0" applyNumberFormat="1" applyFont="1" applyFill="1" applyBorder="1" applyAlignment="1">
      <alignment horizontal="center"/>
    </xf>
    <xf numFmtId="175" fontId="26" fillId="8" borderId="63" xfId="0" applyNumberFormat="1" applyFont="1" applyFill="1" applyBorder="1" applyAlignment="1">
      <alignment horizontal="center"/>
    </xf>
    <xf numFmtId="169" fontId="26" fillId="8" borderId="61" xfId="0" applyNumberFormat="1" applyFont="1" applyFill="1" applyBorder="1" applyAlignment="1">
      <alignment horizontal="center"/>
    </xf>
    <xf numFmtId="169" fontId="26" fillId="8" borderId="63" xfId="0" applyNumberFormat="1" applyFont="1" applyFill="1" applyBorder="1" applyAlignment="1">
      <alignment horizontal="center"/>
    </xf>
    <xf numFmtId="14" fontId="26" fillId="8" borderId="61" xfId="0" applyNumberFormat="1" applyFont="1" applyFill="1" applyBorder="1" applyAlignment="1">
      <alignment horizontal="center"/>
    </xf>
    <xf numFmtId="14" fontId="26" fillId="8" borderId="63" xfId="0" applyNumberFormat="1" applyFont="1" applyFill="1" applyBorder="1" applyAlignment="1">
      <alignment horizontal="center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 applyProtection="1">
      <alignment horizontal="center" vertical="center"/>
      <protection hidden="1"/>
    </xf>
    <xf numFmtId="0" fontId="2" fillId="0" borderId="58" xfId="0" applyFont="1" applyBorder="1" applyAlignment="1" applyProtection="1">
      <alignment horizontal="center" vertical="center"/>
      <protection hidden="1"/>
    </xf>
    <xf numFmtId="0" fontId="19" fillId="0" borderId="64" xfId="0" applyFont="1" applyBorder="1" applyAlignment="1" applyProtection="1">
      <alignment horizontal="center" vertical="center"/>
      <protection hidden="1"/>
    </xf>
    <xf numFmtId="0" fontId="19" fillId="0" borderId="65" xfId="0" applyFont="1" applyBorder="1" applyAlignment="1" applyProtection="1">
      <alignment horizontal="center" vertical="center"/>
      <protection hidden="1"/>
    </xf>
    <xf numFmtId="0" fontId="19" fillId="0" borderId="58" xfId="0" applyFont="1" applyBorder="1" applyAlignment="1" applyProtection="1">
      <alignment horizontal="center" vertical="center"/>
      <protection hidden="1"/>
    </xf>
    <xf numFmtId="166" fontId="2" fillId="0" borderId="59" xfId="0" applyNumberFormat="1" applyFont="1" applyBorder="1" applyAlignment="1" applyProtection="1">
      <alignment horizontal="center" vertical="center"/>
      <protection hidden="1"/>
    </xf>
    <xf numFmtId="166" fontId="2" fillId="0" borderId="60" xfId="0" applyNumberFormat="1" applyFont="1" applyBorder="1" applyAlignment="1" applyProtection="1">
      <alignment horizontal="center" vertical="center"/>
      <protection hidden="1"/>
    </xf>
    <xf numFmtId="0" fontId="2" fillId="0" borderId="59" xfId="0" applyFont="1" applyBorder="1" applyAlignment="1" applyProtection="1">
      <alignment horizontal="center" vertical="center"/>
      <protection hidden="1"/>
    </xf>
    <xf numFmtId="0" fontId="2" fillId="0" borderId="60" xfId="0" applyFont="1" applyBorder="1" applyAlignment="1" applyProtection="1">
      <alignment horizontal="center" vertical="center"/>
      <protection hidden="1"/>
    </xf>
  </cellXfs>
  <cellStyles count="2">
    <cellStyle name="Lien hypertexte" xfId="1" builtinId="8"/>
    <cellStyle name="Normal" xfId="0" builtinId="0"/>
  </cellStyles>
  <dxfs count="92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6" formatCode="\-0.00&quot;€&quot;;\-0;;@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6" formatCode="\-0.00&quot;€&quot;;\-0;;@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6" formatCode="\-0.00&quot;€&quot;;\-0;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6" formatCode="\-0.00&quot;€&quot;;\-0;;@"/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6" formatCode="\-0.00&quot;€&quot;;\-0;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6" formatCode="\-0.00&quot;€&quot;;\-0;;@"/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6" formatCode="\-0.00&quot;€&quot;;\-0;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6" formatCode="\-0.00&quot;€&quot;;\-0;;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7" formatCode="0.00&quot;€&quot;;\-0;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7" formatCode="0.00&quot;€&quot;;\-0;;@"/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7" formatCode="0.00&quot;€&quot;;\-0;;@"/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7" formatCode="0.00&quot;€&quot;;\-0;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7" formatCode="0.00&quot;€&quot;;\-0;;@"/>
      <alignment horizontal="center" vertical="center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70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scheme val="minor"/>
      </font>
      <numFmt numFmtId="170" formatCode="#,##0.00\ &quot;€&quot;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70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scheme val="minor"/>
      </font>
      <numFmt numFmtId="170" formatCode="#,##0.00\ &quot;€&quot;"/>
      <alignment horizontal="center" vertical="center" textRotation="0" wrapText="0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dd/mm/yyyy;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dd/mm/yyyy;@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1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1"/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FFE4E1"/>
      <color rgb="FFF2DCDB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358140</xdr:colOff>
      <xdr:row>0</xdr:row>
      <xdr:rowOff>60960</xdr:rowOff>
    </xdr:from>
    <xdr:to>
      <xdr:col>2</xdr:col>
      <xdr:colOff>426720</xdr:colOff>
      <xdr:row>1</xdr:row>
      <xdr:rowOff>0</xdr:rowOff>
    </xdr:to>
    <xdr:sp macro="[0]!Appel_Formulaire" textlink="">
      <xdr:nvSpPr>
        <xdr:cNvPr id="2" name="Organigramme : Alternative 1"/>
        <xdr:cNvSpPr/>
      </xdr:nvSpPr>
      <xdr:spPr>
        <a:xfrm>
          <a:off x="358140" y="60960"/>
          <a:ext cx="1402080" cy="57912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APPEL FORMULAIRE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DE GESTION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136524</xdr:colOff>
      <xdr:row>0</xdr:row>
      <xdr:rowOff>21556</xdr:rowOff>
    </xdr:from>
    <xdr:to>
      <xdr:col>4</xdr:col>
      <xdr:colOff>1114425</xdr:colOff>
      <xdr:row>5</xdr:row>
      <xdr:rowOff>188640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3499" y="21556"/>
          <a:ext cx="1768476" cy="1262459"/>
        </a:xfrm>
        <a:prstGeom prst="rect">
          <a:avLst/>
        </a:prstGeom>
      </xdr:spPr>
    </xdr:pic>
    <xdr:clientData/>
  </xdr:twoCellAnchor>
  <xdr:twoCellAnchor editAs="oneCell">
    <xdr:from>
      <xdr:col>8</xdr:col>
      <xdr:colOff>174624</xdr:colOff>
      <xdr:row>0</xdr:row>
      <xdr:rowOff>12031</xdr:rowOff>
    </xdr:from>
    <xdr:to>
      <xdr:col>9</xdr:col>
      <xdr:colOff>1152525</xdr:colOff>
      <xdr:row>5</xdr:row>
      <xdr:rowOff>179115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1124" y="12031"/>
          <a:ext cx="1768476" cy="12624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4</xdr:col>
      <xdr:colOff>625263</xdr:colOff>
      <xdr:row>8</xdr:row>
      <xdr:rowOff>9525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2863638" cy="1552575"/>
        </a:xfrm>
        <a:prstGeom prst="rect">
          <a:avLst/>
        </a:prstGeom>
      </xdr:spPr>
    </xdr:pic>
    <xdr:clientData/>
  </xdr:twoCellAnchor>
  <xdr:twoCellAnchor editAs="oneCell">
    <xdr:from>
      <xdr:col>3</xdr:col>
      <xdr:colOff>264320</xdr:colOff>
      <xdr:row>41</xdr:row>
      <xdr:rowOff>18184</xdr:rowOff>
    </xdr:from>
    <xdr:to>
      <xdr:col>6</xdr:col>
      <xdr:colOff>500496</xdr:colOff>
      <xdr:row>45</xdr:row>
      <xdr:rowOff>15817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045295">
          <a:off x="2035970" y="8219209"/>
          <a:ext cx="1979251" cy="79773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</xdr:colOff>
      <xdr:row>0</xdr:row>
      <xdr:rowOff>66674</xdr:rowOff>
    </xdr:from>
    <xdr:to>
      <xdr:col>6</xdr:col>
      <xdr:colOff>657225</xdr:colOff>
      <xdr:row>39</xdr:row>
      <xdr:rowOff>9525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SpPr/>
      </xdr:nvSpPr>
      <xdr:spPr>
        <a:xfrm>
          <a:off x="66674" y="66674"/>
          <a:ext cx="5162551" cy="9277351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comptabilite_association_nvx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MCB_V4.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ilan ouverture"/>
      <sheetName val="Journal"/>
      <sheetName val="Résultat"/>
      <sheetName val="Caisse"/>
      <sheetName val="Bilan Clôture"/>
      <sheetName val="Budget"/>
      <sheetName val="Membres"/>
      <sheetName val="Imprimer"/>
      <sheetName val="comptabilite_association_nvx"/>
    </sheetNames>
    <sheetDataSet>
      <sheetData sheetId="0"/>
      <sheetData sheetId="1">
        <row r="18">
          <cell r="A18">
            <v>1000</v>
          </cell>
        </row>
        <row r="19">
          <cell r="A19">
            <v>1020</v>
          </cell>
        </row>
        <row r="20">
          <cell r="A20">
            <v>1300</v>
          </cell>
        </row>
        <row r="21">
          <cell r="A21">
            <v>1110</v>
          </cell>
        </row>
        <row r="22">
          <cell r="A22">
            <v>1208</v>
          </cell>
        </row>
        <row r="23">
          <cell r="A23">
            <v>1500</v>
          </cell>
        </row>
        <row r="24">
          <cell r="A24">
            <v>1530</v>
          </cell>
        </row>
        <row r="25">
          <cell r="A25">
            <v>2010</v>
          </cell>
        </row>
        <row r="26">
          <cell r="A26">
            <v>2400</v>
          </cell>
        </row>
        <row r="27">
          <cell r="A27">
            <v>2300</v>
          </cell>
        </row>
        <row r="28">
          <cell r="A28">
            <v>2950</v>
          </cell>
        </row>
        <row r="29">
          <cell r="A29">
            <v>9000</v>
          </cell>
        </row>
        <row r="30">
          <cell r="A30">
            <v>2800</v>
          </cell>
        </row>
        <row r="31">
          <cell r="A31">
            <v>5200</v>
          </cell>
        </row>
        <row r="32">
          <cell r="A32">
            <v>6100</v>
          </cell>
        </row>
        <row r="33">
          <cell r="A33">
            <v>6101</v>
          </cell>
        </row>
        <row r="34">
          <cell r="A34">
            <v>6102</v>
          </cell>
        </row>
        <row r="35">
          <cell r="A35">
            <v>6280</v>
          </cell>
        </row>
        <row r="36">
          <cell r="A36">
            <v>6300</v>
          </cell>
        </row>
        <row r="37">
          <cell r="A37">
            <v>6400</v>
          </cell>
        </row>
        <row r="38">
          <cell r="A38">
            <v>6500</v>
          </cell>
        </row>
        <row r="39">
          <cell r="A39">
            <v>6640</v>
          </cell>
        </row>
        <row r="40">
          <cell r="A40">
            <v>6700</v>
          </cell>
        </row>
        <row r="41">
          <cell r="A41">
            <v>6800</v>
          </cell>
        </row>
        <row r="42">
          <cell r="A42">
            <v>6900</v>
          </cell>
        </row>
        <row r="43">
          <cell r="A43">
            <v>9000</v>
          </cell>
        </row>
        <row r="44">
          <cell r="A44">
            <v>3201</v>
          </cell>
        </row>
        <row r="45">
          <cell r="A45">
            <v>3202</v>
          </cell>
        </row>
        <row r="46">
          <cell r="A46">
            <v>3203</v>
          </cell>
        </row>
        <row r="47">
          <cell r="A47">
            <v>3400</v>
          </cell>
        </row>
        <row r="48">
          <cell r="A48">
            <v>3600</v>
          </cell>
        </row>
        <row r="49">
          <cell r="A49">
            <v>3630</v>
          </cell>
        </row>
        <row r="50">
          <cell r="A50">
            <v>6950</v>
          </cell>
        </row>
      </sheetData>
      <sheetData sheetId="2">
        <row r="1">
          <cell r="O1">
            <v>43101</v>
          </cell>
        </row>
        <row r="2">
          <cell r="O2">
            <v>43102</v>
          </cell>
        </row>
        <row r="3">
          <cell r="O3">
            <v>43103</v>
          </cell>
        </row>
        <row r="4">
          <cell r="O4">
            <v>43104</v>
          </cell>
        </row>
        <row r="5">
          <cell r="O5">
            <v>43105</v>
          </cell>
        </row>
        <row r="6">
          <cell r="O6">
            <v>43106</v>
          </cell>
        </row>
        <row r="7">
          <cell r="O7">
            <v>43107</v>
          </cell>
        </row>
        <row r="8">
          <cell r="O8">
            <v>43108</v>
          </cell>
        </row>
        <row r="9">
          <cell r="O9">
            <v>43109</v>
          </cell>
        </row>
        <row r="10">
          <cell r="O10">
            <v>43110</v>
          </cell>
        </row>
        <row r="11">
          <cell r="O11">
            <v>43111</v>
          </cell>
        </row>
        <row r="12">
          <cell r="O12">
            <v>43112</v>
          </cell>
        </row>
        <row r="13">
          <cell r="O13">
            <v>43113</v>
          </cell>
        </row>
        <row r="14">
          <cell r="O14">
            <v>43114</v>
          </cell>
        </row>
        <row r="15">
          <cell r="O15">
            <v>43115</v>
          </cell>
        </row>
        <row r="16">
          <cell r="O16">
            <v>43116</v>
          </cell>
        </row>
        <row r="17">
          <cell r="O17">
            <v>43117</v>
          </cell>
        </row>
        <row r="18">
          <cell r="O18">
            <v>43118</v>
          </cell>
        </row>
        <row r="19">
          <cell r="O19">
            <v>43119</v>
          </cell>
        </row>
        <row r="20">
          <cell r="O20">
            <v>43120</v>
          </cell>
        </row>
        <row r="21">
          <cell r="O21">
            <v>43121</v>
          </cell>
        </row>
        <row r="22">
          <cell r="O22">
            <v>43122</v>
          </cell>
        </row>
        <row r="23">
          <cell r="O23">
            <v>43123</v>
          </cell>
        </row>
        <row r="24">
          <cell r="O24">
            <v>43124</v>
          </cell>
        </row>
        <row r="25">
          <cell r="O25">
            <v>43125</v>
          </cell>
        </row>
        <row r="26">
          <cell r="O26">
            <v>43126</v>
          </cell>
        </row>
        <row r="27">
          <cell r="O27">
            <v>43127</v>
          </cell>
        </row>
        <row r="28">
          <cell r="O28">
            <v>43128</v>
          </cell>
        </row>
        <row r="29">
          <cell r="O29">
            <v>43129</v>
          </cell>
        </row>
        <row r="30">
          <cell r="O30">
            <v>43130</v>
          </cell>
        </row>
        <row r="31">
          <cell r="O31">
            <v>43131</v>
          </cell>
        </row>
        <row r="32">
          <cell r="O32">
            <v>43132</v>
          </cell>
        </row>
        <row r="33">
          <cell r="O33">
            <v>43133</v>
          </cell>
        </row>
        <row r="34">
          <cell r="O34">
            <v>43134</v>
          </cell>
        </row>
        <row r="35">
          <cell r="O35">
            <v>43135</v>
          </cell>
        </row>
        <row r="36">
          <cell r="O36">
            <v>43136</v>
          </cell>
        </row>
        <row r="37">
          <cell r="O37">
            <v>43137</v>
          </cell>
        </row>
        <row r="38">
          <cell r="O38">
            <v>43138</v>
          </cell>
        </row>
        <row r="39">
          <cell r="O39">
            <v>43139</v>
          </cell>
        </row>
        <row r="40">
          <cell r="O40">
            <v>43140</v>
          </cell>
        </row>
        <row r="41">
          <cell r="O41">
            <v>43141</v>
          </cell>
        </row>
        <row r="42">
          <cell r="O42">
            <v>43142</v>
          </cell>
        </row>
        <row r="43">
          <cell r="O43">
            <v>43143</v>
          </cell>
        </row>
        <row r="44">
          <cell r="O44">
            <v>43144</v>
          </cell>
        </row>
        <row r="45">
          <cell r="O45">
            <v>43145</v>
          </cell>
        </row>
        <row r="46">
          <cell r="O46">
            <v>43146</v>
          </cell>
        </row>
        <row r="47">
          <cell r="O47">
            <v>43147</v>
          </cell>
        </row>
        <row r="48">
          <cell r="O48">
            <v>43148</v>
          </cell>
        </row>
        <row r="49">
          <cell r="O49">
            <v>43149</v>
          </cell>
        </row>
        <row r="50">
          <cell r="O50">
            <v>43150</v>
          </cell>
        </row>
        <row r="51">
          <cell r="O51">
            <v>43151</v>
          </cell>
        </row>
        <row r="52">
          <cell r="O52">
            <v>43152</v>
          </cell>
        </row>
        <row r="53">
          <cell r="O53">
            <v>43153</v>
          </cell>
        </row>
        <row r="54">
          <cell r="O54">
            <v>43154</v>
          </cell>
        </row>
        <row r="55">
          <cell r="O55">
            <v>43155</v>
          </cell>
        </row>
        <row r="56">
          <cell r="O56">
            <v>43156</v>
          </cell>
        </row>
        <row r="57">
          <cell r="O57">
            <v>43157</v>
          </cell>
        </row>
        <row r="58">
          <cell r="O58">
            <v>43158</v>
          </cell>
        </row>
        <row r="59">
          <cell r="O59">
            <v>43159</v>
          </cell>
        </row>
        <row r="60">
          <cell r="O60">
            <v>43160</v>
          </cell>
        </row>
        <row r="61">
          <cell r="O61">
            <v>43161</v>
          </cell>
        </row>
        <row r="62">
          <cell r="O62">
            <v>43162</v>
          </cell>
        </row>
        <row r="63">
          <cell r="O63">
            <v>43163</v>
          </cell>
        </row>
        <row r="64">
          <cell r="O64">
            <v>43164</v>
          </cell>
        </row>
        <row r="65">
          <cell r="O65">
            <v>43165</v>
          </cell>
        </row>
        <row r="66">
          <cell r="O66">
            <v>43166</v>
          </cell>
        </row>
        <row r="67">
          <cell r="O67">
            <v>43167</v>
          </cell>
        </row>
        <row r="68">
          <cell r="O68">
            <v>43168</v>
          </cell>
        </row>
        <row r="69">
          <cell r="O69">
            <v>43169</v>
          </cell>
        </row>
        <row r="70">
          <cell r="O70">
            <v>43170</v>
          </cell>
        </row>
        <row r="71">
          <cell r="O71">
            <v>43171</v>
          </cell>
        </row>
        <row r="72">
          <cell r="O72">
            <v>43172</v>
          </cell>
        </row>
        <row r="73">
          <cell r="O73">
            <v>43173</v>
          </cell>
        </row>
        <row r="74">
          <cell r="O74">
            <v>43174</v>
          </cell>
        </row>
        <row r="75">
          <cell r="O75">
            <v>43175</v>
          </cell>
        </row>
        <row r="76">
          <cell r="O76">
            <v>43176</v>
          </cell>
        </row>
        <row r="77">
          <cell r="O77">
            <v>43177</v>
          </cell>
        </row>
        <row r="78">
          <cell r="O78">
            <v>43178</v>
          </cell>
        </row>
        <row r="79">
          <cell r="O79">
            <v>43179</v>
          </cell>
        </row>
        <row r="80">
          <cell r="O80">
            <v>43180</v>
          </cell>
        </row>
        <row r="81">
          <cell r="O81">
            <v>43181</v>
          </cell>
        </row>
        <row r="82">
          <cell r="O82">
            <v>43182</v>
          </cell>
        </row>
        <row r="83">
          <cell r="O83">
            <v>43183</v>
          </cell>
        </row>
        <row r="84">
          <cell r="O84">
            <v>43184</v>
          </cell>
        </row>
        <row r="85">
          <cell r="O85">
            <v>43185</v>
          </cell>
        </row>
        <row r="86">
          <cell r="O86">
            <v>43186</v>
          </cell>
        </row>
        <row r="87">
          <cell r="O87">
            <v>43187</v>
          </cell>
        </row>
        <row r="88">
          <cell r="O88">
            <v>43188</v>
          </cell>
        </row>
        <row r="89">
          <cell r="O89">
            <v>43189</v>
          </cell>
        </row>
        <row r="90">
          <cell r="O90">
            <v>43190</v>
          </cell>
        </row>
        <row r="91">
          <cell r="O91">
            <v>43191</v>
          </cell>
        </row>
        <row r="92">
          <cell r="O92">
            <v>43192</v>
          </cell>
        </row>
        <row r="93">
          <cell r="O93">
            <v>43193</v>
          </cell>
        </row>
        <row r="94">
          <cell r="O94">
            <v>43194</v>
          </cell>
        </row>
        <row r="95">
          <cell r="O95">
            <v>43195</v>
          </cell>
        </row>
        <row r="96">
          <cell r="O96">
            <v>43196</v>
          </cell>
        </row>
        <row r="97">
          <cell r="O97">
            <v>43197</v>
          </cell>
        </row>
        <row r="98">
          <cell r="O98">
            <v>43198</v>
          </cell>
        </row>
        <row r="99">
          <cell r="O99">
            <v>43199</v>
          </cell>
        </row>
        <row r="100">
          <cell r="O100">
            <v>43200</v>
          </cell>
        </row>
        <row r="101">
          <cell r="O101">
            <v>43201</v>
          </cell>
        </row>
        <row r="102">
          <cell r="O102">
            <v>43202</v>
          </cell>
        </row>
        <row r="103">
          <cell r="O103">
            <v>43203</v>
          </cell>
        </row>
        <row r="104">
          <cell r="O104">
            <v>43204</v>
          </cell>
        </row>
        <row r="105">
          <cell r="O105">
            <v>43205</v>
          </cell>
        </row>
        <row r="106">
          <cell r="O106">
            <v>43206</v>
          </cell>
        </row>
        <row r="107">
          <cell r="O107">
            <v>43207</v>
          </cell>
        </row>
        <row r="108">
          <cell r="O108">
            <v>43208</v>
          </cell>
        </row>
        <row r="109">
          <cell r="O109">
            <v>43209</v>
          </cell>
        </row>
        <row r="110">
          <cell r="O110">
            <v>43210</v>
          </cell>
        </row>
        <row r="111">
          <cell r="O111">
            <v>43211</v>
          </cell>
        </row>
        <row r="112">
          <cell r="O112">
            <v>43212</v>
          </cell>
        </row>
        <row r="113">
          <cell r="O113">
            <v>43213</v>
          </cell>
        </row>
        <row r="114">
          <cell r="O114">
            <v>43214</v>
          </cell>
        </row>
        <row r="115">
          <cell r="O115">
            <v>43215</v>
          </cell>
        </row>
        <row r="116">
          <cell r="O116">
            <v>43216</v>
          </cell>
        </row>
        <row r="117">
          <cell r="O117">
            <v>43217</v>
          </cell>
        </row>
        <row r="118">
          <cell r="O118">
            <v>43218</v>
          </cell>
        </row>
        <row r="119">
          <cell r="O119">
            <v>43219</v>
          </cell>
        </row>
        <row r="120">
          <cell r="O120">
            <v>43220</v>
          </cell>
        </row>
        <row r="121">
          <cell r="O121">
            <v>43221</v>
          </cell>
        </row>
        <row r="122">
          <cell r="O122">
            <v>43222</v>
          </cell>
        </row>
        <row r="123">
          <cell r="O123">
            <v>43223</v>
          </cell>
        </row>
        <row r="124">
          <cell r="O124">
            <v>43224</v>
          </cell>
        </row>
        <row r="125">
          <cell r="O125">
            <v>43225</v>
          </cell>
        </row>
        <row r="126">
          <cell r="O126">
            <v>43226</v>
          </cell>
        </row>
        <row r="127">
          <cell r="O127">
            <v>43227</v>
          </cell>
        </row>
        <row r="128">
          <cell r="O128">
            <v>43228</v>
          </cell>
        </row>
        <row r="129">
          <cell r="O129">
            <v>43229</v>
          </cell>
        </row>
        <row r="130">
          <cell r="O130">
            <v>43230</v>
          </cell>
        </row>
        <row r="131">
          <cell r="O131">
            <v>43231</v>
          </cell>
        </row>
        <row r="132">
          <cell r="O132">
            <v>43232</v>
          </cell>
        </row>
        <row r="133">
          <cell r="O133">
            <v>43233</v>
          </cell>
        </row>
        <row r="134">
          <cell r="O134">
            <v>43234</v>
          </cell>
        </row>
        <row r="135">
          <cell r="O135">
            <v>43235</v>
          </cell>
        </row>
        <row r="136">
          <cell r="O136">
            <v>43236</v>
          </cell>
        </row>
        <row r="137">
          <cell r="O137">
            <v>43237</v>
          </cell>
        </row>
        <row r="138">
          <cell r="O138">
            <v>43238</v>
          </cell>
        </row>
        <row r="139">
          <cell r="O139">
            <v>43239</v>
          </cell>
        </row>
        <row r="140">
          <cell r="O140">
            <v>43240</v>
          </cell>
        </row>
        <row r="141">
          <cell r="O141">
            <v>43241</v>
          </cell>
        </row>
        <row r="142">
          <cell r="O142">
            <v>43242</v>
          </cell>
        </row>
        <row r="143">
          <cell r="O143">
            <v>43243</v>
          </cell>
        </row>
        <row r="144">
          <cell r="O144">
            <v>43244</v>
          </cell>
        </row>
        <row r="145">
          <cell r="O145">
            <v>43245</v>
          </cell>
        </row>
        <row r="146">
          <cell r="O146">
            <v>43246</v>
          </cell>
        </row>
        <row r="147">
          <cell r="O147">
            <v>43247</v>
          </cell>
        </row>
        <row r="148">
          <cell r="O148">
            <v>43248</v>
          </cell>
        </row>
        <row r="149">
          <cell r="O149">
            <v>43249</v>
          </cell>
        </row>
        <row r="150">
          <cell r="O150">
            <v>43250</v>
          </cell>
        </row>
        <row r="151">
          <cell r="O151">
            <v>43251</v>
          </cell>
        </row>
        <row r="152">
          <cell r="O152">
            <v>43252</v>
          </cell>
        </row>
        <row r="153">
          <cell r="O153">
            <v>43253</v>
          </cell>
        </row>
        <row r="154">
          <cell r="O154">
            <v>43254</v>
          </cell>
        </row>
        <row r="155">
          <cell r="O155">
            <v>43255</v>
          </cell>
        </row>
        <row r="156">
          <cell r="O156">
            <v>43256</v>
          </cell>
        </row>
        <row r="157">
          <cell r="O157">
            <v>43257</v>
          </cell>
        </row>
        <row r="158">
          <cell r="O158">
            <v>43258</v>
          </cell>
        </row>
        <row r="159">
          <cell r="O159">
            <v>43259</v>
          </cell>
        </row>
        <row r="160">
          <cell r="O160">
            <v>43260</v>
          </cell>
        </row>
        <row r="161">
          <cell r="O161">
            <v>43261</v>
          </cell>
        </row>
        <row r="162">
          <cell r="O162">
            <v>43262</v>
          </cell>
        </row>
        <row r="163">
          <cell r="O163">
            <v>43263</v>
          </cell>
        </row>
        <row r="164">
          <cell r="O164">
            <v>43264</v>
          </cell>
        </row>
        <row r="165">
          <cell r="O165">
            <v>43265</v>
          </cell>
        </row>
        <row r="166">
          <cell r="O166">
            <v>43266</v>
          </cell>
        </row>
        <row r="167">
          <cell r="O167">
            <v>43267</v>
          </cell>
        </row>
        <row r="168">
          <cell r="O168">
            <v>43268</v>
          </cell>
        </row>
        <row r="169">
          <cell r="O169">
            <v>43269</v>
          </cell>
        </row>
        <row r="170">
          <cell r="O170">
            <v>43270</v>
          </cell>
        </row>
        <row r="171">
          <cell r="O171">
            <v>43271</v>
          </cell>
        </row>
        <row r="172">
          <cell r="O172">
            <v>43272</v>
          </cell>
        </row>
        <row r="173">
          <cell r="O173">
            <v>43273</v>
          </cell>
        </row>
        <row r="174">
          <cell r="O174">
            <v>43274</v>
          </cell>
        </row>
        <row r="175">
          <cell r="O175">
            <v>43275</v>
          </cell>
        </row>
        <row r="176">
          <cell r="O176">
            <v>43276</v>
          </cell>
        </row>
        <row r="177">
          <cell r="O177">
            <v>43277</v>
          </cell>
        </row>
        <row r="178">
          <cell r="O178">
            <v>43278</v>
          </cell>
        </row>
        <row r="179">
          <cell r="O179">
            <v>43279</v>
          </cell>
        </row>
        <row r="180">
          <cell r="O180">
            <v>43280</v>
          </cell>
        </row>
        <row r="181">
          <cell r="O181">
            <v>43281</v>
          </cell>
        </row>
        <row r="182">
          <cell r="O182">
            <v>43282</v>
          </cell>
        </row>
        <row r="183">
          <cell r="O183">
            <v>43283</v>
          </cell>
        </row>
        <row r="184">
          <cell r="O184">
            <v>43284</v>
          </cell>
        </row>
        <row r="185">
          <cell r="O185">
            <v>43285</v>
          </cell>
        </row>
        <row r="186">
          <cell r="O186">
            <v>43286</v>
          </cell>
        </row>
        <row r="187">
          <cell r="O187">
            <v>43287</v>
          </cell>
        </row>
        <row r="188">
          <cell r="O188">
            <v>43288</v>
          </cell>
        </row>
        <row r="189">
          <cell r="O189">
            <v>43289</v>
          </cell>
        </row>
        <row r="190">
          <cell r="O190">
            <v>43290</v>
          </cell>
        </row>
        <row r="191">
          <cell r="O191">
            <v>43291</v>
          </cell>
        </row>
        <row r="192">
          <cell r="O192">
            <v>43292</v>
          </cell>
        </row>
        <row r="193">
          <cell r="O193">
            <v>43293</v>
          </cell>
        </row>
        <row r="194">
          <cell r="O194">
            <v>43294</v>
          </cell>
        </row>
        <row r="195">
          <cell r="O195">
            <v>43295</v>
          </cell>
        </row>
        <row r="196">
          <cell r="O196">
            <v>43296</v>
          </cell>
        </row>
        <row r="197">
          <cell r="O197">
            <v>43297</v>
          </cell>
        </row>
        <row r="198">
          <cell r="O198">
            <v>43298</v>
          </cell>
        </row>
        <row r="199">
          <cell r="O199">
            <v>43299</v>
          </cell>
        </row>
        <row r="200">
          <cell r="O200">
            <v>43300</v>
          </cell>
        </row>
        <row r="201">
          <cell r="O201">
            <v>43301</v>
          </cell>
        </row>
        <row r="202">
          <cell r="O202">
            <v>43302</v>
          </cell>
        </row>
        <row r="203">
          <cell r="O203">
            <v>43303</v>
          </cell>
        </row>
        <row r="204">
          <cell r="O204">
            <v>43304</v>
          </cell>
        </row>
        <row r="205">
          <cell r="O205">
            <v>43305</v>
          </cell>
        </row>
        <row r="206">
          <cell r="O206">
            <v>43306</v>
          </cell>
        </row>
        <row r="207">
          <cell r="O207">
            <v>43307</v>
          </cell>
        </row>
        <row r="208">
          <cell r="O208">
            <v>43308</v>
          </cell>
        </row>
        <row r="209">
          <cell r="O209">
            <v>43309</v>
          </cell>
        </row>
        <row r="210">
          <cell r="O210">
            <v>43310</v>
          </cell>
        </row>
        <row r="211">
          <cell r="O211">
            <v>43311</v>
          </cell>
        </row>
        <row r="212">
          <cell r="O212">
            <v>43312</v>
          </cell>
        </row>
        <row r="213">
          <cell r="O213">
            <v>43313</v>
          </cell>
        </row>
        <row r="214">
          <cell r="O214">
            <v>43314</v>
          </cell>
        </row>
        <row r="215">
          <cell r="O215">
            <v>43315</v>
          </cell>
        </row>
        <row r="216">
          <cell r="O216">
            <v>43316</v>
          </cell>
        </row>
        <row r="217">
          <cell r="O217">
            <v>43317</v>
          </cell>
        </row>
        <row r="218">
          <cell r="O218">
            <v>43318</v>
          </cell>
        </row>
        <row r="219">
          <cell r="O219">
            <v>43319</v>
          </cell>
        </row>
        <row r="220">
          <cell r="O220">
            <v>43320</v>
          </cell>
        </row>
        <row r="221">
          <cell r="O221">
            <v>43321</v>
          </cell>
        </row>
        <row r="222">
          <cell r="O222">
            <v>43322</v>
          </cell>
        </row>
        <row r="223">
          <cell r="O223">
            <v>43323</v>
          </cell>
        </row>
        <row r="224">
          <cell r="O224">
            <v>43324</v>
          </cell>
        </row>
        <row r="225">
          <cell r="O225">
            <v>43325</v>
          </cell>
        </row>
        <row r="226">
          <cell r="O226">
            <v>43326</v>
          </cell>
        </row>
        <row r="227">
          <cell r="O227">
            <v>43327</v>
          </cell>
        </row>
        <row r="228">
          <cell r="O228">
            <v>43328</v>
          </cell>
        </row>
        <row r="229">
          <cell r="O229">
            <v>43329</v>
          </cell>
        </row>
        <row r="230">
          <cell r="O230">
            <v>43330</v>
          </cell>
        </row>
        <row r="231">
          <cell r="O231">
            <v>43331</v>
          </cell>
        </row>
        <row r="232">
          <cell r="O232">
            <v>43332</v>
          </cell>
        </row>
        <row r="233">
          <cell r="O233">
            <v>43333</v>
          </cell>
        </row>
        <row r="234">
          <cell r="O234">
            <v>43334</v>
          </cell>
        </row>
        <row r="235">
          <cell r="O235">
            <v>43335</v>
          </cell>
        </row>
        <row r="236">
          <cell r="O236">
            <v>43336</v>
          </cell>
        </row>
        <row r="237">
          <cell r="O237">
            <v>43337</v>
          </cell>
        </row>
        <row r="238">
          <cell r="O238">
            <v>43338</v>
          </cell>
        </row>
        <row r="239">
          <cell r="O239">
            <v>43339</v>
          </cell>
        </row>
        <row r="240">
          <cell r="O240">
            <v>43340</v>
          </cell>
        </row>
        <row r="241">
          <cell r="O241">
            <v>43341</v>
          </cell>
        </row>
        <row r="242">
          <cell r="O242">
            <v>43342</v>
          </cell>
        </row>
        <row r="243">
          <cell r="O243">
            <v>43343</v>
          </cell>
        </row>
        <row r="244">
          <cell r="O244">
            <v>43344</v>
          </cell>
        </row>
        <row r="245">
          <cell r="O245">
            <v>43345</v>
          </cell>
        </row>
        <row r="246">
          <cell r="O246">
            <v>43346</v>
          </cell>
        </row>
        <row r="247">
          <cell r="O247">
            <v>43347</v>
          </cell>
        </row>
        <row r="248">
          <cell r="O248">
            <v>43348</v>
          </cell>
        </row>
        <row r="249">
          <cell r="O249">
            <v>43349</v>
          </cell>
        </row>
        <row r="250">
          <cell r="O250">
            <v>43350</v>
          </cell>
        </row>
        <row r="251">
          <cell r="O251">
            <v>43351</v>
          </cell>
        </row>
        <row r="252">
          <cell r="O252">
            <v>43352</v>
          </cell>
        </row>
        <row r="253">
          <cell r="O253">
            <v>43353</v>
          </cell>
        </row>
        <row r="254">
          <cell r="O254">
            <v>43354</v>
          </cell>
        </row>
        <row r="255">
          <cell r="O255">
            <v>43355</v>
          </cell>
        </row>
        <row r="256">
          <cell r="O256">
            <v>43356</v>
          </cell>
        </row>
        <row r="257">
          <cell r="O257">
            <v>43357</v>
          </cell>
        </row>
        <row r="258">
          <cell r="O258">
            <v>43358</v>
          </cell>
        </row>
        <row r="259">
          <cell r="O259">
            <v>43359</v>
          </cell>
        </row>
        <row r="260">
          <cell r="O260">
            <v>43360</v>
          </cell>
        </row>
        <row r="261">
          <cell r="O261">
            <v>43361</v>
          </cell>
        </row>
        <row r="262">
          <cell r="O262">
            <v>43362</v>
          </cell>
        </row>
        <row r="263">
          <cell r="O263">
            <v>43363</v>
          </cell>
        </row>
        <row r="264">
          <cell r="O264">
            <v>43364</v>
          </cell>
        </row>
        <row r="265">
          <cell r="O265">
            <v>43365</v>
          </cell>
        </row>
        <row r="266">
          <cell r="O266">
            <v>43366</v>
          </cell>
        </row>
        <row r="267">
          <cell r="O267">
            <v>43367</v>
          </cell>
        </row>
        <row r="268">
          <cell r="O268">
            <v>43368</v>
          </cell>
        </row>
        <row r="269">
          <cell r="O269">
            <v>43369</v>
          </cell>
        </row>
        <row r="270">
          <cell r="O270">
            <v>43370</v>
          </cell>
        </row>
        <row r="271">
          <cell r="O271">
            <v>43371</v>
          </cell>
        </row>
        <row r="272">
          <cell r="O272">
            <v>43372</v>
          </cell>
        </row>
        <row r="273">
          <cell r="O273">
            <v>43373</v>
          </cell>
        </row>
        <row r="274">
          <cell r="O274">
            <v>43374</v>
          </cell>
        </row>
        <row r="275">
          <cell r="O275">
            <v>43375</v>
          </cell>
        </row>
        <row r="276">
          <cell r="O276">
            <v>43376</v>
          </cell>
        </row>
        <row r="277">
          <cell r="O277">
            <v>43377</v>
          </cell>
        </row>
        <row r="278">
          <cell r="O278">
            <v>43378</v>
          </cell>
        </row>
        <row r="279">
          <cell r="O279">
            <v>43379</v>
          </cell>
        </row>
        <row r="280">
          <cell r="O280">
            <v>43380</v>
          </cell>
        </row>
        <row r="281">
          <cell r="O281">
            <v>43381</v>
          </cell>
        </row>
        <row r="282">
          <cell r="O282">
            <v>43382</v>
          </cell>
        </row>
        <row r="283">
          <cell r="O283">
            <v>43383</v>
          </cell>
        </row>
        <row r="284">
          <cell r="O284">
            <v>43384</v>
          </cell>
        </row>
        <row r="285">
          <cell r="O285">
            <v>43385</v>
          </cell>
        </row>
        <row r="286">
          <cell r="O286">
            <v>43386</v>
          </cell>
        </row>
        <row r="287">
          <cell r="O287">
            <v>43387</v>
          </cell>
        </row>
        <row r="288">
          <cell r="O288">
            <v>43388</v>
          </cell>
        </row>
        <row r="289">
          <cell r="O289">
            <v>43389</v>
          </cell>
        </row>
        <row r="290">
          <cell r="O290">
            <v>43390</v>
          </cell>
        </row>
        <row r="291">
          <cell r="O291">
            <v>43391</v>
          </cell>
        </row>
        <row r="292">
          <cell r="O292">
            <v>43392</v>
          </cell>
        </row>
        <row r="293">
          <cell r="O293">
            <v>43393</v>
          </cell>
        </row>
        <row r="294">
          <cell r="O294">
            <v>43394</v>
          </cell>
        </row>
        <row r="295">
          <cell r="O295">
            <v>43395</v>
          </cell>
        </row>
        <row r="296">
          <cell r="O296">
            <v>43396</v>
          </cell>
        </row>
        <row r="297">
          <cell r="O297">
            <v>43397</v>
          </cell>
        </row>
        <row r="298">
          <cell r="O298">
            <v>43398</v>
          </cell>
        </row>
        <row r="299">
          <cell r="O299">
            <v>43399</v>
          </cell>
        </row>
        <row r="300">
          <cell r="O300">
            <v>43400</v>
          </cell>
        </row>
        <row r="301">
          <cell r="O301">
            <v>43401</v>
          </cell>
        </row>
        <row r="302">
          <cell r="O302">
            <v>43402</v>
          </cell>
        </row>
        <row r="303">
          <cell r="O303">
            <v>43403</v>
          </cell>
        </row>
        <row r="304">
          <cell r="O304">
            <v>43404</v>
          </cell>
        </row>
        <row r="305">
          <cell r="O305">
            <v>43405</v>
          </cell>
        </row>
        <row r="306">
          <cell r="O306">
            <v>43406</v>
          </cell>
        </row>
        <row r="307">
          <cell r="O307">
            <v>43407</v>
          </cell>
        </row>
        <row r="308">
          <cell r="O308">
            <v>43408</v>
          </cell>
        </row>
        <row r="309">
          <cell r="O309">
            <v>43409</v>
          </cell>
        </row>
        <row r="310">
          <cell r="O310">
            <v>43410</v>
          </cell>
        </row>
        <row r="311">
          <cell r="O311">
            <v>43411</v>
          </cell>
        </row>
        <row r="312">
          <cell r="O312">
            <v>43412</v>
          </cell>
        </row>
        <row r="313">
          <cell r="O313">
            <v>43413</v>
          </cell>
        </row>
        <row r="314">
          <cell r="O314">
            <v>43414</v>
          </cell>
        </row>
        <row r="315">
          <cell r="O315">
            <v>43415</v>
          </cell>
        </row>
        <row r="316">
          <cell r="O316">
            <v>43416</v>
          </cell>
        </row>
        <row r="317">
          <cell r="O317">
            <v>43417</v>
          </cell>
        </row>
        <row r="318">
          <cell r="O318">
            <v>43418</v>
          </cell>
        </row>
        <row r="319">
          <cell r="O319">
            <v>43419</v>
          </cell>
        </row>
        <row r="320">
          <cell r="O320">
            <v>43420</v>
          </cell>
        </row>
        <row r="321">
          <cell r="O321">
            <v>43421</v>
          </cell>
        </row>
        <row r="322">
          <cell r="O322">
            <v>43422</v>
          </cell>
        </row>
        <row r="323">
          <cell r="O323">
            <v>43423</v>
          </cell>
        </row>
        <row r="324">
          <cell r="O324">
            <v>43424</v>
          </cell>
        </row>
        <row r="325">
          <cell r="O325">
            <v>43425</v>
          </cell>
        </row>
        <row r="326">
          <cell r="O326">
            <v>43426</v>
          </cell>
        </row>
        <row r="327">
          <cell r="O327">
            <v>43427</v>
          </cell>
        </row>
        <row r="328">
          <cell r="O328">
            <v>43428</v>
          </cell>
        </row>
        <row r="329">
          <cell r="O329">
            <v>43429</v>
          </cell>
        </row>
        <row r="330">
          <cell r="O330">
            <v>43430</v>
          </cell>
        </row>
        <row r="331">
          <cell r="O331">
            <v>43431</v>
          </cell>
        </row>
        <row r="332">
          <cell r="O332">
            <v>43432</v>
          </cell>
        </row>
        <row r="333">
          <cell r="O333">
            <v>43433</v>
          </cell>
        </row>
        <row r="334">
          <cell r="O334">
            <v>43434</v>
          </cell>
        </row>
        <row r="335">
          <cell r="O335">
            <v>43435</v>
          </cell>
        </row>
        <row r="336">
          <cell r="O336">
            <v>43436</v>
          </cell>
        </row>
        <row r="337">
          <cell r="O337">
            <v>43437</v>
          </cell>
        </row>
        <row r="338">
          <cell r="O338">
            <v>43438</v>
          </cell>
        </row>
        <row r="339">
          <cell r="O339">
            <v>43439</v>
          </cell>
        </row>
        <row r="340">
          <cell r="O340">
            <v>43440</v>
          </cell>
        </row>
        <row r="341">
          <cell r="O341">
            <v>43441</v>
          </cell>
        </row>
        <row r="342">
          <cell r="O342">
            <v>43442</v>
          </cell>
        </row>
        <row r="343">
          <cell r="O343">
            <v>43443</v>
          </cell>
        </row>
        <row r="344">
          <cell r="O344">
            <v>43444</v>
          </cell>
        </row>
        <row r="345">
          <cell r="O345">
            <v>43445</v>
          </cell>
        </row>
        <row r="346">
          <cell r="O346">
            <v>43446</v>
          </cell>
        </row>
        <row r="347">
          <cell r="O347">
            <v>43447</v>
          </cell>
        </row>
        <row r="348">
          <cell r="O348">
            <v>43448</v>
          </cell>
        </row>
        <row r="349">
          <cell r="O349">
            <v>43449</v>
          </cell>
        </row>
        <row r="350">
          <cell r="O350">
            <v>43450</v>
          </cell>
        </row>
        <row r="351">
          <cell r="O351">
            <v>43451</v>
          </cell>
        </row>
        <row r="352">
          <cell r="O352">
            <v>43452</v>
          </cell>
        </row>
        <row r="353">
          <cell r="O353">
            <v>43453</v>
          </cell>
        </row>
        <row r="354">
          <cell r="O354">
            <v>43454</v>
          </cell>
        </row>
        <row r="355">
          <cell r="O355">
            <v>43455</v>
          </cell>
        </row>
        <row r="356">
          <cell r="O356">
            <v>43456</v>
          </cell>
        </row>
        <row r="357">
          <cell r="O357">
            <v>43457</v>
          </cell>
        </row>
        <row r="358">
          <cell r="O358">
            <v>43458</v>
          </cell>
        </row>
        <row r="359">
          <cell r="O359">
            <v>43459</v>
          </cell>
        </row>
        <row r="360">
          <cell r="O360">
            <v>43460</v>
          </cell>
        </row>
        <row r="361">
          <cell r="O361">
            <v>43461</v>
          </cell>
        </row>
        <row r="362">
          <cell r="O362">
            <v>43462</v>
          </cell>
        </row>
        <row r="363">
          <cell r="O363">
            <v>43463</v>
          </cell>
        </row>
        <row r="364">
          <cell r="O364">
            <v>43464</v>
          </cell>
        </row>
        <row r="365">
          <cell r="O365">
            <v>43465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bre"/>
      <sheetName val="Membres"/>
      <sheetName val="Novembre 2021"/>
      <sheetName val="Décembre 2021"/>
      <sheetName val="Janvier 2022"/>
      <sheetName val="Février 2022"/>
      <sheetName val="Mars 2022"/>
      <sheetName val="Avril 2022"/>
      <sheetName val="Mai 2022"/>
      <sheetName val="Juin 2022"/>
      <sheetName val="Juillet 2022"/>
      <sheetName val="Août 2022"/>
      <sheetName val="Septembre 2022"/>
      <sheetName val="Octobre 2022"/>
      <sheetName val="Novembre 2022"/>
      <sheetName val="Bilan Financier 2022"/>
      <sheetName val="Bilan Financier"/>
      <sheetName val="Attestation"/>
      <sheetName val="Fiche membres"/>
      <sheetName val="Data"/>
      <sheetName val="Data2"/>
      <sheetName val="Feuil2"/>
      <sheetName val="Bilan Financier 2021_2022"/>
      <sheetName val="AMCB_V4.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tables/table1.xml><?xml version="1.0" encoding="utf-8"?>
<table xmlns="http://schemas.openxmlformats.org/spreadsheetml/2006/main" id="2" name="T_Data" displayName="T_Data" ref="A5:W47" totalsRowShown="0" headerRowDxfId="32" headerRowBorderDxfId="31" tableBorderDxfId="30">
  <autoFilter ref="A5:W47"/>
  <tableColumns count="23">
    <tableColumn id="23" name="ID" dataDxfId="29"/>
    <tableColumn id="1" name="DATES" dataDxfId="28"/>
    <tableColumn id="2" name="CODES" dataDxfId="27">
      <calculatedColumnFormula>IFERROR(VLOOKUP(T_Data[[#This Row],[LIBELLES]],T_Comptes[],2,FALSE),"")</calculatedColumnFormula>
    </tableColumn>
    <tableColumn id="3" name="LIBELLES" dataDxfId="26"/>
    <tableColumn id="4" name="Désignations" dataDxfId="25"/>
    <tableColumn id="5" name="P" dataDxfId="24"/>
    <tableColumn id="6" name="BQUE CR" dataDxfId="23"/>
    <tableColumn id="7" name="BQUE DB" dataDxfId="22"/>
    <tableColumn id="8" name="CAISSE CR" dataDxfId="21"/>
    <tableColumn id="9" name="CAISSE DB" dataDxfId="20"/>
    <tableColumn id="10" name="Cotisations" dataDxfId="19"/>
    <tableColumn id="11" name="Subventions" dataDxfId="18"/>
    <tableColumn id="12" name="Dons" dataDxfId="17"/>
    <tableColumn id="13" name="Ventes Club" dataDxfId="16"/>
    <tableColumn id="14" name="Divers" dataDxfId="15"/>
    <tableColumn id="15" name="Fourn. admin." dataDxfId="14"/>
    <tableColumn id="16" name="Frais postaux" dataDxfId="13"/>
    <tableColumn id="17" name="Déplacements" dataDxfId="12"/>
    <tableColumn id="18" name="Assurances" dataDxfId="11"/>
    <tableColumn id="19" name="Achats matériels" dataDxfId="10"/>
    <tableColumn id="20" name="Locations" dataDxfId="9"/>
    <tableColumn id="21" name="Frais divers" dataDxfId="8"/>
    <tableColumn id="22" name="Achats Club" dataDxfId="7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T_Comptes" displayName="T_Comptes" ref="A1:B28" totalsRowShown="0" headerRowDxfId="6" tableBorderDxfId="5">
  <autoFilter ref="A1:B28"/>
  <tableColumns count="2">
    <tableColumn id="1" name="LIBELLES" dataDxfId="4"/>
    <tableColumn id="2" name="COD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W47"/>
  <sheetViews>
    <sheetView tabSelected="1" zoomScaleNormal="100" workbookViewId="0">
      <pane ySplit="5" topLeftCell="A6" activePane="bottomLeft" state="frozen"/>
      <selection pane="bottomLeft" activeCell="E1" sqref="E1"/>
    </sheetView>
  </sheetViews>
  <sheetFormatPr baseColWidth="10" defaultRowHeight="14.4" x14ac:dyDescent="0.3"/>
  <cols>
    <col min="1" max="1" width="7.88671875" customWidth="1"/>
    <col min="3" max="3" width="6.77734375" customWidth="1"/>
    <col min="4" max="4" width="40.44140625" customWidth="1"/>
    <col min="5" max="5" width="53.5546875" customWidth="1"/>
    <col min="6" max="6" width="4.88671875" customWidth="1"/>
    <col min="7" max="7" width="11.77734375" customWidth="1"/>
    <col min="9" max="9" width="11.77734375" customWidth="1"/>
    <col min="10" max="10" width="13.33203125" customWidth="1"/>
    <col min="11" max="11" width="14.33203125" customWidth="1"/>
    <col min="13" max="13" width="14.109375" customWidth="1"/>
    <col min="15" max="15" width="15.88671875" customWidth="1"/>
    <col min="16" max="16" width="15.21875" customWidth="1"/>
    <col min="17" max="17" width="16.109375" customWidth="1"/>
    <col min="18" max="18" width="13.21875" customWidth="1"/>
    <col min="19" max="19" width="18.33203125" customWidth="1"/>
    <col min="20" max="20" width="11.6640625" customWidth="1"/>
    <col min="21" max="21" width="13.33203125" customWidth="1"/>
    <col min="22" max="22" width="13.88671875" customWidth="1"/>
  </cols>
  <sheetData>
    <row r="1" spans="1:23" ht="50.4" customHeight="1" thickBot="1" x14ac:dyDescent="0.35">
      <c r="D1" s="236" t="s">
        <v>170</v>
      </c>
    </row>
    <row r="2" spans="1:23" ht="20.399999999999999" customHeight="1" thickBot="1" x14ac:dyDescent="0.4">
      <c r="D2" s="302" t="s">
        <v>171</v>
      </c>
      <c r="E2" s="303"/>
      <c r="F2" s="304"/>
      <c r="G2" s="300">
        <v>380.44</v>
      </c>
      <c r="H2" s="301"/>
      <c r="I2" s="298">
        <v>470.39</v>
      </c>
      <c r="J2" s="299"/>
    </row>
    <row r="3" spans="1:23" ht="16.2" thickBot="1" x14ac:dyDescent="0.35">
      <c r="D3" s="307" t="s">
        <v>24</v>
      </c>
      <c r="E3" s="308"/>
      <c r="F3" s="309"/>
      <c r="G3" s="305">
        <f>G2+G4-H4</f>
        <v>1650.51</v>
      </c>
      <c r="H3" s="306"/>
      <c r="I3" s="305">
        <f>I2+I4-J4</f>
        <v>144.73000000000002</v>
      </c>
      <c r="J3" s="306"/>
      <c r="K3" s="295" t="s">
        <v>16</v>
      </c>
      <c r="L3" s="296"/>
      <c r="M3" s="296"/>
      <c r="N3" s="296"/>
      <c r="O3" s="297"/>
      <c r="P3" s="292" t="s">
        <v>17</v>
      </c>
      <c r="Q3" s="293"/>
      <c r="R3" s="293"/>
      <c r="S3" s="293"/>
      <c r="T3" s="293"/>
      <c r="U3" s="293"/>
      <c r="V3" s="293"/>
      <c r="W3" s="294"/>
    </row>
    <row r="4" spans="1:23" ht="15.6" x14ac:dyDescent="0.3">
      <c r="A4" s="232"/>
      <c r="B4" s="232"/>
      <c r="C4" s="233"/>
      <c r="D4" s="289" t="s">
        <v>23</v>
      </c>
      <c r="E4" s="290"/>
      <c r="F4" s="291"/>
      <c r="G4" s="244">
        <f>SUM(T_Data[BQUE CR])</f>
        <v>1824</v>
      </c>
      <c r="H4" s="244">
        <f>SUM(T_Data[BQUE DB])</f>
        <v>553.93000000000006</v>
      </c>
      <c r="I4" s="244">
        <f>SUM(T_Data[CAISSE CR])</f>
        <v>478.6</v>
      </c>
      <c r="J4" s="244">
        <f>SUM(T_Data[CAISSE DB])</f>
        <v>804.26</v>
      </c>
      <c r="K4" s="244">
        <f>SUM(T_Data[Cotisations])</f>
        <v>1165</v>
      </c>
      <c r="L4" s="244">
        <f>SUM(T_Data[Subventions])</f>
        <v>0</v>
      </c>
      <c r="M4" s="244">
        <f>SUM(T_Data[Dons])</f>
        <v>385</v>
      </c>
      <c r="N4" s="244">
        <f>SUM(T_Data[Ventes Club])</f>
        <v>84</v>
      </c>
      <c r="O4" s="244">
        <f>SUM(T_Data[Divers])</f>
        <v>533.6</v>
      </c>
      <c r="P4" s="244">
        <f>SUM(T_Data[Fourn. admin.])</f>
        <v>45</v>
      </c>
      <c r="Q4" s="244">
        <f>SUM(T_Data[Frais postaux])</f>
        <v>0</v>
      </c>
      <c r="R4" s="244">
        <f>SUM(T_Data[Déplacements])</f>
        <v>0</v>
      </c>
      <c r="S4" s="244">
        <f>SUM(T_Data[Assurances])</f>
        <v>170.33</v>
      </c>
      <c r="T4" s="244">
        <f>SUM(T_Data[Achats matériels])</f>
        <v>120</v>
      </c>
      <c r="U4" s="244">
        <f>SUM(T_Data[Locations])</f>
        <v>300</v>
      </c>
      <c r="V4" s="244">
        <f>SUM(T_Data[Frais divers])</f>
        <v>722.8599999999999</v>
      </c>
      <c r="W4" s="244">
        <f>SUM(T_Data[Achats Club])</f>
        <v>0</v>
      </c>
    </row>
    <row r="5" spans="1:23" ht="31.8" thickBot="1" x14ac:dyDescent="0.35">
      <c r="A5" s="277" t="s">
        <v>172</v>
      </c>
      <c r="B5" s="234" t="s">
        <v>18</v>
      </c>
      <c r="C5" s="234" t="s">
        <v>0</v>
      </c>
      <c r="D5" s="235" t="s">
        <v>19</v>
      </c>
      <c r="E5" s="235" t="s">
        <v>81</v>
      </c>
      <c r="F5" s="235" t="s">
        <v>116</v>
      </c>
      <c r="G5" s="245" t="s">
        <v>217</v>
      </c>
      <c r="H5" s="245" t="s">
        <v>218</v>
      </c>
      <c r="I5" s="245" t="s">
        <v>216</v>
      </c>
      <c r="J5" s="245" t="s">
        <v>215</v>
      </c>
      <c r="K5" s="247" t="s">
        <v>102</v>
      </c>
      <c r="L5" s="247" t="s">
        <v>103</v>
      </c>
      <c r="M5" s="247" t="s">
        <v>2</v>
      </c>
      <c r="N5" s="248" t="s">
        <v>115</v>
      </c>
      <c r="O5" s="247" t="s">
        <v>65</v>
      </c>
      <c r="P5" s="249" t="s">
        <v>22</v>
      </c>
      <c r="Q5" s="249" t="s">
        <v>9</v>
      </c>
      <c r="R5" s="248" t="s">
        <v>82</v>
      </c>
      <c r="S5" s="248" t="s">
        <v>8</v>
      </c>
      <c r="T5" s="249" t="s">
        <v>4</v>
      </c>
      <c r="U5" s="248" t="s">
        <v>6</v>
      </c>
      <c r="V5" s="249" t="s">
        <v>13</v>
      </c>
      <c r="W5" s="249" t="s">
        <v>114</v>
      </c>
    </row>
    <row r="6" spans="1:23" ht="15.6" x14ac:dyDescent="0.3">
      <c r="A6" s="177" t="s">
        <v>173</v>
      </c>
      <c r="B6" s="159">
        <v>45234</v>
      </c>
      <c r="C6" s="148">
        <f>IFERROR(VLOOKUP(T_Data[[#This Row],[LIBELLES]],T_Comptes[],2,FALSE),"")</f>
        <v>7560</v>
      </c>
      <c r="D6" s="166" t="s">
        <v>140</v>
      </c>
      <c r="E6" s="179" t="s">
        <v>120</v>
      </c>
      <c r="F6" s="181" t="s">
        <v>121</v>
      </c>
      <c r="G6" s="257"/>
      <c r="H6" s="265"/>
      <c r="I6" s="263">
        <v>135</v>
      </c>
      <c r="J6" s="265"/>
      <c r="K6" s="165" t="s">
        <v>220</v>
      </c>
      <c r="L6" s="185" t="s">
        <v>219</v>
      </c>
      <c r="M6" s="167" t="s">
        <v>219</v>
      </c>
      <c r="N6" s="246" t="s">
        <v>219</v>
      </c>
      <c r="O6" s="171" t="s">
        <v>219</v>
      </c>
      <c r="P6" s="162" t="s">
        <v>219</v>
      </c>
      <c r="Q6" s="163" t="s">
        <v>219</v>
      </c>
      <c r="R6" s="164" t="s">
        <v>219</v>
      </c>
      <c r="S6" s="163" t="s">
        <v>219</v>
      </c>
      <c r="T6" s="164" t="s">
        <v>219</v>
      </c>
      <c r="U6" s="163" t="s">
        <v>219</v>
      </c>
      <c r="V6" s="170" t="s">
        <v>219</v>
      </c>
      <c r="W6" s="170" t="s">
        <v>219</v>
      </c>
    </row>
    <row r="7" spans="1:23" ht="15.6" x14ac:dyDescent="0.3">
      <c r="A7" s="177" t="s">
        <v>174</v>
      </c>
      <c r="B7" s="159">
        <v>45234</v>
      </c>
      <c r="C7" s="148">
        <f>IFERROR(VLOOKUP(T_Data[[#This Row],[LIBELLES]],T_Comptes[],2,FALSE),"")</f>
        <v>7061</v>
      </c>
      <c r="D7" s="166" t="s">
        <v>139</v>
      </c>
      <c r="E7" s="179" t="s">
        <v>155</v>
      </c>
      <c r="F7" s="181" t="s">
        <v>121</v>
      </c>
      <c r="G7" s="257"/>
      <c r="H7" s="265"/>
      <c r="I7" s="263">
        <v>10</v>
      </c>
      <c r="J7" s="265"/>
      <c r="K7" s="165"/>
      <c r="L7" s="185"/>
      <c r="M7" s="167"/>
      <c r="N7" s="185"/>
      <c r="O7" s="171">
        <v>10</v>
      </c>
      <c r="P7" s="162"/>
      <c r="Q7" s="163"/>
      <c r="R7" s="164"/>
      <c r="S7" s="163"/>
      <c r="T7" s="164"/>
      <c r="U7" s="163"/>
      <c r="V7" s="170"/>
      <c r="W7" s="276"/>
    </row>
    <row r="8" spans="1:23" ht="15.6" x14ac:dyDescent="0.3">
      <c r="A8" s="177" t="s">
        <v>175</v>
      </c>
      <c r="B8" s="168">
        <v>45234</v>
      </c>
      <c r="C8" s="148">
        <f>IFERROR(VLOOKUP(T_Data[[#This Row],[LIBELLES]],T_Comptes[],2,FALSE),"")</f>
        <v>6230</v>
      </c>
      <c r="D8" s="166" t="s">
        <v>10</v>
      </c>
      <c r="E8" s="178" t="s">
        <v>153</v>
      </c>
      <c r="F8" s="180" t="s">
        <v>121</v>
      </c>
      <c r="G8" s="258"/>
      <c r="H8" s="270"/>
      <c r="I8" s="260"/>
      <c r="J8" s="266">
        <v>193.3</v>
      </c>
      <c r="K8" s="165"/>
      <c r="L8" s="185"/>
      <c r="M8" s="167"/>
      <c r="N8" s="185"/>
      <c r="O8" s="171"/>
      <c r="P8" s="162"/>
      <c r="Q8" s="163"/>
      <c r="R8" s="164"/>
      <c r="S8" s="163"/>
      <c r="T8" s="164"/>
      <c r="U8" s="163"/>
      <c r="V8" s="170">
        <v>193.3</v>
      </c>
      <c r="W8" s="229"/>
    </row>
    <row r="9" spans="1:23" ht="15.6" x14ac:dyDescent="0.3">
      <c r="A9" s="177" t="s">
        <v>176</v>
      </c>
      <c r="B9" s="168">
        <v>45234</v>
      </c>
      <c r="C9" s="148">
        <f>IFERROR(VLOOKUP(T_Data[[#This Row],[LIBELLES]],T_Comptes[],2,FALSE),"")</f>
        <v>6230</v>
      </c>
      <c r="D9" s="166" t="s">
        <v>10</v>
      </c>
      <c r="E9" s="178" t="s">
        <v>154</v>
      </c>
      <c r="F9" s="180" t="s">
        <v>121</v>
      </c>
      <c r="G9" s="258"/>
      <c r="H9" s="266"/>
      <c r="I9" s="260"/>
      <c r="J9" s="266">
        <v>7.7</v>
      </c>
      <c r="K9" s="165"/>
      <c r="L9" s="185"/>
      <c r="M9" s="167"/>
      <c r="N9" s="185"/>
      <c r="O9" s="171"/>
      <c r="P9" s="162"/>
      <c r="Q9" s="163"/>
      <c r="R9" s="164"/>
      <c r="S9" s="163"/>
      <c r="T9" s="164"/>
      <c r="U9" s="163"/>
      <c r="V9" s="170">
        <v>7.7</v>
      </c>
      <c r="W9" s="170"/>
    </row>
    <row r="10" spans="1:23" ht="15.6" x14ac:dyDescent="0.3">
      <c r="A10" s="177" t="s">
        <v>177</v>
      </c>
      <c r="B10" s="168">
        <v>45236</v>
      </c>
      <c r="C10" s="148">
        <f>IFERROR(VLOOKUP(T_Data[[#This Row],[LIBELLES]],T_Comptes[],2,FALSE),"")</f>
        <v>7560</v>
      </c>
      <c r="D10" s="166" t="s">
        <v>140</v>
      </c>
      <c r="E10" s="178" t="s">
        <v>122</v>
      </c>
      <c r="F10" s="180" t="s">
        <v>121</v>
      </c>
      <c r="G10" s="258">
        <v>180</v>
      </c>
      <c r="H10" s="270"/>
      <c r="I10" s="260"/>
      <c r="J10" s="266"/>
      <c r="K10" s="184">
        <v>180</v>
      </c>
      <c r="L10" s="185"/>
      <c r="M10" s="167"/>
      <c r="N10" s="185"/>
      <c r="O10" s="171"/>
      <c r="P10" s="162"/>
      <c r="Q10" s="163"/>
      <c r="R10" s="164"/>
      <c r="S10" s="163"/>
      <c r="T10" s="164"/>
      <c r="U10" s="163"/>
      <c r="V10" s="170"/>
      <c r="W10" s="170"/>
    </row>
    <row r="11" spans="1:23" ht="15.6" x14ac:dyDescent="0.3">
      <c r="A11" s="177" t="s">
        <v>178</v>
      </c>
      <c r="B11" s="168">
        <v>45236</v>
      </c>
      <c r="C11" s="148">
        <f>IFERROR(VLOOKUP(T_Data[[#This Row],[LIBELLES]],T_Comptes[],2,FALSE),"")</f>
        <v>7560</v>
      </c>
      <c r="D11" s="166" t="s">
        <v>140</v>
      </c>
      <c r="E11" s="178" t="s">
        <v>123</v>
      </c>
      <c r="F11" s="180" t="s">
        <v>121</v>
      </c>
      <c r="G11" s="259">
        <v>290</v>
      </c>
      <c r="H11" s="271"/>
      <c r="I11" s="262"/>
      <c r="J11" s="266"/>
      <c r="K11" s="165">
        <v>290</v>
      </c>
      <c r="L11" s="185"/>
      <c r="M11" s="167"/>
      <c r="N11" s="185"/>
      <c r="O11" s="171"/>
      <c r="P11" s="162"/>
      <c r="Q11" s="163"/>
      <c r="R11" s="164"/>
      <c r="S11" s="163"/>
      <c r="T11" s="164"/>
      <c r="U11" s="163"/>
      <c r="V11" s="170"/>
      <c r="W11" s="170"/>
    </row>
    <row r="12" spans="1:23" ht="15.6" x14ac:dyDescent="0.3">
      <c r="A12" s="177" t="s">
        <v>179</v>
      </c>
      <c r="B12" s="168">
        <v>45236</v>
      </c>
      <c r="C12" s="148">
        <f>IFERROR(VLOOKUP(T_Data[[#This Row],[LIBELLES]],T_Comptes[],2,FALSE),"")</f>
        <v>7560</v>
      </c>
      <c r="D12" s="166" t="s">
        <v>140</v>
      </c>
      <c r="E12" s="178" t="s">
        <v>124</v>
      </c>
      <c r="F12" s="180" t="s">
        <v>121</v>
      </c>
      <c r="G12" s="259">
        <v>45</v>
      </c>
      <c r="H12" s="271"/>
      <c r="I12" s="262"/>
      <c r="J12" s="266"/>
      <c r="K12" s="165">
        <v>45</v>
      </c>
      <c r="L12" s="185"/>
      <c r="M12" s="167"/>
      <c r="N12" s="185"/>
      <c r="O12" s="171"/>
      <c r="P12" s="162"/>
      <c r="Q12" s="163"/>
      <c r="R12" s="164"/>
      <c r="S12" s="163"/>
      <c r="T12" s="164"/>
      <c r="U12" s="163"/>
      <c r="V12" s="170"/>
      <c r="W12" s="170"/>
    </row>
    <row r="13" spans="1:23" ht="15.6" x14ac:dyDescent="0.3">
      <c r="A13" s="177" t="s">
        <v>180</v>
      </c>
      <c r="B13" s="168">
        <v>45237</v>
      </c>
      <c r="C13" s="148">
        <f>IFERROR(VLOOKUP(T_Data[[#This Row],[LIBELLES]],T_Comptes[],2,FALSE),"")</f>
        <v>7560</v>
      </c>
      <c r="D13" s="166" t="s">
        <v>140</v>
      </c>
      <c r="E13" s="166" t="s">
        <v>125</v>
      </c>
      <c r="F13" s="182" t="s">
        <v>121</v>
      </c>
      <c r="G13" s="260">
        <v>45</v>
      </c>
      <c r="H13" s="272"/>
      <c r="I13" s="262"/>
      <c r="J13" s="266"/>
      <c r="K13" s="165">
        <v>45</v>
      </c>
      <c r="L13" s="185"/>
      <c r="M13" s="167"/>
      <c r="N13" s="185"/>
      <c r="O13" s="171"/>
      <c r="P13" s="162"/>
      <c r="Q13" s="163"/>
      <c r="R13" s="164"/>
      <c r="S13" s="163"/>
      <c r="T13" s="164"/>
      <c r="U13" s="163"/>
      <c r="V13" s="170"/>
      <c r="W13" s="170"/>
    </row>
    <row r="14" spans="1:23" ht="15.6" x14ac:dyDescent="0.3">
      <c r="A14" s="177" t="s">
        <v>181</v>
      </c>
      <c r="B14" s="168">
        <v>45252</v>
      </c>
      <c r="C14" s="148">
        <f>IFERROR(VLOOKUP(T_Data[[#This Row],[LIBELLES]],T_Comptes[],2,FALSE),"")</f>
        <v>7061</v>
      </c>
      <c r="D14" s="166" t="s">
        <v>139</v>
      </c>
      <c r="E14" s="166" t="s">
        <v>126</v>
      </c>
      <c r="F14" s="182" t="s">
        <v>121</v>
      </c>
      <c r="G14" s="260">
        <v>22</v>
      </c>
      <c r="H14" s="267"/>
      <c r="I14" s="262"/>
      <c r="J14" s="266"/>
      <c r="K14" s="165"/>
      <c r="L14" s="185"/>
      <c r="M14" s="167"/>
      <c r="N14" s="185"/>
      <c r="O14" s="171">
        <v>22</v>
      </c>
      <c r="P14" s="162"/>
      <c r="Q14" s="163"/>
      <c r="R14" s="164"/>
      <c r="S14" s="163"/>
      <c r="T14" s="164"/>
      <c r="U14" s="163"/>
      <c r="V14" s="170"/>
      <c r="W14" s="170"/>
    </row>
    <row r="15" spans="1:23" ht="15.6" x14ac:dyDescent="0.3">
      <c r="A15" s="177" t="s">
        <v>182</v>
      </c>
      <c r="B15" s="168">
        <v>45259</v>
      </c>
      <c r="C15" s="148">
        <f>IFERROR(VLOOKUP(T_Data[[#This Row],[LIBELLES]],T_Comptes[],2,FALSE),"")</f>
        <v>7560</v>
      </c>
      <c r="D15" s="166" t="s">
        <v>140</v>
      </c>
      <c r="E15" s="178" t="s">
        <v>127</v>
      </c>
      <c r="F15" s="182" t="s">
        <v>121</v>
      </c>
      <c r="G15" s="260">
        <v>65</v>
      </c>
      <c r="H15" s="267"/>
      <c r="I15" s="262"/>
      <c r="J15" s="266"/>
      <c r="K15" s="165">
        <v>65</v>
      </c>
      <c r="L15" s="185"/>
      <c r="M15" s="167"/>
      <c r="N15" s="185"/>
      <c r="O15" s="171"/>
      <c r="P15" s="162"/>
      <c r="Q15" s="163"/>
      <c r="R15" s="164"/>
      <c r="S15" s="163"/>
      <c r="T15" s="164"/>
      <c r="U15" s="163"/>
      <c r="V15" s="170"/>
      <c r="W15" s="170"/>
    </row>
    <row r="16" spans="1:23" ht="15.6" x14ac:dyDescent="0.3">
      <c r="A16" s="177" t="s">
        <v>183</v>
      </c>
      <c r="B16" s="161">
        <v>45266</v>
      </c>
      <c r="C16" s="148">
        <f>IFERROR(VLOOKUP(T_Data[[#This Row],[LIBELLES]],T_Comptes[],2,FALSE),"")</f>
        <v>6064</v>
      </c>
      <c r="D16" s="172" t="s">
        <v>5</v>
      </c>
      <c r="E16" s="172" t="s">
        <v>156</v>
      </c>
      <c r="F16" s="181" t="s">
        <v>121</v>
      </c>
      <c r="G16" s="258"/>
      <c r="H16" s="267"/>
      <c r="I16" s="262"/>
      <c r="J16" s="266">
        <v>45</v>
      </c>
      <c r="K16" s="165"/>
      <c r="L16" s="185"/>
      <c r="M16" s="167"/>
      <c r="N16" s="185"/>
      <c r="O16" s="171"/>
      <c r="P16" s="162">
        <v>45</v>
      </c>
      <c r="Q16" s="163"/>
      <c r="R16" s="164"/>
      <c r="S16" s="163"/>
      <c r="T16" s="164"/>
      <c r="U16" s="163"/>
      <c r="V16" s="170"/>
      <c r="W16" s="170"/>
    </row>
    <row r="17" spans="1:23" ht="19.8" customHeight="1" x14ac:dyDescent="0.3">
      <c r="A17" s="177" t="s">
        <v>184</v>
      </c>
      <c r="B17" s="174">
        <v>45266</v>
      </c>
      <c r="C17" s="148">
        <f>IFERROR(VLOOKUP(T_Data[[#This Row],[LIBELLES]],T_Comptes[],2,FALSE),"")</f>
        <v>6510</v>
      </c>
      <c r="D17" s="172" t="s">
        <v>142</v>
      </c>
      <c r="E17" s="173" t="s">
        <v>157</v>
      </c>
      <c r="F17" s="181" t="s">
        <v>121</v>
      </c>
      <c r="G17" s="258"/>
      <c r="H17" s="267"/>
      <c r="I17" s="262"/>
      <c r="J17" s="266">
        <v>11.8</v>
      </c>
      <c r="K17" s="165"/>
      <c r="L17" s="185"/>
      <c r="M17" s="167"/>
      <c r="N17" s="185"/>
      <c r="O17" s="171"/>
      <c r="P17" s="162"/>
      <c r="Q17" s="163"/>
      <c r="R17" s="164"/>
      <c r="S17" s="163"/>
      <c r="T17" s="188"/>
      <c r="U17" s="163"/>
      <c r="V17" s="170">
        <v>11.8</v>
      </c>
      <c r="W17" s="176"/>
    </row>
    <row r="18" spans="1:23" ht="15.6" x14ac:dyDescent="0.3">
      <c r="A18" s="177" t="s">
        <v>185</v>
      </c>
      <c r="B18" s="161">
        <v>45269</v>
      </c>
      <c r="C18" s="148">
        <f>IFERROR(VLOOKUP(T_Data[[#This Row],[LIBELLES]],T_Comptes[],2,FALSE),"")</f>
        <v>6280</v>
      </c>
      <c r="D18" s="166" t="s">
        <v>13</v>
      </c>
      <c r="E18" s="178" t="s">
        <v>158</v>
      </c>
      <c r="F18" s="180" t="s">
        <v>121</v>
      </c>
      <c r="G18" s="258"/>
      <c r="H18" s="267">
        <v>83.6</v>
      </c>
      <c r="I18" s="262"/>
      <c r="J18" s="266"/>
      <c r="K18" s="165"/>
      <c r="L18" s="185"/>
      <c r="M18" s="167"/>
      <c r="N18" s="185"/>
      <c r="O18" s="171"/>
      <c r="P18" s="162"/>
      <c r="Q18" s="163"/>
      <c r="R18" s="164"/>
      <c r="S18" s="163"/>
      <c r="T18" s="164"/>
      <c r="U18" s="163"/>
      <c r="V18" s="163">
        <v>83.6</v>
      </c>
      <c r="W18" s="176"/>
    </row>
    <row r="19" spans="1:23" ht="15.6" x14ac:dyDescent="0.3">
      <c r="A19" s="177" t="s">
        <v>186</v>
      </c>
      <c r="B19" s="161">
        <v>45272</v>
      </c>
      <c r="C19" s="148">
        <f>IFERROR(VLOOKUP(T_Data[[#This Row],[LIBELLES]],T_Comptes[],2,FALSE),"")</f>
        <v>7560</v>
      </c>
      <c r="D19" s="166" t="s">
        <v>140</v>
      </c>
      <c r="E19" s="178" t="s">
        <v>129</v>
      </c>
      <c r="F19" s="180" t="s">
        <v>121</v>
      </c>
      <c r="G19" s="258">
        <v>45</v>
      </c>
      <c r="H19" s="266"/>
      <c r="I19" s="262"/>
      <c r="J19" s="266"/>
      <c r="K19" s="185">
        <v>45</v>
      </c>
      <c r="L19" s="167"/>
      <c r="M19" s="167"/>
      <c r="N19" s="185"/>
      <c r="O19" s="171"/>
      <c r="P19" s="162"/>
      <c r="Q19" s="163"/>
      <c r="R19" s="164"/>
      <c r="S19" s="163"/>
      <c r="T19" s="164"/>
      <c r="U19" s="163"/>
      <c r="V19" s="170"/>
      <c r="W19" s="176"/>
    </row>
    <row r="20" spans="1:23" ht="15.6" x14ac:dyDescent="0.3">
      <c r="A20" s="177" t="s">
        <v>187</v>
      </c>
      <c r="B20" s="161">
        <v>45272</v>
      </c>
      <c r="C20" s="148">
        <f>IFERROR(VLOOKUP(T_Data[[#This Row],[LIBELLES]],T_Comptes[],2,FALSE),"")</f>
        <v>7061</v>
      </c>
      <c r="D20" s="166" t="s">
        <v>139</v>
      </c>
      <c r="E20" s="166" t="s">
        <v>159</v>
      </c>
      <c r="F20" s="180" t="s">
        <v>121</v>
      </c>
      <c r="G20" s="258">
        <v>44</v>
      </c>
      <c r="H20" s="267"/>
      <c r="I20" s="262"/>
      <c r="J20" s="266"/>
      <c r="K20" s="165"/>
      <c r="L20" s="185"/>
      <c r="M20" s="167"/>
      <c r="N20" s="185">
        <v>44</v>
      </c>
      <c r="O20" s="171"/>
      <c r="P20" s="162"/>
      <c r="Q20" s="163"/>
      <c r="R20" s="164"/>
      <c r="S20" s="163"/>
      <c r="T20" s="164"/>
      <c r="U20" s="163"/>
      <c r="V20" s="170"/>
      <c r="W20" s="176"/>
    </row>
    <row r="21" spans="1:23" ht="15.6" x14ac:dyDescent="0.3">
      <c r="A21" s="177" t="s">
        <v>188</v>
      </c>
      <c r="B21" s="161">
        <v>45272</v>
      </c>
      <c r="C21" s="148">
        <f>IFERROR(VLOOKUP(T_Data[[#This Row],[LIBELLES]],T_Comptes[],2,FALSE),"")</f>
        <v>6280</v>
      </c>
      <c r="D21" s="166" t="s">
        <v>13</v>
      </c>
      <c r="E21" s="166" t="s">
        <v>157</v>
      </c>
      <c r="F21" s="180" t="s">
        <v>121</v>
      </c>
      <c r="G21" s="258"/>
      <c r="H21" s="267"/>
      <c r="I21" s="262"/>
      <c r="J21" s="266">
        <v>60</v>
      </c>
      <c r="K21" s="165"/>
      <c r="L21" s="185"/>
      <c r="M21" s="167"/>
      <c r="N21" s="185"/>
      <c r="O21" s="171"/>
      <c r="P21" s="162"/>
      <c r="Q21" s="163"/>
      <c r="R21" s="164"/>
      <c r="S21" s="163"/>
      <c r="T21" s="164"/>
      <c r="U21" s="163"/>
      <c r="V21" s="170">
        <v>60</v>
      </c>
      <c r="W21" s="176"/>
    </row>
    <row r="22" spans="1:23" ht="15.6" x14ac:dyDescent="0.3">
      <c r="A22" s="177" t="s">
        <v>189</v>
      </c>
      <c r="B22" s="161">
        <v>45272</v>
      </c>
      <c r="C22" s="148">
        <f>IFERROR(VLOOKUP(T_Data[[#This Row],[LIBELLES]],T_Comptes[],2,FALSE),"")</f>
        <v>7710</v>
      </c>
      <c r="D22" s="166" t="s">
        <v>1</v>
      </c>
      <c r="E22" s="166" t="s">
        <v>160</v>
      </c>
      <c r="F22" s="180" t="s">
        <v>121</v>
      </c>
      <c r="G22" s="258"/>
      <c r="H22" s="267"/>
      <c r="I22" s="262">
        <v>143.6</v>
      </c>
      <c r="J22" s="266"/>
      <c r="K22" s="165"/>
      <c r="L22" s="185"/>
      <c r="M22" s="167"/>
      <c r="N22" s="185"/>
      <c r="O22" s="171">
        <v>143.6</v>
      </c>
      <c r="P22" s="162"/>
      <c r="Q22" s="163"/>
      <c r="R22" s="164"/>
      <c r="S22" s="163"/>
      <c r="T22" s="164"/>
      <c r="U22" s="163"/>
      <c r="V22" s="170"/>
      <c r="W22" s="176"/>
    </row>
    <row r="23" spans="1:23" ht="15.6" x14ac:dyDescent="0.3">
      <c r="A23" s="177" t="s">
        <v>190</v>
      </c>
      <c r="B23" s="161">
        <v>45275</v>
      </c>
      <c r="C23" s="148">
        <f>IFERROR(VLOOKUP(T_Data[[#This Row],[LIBELLES]],T_Comptes[],2,FALSE),"")</f>
        <v>7560</v>
      </c>
      <c r="D23" s="166" t="s">
        <v>140</v>
      </c>
      <c r="E23" s="160" t="s">
        <v>130</v>
      </c>
      <c r="F23" s="180" t="s">
        <v>121</v>
      </c>
      <c r="G23" s="258">
        <v>45</v>
      </c>
      <c r="H23" s="267"/>
      <c r="I23" s="262"/>
      <c r="J23" s="266"/>
      <c r="K23" s="165">
        <v>45</v>
      </c>
      <c r="L23" s="185"/>
      <c r="M23" s="167"/>
      <c r="N23" s="185"/>
      <c r="O23" s="171"/>
      <c r="P23" s="162"/>
      <c r="Q23" s="163"/>
      <c r="R23" s="164"/>
      <c r="S23" s="163"/>
      <c r="T23" s="164"/>
      <c r="U23" s="163"/>
      <c r="V23" s="170"/>
      <c r="W23" s="176"/>
    </row>
    <row r="24" spans="1:23" ht="15.6" x14ac:dyDescent="0.3">
      <c r="A24" s="177" t="s">
        <v>191</v>
      </c>
      <c r="B24" s="161">
        <v>45275</v>
      </c>
      <c r="C24" s="148">
        <f>IFERROR(VLOOKUP(T_Data[[#This Row],[LIBELLES]],T_Comptes[],2,FALSE),"")</f>
        <v>7061</v>
      </c>
      <c r="D24" s="166" t="s">
        <v>139</v>
      </c>
      <c r="E24" s="179" t="s">
        <v>161</v>
      </c>
      <c r="F24" s="180" t="s">
        <v>121</v>
      </c>
      <c r="G24" s="258">
        <v>40</v>
      </c>
      <c r="H24" s="267"/>
      <c r="I24" s="262"/>
      <c r="J24" s="266"/>
      <c r="K24" s="165"/>
      <c r="L24" s="185"/>
      <c r="M24" s="167"/>
      <c r="N24" s="185">
        <v>40</v>
      </c>
      <c r="O24" s="171"/>
      <c r="P24" s="162"/>
      <c r="Q24" s="163"/>
      <c r="R24" s="164"/>
      <c r="S24" s="163"/>
      <c r="T24" s="164"/>
      <c r="U24" s="163"/>
      <c r="V24" s="170"/>
      <c r="W24" s="176"/>
    </row>
    <row r="25" spans="1:23" ht="15.6" x14ac:dyDescent="0.3">
      <c r="A25" s="177" t="s">
        <v>192</v>
      </c>
      <c r="B25" s="161">
        <v>45278</v>
      </c>
      <c r="C25" s="148">
        <f>IFERROR(VLOOKUP(T_Data[[#This Row],[LIBELLES]],T_Comptes[],2,FALSE),"")</f>
        <v>7511</v>
      </c>
      <c r="D25" s="172" t="s">
        <v>143</v>
      </c>
      <c r="E25" s="183" t="s">
        <v>162</v>
      </c>
      <c r="F25" s="180" t="s">
        <v>121</v>
      </c>
      <c r="G25" s="258">
        <v>300</v>
      </c>
      <c r="H25" s="267"/>
      <c r="I25" s="262"/>
      <c r="J25" s="266"/>
      <c r="K25" s="186"/>
      <c r="L25" s="187"/>
      <c r="M25" s="175">
        <v>300</v>
      </c>
      <c r="N25" s="185"/>
      <c r="O25" s="171"/>
      <c r="P25" s="162"/>
      <c r="Q25" s="163"/>
      <c r="R25" s="164"/>
      <c r="S25" s="163"/>
      <c r="T25" s="164"/>
      <c r="U25" s="163"/>
      <c r="V25" s="170"/>
      <c r="W25" s="176"/>
    </row>
    <row r="26" spans="1:23" ht="15.6" x14ac:dyDescent="0.3">
      <c r="A26" s="177" t="s">
        <v>193</v>
      </c>
      <c r="B26" s="161">
        <v>45279</v>
      </c>
      <c r="C26" s="148">
        <f>IFERROR(VLOOKUP(T_Data[[#This Row],[LIBELLES]],T_Comptes[],2,FALSE),"")</f>
        <v>7560</v>
      </c>
      <c r="D26" s="166" t="s">
        <v>140</v>
      </c>
      <c r="E26" s="179" t="s">
        <v>130</v>
      </c>
      <c r="F26" s="180" t="s">
        <v>121</v>
      </c>
      <c r="G26" s="258">
        <v>45</v>
      </c>
      <c r="H26" s="267"/>
      <c r="I26" s="262"/>
      <c r="J26" s="266"/>
      <c r="K26" s="165">
        <v>45</v>
      </c>
      <c r="L26" s="185"/>
      <c r="M26" s="167"/>
      <c r="N26" s="185"/>
      <c r="O26" s="171"/>
      <c r="P26" s="162"/>
      <c r="Q26" s="163"/>
      <c r="R26" s="164"/>
      <c r="S26" s="163"/>
      <c r="T26" s="164"/>
      <c r="U26" s="163"/>
      <c r="V26" s="170"/>
      <c r="W26" s="176"/>
    </row>
    <row r="27" spans="1:23" ht="15.6" x14ac:dyDescent="0.3">
      <c r="A27" s="177" t="s">
        <v>194</v>
      </c>
      <c r="B27" s="161">
        <v>45281</v>
      </c>
      <c r="C27" s="148">
        <f>IFERROR(VLOOKUP(T_Data[[#This Row],[LIBELLES]],T_Comptes[],2,FALSE),"")</f>
        <v>7560</v>
      </c>
      <c r="D27" s="166" t="s">
        <v>140</v>
      </c>
      <c r="E27" s="166" t="s">
        <v>131</v>
      </c>
      <c r="F27" s="180" t="s">
        <v>121</v>
      </c>
      <c r="G27" s="258"/>
      <c r="H27" s="267"/>
      <c r="I27" s="262">
        <v>45</v>
      </c>
      <c r="J27" s="266"/>
      <c r="K27" s="165">
        <v>45</v>
      </c>
      <c r="L27" s="185"/>
      <c r="M27" s="167"/>
      <c r="N27" s="185"/>
      <c r="O27" s="171"/>
      <c r="P27" s="162"/>
      <c r="Q27" s="163"/>
      <c r="R27" s="164"/>
      <c r="S27" s="163"/>
      <c r="T27" s="164"/>
      <c r="U27" s="163"/>
      <c r="V27" s="170"/>
      <c r="W27" s="176"/>
    </row>
    <row r="28" spans="1:23" ht="15.6" x14ac:dyDescent="0.3">
      <c r="A28" s="177" t="s">
        <v>195</v>
      </c>
      <c r="B28" s="161">
        <v>45284</v>
      </c>
      <c r="C28" s="148">
        <f>IFERROR(VLOOKUP(T_Data[[#This Row],[LIBELLES]],T_Comptes[],2,FALSE),"")</f>
        <v>7560</v>
      </c>
      <c r="D28" s="166" t="s">
        <v>140</v>
      </c>
      <c r="E28" s="179" t="s">
        <v>130</v>
      </c>
      <c r="F28" s="180" t="s">
        <v>121</v>
      </c>
      <c r="G28" s="258">
        <v>45</v>
      </c>
      <c r="H28" s="267"/>
      <c r="I28" s="262"/>
      <c r="J28" s="266"/>
      <c r="K28" s="165">
        <v>45</v>
      </c>
      <c r="L28" s="185"/>
      <c r="M28" s="167"/>
      <c r="N28" s="185"/>
      <c r="O28" s="171"/>
      <c r="P28" s="162"/>
      <c r="Q28" s="163"/>
      <c r="R28" s="164"/>
      <c r="S28" s="163"/>
      <c r="T28" s="164"/>
      <c r="U28" s="163"/>
      <c r="V28" s="170"/>
      <c r="W28" s="176"/>
    </row>
    <row r="29" spans="1:23" ht="15.6" x14ac:dyDescent="0.3">
      <c r="A29" s="177" t="s">
        <v>196</v>
      </c>
      <c r="B29" s="161">
        <v>45296</v>
      </c>
      <c r="C29" s="148">
        <f>IFERROR(VLOOKUP(T_Data[[#This Row],[LIBELLES]],T_Comptes[],2,FALSE),"")</f>
        <v>7560</v>
      </c>
      <c r="D29" s="169" t="s">
        <v>140</v>
      </c>
      <c r="E29" s="160" t="s">
        <v>130</v>
      </c>
      <c r="F29" s="181" t="s">
        <v>121</v>
      </c>
      <c r="G29" s="258">
        <v>45</v>
      </c>
      <c r="H29" s="267"/>
      <c r="I29" s="262"/>
      <c r="J29" s="266"/>
      <c r="K29" s="165">
        <v>45</v>
      </c>
      <c r="L29" s="185"/>
      <c r="M29" s="167"/>
      <c r="N29" s="185"/>
      <c r="O29" s="228"/>
      <c r="P29" s="162"/>
      <c r="Q29" s="163"/>
      <c r="R29" s="164"/>
      <c r="S29" s="189"/>
      <c r="T29" s="164"/>
      <c r="U29" s="163"/>
      <c r="V29" s="170"/>
      <c r="W29" s="176"/>
    </row>
    <row r="30" spans="1:23" ht="15.6" x14ac:dyDescent="0.3">
      <c r="A30" s="177" t="s">
        <v>197</v>
      </c>
      <c r="B30" s="168">
        <v>45299</v>
      </c>
      <c r="C30" s="148">
        <f>IFERROR(VLOOKUP(T_Data[[#This Row],[LIBELLES]],T_Comptes[],2,FALSE),"")</f>
        <v>6160</v>
      </c>
      <c r="D30" s="172" t="s">
        <v>110</v>
      </c>
      <c r="E30" s="183" t="s">
        <v>128</v>
      </c>
      <c r="F30" s="181" t="s">
        <v>121</v>
      </c>
      <c r="G30" s="258"/>
      <c r="H30" s="267">
        <v>170.33</v>
      </c>
      <c r="I30" s="262"/>
      <c r="J30" s="266"/>
      <c r="K30" s="165"/>
      <c r="L30" s="185"/>
      <c r="M30" s="167"/>
      <c r="N30" s="185"/>
      <c r="O30" s="228"/>
      <c r="P30" s="162"/>
      <c r="Q30" s="163"/>
      <c r="R30" s="164"/>
      <c r="S30" s="190">
        <v>170.33</v>
      </c>
      <c r="T30" s="164"/>
      <c r="U30" s="163"/>
      <c r="V30" s="170"/>
      <c r="W30" s="176"/>
    </row>
    <row r="31" spans="1:23" ht="15.6" x14ac:dyDescent="0.3">
      <c r="A31" s="177" t="s">
        <v>198</v>
      </c>
      <c r="B31" s="168">
        <v>45301</v>
      </c>
      <c r="C31" s="148">
        <f>IFERROR(VLOOKUP(T_Data[[#This Row],[LIBELLES]],T_Comptes[],2,FALSE),"")</f>
        <v>6231</v>
      </c>
      <c r="D31" s="169" t="s">
        <v>108</v>
      </c>
      <c r="E31" s="178" t="s">
        <v>135</v>
      </c>
      <c r="F31" s="181" t="s">
        <v>121</v>
      </c>
      <c r="G31" s="258"/>
      <c r="H31" s="267"/>
      <c r="I31" s="262"/>
      <c r="J31" s="266">
        <v>55.76</v>
      </c>
      <c r="K31" s="165"/>
      <c r="L31" s="185"/>
      <c r="M31" s="167"/>
      <c r="N31" s="185"/>
      <c r="O31" s="228"/>
      <c r="P31" s="162"/>
      <c r="Q31" s="163"/>
      <c r="R31" s="164"/>
      <c r="S31" s="163"/>
      <c r="T31" s="164"/>
      <c r="U31" s="163"/>
      <c r="V31" s="170">
        <v>55.76</v>
      </c>
      <c r="W31" s="176"/>
    </row>
    <row r="32" spans="1:23" ht="15.6" x14ac:dyDescent="0.3">
      <c r="A32" s="177" t="s">
        <v>199</v>
      </c>
      <c r="B32" s="168">
        <v>45303</v>
      </c>
      <c r="C32" s="148">
        <f>IFERROR(VLOOKUP(T_Data[[#This Row],[LIBELLES]],T_Comptes[],2,FALSE),"")</f>
        <v>6230</v>
      </c>
      <c r="D32" s="169" t="s">
        <v>10</v>
      </c>
      <c r="E32" s="166" t="s">
        <v>136</v>
      </c>
      <c r="F32" s="180" t="s">
        <v>121</v>
      </c>
      <c r="G32" s="258"/>
      <c r="H32" s="267"/>
      <c r="I32" s="262"/>
      <c r="J32" s="266">
        <v>9.8000000000000007</v>
      </c>
      <c r="K32" s="165"/>
      <c r="L32" s="185"/>
      <c r="M32" s="167"/>
      <c r="N32" s="185"/>
      <c r="O32" s="228"/>
      <c r="P32" s="162"/>
      <c r="Q32" s="163"/>
      <c r="R32" s="164"/>
      <c r="S32" s="163"/>
      <c r="T32" s="164"/>
      <c r="U32" s="163"/>
      <c r="V32" s="170">
        <v>9.8000000000000007</v>
      </c>
      <c r="W32" s="176"/>
    </row>
    <row r="33" spans="1:23" ht="15.6" x14ac:dyDescent="0.3">
      <c r="A33" s="177" t="s">
        <v>200</v>
      </c>
      <c r="B33" s="168">
        <v>45306</v>
      </c>
      <c r="C33" s="148">
        <f>IFERROR(VLOOKUP(T_Data[[#This Row],[LIBELLES]],T_Comptes[],2,FALSE),"")</f>
        <v>6130</v>
      </c>
      <c r="D33" s="169" t="s">
        <v>109</v>
      </c>
      <c r="E33" s="166" t="s">
        <v>163</v>
      </c>
      <c r="F33" s="180" t="s">
        <v>121</v>
      </c>
      <c r="G33" s="258"/>
      <c r="H33" s="267">
        <v>300</v>
      </c>
      <c r="I33" s="262"/>
      <c r="J33" s="267"/>
      <c r="K33" s="165"/>
      <c r="L33" s="185"/>
      <c r="M33" s="167"/>
      <c r="N33" s="185"/>
      <c r="O33" s="228"/>
      <c r="P33" s="162"/>
      <c r="Q33" s="163"/>
      <c r="R33" s="164"/>
      <c r="S33" s="163"/>
      <c r="T33" s="164"/>
      <c r="U33" s="163">
        <v>300</v>
      </c>
      <c r="V33" s="170"/>
      <c r="W33" s="176"/>
    </row>
    <row r="34" spans="1:23" ht="15.6" x14ac:dyDescent="0.3">
      <c r="A34" s="177" t="s">
        <v>201</v>
      </c>
      <c r="B34" s="168">
        <v>45322</v>
      </c>
      <c r="C34" s="148">
        <f>IFERROR(VLOOKUP(T_Data[[#This Row],[LIBELLES]],T_Comptes[],2,FALSE),"")</f>
        <v>6230</v>
      </c>
      <c r="D34" s="169" t="s">
        <v>10</v>
      </c>
      <c r="E34" s="166" t="s">
        <v>145</v>
      </c>
      <c r="F34" s="180" t="s">
        <v>121</v>
      </c>
      <c r="G34" s="258"/>
      <c r="H34" s="267"/>
      <c r="I34" s="262"/>
      <c r="J34" s="266">
        <v>35.9</v>
      </c>
      <c r="K34" s="165"/>
      <c r="L34" s="185"/>
      <c r="M34" s="167"/>
      <c r="N34" s="185"/>
      <c r="O34" s="228"/>
      <c r="P34" s="162"/>
      <c r="Q34" s="163"/>
      <c r="R34" s="164"/>
      <c r="S34" s="163"/>
      <c r="T34" s="164"/>
      <c r="U34" s="163"/>
      <c r="V34" s="170">
        <v>35.9</v>
      </c>
      <c r="W34" s="176"/>
    </row>
    <row r="35" spans="1:23" ht="15.6" x14ac:dyDescent="0.3">
      <c r="A35" s="177" t="s">
        <v>202</v>
      </c>
      <c r="B35" s="159">
        <v>45326</v>
      </c>
      <c r="C35" s="148">
        <f>IFERROR(VLOOKUP(T_Data[[#This Row],[LIBELLES]],T_Comptes[],2,FALSE),"")</f>
        <v>7560</v>
      </c>
      <c r="D35" s="160" t="s">
        <v>140</v>
      </c>
      <c r="E35" s="178" t="s">
        <v>144</v>
      </c>
      <c r="F35" s="181" t="s">
        <v>121</v>
      </c>
      <c r="G35" s="261"/>
      <c r="H35" s="268"/>
      <c r="I35" s="261">
        <v>45</v>
      </c>
      <c r="J35" s="265"/>
      <c r="K35" s="191">
        <v>45</v>
      </c>
      <c r="L35" s="192"/>
      <c r="M35" s="193"/>
      <c r="N35" s="197"/>
      <c r="O35" s="194"/>
      <c r="P35" s="162"/>
      <c r="Q35" s="163"/>
      <c r="R35" s="164"/>
      <c r="S35" s="163"/>
      <c r="T35" s="164"/>
      <c r="U35" s="163"/>
      <c r="V35" s="170"/>
      <c r="W35" s="170"/>
    </row>
    <row r="36" spans="1:23" ht="15.6" x14ac:dyDescent="0.3">
      <c r="A36" s="177" t="s">
        <v>203</v>
      </c>
      <c r="B36" s="159">
        <v>45326</v>
      </c>
      <c r="C36" s="148">
        <f>IFERROR(VLOOKUP(T_Data[[#This Row],[LIBELLES]],T_Comptes[],2,FALSE),"")</f>
        <v>6230</v>
      </c>
      <c r="D36" s="160" t="s">
        <v>10</v>
      </c>
      <c r="E36" s="160" t="s">
        <v>146</v>
      </c>
      <c r="F36" s="181" t="s">
        <v>121</v>
      </c>
      <c r="G36" s="257"/>
      <c r="H36" s="268"/>
      <c r="I36" s="261"/>
      <c r="J36" s="265">
        <v>40</v>
      </c>
      <c r="K36" s="191"/>
      <c r="L36" s="192"/>
      <c r="M36" s="193"/>
      <c r="N36" s="197"/>
      <c r="O36" s="194"/>
      <c r="P36" s="162"/>
      <c r="Q36" s="163"/>
      <c r="R36" s="164"/>
      <c r="S36" s="163"/>
      <c r="T36" s="164"/>
      <c r="U36" s="163"/>
      <c r="V36" s="170">
        <v>40</v>
      </c>
      <c r="W36" s="231"/>
    </row>
    <row r="37" spans="1:23" ht="15.6" x14ac:dyDescent="0.3">
      <c r="A37" s="177" t="s">
        <v>204</v>
      </c>
      <c r="B37" s="159">
        <v>45328</v>
      </c>
      <c r="C37" s="148">
        <f>IFERROR(VLOOKUP(T_Data[[#This Row],[LIBELLES]],T_Comptes[],2,FALSE),"")</f>
        <v>7560</v>
      </c>
      <c r="D37" s="166" t="s">
        <v>140</v>
      </c>
      <c r="E37" s="166" t="s">
        <v>147</v>
      </c>
      <c r="F37" s="181" t="s">
        <v>121</v>
      </c>
      <c r="G37" s="261">
        <v>45</v>
      </c>
      <c r="H37" s="268"/>
      <c r="I37" s="261"/>
      <c r="J37" s="265"/>
      <c r="K37" s="191">
        <v>45</v>
      </c>
      <c r="L37" s="192"/>
      <c r="M37" s="193"/>
      <c r="N37" s="197"/>
      <c r="O37" s="194"/>
      <c r="P37" s="162"/>
      <c r="Q37" s="163"/>
      <c r="R37" s="164"/>
      <c r="S37" s="163"/>
      <c r="T37" s="164"/>
      <c r="U37" s="163"/>
      <c r="V37" s="170"/>
      <c r="W37" s="170"/>
    </row>
    <row r="38" spans="1:23" ht="15.6" x14ac:dyDescent="0.3">
      <c r="A38" s="177" t="s">
        <v>205</v>
      </c>
      <c r="B38" s="159">
        <v>45334</v>
      </c>
      <c r="C38" s="148">
        <f>IFERROR(VLOOKUP(T_Data[[#This Row],[LIBELLES]],T_Comptes[],2,FALSE),"")</f>
        <v>7560</v>
      </c>
      <c r="D38" s="169" t="s">
        <v>140</v>
      </c>
      <c r="E38" s="160" t="s">
        <v>148</v>
      </c>
      <c r="F38" s="180" t="s">
        <v>121</v>
      </c>
      <c r="G38" s="262">
        <v>90</v>
      </c>
      <c r="H38" s="267"/>
      <c r="I38" s="262"/>
      <c r="J38" s="266"/>
      <c r="K38" s="195">
        <v>90</v>
      </c>
      <c r="L38" s="192"/>
      <c r="M38" s="193"/>
      <c r="N38" s="197"/>
      <c r="O38" s="194"/>
      <c r="P38" s="162"/>
      <c r="Q38" s="163"/>
      <c r="R38" s="164"/>
      <c r="S38" s="163"/>
      <c r="T38" s="164"/>
      <c r="U38" s="163"/>
      <c r="V38" s="170"/>
      <c r="W38" s="170"/>
    </row>
    <row r="39" spans="1:23" ht="15.6" x14ac:dyDescent="0.3">
      <c r="A39" s="177" t="s">
        <v>206</v>
      </c>
      <c r="B39" s="159">
        <v>45338</v>
      </c>
      <c r="C39" s="148">
        <f>IFERROR(VLOOKUP(T_Data[[#This Row],[LIBELLES]],T_Comptes[],2,FALSE),"")</f>
        <v>6280</v>
      </c>
      <c r="D39" s="160" t="s">
        <v>13</v>
      </c>
      <c r="E39" s="166" t="s">
        <v>165</v>
      </c>
      <c r="F39" s="180" t="s">
        <v>121</v>
      </c>
      <c r="G39" s="261"/>
      <c r="H39" s="268"/>
      <c r="I39" s="261"/>
      <c r="J39" s="265">
        <v>225</v>
      </c>
      <c r="K39" s="196"/>
      <c r="L39" s="192"/>
      <c r="M39" s="193"/>
      <c r="N39" s="197"/>
      <c r="O39" s="194"/>
      <c r="P39" s="162"/>
      <c r="Q39" s="163"/>
      <c r="R39" s="164"/>
      <c r="S39" s="163"/>
      <c r="T39" s="164"/>
      <c r="U39" s="163"/>
      <c r="V39" s="170">
        <v>225</v>
      </c>
      <c r="W39" s="230"/>
    </row>
    <row r="40" spans="1:23" ht="15.6" x14ac:dyDescent="0.3">
      <c r="A40" s="177" t="s">
        <v>207</v>
      </c>
      <c r="B40" s="159">
        <v>45339</v>
      </c>
      <c r="C40" s="148">
        <f>IFERROR(VLOOKUP(T_Data[[#This Row],[LIBELLES]],T_Comptes[],2,FALSE),"")</f>
        <v>7710</v>
      </c>
      <c r="D40" s="160" t="s">
        <v>1</v>
      </c>
      <c r="E40" s="160" t="s">
        <v>149</v>
      </c>
      <c r="F40" s="180" t="s">
        <v>121</v>
      </c>
      <c r="G40" s="261">
        <v>225</v>
      </c>
      <c r="H40" s="273"/>
      <c r="I40" s="261"/>
      <c r="J40" s="268"/>
      <c r="K40" s="191"/>
      <c r="L40" s="192"/>
      <c r="M40" s="193"/>
      <c r="N40" s="197"/>
      <c r="O40" s="194">
        <v>225</v>
      </c>
      <c r="P40" s="162"/>
      <c r="Q40" s="163"/>
      <c r="R40" s="164"/>
      <c r="S40" s="163"/>
      <c r="T40" s="164"/>
      <c r="U40" s="163"/>
      <c r="V40" s="170"/>
      <c r="W40" s="170"/>
    </row>
    <row r="41" spans="1:23" ht="15.6" x14ac:dyDescent="0.3">
      <c r="A41" s="177" t="s">
        <v>208</v>
      </c>
      <c r="B41" s="159">
        <v>45340</v>
      </c>
      <c r="C41" s="148">
        <f>IFERROR(VLOOKUP(T_Data[[#This Row],[LIBELLES]],T_Comptes[],2,FALSE),"")</f>
        <v>7560</v>
      </c>
      <c r="D41" s="160" t="s">
        <v>140</v>
      </c>
      <c r="E41" s="178" t="s">
        <v>144</v>
      </c>
      <c r="F41" s="180" t="s">
        <v>121</v>
      </c>
      <c r="G41" s="261"/>
      <c r="H41" s="268"/>
      <c r="I41" s="261">
        <v>45</v>
      </c>
      <c r="J41" s="265"/>
      <c r="K41" s="191">
        <v>45</v>
      </c>
      <c r="L41" s="192"/>
      <c r="M41" s="193"/>
      <c r="N41" s="197"/>
      <c r="O41" s="194"/>
      <c r="P41" s="162"/>
      <c r="Q41" s="163"/>
      <c r="R41" s="164"/>
      <c r="S41" s="163"/>
      <c r="T41" s="164"/>
      <c r="U41" s="163"/>
      <c r="V41" s="170"/>
      <c r="W41" s="170"/>
    </row>
    <row r="42" spans="1:23" ht="15.6" x14ac:dyDescent="0.3">
      <c r="A42" s="177" t="s">
        <v>209</v>
      </c>
      <c r="B42" s="159">
        <v>45340</v>
      </c>
      <c r="C42" s="148">
        <f>IFERROR(VLOOKUP(T_Data[[#This Row],[LIBELLES]],T_Comptes[],2,FALSE),"")</f>
        <v>7511</v>
      </c>
      <c r="D42" s="160" t="s">
        <v>143</v>
      </c>
      <c r="E42" s="166" t="s">
        <v>164</v>
      </c>
      <c r="F42" s="180" t="s">
        <v>121</v>
      </c>
      <c r="G42" s="261"/>
      <c r="H42" s="268"/>
      <c r="I42" s="261">
        <v>55</v>
      </c>
      <c r="J42" s="265"/>
      <c r="K42" s="191"/>
      <c r="L42" s="192"/>
      <c r="M42" s="193">
        <v>55</v>
      </c>
      <c r="N42" s="197"/>
      <c r="O42" s="194"/>
      <c r="P42" s="162"/>
      <c r="Q42" s="163"/>
      <c r="R42" s="164"/>
      <c r="S42" s="163"/>
      <c r="T42" s="164"/>
      <c r="U42" s="163"/>
      <c r="V42" s="170"/>
      <c r="W42" s="170"/>
    </row>
    <row r="43" spans="1:23" ht="15.6" x14ac:dyDescent="0.3">
      <c r="A43" s="177" t="s">
        <v>210</v>
      </c>
      <c r="B43" s="177">
        <v>45359</v>
      </c>
      <c r="C43" s="148">
        <f>IFERROR(VLOOKUP(T_Data[[#This Row],[LIBELLES]],T_Comptes[],2,FALSE),"")</f>
        <v>7560</v>
      </c>
      <c r="D43" s="160" t="s">
        <v>150</v>
      </c>
      <c r="E43" s="166" t="s">
        <v>151</v>
      </c>
      <c r="F43" s="181" t="s">
        <v>121</v>
      </c>
      <c r="G43" s="257">
        <v>45</v>
      </c>
      <c r="H43" s="268"/>
      <c r="I43" s="263"/>
      <c r="J43" s="265"/>
      <c r="K43" s="193">
        <v>45</v>
      </c>
      <c r="L43" s="192"/>
      <c r="M43" s="193"/>
      <c r="N43" s="197"/>
      <c r="O43" s="197"/>
      <c r="P43" s="198"/>
      <c r="Q43" s="199"/>
      <c r="R43" s="200"/>
      <c r="S43" s="199"/>
      <c r="T43" s="200"/>
      <c r="U43" s="199"/>
      <c r="V43" s="201"/>
      <c r="W43" s="201"/>
    </row>
    <row r="44" spans="1:23" ht="15.6" x14ac:dyDescent="0.3">
      <c r="A44" s="177" t="s">
        <v>211</v>
      </c>
      <c r="B44" s="177">
        <v>45359</v>
      </c>
      <c r="C44" s="148">
        <f>IFERROR(VLOOKUP(T_Data[[#This Row],[LIBELLES]],T_Comptes[],2,FALSE),"")</f>
        <v>7511</v>
      </c>
      <c r="D44" s="160" t="s">
        <v>143</v>
      </c>
      <c r="E44" s="160" t="s">
        <v>166</v>
      </c>
      <c r="F44" s="180" t="s">
        <v>121</v>
      </c>
      <c r="G44" s="257">
        <v>30</v>
      </c>
      <c r="H44" s="268"/>
      <c r="I44" s="263"/>
      <c r="J44" s="265"/>
      <c r="K44" s="193"/>
      <c r="L44" s="192"/>
      <c r="M44" s="193">
        <v>30</v>
      </c>
      <c r="N44" s="197"/>
      <c r="O44" s="197"/>
      <c r="P44" s="198"/>
      <c r="Q44" s="199"/>
      <c r="R44" s="200"/>
      <c r="S44" s="199"/>
      <c r="T44" s="200"/>
      <c r="U44" s="199"/>
      <c r="V44" s="201"/>
      <c r="W44" s="201"/>
    </row>
    <row r="45" spans="1:23" ht="15.6" x14ac:dyDescent="0.3">
      <c r="A45" s="177" t="s">
        <v>212</v>
      </c>
      <c r="B45" s="177">
        <v>45362</v>
      </c>
      <c r="C45" s="148">
        <f>IFERROR(VLOOKUP(T_Data[[#This Row],[LIBELLES]],T_Comptes[],2,FALSE),"")</f>
        <v>7061</v>
      </c>
      <c r="D45" s="160" t="s">
        <v>139</v>
      </c>
      <c r="E45" s="160" t="s">
        <v>168</v>
      </c>
      <c r="F45" s="181" t="s">
        <v>121</v>
      </c>
      <c r="G45" s="257">
        <v>33</v>
      </c>
      <c r="H45" s="268"/>
      <c r="I45" s="263"/>
      <c r="J45" s="265"/>
      <c r="K45" s="193"/>
      <c r="L45" s="192"/>
      <c r="M45" s="193"/>
      <c r="N45" s="197"/>
      <c r="O45" s="197">
        <v>33</v>
      </c>
      <c r="P45" s="198"/>
      <c r="Q45" s="199"/>
      <c r="R45" s="200"/>
      <c r="S45" s="199"/>
      <c r="T45" s="200"/>
      <c r="U45" s="199"/>
      <c r="V45" s="201"/>
      <c r="W45" s="201"/>
    </row>
    <row r="46" spans="1:23" ht="15.6" x14ac:dyDescent="0.3">
      <c r="A46" s="177" t="s">
        <v>213</v>
      </c>
      <c r="B46" s="177">
        <v>45377</v>
      </c>
      <c r="C46" s="148">
        <f>IFERROR(VLOOKUP(T_Data[[#This Row],[LIBELLES]],T_Comptes[],2,FALSE),"")</f>
        <v>7710</v>
      </c>
      <c r="D46" s="160" t="s">
        <v>1</v>
      </c>
      <c r="E46" s="160" t="s">
        <v>167</v>
      </c>
      <c r="F46" s="180" t="s">
        <v>121</v>
      </c>
      <c r="G46" s="257">
        <v>100</v>
      </c>
      <c r="H46" s="268"/>
      <c r="I46" s="264"/>
      <c r="J46" s="269"/>
      <c r="K46" s="237"/>
      <c r="L46" s="238"/>
      <c r="M46" s="238"/>
      <c r="N46" s="239"/>
      <c r="O46" s="237">
        <v>100</v>
      </c>
      <c r="P46" s="240"/>
      <c r="Q46" s="241"/>
      <c r="R46" s="241"/>
      <c r="S46" s="241"/>
      <c r="T46" s="241"/>
      <c r="U46" s="241"/>
      <c r="V46" s="242"/>
      <c r="W46" s="243"/>
    </row>
    <row r="47" spans="1:23" ht="15.6" x14ac:dyDescent="0.3">
      <c r="A47" s="274" t="s">
        <v>214</v>
      </c>
      <c r="B47" s="274">
        <v>45378</v>
      </c>
      <c r="C47" s="148">
        <f>IFERROR(VLOOKUP(T_Data[[#This Row],[LIBELLES]],T_Comptes[],2,FALSE),"")</f>
        <v>6150</v>
      </c>
      <c r="D47" s="278" t="s">
        <v>7</v>
      </c>
      <c r="E47" s="278" t="s">
        <v>152</v>
      </c>
      <c r="F47" s="275" t="s">
        <v>121</v>
      </c>
      <c r="G47" s="279"/>
      <c r="H47" s="280"/>
      <c r="I47" s="281"/>
      <c r="J47" s="282">
        <v>120</v>
      </c>
      <c r="K47" s="283"/>
      <c r="L47" s="284"/>
      <c r="M47" s="283"/>
      <c r="N47" s="285"/>
      <c r="O47" s="285"/>
      <c r="P47" s="240"/>
      <c r="Q47" s="241"/>
      <c r="R47" s="286"/>
      <c r="S47" s="241"/>
      <c r="T47" s="286">
        <v>120</v>
      </c>
      <c r="U47" s="241"/>
      <c r="V47" s="287"/>
      <c r="W47" s="287"/>
    </row>
  </sheetData>
  <mergeCells count="9">
    <mergeCell ref="D4:F4"/>
    <mergeCell ref="P3:W3"/>
    <mergeCell ref="K3:O3"/>
    <mergeCell ref="I2:J2"/>
    <mergeCell ref="G2:H2"/>
    <mergeCell ref="D2:F2"/>
    <mergeCell ref="I3:J3"/>
    <mergeCell ref="G3:H3"/>
    <mergeCell ref="D3:F3"/>
  </mergeCells>
  <conditionalFormatting sqref="E11:F11">
    <cfRule type="expression" dxfId="91" priority="58">
      <formula>MOD(ROW(),2)</formula>
    </cfRule>
  </conditionalFormatting>
  <conditionalFormatting sqref="E6:F9">
    <cfRule type="expression" dxfId="90" priority="56">
      <formula>MOD(ROW(),2)</formula>
    </cfRule>
  </conditionalFormatting>
  <conditionalFormatting sqref="F17">
    <cfRule type="expression" dxfId="89" priority="46">
      <formula>MOD(ROW(),2)</formula>
    </cfRule>
  </conditionalFormatting>
  <conditionalFormatting sqref="E18:E19">
    <cfRule type="expression" dxfId="88" priority="44">
      <formula>MOD(ROW(),2)</formula>
    </cfRule>
  </conditionalFormatting>
  <conditionalFormatting sqref="E25">
    <cfRule type="expression" dxfId="87" priority="42">
      <formula>MOD(ROW(),2)</formula>
    </cfRule>
  </conditionalFormatting>
  <conditionalFormatting sqref="E26">
    <cfRule type="expression" dxfId="86" priority="41">
      <formula>MOD(ROW(),2)</formula>
    </cfRule>
  </conditionalFormatting>
  <conditionalFormatting sqref="E28">
    <cfRule type="expression" dxfId="85" priority="40">
      <formula>MOD(ROW(),2)</formula>
    </cfRule>
  </conditionalFormatting>
  <conditionalFormatting sqref="E16">
    <cfRule type="expression" dxfId="84" priority="50">
      <formula>MOD(ROW(),2)</formula>
    </cfRule>
  </conditionalFormatting>
  <conditionalFormatting sqref="E17">
    <cfRule type="expression" dxfId="83" priority="49">
      <formula>MOD(ROW(),2)</formula>
    </cfRule>
  </conditionalFormatting>
  <conditionalFormatting sqref="B19 D19">
    <cfRule type="expression" dxfId="82" priority="48">
      <formula>MOD(ROW(),2)</formula>
    </cfRule>
  </conditionalFormatting>
  <conditionalFormatting sqref="F18:F28">
    <cfRule type="expression" dxfId="81" priority="47">
      <formula>MOD(ROW(),2)</formula>
    </cfRule>
  </conditionalFormatting>
  <conditionalFormatting sqref="F38">
    <cfRule type="expression" dxfId="80" priority="17">
      <formula>MOD(ROW(),2)</formula>
    </cfRule>
  </conditionalFormatting>
  <conditionalFormatting sqref="F16">
    <cfRule type="expression" dxfId="79" priority="45">
      <formula>MOD(ROW(),2)</formula>
    </cfRule>
  </conditionalFormatting>
  <conditionalFormatting sqref="F35">
    <cfRule type="expression" dxfId="78" priority="15">
      <formula>MOD(ROW(),2)</formula>
    </cfRule>
  </conditionalFormatting>
  <conditionalFormatting sqref="E24">
    <cfRule type="expression" dxfId="77" priority="43">
      <formula>MOD(ROW(),2)</formula>
    </cfRule>
  </conditionalFormatting>
  <conditionalFormatting sqref="D36 G36:K36">
    <cfRule type="expression" dxfId="76" priority="13">
      <formula>MOD(ROW(),2)</formula>
    </cfRule>
  </conditionalFormatting>
  <conditionalFormatting sqref="F36">
    <cfRule type="expression" dxfId="75" priority="12">
      <formula>MOD(ROW(),2)</formula>
    </cfRule>
  </conditionalFormatting>
  <conditionalFormatting sqref="E36">
    <cfRule type="expression" dxfId="74" priority="11">
      <formula>MOD(ROW(),2)</formula>
    </cfRule>
  </conditionalFormatting>
  <conditionalFormatting sqref="G11:K11 K6:K10 C6:D6 L6:V13 L15:V15 B11:B15 W6:W7 W9:W15 D12:K13 D14:V14 D7:D11 C7:C47">
    <cfRule type="expression" dxfId="73" priority="59">
      <formula>MOD(ROW(),2)</formula>
    </cfRule>
  </conditionalFormatting>
  <conditionalFormatting sqref="G47 B43:B47 G44:G45 H44:H47 G43:W43 I44:W45 I47:W47 D45:D47 D43 D44:E44">
    <cfRule type="expression" dxfId="72" priority="9">
      <formula>MOD(ROW(),2)</formula>
    </cfRule>
  </conditionalFormatting>
  <conditionalFormatting sqref="J10 A6:B6 G6:J9 E10:H10 B7:B10 A7:A47">
    <cfRule type="expression" dxfId="71" priority="57">
      <formula>MOD(ROW(),2)</formula>
    </cfRule>
  </conditionalFormatting>
  <conditionalFormatting sqref="E42">
    <cfRule type="expression" dxfId="70" priority="22">
      <formula>MOD(ROW(),2)</formula>
    </cfRule>
  </conditionalFormatting>
  <conditionalFormatting sqref="P40:W40">
    <cfRule type="expression" dxfId="69" priority="20">
      <formula>MOD(ROW(),2)</formula>
    </cfRule>
  </conditionalFormatting>
  <conditionalFormatting sqref="D35">
    <cfRule type="expression" dxfId="68" priority="19">
      <formula>MOD(ROW(),2)</formula>
    </cfRule>
  </conditionalFormatting>
  <conditionalFormatting sqref="F39:F42">
    <cfRule type="expression" dxfId="67" priority="18">
      <formula>MOD(ROW(),2)</formula>
    </cfRule>
  </conditionalFormatting>
  <conditionalFormatting sqref="F37">
    <cfRule type="expression" dxfId="66" priority="16">
      <formula>MOD(ROW(),2)</formula>
    </cfRule>
  </conditionalFormatting>
  <conditionalFormatting sqref="E45:E46">
    <cfRule type="expression" dxfId="65" priority="7">
      <formula>MOD(ROW(),2)</formula>
    </cfRule>
  </conditionalFormatting>
  <conditionalFormatting sqref="E35">
    <cfRule type="expression" dxfId="64" priority="14">
      <formula>MOD(ROW(),2)</formula>
    </cfRule>
  </conditionalFormatting>
  <conditionalFormatting sqref="F47">
    <cfRule type="expression" dxfId="63" priority="5">
      <formula>MOD(ROW(),2)</formula>
    </cfRule>
  </conditionalFormatting>
  <conditionalFormatting sqref="F46">
    <cfRule type="expression" dxfId="62" priority="4">
      <formula>MOD(ROW(),2)</formula>
    </cfRule>
  </conditionalFormatting>
  <conditionalFormatting sqref="F45">
    <cfRule type="expression" dxfId="61" priority="3">
      <formula>MOD(ROW(),2)</formula>
    </cfRule>
  </conditionalFormatting>
  <conditionalFormatting sqref="E41">
    <cfRule type="expression" dxfId="60" priority="10">
      <formula>MOD(ROW(),2)</formula>
    </cfRule>
  </conditionalFormatting>
  <conditionalFormatting sqref="F43">
    <cfRule type="expression" dxfId="59" priority="1">
      <formula>MOD(ROW(),2)</formula>
    </cfRule>
  </conditionalFormatting>
  <conditionalFormatting sqref="I10">
    <cfRule type="expression" dxfId="58" priority="55">
      <formula>MOD(ROW(),2)</formula>
    </cfRule>
  </conditionalFormatting>
  <conditionalFormatting sqref="H15:K15">
    <cfRule type="expression" dxfId="57" priority="54">
      <formula>MOD(ROW(),2)</formula>
    </cfRule>
  </conditionalFormatting>
  <conditionalFormatting sqref="D15 F15:G15">
    <cfRule type="expression" dxfId="56" priority="53">
      <formula>MOD(ROW(),2)</formula>
    </cfRule>
  </conditionalFormatting>
  <conditionalFormatting sqref="E15">
    <cfRule type="expression" dxfId="55" priority="52">
      <formula>MOD(ROW(),2)</formula>
    </cfRule>
  </conditionalFormatting>
  <conditionalFormatting sqref="B16:B18 B20:B28 G16:W28 D28 D24:D26 D27:E27 D20:E23 D16:D18">
    <cfRule type="expression" dxfId="54" priority="51">
      <formula>MOD(ROW(),2)</formula>
    </cfRule>
  </conditionalFormatting>
  <conditionalFormatting sqref="S29 G29:O34 B30:B34 D33:D34 D32:E32 D30:D31">
    <cfRule type="expression" dxfId="53" priority="39">
      <formula>MOD(ROW(),2)</formula>
    </cfRule>
  </conditionalFormatting>
  <conditionalFormatting sqref="E34">
    <cfRule type="expression" dxfId="52" priority="38">
      <formula>MOD(ROW(),2)</formula>
    </cfRule>
  </conditionalFormatting>
  <conditionalFormatting sqref="P29:V34">
    <cfRule type="expression" dxfId="51" priority="37">
      <formula>MOD(ROW(),2)</formula>
    </cfRule>
  </conditionalFormatting>
  <conditionalFormatting sqref="B29 D29:E29">
    <cfRule type="expression" dxfId="50" priority="36">
      <formula>MOD(ROW(),2)</formula>
    </cfRule>
  </conditionalFormatting>
  <conditionalFormatting sqref="W34 W29:W32">
    <cfRule type="expression" dxfId="49" priority="35">
      <formula>MOD(ROW(),2)</formula>
    </cfRule>
  </conditionalFormatting>
  <conditionalFormatting sqref="W33">
    <cfRule type="expression" dxfId="48" priority="34">
      <formula>MOD(ROW(),2)</formula>
    </cfRule>
  </conditionalFormatting>
  <conditionalFormatting sqref="E33">
    <cfRule type="expression" dxfId="47" priority="33">
      <formula>MOD(ROW(),2)</formula>
    </cfRule>
  </conditionalFormatting>
  <conditionalFormatting sqref="F33:F34">
    <cfRule type="expression" dxfId="46" priority="32">
      <formula>MOD(ROW(),2)</formula>
    </cfRule>
  </conditionalFormatting>
  <conditionalFormatting sqref="F32">
    <cfRule type="expression" dxfId="45" priority="31">
      <formula>MOD(ROW(),2)</formula>
    </cfRule>
  </conditionalFormatting>
  <conditionalFormatting sqref="F31">
    <cfRule type="expression" dxfId="44" priority="30">
      <formula>MOD(ROW(),2)</formula>
    </cfRule>
  </conditionalFormatting>
  <conditionalFormatting sqref="F30">
    <cfRule type="expression" dxfId="43" priority="29">
      <formula>MOD(ROW(),2)</formula>
    </cfRule>
  </conditionalFormatting>
  <conditionalFormatting sqref="F29">
    <cfRule type="expression" dxfId="42" priority="28">
      <formula>MOD(ROW(),2)</formula>
    </cfRule>
  </conditionalFormatting>
  <conditionalFormatting sqref="E30">
    <cfRule type="expression" dxfId="41" priority="27">
      <formula>MOD(ROW(),2)</formula>
    </cfRule>
  </conditionalFormatting>
  <conditionalFormatting sqref="E31">
    <cfRule type="expression" dxfId="40" priority="26">
      <formula>MOD(ROW(),2)</formula>
    </cfRule>
  </conditionalFormatting>
  <conditionalFormatting sqref="G40 G41:H42 G35:O35 G37:H39 I37:O42 L36:O36 B35:B42 D41:D42 D40:E40 D39 D37 D38:E38">
    <cfRule type="expression" dxfId="39" priority="25">
      <formula>MOD(ROW(),2)</formula>
    </cfRule>
  </conditionalFormatting>
  <conditionalFormatting sqref="E37">
    <cfRule type="expression" dxfId="38" priority="24">
      <formula>MOD(ROW(),2)</formula>
    </cfRule>
  </conditionalFormatting>
  <conditionalFormatting sqref="E39">
    <cfRule type="expression" dxfId="37" priority="23">
      <formula>MOD(ROW(),2)</formula>
    </cfRule>
  </conditionalFormatting>
  <conditionalFormatting sqref="P35:V39 W35 W37:W38 P41:W42">
    <cfRule type="expression" dxfId="36" priority="21">
      <formula>MOD(ROW(),2)</formula>
    </cfRule>
  </conditionalFormatting>
  <conditionalFormatting sqref="E43">
    <cfRule type="expression" dxfId="35" priority="8">
      <formula>MOD(ROW(),2)</formula>
    </cfRule>
  </conditionalFormatting>
  <conditionalFormatting sqref="E47">
    <cfRule type="expression" dxfId="34" priority="6">
      <formula>MOD(ROW(),2)</formula>
    </cfRule>
  </conditionalFormatting>
  <conditionalFormatting sqref="F44">
    <cfRule type="expression" dxfId="33" priority="2">
      <formula>MOD(ROW(),2)</formula>
    </cfRule>
  </conditionalFormatting>
  <dataValidations count="1">
    <dataValidation type="list" allowBlank="1" showInputMessage="1" showErrorMessage="1" sqref="D6:D47">
      <formula1>d.comptes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J62"/>
  <sheetViews>
    <sheetView topLeftCell="A25" workbookViewId="0">
      <selection activeCell="C27" sqref="C27:C43"/>
    </sheetView>
  </sheetViews>
  <sheetFormatPr baseColWidth="10" defaultRowHeight="14.4" x14ac:dyDescent="0.3"/>
  <cols>
    <col min="1" max="1" width="53.88671875" bestFit="1" customWidth="1"/>
    <col min="2" max="3" width="20.109375" bestFit="1" customWidth="1"/>
    <col min="4" max="4" width="11.88671875" bestFit="1" customWidth="1"/>
    <col min="5" max="5" width="20.109375" bestFit="1" customWidth="1"/>
    <col min="6" max="6" width="50.44140625" bestFit="1" customWidth="1"/>
    <col min="7" max="7" width="11.88671875" bestFit="1" customWidth="1"/>
    <col min="8" max="8" width="20.109375" bestFit="1" customWidth="1"/>
    <col min="9" max="9" width="11.88671875" bestFit="1" customWidth="1"/>
    <col min="10" max="10" width="20.109375" bestFit="1" customWidth="1"/>
  </cols>
  <sheetData>
    <row r="1" spans="1:10" ht="25.8" x14ac:dyDescent="0.5">
      <c r="A1" s="310" t="str">
        <f ca="1">MID(CELL("filename",A1),FIND("]",CELL("filename",A1))+1,32)</f>
        <v>Bilan Financier</v>
      </c>
      <c r="B1" s="310"/>
      <c r="C1" s="310"/>
      <c r="D1" s="310"/>
      <c r="E1" s="310"/>
      <c r="F1" s="310" t="str">
        <f ca="1">MID(CELL("filename",A1),FIND("]",CELL("filename",A1))+1,32)</f>
        <v>Bilan Financier</v>
      </c>
      <c r="G1" s="310"/>
      <c r="H1" s="310"/>
      <c r="I1" s="310"/>
      <c r="J1" s="310"/>
    </row>
    <row r="2" spans="1:10" ht="15" customHeight="1" x14ac:dyDescent="0.3">
      <c r="A2" s="311" t="s">
        <v>31</v>
      </c>
      <c r="B2" s="311"/>
      <c r="C2" s="311"/>
      <c r="D2" s="311"/>
      <c r="E2" s="311"/>
      <c r="F2" s="311" t="s">
        <v>31</v>
      </c>
      <c r="G2" s="311"/>
      <c r="H2" s="311"/>
      <c r="I2" s="311"/>
      <c r="J2" s="311"/>
    </row>
    <row r="3" spans="1:10" ht="15" customHeight="1" x14ac:dyDescent="0.3">
      <c r="A3" s="311"/>
      <c r="B3" s="311"/>
      <c r="C3" s="311"/>
      <c r="D3" s="311"/>
      <c r="E3" s="311"/>
      <c r="F3" s="311"/>
      <c r="G3" s="311"/>
      <c r="H3" s="311"/>
      <c r="I3" s="311"/>
      <c r="J3" s="311"/>
    </row>
    <row r="4" spans="1:10" ht="15" customHeight="1" x14ac:dyDescent="0.3">
      <c r="A4" s="311"/>
      <c r="B4" s="311"/>
      <c r="C4" s="311"/>
      <c r="D4" s="311"/>
      <c r="E4" s="311"/>
      <c r="F4" s="311"/>
      <c r="G4" s="311"/>
      <c r="H4" s="311"/>
      <c r="I4" s="311"/>
      <c r="J4" s="311"/>
    </row>
    <row r="5" spans="1:10" ht="15" customHeight="1" x14ac:dyDescent="0.3">
      <c r="A5" s="311"/>
      <c r="B5" s="311"/>
      <c r="C5" s="311"/>
      <c r="D5" s="311"/>
      <c r="E5" s="311"/>
      <c r="F5" s="311"/>
      <c r="G5" s="311"/>
      <c r="H5" s="311"/>
      <c r="I5" s="311"/>
      <c r="J5" s="311"/>
    </row>
    <row r="6" spans="1:10" ht="15" thickBot="1" x14ac:dyDescent="0.35">
      <c r="A6" s="312"/>
      <c r="B6" s="312"/>
      <c r="C6" s="312"/>
      <c r="D6" s="312"/>
      <c r="E6" s="312"/>
      <c r="F6" s="312"/>
      <c r="G6" s="312"/>
      <c r="H6" s="312"/>
      <c r="I6" s="312"/>
      <c r="J6" s="312"/>
    </row>
    <row r="7" spans="1:10" ht="15" thickTop="1" x14ac:dyDescent="0.3">
      <c r="A7" s="4"/>
      <c r="B7" s="5"/>
      <c r="C7" s="5"/>
      <c r="D7" s="5"/>
      <c r="E7" s="6"/>
      <c r="F7" s="4"/>
      <c r="G7" s="5"/>
      <c r="H7" s="7"/>
      <c r="I7" s="5"/>
      <c r="J7" s="6"/>
    </row>
    <row r="8" spans="1:10" x14ac:dyDescent="0.3">
      <c r="A8" s="313" t="s">
        <v>221</v>
      </c>
      <c r="B8" s="314"/>
      <c r="C8" s="314"/>
      <c r="D8" s="314"/>
      <c r="E8" s="315"/>
      <c r="F8" s="313" t="s">
        <v>32</v>
      </c>
      <c r="G8" s="314"/>
      <c r="H8" s="314"/>
      <c r="I8" s="314"/>
      <c r="J8" s="315"/>
    </row>
    <row r="9" spans="1:10" x14ac:dyDescent="0.3">
      <c r="A9" s="313"/>
      <c r="B9" s="314"/>
      <c r="C9" s="314"/>
      <c r="D9" s="314"/>
      <c r="E9" s="315"/>
      <c r="F9" s="313"/>
      <c r="G9" s="314"/>
      <c r="H9" s="314"/>
      <c r="I9" s="314"/>
      <c r="J9" s="315"/>
    </row>
    <row r="10" spans="1:10" x14ac:dyDescent="0.3">
      <c r="A10" s="320"/>
      <c r="B10" s="321"/>
      <c r="C10" s="8"/>
      <c r="D10" s="2"/>
      <c r="E10" s="9"/>
      <c r="F10" s="10"/>
      <c r="G10" s="2"/>
      <c r="H10" s="3"/>
      <c r="I10" s="2"/>
      <c r="J10" s="9"/>
    </row>
    <row r="11" spans="1:10" x14ac:dyDescent="0.3">
      <c r="A11" s="320"/>
      <c r="B11" s="321"/>
      <c r="C11" s="8"/>
      <c r="D11" s="11"/>
      <c r="E11" s="9"/>
      <c r="F11" s="322" t="s">
        <v>33</v>
      </c>
      <c r="G11" s="323"/>
      <c r="H11" s="12">
        <v>753.59</v>
      </c>
      <c r="I11" s="11"/>
      <c r="J11" s="9"/>
    </row>
    <row r="12" spans="1:10" ht="15" thickBot="1" x14ac:dyDescent="0.35">
      <c r="A12" s="10"/>
      <c r="B12" s="2"/>
      <c r="C12" s="13"/>
      <c r="D12" s="13"/>
      <c r="E12" s="9"/>
      <c r="F12" s="10"/>
      <c r="G12" s="2"/>
      <c r="H12" s="14"/>
      <c r="I12" s="13"/>
      <c r="J12" s="9"/>
    </row>
    <row r="13" spans="1:10" ht="15" thickBot="1" x14ac:dyDescent="0.35">
      <c r="A13" s="15" t="s">
        <v>34</v>
      </c>
      <c r="B13" s="16" t="s">
        <v>0</v>
      </c>
      <c r="C13" s="17" t="s">
        <v>35</v>
      </c>
      <c r="D13" s="15" t="s">
        <v>0</v>
      </c>
      <c r="E13" s="18" t="s">
        <v>36</v>
      </c>
      <c r="F13" s="19" t="s">
        <v>34</v>
      </c>
      <c r="G13" s="20" t="s">
        <v>0</v>
      </c>
      <c r="H13" s="17" t="s">
        <v>35</v>
      </c>
      <c r="I13" s="15" t="s">
        <v>0</v>
      </c>
      <c r="J13" s="17" t="s">
        <v>36</v>
      </c>
    </row>
    <row r="14" spans="1:10" ht="15" thickBot="1" x14ac:dyDescent="0.35">
      <c r="A14" s="21"/>
      <c r="B14" s="2"/>
      <c r="C14" s="22"/>
      <c r="D14" s="23"/>
      <c r="E14" s="9"/>
      <c r="F14" s="10"/>
      <c r="G14" s="24"/>
      <c r="H14" s="25"/>
      <c r="I14" s="23"/>
      <c r="J14" s="26"/>
    </row>
    <row r="15" spans="1:10" ht="15" thickBot="1" x14ac:dyDescent="0.35">
      <c r="A15" s="27" t="s">
        <v>37</v>
      </c>
      <c r="B15" s="28">
        <v>7020</v>
      </c>
      <c r="C15" s="114">
        <f>SUMPRODUCT((T_Data[CODES]='Bilan Financier'!B15)*(T_Data[BQUE CR]+T_Data[CAISSE CR]))</f>
        <v>0</v>
      </c>
      <c r="D15" s="30"/>
      <c r="E15" s="26"/>
      <c r="F15" s="27" t="s">
        <v>38</v>
      </c>
      <c r="G15" s="31">
        <v>7020</v>
      </c>
      <c r="H15" s="32"/>
      <c r="I15" s="23"/>
      <c r="J15" s="33">
        <v>400</v>
      </c>
    </row>
    <row r="16" spans="1:10" ht="15" thickBot="1" x14ac:dyDescent="0.35">
      <c r="A16" s="27" t="s">
        <v>39</v>
      </c>
      <c r="B16" s="28">
        <v>7060</v>
      </c>
      <c r="C16" s="114">
        <f>SUMPRODUCT((T_Data[CODES]='Bilan Financier'!B16)*(T_Data[BQUE CR]+T_Data[CAISSE CR]))</f>
        <v>0</v>
      </c>
      <c r="D16" s="23"/>
      <c r="E16" s="26"/>
      <c r="F16" s="27" t="s">
        <v>39</v>
      </c>
      <c r="G16" s="31">
        <v>7060</v>
      </c>
      <c r="H16" s="32"/>
      <c r="I16" s="23"/>
      <c r="J16" s="26"/>
    </row>
    <row r="17" spans="1:10" ht="15" thickBot="1" x14ac:dyDescent="0.35">
      <c r="A17" s="34" t="s">
        <v>73</v>
      </c>
      <c r="B17" s="28">
        <v>7417</v>
      </c>
      <c r="C17" s="114">
        <f>SUMPRODUCT((T_Data[CODES]='Bilan Financier'!B17)*(T_Data[BQUE CR]+T_Data[CAISSE CR]))</f>
        <v>0</v>
      </c>
      <c r="D17" s="23"/>
      <c r="E17" s="26"/>
      <c r="F17" s="27" t="s">
        <v>74</v>
      </c>
      <c r="G17" s="31">
        <v>7417</v>
      </c>
      <c r="H17" s="32">
        <v>90</v>
      </c>
      <c r="I17" s="23"/>
      <c r="J17" s="26"/>
    </row>
    <row r="18" spans="1:10" ht="15" thickBot="1" x14ac:dyDescent="0.35">
      <c r="A18" s="27" t="s">
        <v>40</v>
      </c>
      <c r="B18" s="28">
        <v>7441</v>
      </c>
      <c r="C18" s="114">
        <f>SUMPRODUCT((T_Data[CODES]='Bilan Financier'!B18)*(T_Data[BQUE CR]+T_Data[CAISSE CR]))</f>
        <v>0</v>
      </c>
      <c r="D18" s="23"/>
      <c r="E18" s="26"/>
      <c r="F18" s="27" t="s">
        <v>40</v>
      </c>
      <c r="G18" s="31">
        <v>7441</v>
      </c>
      <c r="H18" s="32"/>
      <c r="I18" s="23"/>
      <c r="J18" s="26"/>
    </row>
    <row r="19" spans="1:10" ht="15" thickBot="1" x14ac:dyDescent="0.35">
      <c r="A19" s="27" t="s">
        <v>41</v>
      </c>
      <c r="B19" s="35">
        <v>7542</v>
      </c>
      <c r="C19" s="114">
        <f>SUMPRODUCT((T_Data[CODES]='Bilan Financier'!B19)*(T_Data[BQUE CR]+T_Data[CAISSE CR]))</f>
        <v>0</v>
      </c>
      <c r="D19" s="23"/>
      <c r="E19" s="26"/>
      <c r="F19" s="27" t="s">
        <v>41</v>
      </c>
      <c r="G19" s="31">
        <v>7542</v>
      </c>
      <c r="H19" s="32"/>
      <c r="I19" s="23"/>
      <c r="J19" s="26"/>
    </row>
    <row r="20" spans="1:10" ht="15" thickBot="1" x14ac:dyDescent="0.35">
      <c r="A20" s="27" t="s">
        <v>75</v>
      </c>
      <c r="B20" s="36">
        <v>7443</v>
      </c>
      <c r="C20" s="114">
        <f>SUMPRODUCT((T_Data[CODES]='Bilan Financier'!B20)*(T_Data[BQUE CR]+T_Data[CAISSE CR]))</f>
        <v>0</v>
      </c>
      <c r="D20" s="23"/>
      <c r="E20" s="37"/>
      <c r="F20" s="27" t="s">
        <v>42</v>
      </c>
      <c r="G20" s="31">
        <v>7443</v>
      </c>
      <c r="H20" s="32">
        <v>350</v>
      </c>
      <c r="I20" s="23"/>
      <c r="J20" s="37"/>
    </row>
    <row r="21" spans="1:10" ht="15" thickBot="1" x14ac:dyDescent="0.35">
      <c r="A21" s="27" t="s">
        <v>25</v>
      </c>
      <c r="B21" s="35">
        <v>7460</v>
      </c>
      <c r="C21" s="114">
        <f>SUMPRODUCT((T_Data[CODES]='Bilan Financier'!B21)*(T_Data[BQUE CR]+T_Data[CAISSE CR]))</f>
        <v>0</v>
      </c>
      <c r="D21" s="23"/>
      <c r="E21" s="26"/>
      <c r="F21" s="27" t="s">
        <v>25</v>
      </c>
      <c r="G21" s="31">
        <v>7460</v>
      </c>
      <c r="H21" s="32"/>
      <c r="I21" s="23"/>
      <c r="J21" s="26"/>
    </row>
    <row r="22" spans="1:10" ht="15" thickBot="1" x14ac:dyDescent="0.35">
      <c r="A22" s="27" t="s">
        <v>43</v>
      </c>
      <c r="B22" s="28">
        <v>7560</v>
      </c>
      <c r="C22" s="114">
        <f>SUMPRODUCT((T_Data[CODES]='Bilan Financier'!B22)*(T_Data[BQUE CR]+T_Data[CAISSE CR]))</f>
        <v>1300</v>
      </c>
      <c r="D22" s="23"/>
      <c r="E22" s="26"/>
      <c r="F22" s="27" t="s">
        <v>43</v>
      </c>
      <c r="G22" s="31">
        <v>7560</v>
      </c>
      <c r="H22" s="38"/>
      <c r="I22" s="23"/>
      <c r="J22" s="26"/>
    </row>
    <row r="23" spans="1:10" ht="15" thickBot="1" x14ac:dyDescent="0.35">
      <c r="A23" s="27" t="s">
        <v>80</v>
      </c>
      <c r="B23" s="35">
        <v>7560</v>
      </c>
      <c r="C23" s="114">
        <f>SUMPRODUCT((T_Data[CODES]='Bilan Financier'!B23)*(T_Data[BQUE CR]+T_Data[CAISSE CR]))</f>
        <v>1300</v>
      </c>
      <c r="D23" s="23"/>
      <c r="E23" s="26"/>
      <c r="F23" s="27" t="s">
        <v>44</v>
      </c>
      <c r="G23" s="31">
        <v>7560</v>
      </c>
      <c r="H23" s="38">
        <v>1760</v>
      </c>
      <c r="I23" s="23"/>
      <c r="J23" s="26"/>
    </row>
    <row r="24" spans="1:10" ht="15" thickBot="1" x14ac:dyDescent="0.35">
      <c r="A24" s="27" t="s">
        <v>1</v>
      </c>
      <c r="B24" s="36">
        <v>7710</v>
      </c>
      <c r="C24" s="114">
        <f>SUMPRODUCT((T_Data[CODES]='Bilan Financier'!B24)*(T_Data[BQUE CR]+T_Data[CAISSE CR]))</f>
        <v>468.6</v>
      </c>
      <c r="D24" s="23"/>
      <c r="E24" s="37"/>
      <c r="F24" s="27" t="s">
        <v>1</v>
      </c>
      <c r="G24" s="31">
        <v>7710</v>
      </c>
      <c r="H24" s="38"/>
      <c r="I24" s="23"/>
      <c r="J24" s="37"/>
    </row>
    <row r="25" spans="1:10" ht="15" thickBot="1" x14ac:dyDescent="0.35">
      <c r="A25" s="27" t="s">
        <v>2</v>
      </c>
      <c r="B25" s="35">
        <v>7510</v>
      </c>
      <c r="C25" s="114">
        <f>SUMPRODUCT((T_Data[CODES]='Bilan Financier'!B25)*(T_Data[BQUE CR]+T_Data[CAISSE CR]))</f>
        <v>0</v>
      </c>
      <c r="D25" s="23"/>
      <c r="E25" s="26"/>
      <c r="F25" s="10" t="s">
        <v>2</v>
      </c>
      <c r="G25" s="31">
        <v>7510</v>
      </c>
      <c r="H25" s="39">
        <v>300</v>
      </c>
      <c r="I25" s="23"/>
      <c r="J25" s="37"/>
    </row>
    <row r="26" spans="1:10" x14ac:dyDescent="0.3">
      <c r="A26" s="27" t="s">
        <v>3</v>
      </c>
      <c r="B26" s="35">
        <v>7610</v>
      </c>
      <c r="C26" s="114">
        <f>SUMPRODUCT((T_Data[CODES]='Bilan Financier'!B26)*(T_Data[BQUE CR]+T_Data[CAISSE CR]))</f>
        <v>0</v>
      </c>
      <c r="D26" s="23"/>
      <c r="E26" s="40"/>
      <c r="F26" s="27" t="s">
        <v>3</v>
      </c>
      <c r="G26" s="31">
        <v>7610</v>
      </c>
      <c r="H26" s="39"/>
      <c r="I26" s="23"/>
      <c r="J26" s="40"/>
    </row>
    <row r="27" spans="1:10" x14ac:dyDescent="0.3">
      <c r="A27" s="41" t="s">
        <v>45</v>
      </c>
      <c r="B27" s="42"/>
      <c r="C27" s="43"/>
      <c r="D27" s="44">
        <v>6010</v>
      </c>
      <c r="E27" s="288">
        <f>SUMPRODUCT((T_Data[CODES]=D27)*(T_Data[BQUE DB]+T_Data[CAISSE DB]))</f>
        <v>0</v>
      </c>
      <c r="F27" s="45" t="s">
        <v>76</v>
      </c>
      <c r="G27" s="42"/>
      <c r="H27" s="46"/>
      <c r="I27" s="47">
        <v>6010</v>
      </c>
      <c r="J27" s="48">
        <v>70</v>
      </c>
    </row>
    <row r="28" spans="1:10" x14ac:dyDescent="0.3">
      <c r="A28" s="34" t="s">
        <v>46</v>
      </c>
      <c r="B28" s="3"/>
      <c r="C28" s="37"/>
      <c r="D28" s="49">
        <v>6050</v>
      </c>
      <c r="E28" s="288">
        <f>SUMPRODUCT((T_Data[CODES]=D28)*(T_Data[BQUE DB]+T_Data[CAISSE DB]))</f>
        <v>0</v>
      </c>
      <c r="F28" s="27" t="s">
        <v>46</v>
      </c>
      <c r="G28" s="3"/>
      <c r="H28" s="50"/>
      <c r="I28" s="51">
        <v>6050</v>
      </c>
      <c r="J28" s="52"/>
    </row>
    <row r="29" spans="1:10" x14ac:dyDescent="0.3">
      <c r="A29" s="27" t="s">
        <v>47</v>
      </c>
      <c r="B29" s="3"/>
      <c r="C29" s="37"/>
      <c r="D29" s="53">
        <v>6063</v>
      </c>
      <c r="E29" s="288">
        <f>SUMPRODUCT((T_Data[CODES]=D29)*(T_Data[BQUE DB]+T_Data[CAISSE DB]))</f>
        <v>0</v>
      </c>
      <c r="F29" s="27" t="s">
        <v>48</v>
      </c>
      <c r="G29" s="3"/>
      <c r="H29" s="50"/>
      <c r="I29" s="51">
        <v>6063</v>
      </c>
      <c r="J29" s="52"/>
    </row>
    <row r="30" spans="1:10" x14ac:dyDescent="0.3">
      <c r="A30" s="27" t="s">
        <v>5</v>
      </c>
      <c r="B30" s="3"/>
      <c r="C30" s="37"/>
      <c r="D30" s="53">
        <v>6064</v>
      </c>
      <c r="E30" s="288">
        <f>SUMPRODUCT((T_Data[CODES]=D30)*(T_Data[BQUE DB]+T_Data[CAISSE DB]))</f>
        <v>45</v>
      </c>
      <c r="F30" s="142" t="s">
        <v>5</v>
      </c>
      <c r="G30" s="3"/>
      <c r="H30" s="50"/>
      <c r="I30" s="51">
        <v>6064</v>
      </c>
      <c r="J30" s="52">
        <v>70</v>
      </c>
    </row>
    <row r="31" spans="1:10" x14ac:dyDescent="0.3">
      <c r="A31" s="27" t="s">
        <v>49</v>
      </c>
      <c r="B31" s="3"/>
      <c r="C31" s="37"/>
      <c r="D31" s="53">
        <v>6110</v>
      </c>
      <c r="E31" s="288">
        <f>SUMPRODUCT((T_Data[CODES]=D31)*(T_Data[BQUE DB]+T_Data[CAISSE DB]))</f>
        <v>0</v>
      </c>
      <c r="F31" s="27" t="s">
        <v>49</v>
      </c>
      <c r="G31" s="3"/>
      <c r="H31" s="50"/>
      <c r="I31" s="54">
        <v>6110</v>
      </c>
      <c r="J31" s="52"/>
    </row>
    <row r="32" spans="1:10" x14ac:dyDescent="0.3">
      <c r="A32" s="27" t="s">
        <v>50</v>
      </c>
      <c r="B32" s="3"/>
      <c r="C32" s="37"/>
      <c r="D32" s="49">
        <v>6130</v>
      </c>
      <c r="E32" s="288">
        <f>SUMPRODUCT((T_Data[CODES]=D32)*(T_Data[BQUE DB]+T_Data[CAISSE DB]))</f>
        <v>300</v>
      </c>
      <c r="F32" s="27" t="s">
        <v>6</v>
      </c>
      <c r="G32" s="3"/>
      <c r="H32" s="50"/>
      <c r="I32" s="51">
        <v>6130</v>
      </c>
      <c r="J32" s="52">
        <v>300</v>
      </c>
    </row>
    <row r="33" spans="1:10" x14ac:dyDescent="0.3">
      <c r="A33" s="27" t="s">
        <v>77</v>
      </c>
      <c r="B33" s="3"/>
      <c r="C33" s="37"/>
      <c r="D33" s="53">
        <v>6150</v>
      </c>
      <c r="E33" s="288">
        <f>SUMPRODUCT((T_Data[CODES]=D33)*(T_Data[BQUE DB]+T_Data[CAISSE DB]))</f>
        <v>120</v>
      </c>
      <c r="F33" s="27" t="s">
        <v>51</v>
      </c>
      <c r="G33" s="3"/>
      <c r="H33" s="50"/>
      <c r="I33" s="55">
        <v>6150</v>
      </c>
      <c r="J33" s="52">
        <v>100</v>
      </c>
    </row>
    <row r="34" spans="1:10" x14ac:dyDescent="0.3">
      <c r="A34" s="27" t="s">
        <v>52</v>
      </c>
      <c r="B34" s="3"/>
      <c r="C34" s="37"/>
      <c r="D34" s="53">
        <v>6160</v>
      </c>
      <c r="E34" s="288">
        <f>SUMPRODUCT((T_Data[CODES]=D34)*(T_Data[BQUE DB]+T_Data[CAISSE DB]))</f>
        <v>170.33</v>
      </c>
      <c r="F34" s="27" t="s">
        <v>53</v>
      </c>
      <c r="G34" s="3"/>
      <c r="H34" s="50"/>
      <c r="I34" s="51">
        <v>6160</v>
      </c>
      <c r="J34" s="52">
        <v>150</v>
      </c>
    </row>
    <row r="35" spans="1:10" x14ac:dyDescent="0.3">
      <c r="A35" s="27" t="s">
        <v>9</v>
      </c>
      <c r="B35" s="3"/>
      <c r="C35" s="37"/>
      <c r="D35" s="53">
        <v>6260</v>
      </c>
      <c r="E35" s="288">
        <f>SUMPRODUCT((T_Data[CODES]=D35)*(T_Data[BQUE DB]+T_Data[CAISSE DB]))</f>
        <v>0</v>
      </c>
      <c r="F35" s="27" t="s">
        <v>9</v>
      </c>
      <c r="G35" s="3"/>
      <c r="H35" s="50"/>
      <c r="I35" s="51">
        <v>6260</v>
      </c>
      <c r="J35" s="52"/>
    </row>
    <row r="36" spans="1:10" x14ac:dyDescent="0.3">
      <c r="A36" s="34" t="s">
        <v>10</v>
      </c>
      <c r="B36" s="3"/>
      <c r="C36" s="37"/>
      <c r="D36" s="49">
        <v>6230</v>
      </c>
      <c r="E36" s="288">
        <f>SUMPRODUCT((T_Data[CODES]=D36)*(T_Data[BQUE DB]+T_Data[CAISSE DB]))</f>
        <v>286.70000000000005</v>
      </c>
      <c r="F36" s="27" t="s">
        <v>10</v>
      </c>
      <c r="G36" s="3"/>
      <c r="H36" s="50"/>
      <c r="I36" s="51">
        <v>6230</v>
      </c>
      <c r="J36" s="52"/>
    </row>
    <row r="37" spans="1:10" x14ac:dyDescent="0.3">
      <c r="A37" s="27" t="s">
        <v>78</v>
      </c>
      <c r="B37" s="3"/>
      <c r="C37" s="37"/>
      <c r="D37" s="56">
        <v>6234</v>
      </c>
      <c r="E37" s="288">
        <f>SUMPRODUCT((T_Data[CODES]=D37)*(T_Data[BQUE DB]+T_Data[CAISSE DB]))</f>
        <v>0</v>
      </c>
      <c r="F37" s="27" t="s">
        <v>54</v>
      </c>
      <c r="G37" s="3"/>
      <c r="H37" s="50"/>
      <c r="I37" s="51">
        <v>6234</v>
      </c>
      <c r="J37" s="52"/>
    </row>
    <row r="38" spans="1:10" x14ac:dyDescent="0.3">
      <c r="A38" s="57" t="s">
        <v>55</v>
      </c>
      <c r="B38" s="42"/>
      <c r="C38" s="37"/>
      <c r="D38" s="58">
        <v>6252</v>
      </c>
      <c r="E38" s="288">
        <f>SUMPRODUCT((T_Data[CODES]=D38)*(T_Data[BQUE DB]+T_Data[CAISSE DB]))</f>
        <v>0</v>
      </c>
      <c r="F38" s="57" t="s">
        <v>79</v>
      </c>
      <c r="G38" s="42"/>
      <c r="H38" s="46"/>
      <c r="I38" s="47">
        <v>6252</v>
      </c>
      <c r="J38" s="59">
        <v>130</v>
      </c>
    </row>
    <row r="39" spans="1:10" x14ac:dyDescent="0.3">
      <c r="A39" s="27" t="s">
        <v>56</v>
      </c>
      <c r="B39" s="3"/>
      <c r="C39" s="37"/>
      <c r="D39" s="56">
        <v>6253</v>
      </c>
      <c r="E39" s="288">
        <f>SUMPRODUCT((T_Data[CODES]=D39)*(T_Data[BQUE DB]+T_Data[CAISSE DB]))</f>
        <v>0</v>
      </c>
      <c r="F39" s="27" t="s">
        <v>11</v>
      </c>
      <c r="G39" s="3"/>
      <c r="H39" s="50"/>
      <c r="I39" s="51">
        <v>6253</v>
      </c>
      <c r="J39" s="52"/>
    </row>
    <row r="40" spans="1:10" x14ac:dyDescent="0.3">
      <c r="A40" s="27" t="s">
        <v>12</v>
      </c>
      <c r="B40" s="3"/>
      <c r="C40" s="37"/>
      <c r="D40" s="60">
        <v>6270</v>
      </c>
      <c r="E40" s="288">
        <f>SUMPRODUCT((T_Data[CODES]=D40)*(T_Data[BQUE DB]+T_Data[CAISSE DB]))</f>
        <v>0</v>
      </c>
      <c r="F40" s="27" t="s">
        <v>12</v>
      </c>
      <c r="G40" s="3"/>
      <c r="H40" s="50"/>
      <c r="I40" s="51">
        <v>6270</v>
      </c>
      <c r="J40" s="52"/>
    </row>
    <row r="41" spans="1:10" x14ac:dyDescent="0.3">
      <c r="A41" s="27" t="s">
        <v>13</v>
      </c>
      <c r="B41" s="3"/>
      <c r="C41" s="37"/>
      <c r="D41" s="53">
        <v>6280</v>
      </c>
      <c r="E41" s="288">
        <f>SUMPRODUCT((T_Data[CODES]=D41)*(T_Data[BQUE DB]+T_Data[CAISSE DB]))</f>
        <v>368.6</v>
      </c>
      <c r="F41" s="27" t="s">
        <v>13</v>
      </c>
      <c r="G41" s="3"/>
      <c r="H41" s="50"/>
      <c r="I41" s="51">
        <v>6280</v>
      </c>
      <c r="J41" s="52"/>
    </row>
    <row r="42" spans="1:10" x14ac:dyDescent="0.3">
      <c r="A42" s="27" t="s">
        <v>14</v>
      </c>
      <c r="B42" s="3"/>
      <c r="C42" s="37"/>
      <c r="D42" s="56">
        <v>6581</v>
      </c>
      <c r="E42" s="288">
        <f>SUMPRODUCT((T_Data[CODES]=D42)*(T_Data[BQUE DB]+T_Data[CAISSE DB]))</f>
        <v>0</v>
      </c>
      <c r="F42" s="27" t="s">
        <v>14</v>
      </c>
      <c r="G42" s="3"/>
      <c r="H42" s="50"/>
      <c r="I42" s="51">
        <v>6581</v>
      </c>
      <c r="J42" s="52"/>
    </row>
    <row r="43" spans="1:10" x14ac:dyDescent="0.3">
      <c r="A43" s="27" t="s">
        <v>57</v>
      </c>
      <c r="B43" s="3"/>
      <c r="C43" s="37"/>
      <c r="D43" s="56">
        <v>6584</v>
      </c>
      <c r="E43" s="288">
        <f>SUMPRODUCT((T_Data[CODES]=D43)*(T_Data[BQUE DB]+T_Data[CAISSE DB]))</f>
        <v>0</v>
      </c>
      <c r="F43" s="27" t="s">
        <v>57</v>
      </c>
      <c r="G43" s="3"/>
      <c r="H43" s="50"/>
      <c r="I43" s="51">
        <v>6584</v>
      </c>
      <c r="J43" s="52"/>
    </row>
    <row r="44" spans="1:10" x14ac:dyDescent="0.3">
      <c r="A44" s="34" t="s">
        <v>58</v>
      </c>
      <c r="B44" s="3"/>
      <c r="C44" s="37"/>
      <c r="D44" s="56">
        <v>6788</v>
      </c>
      <c r="E44" s="288">
        <f>SUMPRODUCT((T_Data[CODES]=D44)*(T_Data[BQUE DB]+T_Data[CAISSE DB]))</f>
        <v>0</v>
      </c>
      <c r="F44" s="27" t="s">
        <v>59</v>
      </c>
      <c r="G44" s="61"/>
      <c r="H44" s="50"/>
      <c r="I44" s="51">
        <v>6788</v>
      </c>
      <c r="J44" s="62"/>
    </row>
    <row r="45" spans="1:10" x14ac:dyDescent="0.3">
      <c r="A45" s="27"/>
      <c r="B45" s="3"/>
      <c r="C45" s="37"/>
      <c r="D45" s="23"/>
      <c r="E45" s="63"/>
      <c r="F45" s="10" t="s">
        <v>60</v>
      </c>
      <c r="G45" s="24"/>
      <c r="H45" s="64"/>
      <c r="I45" s="54"/>
      <c r="J45" s="63"/>
    </row>
    <row r="46" spans="1:10" ht="15" thickBot="1" x14ac:dyDescent="0.35">
      <c r="A46" s="65"/>
      <c r="B46" s="3"/>
      <c r="C46" s="37"/>
      <c r="D46" s="23"/>
      <c r="E46" s="66"/>
      <c r="F46" s="10"/>
      <c r="G46" s="67"/>
      <c r="H46" s="68"/>
      <c r="I46" s="23"/>
      <c r="J46" s="69"/>
    </row>
    <row r="47" spans="1:10" ht="15" thickBot="1" x14ac:dyDescent="0.35">
      <c r="A47" s="70" t="s">
        <v>24</v>
      </c>
      <c r="B47" s="71"/>
      <c r="C47" s="29">
        <f>SUM(C15:C46)</f>
        <v>3068.6</v>
      </c>
      <c r="D47" s="72"/>
      <c r="E47" s="73">
        <f>SUM(E15:E46)</f>
        <v>1290.6300000000001</v>
      </c>
      <c r="F47" s="70" t="s">
        <v>24</v>
      </c>
      <c r="G47" s="71"/>
      <c r="H47" s="74">
        <f>SUM(H14:H46)</f>
        <v>2500</v>
      </c>
      <c r="I47" s="75"/>
      <c r="J47" s="76">
        <f>SUM(J15:J46)</f>
        <v>1220</v>
      </c>
    </row>
    <row r="48" spans="1:10" ht="15" thickBot="1" x14ac:dyDescent="0.35">
      <c r="A48" s="324"/>
      <c r="B48" s="325"/>
      <c r="C48" s="77"/>
      <c r="D48" s="78"/>
      <c r="E48" s="79"/>
      <c r="F48" s="80"/>
      <c r="G48" s="78"/>
      <c r="H48" s="81"/>
      <c r="I48" s="82"/>
      <c r="J48" s="83"/>
    </row>
    <row r="49" spans="1:10" ht="15" thickBot="1" x14ac:dyDescent="0.35">
      <c r="A49" s="326">
        <v>44499</v>
      </c>
      <c r="B49" s="327"/>
      <c r="C49" s="84">
        <f>C47-E47</f>
        <v>1777.9699999999998</v>
      </c>
      <c r="D49" s="78"/>
      <c r="E49" s="85"/>
      <c r="F49" s="80"/>
      <c r="G49" s="78"/>
      <c r="H49" s="86"/>
      <c r="I49" s="82"/>
      <c r="J49" s="85"/>
    </row>
    <row r="50" spans="1:10" x14ac:dyDescent="0.3">
      <c r="A50" s="87" t="s">
        <v>61</v>
      </c>
      <c r="B50" s="88"/>
      <c r="C50" s="89"/>
      <c r="D50" s="10"/>
      <c r="E50" s="9"/>
      <c r="F50" s="80"/>
      <c r="G50" s="78"/>
      <c r="H50" s="86"/>
      <c r="I50" s="82"/>
      <c r="J50" s="85"/>
    </row>
    <row r="51" spans="1:10" x14ac:dyDescent="0.3">
      <c r="A51" s="90" t="s">
        <v>62</v>
      </c>
      <c r="B51" s="91"/>
      <c r="C51" s="92"/>
      <c r="D51" s="2"/>
      <c r="E51" s="9"/>
      <c r="F51" s="80"/>
      <c r="G51" s="78"/>
      <c r="H51" s="86"/>
      <c r="I51" s="82"/>
      <c r="J51" s="85"/>
    </row>
    <row r="52" spans="1:10" x14ac:dyDescent="0.3">
      <c r="A52" s="93" t="s">
        <v>63</v>
      </c>
      <c r="B52" s="94" t="s">
        <v>64</v>
      </c>
      <c r="C52" s="95">
        <v>170</v>
      </c>
      <c r="D52" s="2"/>
      <c r="E52" s="9"/>
      <c r="F52" s="80"/>
      <c r="G52" s="78"/>
      <c r="H52" s="86"/>
      <c r="I52" s="82"/>
      <c r="J52" s="85"/>
    </row>
    <row r="53" spans="1:10" ht="15" thickBot="1" x14ac:dyDescent="0.35">
      <c r="A53" s="87" t="s">
        <v>65</v>
      </c>
      <c r="B53" s="96"/>
      <c r="C53" s="92"/>
      <c r="D53" s="2"/>
      <c r="E53" s="97"/>
      <c r="F53" s="80"/>
      <c r="G53" s="78"/>
      <c r="H53" s="86"/>
      <c r="I53" s="82"/>
      <c r="J53" s="85"/>
    </row>
    <row r="54" spans="1:10" ht="15" thickBot="1" x14ac:dyDescent="0.35">
      <c r="A54" s="324" t="s">
        <v>66</v>
      </c>
      <c r="B54" s="328"/>
      <c r="C54" s="98"/>
      <c r="D54" s="2"/>
      <c r="E54" s="97"/>
      <c r="F54" s="80"/>
      <c r="G54" s="78"/>
      <c r="H54" s="86"/>
      <c r="I54" s="82"/>
      <c r="J54" s="85"/>
    </row>
    <row r="55" spans="1:10" ht="15" thickBot="1" x14ac:dyDescent="0.35">
      <c r="A55" s="316"/>
      <c r="B55" s="317"/>
      <c r="C55" s="99"/>
      <c r="D55" s="2"/>
      <c r="E55" s="97"/>
      <c r="F55" s="80"/>
      <c r="G55" s="78"/>
      <c r="H55" s="86"/>
      <c r="I55" s="82"/>
      <c r="J55" s="85"/>
    </row>
    <row r="56" spans="1:10" ht="15.6" thickTop="1" thickBot="1" x14ac:dyDescent="0.35">
      <c r="A56" s="100" t="s">
        <v>67</v>
      </c>
      <c r="B56" s="101">
        <v>44864</v>
      </c>
      <c r="C56" s="102"/>
      <c r="D56" s="78"/>
      <c r="E56" s="9"/>
      <c r="F56" s="80"/>
      <c r="G56" s="78"/>
      <c r="H56" s="86"/>
      <c r="I56" s="82"/>
      <c r="J56" s="103"/>
    </row>
    <row r="57" spans="1:10" ht="15" thickTop="1" x14ac:dyDescent="0.3">
      <c r="A57" s="100" t="s">
        <v>68</v>
      </c>
      <c r="B57" s="104" t="s">
        <v>69</v>
      </c>
      <c r="C57" s="105"/>
      <c r="D57" s="78"/>
      <c r="E57" s="9"/>
      <c r="F57" s="80"/>
      <c r="G57" s="78"/>
      <c r="H57" s="86"/>
      <c r="I57" s="82"/>
      <c r="J57" s="85"/>
    </row>
    <row r="58" spans="1:10" x14ac:dyDescent="0.3">
      <c r="A58" s="100" t="s">
        <v>70</v>
      </c>
      <c r="B58" s="104" t="s">
        <v>69</v>
      </c>
      <c r="C58" s="106"/>
      <c r="D58" s="78"/>
      <c r="E58" s="9"/>
      <c r="F58" s="80"/>
      <c r="G58" s="78"/>
      <c r="H58" s="86"/>
      <c r="I58" s="82"/>
      <c r="J58" s="85"/>
    </row>
    <row r="59" spans="1:10" ht="15" thickBot="1" x14ac:dyDescent="0.35">
      <c r="A59" s="100" t="s">
        <v>71</v>
      </c>
      <c r="B59" s="104" t="s">
        <v>69</v>
      </c>
      <c r="C59" s="107">
        <v>0</v>
      </c>
      <c r="D59" s="78"/>
      <c r="E59" s="108"/>
      <c r="F59" s="80"/>
      <c r="G59" s="78"/>
      <c r="H59" s="86"/>
      <c r="I59" s="82"/>
      <c r="J59" s="85"/>
    </row>
    <row r="60" spans="1:10" ht="15.6" thickTop="1" thickBot="1" x14ac:dyDescent="0.35">
      <c r="A60" s="109"/>
      <c r="B60" s="2"/>
      <c r="C60" s="2"/>
      <c r="D60" s="2"/>
      <c r="E60" s="9"/>
      <c r="F60" s="10"/>
      <c r="G60" s="2"/>
      <c r="H60" s="3"/>
      <c r="I60" s="2"/>
      <c r="J60" s="9"/>
    </row>
    <row r="61" spans="1:10" ht="15.6" thickTop="1" thickBot="1" x14ac:dyDescent="0.35">
      <c r="A61" s="318" t="s">
        <v>72</v>
      </c>
      <c r="B61" s="319"/>
      <c r="C61" s="102"/>
      <c r="D61" s="110"/>
      <c r="E61" s="111"/>
      <c r="F61" s="110"/>
      <c r="G61" s="112"/>
      <c r="H61" s="113"/>
      <c r="I61" s="112"/>
      <c r="J61" s="111"/>
    </row>
    <row r="62" spans="1:10" ht="15" thickTop="1" x14ac:dyDescent="0.3"/>
  </sheetData>
  <mergeCells count="14">
    <mergeCell ref="A55:B55"/>
    <mergeCell ref="A61:B61"/>
    <mergeCell ref="F2:J6"/>
    <mergeCell ref="A10:B10"/>
    <mergeCell ref="A11:B11"/>
    <mergeCell ref="F11:G11"/>
    <mergeCell ref="A48:B48"/>
    <mergeCell ref="A49:B49"/>
    <mergeCell ref="A54:B54"/>
    <mergeCell ref="A1:E1"/>
    <mergeCell ref="F1:J1"/>
    <mergeCell ref="A2:E6"/>
    <mergeCell ref="A8:E9"/>
    <mergeCell ref="F8:J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K64"/>
  <sheetViews>
    <sheetView showGridLines="0" topLeftCell="A22" workbookViewId="0">
      <selection activeCell="B24" sqref="B24:E24"/>
    </sheetView>
  </sheetViews>
  <sheetFormatPr baseColWidth="10" defaultColWidth="11.44140625" defaultRowHeight="14.4" x14ac:dyDescent="0.3"/>
  <cols>
    <col min="1" max="1" width="17" style="116" customWidth="1"/>
    <col min="2" max="2" width="6.6640625" style="116" customWidth="1"/>
    <col min="3" max="3" width="2.88671875" style="116" customWidth="1"/>
    <col min="4" max="4" width="7.88671875" style="116" bestFit="1" customWidth="1"/>
    <col min="5" max="5" width="14.6640625" style="116" customWidth="1"/>
    <col min="6" max="6" width="3.5546875" style="116" customWidth="1"/>
    <col min="7" max="7" width="19.6640625" style="116" customWidth="1"/>
    <col min="8" max="8" width="12.109375" style="116" customWidth="1"/>
    <col min="9" max="16384" width="11.44140625" style="116"/>
  </cols>
  <sheetData>
    <row r="1" spans="5:7" ht="15.9" customHeight="1" x14ac:dyDescent="0.3"/>
    <row r="2" spans="5:7" ht="15.9" customHeight="1" x14ac:dyDescent="0.3"/>
    <row r="3" spans="5:7" ht="15.9" customHeight="1" x14ac:dyDescent="0.3"/>
    <row r="4" spans="5:7" ht="15.9" customHeight="1" x14ac:dyDescent="0.3"/>
    <row r="5" spans="5:7" ht="15.9" customHeight="1" x14ac:dyDescent="0.3"/>
    <row r="6" spans="5:7" ht="15.9" customHeight="1" x14ac:dyDescent="0.3"/>
    <row r="7" spans="5:7" ht="15.9" customHeight="1" x14ac:dyDescent="0.3"/>
    <row r="8" spans="5:7" ht="15.9" customHeight="1" x14ac:dyDescent="0.3"/>
    <row r="9" spans="5:7" ht="15.9" customHeight="1" x14ac:dyDescent="0.3"/>
    <row r="10" spans="5:7" ht="15.9" customHeight="1" x14ac:dyDescent="0.3"/>
    <row r="11" spans="5:7" ht="15.9" customHeight="1" x14ac:dyDescent="0.3"/>
    <row r="12" spans="5:7" ht="15.9" customHeight="1" x14ac:dyDescent="0.3">
      <c r="E12" s="335" t="s">
        <v>93</v>
      </c>
      <c r="F12" s="335"/>
      <c r="G12" s="335"/>
    </row>
    <row r="13" spans="5:7" ht="15.9" customHeight="1" x14ac:dyDescent="0.3">
      <c r="E13" s="335" t="s">
        <v>92</v>
      </c>
      <c r="F13" s="335"/>
      <c r="G13" s="335"/>
    </row>
    <row r="14" spans="5:7" ht="15.9" customHeight="1" x14ac:dyDescent="0.3">
      <c r="E14" s="335" t="s">
        <v>107</v>
      </c>
      <c r="F14" s="335"/>
      <c r="G14" s="335"/>
    </row>
    <row r="15" spans="5:7" ht="15.9" customHeight="1" x14ac:dyDescent="0.3"/>
    <row r="16" spans="5:7" ht="15.9" customHeight="1" x14ac:dyDescent="0.3"/>
    <row r="17" spans="1:11" ht="15.9" customHeight="1" x14ac:dyDescent="0.3">
      <c r="K17" s="1"/>
    </row>
    <row r="18" spans="1:11" ht="15.9" customHeight="1" x14ac:dyDescent="0.3"/>
    <row r="19" spans="1:11" ht="15.9" customHeight="1" x14ac:dyDescent="0.3">
      <c r="A19" s="127" t="s">
        <v>83</v>
      </c>
      <c r="B19" s="336" t="s">
        <v>88</v>
      </c>
      <c r="C19" s="336"/>
      <c r="D19" s="336"/>
      <c r="E19" s="336"/>
      <c r="F19" s="336"/>
      <c r="G19" s="124"/>
      <c r="H19" s="131"/>
    </row>
    <row r="20" spans="1:11" ht="15.9" customHeight="1" x14ac:dyDescent="0.3">
      <c r="B20" s="337" t="s">
        <v>105</v>
      </c>
      <c r="C20" s="337"/>
      <c r="D20" s="337"/>
      <c r="E20" s="337"/>
      <c r="F20" s="337"/>
      <c r="G20" s="337"/>
      <c r="H20" s="133"/>
    </row>
    <row r="21" spans="1:11" ht="15.9" customHeight="1" x14ac:dyDescent="0.3">
      <c r="A21" s="131"/>
      <c r="B21" s="131"/>
      <c r="C21" s="131"/>
      <c r="D21" s="131"/>
      <c r="E21" s="131"/>
      <c r="F21" s="131"/>
      <c r="G21" s="131"/>
      <c r="H21" s="125"/>
    </row>
    <row r="22" spans="1:11" ht="15.9" customHeight="1" x14ac:dyDescent="0.3">
      <c r="A22" s="131"/>
      <c r="B22" s="131"/>
      <c r="C22" s="131"/>
      <c r="D22" s="131"/>
      <c r="E22" s="126"/>
      <c r="F22" s="149"/>
      <c r="G22" s="126"/>
      <c r="H22" s="131"/>
    </row>
    <row r="23" spans="1:11" ht="15.9" customHeight="1" x14ac:dyDescent="0.3">
      <c r="A23" s="127" t="s">
        <v>84</v>
      </c>
      <c r="B23" s="329" t="s">
        <v>111</v>
      </c>
      <c r="C23" s="329"/>
      <c r="D23" s="329"/>
      <c r="E23" s="329"/>
      <c r="F23" s="150"/>
      <c r="G23" s="150"/>
      <c r="H23" s="131"/>
    </row>
    <row r="24" spans="1:11" ht="15.9" customHeight="1" x14ac:dyDescent="0.3">
      <c r="A24" s="127" t="s">
        <v>104</v>
      </c>
      <c r="B24" s="329" t="e">
        <f>IF(B23="","",VLOOKUP(B23,#REF!,2,FALSE))</f>
        <v>#REF!</v>
      </c>
      <c r="C24" s="329"/>
      <c r="D24" s="329"/>
      <c r="E24" s="329"/>
      <c r="F24" s="1"/>
      <c r="G24" s="151"/>
      <c r="H24" s="131"/>
    </row>
    <row r="25" spans="1:11" ht="15.9" customHeight="1" x14ac:dyDescent="0.3">
      <c r="A25" s="127"/>
      <c r="B25" s="151" t="e">
        <f>IF(B23="","",VLOOKUP(B23,#REF!,4,FALSE))</f>
        <v>#REF!</v>
      </c>
      <c r="C25" s="151"/>
      <c r="D25" s="329" t="e">
        <f>IF(B23="","",VLOOKUP(B23,#REF!,3,FALSE))</f>
        <v>#REF!</v>
      </c>
      <c r="E25" s="329"/>
      <c r="F25" s="329"/>
      <c r="G25" s="329"/>
      <c r="H25" s="131"/>
    </row>
    <row r="26" spans="1:11" ht="15.9" customHeight="1" x14ac:dyDescent="0.3">
      <c r="A26" s="127"/>
      <c r="B26" s="151"/>
      <c r="C26" s="151"/>
      <c r="D26" s="151"/>
      <c r="E26" s="151"/>
      <c r="F26" s="151"/>
      <c r="G26" s="152"/>
      <c r="H26" s="131"/>
    </row>
    <row r="27" spans="1:11" ht="15.9" customHeight="1" x14ac:dyDescent="0.3">
      <c r="A27" s="127" t="s">
        <v>87</v>
      </c>
      <c r="B27" s="157" t="e">
        <f>IF(B23="","",VLOOKUP(B23,#REF!,5,FALSE))</f>
        <v>#REF!</v>
      </c>
      <c r="C27" s="147"/>
      <c r="D27" s="147"/>
      <c r="E27" s="147"/>
      <c r="F27" s="147"/>
      <c r="G27" s="115"/>
      <c r="H27" s="131"/>
    </row>
    <row r="28" spans="1:11" ht="15.9" customHeight="1" x14ac:dyDescent="0.3">
      <c r="A28" s="127"/>
      <c r="B28" s="131"/>
      <c r="C28" s="131"/>
      <c r="D28" s="131"/>
      <c r="E28" s="126"/>
      <c r="F28" s="149"/>
      <c r="G28" s="126"/>
      <c r="H28" s="131"/>
    </row>
    <row r="29" spans="1:11" ht="15.9" customHeight="1" x14ac:dyDescent="0.3">
      <c r="A29" s="128" t="str">
        <f>"a versé la somme de"</f>
        <v>a versé la somme de</v>
      </c>
      <c r="B29" s="144" t="e">
        <f>IF(B23="","",VLOOKUP(B23,#REF!,7,FALSE))</f>
        <v>#REF!</v>
      </c>
      <c r="C29" s="129" t="s">
        <v>85</v>
      </c>
      <c r="D29" s="145" t="e">
        <f>IF(B23="","",VLOOKUP(B23,#REF!,8,FALSE))</f>
        <v>#REF!</v>
      </c>
      <c r="E29" s="332" t="s">
        <v>112</v>
      </c>
      <c r="F29" s="332"/>
      <c r="G29" s="332"/>
      <c r="H29" s="143"/>
      <c r="I29" s="123"/>
      <c r="J29" s="123"/>
      <c r="K29" s="123"/>
    </row>
    <row r="30" spans="1:11" ht="15.9" customHeight="1" x14ac:dyDescent="0.3">
      <c r="A30" s="334" t="s">
        <v>106</v>
      </c>
      <c r="B30" s="334"/>
      <c r="C30" s="334"/>
      <c r="D30" s="334"/>
      <c r="E30" s="334"/>
      <c r="F30" s="146" t="s">
        <v>89</v>
      </c>
      <c r="G30" s="153" t="e">
        <f>IF(B23="","",VLOOKUP(B23,#REF!,6,FALSE))</f>
        <v>#REF!</v>
      </c>
      <c r="H30" s="131"/>
    </row>
    <row r="31" spans="1:11" ht="15.9" customHeight="1" x14ac:dyDescent="0.3">
      <c r="A31" s="127"/>
      <c r="B31" s="154"/>
      <c r="C31" s="154"/>
      <c r="D31" s="154"/>
      <c r="E31" s="154"/>
      <c r="F31" s="154"/>
      <c r="G31" s="154"/>
      <c r="H31" s="154"/>
    </row>
    <row r="32" spans="1:11" ht="15.9" customHeight="1" x14ac:dyDescent="0.3">
      <c r="A32" s="127"/>
      <c r="B32" s="154"/>
      <c r="C32" s="154"/>
      <c r="D32" s="154"/>
      <c r="E32" s="154"/>
      <c r="F32" s="154"/>
      <c r="G32" s="154"/>
      <c r="H32" s="154"/>
    </row>
    <row r="33" spans="1:8" ht="15.9" customHeight="1" x14ac:dyDescent="0.3">
      <c r="A33" s="127"/>
      <c r="B33" s="131"/>
      <c r="C33" s="131"/>
      <c r="D33" s="131"/>
      <c r="E33" s="126"/>
      <c r="F33" s="130"/>
      <c r="G33" s="126"/>
      <c r="H33" s="131"/>
    </row>
    <row r="34" spans="1:8" ht="15.9" customHeight="1" x14ac:dyDescent="0.3">
      <c r="A34" s="127"/>
      <c r="B34" s="131"/>
      <c r="C34" s="131"/>
      <c r="D34" s="131"/>
      <c r="E34" s="126"/>
      <c r="F34" s="130"/>
      <c r="G34" s="126"/>
      <c r="H34" s="131"/>
    </row>
    <row r="35" spans="1:8" ht="15.9" customHeight="1" x14ac:dyDescent="0.3">
      <c r="A35" s="331" t="s">
        <v>91</v>
      </c>
      <c r="B35" s="331"/>
      <c r="C35" s="331"/>
      <c r="D35" s="331"/>
      <c r="E35" s="331"/>
      <c r="F35" s="331"/>
      <c r="G35" s="331"/>
      <c r="H35" s="133"/>
    </row>
    <row r="36" spans="1:8" ht="15.9" customHeight="1" x14ac:dyDescent="0.3">
      <c r="A36" s="131"/>
      <c r="B36" s="131"/>
      <c r="C36" s="131"/>
      <c r="D36" s="131"/>
      <c r="E36" s="126"/>
      <c r="F36" s="130"/>
      <c r="G36" s="126"/>
      <c r="H36" s="131"/>
    </row>
    <row r="37" spans="1:8" ht="15.9" customHeight="1" x14ac:dyDescent="0.3">
      <c r="A37" s="131"/>
      <c r="B37" s="132"/>
      <c r="C37" s="132"/>
      <c r="D37" s="132"/>
      <c r="E37" s="126"/>
      <c r="F37" s="130"/>
      <c r="G37" s="126"/>
      <c r="H37" s="131"/>
    </row>
    <row r="38" spans="1:8" ht="15.9" customHeight="1" x14ac:dyDescent="0.3">
      <c r="A38" s="131"/>
      <c r="B38" s="131"/>
      <c r="C38" s="131"/>
      <c r="D38" s="131"/>
      <c r="E38" s="126"/>
      <c r="F38" s="130"/>
      <c r="G38" s="126"/>
      <c r="H38" s="131"/>
    </row>
    <row r="39" spans="1:8" ht="15.9" customHeight="1" x14ac:dyDescent="0.3">
      <c r="A39" s="131"/>
      <c r="B39" s="124"/>
      <c r="C39" s="115"/>
      <c r="D39" s="115"/>
      <c r="E39" s="126"/>
      <c r="F39" s="130"/>
      <c r="G39" s="126"/>
      <c r="H39" s="131"/>
    </row>
    <row r="40" spans="1:8" ht="15.9" customHeight="1" x14ac:dyDescent="0.3">
      <c r="A40" s="131"/>
      <c r="B40" s="124"/>
      <c r="C40" s="115"/>
      <c r="D40" s="115"/>
      <c r="E40" s="126"/>
      <c r="F40" s="130"/>
      <c r="G40" s="126"/>
      <c r="H40" s="131"/>
    </row>
    <row r="41" spans="1:8" ht="15.9" customHeight="1" x14ac:dyDescent="0.3">
      <c r="A41" s="127" t="s">
        <v>86</v>
      </c>
      <c r="B41" s="158" t="e">
        <f>#REF!</f>
        <v>#REF!</v>
      </c>
      <c r="C41" s="158"/>
      <c r="D41" s="131"/>
      <c r="E41" s="126"/>
      <c r="F41" s="130"/>
      <c r="G41" s="126"/>
      <c r="H41" s="131"/>
    </row>
    <row r="42" spans="1:8" ht="15.9" customHeight="1" x14ac:dyDescent="0.3">
      <c r="A42" s="117" t="s">
        <v>90</v>
      </c>
      <c r="B42" s="333">
        <f ca="1">TODAY()</f>
        <v>45417</v>
      </c>
      <c r="C42" s="333"/>
      <c r="D42" s="333"/>
      <c r="E42" s="118"/>
      <c r="F42" s="121"/>
      <c r="G42" s="118"/>
    </row>
    <row r="43" spans="1:8" ht="15.9" customHeight="1" x14ac:dyDescent="0.3">
      <c r="E43" s="118"/>
      <c r="F43" s="120"/>
      <c r="G43" s="118"/>
    </row>
    <row r="44" spans="1:8" ht="15.9" customHeight="1" x14ac:dyDescent="0.3">
      <c r="E44" s="118"/>
      <c r="F44" s="123"/>
      <c r="G44" s="118"/>
    </row>
    <row r="45" spans="1:8" ht="15.9" customHeight="1" x14ac:dyDescent="0.3">
      <c r="A45" s="117"/>
      <c r="B45" s="155"/>
      <c r="C45" s="155"/>
      <c r="D45" s="155"/>
      <c r="E45" s="118"/>
      <c r="G45" s="118"/>
    </row>
    <row r="46" spans="1:8" ht="15.9" customHeight="1" x14ac:dyDescent="0.3">
      <c r="A46" s="117"/>
      <c r="B46" s="156"/>
      <c r="C46" s="156"/>
      <c r="D46" s="156"/>
      <c r="E46" s="118"/>
      <c r="F46" s="1"/>
      <c r="G46" s="118"/>
    </row>
    <row r="47" spans="1:8" ht="15.9" customHeight="1" x14ac:dyDescent="0.3">
      <c r="E47" s="118"/>
      <c r="G47" s="118"/>
    </row>
    <row r="48" spans="1:8" x14ac:dyDescent="0.3">
      <c r="E48" s="118"/>
      <c r="G48" s="118"/>
    </row>
    <row r="49" spans="5:7" x14ac:dyDescent="0.3">
      <c r="E49" s="118"/>
      <c r="F49" s="330"/>
      <c r="G49" s="118"/>
    </row>
    <row r="50" spans="5:7" x14ac:dyDescent="0.3">
      <c r="E50" s="118"/>
      <c r="F50" s="330"/>
      <c r="G50" s="118"/>
    </row>
    <row r="51" spans="5:7" x14ac:dyDescent="0.3">
      <c r="E51" s="118"/>
      <c r="F51" s="119"/>
      <c r="G51" s="118"/>
    </row>
    <row r="52" spans="5:7" x14ac:dyDescent="0.3">
      <c r="E52" s="118"/>
      <c r="F52" s="119"/>
      <c r="G52" s="118"/>
    </row>
    <row r="53" spans="5:7" x14ac:dyDescent="0.3">
      <c r="E53" s="118"/>
      <c r="F53" s="119"/>
      <c r="G53" s="118"/>
    </row>
    <row r="54" spans="5:7" x14ac:dyDescent="0.3">
      <c r="E54" s="118"/>
      <c r="F54" s="119"/>
      <c r="G54" s="118"/>
    </row>
    <row r="55" spans="5:7" x14ac:dyDescent="0.3">
      <c r="E55" s="118"/>
      <c r="F55" s="119"/>
      <c r="G55" s="118"/>
    </row>
    <row r="56" spans="5:7" x14ac:dyDescent="0.3">
      <c r="E56" s="118"/>
      <c r="F56" s="119"/>
      <c r="G56" s="118"/>
    </row>
    <row r="57" spans="5:7" x14ac:dyDescent="0.3">
      <c r="E57" s="118"/>
      <c r="F57" s="119"/>
      <c r="G57" s="118"/>
    </row>
    <row r="58" spans="5:7" x14ac:dyDescent="0.3">
      <c r="E58" s="118"/>
      <c r="F58" s="120"/>
      <c r="G58" s="118"/>
    </row>
    <row r="59" spans="5:7" x14ac:dyDescent="0.3">
      <c r="E59" s="118"/>
      <c r="F59" s="120"/>
      <c r="G59" s="118"/>
    </row>
    <row r="60" spans="5:7" x14ac:dyDescent="0.3">
      <c r="E60" s="118"/>
      <c r="F60" s="120"/>
      <c r="G60" s="118"/>
    </row>
    <row r="61" spans="5:7" x14ac:dyDescent="0.3">
      <c r="E61" s="118"/>
      <c r="F61" s="120"/>
      <c r="G61" s="118"/>
    </row>
    <row r="62" spans="5:7" x14ac:dyDescent="0.3">
      <c r="E62" s="118"/>
      <c r="F62" s="120"/>
      <c r="G62" s="118"/>
    </row>
    <row r="63" spans="5:7" x14ac:dyDescent="0.3">
      <c r="E63" s="118"/>
      <c r="F63" s="120"/>
      <c r="G63" s="118"/>
    </row>
    <row r="64" spans="5:7" x14ac:dyDescent="0.3">
      <c r="E64" s="118"/>
      <c r="F64" s="120"/>
      <c r="G64" s="118"/>
    </row>
  </sheetData>
  <mergeCells count="13">
    <mergeCell ref="E12:G12"/>
    <mergeCell ref="E13:G13"/>
    <mergeCell ref="E14:G14"/>
    <mergeCell ref="B19:F19"/>
    <mergeCell ref="B20:G20"/>
    <mergeCell ref="B23:E23"/>
    <mergeCell ref="F49:F50"/>
    <mergeCell ref="B24:E24"/>
    <mergeCell ref="A35:G35"/>
    <mergeCell ref="E29:G29"/>
    <mergeCell ref="B42:D42"/>
    <mergeCell ref="A30:E30"/>
    <mergeCell ref="D25:G25"/>
  </mergeCells>
  <dataValidations count="1">
    <dataValidation type="list" allowBlank="1" showInputMessage="1" showErrorMessage="1" sqref="B23:E23">
      <formula1>#REF!</formula1>
    </dataValidation>
  </dataValidations>
  <pageMargins left="0.7" right="0.48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3:I30"/>
  <sheetViews>
    <sheetView workbookViewId="0">
      <selection activeCell="C6" sqref="C6"/>
    </sheetView>
  </sheetViews>
  <sheetFormatPr baseColWidth="10" defaultRowHeight="14.4" x14ac:dyDescent="0.3"/>
  <cols>
    <col min="3" max="3" width="13.5546875" bestFit="1" customWidth="1"/>
    <col min="6" max="6" width="12.5546875" customWidth="1"/>
  </cols>
  <sheetData>
    <row r="3" spans="1:9" x14ac:dyDescent="0.3">
      <c r="B3" s="338" t="s">
        <v>94</v>
      </c>
      <c r="C3" s="339"/>
      <c r="D3" s="339"/>
      <c r="E3" s="339"/>
    </row>
    <row r="4" spans="1:9" x14ac:dyDescent="0.3">
      <c r="B4" s="339"/>
      <c r="C4" s="339"/>
      <c r="D4" s="339"/>
      <c r="E4" s="339"/>
    </row>
    <row r="5" spans="1:9" ht="18.600000000000001" thickBot="1" x14ac:dyDescent="0.4">
      <c r="C5" s="134"/>
      <c r="D5" s="134"/>
      <c r="E5" s="134"/>
      <c r="F5" s="134"/>
      <c r="I5" s="141"/>
    </row>
    <row r="6" spans="1:9" ht="19.2" thickTop="1" thickBot="1" x14ac:dyDescent="0.4">
      <c r="A6" s="340" t="s">
        <v>26</v>
      </c>
      <c r="B6" s="340"/>
      <c r="C6" s="137" t="e">
        <f>IF(C9="","",VLOOKUP(C9,#REF!,18,FALSE))</f>
        <v>#REF!</v>
      </c>
      <c r="D6" s="135"/>
      <c r="E6" s="135"/>
      <c r="F6" s="135"/>
    </row>
    <row r="7" spans="1:9" ht="18.600000000000001" thickTop="1" x14ac:dyDescent="0.35">
      <c r="A7" s="138"/>
      <c r="B7" s="138"/>
      <c r="C7" s="135"/>
      <c r="D7" s="135"/>
      <c r="E7" s="135"/>
      <c r="F7" s="135"/>
    </row>
    <row r="8" spans="1:9" ht="18.600000000000001" thickBot="1" x14ac:dyDescent="0.4">
      <c r="A8" s="138"/>
      <c r="B8" s="138"/>
      <c r="C8" s="135"/>
      <c r="D8" s="135"/>
      <c r="E8" s="135"/>
      <c r="F8" s="135"/>
    </row>
    <row r="9" spans="1:9" ht="19.2" thickTop="1" thickBot="1" x14ac:dyDescent="0.4">
      <c r="A9" s="340" t="s">
        <v>101</v>
      </c>
      <c r="B9" s="340"/>
      <c r="C9" s="341" t="s">
        <v>113</v>
      </c>
      <c r="D9" s="342"/>
      <c r="E9" s="342"/>
      <c r="F9" s="343"/>
    </row>
    <row r="10" spans="1:9" ht="18.600000000000001" thickTop="1" x14ac:dyDescent="0.35">
      <c r="A10" s="138"/>
      <c r="B10" s="138"/>
      <c r="C10" s="135"/>
      <c r="D10" s="135"/>
      <c r="E10" s="135"/>
      <c r="F10" s="135"/>
    </row>
    <row r="11" spans="1:9" ht="18.600000000000001" thickBot="1" x14ac:dyDescent="0.4">
      <c r="A11" s="138"/>
      <c r="B11" s="138"/>
      <c r="C11" s="135"/>
      <c r="D11" s="135"/>
      <c r="E11" s="135"/>
      <c r="F11" s="135"/>
    </row>
    <row r="12" spans="1:9" ht="19.2" thickTop="1" thickBot="1" x14ac:dyDescent="0.4">
      <c r="A12" s="340" t="s">
        <v>27</v>
      </c>
      <c r="B12" s="340"/>
      <c r="C12" s="341" t="e">
        <f>IF(C9="","",VLOOKUP(C9,#REF!,2,FALSE))</f>
        <v>#REF!</v>
      </c>
      <c r="D12" s="342"/>
      <c r="E12" s="342"/>
      <c r="F12" s="343"/>
    </row>
    <row r="13" spans="1:9" ht="19.2" thickTop="1" thickBot="1" x14ac:dyDescent="0.4">
      <c r="A13" s="138"/>
      <c r="B13" s="138"/>
      <c r="C13" s="136" t="e">
        <f>IF(C9="","",VLOOKUP(C9,#REF!,4,FALSE))</f>
        <v>#REF!</v>
      </c>
      <c r="D13" s="341" t="e">
        <f>IF(C9="","",VLOOKUP(C9,#REF!,3,FALSE))</f>
        <v>#REF!</v>
      </c>
      <c r="E13" s="342"/>
      <c r="F13" s="343"/>
    </row>
    <row r="14" spans="1:9" ht="19.2" thickTop="1" thickBot="1" x14ac:dyDescent="0.4">
      <c r="A14" s="138"/>
      <c r="B14" s="138"/>
      <c r="C14" s="135"/>
      <c r="D14" s="135"/>
      <c r="E14" s="135"/>
      <c r="F14" s="135"/>
    </row>
    <row r="15" spans="1:9" ht="19.2" thickTop="1" thickBot="1" x14ac:dyDescent="0.4">
      <c r="A15" s="340" t="s">
        <v>95</v>
      </c>
      <c r="B15" s="340"/>
      <c r="C15" s="341" t="e">
        <f>IF(C9="","",VLOOKUP(C9,#REF!,5,FALSE))</f>
        <v>#REF!</v>
      </c>
      <c r="D15" s="342"/>
      <c r="E15" s="342"/>
      <c r="F15" s="343"/>
    </row>
    <row r="16" spans="1:9" ht="19.2" thickTop="1" thickBot="1" x14ac:dyDescent="0.4">
      <c r="A16" s="138"/>
      <c r="B16" s="138"/>
      <c r="C16" s="135"/>
      <c r="D16" s="135"/>
      <c r="E16" s="135"/>
      <c r="F16" s="135"/>
    </row>
    <row r="17" spans="1:6" ht="19.2" thickTop="1" thickBot="1" x14ac:dyDescent="0.4">
      <c r="A17" s="340" t="s">
        <v>96</v>
      </c>
      <c r="B17" s="340"/>
      <c r="C17" s="344" t="e">
        <f>IF(C9="","",VLOOKUP(C9,#REF!,6,FALSE))</f>
        <v>#REF!</v>
      </c>
      <c r="D17" s="345"/>
      <c r="E17" s="135"/>
      <c r="F17" s="135"/>
    </row>
    <row r="18" spans="1:6" ht="19.2" thickTop="1" thickBot="1" x14ac:dyDescent="0.4">
      <c r="A18" s="138"/>
      <c r="B18" s="138"/>
      <c r="C18" s="135"/>
      <c r="D18" s="135"/>
      <c r="E18" s="135"/>
      <c r="F18" s="135"/>
    </row>
    <row r="19" spans="1:6" ht="19.2" thickTop="1" thickBot="1" x14ac:dyDescent="0.4">
      <c r="A19" s="340" t="s">
        <v>97</v>
      </c>
      <c r="B19" s="340"/>
      <c r="C19" s="346" t="e">
        <f>IF(C9="","",VLOOKUP(C9,#REF!,8,FALSE))</f>
        <v>#REF!</v>
      </c>
      <c r="D19" s="347"/>
      <c r="E19" s="135"/>
      <c r="F19" s="135"/>
    </row>
    <row r="20" spans="1:6" ht="19.2" thickTop="1" thickBot="1" x14ac:dyDescent="0.4">
      <c r="A20" s="138"/>
      <c r="B20" s="138"/>
      <c r="C20" s="135"/>
      <c r="D20" s="135"/>
      <c r="E20" s="135"/>
      <c r="F20" s="135"/>
    </row>
    <row r="21" spans="1:6" ht="19.2" thickTop="1" thickBot="1" x14ac:dyDescent="0.4">
      <c r="A21" s="340" t="s">
        <v>98</v>
      </c>
      <c r="B21" s="340"/>
      <c r="C21" s="346" t="e">
        <f>IF(C9="","",VLOOKUP(C9,#REF!,9,FALSE))</f>
        <v>#REF!</v>
      </c>
      <c r="D21" s="347"/>
      <c r="E21" s="135"/>
      <c r="F21" s="135"/>
    </row>
    <row r="22" spans="1:6" ht="19.2" thickTop="1" thickBot="1" x14ac:dyDescent="0.4">
      <c r="A22" s="138"/>
      <c r="B22" s="138"/>
      <c r="C22" s="135"/>
      <c r="D22" s="135"/>
      <c r="E22" s="135"/>
      <c r="F22" s="135"/>
    </row>
    <row r="23" spans="1:6" ht="19.2" thickTop="1" thickBot="1" x14ac:dyDescent="0.4">
      <c r="A23" s="340" t="s">
        <v>28</v>
      </c>
      <c r="B23" s="340"/>
      <c r="C23" s="348" t="e">
        <f>IF(C9="","",VLOOKUP(C9,#REF!,10,FALSE))</f>
        <v>#REF!</v>
      </c>
      <c r="D23" s="349"/>
      <c r="E23" s="135"/>
      <c r="F23" s="135"/>
    </row>
    <row r="24" spans="1:6" ht="19.2" thickTop="1" thickBot="1" x14ac:dyDescent="0.4">
      <c r="A24" s="138"/>
      <c r="B24" s="138"/>
      <c r="C24" s="135"/>
      <c r="D24" s="135"/>
      <c r="E24" s="135"/>
      <c r="F24" s="135"/>
    </row>
    <row r="25" spans="1:6" ht="19.2" thickTop="1" thickBot="1" x14ac:dyDescent="0.4">
      <c r="A25" s="138"/>
      <c r="B25" s="138" t="s">
        <v>30</v>
      </c>
      <c r="C25" s="136" t="e">
        <f>IF(C9="","",VLOOKUP(C9,#REF!,11,FALSE))</f>
        <v>#REF!</v>
      </c>
      <c r="D25" s="135"/>
      <c r="E25" s="135"/>
      <c r="F25" s="135"/>
    </row>
    <row r="26" spans="1:6" ht="19.2" thickTop="1" thickBot="1" x14ac:dyDescent="0.4">
      <c r="A26" s="138"/>
      <c r="B26" s="138"/>
      <c r="C26" s="135"/>
      <c r="D26" s="135"/>
      <c r="E26" s="135"/>
      <c r="F26" s="135"/>
    </row>
    <row r="27" spans="1:6" ht="19.2" thickTop="1" thickBot="1" x14ac:dyDescent="0.4">
      <c r="A27" s="340" t="s">
        <v>99</v>
      </c>
      <c r="B27" s="340"/>
      <c r="C27" s="139" t="e">
        <f>IF(C9="","",VLOOKUP(C9,#REF!,13,FALSE))</f>
        <v>#REF!</v>
      </c>
      <c r="D27" s="135"/>
      <c r="E27" s="135"/>
      <c r="F27" s="135"/>
    </row>
    <row r="28" spans="1:6" ht="19.2" thickTop="1" thickBot="1" x14ac:dyDescent="0.4">
      <c r="A28" s="138"/>
      <c r="B28" s="138"/>
      <c r="C28" s="135"/>
      <c r="D28" s="135"/>
      <c r="E28" s="135"/>
      <c r="F28" s="135"/>
    </row>
    <row r="29" spans="1:6" ht="19.2" thickTop="1" thickBot="1" x14ac:dyDescent="0.4">
      <c r="A29" s="340" t="s">
        <v>100</v>
      </c>
      <c r="B29" s="340"/>
      <c r="C29" s="140" t="e">
        <f>IF(C9="","",VLOOKUP(C9,#REF!,15,FALSE))</f>
        <v>#REF!</v>
      </c>
      <c r="D29" s="139" t="e">
        <f>IF(C9="","",VLOOKUP(C9,#REF!,16,FALSE))</f>
        <v>#REF!</v>
      </c>
      <c r="E29" s="135"/>
      <c r="F29" s="135"/>
    </row>
    <row r="30" spans="1:6" ht="15" thickTop="1" x14ac:dyDescent="0.3">
      <c r="C30" s="122"/>
      <c r="D30" s="122"/>
      <c r="E30" s="122"/>
      <c r="F30" s="122"/>
    </row>
  </sheetData>
  <mergeCells count="19">
    <mergeCell ref="A27:B27"/>
    <mergeCell ref="A29:B29"/>
    <mergeCell ref="A19:B19"/>
    <mergeCell ref="A21:B21"/>
    <mergeCell ref="C19:D19"/>
    <mergeCell ref="C21:D21"/>
    <mergeCell ref="A23:B23"/>
    <mergeCell ref="C23:D23"/>
    <mergeCell ref="D13:F13"/>
    <mergeCell ref="A15:B15"/>
    <mergeCell ref="C15:F15"/>
    <mergeCell ref="A17:B17"/>
    <mergeCell ref="C17:D17"/>
    <mergeCell ref="B3:E4"/>
    <mergeCell ref="A9:B9"/>
    <mergeCell ref="A6:B6"/>
    <mergeCell ref="C9:F9"/>
    <mergeCell ref="C12:F12"/>
    <mergeCell ref="A12:B12"/>
  </mergeCells>
  <dataValidations count="1">
    <dataValidation type="list" allowBlank="1" showInputMessage="1" showErrorMessage="1" sqref="C9:F9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B28"/>
  <sheetViews>
    <sheetView workbookViewId="0">
      <selection activeCell="B2" sqref="B2:B18"/>
    </sheetView>
  </sheetViews>
  <sheetFormatPr baseColWidth="10" defaultColWidth="11.44140625" defaultRowHeight="14.4" x14ac:dyDescent="0.3"/>
  <cols>
    <col min="1" max="1" width="52.109375" style="1" bestFit="1" customWidth="1"/>
    <col min="2" max="2" width="10.5546875" style="1" bestFit="1" customWidth="1"/>
  </cols>
  <sheetData>
    <row r="1" spans="1:2" x14ac:dyDescent="0.3">
      <c r="A1" s="256" t="s">
        <v>19</v>
      </c>
      <c r="B1" s="256" t="s">
        <v>0</v>
      </c>
    </row>
    <row r="2" spans="1:2" x14ac:dyDescent="0.3">
      <c r="A2" s="250" t="s">
        <v>137</v>
      </c>
      <c r="B2" s="251">
        <v>6010</v>
      </c>
    </row>
    <row r="3" spans="1:2" x14ac:dyDescent="0.3">
      <c r="A3" s="254" t="s">
        <v>119</v>
      </c>
      <c r="B3" s="252">
        <v>6040</v>
      </c>
    </row>
    <row r="4" spans="1:2" x14ac:dyDescent="0.3">
      <c r="A4" s="250" t="s">
        <v>134</v>
      </c>
      <c r="B4" s="251">
        <v>6051</v>
      </c>
    </row>
    <row r="5" spans="1:2" x14ac:dyDescent="0.3">
      <c r="A5" s="254" t="s">
        <v>5</v>
      </c>
      <c r="B5" s="252">
        <v>6064</v>
      </c>
    </row>
    <row r="6" spans="1:2" x14ac:dyDescent="0.3">
      <c r="A6" s="250" t="s">
        <v>109</v>
      </c>
      <c r="B6" s="251">
        <v>6130</v>
      </c>
    </row>
    <row r="7" spans="1:2" x14ac:dyDescent="0.3">
      <c r="A7" s="254" t="s">
        <v>117</v>
      </c>
      <c r="B7" s="252">
        <v>6135</v>
      </c>
    </row>
    <row r="8" spans="1:2" x14ac:dyDescent="0.3">
      <c r="A8" s="250" t="s">
        <v>7</v>
      </c>
      <c r="B8" s="251">
        <v>6150</v>
      </c>
    </row>
    <row r="9" spans="1:2" x14ac:dyDescent="0.3">
      <c r="A9" s="254" t="s">
        <v>110</v>
      </c>
      <c r="B9" s="252">
        <v>6160</v>
      </c>
    </row>
    <row r="10" spans="1:2" x14ac:dyDescent="0.3">
      <c r="A10" s="250" t="s">
        <v>10</v>
      </c>
      <c r="B10" s="251">
        <v>6230</v>
      </c>
    </row>
    <row r="11" spans="1:2" x14ac:dyDescent="0.3">
      <c r="A11" s="254" t="s">
        <v>108</v>
      </c>
      <c r="B11" s="252">
        <v>6231</v>
      </c>
    </row>
    <row r="12" spans="1:2" x14ac:dyDescent="0.3">
      <c r="A12" s="250" t="s">
        <v>29</v>
      </c>
      <c r="B12" s="251">
        <v>6234</v>
      </c>
    </row>
    <row r="13" spans="1:2" x14ac:dyDescent="0.3">
      <c r="A13" s="254" t="s">
        <v>138</v>
      </c>
      <c r="B13" s="252">
        <v>6252</v>
      </c>
    </row>
    <row r="14" spans="1:2" x14ac:dyDescent="0.3">
      <c r="A14" s="250" t="s">
        <v>9</v>
      </c>
      <c r="B14" s="251">
        <v>6260</v>
      </c>
    </row>
    <row r="15" spans="1:2" x14ac:dyDescent="0.3">
      <c r="A15" s="254" t="s">
        <v>12</v>
      </c>
      <c r="B15" s="252">
        <v>6270</v>
      </c>
    </row>
    <row r="16" spans="1:2" x14ac:dyDescent="0.3">
      <c r="A16" s="250" t="s">
        <v>13</v>
      </c>
      <c r="B16" s="251">
        <v>6280</v>
      </c>
    </row>
    <row r="17" spans="1:2" x14ac:dyDescent="0.3">
      <c r="A17" s="254" t="s">
        <v>142</v>
      </c>
      <c r="B17" s="252">
        <v>6510</v>
      </c>
    </row>
    <row r="18" spans="1:2" ht="15" thickBot="1" x14ac:dyDescent="0.35">
      <c r="A18" s="250" t="s">
        <v>141</v>
      </c>
      <c r="B18" s="251">
        <v>6582</v>
      </c>
    </row>
    <row r="19" spans="1:2" x14ac:dyDescent="0.3">
      <c r="A19" s="255" t="s">
        <v>133</v>
      </c>
      <c r="B19" s="253">
        <v>7020</v>
      </c>
    </row>
    <row r="20" spans="1:2" x14ac:dyDescent="0.3">
      <c r="A20" s="250" t="s">
        <v>139</v>
      </c>
      <c r="B20" s="251">
        <v>7061</v>
      </c>
    </row>
    <row r="21" spans="1:2" x14ac:dyDescent="0.3">
      <c r="A21" s="254" t="s">
        <v>132</v>
      </c>
      <c r="B21" s="252">
        <v>7151</v>
      </c>
    </row>
    <row r="22" spans="1:2" x14ac:dyDescent="0.3">
      <c r="A22" s="250" t="s">
        <v>169</v>
      </c>
      <c r="B22" s="251">
        <v>7417</v>
      </c>
    </row>
    <row r="23" spans="1:2" x14ac:dyDescent="0.3">
      <c r="A23" s="254" t="s">
        <v>40</v>
      </c>
      <c r="B23" s="252">
        <v>7441</v>
      </c>
    </row>
    <row r="24" spans="1:2" x14ac:dyDescent="0.3">
      <c r="A24" s="250" t="s">
        <v>41</v>
      </c>
      <c r="B24" s="251">
        <v>7442</v>
      </c>
    </row>
    <row r="25" spans="1:2" x14ac:dyDescent="0.3">
      <c r="A25" s="254" t="s">
        <v>42</v>
      </c>
      <c r="B25" s="252">
        <v>7443</v>
      </c>
    </row>
    <row r="26" spans="1:2" x14ac:dyDescent="0.3">
      <c r="A26" s="250" t="s">
        <v>143</v>
      </c>
      <c r="B26" s="251">
        <v>7511</v>
      </c>
    </row>
    <row r="27" spans="1:2" x14ac:dyDescent="0.3">
      <c r="A27" s="254" t="s">
        <v>140</v>
      </c>
      <c r="B27" s="252">
        <v>7560</v>
      </c>
    </row>
    <row r="28" spans="1:2" x14ac:dyDescent="0.3">
      <c r="A28" s="250" t="s">
        <v>1</v>
      </c>
      <c r="B28" s="251">
        <v>7710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I34"/>
  <sheetViews>
    <sheetView workbookViewId="0">
      <selection activeCell="B3" sqref="B3"/>
    </sheetView>
  </sheetViews>
  <sheetFormatPr baseColWidth="10" defaultRowHeight="14.4" x14ac:dyDescent="0.3"/>
  <cols>
    <col min="1" max="1" width="11.88671875" bestFit="1" customWidth="1"/>
    <col min="3" max="3" width="28.44140625" customWidth="1"/>
    <col min="4" max="4" width="46.6640625" bestFit="1" customWidth="1"/>
    <col min="5" max="5" width="3.88671875" bestFit="1" customWidth="1"/>
  </cols>
  <sheetData>
    <row r="1" spans="1:9" ht="16.2" thickBot="1" x14ac:dyDescent="0.35">
      <c r="A1" s="356" t="s">
        <v>18</v>
      </c>
      <c r="B1" s="356" t="s">
        <v>0</v>
      </c>
      <c r="C1" s="358" t="s">
        <v>19</v>
      </c>
      <c r="D1" s="358" t="s">
        <v>81</v>
      </c>
      <c r="E1" s="358" t="s">
        <v>118</v>
      </c>
      <c r="F1" s="350" t="s">
        <v>15</v>
      </c>
      <c r="G1" s="351"/>
      <c r="H1" s="351"/>
      <c r="I1" s="352"/>
    </row>
    <row r="2" spans="1:9" ht="16.2" thickBot="1" x14ac:dyDescent="0.35">
      <c r="A2" s="357"/>
      <c r="B2" s="357"/>
      <c r="C2" s="359"/>
      <c r="D2" s="359"/>
      <c r="E2" s="359"/>
      <c r="F2" s="353" t="s">
        <v>20</v>
      </c>
      <c r="G2" s="354"/>
      <c r="H2" s="353" t="s">
        <v>21</v>
      </c>
      <c r="I2" s="355"/>
    </row>
    <row r="3" spans="1:9" ht="15.6" x14ac:dyDescent="0.3">
      <c r="A3" s="220">
        <v>45234</v>
      </c>
      <c r="B3" s="221">
        <f>IFERROR(INDEX(Data!$B$2:$B$28,MATCH(C3,Data!$A$2:$A$28,0)),"")</f>
        <v>7560</v>
      </c>
      <c r="C3" s="222" t="s">
        <v>140</v>
      </c>
      <c r="D3" s="223" t="s">
        <v>120</v>
      </c>
      <c r="E3" s="224" t="s">
        <v>121</v>
      </c>
      <c r="F3" s="225"/>
      <c r="G3" s="226"/>
      <c r="H3" s="225">
        <v>135</v>
      </c>
      <c r="I3" s="227"/>
    </row>
    <row r="4" spans="1:9" ht="15.6" x14ac:dyDescent="0.3">
      <c r="A4" s="211">
        <v>45236</v>
      </c>
      <c r="B4" s="204">
        <f>IFERROR(INDEX(Data!$B$2:$B$28,MATCH(C4,Data!$A$2:$A$28,0)),"")</f>
        <v>7560</v>
      </c>
      <c r="C4" s="205" t="s">
        <v>140</v>
      </c>
      <c r="D4" s="205" t="s">
        <v>122</v>
      </c>
      <c r="E4" s="212" t="s">
        <v>121</v>
      </c>
      <c r="F4" s="213">
        <v>180</v>
      </c>
      <c r="G4" s="214"/>
      <c r="H4" s="213"/>
      <c r="I4" s="215"/>
    </row>
    <row r="5" spans="1:9" ht="15.6" x14ac:dyDescent="0.3">
      <c r="A5" s="211">
        <v>45236</v>
      </c>
      <c r="B5" s="204">
        <f>IFERROR(INDEX(Data!$B$2:$B$28,MATCH(C5,Data!$A$2:$A$28,0)),"")</f>
        <v>7560</v>
      </c>
      <c r="C5" s="205" t="s">
        <v>140</v>
      </c>
      <c r="D5" s="205" t="s">
        <v>123</v>
      </c>
      <c r="E5" s="212" t="s">
        <v>121</v>
      </c>
      <c r="F5" s="213">
        <v>290</v>
      </c>
      <c r="G5" s="214"/>
      <c r="H5" s="213"/>
      <c r="I5" s="215"/>
    </row>
    <row r="6" spans="1:9" ht="15.6" x14ac:dyDescent="0.3">
      <c r="A6" s="211">
        <v>45236</v>
      </c>
      <c r="B6" s="204">
        <f>IFERROR(INDEX(Data!$B$2:$B$28,MATCH(C6,Data!$A$2:$A$28,0)),"")</f>
        <v>7560</v>
      </c>
      <c r="C6" s="205" t="s">
        <v>140</v>
      </c>
      <c r="D6" s="205" t="s">
        <v>124</v>
      </c>
      <c r="E6" s="212" t="s">
        <v>121</v>
      </c>
      <c r="F6" s="213">
        <v>45</v>
      </c>
      <c r="G6" s="214"/>
      <c r="H6" s="213"/>
      <c r="I6" s="215"/>
    </row>
    <row r="7" spans="1:9" ht="15.6" x14ac:dyDescent="0.3">
      <c r="A7" s="211">
        <v>45237</v>
      </c>
      <c r="B7" s="204">
        <f>IFERROR(INDEX(Data!$B$2:$B$28,MATCH(C7,Data!$A$2:$A$28,0)),"")</f>
        <v>7560</v>
      </c>
      <c r="C7" s="205" t="s">
        <v>140</v>
      </c>
      <c r="D7" s="205" t="s">
        <v>125</v>
      </c>
      <c r="E7" s="212" t="s">
        <v>121</v>
      </c>
      <c r="F7" s="213">
        <v>45</v>
      </c>
      <c r="G7" s="214"/>
      <c r="H7" s="213"/>
      <c r="I7" s="215"/>
    </row>
    <row r="8" spans="1:9" ht="15.6" x14ac:dyDescent="0.3">
      <c r="A8" s="211">
        <v>45259</v>
      </c>
      <c r="B8" s="204">
        <f>IFERROR(INDEX(Data!$B$2:$B$28,MATCH(C8,Data!$A$2:$A$28,0)),"")</f>
        <v>7560</v>
      </c>
      <c r="C8" s="205" t="s">
        <v>140</v>
      </c>
      <c r="D8" s="205" t="s">
        <v>127</v>
      </c>
      <c r="E8" s="212" t="s">
        <v>121</v>
      </c>
      <c r="F8" s="213">
        <v>65</v>
      </c>
      <c r="G8" s="216"/>
      <c r="H8" s="213"/>
      <c r="I8" s="215"/>
    </row>
    <row r="9" spans="1:9" ht="15.6" x14ac:dyDescent="0.3">
      <c r="A9" s="211">
        <v>45272</v>
      </c>
      <c r="B9" s="204">
        <v>7560</v>
      </c>
      <c r="C9" s="205" t="s">
        <v>140</v>
      </c>
      <c r="D9" s="205" t="s">
        <v>129</v>
      </c>
      <c r="E9" s="212" t="s">
        <v>121</v>
      </c>
      <c r="F9" s="213">
        <v>45</v>
      </c>
      <c r="G9" s="216"/>
      <c r="H9" s="213"/>
      <c r="I9" s="216"/>
    </row>
    <row r="10" spans="1:9" ht="15.6" x14ac:dyDescent="0.3">
      <c r="A10" s="211">
        <v>45275</v>
      </c>
      <c r="B10" s="204">
        <v>7560</v>
      </c>
      <c r="C10" s="205" t="s">
        <v>140</v>
      </c>
      <c r="D10" s="206" t="s">
        <v>130</v>
      </c>
      <c r="E10" s="212" t="s">
        <v>121</v>
      </c>
      <c r="F10" s="213">
        <v>45</v>
      </c>
      <c r="G10" s="216"/>
      <c r="H10" s="213"/>
      <c r="I10" s="216"/>
    </row>
    <row r="11" spans="1:9" ht="15.6" x14ac:dyDescent="0.3">
      <c r="A11" s="211">
        <v>45279</v>
      </c>
      <c r="B11" s="204">
        <v>7560</v>
      </c>
      <c r="C11" s="205" t="s">
        <v>140</v>
      </c>
      <c r="D11" s="206" t="s">
        <v>130</v>
      </c>
      <c r="E11" s="212" t="s">
        <v>121</v>
      </c>
      <c r="F11" s="213">
        <v>45</v>
      </c>
      <c r="G11" s="216"/>
      <c r="H11" s="213"/>
      <c r="I11" s="216"/>
    </row>
    <row r="12" spans="1:9" ht="15.6" x14ac:dyDescent="0.3">
      <c r="A12" s="211">
        <v>45281</v>
      </c>
      <c r="B12" s="204">
        <v>7560</v>
      </c>
      <c r="C12" s="205" t="s">
        <v>140</v>
      </c>
      <c r="D12" s="205" t="s">
        <v>131</v>
      </c>
      <c r="E12" s="212" t="s">
        <v>121</v>
      </c>
      <c r="F12" s="213"/>
      <c r="G12" s="216"/>
      <c r="H12" s="213">
        <v>45</v>
      </c>
      <c r="I12" s="216"/>
    </row>
    <row r="13" spans="1:9" ht="15.6" x14ac:dyDescent="0.3">
      <c r="A13" s="211">
        <v>45284</v>
      </c>
      <c r="B13" s="204">
        <v>7560</v>
      </c>
      <c r="C13" s="205" t="s">
        <v>140</v>
      </c>
      <c r="D13" s="206" t="s">
        <v>130</v>
      </c>
      <c r="E13" s="212" t="s">
        <v>121</v>
      </c>
      <c r="F13" s="213">
        <v>45</v>
      </c>
      <c r="G13" s="216"/>
      <c r="H13" s="213"/>
      <c r="I13" s="216"/>
    </row>
    <row r="14" spans="1:9" ht="15.6" x14ac:dyDescent="0.3">
      <c r="A14" s="203">
        <v>45326</v>
      </c>
      <c r="B14" s="204">
        <v>7560</v>
      </c>
      <c r="C14" s="206" t="s">
        <v>140</v>
      </c>
      <c r="D14" s="205" t="s">
        <v>144</v>
      </c>
      <c r="E14" s="207" t="s">
        <v>121</v>
      </c>
      <c r="F14" s="208"/>
      <c r="G14" s="209"/>
      <c r="H14" s="217">
        <v>45</v>
      </c>
      <c r="I14" s="209"/>
    </row>
    <row r="15" spans="1:9" ht="15.6" x14ac:dyDescent="0.3">
      <c r="A15" s="203">
        <v>45328</v>
      </c>
      <c r="B15" s="204">
        <v>7560</v>
      </c>
      <c r="C15" s="205" t="s">
        <v>140</v>
      </c>
      <c r="D15" s="205" t="s">
        <v>147</v>
      </c>
      <c r="E15" s="207" t="s">
        <v>121</v>
      </c>
      <c r="F15" s="208">
        <v>45</v>
      </c>
      <c r="G15" s="209"/>
      <c r="H15" s="217"/>
      <c r="I15" s="209"/>
    </row>
    <row r="16" spans="1:9" ht="15.6" x14ac:dyDescent="0.3">
      <c r="A16" s="203">
        <v>45334</v>
      </c>
      <c r="B16" s="204">
        <v>7560</v>
      </c>
      <c r="C16" s="218" t="s">
        <v>140</v>
      </c>
      <c r="D16" s="206" t="s">
        <v>148</v>
      </c>
      <c r="E16" s="212" t="s">
        <v>121</v>
      </c>
      <c r="F16" s="213">
        <v>90</v>
      </c>
      <c r="G16" s="216"/>
      <c r="H16" s="219"/>
      <c r="I16" s="216"/>
    </row>
    <row r="17" spans="1:9" ht="15.6" x14ac:dyDescent="0.3">
      <c r="A17" s="203">
        <v>45340</v>
      </c>
      <c r="B17" s="204">
        <v>7560</v>
      </c>
      <c r="C17" s="206" t="s">
        <v>140</v>
      </c>
      <c r="D17" s="205" t="s">
        <v>144</v>
      </c>
      <c r="E17" s="212" t="s">
        <v>121</v>
      </c>
      <c r="F17" s="208"/>
      <c r="G17" s="209"/>
      <c r="H17" s="217">
        <v>45</v>
      </c>
      <c r="I17" s="209"/>
    </row>
    <row r="18" spans="1:9" ht="15.6" x14ac:dyDescent="0.3">
      <c r="A18" s="203">
        <v>45359</v>
      </c>
      <c r="B18" s="204">
        <f>IFERROR(INDEX(Data!$B$2:$B$28,MATCH(C18,Data!$A$2:$A$28,0)),"")</f>
        <v>7560</v>
      </c>
      <c r="C18" s="206" t="s">
        <v>150</v>
      </c>
      <c r="D18" s="205" t="s">
        <v>151</v>
      </c>
      <c r="E18" s="207" t="s">
        <v>121</v>
      </c>
      <c r="F18" s="217">
        <v>45</v>
      </c>
      <c r="G18" s="209"/>
      <c r="H18" s="210"/>
      <c r="I18" s="210"/>
    </row>
    <row r="19" spans="1:9" x14ac:dyDescent="0.3">
      <c r="A19" s="202"/>
      <c r="B19" s="202"/>
      <c r="C19" s="202"/>
      <c r="D19" s="202"/>
      <c r="E19" s="202"/>
      <c r="F19" s="202"/>
      <c r="G19" s="202"/>
      <c r="H19" s="202"/>
      <c r="I19" s="202"/>
    </row>
    <row r="20" spans="1:9" x14ac:dyDescent="0.3">
      <c r="A20" s="202"/>
      <c r="B20" s="202"/>
      <c r="C20" s="202"/>
      <c r="D20" s="202"/>
      <c r="E20" s="202"/>
      <c r="F20" s="202"/>
      <c r="G20" s="202"/>
      <c r="H20" s="202"/>
      <c r="I20" s="202"/>
    </row>
    <row r="21" spans="1:9" x14ac:dyDescent="0.3">
      <c r="A21" s="202"/>
      <c r="B21" s="202"/>
      <c r="C21" s="202"/>
      <c r="D21" s="202"/>
      <c r="E21" s="202"/>
      <c r="F21" s="202"/>
      <c r="G21" s="202"/>
      <c r="H21" s="202"/>
      <c r="I21" s="202"/>
    </row>
    <row r="22" spans="1:9" x14ac:dyDescent="0.3">
      <c r="A22" s="202"/>
      <c r="B22" s="202"/>
      <c r="C22" s="202"/>
      <c r="D22" s="202"/>
      <c r="E22" s="202"/>
      <c r="F22" s="202"/>
      <c r="G22" s="202"/>
      <c r="H22" s="202"/>
      <c r="I22" s="202"/>
    </row>
    <row r="23" spans="1:9" x14ac:dyDescent="0.3">
      <c r="A23" s="202"/>
      <c r="B23" s="202"/>
      <c r="C23" s="202"/>
      <c r="D23" s="202"/>
      <c r="E23" s="202"/>
      <c r="F23" s="202"/>
      <c r="G23" s="202"/>
      <c r="H23" s="202"/>
      <c r="I23" s="202"/>
    </row>
    <row r="24" spans="1:9" x14ac:dyDescent="0.3">
      <c r="A24" s="202"/>
      <c r="B24" s="202"/>
      <c r="C24" s="202"/>
      <c r="D24" s="202"/>
      <c r="E24" s="202"/>
      <c r="F24" s="202"/>
      <c r="G24" s="202"/>
      <c r="H24" s="202"/>
      <c r="I24" s="202"/>
    </row>
    <row r="25" spans="1:9" x14ac:dyDescent="0.3">
      <c r="A25" s="202"/>
      <c r="B25" s="202"/>
      <c r="C25" s="202"/>
      <c r="D25" s="202"/>
      <c r="E25" s="202"/>
      <c r="F25" s="202"/>
      <c r="G25" s="202"/>
      <c r="H25" s="202"/>
      <c r="I25" s="202"/>
    </row>
    <row r="26" spans="1:9" x14ac:dyDescent="0.3">
      <c r="A26" s="202"/>
      <c r="B26" s="202"/>
      <c r="C26" s="202"/>
      <c r="D26" s="202"/>
      <c r="E26" s="202"/>
      <c r="F26" s="202"/>
      <c r="G26" s="202"/>
      <c r="H26" s="202"/>
      <c r="I26" s="202"/>
    </row>
    <row r="27" spans="1:9" x14ac:dyDescent="0.3">
      <c r="A27" s="202"/>
      <c r="B27" s="202"/>
      <c r="C27" s="202"/>
      <c r="D27" s="202"/>
      <c r="E27" s="202"/>
      <c r="F27" s="202"/>
      <c r="G27" s="202"/>
      <c r="H27" s="202"/>
      <c r="I27" s="202"/>
    </row>
    <row r="28" spans="1:9" x14ac:dyDescent="0.3">
      <c r="A28" s="202"/>
      <c r="B28" s="202"/>
      <c r="C28" s="202"/>
      <c r="D28" s="202"/>
      <c r="E28" s="202"/>
      <c r="F28" s="202"/>
      <c r="G28" s="202"/>
      <c r="H28" s="202"/>
      <c r="I28" s="202"/>
    </row>
    <row r="29" spans="1:9" x14ac:dyDescent="0.3">
      <c r="A29" s="202"/>
      <c r="B29" s="202"/>
      <c r="C29" s="202"/>
      <c r="D29" s="202"/>
      <c r="E29" s="202"/>
      <c r="F29" s="202"/>
      <c r="G29" s="202"/>
      <c r="H29" s="202"/>
      <c r="I29" s="202"/>
    </row>
    <row r="30" spans="1:9" x14ac:dyDescent="0.3">
      <c r="A30" s="202"/>
      <c r="B30" s="202"/>
      <c r="C30" s="202"/>
      <c r="D30" s="202"/>
      <c r="E30" s="202"/>
      <c r="F30" s="202"/>
      <c r="G30" s="202"/>
      <c r="H30" s="202"/>
      <c r="I30" s="202"/>
    </row>
    <row r="31" spans="1:9" x14ac:dyDescent="0.3">
      <c r="A31" s="202"/>
      <c r="B31" s="202"/>
      <c r="C31" s="202"/>
      <c r="D31" s="202"/>
      <c r="E31" s="202"/>
      <c r="F31" s="202"/>
      <c r="G31" s="202"/>
      <c r="H31" s="202"/>
      <c r="I31" s="202"/>
    </row>
    <row r="32" spans="1:9" x14ac:dyDescent="0.3">
      <c r="A32" s="202"/>
      <c r="B32" s="202"/>
      <c r="C32" s="202"/>
      <c r="D32" s="202"/>
      <c r="E32" s="202"/>
      <c r="F32" s="202"/>
      <c r="G32" s="202"/>
      <c r="H32" s="202"/>
      <c r="I32" s="202"/>
    </row>
    <row r="33" spans="1:9" x14ac:dyDescent="0.3">
      <c r="A33" s="202"/>
      <c r="B33" s="202"/>
      <c r="C33" s="202"/>
      <c r="D33" s="202"/>
      <c r="E33" s="202"/>
      <c r="F33" s="202"/>
      <c r="G33" s="202"/>
      <c r="H33" s="202"/>
      <c r="I33" s="202"/>
    </row>
    <row r="34" spans="1:9" x14ac:dyDescent="0.3">
      <c r="A34" s="202"/>
      <c r="B34" s="202"/>
      <c r="C34" s="202"/>
      <c r="D34" s="202"/>
      <c r="E34" s="202"/>
      <c r="F34" s="202"/>
      <c r="G34" s="202"/>
      <c r="H34" s="202"/>
      <c r="I34" s="202"/>
    </row>
  </sheetData>
  <mergeCells count="8">
    <mergeCell ref="F1:I1"/>
    <mergeCell ref="F2:G2"/>
    <mergeCell ref="H2:I2"/>
    <mergeCell ref="A1:A2"/>
    <mergeCell ref="B1:B2"/>
    <mergeCell ref="C1:C2"/>
    <mergeCell ref="D1:D2"/>
    <mergeCell ref="E1:E2"/>
  </mergeCells>
  <conditionalFormatting sqref="A18:C18 F18:I18">
    <cfRule type="expression" dxfId="2" priority="3">
      <formula>MOD(ROW(),2)</formula>
    </cfRule>
  </conditionalFormatting>
  <conditionalFormatting sqref="D18">
    <cfRule type="expression" dxfId="1" priority="2">
      <formula>MOD(ROW(),2)</formula>
    </cfRule>
  </conditionalFormatting>
  <conditionalFormatting sqref="E18">
    <cfRule type="expression" dxfId="0" priority="1">
      <formula>MOD(ROW(),2)</formula>
    </cfRule>
  </conditionalFormatting>
  <dataValidations count="1">
    <dataValidation type="list" allowBlank="1" showInputMessage="1" showErrorMessage="1" sqref="C3:C18">
      <formula1>d.comptes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Registre</vt:lpstr>
      <vt:lpstr>Bilan Financier</vt:lpstr>
      <vt:lpstr>Attestation</vt:lpstr>
      <vt:lpstr>Fiche membres</vt:lpstr>
      <vt:lpstr>Data</vt:lpstr>
      <vt:lpstr>Recherche</vt:lpstr>
      <vt:lpstr>Credit</vt:lpstr>
      <vt:lpstr>d.comptes</vt:lpstr>
      <vt:lpstr>Debit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AFEH56</cp:lastModifiedBy>
  <cp:lastPrinted>2024-03-03T10:28:21Z</cp:lastPrinted>
  <dcterms:created xsi:type="dcterms:W3CDTF">2021-11-28T08:35:44Z</dcterms:created>
  <dcterms:modified xsi:type="dcterms:W3CDTF">2024-05-05T15:30:33Z</dcterms:modified>
</cp:coreProperties>
</file>