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20" yWindow="-120" windowWidth="23256" windowHeight="13176" tabRatio="838"/>
  </bookViews>
  <sheets>
    <sheet name="Registre" sheetId="32" r:id="rId1"/>
    <sheet name="Novembre 2023" sheetId="2" r:id="rId2"/>
    <sheet name="Décembre 2023" sheetId="4" r:id="rId3"/>
    <sheet name="Janvier 2024" sheetId="5" r:id="rId4"/>
    <sheet name="Février 2024" sheetId="6" r:id="rId5"/>
    <sheet name="Mars 2024" sheetId="7" r:id="rId6"/>
    <sheet name="Avril 2024" sheetId="8" r:id="rId7"/>
    <sheet name="Mai 2024" sheetId="9" r:id="rId8"/>
    <sheet name="Juin 2024" sheetId="10" r:id="rId9"/>
    <sheet name="Juillet 2024" sheetId="11" r:id="rId10"/>
    <sheet name="Août 2024" sheetId="12" r:id="rId11"/>
    <sheet name="Septembre 2024" sheetId="13" r:id="rId12"/>
    <sheet name="Octobre 2024" sheetId="14" r:id="rId13"/>
    <sheet name="Novembre 2024" sheetId="15" r:id="rId14"/>
    <sheet name="Bilan Financier" sheetId="16" state="hidden" r:id="rId15"/>
    <sheet name="Attestation" sheetId="17" state="hidden" r:id="rId16"/>
    <sheet name="Fiche membres" sheetId="20" state="hidden" r:id="rId17"/>
    <sheet name="Data" sheetId="1" r:id="rId18"/>
    <sheet name="Recherche" sheetId="31" r:id="rId19"/>
  </sheets>
  <functionGroups builtInGroupCount="17"/>
  <externalReferences>
    <externalReference r:id="rId20"/>
    <externalReference r:id="rId21"/>
  </externalReferences>
  <definedNames>
    <definedName name="compte">'[1]Bilan ouverture'!$A$18:$A$49</definedName>
    <definedName name="comptes">'[1]Bilan ouverture'!$A$18:$A$50</definedName>
    <definedName name="d.comptes" localSheetId="10">Data!$A$2:$A$28</definedName>
    <definedName name="d.comptes" localSheetId="6">Data!$A$2:$A$28</definedName>
    <definedName name="d.comptes" localSheetId="2">Data!$A$2:$A$28</definedName>
    <definedName name="d.comptes" localSheetId="4">Data!$A$2:$A$28</definedName>
    <definedName name="d.comptes" localSheetId="3">Data!$A$2:$A$28</definedName>
    <definedName name="d.comptes" localSheetId="9">Data!$A$2:$A$28</definedName>
    <definedName name="d.comptes" localSheetId="8">Data!$A$2:$A$28</definedName>
    <definedName name="d.comptes" localSheetId="7">Data!$A$2:$A$28</definedName>
    <definedName name="d.comptes" localSheetId="5">Data!$A$2:$A$28</definedName>
    <definedName name="d.comptes" localSheetId="13">Data!$A$2:$A$28</definedName>
    <definedName name="d.comptes" localSheetId="12">Data!$A$2:$A$28</definedName>
    <definedName name="d.comptes" localSheetId="11">Data!$A$2:$A$28</definedName>
    <definedName name="d.comptes">Data!$A$2:$A$28</definedName>
    <definedName name="date">[1]Journal!$O$1:$O$365</definedName>
    <definedName name="toto">[2]!t_Comptes[LIBELLES]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32" l="1"/>
  <c r="J4" i="32"/>
  <c r="K4" i="32"/>
  <c r="L4" i="32"/>
  <c r="M4" i="32"/>
  <c r="N4" i="32"/>
  <c r="O4" i="32"/>
  <c r="P4" i="32"/>
  <c r="Q4" i="32"/>
  <c r="R4" i="32"/>
  <c r="S4" i="32"/>
  <c r="T4" i="32"/>
  <c r="U4" i="32"/>
  <c r="V4" i="32"/>
  <c r="W4" i="32"/>
  <c r="H4" i="32"/>
  <c r="G4" i="32"/>
  <c r="I3" i="32" l="1"/>
  <c r="G3" i="32"/>
  <c r="C47" i="32"/>
  <c r="C46" i="32"/>
  <c r="C45" i="32"/>
  <c r="C44" i="32"/>
  <c r="C43" i="32"/>
  <c r="C42" i="32"/>
  <c r="C41" i="32"/>
  <c r="C40" i="32"/>
  <c r="C39" i="32"/>
  <c r="C38" i="32"/>
  <c r="C37" i="32"/>
  <c r="C36" i="32"/>
  <c r="C35" i="32"/>
  <c r="C34" i="32"/>
  <c r="C33" i="32"/>
  <c r="C32" i="32"/>
  <c r="C31" i="32"/>
  <c r="C30" i="32"/>
  <c r="C29" i="32"/>
  <c r="C28" i="32"/>
  <c r="C27" i="32"/>
  <c r="C26" i="32"/>
  <c r="C25" i="32"/>
  <c r="C24" i="32"/>
  <c r="C23" i="32"/>
  <c r="C22" i="32"/>
  <c r="C21" i="32"/>
  <c r="C20" i="32"/>
  <c r="C19" i="32"/>
  <c r="C18" i="32"/>
  <c r="C17" i="32"/>
  <c r="C16" i="32"/>
  <c r="C15" i="32"/>
  <c r="C14" i="32"/>
  <c r="C13" i="32"/>
  <c r="C12" i="32"/>
  <c r="C11" i="32"/>
  <c r="C10" i="32"/>
  <c r="C9" i="32"/>
  <c r="C8" i="32"/>
  <c r="C7" i="32"/>
  <c r="C6" i="32"/>
  <c r="B18" i="31" l="1"/>
  <c r="B8" i="31"/>
  <c r="B7" i="31"/>
  <c r="B6" i="31"/>
  <c r="B5" i="31"/>
  <c r="B4" i="31"/>
  <c r="B3" i="31"/>
  <c r="B14" i="6"/>
  <c r="B12" i="5"/>
  <c r="B10" i="6"/>
  <c r="B16" i="2"/>
  <c r="H38" i="8"/>
  <c r="I38" i="8"/>
  <c r="G38" i="8"/>
  <c r="P39" i="2" l="1"/>
  <c r="B13" i="2"/>
  <c r="B14" i="2"/>
  <c r="B12" i="2"/>
  <c r="F38" i="8" l="1"/>
  <c r="H38" i="2"/>
  <c r="B7" i="13"/>
  <c r="B8" i="13"/>
  <c r="B11" i="7" l="1"/>
  <c r="M39" i="5" l="1"/>
  <c r="P39" i="5"/>
  <c r="V39" i="5" l="1"/>
  <c r="G38" i="5" l="1"/>
  <c r="F38" i="5"/>
  <c r="H38" i="5"/>
  <c r="B8" i="5"/>
  <c r="B32" i="2" l="1"/>
  <c r="M38" i="4" l="1"/>
  <c r="V38" i="4" l="1"/>
  <c r="D29" i="20" l="1"/>
  <c r="C29" i="20"/>
  <c r="C23" i="20"/>
  <c r="C21" i="20"/>
  <c r="C19" i="20"/>
  <c r="C17" i="20"/>
  <c r="C15" i="20"/>
  <c r="C13" i="20"/>
  <c r="D13" i="20"/>
  <c r="C12" i="20"/>
  <c r="C6" i="20" l="1"/>
  <c r="K39" i="2"/>
  <c r="L39" i="2"/>
  <c r="N39" i="2"/>
  <c r="O39" i="2"/>
  <c r="Q39" i="2"/>
  <c r="R39" i="2"/>
  <c r="S39" i="2"/>
  <c r="T39" i="2"/>
  <c r="U39" i="2"/>
  <c r="J39" i="2"/>
  <c r="F38" i="2"/>
  <c r="G38" i="2"/>
  <c r="I38" i="2"/>
  <c r="B7" i="2"/>
  <c r="B8" i="2"/>
  <c r="T39" i="8" l="1"/>
  <c r="S39" i="8"/>
  <c r="R39" i="8"/>
  <c r="Q39" i="8"/>
  <c r="P39" i="8"/>
  <c r="O39" i="8"/>
  <c r="N39" i="8"/>
  <c r="M39" i="8"/>
  <c r="L39" i="8"/>
  <c r="K39" i="8"/>
  <c r="J39" i="8"/>
  <c r="B37" i="8"/>
  <c r="B36" i="8"/>
  <c r="U39" i="7"/>
  <c r="T39" i="7"/>
  <c r="S39" i="7"/>
  <c r="R39" i="7"/>
  <c r="Q39" i="7"/>
  <c r="P39" i="7"/>
  <c r="O39" i="7"/>
  <c r="N39" i="7"/>
  <c r="L39" i="7"/>
  <c r="K39" i="7"/>
  <c r="J39" i="7"/>
  <c r="I38" i="7"/>
  <c r="H38" i="7"/>
  <c r="G38" i="7"/>
  <c r="F38" i="7"/>
  <c r="B37" i="7"/>
  <c r="B36" i="7"/>
  <c r="U39" i="6"/>
  <c r="T39" i="6"/>
  <c r="S39" i="6"/>
  <c r="R39" i="6"/>
  <c r="Q39" i="6"/>
  <c r="P39" i="6"/>
  <c r="O39" i="6"/>
  <c r="N39" i="6"/>
  <c r="L39" i="6"/>
  <c r="K39" i="6"/>
  <c r="J39" i="6"/>
  <c r="I38" i="6"/>
  <c r="H38" i="6"/>
  <c r="G38" i="6"/>
  <c r="F38" i="6"/>
  <c r="B37" i="6"/>
  <c r="B36" i="6"/>
  <c r="B37" i="5"/>
  <c r="B32" i="15"/>
  <c r="B33" i="15"/>
  <c r="B36" i="15"/>
  <c r="T39" i="15"/>
  <c r="S39" i="15"/>
  <c r="R39" i="15"/>
  <c r="Q39" i="15"/>
  <c r="P39" i="15"/>
  <c r="O39" i="15"/>
  <c r="N39" i="15"/>
  <c r="T39" i="14"/>
  <c r="S39" i="14"/>
  <c r="R39" i="14"/>
  <c r="Q39" i="14"/>
  <c r="P39" i="14"/>
  <c r="O39" i="14"/>
  <c r="N39" i="14"/>
  <c r="T39" i="13"/>
  <c r="S39" i="13"/>
  <c r="R39" i="13"/>
  <c r="Q39" i="13"/>
  <c r="P39" i="13"/>
  <c r="O39" i="13"/>
  <c r="N39" i="13"/>
  <c r="T39" i="12"/>
  <c r="S39" i="12"/>
  <c r="R39" i="12"/>
  <c r="Q39" i="12"/>
  <c r="P39" i="12"/>
  <c r="O39" i="12"/>
  <c r="N39" i="12"/>
  <c r="T39" i="11"/>
  <c r="S39" i="11"/>
  <c r="R39" i="11"/>
  <c r="Q39" i="11"/>
  <c r="P39" i="11"/>
  <c r="O39" i="11"/>
  <c r="N39" i="11"/>
  <c r="T39" i="10"/>
  <c r="S39" i="10"/>
  <c r="R39" i="10"/>
  <c r="Q39" i="10"/>
  <c r="P39" i="10"/>
  <c r="O39" i="10"/>
  <c r="N39" i="10"/>
  <c r="T39" i="9"/>
  <c r="S39" i="9"/>
  <c r="R39" i="9"/>
  <c r="Q39" i="9"/>
  <c r="P39" i="9"/>
  <c r="O39" i="9"/>
  <c r="N39" i="9"/>
  <c r="U39" i="5"/>
  <c r="T39" i="5"/>
  <c r="S39" i="5"/>
  <c r="R39" i="5"/>
  <c r="Q39" i="5"/>
  <c r="O39" i="5"/>
  <c r="B8" i="8" l="1"/>
  <c r="B9" i="8"/>
  <c r="B10" i="8"/>
  <c r="B11" i="8"/>
  <c r="B12" i="8"/>
  <c r="B11" i="2" l="1"/>
  <c r="I38" i="5" l="1"/>
  <c r="I37" i="4"/>
  <c r="H37" i="4"/>
  <c r="G37" i="4"/>
  <c r="F37" i="4"/>
  <c r="I38" i="15"/>
  <c r="H38" i="15"/>
  <c r="G38" i="15"/>
  <c r="F38" i="15"/>
  <c r="I38" i="14"/>
  <c r="H38" i="14"/>
  <c r="G38" i="14"/>
  <c r="F38" i="14"/>
  <c r="I38" i="13"/>
  <c r="H38" i="13"/>
  <c r="G38" i="13"/>
  <c r="F38" i="13"/>
  <c r="I38" i="12"/>
  <c r="H38" i="12"/>
  <c r="G38" i="12"/>
  <c r="F38" i="12"/>
  <c r="I38" i="11"/>
  <c r="H38" i="11"/>
  <c r="G38" i="11"/>
  <c r="F38" i="11"/>
  <c r="I38" i="10"/>
  <c r="H38" i="10"/>
  <c r="G38" i="10"/>
  <c r="F38" i="10"/>
  <c r="I38" i="9"/>
  <c r="H38" i="9"/>
  <c r="G38" i="9"/>
  <c r="F38" i="9"/>
  <c r="F39" i="2" l="1"/>
  <c r="H39" i="2"/>
  <c r="B29" i="17" l="1"/>
  <c r="B24" i="17"/>
  <c r="B27" i="17"/>
  <c r="D25" i="17"/>
  <c r="G30" i="17"/>
  <c r="B25" i="17"/>
  <c r="D29" i="17"/>
  <c r="B9" i="4"/>
  <c r="B12" i="4"/>
  <c r="B30" i="7" l="1"/>
  <c r="B31" i="7"/>
  <c r="B37" i="15" l="1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37" i="14"/>
  <c r="B36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37" i="13"/>
  <c r="B36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37" i="12"/>
  <c r="B36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37" i="11"/>
  <c r="B36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37" i="10"/>
  <c r="B36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37" i="9"/>
  <c r="B36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7" i="8"/>
  <c r="B33" i="7"/>
  <c r="B32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0" i="7"/>
  <c r="B9" i="7"/>
  <c r="B8" i="7"/>
  <c r="B7" i="7"/>
  <c r="C25" i="20" l="1"/>
  <c r="B11" i="4"/>
  <c r="C27" i="20" l="1"/>
  <c r="B41" i="17"/>
  <c r="M39" i="15" l="1"/>
  <c r="L39" i="15"/>
  <c r="K39" i="15"/>
  <c r="J39" i="15"/>
  <c r="C2" i="15"/>
  <c r="M39" i="14"/>
  <c r="L39" i="14"/>
  <c r="K39" i="14"/>
  <c r="J39" i="14"/>
  <c r="C2" i="14"/>
  <c r="M39" i="13"/>
  <c r="L39" i="13"/>
  <c r="K39" i="13"/>
  <c r="J39" i="13"/>
  <c r="C2" i="13"/>
  <c r="M39" i="12"/>
  <c r="L39" i="12"/>
  <c r="K39" i="12"/>
  <c r="J39" i="12"/>
  <c r="C2" i="12"/>
  <c r="M39" i="11"/>
  <c r="L39" i="11"/>
  <c r="K39" i="11"/>
  <c r="J39" i="11"/>
  <c r="C2" i="11"/>
  <c r="M39" i="10"/>
  <c r="L39" i="10"/>
  <c r="K39" i="10"/>
  <c r="J39" i="10"/>
  <c r="C2" i="10"/>
  <c r="M39" i="9"/>
  <c r="L39" i="9"/>
  <c r="K39" i="9"/>
  <c r="J39" i="9"/>
  <c r="C2" i="9"/>
  <c r="C2" i="8"/>
  <c r="C2" i="7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3" i="6"/>
  <c r="B12" i="6"/>
  <c r="B11" i="6"/>
  <c r="B8" i="6"/>
  <c r="B7" i="6"/>
  <c r="B9" i="6"/>
  <c r="C2" i="6"/>
  <c r="L39" i="5" l="1"/>
  <c r="K39" i="5"/>
  <c r="J39" i="5"/>
  <c r="B36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0" i="5"/>
  <c r="B11" i="5"/>
  <c r="B9" i="5"/>
  <c r="B7" i="5"/>
  <c r="C2" i="5"/>
  <c r="N38" i="4" l="1"/>
  <c r="B8" i="4"/>
  <c r="B7" i="4"/>
  <c r="B10" i="4"/>
  <c r="B13" i="4"/>
  <c r="B16" i="4"/>
  <c r="B14" i="4"/>
  <c r="B15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6" i="4"/>
  <c r="U38" i="4" l="1"/>
  <c r="T38" i="4"/>
  <c r="S38" i="4"/>
  <c r="R38" i="4"/>
  <c r="Q38" i="4"/>
  <c r="P38" i="4"/>
  <c r="O38" i="4"/>
  <c r="L38" i="4"/>
  <c r="K38" i="4"/>
  <c r="J38" i="4"/>
  <c r="C2" i="4"/>
  <c r="B42" i="17" l="1"/>
  <c r="A29" i="17" l="1"/>
  <c r="F6" i="4" l="1"/>
  <c r="F38" i="4" s="1"/>
  <c r="F1" i="16" l="1"/>
  <c r="A1" i="16"/>
  <c r="J47" i="16"/>
  <c r="H47" i="16"/>
  <c r="E47" i="16"/>
  <c r="F6" i="5" l="1"/>
  <c r="B10" i="2"/>
  <c r="B9" i="2"/>
  <c r="B15" i="2"/>
  <c r="B17" i="2"/>
  <c r="B18" i="2"/>
  <c r="B19" i="2"/>
  <c r="B20" i="2"/>
  <c r="B21" i="2"/>
  <c r="B22" i="2"/>
  <c r="B23" i="2"/>
  <c r="B24" i="2"/>
  <c r="B25" i="2"/>
  <c r="B26" i="2"/>
  <c r="B27" i="2"/>
  <c r="B28" i="2"/>
  <c r="B33" i="2"/>
  <c r="B37" i="2"/>
  <c r="F39" i="5" l="1"/>
  <c r="F6" i="6" s="1"/>
  <c r="F39" i="6" s="1"/>
  <c r="F6" i="7" s="1"/>
  <c r="F39" i="7" s="1"/>
  <c r="F6" i="8" s="1"/>
  <c r="F39" i="8" s="1"/>
  <c r="C2" i="2"/>
  <c r="F6" i="9" l="1"/>
  <c r="C47" i="16" l="1"/>
  <c r="C49" i="16" s="1"/>
  <c r="H6" i="4"/>
  <c r="H38" i="4" s="1"/>
  <c r="F39" i="9" l="1"/>
  <c r="F6" i="10" s="1"/>
  <c r="H6" i="5"/>
  <c r="H39" i="5" s="1"/>
  <c r="F39" i="10" l="1"/>
  <c r="F6" i="11" s="1"/>
  <c r="F39" i="11" l="1"/>
  <c r="F6" i="12" s="1"/>
  <c r="H6" i="6"/>
  <c r="H39" i="6" s="1"/>
  <c r="H6" i="7" s="1"/>
  <c r="H39" i="7" s="1"/>
  <c r="H6" i="8" s="1"/>
  <c r="F39" i="12" l="1"/>
  <c r="F6" i="13" s="1"/>
  <c r="H39" i="8"/>
  <c r="H6" i="9" s="1"/>
  <c r="F39" i="13" l="1"/>
  <c r="F6" i="14" s="1"/>
  <c r="H39" i="9" l="1"/>
  <c r="H6" i="10" s="1"/>
  <c r="F39" i="14"/>
  <c r="F6" i="15" s="1"/>
  <c r="F39" i="15" s="1"/>
  <c r="H39" i="10" l="1"/>
  <c r="H6" i="11" s="1"/>
  <c r="H39" i="11" l="1"/>
  <c r="H6" i="12" s="1"/>
  <c r="H39" i="12" l="1"/>
  <c r="H6" i="13" s="1"/>
  <c r="H39" i="13" l="1"/>
  <c r="H6" i="14" s="1"/>
  <c r="H39" i="14" l="1"/>
  <c r="H6" i="15" s="1"/>
  <c r="H39" i="15" l="1"/>
</calcChain>
</file>

<file path=xl/comments1.xml><?xml version="1.0" encoding="utf-8"?>
<comments xmlns="http://schemas.openxmlformats.org/spreadsheetml/2006/main">
  <authors>
    <author>BERTHAUD Jean-Charles</author>
  </authors>
  <commentList>
    <comment ref="E29" authorId="0">
      <text>
        <r>
          <rPr>
            <b/>
            <sz val="9"/>
            <color indexed="81"/>
            <rFont val="Tahoma"/>
            <family val="2"/>
          </rPr>
          <t>Thierry ROSE</t>
        </r>
      </text>
    </comment>
  </commentList>
</comments>
</file>

<file path=xl/comments2.xml><?xml version="1.0" encoding="utf-8"?>
<comments xmlns="http://schemas.openxmlformats.org/spreadsheetml/2006/main">
  <authors>
    <author>BERTHAUD Jean-Charles</author>
  </authors>
  <commentList>
    <comment ref="D7" authorId="0">
      <text>
        <r>
          <rPr>
            <b/>
            <sz val="9"/>
            <color indexed="81"/>
            <rFont val="Tahoma"/>
            <family val="2"/>
          </rPr>
          <t>Thierry ROSE</t>
        </r>
      </text>
    </comment>
  </commentList>
</comments>
</file>

<file path=xl/sharedStrings.xml><?xml version="1.0" encoding="utf-8"?>
<sst xmlns="http://schemas.openxmlformats.org/spreadsheetml/2006/main" count="865" uniqueCount="228">
  <si>
    <t>CODES</t>
  </si>
  <si>
    <t>Produits exceptionnels</t>
  </si>
  <si>
    <t>Dons</t>
  </si>
  <si>
    <t>Intérêts bancaires</t>
  </si>
  <si>
    <t>Achats matériels</t>
  </si>
  <si>
    <t>Fournitures administratives</t>
  </si>
  <si>
    <t>Locations</t>
  </si>
  <si>
    <t>Entretien matériels</t>
  </si>
  <si>
    <t>Assurances</t>
  </si>
  <si>
    <t>Frais postaux</t>
  </si>
  <si>
    <t>Relations publiques</t>
  </si>
  <si>
    <t>Hébergement</t>
  </si>
  <si>
    <t>Frais bancaires</t>
  </si>
  <si>
    <t>Frais divers</t>
  </si>
  <si>
    <t>Achats licences</t>
  </si>
  <si>
    <t xml:space="preserve">Mois de : </t>
  </si>
  <si>
    <t>T R E S O R E R I E</t>
  </si>
  <si>
    <t>PRODUITS</t>
  </si>
  <si>
    <t>CHARGES</t>
  </si>
  <si>
    <t>DATES</t>
  </si>
  <si>
    <t>LIBELLES</t>
  </si>
  <si>
    <t>BANQUE</t>
  </si>
  <si>
    <t>CAISSE</t>
  </si>
  <si>
    <t>cotisations</t>
  </si>
  <si>
    <t>subventions</t>
  </si>
  <si>
    <t>dons</t>
  </si>
  <si>
    <t>Fourn. admin.</t>
  </si>
  <si>
    <t>SOLDE FIN DE PERIODE</t>
  </si>
  <si>
    <t>TOTAUX</t>
  </si>
  <si>
    <t>FFAM</t>
  </si>
  <si>
    <t>N° matricule</t>
  </si>
  <si>
    <t>Adresse</t>
  </si>
  <si>
    <t>Date de naissance</t>
  </si>
  <si>
    <t>Cadeaux-récompenses</t>
  </si>
  <si>
    <t>Age</t>
  </si>
  <si>
    <t>AMCB</t>
  </si>
  <si>
    <t>BUDGET PREVISIONNEL 2022</t>
  </si>
  <si>
    <t>Report à nouveau 13/11/2020…</t>
  </si>
  <si>
    <t>DESIGNATION</t>
  </si>
  <si>
    <t>RECETTES</t>
  </si>
  <si>
    <t>DEPENSES</t>
  </si>
  <si>
    <t xml:space="preserve">Recettes manifestation </t>
  </si>
  <si>
    <t>Recettes manifestation</t>
  </si>
  <si>
    <t>Recette guichets</t>
  </si>
  <si>
    <t>Subvention Conseil Régional</t>
  </si>
  <si>
    <t>Subvention Conseil Général</t>
  </si>
  <si>
    <t xml:space="preserve">Subvention Mairie </t>
  </si>
  <si>
    <t>Licences</t>
  </si>
  <si>
    <t>Cartes</t>
  </si>
  <si>
    <t xml:space="preserve">Achats matières premières </t>
  </si>
  <si>
    <t>Achats matériels Club</t>
  </si>
  <si>
    <t xml:space="preserve">Ecole de formation </t>
  </si>
  <si>
    <t>Ecole de formation</t>
  </si>
  <si>
    <t>Organisation sous-traitées</t>
  </si>
  <si>
    <t>Locations terrain</t>
  </si>
  <si>
    <t>Entretien matériel</t>
  </si>
  <si>
    <t xml:space="preserve">Assurances </t>
  </si>
  <si>
    <t>Assurance</t>
  </si>
  <si>
    <t>Cadeaux et récompenses</t>
  </si>
  <si>
    <t xml:space="preserve">Frais restauration-déplacement  </t>
  </si>
  <si>
    <t xml:space="preserve"> SITE INTERNET</t>
  </si>
  <si>
    <t>Cotis FFAM-CRAM-CDAM</t>
  </si>
  <si>
    <t xml:space="preserve">Charges exceptionnelles </t>
  </si>
  <si>
    <t>Charges exceptionnelles</t>
  </si>
  <si>
    <t>Solde  excèdent</t>
  </si>
  <si>
    <t xml:space="preserve">ENCOURS subventions </t>
  </si>
  <si>
    <t xml:space="preserve">ENCOURS charges </t>
  </si>
  <si>
    <t>Régularisations</t>
  </si>
  <si>
    <t>TELETHON?</t>
  </si>
  <si>
    <t>Divers</t>
  </si>
  <si>
    <t xml:space="preserve">Report à nouveau année + n-1 </t>
  </si>
  <si>
    <t>Solde Compte courant</t>
  </si>
  <si>
    <t xml:space="preserve">Caisse numéraires </t>
  </si>
  <si>
    <t>d°</t>
  </si>
  <si>
    <t>Compte épargne</t>
  </si>
  <si>
    <t>Actions sociales</t>
  </si>
  <si>
    <t>BILAN CONSOLIDE 2021</t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</si>
  <si>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COM SAUVETERRE 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</si>
  <si>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>COM SAUVETERRE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</si>
  <si>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Mairie </t>
    </r>
  </si>
  <si>
    <r>
      <t xml:space="preserve">Achats matières premières </t>
    </r>
    <r>
      <rPr>
        <b/>
        <sz val="10"/>
        <color theme="1"/>
        <rFont val="Calibri"/>
        <family val="2"/>
        <scheme val="minor"/>
      </rPr>
      <t>Carburant</t>
    </r>
  </si>
  <si>
    <r>
      <t xml:space="preserve">Entretien matériel </t>
    </r>
    <r>
      <rPr>
        <sz val="10"/>
        <color rgb="FFFF0000"/>
        <rFont val="Calibri"/>
        <family val="2"/>
        <scheme val="minor"/>
      </rPr>
      <t>TONDEUSE</t>
    </r>
  </si>
  <si>
    <r>
      <t xml:space="preserve">Cadeaux et récompenses </t>
    </r>
    <r>
      <rPr>
        <sz val="10"/>
        <color rgb="FFFF0000"/>
        <rFont val="Calibri"/>
        <family val="2"/>
        <scheme val="minor"/>
      </rPr>
      <t xml:space="preserve"> Patrick</t>
    </r>
  </si>
  <si>
    <r>
      <t xml:space="preserve">Frais restauration-déplacement </t>
    </r>
    <r>
      <rPr>
        <b/>
        <sz val="10"/>
        <color theme="1"/>
        <rFont val="Calibri"/>
        <family val="2"/>
        <scheme val="minor"/>
      </rPr>
      <t>MEETING/Blasimonade</t>
    </r>
  </si>
  <si>
    <r>
      <t xml:space="preserve">Cartes </t>
    </r>
    <r>
      <rPr>
        <sz val="10"/>
        <color rgb="FF00B0F0"/>
        <rFont val="Calibri"/>
        <family val="2"/>
        <scheme val="minor"/>
      </rPr>
      <t>(45 Adherants)</t>
    </r>
    <r>
      <rPr>
        <sz val="10"/>
        <color rgb="FFFF0000"/>
        <rFont val="Calibri"/>
        <family val="2"/>
        <scheme val="minor"/>
      </rPr>
      <t xml:space="preserve"> </t>
    </r>
  </si>
  <si>
    <t>Désignations</t>
  </si>
  <si>
    <t>Déplacements</t>
  </si>
  <si>
    <t>Je soussigné(e),</t>
  </si>
  <si>
    <t>Atteste que:</t>
  </si>
  <si>
    <t>en</t>
  </si>
  <si>
    <t>Fait à:</t>
  </si>
  <si>
    <t>Matricule N°:</t>
  </si>
  <si>
    <t>M. BERTHAUD Jean-Charles</t>
  </si>
  <si>
    <t>le</t>
  </si>
  <si>
    <t xml:space="preserve">Le, </t>
  </si>
  <si>
    <t>Cette attestation a été établie pour servir et valoir ce que de droit.</t>
  </si>
  <si>
    <t>COMPTE D'EXPLOITATION    2022</t>
  </si>
  <si>
    <t>15 Place de la République</t>
  </si>
  <si>
    <t>AéroModèle Club de Blasimon</t>
  </si>
  <si>
    <t>FICHE MEMBRE</t>
  </si>
  <si>
    <t>E-Mail</t>
  </si>
  <si>
    <t>N° License FFAM</t>
  </si>
  <si>
    <t>Téléphone fixe</t>
  </si>
  <si>
    <t>Téléphone portable</t>
  </si>
  <si>
    <t>Discipline au club</t>
  </si>
  <si>
    <t>Montant licence</t>
  </si>
  <si>
    <t>Nom et prénom</t>
  </si>
  <si>
    <t>Cotisations</t>
  </si>
  <si>
    <t>Subventions</t>
  </si>
  <si>
    <t>demeurant:</t>
  </si>
  <si>
    <t>Trésorier de l'AEROMODELE CLUB de BLASIMON</t>
  </si>
  <si>
    <t>à l'association "AEROMODELE CLUB de BLASIMON"</t>
  </si>
  <si>
    <t>33540 BLASIMON</t>
  </si>
  <si>
    <t>Hébergement Internet</t>
  </si>
  <si>
    <t>Location terrain</t>
  </si>
  <si>
    <t>Assurance Club</t>
  </si>
  <si>
    <t>Mme HERPIN Fabienne</t>
  </si>
  <si>
    <t>pour le règlement de sa cotisation 2023</t>
  </si>
  <si>
    <t>Mlle DELLIER Elisa</t>
  </si>
  <si>
    <t>Achats Club</t>
  </si>
  <si>
    <t>Ventes Club</t>
  </si>
  <si>
    <t>ventes
Club</t>
  </si>
  <si>
    <t>P</t>
  </si>
  <si>
    <t>Location matériels</t>
  </si>
  <si>
    <t>OK</t>
  </si>
  <si>
    <t>Entretien terrain</t>
  </si>
  <si>
    <t>Paiements cotisations club en espèces     (3)</t>
  </si>
  <si>
    <t>X</t>
  </si>
  <si>
    <t>Remise chèque N°4002074 cotisations club  (4)</t>
  </si>
  <si>
    <t>Remise chèque N°4797812 cotisations club  (7)</t>
  </si>
  <si>
    <t>Remise chèque N°4797813 cotisations club  (1)</t>
  </si>
  <si>
    <t>Remise chèque N°4797809 cotisations club  (1)</t>
  </si>
  <si>
    <t>Remise chèque N°2130697 Vente Club 2 lipos</t>
  </si>
  <si>
    <t>Remise chèque N°2130704 cotisations club  (2)</t>
  </si>
  <si>
    <t xml:space="preserve">Prélèvement assurance Club 2024 MAIF </t>
  </si>
  <si>
    <t>Remise chèque N° 2130698 cotisations club   (1)</t>
  </si>
  <si>
    <t>Paiement cotisation club par virement (1)</t>
  </si>
  <si>
    <t>Paiement cotisation Club en Espèces (1)</t>
  </si>
  <si>
    <t>Vente matériels Club</t>
  </si>
  <si>
    <t>Recettes manifestations</t>
  </si>
  <si>
    <t xml:space="preserve">Achats matériels club </t>
  </si>
  <si>
    <t>Règlement abonnement OVH</t>
  </si>
  <si>
    <t>Boissons pour galettes des rois</t>
  </si>
  <si>
    <t>Achat matières premières</t>
  </si>
  <si>
    <t>Frais restauration-déplacements-Meetings</t>
  </si>
  <si>
    <t>Vente produits club</t>
  </si>
  <si>
    <t>Cotisations Club</t>
  </si>
  <si>
    <t>Frais spécifiques pour évènements</t>
  </si>
  <si>
    <t>Dons aux associations</t>
  </si>
  <si>
    <t>Mécénats - Dons</t>
  </si>
  <si>
    <t>Paiements cotisations club en espèces  (1)</t>
  </si>
  <si>
    <t>Achats galettes des rois</t>
  </si>
  <si>
    <t xml:space="preserve">Galettes des rois </t>
  </si>
  <si>
    <t>Remise chèque N° 2130699 cotisations club (1)</t>
  </si>
  <si>
    <t>Paiement cotisation club par virement (2)</t>
  </si>
  <si>
    <t>Remise de chèque N° 2130700</t>
  </si>
  <si>
    <t>Cotisations club</t>
  </si>
  <si>
    <t>Paiement cotisation club en Virement</t>
  </si>
  <si>
    <t>Remboursement en espèces pour pièces entretien tondeuse club</t>
  </si>
  <si>
    <t xml:space="preserve">Repas après AG </t>
  </si>
  <si>
    <t>Gateaux apéro pour AG</t>
  </si>
  <si>
    <t>Vente 1 tee-shirt club</t>
  </si>
  <si>
    <t>Cartouche d'encre HP</t>
  </si>
  <si>
    <t>Achat</t>
  </si>
  <si>
    <t>Paiement par Chèque N°5202149</t>
  </si>
  <si>
    <t>Remise chèque N° 2130698 vente club</t>
  </si>
  <si>
    <t>Remboursement Achat</t>
  </si>
  <si>
    <t>Vente 4 tee-shirts club</t>
  </si>
  <si>
    <t>(Sponsort) (Virement)</t>
  </si>
  <si>
    <t>Paiement par chèque N° 5302147</t>
  </si>
  <si>
    <t>Don en espèces</t>
  </si>
  <si>
    <t>Numéraire &lt;=&gt; Chèque</t>
  </si>
  <si>
    <t>Don (Virement)</t>
  </si>
  <si>
    <t>Remise chèque N° 2130701</t>
  </si>
  <si>
    <t>Vente</t>
  </si>
  <si>
    <t>Subvention CC</t>
  </si>
  <si>
    <t>vente club</t>
  </si>
  <si>
    <t>TRESORERIE</t>
  </si>
  <si>
    <t>SOLDE DEBUT DE PERIODE</t>
  </si>
  <si>
    <t>ID</t>
  </si>
  <si>
    <t>R001</t>
  </si>
  <si>
    <t>R002</t>
  </si>
  <si>
    <t>R003</t>
  </si>
  <si>
    <t>R004</t>
  </si>
  <si>
    <t>R005</t>
  </si>
  <si>
    <t>R006</t>
  </si>
  <si>
    <t>R007</t>
  </si>
  <si>
    <t>R008</t>
  </si>
  <si>
    <t>R009</t>
  </si>
  <si>
    <t>R010</t>
  </si>
  <si>
    <t>R011</t>
  </si>
  <si>
    <t>R012</t>
  </si>
  <si>
    <t>R013</t>
  </si>
  <si>
    <t>R014</t>
  </si>
  <si>
    <t>R015</t>
  </si>
  <si>
    <t>R016</t>
  </si>
  <si>
    <t>R017</t>
  </si>
  <si>
    <t>R018</t>
  </si>
  <si>
    <t>R019</t>
  </si>
  <si>
    <t>R020</t>
  </si>
  <si>
    <t>R021</t>
  </si>
  <si>
    <t>R022</t>
  </si>
  <si>
    <t>R023</t>
  </si>
  <si>
    <t>R024</t>
  </si>
  <si>
    <t>R025</t>
  </si>
  <si>
    <t>R026</t>
  </si>
  <si>
    <t>R027</t>
  </si>
  <si>
    <t>R028</t>
  </si>
  <si>
    <t>R029</t>
  </si>
  <si>
    <t>R030</t>
  </si>
  <si>
    <t>R031</t>
  </si>
  <si>
    <t>R032</t>
  </si>
  <si>
    <t>R033</t>
  </si>
  <si>
    <t>R034</t>
  </si>
  <si>
    <t>R035</t>
  </si>
  <si>
    <t>R036</t>
  </si>
  <si>
    <t>R037</t>
  </si>
  <si>
    <t>R038</t>
  </si>
  <si>
    <t>R039</t>
  </si>
  <si>
    <t>R040</t>
  </si>
  <si>
    <t>R041</t>
  </si>
  <si>
    <t>R042</t>
  </si>
  <si>
    <t>CAISSE DB</t>
  </si>
  <si>
    <t>CAISSE CR</t>
  </si>
  <si>
    <t>BQUE CR</t>
  </si>
  <si>
    <t>BQUE DB</t>
  </si>
  <si>
    <t/>
  </si>
  <si>
    <t>135,00 €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</si>
</sst>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4" formatCode="_-* #,##0.00\ &quot;€&quot;_-;\-* #,##0.00\ &quot;€&quot;_-;_-* &quot;-&quot;??\ &quot;€&quot;_-;_-@_-"/>
    <numFmt numFmtId="164" formatCode="&quot;€&quot;#,##0.00_);\(&quot;€&quot;#,##0.00\)"/>
    <numFmt numFmtId="165" formatCode="&quot;€&quot;#,##0_);\(&quot;€&quot;#,##0\)"/>
    <numFmt numFmtId="166" formatCode="&quot;€&quot;#,##0.00_);[Red]\(&quot;€&quot;#,##0.00\)"/>
    <numFmt numFmtId="167" formatCode="_(&quot;€&quot;* #,##0.00_);_(&quot;€&quot;* \(#,##0.00\);_(&quot;€&quot;* &quot;-&quot;??_);_(@_)"/>
    <numFmt numFmtId="168" formatCode="dd/mm/yy;@"/>
    <numFmt numFmtId="169" formatCode="dd/mm/yyyy;@"/>
    <numFmt numFmtId="170" formatCode="0000"/>
    <numFmt numFmtId="171" formatCode="0#&quot; &quot;##&quot; &quot;##&quot; &quot;##&quot; &quot;##"/>
    <numFmt numFmtId="172" formatCode="#,##0.00\ &quot;€&quot;"/>
    <numFmt numFmtId="173" formatCode="[$-40C]d\ mmmm\ yyyy;@"/>
    <numFmt numFmtId="174" formatCode="#,##0.00\ &quot;€&quot;;[Red]#,##0.00\ &quot;€&quot;"/>
    <numFmt numFmtId="175" formatCode="0.00;[Red]0.00"/>
    <numFmt numFmtId="176" formatCode="\-0.00&quot;€&quot;"/>
    <numFmt numFmtId="177" formatCode="0;\-0;;@"/>
    <numFmt numFmtId="178" formatCode="\-0.00&quot;€&quot;;\-0;;@"/>
    <numFmt numFmtId="179" formatCode="0.00&quot;€&quot;;\-0;;@"/>
  </numFmts>
  <fonts count="3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48"/>
      <name val="Arial"/>
      <family val="2"/>
    </font>
    <font>
      <b/>
      <sz val="20"/>
      <color theme="1"/>
      <name val="Calibri"/>
      <family val="2"/>
      <scheme val="minor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00B0F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0000FF"/>
      <name val="Arial"/>
      <family val="2"/>
    </font>
    <font>
      <b/>
      <u/>
      <sz val="12"/>
      <color indexed="8"/>
      <name val="Calibri"/>
      <family val="2"/>
    </font>
    <font>
      <i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</font>
    <font>
      <sz val="11"/>
      <name val="Calibri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</fills>
  <borders count="10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66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28" xfId="0" applyFont="1" applyBorder="1"/>
    <xf numFmtId="0" fontId="5" fillId="0" borderId="29" xfId="0" applyFont="1" applyBorder="1"/>
    <xf numFmtId="0" fontId="5" fillId="0" borderId="30" xfId="0" applyFont="1" applyBorder="1"/>
    <xf numFmtId="0" fontId="5" fillId="0" borderId="29" xfId="0" applyFont="1" applyBorder="1" applyAlignment="1">
      <alignment horizontal="center"/>
    </xf>
    <xf numFmtId="173" fontId="10" fillId="0" borderId="0" xfId="0" quotePrefix="1" applyNumberFormat="1" applyFont="1" applyAlignment="1">
      <alignment horizontal="right" vertical="center"/>
    </xf>
    <xf numFmtId="0" fontId="5" fillId="0" borderId="32" xfId="0" applyFont="1" applyBorder="1"/>
    <xf numFmtId="0" fontId="5" fillId="0" borderId="31" xfId="0" applyFont="1" applyBorder="1"/>
    <xf numFmtId="2" fontId="10" fillId="0" borderId="0" xfId="0" applyNumberFormat="1" applyFont="1"/>
    <xf numFmtId="172" fontId="10" fillId="7" borderId="22" xfId="0" applyNumberFormat="1" applyFont="1" applyFill="1" applyBorder="1" applyAlignment="1">
      <alignment horizontal="center"/>
    </xf>
    <xf numFmtId="2" fontId="5" fillId="0" borderId="0" xfId="0" applyNumberFormat="1" applyFont="1"/>
    <xf numFmtId="2" fontId="5" fillId="0" borderId="0" xfId="0" applyNumberFormat="1" applyFont="1" applyAlignment="1">
      <alignment horizontal="center"/>
    </xf>
    <xf numFmtId="0" fontId="10" fillId="0" borderId="34" xfId="0" applyFont="1" applyBorder="1" applyAlignment="1">
      <alignment horizontal="center"/>
    </xf>
    <xf numFmtId="0" fontId="10" fillId="0" borderId="35" xfId="0" applyFont="1" applyBorder="1" applyAlignment="1">
      <alignment horizontal="center"/>
    </xf>
    <xf numFmtId="0" fontId="10" fillId="0" borderId="36" xfId="0" applyFont="1" applyBorder="1" applyAlignment="1">
      <alignment horizontal="center"/>
    </xf>
    <xf numFmtId="0" fontId="10" fillId="0" borderId="37" xfId="0" applyFont="1" applyBorder="1" applyAlignment="1">
      <alignment horizontal="center"/>
    </xf>
    <xf numFmtId="0" fontId="10" fillId="0" borderId="38" xfId="0" applyFont="1" applyBorder="1" applyAlignment="1">
      <alignment horizontal="center"/>
    </xf>
    <xf numFmtId="0" fontId="10" fillId="0" borderId="39" xfId="0" applyFont="1" applyBorder="1" applyAlignment="1">
      <alignment horizontal="center"/>
    </xf>
    <xf numFmtId="0" fontId="5" fillId="0" borderId="40" xfId="0" applyFont="1" applyBorder="1"/>
    <xf numFmtId="2" fontId="5" fillId="0" borderId="41" xfId="0" applyNumberFormat="1" applyFont="1" applyBorder="1"/>
    <xf numFmtId="1" fontId="5" fillId="0" borderId="42" xfId="0" applyNumberFormat="1" applyFont="1" applyBorder="1" applyAlignment="1">
      <alignment horizontal="center"/>
    </xf>
    <xf numFmtId="0" fontId="5" fillId="0" borderId="13" xfId="0" applyFont="1" applyBorder="1"/>
    <xf numFmtId="172" fontId="5" fillId="0" borderId="41" xfId="0" applyNumberFormat="1" applyFont="1" applyBorder="1" applyAlignment="1">
      <alignment horizontal="center"/>
    </xf>
    <xf numFmtId="0" fontId="5" fillId="0" borderId="43" xfId="0" applyFont="1" applyBorder="1"/>
    <xf numFmtId="0" fontId="5" fillId="0" borderId="44" xfId="0" applyFont="1" applyBorder="1"/>
    <xf numFmtId="0" fontId="10" fillId="0" borderId="26" xfId="0" applyFont="1" applyBorder="1" applyAlignment="1">
      <alignment horizontal="center"/>
    </xf>
    <xf numFmtId="172" fontId="11" fillId="7" borderId="36" xfId="1" applyNumberFormat="1" applyFont="1" applyFill="1" applyBorder="1" applyAlignment="1" applyProtection="1">
      <alignment horizontal="center" vertical="center"/>
    </xf>
    <xf numFmtId="1" fontId="12" fillId="0" borderId="42" xfId="0" applyNumberFormat="1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172" fontId="11" fillId="0" borderId="45" xfId="0" applyNumberFormat="1" applyFont="1" applyBorder="1" applyAlignment="1" applyProtection="1">
      <alignment horizontal="center"/>
      <protection locked="0"/>
    </xf>
    <xf numFmtId="172" fontId="5" fillId="0" borderId="43" xfId="0" applyNumberFormat="1" applyFont="1" applyBorder="1"/>
    <xf numFmtId="172" fontId="11" fillId="7" borderId="45" xfId="1" applyNumberFormat="1" applyFont="1" applyFill="1" applyBorder="1" applyAlignment="1" applyProtection="1">
      <alignment horizontal="center" vertical="center"/>
    </xf>
    <xf numFmtId="0" fontId="5" fillId="0" borderId="44" xfId="0" applyFont="1" applyBorder="1" applyAlignment="1">
      <alignment wrapText="1"/>
    </xf>
    <xf numFmtId="0" fontId="10" fillId="0" borderId="22" xfId="0" applyFont="1" applyBorder="1" applyAlignment="1">
      <alignment horizontal="center"/>
    </xf>
    <xf numFmtId="0" fontId="10" fillId="0" borderId="0" xfId="0" applyFont="1" applyAlignment="1">
      <alignment horizontal="center"/>
    </xf>
    <xf numFmtId="2" fontId="5" fillId="0" borderId="43" xfId="0" applyNumberFormat="1" applyFont="1" applyBorder="1"/>
    <xf numFmtId="172" fontId="5" fillId="0" borderId="45" xfId="0" applyNumberFormat="1" applyFont="1" applyBorder="1" applyAlignment="1" applyProtection="1">
      <alignment horizontal="center"/>
      <protection locked="0"/>
    </xf>
    <xf numFmtId="172" fontId="5" fillId="0" borderId="45" xfId="0" applyNumberFormat="1" applyFont="1" applyBorder="1" applyAlignment="1">
      <alignment horizontal="center"/>
    </xf>
    <xf numFmtId="2" fontId="5" fillId="0" borderId="46" xfId="0" applyNumberFormat="1" applyFont="1" applyBorder="1"/>
    <xf numFmtId="0" fontId="5" fillId="0" borderId="44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2" fontId="5" fillId="0" borderId="43" xfId="0" applyNumberFormat="1" applyFont="1" applyBorder="1" applyAlignment="1">
      <alignment vertical="center"/>
    </xf>
    <xf numFmtId="1" fontId="10" fillId="0" borderId="47" xfId="0" applyNumberFormat="1" applyFont="1" applyBorder="1" applyAlignment="1">
      <alignment horizontal="center" vertical="center"/>
    </xf>
    <xf numFmtId="0" fontId="5" fillId="0" borderId="44" xfId="0" applyFont="1" applyBorder="1" applyAlignment="1">
      <alignment vertical="center" wrapText="1"/>
    </xf>
    <xf numFmtId="2" fontId="5" fillId="0" borderId="43" xfId="0" applyNumberFormat="1" applyFont="1" applyBorder="1" applyAlignment="1">
      <alignment horizontal="center" vertical="center"/>
    </xf>
    <xf numFmtId="1" fontId="11" fillId="0" borderId="23" xfId="0" applyNumberFormat="1" applyFont="1" applyBorder="1" applyAlignment="1">
      <alignment horizontal="center" vertical="center"/>
    </xf>
    <xf numFmtId="172" fontId="5" fillId="0" borderId="45" xfId="0" applyNumberFormat="1" applyFont="1" applyBorder="1" applyAlignment="1" applyProtection="1">
      <alignment vertical="center"/>
      <protection locked="0"/>
    </xf>
    <xf numFmtId="1" fontId="10" fillId="6" borderId="47" xfId="0" applyNumberFormat="1" applyFont="1" applyFill="1" applyBorder="1" applyAlignment="1">
      <alignment horizontal="center"/>
    </xf>
    <xf numFmtId="172" fontId="11" fillId="5" borderId="45" xfId="1" applyNumberFormat="1" applyFont="1" applyFill="1" applyBorder="1" applyAlignment="1" applyProtection="1">
      <alignment horizontal="center"/>
    </xf>
    <xf numFmtId="2" fontId="5" fillId="0" borderId="43" xfId="0" applyNumberFormat="1" applyFont="1" applyBorder="1" applyAlignment="1">
      <alignment horizontal="center"/>
    </xf>
    <xf numFmtId="1" fontId="11" fillId="0" borderId="23" xfId="0" applyNumberFormat="1" applyFont="1" applyBorder="1" applyAlignment="1">
      <alignment horizontal="center"/>
    </xf>
    <xf numFmtId="172" fontId="5" fillId="0" borderId="45" xfId="0" applyNumberFormat="1" applyFont="1" applyBorder="1" applyProtection="1">
      <protection locked="0"/>
    </xf>
    <xf numFmtId="1" fontId="10" fillId="0" borderId="47" xfId="0" applyNumberFormat="1" applyFont="1" applyBorder="1" applyAlignment="1">
      <alignment horizontal="center"/>
    </xf>
    <xf numFmtId="1" fontId="11" fillId="0" borderId="42" xfId="0" applyNumberFormat="1" applyFont="1" applyBorder="1" applyAlignment="1">
      <alignment horizontal="center"/>
    </xf>
    <xf numFmtId="172" fontId="16" fillId="5" borderId="43" xfId="0" applyNumberFormat="1" applyFont="1" applyFill="1" applyBorder="1" applyAlignment="1">
      <alignment horizontal="center" vertical="center"/>
    </xf>
    <xf numFmtId="1" fontId="11" fillId="0" borderId="47" xfId="0" applyNumberFormat="1" applyFont="1" applyBorder="1" applyAlignment="1">
      <alignment horizontal="center"/>
    </xf>
    <xf numFmtId="1" fontId="10" fillId="0" borderId="48" xfId="0" applyNumberFormat="1" applyFont="1" applyBorder="1" applyAlignment="1">
      <alignment horizontal="center"/>
    </xf>
    <xf numFmtId="166" fontId="16" fillId="5" borderId="43" xfId="0" applyNumberFormat="1" applyFont="1" applyFill="1" applyBorder="1" applyAlignment="1">
      <alignment horizontal="center" vertical="top"/>
    </xf>
    <xf numFmtId="0" fontId="5" fillId="0" borderId="44" xfId="0" applyFont="1" applyBorder="1" applyAlignment="1">
      <alignment horizontal="left" vertical="center" wrapText="1"/>
    </xf>
    <xf numFmtId="1" fontId="10" fillId="0" borderId="48" xfId="0" applyNumberFormat="1" applyFont="1" applyBorder="1" applyAlignment="1">
      <alignment horizontal="center" vertical="center"/>
    </xf>
    <xf numFmtId="172" fontId="5" fillId="0" borderId="45" xfId="0" applyNumberFormat="1" applyFont="1" applyBorder="1" applyAlignment="1" applyProtection="1">
      <alignment horizontal="right" vertical="center"/>
      <protection locked="0"/>
    </xf>
    <xf numFmtId="1" fontId="10" fillId="0" borderId="42" xfId="0" applyNumberFormat="1" applyFont="1" applyBorder="1" applyAlignment="1">
      <alignment horizontal="center"/>
    </xf>
    <xf numFmtId="172" fontId="11" fillId="6" borderId="45" xfId="1" applyNumberFormat="1" applyFont="1" applyFill="1" applyBorder="1" applyAlignment="1" applyProtection="1">
      <alignment horizontal="center"/>
    </xf>
    <xf numFmtId="172" fontId="5" fillId="5" borderId="0" xfId="0" applyNumberFormat="1" applyFont="1" applyFill="1" applyAlignment="1">
      <alignment horizontal="center" vertical="center"/>
    </xf>
    <xf numFmtId="166" fontId="16" fillId="6" borderId="0" xfId="0" applyNumberFormat="1" applyFont="1" applyFill="1" applyAlignment="1">
      <alignment horizontal="center"/>
    </xf>
    <xf numFmtId="0" fontId="15" fillId="6" borderId="0" xfId="0" applyFont="1" applyFill="1" applyAlignment="1">
      <alignment horizontal="center"/>
    </xf>
    <xf numFmtId="172" fontId="3" fillId="6" borderId="45" xfId="0" applyNumberFormat="1" applyFont="1" applyFill="1" applyBorder="1" applyProtection="1">
      <protection locked="0"/>
    </xf>
    <xf numFmtId="172" fontId="5" fillId="0" borderId="49" xfId="0" applyNumberFormat="1" applyFont="1" applyBorder="1" applyProtection="1">
      <protection locked="0"/>
    </xf>
    <xf numFmtId="172" fontId="5" fillId="6" borderId="43" xfId="0" applyNumberFormat="1" applyFont="1" applyFill="1" applyBorder="1" applyAlignment="1">
      <alignment horizontal="center"/>
    </xf>
    <xf numFmtId="0" fontId="5" fillId="0" borderId="50" xfId="0" applyFont="1" applyBorder="1"/>
    <xf numFmtId="172" fontId="5" fillId="0" borderId="51" xfId="0" applyNumberFormat="1" applyFont="1" applyBorder="1"/>
    <xf numFmtId="0" fontId="5" fillId="0" borderId="52" xfId="0" applyFont="1" applyBorder="1"/>
    <xf numFmtId="2" fontId="5" fillId="0" borderId="51" xfId="0" applyNumberFormat="1" applyFont="1" applyBorder="1" applyAlignment="1">
      <alignment horizontal="center"/>
    </xf>
    <xf numFmtId="2" fontId="5" fillId="0" borderId="51" xfId="0" applyNumberFormat="1" applyFont="1" applyBorder="1"/>
    <xf numFmtId="0" fontId="5" fillId="0" borderId="38" xfId="0" applyFont="1" applyBorder="1"/>
    <xf numFmtId="0" fontId="5" fillId="0" borderId="35" xfId="0" applyFont="1" applyBorder="1"/>
    <xf numFmtId="2" fontId="5" fillId="0" borderId="53" xfId="0" applyNumberFormat="1" applyFont="1" applyBorder="1"/>
    <xf numFmtId="172" fontId="11" fillId="5" borderId="37" xfId="1" applyNumberFormat="1" applyFont="1" applyFill="1" applyBorder="1" applyAlignment="1" applyProtection="1">
      <alignment horizontal="center"/>
    </xf>
    <xf numFmtId="172" fontId="10" fillId="0" borderId="19" xfId="0" applyNumberFormat="1" applyFont="1" applyBorder="1" applyAlignment="1">
      <alignment horizontal="center"/>
    </xf>
    <xf numFmtId="172" fontId="10" fillId="0" borderId="34" xfId="0" applyNumberFormat="1" applyFont="1" applyBorder="1"/>
    <xf numFmtId="172" fontId="10" fillId="0" borderId="36" xfId="0" applyNumberFormat="1" applyFont="1" applyBorder="1"/>
    <xf numFmtId="172" fontId="10" fillId="0" borderId="41" xfId="0" applyNumberFormat="1" applyFont="1" applyBorder="1"/>
    <xf numFmtId="0" fontId="10" fillId="0" borderId="0" xfId="0" applyFont="1"/>
    <xf numFmtId="0" fontId="10" fillId="0" borderId="32" xfId="0" applyFont="1" applyBorder="1"/>
    <xf numFmtId="0" fontId="10" fillId="0" borderId="31" xfId="0" applyFont="1" applyBorder="1"/>
    <xf numFmtId="172" fontId="10" fillId="0" borderId="0" xfId="0" applyNumberFormat="1" applyFont="1" applyAlignment="1">
      <alignment horizontal="center"/>
    </xf>
    <xf numFmtId="172" fontId="10" fillId="0" borderId="0" xfId="0" applyNumberFormat="1" applyFont="1"/>
    <xf numFmtId="172" fontId="10" fillId="0" borderId="32" xfId="0" applyNumberFormat="1" applyFont="1" applyBorder="1"/>
    <xf numFmtId="172" fontId="10" fillId="8" borderId="56" xfId="0" applyNumberFormat="1" applyFont="1" applyFill="1" applyBorder="1" applyAlignment="1">
      <alignment horizontal="right" vertical="center"/>
    </xf>
    <xf numFmtId="172" fontId="5" fillId="0" borderId="32" xfId="0" applyNumberFormat="1" applyFont="1" applyBorder="1"/>
    <xf numFmtId="174" fontId="10" fillId="0" borderId="0" xfId="0" applyNumberFormat="1" applyFont="1" applyAlignment="1">
      <alignment horizontal="center"/>
    </xf>
    <xf numFmtId="0" fontId="10" fillId="0" borderId="31" xfId="0" applyFont="1" applyBorder="1" applyAlignment="1">
      <alignment horizontal="right" vertical="center"/>
    </xf>
    <xf numFmtId="0" fontId="10" fillId="7" borderId="45" xfId="0" applyFont="1" applyFill="1" applyBorder="1"/>
    <xf numFmtId="172" fontId="10" fillId="7" borderId="57" xfId="0" applyNumberFormat="1" applyFont="1" applyFill="1" applyBorder="1" applyAlignment="1">
      <alignment horizontal="right" vertical="center"/>
    </xf>
    <xf numFmtId="166" fontId="10" fillId="0" borderId="31" xfId="0" applyNumberFormat="1" applyFont="1" applyBorder="1" applyAlignment="1">
      <alignment horizontal="right"/>
    </xf>
    <xf numFmtId="175" fontId="5" fillId="5" borderId="45" xfId="0" applyNumberFormat="1" applyFont="1" applyFill="1" applyBorder="1"/>
    <xf numFmtId="172" fontId="5" fillId="5" borderId="58" xfId="0" applyNumberFormat="1" applyFont="1" applyFill="1" applyBorder="1" applyAlignment="1">
      <alignment horizontal="right" vertical="center"/>
    </xf>
    <xf numFmtId="0" fontId="10" fillId="0" borderId="31" xfId="0" applyFont="1" applyBorder="1" applyAlignment="1">
      <alignment horizontal="right"/>
    </xf>
    <xf numFmtId="175" fontId="4" fillId="9" borderId="45" xfId="0" applyNumberFormat="1" applyFont="1" applyFill="1" applyBorder="1" applyAlignment="1">
      <alignment vertical="center"/>
    </xf>
    <xf numFmtId="172" fontId="4" fillId="9" borderId="58" xfId="0" applyNumberFormat="1" applyFont="1" applyFill="1" applyBorder="1" applyAlignment="1">
      <alignment horizontal="right" vertical="center"/>
    </xf>
    <xf numFmtId="175" fontId="5" fillId="5" borderId="59" xfId="0" applyNumberFormat="1" applyFont="1" applyFill="1" applyBorder="1" applyAlignment="1">
      <alignment vertical="center"/>
    </xf>
    <xf numFmtId="166" fontId="10" fillId="0" borderId="32" xfId="0" applyNumberFormat="1" applyFont="1" applyBorder="1" applyAlignment="1">
      <alignment horizontal="right"/>
    </xf>
    <xf numFmtId="172" fontId="10" fillId="10" borderId="58" xfId="1" applyNumberFormat="1" applyFont="1" applyFill="1" applyBorder="1" applyAlignment="1" applyProtection="1">
      <alignment horizontal="right" vertical="center"/>
    </xf>
    <xf numFmtId="172" fontId="11" fillId="0" borderId="58" xfId="1" applyNumberFormat="1" applyFont="1" applyFill="1" applyBorder="1" applyAlignment="1" applyProtection="1">
      <alignment horizontal="right" vertical="center"/>
    </xf>
    <xf numFmtId="0" fontId="10" fillId="0" borderId="48" xfId="0" applyFont="1" applyBorder="1" applyAlignment="1">
      <alignment horizontal="right"/>
    </xf>
    <xf numFmtId="168" fontId="4" fillId="0" borderId="62" xfId="0" applyNumberFormat="1" applyFont="1" applyBorder="1" applyAlignment="1">
      <alignment horizontal="center"/>
    </xf>
    <xf numFmtId="172" fontId="10" fillId="7" borderId="63" xfId="0" applyNumberFormat="1" applyFont="1" applyFill="1" applyBorder="1"/>
    <xf numFmtId="172" fontId="5" fillId="0" borderId="32" xfId="0" applyNumberFormat="1" applyFont="1" applyBorder="1" applyAlignment="1">
      <alignment horizontal="center" vertical="center"/>
    </xf>
    <xf numFmtId="175" fontId="5" fillId="0" borderId="45" xfId="0" applyNumberFormat="1" applyFont="1" applyBorder="1" applyAlignment="1">
      <alignment horizontal="center" vertical="center"/>
    </xf>
    <xf numFmtId="172" fontId="11" fillId="0" borderId="64" xfId="1" applyNumberFormat="1" applyFont="1" applyBorder="1" applyAlignment="1" applyProtection="1">
      <alignment horizontal="right" vertical="center"/>
    </xf>
    <xf numFmtId="172" fontId="11" fillId="0" borderId="58" xfId="1" applyNumberFormat="1" applyFont="1" applyBorder="1" applyAlignment="1" applyProtection="1">
      <alignment horizontal="right" vertical="center"/>
    </xf>
    <xf numFmtId="172" fontId="17" fillId="0" borderId="65" xfId="0" applyNumberFormat="1" applyFont="1" applyBorder="1" applyAlignment="1">
      <alignment horizontal="right" vertical="center"/>
    </xf>
    <xf numFmtId="166" fontId="5" fillId="0" borderId="32" xfId="0" applyNumberFormat="1" applyFont="1" applyBorder="1"/>
    <xf numFmtId="0" fontId="5" fillId="0" borderId="33" xfId="0" applyFont="1" applyBorder="1"/>
    <xf numFmtId="0" fontId="5" fillId="0" borderId="68" xfId="0" applyFont="1" applyBorder="1"/>
    <xf numFmtId="0" fontId="5" fillId="0" borderId="69" xfId="0" applyFont="1" applyBorder="1"/>
    <xf numFmtId="0" fontId="5" fillId="0" borderId="27" xfId="0" applyFont="1" applyBorder="1"/>
    <xf numFmtId="0" fontId="5" fillId="0" borderId="27" xfId="0" applyFont="1" applyBorder="1" applyAlignment="1">
      <alignment horizontal="center"/>
    </xf>
    <xf numFmtId="172" fontId="11" fillId="7" borderId="46" xfId="1" applyNumberFormat="1" applyFont="1" applyFill="1" applyBorder="1" applyAlignment="1" applyProtection="1">
      <alignment horizontal="center" vertical="center"/>
    </xf>
    <xf numFmtId="172" fontId="11" fillId="7" borderId="62" xfId="1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 shrinkToFit="1"/>
      <protection hidden="1"/>
    </xf>
    <xf numFmtId="0" fontId="0" fillId="0" borderId="0" xfId="0" applyAlignment="1" applyProtection="1">
      <alignment horizontal="left" vertical="center"/>
      <protection hidden="1"/>
    </xf>
    <xf numFmtId="0" fontId="18" fillId="0" borderId="0" xfId="0" applyFont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0" fillId="0" borderId="0" xfId="0" applyAlignment="1" applyProtection="1">
      <alignment vertical="center" shrinkToFit="1"/>
      <protection hidden="1"/>
    </xf>
    <xf numFmtId="0" fontId="2" fillId="0" borderId="0" xfId="0" applyFont="1" applyAlignment="1">
      <alignment vertical="center"/>
    </xf>
    <xf numFmtId="0" fontId="20" fillId="0" borderId="0" xfId="0" applyFont="1"/>
    <xf numFmtId="0" fontId="20" fillId="0" borderId="0" xfId="0" applyFont="1" applyAlignment="1">
      <alignment horizontal="center" vertical="center" wrapText="1"/>
    </xf>
    <xf numFmtId="0" fontId="20" fillId="0" borderId="0" xfId="0" applyFont="1" applyAlignment="1" applyProtection="1">
      <alignment horizontal="center" vertical="center"/>
      <protection hidden="1"/>
    </xf>
    <xf numFmtId="0" fontId="20" fillId="0" borderId="0" xfId="0" applyFont="1" applyAlignment="1">
      <alignment horizontal="right" vertical="center"/>
    </xf>
    <xf numFmtId="0" fontId="20" fillId="0" borderId="0" xfId="0" applyFont="1" applyAlignment="1" applyProtection="1">
      <alignment horizontal="right" vertical="center" shrinkToFit="1"/>
      <protection hidden="1"/>
    </xf>
    <xf numFmtId="172" fontId="20" fillId="0" borderId="0" xfId="0" applyNumberFormat="1" applyFont="1" applyAlignment="1" applyProtection="1">
      <alignment horizontal="center" vertical="center" shrinkToFit="1"/>
      <protection hidden="1"/>
    </xf>
    <xf numFmtId="0" fontId="20" fillId="0" borderId="0" xfId="0" applyFont="1" applyAlignment="1" applyProtection="1">
      <alignment horizontal="left" vertical="center"/>
      <protection hidden="1"/>
    </xf>
    <xf numFmtId="0" fontId="20" fillId="0" borderId="0" xfId="0" applyFont="1" applyAlignment="1">
      <alignment vertical="center"/>
    </xf>
    <xf numFmtId="0" fontId="21" fillId="0" borderId="0" xfId="1" applyFont="1" applyAlignment="1" applyProtection="1">
      <alignment vertical="center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vertical="center" wrapText="1"/>
    </xf>
    <xf numFmtId="0" fontId="23" fillId="0" borderId="0" xfId="0" applyFont="1"/>
    <xf numFmtId="0" fontId="27" fillId="0" borderId="0" xfId="0" applyFont="1" applyAlignment="1">
      <alignment horizontal="center"/>
    </xf>
    <xf numFmtId="0" fontId="27" fillId="11" borderId="63" xfId="0" applyFont="1" applyFill="1" applyBorder="1" applyAlignment="1">
      <alignment horizontal="center"/>
    </xf>
    <xf numFmtId="170" fontId="27" fillId="11" borderId="63" xfId="0" applyNumberFormat="1" applyFont="1" applyFill="1" applyBorder="1" applyAlignment="1">
      <alignment horizontal="center"/>
    </xf>
    <xf numFmtId="0" fontId="1" fillId="0" borderId="0" xfId="0" applyFont="1"/>
    <xf numFmtId="177" fontId="27" fillId="11" borderId="63" xfId="0" applyNumberFormat="1" applyFont="1" applyFill="1" applyBorder="1" applyAlignment="1">
      <alignment horizontal="center"/>
    </xf>
    <xf numFmtId="165" fontId="27" fillId="11" borderId="63" xfId="0" applyNumberFormat="1" applyFont="1" applyFill="1" applyBorder="1" applyAlignment="1">
      <alignment horizontal="center"/>
    </xf>
    <xf numFmtId="0" fontId="0" fillId="0" borderId="0" xfId="0" quotePrefix="1"/>
    <xf numFmtId="0" fontId="5" fillId="0" borderId="42" xfId="0" applyFont="1" applyBorder="1"/>
    <xf numFmtId="0" fontId="20" fillId="0" borderId="0" xfId="0" applyFont="1" applyAlignment="1" applyProtection="1">
      <alignment vertical="center" shrinkToFit="1"/>
      <protection hidden="1"/>
    </xf>
    <xf numFmtId="172" fontId="1" fillId="0" borderId="0" xfId="0" applyNumberFormat="1" applyFont="1" applyAlignment="1" applyProtection="1">
      <alignment horizontal="center" vertical="center" shrinkToFit="1"/>
      <protection hidden="1"/>
    </xf>
    <xf numFmtId="0" fontId="1" fillId="0" borderId="0" xfId="0" applyFont="1" applyAlignment="1" applyProtection="1">
      <alignment horizontal="center" vertical="center" shrinkToFit="1"/>
      <protection hidden="1"/>
    </xf>
    <xf numFmtId="0" fontId="29" fillId="0" borderId="0" xfId="0" applyFont="1" applyAlignment="1">
      <alignment vertical="center"/>
    </xf>
    <xf numFmtId="168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0" fillId="2" borderId="6" xfId="0" applyFont="1" applyFill="1" applyBorder="1" applyAlignment="1">
      <alignment horizontal="center" vertical="center"/>
    </xf>
    <xf numFmtId="0" fontId="20" fillId="2" borderId="8" xfId="0" applyFont="1" applyFill="1" applyBorder="1" applyAlignment="1">
      <alignment horizontal="center" vertical="center"/>
    </xf>
    <xf numFmtId="0" fontId="20" fillId="2" borderId="7" xfId="0" applyFont="1" applyFill="1" applyBorder="1" applyAlignment="1">
      <alignment horizontal="center" vertical="center"/>
    </xf>
    <xf numFmtId="0" fontId="20" fillId="2" borderId="10" xfId="0" applyFont="1" applyFill="1" applyBorder="1" applyAlignment="1">
      <alignment horizontal="center" vertical="center"/>
    </xf>
    <xf numFmtId="167" fontId="20" fillId="4" borderId="73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25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21" xfId="0" applyNumberFormat="1" applyFont="1" applyFill="1" applyBorder="1" applyAlignment="1" applyProtection="1">
      <alignment horizontal="center" vertical="center"/>
      <protection locked="0" hidden="1"/>
    </xf>
    <xf numFmtId="167" fontId="20" fillId="0" borderId="13" xfId="0" applyNumberFormat="1" applyFont="1" applyBorder="1" applyAlignment="1" applyProtection="1">
      <alignment horizontal="center" vertical="center"/>
      <protection locked="0" hidden="1"/>
    </xf>
    <xf numFmtId="176" fontId="20" fillId="0" borderId="15" xfId="0" applyNumberFormat="1" applyFont="1" applyBorder="1" applyAlignment="1" applyProtection="1">
      <alignment horizontal="center" vertical="center"/>
      <protection locked="0" hidden="1"/>
    </xf>
    <xf numFmtId="167" fontId="20" fillId="0" borderId="12" xfId="0" applyNumberFormat="1" applyFont="1" applyBorder="1" applyAlignment="1" applyProtection="1">
      <alignment horizontal="center" vertical="center"/>
      <protection locked="0" hidden="1"/>
    </xf>
    <xf numFmtId="167" fontId="20" fillId="0" borderId="0" xfId="0" applyNumberFormat="1" applyFont="1" applyAlignment="1" applyProtection="1">
      <alignment horizontal="center" vertical="center"/>
      <protection locked="0" hidden="1"/>
    </xf>
    <xf numFmtId="167" fontId="20" fillId="0" borderId="15" xfId="0" applyNumberFormat="1" applyFont="1" applyBorder="1" applyAlignment="1" applyProtection="1">
      <alignment horizontal="center" vertical="center"/>
      <protection locked="0" hidden="1"/>
    </xf>
    <xf numFmtId="172" fontId="20" fillId="0" borderId="12" xfId="0" applyNumberFormat="1" applyFont="1" applyBorder="1" applyAlignment="1" applyProtection="1">
      <alignment horizontal="center" vertical="center"/>
      <protection locked="0" hidden="1"/>
    </xf>
    <xf numFmtId="176" fontId="20" fillId="0" borderId="11" xfId="0" applyNumberFormat="1" applyFont="1" applyBorder="1" applyAlignment="1" applyProtection="1">
      <alignment horizontal="center" vertical="center"/>
      <protection locked="0" hidden="1"/>
    </xf>
    <xf numFmtId="176" fontId="20" fillId="0" borderId="24" xfId="0" applyNumberFormat="1" applyFont="1" applyBorder="1" applyAlignment="1" applyProtection="1">
      <alignment horizontal="center" vertical="center"/>
      <protection locked="0" hidden="1"/>
    </xf>
    <xf numFmtId="164" fontId="2" fillId="0" borderId="16" xfId="0" applyNumberFormat="1" applyFont="1" applyBorder="1" applyAlignment="1" applyProtection="1">
      <alignment horizontal="center" vertical="center"/>
      <protection locked="0" hidden="1"/>
    </xf>
    <xf numFmtId="176" fontId="2" fillId="0" borderId="72" xfId="0" applyNumberFormat="1" applyFont="1" applyBorder="1" applyAlignment="1" applyProtection="1">
      <alignment horizontal="center" vertical="center"/>
      <protection locked="0" hidden="1"/>
    </xf>
    <xf numFmtId="176" fontId="2" fillId="0" borderId="8" xfId="0" applyNumberFormat="1" applyFont="1" applyBorder="1" applyAlignment="1" applyProtection="1">
      <alignment horizontal="center" vertical="center"/>
      <protection locked="0" hidden="1"/>
    </xf>
    <xf numFmtId="167" fontId="20" fillId="4" borderId="17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13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11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80" xfId="0" applyNumberFormat="1" applyFont="1" applyFill="1" applyBorder="1" applyAlignment="1" applyProtection="1">
      <alignment horizontal="center" vertical="center"/>
      <protection locked="0" hidden="1"/>
    </xf>
    <xf numFmtId="172" fontId="20" fillId="2" borderId="18" xfId="0" applyNumberFormat="1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0" fillId="4" borderId="84" xfId="0" applyFont="1" applyFill="1" applyBorder="1" applyAlignment="1" applyProtection="1">
      <alignment horizontal="center" vertical="center"/>
      <protection locked="0" hidden="1"/>
    </xf>
    <xf numFmtId="0" fontId="2" fillId="4" borderId="84" xfId="0" applyFont="1" applyFill="1" applyBorder="1" applyAlignment="1" applyProtection="1">
      <alignment vertical="center"/>
      <protection hidden="1"/>
    </xf>
    <xf numFmtId="167" fontId="20" fillId="4" borderId="79" xfId="0" applyNumberFormat="1" applyFont="1" applyFill="1" applyBorder="1" applyAlignment="1" applyProtection="1">
      <alignment horizontal="center" vertical="center"/>
      <protection locked="0" hidden="1"/>
    </xf>
    <xf numFmtId="0" fontId="20" fillId="0" borderId="85" xfId="0" applyFont="1" applyBorder="1" applyAlignment="1" applyProtection="1">
      <alignment horizontal="center" vertical="center"/>
      <protection hidden="1"/>
    </xf>
    <xf numFmtId="0" fontId="20" fillId="0" borderId="86" xfId="0" applyFont="1" applyBorder="1" applyAlignment="1" applyProtection="1">
      <alignment horizontal="center" vertical="center"/>
      <protection hidden="1"/>
    </xf>
    <xf numFmtId="0" fontId="20" fillId="2" borderId="3" xfId="0" applyFont="1" applyFill="1" applyBorder="1" applyAlignment="1">
      <alignment horizontal="center" vertical="center"/>
    </xf>
    <xf numFmtId="168" fontId="20" fillId="0" borderId="0" xfId="0" applyNumberFormat="1" applyFont="1"/>
    <xf numFmtId="0" fontId="20" fillId="0" borderId="0" xfId="0" applyFont="1" applyProtection="1">
      <protection hidden="1"/>
    </xf>
    <xf numFmtId="168" fontId="20" fillId="0" borderId="0" xfId="0" applyNumberFormat="1" applyFont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horizontal="center" vertical="center"/>
      <protection hidden="1"/>
    </xf>
    <xf numFmtId="0" fontId="20" fillId="0" borderId="3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0" fillId="2" borderId="6" xfId="0" applyFill="1" applyBorder="1" applyAlignment="1" applyProtection="1">
      <alignment horizontal="center" vertical="center"/>
      <protection hidden="1"/>
    </xf>
    <xf numFmtId="0" fontId="0" fillId="2" borderId="8" xfId="0" applyFill="1" applyBorder="1" applyAlignment="1" applyProtection="1">
      <alignment horizontal="center" vertical="center"/>
      <protection hidden="1"/>
    </xf>
    <xf numFmtId="0" fontId="0" fillId="2" borderId="7" xfId="0" applyFill="1" applyBorder="1" applyAlignment="1" applyProtection="1">
      <alignment horizontal="center" vertical="center"/>
      <protection hidden="1"/>
    </xf>
    <xf numFmtId="0" fontId="0" fillId="2" borderId="10" xfId="0" applyFill="1" applyBorder="1" applyAlignment="1" applyProtection="1">
      <alignment horizontal="center" vertical="center"/>
      <protection hidden="1"/>
    </xf>
    <xf numFmtId="172" fontId="20" fillId="2" borderId="20" xfId="0" applyNumberFormat="1" applyFont="1" applyFill="1" applyBorder="1" applyAlignment="1" applyProtection="1">
      <alignment horizontal="center" vertical="center"/>
      <protection hidden="1"/>
    </xf>
    <xf numFmtId="172" fontId="20" fillId="2" borderId="18" xfId="0" applyNumberFormat="1" applyFont="1" applyFill="1" applyBorder="1" applyAlignment="1" applyProtection="1">
      <alignment horizontal="center" vertical="center"/>
      <protection hidden="1"/>
    </xf>
    <xf numFmtId="176" fontId="20" fillId="2" borderId="18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20" fillId="2" borderId="81" xfId="0" applyFont="1" applyFill="1" applyBorder="1" applyAlignment="1" applyProtection="1">
      <alignment horizontal="center" vertical="center"/>
      <protection hidden="1"/>
    </xf>
    <xf numFmtId="0" fontId="20" fillId="2" borderId="52" xfId="0" applyFont="1" applyFill="1" applyBorder="1" applyAlignment="1" applyProtection="1">
      <alignment horizontal="center" vertical="center"/>
      <protection hidden="1"/>
    </xf>
    <xf numFmtId="0" fontId="20" fillId="2" borderId="82" xfId="0" applyFont="1" applyFill="1" applyBorder="1" applyAlignment="1" applyProtection="1">
      <alignment horizontal="center" vertical="center"/>
      <protection hidden="1"/>
    </xf>
    <xf numFmtId="0" fontId="20" fillId="2" borderId="80" xfId="0" applyFont="1" applyFill="1" applyBorder="1" applyAlignment="1" applyProtection="1">
      <alignment horizontal="center" vertical="center"/>
      <protection hidden="1"/>
    </xf>
    <xf numFmtId="0" fontId="20" fillId="3" borderId="81" xfId="0" applyFont="1" applyFill="1" applyBorder="1" applyAlignment="1" applyProtection="1">
      <alignment horizontal="center" vertical="center" wrapText="1"/>
      <protection hidden="1"/>
    </xf>
    <xf numFmtId="0" fontId="20" fillId="3" borderId="52" xfId="0" applyFont="1" applyFill="1" applyBorder="1" applyAlignment="1" applyProtection="1">
      <alignment horizontal="center" vertical="center" wrapText="1"/>
      <protection hidden="1"/>
    </xf>
    <xf numFmtId="0" fontId="20" fillId="3" borderId="82" xfId="0" applyFont="1" applyFill="1" applyBorder="1" applyAlignment="1" applyProtection="1">
      <alignment horizontal="center" vertical="center"/>
      <protection hidden="1"/>
    </xf>
    <xf numFmtId="0" fontId="20" fillId="3" borderId="52" xfId="0" applyFont="1" applyFill="1" applyBorder="1" applyAlignment="1" applyProtection="1">
      <alignment horizontal="center" vertical="center"/>
      <protection hidden="1"/>
    </xf>
    <xf numFmtId="0" fontId="20" fillId="3" borderId="82" xfId="0" applyFont="1" applyFill="1" applyBorder="1" applyAlignment="1" applyProtection="1">
      <alignment horizontal="center" vertical="center" wrapText="1"/>
      <protection hidden="1"/>
    </xf>
    <xf numFmtId="0" fontId="20" fillId="3" borderId="87" xfId="0" applyFont="1" applyFill="1" applyBorder="1" applyAlignment="1" applyProtection="1">
      <alignment horizontal="center" vertical="center"/>
      <protection hidden="1"/>
    </xf>
    <xf numFmtId="0" fontId="20" fillId="0" borderId="0" xfId="0" applyFont="1" applyAlignment="1" applyProtection="1">
      <alignment horizontal="left" vertical="center" shrinkToFit="1"/>
      <protection hidden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0" fontId="20" fillId="0" borderId="0" xfId="0" applyFont="1" applyAlignment="1">
      <alignment horizontal="left" vertical="center"/>
    </xf>
    <xf numFmtId="49" fontId="2" fillId="0" borderId="0" xfId="0" applyNumberFormat="1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170" fontId="1" fillId="0" borderId="0" xfId="0" applyNumberFormat="1" applyFont="1" applyAlignment="1">
      <alignment horizontal="left" vertical="center"/>
    </xf>
    <xf numFmtId="1" fontId="20" fillId="0" borderId="0" xfId="0" applyNumberFormat="1" applyFont="1" applyAlignment="1">
      <alignment vertical="center"/>
    </xf>
    <xf numFmtId="164" fontId="20" fillId="0" borderId="0" xfId="0" applyNumberFormat="1" applyFont="1" applyAlignment="1" applyProtection="1">
      <alignment horizontal="center" vertical="center"/>
      <protection hidden="1"/>
    </xf>
    <xf numFmtId="168" fontId="20" fillId="4" borderId="79" xfId="0" applyNumberFormat="1" applyFont="1" applyFill="1" applyBorder="1" applyAlignment="1" applyProtection="1">
      <alignment horizontal="center" vertical="center"/>
      <protection locked="0" hidden="1"/>
    </xf>
    <xf numFmtId="169" fontId="20" fillId="0" borderId="15" xfId="0" applyNumberFormat="1" applyFont="1" applyBorder="1" applyAlignment="1" applyProtection="1">
      <alignment horizontal="center" vertical="center"/>
      <protection locked="0" hidden="1"/>
    </xf>
    <xf numFmtId="1" fontId="20" fillId="0" borderId="85" xfId="0" applyNumberFormat="1" applyFont="1" applyBorder="1" applyAlignment="1" applyProtection="1">
      <alignment horizontal="center" vertical="center"/>
      <protection locked="0"/>
    </xf>
    <xf numFmtId="169" fontId="20" fillId="0" borderId="24" xfId="0" applyNumberFormat="1" applyFont="1" applyBorder="1" applyAlignment="1" applyProtection="1">
      <alignment horizontal="center" vertical="center"/>
      <protection locked="0" hidden="1"/>
    </xf>
    <xf numFmtId="1" fontId="20" fillId="0" borderId="86" xfId="0" applyNumberFormat="1" applyFont="1" applyBorder="1" applyAlignment="1" applyProtection="1">
      <alignment horizontal="center" vertical="center"/>
      <protection locked="0"/>
    </xf>
    <xf numFmtId="168" fontId="20" fillId="4" borderId="5" xfId="0" applyNumberFormat="1" applyFont="1" applyFill="1" applyBorder="1" applyAlignment="1" applyProtection="1">
      <alignment horizontal="center" vertical="center"/>
      <protection hidden="1"/>
    </xf>
    <xf numFmtId="167" fontId="20" fillId="4" borderId="73" xfId="0" applyNumberFormat="1" applyFont="1" applyFill="1" applyBorder="1" applyAlignment="1" applyProtection="1">
      <alignment horizontal="center" vertical="center"/>
      <protection hidden="1"/>
    </xf>
    <xf numFmtId="167" fontId="20" fillId="4" borderId="25" xfId="0" applyNumberFormat="1" applyFont="1" applyFill="1" applyBorder="1" applyAlignment="1" applyProtection="1">
      <alignment horizontal="center" vertical="center"/>
      <protection hidden="1"/>
    </xf>
    <xf numFmtId="167" fontId="20" fillId="4" borderId="21" xfId="0" applyNumberFormat="1" applyFont="1" applyFill="1" applyBorder="1" applyAlignment="1" applyProtection="1">
      <alignment horizontal="center" vertical="center"/>
      <protection hidden="1"/>
    </xf>
    <xf numFmtId="169" fontId="20" fillId="0" borderId="11" xfId="0" applyNumberFormat="1" applyFont="1" applyBorder="1" applyAlignment="1" applyProtection="1">
      <alignment horizontal="center" vertical="center"/>
      <protection hidden="1"/>
    </xf>
    <xf numFmtId="167" fontId="20" fillId="0" borderId="13" xfId="0" applyNumberFormat="1" applyFont="1" applyBorder="1" applyAlignment="1" applyProtection="1">
      <alignment horizontal="center" vertical="center"/>
      <protection hidden="1"/>
    </xf>
    <xf numFmtId="176" fontId="20" fillId="0" borderId="15" xfId="0" applyNumberFormat="1" applyFont="1" applyBorder="1" applyAlignment="1" applyProtection="1">
      <alignment horizontal="center" vertical="center"/>
      <protection hidden="1"/>
    </xf>
    <xf numFmtId="167" fontId="20" fillId="0" borderId="12" xfId="0" applyNumberFormat="1" applyFont="1" applyBorder="1" applyAlignment="1" applyProtection="1">
      <alignment horizontal="center" vertical="center"/>
      <protection hidden="1"/>
    </xf>
    <xf numFmtId="167" fontId="20" fillId="0" borderId="0" xfId="0" applyNumberFormat="1" applyFont="1" applyAlignment="1" applyProtection="1">
      <alignment horizontal="center" vertical="center"/>
      <protection hidden="1"/>
    </xf>
    <xf numFmtId="167" fontId="20" fillId="0" borderId="15" xfId="0" applyNumberFormat="1" applyFont="1" applyBorder="1" applyAlignment="1" applyProtection="1">
      <alignment horizontal="center" vertical="center"/>
      <protection hidden="1"/>
    </xf>
    <xf numFmtId="176" fontId="20" fillId="0" borderId="12" xfId="0" applyNumberFormat="1" applyFont="1" applyBorder="1" applyAlignment="1" applyProtection="1">
      <alignment horizontal="center" vertical="center"/>
      <protection hidden="1"/>
    </xf>
    <xf numFmtId="176" fontId="20" fillId="0" borderId="13" xfId="0" applyNumberFormat="1" applyFont="1" applyBorder="1" applyAlignment="1" applyProtection="1">
      <alignment horizontal="center" vertical="center"/>
      <protection hidden="1"/>
    </xf>
    <xf numFmtId="176" fontId="20" fillId="0" borderId="0" xfId="0" applyNumberFormat="1" applyFont="1" applyAlignment="1" applyProtection="1">
      <alignment horizontal="center" vertical="center"/>
      <protection hidden="1"/>
    </xf>
    <xf numFmtId="167" fontId="20" fillId="0" borderId="17" xfId="0" applyNumberFormat="1" applyFont="1" applyBorder="1" applyAlignment="1" applyProtection="1">
      <alignment horizontal="center" vertical="center"/>
      <protection hidden="1"/>
    </xf>
    <xf numFmtId="172" fontId="20" fillId="0" borderId="12" xfId="0" applyNumberFormat="1" applyFont="1" applyBorder="1" applyAlignment="1" applyProtection="1">
      <alignment horizontal="center" vertical="center"/>
      <protection hidden="1"/>
    </xf>
    <xf numFmtId="176" fontId="20" fillId="0" borderId="11" xfId="0" applyNumberFormat="1" applyFont="1" applyBorder="1" applyAlignment="1" applyProtection="1">
      <alignment horizontal="center" vertical="center"/>
      <protection hidden="1"/>
    </xf>
    <xf numFmtId="167" fontId="20" fillId="4" borderId="17" xfId="0" applyNumberFormat="1" applyFont="1" applyFill="1" applyBorder="1" applyAlignment="1" applyProtection="1">
      <alignment horizontal="center" vertical="center"/>
      <protection hidden="1"/>
    </xf>
    <xf numFmtId="167" fontId="20" fillId="4" borderId="13" xfId="0" applyNumberFormat="1" applyFont="1" applyFill="1" applyBorder="1" applyAlignment="1" applyProtection="1">
      <alignment horizontal="center" vertical="center"/>
      <protection hidden="1"/>
    </xf>
    <xf numFmtId="167" fontId="20" fillId="4" borderId="11" xfId="0" applyNumberFormat="1" applyFont="1" applyFill="1" applyBorder="1" applyAlignment="1" applyProtection="1">
      <alignment horizontal="center" vertical="center"/>
      <protection hidden="1"/>
    </xf>
    <xf numFmtId="167" fontId="20" fillId="4" borderId="80" xfId="0" applyNumberFormat="1" applyFont="1" applyFill="1" applyBorder="1" applyAlignment="1" applyProtection="1">
      <alignment horizontal="center" vertical="center"/>
      <protection hidden="1"/>
    </xf>
    <xf numFmtId="0" fontId="20" fillId="4" borderId="84" xfId="0" applyFont="1" applyFill="1" applyBorder="1" applyAlignment="1" applyProtection="1">
      <alignment horizontal="center" vertical="center"/>
      <protection hidden="1"/>
    </xf>
    <xf numFmtId="1" fontId="20" fillId="0" borderId="85" xfId="0" applyNumberFormat="1" applyFont="1" applyBorder="1" applyAlignment="1" applyProtection="1">
      <alignment horizontal="center" vertical="center"/>
      <protection hidden="1"/>
    </xf>
    <xf numFmtId="172" fontId="20" fillId="0" borderId="0" xfId="0" applyNumberFormat="1" applyFont="1" applyAlignment="1" applyProtection="1">
      <alignment horizontal="center" vertical="center"/>
      <protection hidden="1"/>
    </xf>
    <xf numFmtId="1" fontId="20" fillId="0" borderId="86" xfId="0" applyNumberFormat="1" applyFont="1" applyBorder="1" applyAlignment="1" applyProtection="1">
      <alignment horizontal="center" vertical="center"/>
      <protection hidden="1"/>
    </xf>
    <xf numFmtId="176" fontId="20" fillId="4" borderId="17" xfId="0" applyNumberFormat="1" applyFont="1" applyFill="1" applyBorder="1" applyAlignment="1" applyProtection="1">
      <alignment horizontal="center" vertical="center"/>
      <protection hidden="1"/>
    </xf>
    <xf numFmtId="176" fontId="20" fillId="4" borderId="13" xfId="0" applyNumberFormat="1" applyFont="1" applyFill="1" applyBorder="1" applyAlignment="1" applyProtection="1">
      <alignment horizontal="center" vertical="center"/>
      <protection hidden="1"/>
    </xf>
    <xf numFmtId="169" fontId="20" fillId="0" borderId="15" xfId="0" applyNumberFormat="1" applyFont="1" applyBorder="1" applyAlignment="1" applyProtection="1">
      <alignment horizontal="center" vertical="center"/>
      <protection hidden="1"/>
    </xf>
    <xf numFmtId="169" fontId="20" fillId="0" borderId="24" xfId="0" applyNumberFormat="1" applyFont="1" applyBorder="1" applyAlignment="1" applyProtection="1">
      <alignment horizontal="center" vertical="center"/>
      <protection hidden="1"/>
    </xf>
    <xf numFmtId="172" fontId="20" fillId="0" borderId="83" xfId="0" applyNumberFormat="1" applyFont="1" applyBorder="1" applyAlignment="1" applyProtection="1">
      <alignment horizontal="center" vertical="center"/>
      <protection locked="0" hidden="1"/>
    </xf>
    <xf numFmtId="176" fontId="20" fillId="0" borderId="90" xfId="0" applyNumberFormat="1" applyFont="1" applyBorder="1" applyAlignment="1" applyProtection="1">
      <alignment horizontal="center" vertical="center"/>
      <protection locked="0" hidden="1"/>
    </xf>
    <xf numFmtId="172" fontId="20" fillId="0" borderId="17" xfId="0" applyNumberFormat="1" applyFont="1" applyBorder="1" applyAlignment="1" applyProtection="1">
      <alignment horizontal="center" vertical="center"/>
      <protection locked="0" hidden="1"/>
    </xf>
    <xf numFmtId="176" fontId="20" fillId="0" borderId="91" xfId="0" applyNumberFormat="1" applyFont="1" applyBorder="1" applyAlignment="1" applyProtection="1">
      <alignment horizontal="center" vertical="center"/>
      <protection locked="0" hidden="1"/>
    </xf>
    <xf numFmtId="172" fontId="20" fillId="0" borderId="73" xfId="0" applyNumberFormat="1" applyFont="1" applyBorder="1" applyAlignment="1" applyProtection="1">
      <alignment horizontal="center" vertical="center"/>
      <protection locked="0" hidden="1"/>
    </xf>
    <xf numFmtId="167" fontId="20" fillId="0" borderId="3" xfId="0" applyNumberFormat="1" applyFont="1" applyBorder="1" applyAlignment="1" applyProtection="1">
      <alignment horizontal="center" vertical="center"/>
      <protection locked="0" hidden="1"/>
    </xf>
    <xf numFmtId="167" fontId="20" fillId="0" borderId="73" xfId="0" applyNumberFormat="1" applyFont="1" applyBorder="1" applyAlignment="1" applyProtection="1">
      <alignment horizontal="center" vertical="center"/>
      <protection locked="0" hidden="1"/>
    </xf>
    <xf numFmtId="0" fontId="2" fillId="4" borderId="1" xfId="0" applyFont="1" applyFill="1" applyBorder="1" applyAlignment="1" applyProtection="1">
      <alignment vertical="center"/>
      <protection hidden="1"/>
    </xf>
    <xf numFmtId="168" fontId="20" fillId="4" borderId="79" xfId="0" applyNumberFormat="1" applyFont="1" applyFill="1" applyBorder="1" applyAlignment="1" applyProtection="1">
      <alignment horizontal="center" vertical="center"/>
      <protection hidden="1"/>
    </xf>
    <xf numFmtId="1" fontId="20" fillId="0" borderId="85" xfId="0" applyNumberFormat="1" applyFont="1" applyBorder="1" applyAlignment="1">
      <alignment horizontal="center" vertical="center"/>
    </xf>
    <xf numFmtId="0" fontId="2" fillId="2" borderId="19" xfId="0" applyFont="1" applyFill="1" applyBorder="1" applyAlignment="1" applyProtection="1">
      <alignment horizontal="center" vertical="center"/>
      <protection hidden="1"/>
    </xf>
    <xf numFmtId="0" fontId="2" fillId="2" borderId="35" xfId="0" applyFont="1" applyFill="1" applyBorder="1" applyAlignment="1" applyProtection="1">
      <alignment horizontal="center" vertical="center"/>
      <protection hidden="1"/>
    </xf>
    <xf numFmtId="0" fontId="2" fillId="2" borderId="71" xfId="0" applyFont="1" applyFill="1" applyBorder="1" applyAlignment="1" applyProtection="1">
      <alignment horizontal="center" vertical="center"/>
      <protection hidden="1"/>
    </xf>
    <xf numFmtId="167" fontId="20" fillId="4" borderId="88" xfId="0" applyNumberFormat="1" applyFont="1" applyFill="1" applyBorder="1" applyAlignment="1" applyProtection="1">
      <alignment horizontal="center" vertical="center"/>
      <protection hidden="1"/>
    </xf>
    <xf numFmtId="176" fontId="20" fillId="0" borderId="42" xfId="0" applyNumberFormat="1" applyFont="1" applyBorder="1" applyAlignment="1" applyProtection="1">
      <alignment horizontal="center" vertical="center"/>
      <protection hidden="1"/>
    </xf>
    <xf numFmtId="176" fontId="20" fillId="2" borderId="89" xfId="0" applyNumberFormat="1" applyFont="1" applyFill="1" applyBorder="1" applyAlignment="1" applyProtection="1">
      <alignment horizontal="center" vertical="center"/>
      <protection hidden="1"/>
    </xf>
    <xf numFmtId="172" fontId="20" fillId="0" borderId="15" xfId="0" applyNumberFormat="1" applyFont="1" applyBorder="1" applyAlignment="1" applyProtection="1">
      <alignment horizontal="center" vertical="center"/>
      <protection hidden="1"/>
    </xf>
    <xf numFmtId="1" fontId="33" fillId="0" borderId="85" xfId="0" applyNumberFormat="1" applyFont="1" applyBorder="1" applyAlignment="1" applyProtection="1">
      <alignment horizontal="center" vertical="center"/>
      <protection hidden="1"/>
    </xf>
    <xf numFmtId="1" fontId="33" fillId="0" borderId="85" xfId="0" applyNumberFormat="1" applyFont="1" applyBorder="1" applyAlignment="1" applyProtection="1">
      <alignment horizontal="center" vertical="center" wrapText="1"/>
      <protection hidden="1"/>
    </xf>
    <xf numFmtId="169" fontId="33" fillId="0" borderId="15" xfId="0" applyNumberFormat="1" applyFont="1" applyBorder="1" applyAlignment="1" applyProtection="1">
      <alignment horizontal="center" vertical="center"/>
      <protection hidden="1"/>
    </xf>
    <xf numFmtId="1" fontId="34" fillId="0" borderId="85" xfId="0" applyNumberFormat="1" applyFont="1" applyBorder="1" applyAlignment="1" applyProtection="1">
      <alignment horizontal="center" vertical="center"/>
      <protection hidden="1"/>
    </xf>
    <xf numFmtId="0" fontId="20" fillId="2" borderId="39" xfId="0" applyFont="1" applyFill="1" applyBorder="1" applyAlignment="1" applyProtection="1">
      <alignment horizontal="center" vertical="center"/>
      <protection hidden="1"/>
    </xf>
    <xf numFmtId="0" fontId="33" fillId="0" borderId="85" xfId="0" applyFont="1" applyBorder="1" applyAlignment="1" applyProtection="1">
      <alignment horizontal="center" vertical="center"/>
      <protection hidden="1"/>
    </xf>
    <xf numFmtId="172" fontId="33" fillId="0" borderId="0" xfId="0" applyNumberFormat="1" applyFont="1" applyAlignment="1" applyProtection="1">
      <alignment horizontal="center" vertical="center"/>
      <protection hidden="1"/>
    </xf>
    <xf numFmtId="0" fontId="20" fillId="3" borderId="80" xfId="0" applyFont="1" applyFill="1" applyBorder="1" applyAlignment="1" applyProtection="1">
      <alignment horizontal="center" vertical="center" wrapText="1"/>
      <protection hidden="1"/>
    </xf>
    <xf numFmtId="176" fontId="20" fillId="0" borderId="14" xfId="0" applyNumberFormat="1" applyFont="1" applyBorder="1" applyAlignment="1" applyProtection="1">
      <alignment horizontal="center" vertical="center"/>
      <protection hidden="1"/>
    </xf>
    <xf numFmtId="176" fontId="20" fillId="4" borderId="94" xfId="0" applyNumberFormat="1" applyFont="1" applyFill="1" applyBorder="1" applyAlignment="1" applyProtection="1">
      <alignment horizontal="center" vertical="center"/>
      <protection hidden="1"/>
    </xf>
    <xf numFmtId="176" fontId="20" fillId="4" borderId="52" xfId="0" applyNumberFormat="1" applyFont="1" applyFill="1" applyBorder="1" applyAlignment="1" applyProtection="1">
      <alignment horizontal="center" vertical="center"/>
      <protection hidden="1"/>
    </xf>
    <xf numFmtId="176" fontId="20" fillId="4" borderId="80" xfId="0" applyNumberFormat="1" applyFont="1" applyFill="1" applyBorder="1" applyAlignment="1" applyProtection="1">
      <alignment horizontal="center" vertical="center"/>
      <protection hidden="1"/>
    </xf>
    <xf numFmtId="0" fontId="20" fillId="2" borderId="8" xfId="0" applyFont="1" applyFill="1" applyBorder="1" applyAlignment="1">
      <alignment horizontal="center" vertical="center" wrapText="1"/>
    </xf>
    <xf numFmtId="0" fontId="20" fillId="12" borderId="81" xfId="0" applyFont="1" applyFill="1" applyBorder="1" applyAlignment="1" applyProtection="1">
      <alignment horizontal="center" vertical="center" wrapText="1"/>
      <protection hidden="1"/>
    </xf>
    <xf numFmtId="0" fontId="20" fillId="0" borderId="3" xfId="0" applyFont="1" applyBorder="1" applyAlignment="1">
      <alignment horizontal="center" vertical="center"/>
    </xf>
    <xf numFmtId="172" fontId="20" fillId="0" borderId="0" xfId="0" applyNumberFormat="1" applyFont="1"/>
    <xf numFmtId="167" fontId="20" fillId="4" borderId="42" xfId="0" applyNumberFormat="1" applyFont="1" applyFill="1" applyBorder="1" applyAlignment="1" applyProtection="1">
      <alignment horizontal="center" vertical="center"/>
      <protection hidden="1"/>
    </xf>
    <xf numFmtId="176" fontId="2" fillId="0" borderId="10" xfId="0" applyNumberFormat="1" applyFont="1" applyBorder="1" applyAlignment="1" applyProtection="1">
      <alignment horizontal="center" vertical="center"/>
      <protection locked="0" hidden="1"/>
    </xf>
    <xf numFmtId="172" fontId="20" fillId="0" borderId="0" xfId="0" applyNumberFormat="1" applyFont="1" applyAlignment="1">
      <alignment horizontal="center" vertical="center"/>
    </xf>
    <xf numFmtId="167" fontId="20" fillId="4" borderId="97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87" xfId="0" applyNumberFormat="1" applyFont="1" applyFill="1" applyBorder="1" applyAlignment="1" applyProtection="1">
      <alignment horizontal="center" vertical="center"/>
      <protection hidden="1"/>
    </xf>
    <xf numFmtId="167" fontId="20" fillId="4" borderId="1" xfId="0" applyNumberFormat="1" applyFont="1" applyFill="1" applyBorder="1" applyAlignment="1" applyProtection="1">
      <alignment horizontal="center" vertical="center"/>
      <protection hidden="1"/>
    </xf>
    <xf numFmtId="167" fontId="20" fillId="4" borderId="98" xfId="0" applyNumberFormat="1" applyFont="1" applyFill="1" applyBorder="1" applyAlignment="1" applyProtection="1">
      <alignment horizontal="center" vertical="center"/>
      <protection hidden="1"/>
    </xf>
    <xf numFmtId="167" fontId="20" fillId="4" borderId="70" xfId="0" applyNumberFormat="1" applyFont="1" applyFill="1" applyBorder="1" applyAlignment="1" applyProtection="1">
      <alignment horizontal="center" vertical="center"/>
      <protection hidden="1"/>
    </xf>
    <xf numFmtId="167" fontId="20" fillId="4" borderId="2" xfId="0" applyNumberFormat="1" applyFont="1" applyFill="1" applyBorder="1" applyAlignment="1" applyProtection="1">
      <alignment horizontal="center" vertical="center"/>
      <protection hidden="1"/>
    </xf>
    <xf numFmtId="172" fontId="20" fillId="0" borderId="0" xfId="0" applyNumberFormat="1" applyFont="1" applyAlignment="1" applyProtection="1">
      <alignment horizontal="center" vertical="center"/>
      <protection locked="0" hidden="1"/>
    </xf>
    <xf numFmtId="164" fontId="2" fillId="0" borderId="95" xfId="0" applyNumberFormat="1" applyFont="1" applyBorder="1" applyAlignment="1" applyProtection="1">
      <alignment horizontal="center" vertical="center"/>
      <protection locked="0" hidden="1"/>
    </xf>
    <xf numFmtId="168" fontId="20" fillId="4" borderId="84" xfId="0" applyNumberFormat="1" applyFont="1" applyFill="1" applyBorder="1" applyAlignment="1" applyProtection="1">
      <alignment horizontal="center" vertical="center"/>
      <protection locked="0" hidden="1"/>
    </xf>
    <xf numFmtId="169" fontId="20" fillId="0" borderId="85" xfId="0" applyNumberFormat="1" applyFont="1" applyBorder="1" applyAlignment="1" applyProtection="1">
      <alignment horizontal="center" vertical="center"/>
      <protection locked="0" hidden="1"/>
    </xf>
    <xf numFmtId="169" fontId="20" fillId="0" borderId="12" xfId="0" applyNumberFormat="1" applyFont="1" applyBorder="1" applyAlignment="1" applyProtection="1">
      <alignment horizontal="center" vertical="center"/>
      <protection locked="0" hidden="1"/>
    </xf>
    <xf numFmtId="1" fontId="20" fillId="0" borderId="14" xfId="0" applyNumberFormat="1" applyFont="1" applyBorder="1" applyAlignment="1" applyProtection="1">
      <alignment horizontal="center" vertical="center"/>
      <protection locked="0"/>
    </xf>
    <xf numFmtId="169" fontId="20" fillId="0" borderId="85" xfId="0" applyNumberFormat="1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" fontId="20" fillId="0" borderId="12" xfId="0" applyNumberFormat="1" applyFont="1" applyBorder="1" applyAlignment="1" applyProtection="1">
      <alignment horizontal="center" vertical="center"/>
      <protection hidden="1"/>
    </xf>
    <xf numFmtId="1" fontId="20" fillId="0" borderId="12" xfId="0" applyNumberFormat="1" applyFont="1" applyBorder="1" applyAlignment="1" applyProtection="1">
      <alignment horizontal="center" vertical="center"/>
      <protection locked="0"/>
    </xf>
    <xf numFmtId="0" fontId="2" fillId="0" borderId="95" xfId="0" applyFont="1" applyBorder="1" applyAlignment="1" applyProtection="1">
      <alignment horizontal="center" vertical="center"/>
      <protection hidden="1"/>
    </xf>
    <xf numFmtId="0" fontId="2" fillId="2" borderId="18" xfId="0" applyFont="1" applyFill="1" applyBorder="1" applyAlignment="1" applyProtection="1">
      <alignment horizontal="center" vertical="center"/>
      <protection hidden="1"/>
    </xf>
    <xf numFmtId="1" fontId="35" fillId="0" borderId="85" xfId="0" applyNumberFormat="1" applyFont="1" applyBorder="1" applyAlignment="1" applyProtection="1">
      <alignment horizontal="center" vertical="center"/>
      <protection hidden="1"/>
    </xf>
    <xf numFmtId="1" fontId="35" fillId="0" borderId="85" xfId="0" applyNumberFormat="1" applyFont="1" applyBorder="1" applyAlignment="1" applyProtection="1">
      <alignment horizontal="center" vertical="center"/>
      <protection locked="0"/>
    </xf>
    <xf numFmtId="1" fontId="35" fillId="0" borderId="12" xfId="0" applyNumberFormat="1" applyFont="1" applyBorder="1" applyAlignment="1" applyProtection="1">
      <alignment horizontal="center" vertical="center"/>
      <protection hidden="1"/>
    </xf>
    <xf numFmtId="1" fontId="35" fillId="0" borderId="86" xfId="0" applyNumberFormat="1" applyFont="1" applyBorder="1" applyAlignment="1" applyProtection="1">
      <alignment horizontal="center" vertical="center"/>
      <protection hidden="1"/>
    </xf>
    <xf numFmtId="0" fontId="2" fillId="4" borderId="70" xfId="0" applyFont="1" applyFill="1" applyBorder="1" applyAlignment="1" applyProtection="1">
      <alignment horizontal="center" vertical="center"/>
      <protection hidden="1"/>
    </xf>
    <xf numFmtId="1" fontId="33" fillId="0" borderId="12" xfId="0" applyNumberFormat="1" applyFont="1" applyBorder="1" applyAlignment="1" applyProtection="1">
      <alignment horizontal="center" vertical="center"/>
      <protection hidden="1"/>
    </xf>
    <xf numFmtId="172" fontId="20" fillId="4" borderId="73" xfId="0" applyNumberFormat="1" applyFont="1" applyFill="1" applyBorder="1" applyAlignment="1" applyProtection="1">
      <alignment horizontal="center" vertical="center"/>
      <protection hidden="1"/>
    </xf>
    <xf numFmtId="172" fontId="20" fillId="4" borderId="25" xfId="0" applyNumberFormat="1" applyFont="1" applyFill="1" applyBorder="1" applyAlignment="1" applyProtection="1">
      <alignment horizontal="center" vertical="center"/>
      <protection hidden="1"/>
    </xf>
    <xf numFmtId="172" fontId="20" fillId="4" borderId="21" xfId="0" applyNumberFormat="1" applyFont="1" applyFill="1" applyBorder="1" applyAlignment="1" applyProtection="1">
      <alignment horizontal="center" vertical="center"/>
      <protection hidden="1"/>
    </xf>
    <xf numFmtId="172" fontId="20" fillId="4" borderId="79" xfId="0" applyNumberFormat="1" applyFont="1" applyFill="1" applyBorder="1" applyAlignment="1" applyProtection="1">
      <alignment horizontal="center" vertical="center"/>
      <protection hidden="1"/>
    </xf>
    <xf numFmtId="172" fontId="20" fillId="4" borderId="88" xfId="0" applyNumberFormat="1" applyFont="1" applyFill="1" applyBorder="1" applyAlignment="1" applyProtection="1">
      <alignment horizontal="center" vertical="center"/>
      <protection hidden="1"/>
    </xf>
    <xf numFmtId="172" fontId="20" fillId="0" borderId="17" xfId="0" applyNumberFormat="1" applyFont="1" applyBorder="1" applyAlignment="1" applyProtection="1">
      <alignment horizontal="center" vertical="center"/>
      <protection hidden="1"/>
    </xf>
    <xf numFmtId="172" fontId="20" fillId="0" borderId="13" xfId="0" applyNumberFormat="1" applyFont="1" applyBorder="1" applyAlignment="1" applyProtection="1">
      <alignment horizontal="center" vertical="center"/>
      <protection hidden="1"/>
    </xf>
    <xf numFmtId="172" fontId="20" fillId="0" borderId="42" xfId="0" applyNumberFormat="1" applyFont="1" applyBorder="1" applyAlignment="1" applyProtection="1">
      <alignment horizontal="center" vertical="center"/>
      <protection hidden="1"/>
    </xf>
    <xf numFmtId="172" fontId="33" fillId="0" borderId="17" xfId="0" applyNumberFormat="1" applyFont="1" applyBorder="1" applyAlignment="1" applyProtection="1">
      <alignment horizontal="center" vertical="center"/>
      <protection hidden="1"/>
    </xf>
    <xf numFmtId="172" fontId="33" fillId="0" borderId="12" xfId="0" applyNumberFormat="1" applyFont="1" applyBorder="1" applyAlignment="1" applyProtection="1">
      <alignment horizontal="center" vertical="center"/>
      <protection hidden="1"/>
    </xf>
    <xf numFmtId="172" fontId="33" fillId="0" borderId="13" xfId="0" applyNumberFormat="1" applyFont="1" applyBorder="1" applyAlignment="1" applyProtection="1">
      <alignment horizontal="center" vertical="center"/>
      <protection hidden="1"/>
    </xf>
    <xf numFmtId="172" fontId="2" fillId="0" borderId="95" xfId="0" applyNumberFormat="1" applyFont="1" applyBorder="1" applyAlignment="1" applyProtection="1">
      <alignment horizontal="center" vertical="center"/>
      <protection locked="0" hidden="1"/>
    </xf>
    <xf numFmtId="172" fontId="2" fillId="0" borderId="16" xfId="0" applyNumberFormat="1" applyFont="1" applyBorder="1" applyAlignment="1" applyProtection="1">
      <alignment horizontal="center" vertical="center"/>
      <protection locked="0" hidden="1"/>
    </xf>
    <xf numFmtId="172" fontId="20" fillId="4" borderId="17" xfId="0" applyNumberFormat="1" applyFont="1" applyFill="1" applyBorder="1" applyAlignment="1" applyProtection="1">
      <alignment horizontal="center" vertical="center"/>
      <protection hidden="1"/>
    </xf>
    <xf numFmtId="172" fontId="20" fillId="4" borderId="13" xfId="0" applyNumberFormat="1" applyFont="1" applyFill="1" applyBorder="1" applyAlignment="1" applyProtection="1">
      <alignment horizontal="center" vertical="center"/>
      <protection hidden="1"/>
    </xf>
    <xf numFmtId="172" fontId="20" fillId="4" borderId="11" xfId="0" applyNumberFormat="1" applyFont="1" applyFill="1" applyBorder="1" applyAlignment="1" applyProtection="1">
      <alignment horizontal="center" vertical="center"/>
      <protection hidden="1"/>
    </xf>
    <xf numFmtId="172" fontId="20" fillId="4" borderId="80" xfId="0" applyNumberFormat="1" applyFont="1" applyFill="1" applyBorder="1" applyAlignment="1" applyProtection="1">
      <alignment horizontal="center" vertical="center"/>
      <protection hidden="1"/>
    </xf>
    <xf numFmtId="172" fontId="20" fillId="4" borderId="96" xfId="0" applyNumberFormat="1" applyFont="1" applyFill="1" applyBorder="1" applyAlignment="1" applyProtection="1">
      <alignment horizontal="center" vertical="center"/>
      <protection hidden="1"/>
    </xf>
    <xf numFmtId="172" fontId="20" fillId="4" borderId="24" xfId="0" applyNumberFormat="1" applyFont="1" applyFill="1" applyBorder="1" applyAlignment="1" applyProtection="1">
      <alignment horizontal="center" vertical="center"/>
      <protection hidden="1"/>
    </xf>
    <xf numFmtId="172" fontId="20" fillId="0" borderId="3" xfId="0" applyNumberFormat="1" applyFont="1" applyBorder="1" applyAlignment="1" applyProtection="1">
      <alignment horizontal="center" vertical="center"/>
      <protection locked="0" hidden="1"/>
    </xf>
    <xf numFmtId="172" fontId="20" fillId="0" borderId="83" xfId="0" applyNumberFormat="1" applyFont="1" applyBorder="1" applyAlignment="1" applyProtection="1">
      <alignment horizontal="center" vertical="center"/>
      <protection hidden="1"/>
    </xf>
    <xf numFmtId="178" fontId="20" fillId="0" borderId="15" xfId="0" applyNumberFormat="1" applyFont="1" applyBorder="1" applyAlignment="1" applyProtection="1">
      <alignment horizontal="center" vertical="center"/>
      <protection hidden="1"/>
    </xf>
    <xf numFmtId="178" fontId="2" fillId="0" borderId="8" xfId="0" applyNumberFormat="1" applyFont="1" applyBorder="1" applyAlignment="1" applyProtection="1">
      <alignment horizontal="center" vertical="center"/>
      <protection locked="0" hidden="1"/>
    </xf>
    <xf numFmtId="178" fontId="20" fillId="0" borderId="90" xfId="0" applyNumberFormat="1" applyFont="1" applyBorder="1" applyAlignment="1" applyProtection="1">
      <alignment horizontal="center" vertical="center"/>
      <protection locked="0" hidden="1"/>
    </xf>
    <xf numFmtId="178" fontId="20" fillId="0" borderId="15" xfId="0" applyNumberFormat="1" applyFont="1" applyBorder="1" applyAlignment="1" applyProtection="1">
      <alignment horizontal="center" vertical="center"/>
      <protection locked="0" hidden="1"/>
    </xf>
    <xf numFmtId="178" fontId="20" fillId="0" borderId="24" xfId="0" applyNumberFormat="1" applyFont="1" applyBorder="1" applyAlignment="1" applyProtection="1">
      <alignment horizontal="center" vertical="center"/>
      <protection hidden="1"/>
    </xf>
    <xf numFmtId="176" fontId="20" fillId="0" borderId="15" xfId="0" applyNumberFormat="1" applyFont="1" applyBorder="1" applyProtection="1">
      <protection hidden="1"/>
    </xf>
    <xf numFmtId="176" fontId="20" fillId="0" borderId="0" xfId="0" applyNumberFormat="1" applyFont="1" applyProtection="1">
      <protection hidden="1"/>
    </xf>
    <xf numFmtId="176" fontId="20" fillId="0" borderId="11" xfId="0" applyNumberFormat="1" applyFont="1" applyBorder="1" applyProtection="1">
      <protection hidden="1"/>
    </xf>
    <xf numFmtId="176" fontId="20" fillId="2" borderId="20" xfId="0" applyNumberFormat="1" applyFont="1" applyFill="1" applyBorder="1" applyAlignment="1" applyProtection="1">
      <alignment horizontal="center" vertical="center"/>
      <protection hidden="1"/>
    </xf>
    <xf numFmtId="176" fontId="33" fillId="0" borderId="11" xfId="0" applyNumberFormat="1" applyFont="1" applyBorder="1" applyAlignment="1" applyProtection="1">
      <alignment horizontal="center" vertical="center"/>
      <protection hidden="1"/>
    </xf>
    <xf numFmtId="176" fontId="33" fillId="0" borderId="15" xfId="0" applyNumberFormat="1" applyFont="1" applyBorder="1" applyAlignment="1" applyProtection="1">
      <alignment horizontal="center" vertical="center"/>
      <protection hidden="1"/>
    </xf>
    <xf numFmtId="176" fontId="34" fillId="0" borderId="15" xfId="0" applyNumberFormat="1" applyFont="1" applyBorder="1" applyAlignment="1" applyProtection="1">
      <alignment horizontal="center" vertical="center"/>
      <protection hidden="1"/>
    </xf>
    <xf numFmtId="176" fontId="33" fillId="0" borderId="0" xfId="0" applyNumberFormat="1" applyFont="1" applyAlignment="1" applyProtection="1">
      <alignment horizontal="center" vertical="center"/>
      <protection hidden="1"/>
    </xf>
    <xf numFmtId="176" fontId="20" fillId="0" borderId="26" xfId="0" applyNumberFormat="1" applyFont="1" applyBorder="1" applyAlignment="1" applyProtection="1">
      <alignment horizontal="center" vertical="center"/>
      <protection hidden="1"/>
    </xf>
    <xf numFmtId="176" fontId="33" fillId="0" borderId="13" xfId="0" applyNumberFormat="1" applyFont="1" applyBorder="1" applyAlignment="1" applyProtection="1">
      <alignment horizontal="center" vertical="center"/>
      <protection hidden="1"/>
    </xf>
    <xf numFmtId="179" fontId="20" fillId="0" borderId="12" xfId="0" applyNumberFormat="1" applyFont="1" applyBorder="1" applyAlignment="1" applyProtection="1">
      <alignment horizontal="center" vertical="center"/>
      <protection locked="0" hidden="1"/>
    </xf>
    <xf numFmtId="179" fontId="20" fillId="0" borderId="13" xfId="0" applyNumberFormat="1" applyFont="1" applyBorder="1" applyAlignment="1" applyProtection="1">
      <alignment horizontal="center" vertical="center"/>
      <protection locked="0" hidden="1"/>
    </xf>
    <xf numFmtId="179" fontId="20" fillId="0" borderId="0" xfId="0" applyNumberFormat="1" applyFont="1" applyAlignment="1" applyProtection="1">
      <alignment horizontal="center" vertical="center"/>
      <protection locked="0" hidden="1"/>
    </xf>
    <xf numFmtId="179" fontId="20" fillId="0" borderId="15" xfId="0" applyNumberFormat="1" applyFont="1" applyBorder="1" applyAlignment="1" applyProtection="1">
      <alignment horizontal="center" vertical="center"/>
      <protection locked="0" hidden="1"/>
    </xf>
    <xf numFmtId="179" fontId="20" fillId="0" borderId="12" xfId="0" applyNumberFormat="1" applyFont="1" applyBorder="1" applyAlignment="1" applyProtection="1">
      <alignment horizontal="center" vertical="center"/>
      <protection hidden="1"/>
    </xf>
    <xf numFmtId="179" fontId="33" fillId="0" borderId="12" xfId="0" applyNumberFormat="1" applyFont="1" applyBorder="1" applyAlignment="1" applyProtection="1">
      <alignment horizontal="center" vertical="center"/>
      <protection locked="0" hidden="1"/>
    </xf>
    <xf numFmtId="179" fontId="20" fillId="0" borderId="13" xfId="0" applyNumberFormat="1" applyFont="1" applyBorder="1" applyAlignment="1" applyProtection="1">
      <alignment horizontal="center" vertical="center"/>
      <protection hidden="1"/>
    </xf>
    <xf numFmtId="179" fontId="20" fillId="0" borderId="0" xfId="0" applyNumberFormat="1" applyFont="1" applyAlignment="1" applyProtection="1">
      <alignment horizontal="center" vertical="center"/>
      <protection hidden="1"/>
    </xf>
    <xf numFmtId="179" fontId="20" fillId="0" borderId="15" xfId="0" applyNumberFormat="1" applyFont="1" applyBorder="1" applyAlignment="1" applyProtection="1">
      <alignment horizontal="center" vertical="center"/>
      <protection hidden="1"/>
    </xf>
    <xf numFmtId="179" fontId="20" fillId="4" borderId="17" xfId="0" applyNumberFormat="1" applyFont="1" applyFill="1" applyBorder="1" applyAlignment="1" applyProtection="1">
      <alignment horizontal="center" vertical="center"/>
      <protection hidden="1"/>
    </xf>
    <xf numFmtId="179" fontId="20" fillId="4" borderId="13" xfId="0" applyNumberFormat="1" applyFont="1" applyFill="1" applyBorder="1" applyAlignment="1" applyProtection="1">
      <alignment horizontal="center" vertical="center"/>
      <protection hidden="1"/>
    </xf>
    <xf numFmtId="179" fontId="20" fillId="4" borderId="11" xfId="0" applyNumberFormat="1" applyFont="1" applyFill="1" applyBorder="1" applyAlignment="1" applyProtection="1">
      <alignment horizontal="center" vertical="center"/>
      <protection hidden="1"/>
    </xf>
    <xf numFmtId="179" fontId="20" fillId="4" borderId="80" xfId="0" applyNumberFormat="1" applyFont="1" applyFill="1" applyBorder="1" applyAlignment="1" applyProtection="1">
      <alignment horizontal="center" vertical="center"/>
      <protection hidden="1"/>
    </xf>
    <xf numFmtId="179" fontId="20" fillId="0" borderId="83" xfId="0" applyNumberFormat="1" applyFont="1" applyBorder="1" applyAlignment="1" applyProtection="1">
      <alignment horizontal="center" vertical="center"/>
      <protection locked="0" hidden="1"/>
    </xf>
    <xf numFmtId="179" fontId="20" fillId="0" borderId="17" xfId="0" applyNumberFormat="1" applyFont="1" applyBorder="1" applyAlignment="1" applyProtection="1">
      <alignment horizontal="center" vertical="center"/>
      <protection hidden="1"/>
    </xf>
    <xf numFmtId="179" fontId="20" fillId="0" borderId="17" xfId="0" applyNumberFormat="1" applyFont="1" applyBorder="1" applyAlignment="1" applyProtection="1">
      <alignment horizontal="center" vertical="center"/>
      <protection locked="0" hidden="1"/>
    </xf>
    <xf numFmtId="179" fontId="2" fillId="0" borderId="16" xfId="0" applyNumberFormat="1" applyFont="1" applyBorder="1" applyAlignment="1" applyProtection="1">
      <alignment horizontal="center" vertical="center"/>
      <protection locked="0" hidden="1"/>
    </xf>
    <xf numFmtId="179" fontId="20" fillId="0" borderId="11" xfId="0" applyNumberFormat="1" applyFont="1" applyBorder="1" applyAlignment="1" applyProtection="1">
      <alignment horizontal="center" vertical="center"/>
      <protection locked="0" hidden="1"/>
    </xf>
    <xf numFmtId="179" fontId="20" fillId="0" borderId="11" xfId="0" applyNumberFormat="1" applyFont="1" applyBorder="1" applyAlignment="1" applyProtection="1">
      <alignment horizontal="center" vertical="center"/>
      <protection hidden="1"/>
    </xf>
    <xf numFmtId="179" fontId="20" fillId="0" borderId="0" xfId="0" applyNumberFormat="1" applyFont="1"/>
    <xf numFmtId="179" fontId="20" fillId="0" borderId="11" xfId="0" applyNumberFormat="1" applyFont="1" applyBorder="1"/>
    <xf numFmtId="179" fontId="20" fillId="0" borderId="13" xfId="0" applyNumberFormat="1" applyFont="1" applyBorder="1"/>
    <xf numFmtId="179" fontId="2" fillId="0" borderId="6" xfId="0" applyNumberFormat="1" applyFont="1" applyBorder="1" applyAlignment="1" applyProtection="1">
      <alignment horizontal="center" vertical="center"/>
      <protection locked="0" hidden="1"/>
    </xf>
    <xf numFmtId="179" fontId="2" fillId="0" borderId="95" xfId="0" applyNumberFormat="1" applyFont="1" applyBorder="1" applyAlignment="1" applyProtection="1">
      <alignment horizontal="center" vertical="center"/>
      <protection locked="0" hidden="1"/>
    </xf>
    <xf numFmtId="179" fontId="20" fillId="0" borderId="0" xfId="0" applyNumberFormat="1" applyFont="1" applyAlignment="1">
      <alignment horizontal="center"/>
    </xf>
    <xf numFmtId="178" fontId="20" fillId="0" borderId="3" xfId="0" applyNumberFormat="1" applyFont="1" applyBorder="1" applyAlignment="1" applyProtection="1">
      <alignment horizontal="center" vertical="center"/>
      <protection locked="0" hidden="1"/>
    </xf>
    <xf numFmtId="178" fontId="20" fillId="0" borderId="12" xfId="0" applyNumberFormat="1" applyFont="1" applyBorder="1" applyAlignment="1" applyProtection="1">
      <alignment horizontal="center" vertical="center"/>
      <protection locked="0" hidden="1"/>
    </xf>
    <xf numFmtId="178" fontId="20" fillId="0" borderId="12" xfId="0" applyNumberFormat="1" applyFont="1" applyBorder="1" applyAlignment="1">
      <alignment horizontal="center"/>
    </xf>
    <xf numFmtId="178" fontId="20" fillId="0" borderId="15" xfId="0" applyNumberFormat="1" applyFont="1" applyBorder="1" applyAlignment="1">
      <alignment horizontal="center"/>
    </xf>
    <xf numFmtId="178" fontId="20" fillId="0" borderId="17" xfId="0" applyNumberFormat="1" applyFont="1" applyBorder="1" applyAlignment="1" applyProtection="1">
      <alignment horizontal="center" vertical="center"/>
      <protection hidden="1"/>
    </xf>
    <xf numFmtId="178" fontId="20" fillId="0" borderId="12" xfId="0" applyNumberFormat="1" applyFont="1" applyBorder="1" applyAlignment="1" applyProtection="1">
      <alignment horizontal="center" vertical="center"/>
      <protection hidden="1"/>
    </xf>
    <xf numFmtId="178" fontId="20" fillId="0" borderId="13" xfId="0" applyNumberFormat="1" applyFont="1" applyBorder="1" applyAlignment="1" applyProtection="1">
      <alignment horizontal="center" vertical="center"/>
      <protection hidden="1"/>
    </xf>
    <xf numFmtId="178" fontId="20" fillId="0" borderId="0" xfId="0" applyNumberFormat="1" applyFont="1" applyAlignment="1" applyProtection="1">
      <alignment horizontal="center" vertical="center"/>
      <protection hidden="1"/>
    </xf>
    <xf numFmtId="178" fontId="20" fillId="0" borderId="14" xfId="0" applyNumberFormat="1" applyFont="1" applyBorder="1" applyAlignment="1" applyProtection="1">
      <alignment horizontal="center" vertical="center"/>
      <protection hidden="1"/>
    </xf>
    <xf numFmtId="0" fontId="0" fillId="0" borderId="22" xfId="0" applyBorder="1"/>
    <xf numFmtId="0" fontId="2" fillId="0" borderId="7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169" fontId="20" fillId="0" borderId="22" xfId="0" applyNumberFormat="1" applyFont="1" applyBorder="1" applyAlignment="1" applyProtection="1">
      <alignment horizontal="center" vertical="center"/>
      <protection locked="0" hidden="1"/>
    </xf>
    <xf numFmtId="0" fontId="20" fillId="0" borderId="22" xfId="0" applyFont="1" applyBorder="1" applyAlignment="1" applyProtection="1">
      <alignment horizontal="center" vertical="center"/>
      <protection hidden="1"/>
    </xf>
    <xf numFmtId="1" fontId="20" fillId="0" borderId="22" xfId="0" applyNumberFormat="1" applyFont="1" applyBorder="1" applyAlignment="1" applyProtection="1">
      <alignment horizontal="center" vertical="center"/>
      <protection hidden="1"/>
    </xf>
    <xf numFmtId="1" fontId="20" fillId="0" borderId="22" xfId="0" applyNumberFormat="1" applyFont="1" applyBorder="1" applyAlignment="1" applyProtection="1">
      <alignment horizontal="center" vertical="center"/>
      <protection locked="0"/>
    </xf>
    <xf numFmtId="1" fontId="35" fillId="0" borderId="22" xfId="0" applyNumberFormat="1" applyFont="1" applyBorder="1" applyAlignment="1" applyProtection="1">
      <alignment horizontal="center" vertical="center"/>
      <protection locked="0"/>
    </xf>
    <xf numFmtId="172" fontId="20" fillId="0" borderId="22" xfId="0" applyNumberFormat="1" applyFont="1" applyBorder="1" applyAlignment="1" applyProtection="1">
      <alignment horizontal="center" vertical="center"/>
      <protection locked="0" hidden="1"/>
    </xf>
    <xf numFmtId="176" fontId="20" fillId="0" borderId="22" xfId="0" applyNumberFormat="1" applyFont="1" applyBorder="1" applyAlignment="1" applyProtection="1">
      <alignment horizontal="center" vertical="center"/>
      <protection locked="0" hidden="1"/>
    </xf>
    <xf numFmtId="178" fontId="20" fillId="0" borderId="22" xfId="0" applyNumberFormat="1" applyFont="1" applyBorder="1" applyAlignment="1" applyProtection="1">
      <alignment horizontal="center" vertical="center"/>
      <protection locked="0" hidden="1"/>
    </xf>
    <xf numFmtId="169" fontId="20" fillId="0" borderId="22" xfId="0" applyNumberFormat="1" applyFont="1" applyBorder="1" applyAlignment="1" applyProtection="1">
      <alignment horizontal="center" vertical="center"/>
      <protection hidden="1"/>
    </xf>
    <xf numFmtId="1" fontId="35" fillId="0" borderId="22" xfId="0" applyNumberFormat="1" applyFont="1" applyBorder="1" applyAlignment="1" applyProtection="1">
      <alignment horizontal="center" vertical="center"/>
      <protection hidden="1"/>
    </xf>
    <xf numFmtId="172" fontId="20" fillId="0" borderId="22" xfId="0" applyNumberFormat="1" applyFont="1" applyBorder="1" applyAlignment="1" applyProtection="1">
      <alignment horizontal="center" vertical="center"/>
      <protection hidden="1"/>
    </xf>
    <xf numFmtId="176" fontId="20" fillId="0" borderId="22" xfId="0" applyNumberFormat="1" applyFont="1" applyBorder="1" applyProtection="1">
      <protection hidden="1"/>
    </xf>
    <xf numFmtId="178" fontId="20" fillId="0" borderId="22" xfId="0" applyNumberFormat="1" applyFont="1" applyBorder="1" applyAlignment="1" applyProtection="1">
      <alignment horizontal="center" vertical="center"/>
      <protection hidden="1"/>
    </xf>
    <xf numFmtId="176" fontId="20" fillId="0" borderId="22" xfId="0" applyNumberFormat="1" applyFont="1" applyBorder="1" applyAlignment="1" applyProtection="1">
      <alignment horizontal="center" vertical="center"/>
      <protection hidden="1"/>
    </xf>
    <xf numFmtId="179" fontId="20" fillId="0" borderId="22" xfId="0" applyNumberFormat="1" applyFont="1" applyBorder="1" applyAlignment="1" applyProtection="1">
      <alignment horizontal="center" vertical="center"/>
      <protection locked="0" hidden="1"/>
    </xf>
    <xf numFmtId="1" fontId="20" fillId="0" borderId="22" xfId="0" applyNumberFormat="1" applyFont="1" applyBorder="1" applyAlignment="1">
      <alignment horizontal="center" vertical="center"/>
    </xf>
    <xf numFmtId="179" fontId="20" fillId="0" borderId="22" xfId="0" applyNumberFormat="1" applyFont="1" applyBorder="1" applyAlignment="1" applyProtection="1">
      <alignment horizontal="center" vertical="center"/>
      <protection hidden="1"/>
    </xf>
    <xf numFmtId="169" fontId="20" fillId="0" borderId="25" xfId="0" applyNumberFormat="1" applyFont="1" applyBorder="1" applyAlignment="1" applyProtection="1">
      <alignment horizontal="center" vertical="center"/>
      <protection locked="0" hidden="1"/>
    </xf>
    <xf numFmtId="0" fontId="20" fillId="0" borderId="25" xfId="0" applyFont="1" applyBorder="1" applyAlignment="1" applyProtection="1">
      <alignment horizontal="center" vertical="center"/>
      <protection hidden="1"/>
    </xf>
    <xf numFmtId="1" fontId="20" fillId="0" borderId="25" xfId="0" applyNumberFormat="1" applyFont="1" applyBorder="1" applyAlignment="1" applyProtection="1">
      <alignment horizontal="center" vertical="center"/>
      <protection hidden="1"/>
    </xf>
    <xf numFmtId="1" fontId="20" fillId="0" borderId="25" xfId="0" applyNumberFormat="1" applyFont="1" applyBorder="1" applyAlignment="1" applyProtection="1">
      <alignment horizontal="center" vertical="center"/>
      <protection locked="0"/>
    </xf>
    <xf numFmtId="1" fontId="35" fillId="0" borderId="25" xfId="0" applyNumberFormat="1" applyFont="1" applyBorder="1" applyAlignment="1" applyProtection="1">
      <alignment horizontal="center" vertical="center"/>
      <protection locked="0"/>
    </xf>
    <xf numFmtId="172" fontId="20" fillId="0" borderId="25" xfId="0" applyNumberFormat="1" applyFont="1" applyBorder="1" applyAlignment="1" applyProtection="1">
      <alignment horizontal="center" vertical="center"/>
      <protection locked="0" hidden="1"/>
    </xf>
    <xf numFmtId="176" fontId="20" fillId="0" borderId="25" xfId="0" applyNumberFormat="1" applyFont="1" applyBorder="1" applyAlignment="1" applyProtection="1">
      <alignment horizontal="center" vertical="center"/>
      <protection locked="0" hidden="1"/>
    </xf>
    <xf numFmtId="178" fontId="20" fillId="0" borderId="25" xfId="0" applyNumberFormat="1" applyFont="1" applyBorder="1" applyAlignment="1" applyProtection="1">
      <alignment horizontal="center" vertical="center"/>
      <protection locked="0" hidden="1"/>
    </xf>
    <xf numFmtId="179" fontId="20" fillId="0" borderId="0" xfId="0" applyNumberFormat="1" applyFont="1" applyBorder="1" applyAlignment="1" applyProtection="1">
      <alignment horizontal="center" vertical="center"/>
      <protection locked="0" hidden="1"/>
    </xf>
    <xf numFmtId="0" fontId="20" fillId="2" borderId="82" xfId="0" applyFont="1" applyFill="1" applyBorder="1" applyAlignment="1">
      <alignment horizontal="center" vertical="center" wrapText="1"/>
    </xf>
    <xf numFmtId="172" fontId="20" fillId="0" borderId="0" xfId="0" applyNumberFormat="1" applyFont="1" applyBorder="1" applyAlignment="1" applyProtection="1">
      <alignment horizontal="center" vertical="center"/>
      <protection hidden="1"/>
    </xf>
    <xf numFmtId="172" fontId="20" fillId="4" borderId="0" xfId="0" applyNumberFormat="1" applyFont="1" applyFill="1" applyBorder="1" applyAlignment="1" applyProtection="1">
      <alignment horizontal="center" vertical="center"/>
      <protection hidden="1"/>
    </xf>
    <xf numFmtId="0" fontId="20" fillId="0" borderId="14" xfId="0" applyFont="1" applyBorder="1"/>
    <xf numFmtId="0" fontId="0" fillId="15" borderId="14" xfId="0" applyFill="1" applyBorder="1"/>
    <xf numFmtId="0" fontId="0" fillId="6" borderId="14" xfId="0" applyFill="1" applyBorder="1"/>
    <xf numFmtId="168" fontId="2" fillId="0" borderId="74" xfId="0" applyNumberFormat="1" applyFont="1" applyBorder="1" applyAlignment="1">
      <alignment vertical="center"/>
    </xf>
    <xf numFmtId="0" fontId="2" fillId="0" borderId="74" xfId="0" applyFont="1" applyBorder="1" applyAlignment="1" applyProtection="1">
      <alignment vertical="center"/>
      <protection hidden="1"/>
    </xf>
    <xf numFmtId="168" fontId="2" fillId="0" borderId="75" xfId="0" applyNumberFormat="1" applyFont="1" applyBorder="1" applyAlignment="1">
      <alignment vertical="center"/>
    </xf>
    <xf numFmtId="0" fontId="2" fillId="0" borderId="75" xfId="0" applyFont="1" applyBorder="1" applyAlignment="1" applyProtection="1">
      <alignment vertical="center"/>
      <protection hidden="1"/>
    </xf>
    <xf numFmtId="0" fontId="8" fillId="0" borderId="0" xfId="0" applyFont="1" applyAlignment="1">
      <alignment horizontal="center" vertical="center"/>
    </xf>
    <xf numFmtId="178" fontId="20" fillId="6" borderId="12" xfId="0" applyNumberFormat="1" applyFont="1" applyFill="1" applyBorder="1" applyAlignment="1" applyProtection="1">
      <alignment horizontal="center" vertical="center"/>
      <protection locked="0" hidden="1"/>
    </xf>
    <xf numFmtId="178" fontId="20" fillId="6" borderId="15" xfId="0" applyNumberFormat="1" applyFont="1" applyFill="1" applyBorder="1" applyAlignment="1" applyProtection="1">
      <alignment horizontal="center" vertical="center"/>
      <protection locked="0" hidden="1"/>
    </xf>
    <xf numFmtId="179" fontId="20" fillId="6" borderId="0" xfId="0" applyNumberFormat="1" applyFont="1" applyFill="1" applyAlignment="1" applyProtection="1">
      <alignment horizontal="center" vertical="center"/>
      <protection locked="0" hidden="1"/>
    </xf>
    <xf numFmtId="179" fontId="20" fillId="6" borderId="11" xfId="0" applyNumberFormat="1" applyFont="1" applyFill="1" applyBorder="1" applyAlignment="1" applyProtection="1">
      <alignment horizontal="center" vertical="center"/>
      <protection locked="0" hidden="1"/>
    </xf>
    <xf numFmtId="179" fontId="20" fillId="6" borderId="13" xfId="0" applyNumberFormat="1" applyFont="1" applyFill="1" applyBorder="1" applyAlignment="1" applyProtection="1">
      <alignment horizontal="center" vertical="center"/>
      <protection locked="0" hidden="1"/>
    </xf>
    <xf numFmtId="178" fontId="20" fillId="6" borderId="12" xfId="0" applyNumberFormat="1" applyFont="1" applyFill="1" applyBorder="1" applyAlignment="1" applyProtection="1">
      <alignment horizontal="center" vertical="center"/>
      <protection hidden="1"/>
    </xf>
    <xf numFmtId="178" fontId="20" fillId="6" borderId="13" xfId="0" applyNumberFormat="1" applyFont="1" applyFill="1" applyBorder="1" applyAlignment="1" applyProtection="1">
      <alignment horizontal="center" vertical="center"/>
      <protection hidden="1"/>
    </xf>
    <xf numFmtId="178" fontId="20" fillId="6" borderId="15" xfId="0" applyNumberFormat="1" applyFont="1" applyFill="1" applyBorder="1" applyAlignment="1" applyProtection="1">
      <alignment horizontal="center" vertical="center"/>
      <protection hidden="1"/>
    </xf>
    <xf numFmtId="0" fontId="20" fillId="6" borderId="14" xfId="0" applyFont="1" applyFill="1" applyBorder="1" applyProtection="1">
      <protection hidden="1"/>
    </xf>
    <xf numFmtId="172" fontId="2" fillId="0" borderId="12" xfId="0" applyNumberFormat="1" applyFont="1" applyBorder="1" applyAlignment="1" applyProtection="1">
      <alignment horizontal="center" vertical="center"/>
      <protection locked="0" hidden="1"/>
    </xf>
    <xf numFmtId="0" fontId="20" fillId="0" borderId="75" xfId="0" applyFont="1" applyBorder="1" applyAlignment="1">
      <alignment horizontal="center" vertical="center"/>
    </xf>
    <xf numFmtId="172" fontId="20" fillId="0" borderId="101" xfId="0" applyNumberFormat="1" applyFont="1" applyBorder="1" applyAlignment="1" applyProtection="1">
      <alignment horizontal="center" vertical="center"/>
      <protection hidden="1"/>
    </xf>
    <xf numFmtId="0" fontId="38" fillId="17" borderId="75" xfId="0" applyFont="1" applyFill="1" applyBorder="1" applyAlignment="1">
      <alignment horizontal="center" vertical="center"/>
    </xf>
    <xf numFmtId="0" fontId="38" fillId="17" borderId="75" xfId="0" applyFont="1" applyFill="1" applyBorder="1" applyAlignment="1" applyProtection="1">
      <alignment horizontal="center" vertical="center"/>
      <protection hidden="1"/>
    </xf>
    <xf numFmtId="0" fontId="38" fillId="17" borderId="75" xfId="0" applyFont="1" applyFill="1" applyBorder="1" applyAlignment="1" applyProtection="1">
      <alignment horizontal="center" vertical="center" wrapText="1"/>
      <protection hidden="1"/>
    </xf>
    <xf numFmtId="0" fontId="0" fillId="14" borderId="102" xfId="0" applyFont="1" applyFill="1" applyBorder="1" applyAlignment="1">
      <alignment horizontal="center" vertical="center"/>
    </xf>
    <xf numFmtId="0" fontId="0" fillId="14" borderId="92" xfId="0" applyFont="1" applyFill="1" applyBorder="1" applyAlignment="1">
      <alignment horizontal="center" vertical="center"/>
    </xf>
    <xf numFmtId="168" fontId="20" fillId="3" borderId="75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92" xfId="0" applyFont="1" applyBorder="1" applyAlignment="1">
      <alignment horizontal="center" vertical="center"/>
    </xf>
    <xf numFmtId="0" fontId="0" fillId="0" borderId="103" xfId="0" applyFont="1" applyBorder="1" applyAlignment="1">
      <alignment horizontal="center" vertical="center"/>
    </xf>
    <xf numFmtId="0" fontId="0" fillId="0" borderId="102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37" fillId="13" borderId="0" xfId="0" applyFont="1" applyFill="1" applyBorder="1" applyAlignment="1">
      <alignment horizontal="center" vertical="center"/>
    </xf>
    <xf numFmtId="44" fontId="2" fillId="12" borderId="12" xfId="0" applyNumberFormat="1" applyFont="1" applyFill="1" applyBorder="1" applyAlignment="1" applyProtection="1">
      <alignment horizontal="center" vertical="center"/>
      <protection locked="0" hidden="1"/>
    </xf>
    <xf numFmtId="44" fontId="2" fillId="12" borderId="0" xfId="0" applyNumberFormat="1" applyFont="1" applyFill="1" applyBorder="1" applyAlignment="1" applyProtection="1">
      <alignment horizontal="center" vertical="center"/>
      <protection locked="0" hidden="1"/>
    </xf>
    <xf numFmtId="44" fontId="2" fillId="11" borderId="18" xfId="0" applyNumberFormat="1" applyFont="1" applyFill="1" applyBorder="1" applyAlignment="1" applyProtection="1">
      <alignment horizontal="center" vertical="center"/>
      <protection locked="0" hidden="1"/>
    </xf>
    <xf numFmtId="44" fontId="2" fillId="11" borderId="35" xfId="0" applyNumberFormat="1" applyFont="1" applyFill="1" applyBorder="1" applyAlignment="1" applyProtection="1">
      <alignment horizontal="center" vertical="center"/>
      <protection locked="0" hidden="1"/>
    </xf>
    <xf numFmtId="44" fontId="2" fillId="11" borderId="71" xfId="0" applyNumberFormat="1" applyFont="1" applyFill="1" applyBorder="1" applyAlignment="1" applyProtection="1">
      <alignment horizontal="center" vertical="center"/>
      <protection locked="0" hidden="1"/>
    </xf>
    <xf numFmtId="172" fontId="29" fillId="18" borderId="81" xfId="0" applyNumberFormat="1" applyFont="1" applyFill="1" applyBorder="1" applyAlignment="1">
      <alignment horizontal="center" vertical="center"/>
    </xf>
    <xf numFmtId="172" fontId="29" fillId="18" borderId="82" xfId="0" applyNumberFormat="1" applyFont="1" applyFill="1" applyBorder="1" applyAlignment="1">
      <alignment horizontal="center" vertical="center"/>
    </xf>
    <xf numFmtId="172" fontId="29" fillId="18" borderId="18" xfId="0" applyNumberFormat="1" applyFont="1" applyFill="1" applyBorder="1" applyAlignment="1">
      <alignment horizontal="center"/>
    </xf>
    <xf numFmtId="172" fontId="29" fillId="18" borderId="71" xfId="0" applyNumberFormat="1" applyFont="1" applyFill="1" applyBorder="1" applyAlignment="1">
      <alignment horizontal="center"/>
    </xf>
    <xf numFmtId="0" fontId="2" fillId="0" borderId="81" xfId="0" applyFont="1" applyBorder="1" applyAlignment="1" applyProtection="1">
      <alignment horizontal="center" vertical="center"/>
      <protection hidden="1"/>
    </xf>
    <xf numFmtId="0" fontId="2" fillId="0" borderId="82" xfId="0" applyFont="1" applyBorder="1" applyAlignment="1" applyProtection="1">
      <alignment horizontal="center" vertical="center"/>
      <protection hidden="1"/>
    </xf>
    <xf numFmtId="0" fontId="2" fillId="0" borderId="99" xfId="0" applyFont="1" applyBorder="1" applyAlignment="1" applyProtection="1">
      <alignment horizontal="center" vertical="center"/>
      <protection hidden="1"/>
    </xf>
    <xf numFmtId="172" fontId="2" fillId="16" borderId="18" xfId="0" applyNumberFormat="1" applyFont="1" applyFill="1" applyBorder="1" applyAlignment="1">
      <alignment horizontal="center"/>
    </xf>
    <xf numFmtId="172" fontId="2" fillId="16" borderId="71" xfId="0" applyNumberFormat="1" applyFont="1" applyFill="1" applyBorder="1" applyAlignment="1">
      <alignment horizontal="center"/>
    </xf>
    <xf numFmtId="0" fontId="2" fillId="16" borderId="18" xfId="0" applyFont="1" applyFill="1" applyBorder="1" applyAlignment="1" applyProtection="1">
      <alignment horizontal="center" vertical="center"/>
      <protection hidden="1"/>
    </xf>
    <xf numFmtId="0" fontId="2" fillId="16" borderId="35" xfId="0" applyFont="1" applyFill="1" applyBorder="1" applyAlignment="1" applyProtection="1">
      <alignment horizontal="center" vertical="center"/>
      <protection hidden="1"/>
    </xf>
    <xf numFmtId="0" fontId="2" fillId="16" borderId="71" xfId="0" applyFont="1" applyFill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2" fillId="0" borderId="100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70" xfId="0" applyFont="1" applyBorder="1" applyAlignment="1" applyProtection="1">
      <alignment horizontal="center" vertical="center"/>
      <protection hidden="1"/>
    </xf>
    <xf numFmtId="0" fontId="2" fillId="0" borderId="93" xfId="0" applyFont="1" applyBorder="1" applyAlignment="1" applyProtection="1">
      <alignment horizontal="center" vertical="center"/>
      <protection hidden="1"/>
    </xf>
    <xf numFmtId="0" fontId="2" fillId="2" borderId="19" xfId="0" applyFont="1" applyFill="1" applyBorder="1" applyAlignment="1" applyProtection="1">
      <alignment horizontal="center" vertical="center"/>
      <protection hidden="1"/>
    </xf>
    <xf numFmtId="0" fontId="2" fillId="2" borderId="35" xfId="0" applyFont="1" applyFill="1" applyBorder="1" applyAlignment="1" applyProtection="1">
      <alignment horizontal="center" vertical="center"/>
      <protection hidden="1"/>
    </xf>
    <xf numFmtId="0" fontId="2" fillId="2" borderId="71" xfId="0" applyFont="1" applyFill="1" applyBorder="1" applyAlignment="1" applyProtection="1">
      <alignment horizontal="center" vertical="center"/>
      <protection hidden="1"/>
    </xf>
    <xf numFmtId="0" fontId="2" fillId="0" borderId="72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0" borderId="9" xfId="0" applyFont="1" applyBorder="1" applyAlignment="1" applyProtection="1">
      <alignment horizontal="center" vertical="center"/>
      <protection hidden="1"/>
    </xf>
    <xf numFmtId="0" fontId="2" fillId="0" borderId="74" xfId="0" applyFont="1" applyBorder="1" applyAlignment="1" applyProtection="1">
      <alignment horizontal="center" vertical="center"/>
      <protection hidden="1"/>
    </xf>
    <xf numFmtId="0" fontId="2" fillId="0" borderId="75" xfId="0" applyFont="1" applyBorder="1" applyAlignment="1" applyProtection="1">
      <alignment horizontal="center" vertical="center"/>
      <protection hidden="1"/>
    </xf>
    <xf numFmtId="168" fontId="2" fillId="0" borderId="74" xfId="0" applyNumberFormat="1" applyFont="1" applyBorder="1" applyAlignment="1" applyProtection="1">
      <alignment horizontal="center" vertical="center"/>
      <protection hidden="1"/>
    </xf>
    <xf numFmtId="168" fontId="2" fillId="0" borderId="75" xfId="0" applyNumberFormat="1" applyFont="1" applyBorder="1" applyAlignment="1" applyProtection="1">
      <alignment horizontal="center" vertical="center"/>
      <protection hidden="1"/>
    </xf>
    <xf numFmtId="0" fontId="20" fillId="0" borderId="81" xfId="0" applyFont="1" applyBorder="1" applyAlignment="1" applyProtection="1">
      <alignment horizontal="center" vertical="center"/>
      <protection hidden="1"/>
    </xf>
    <xf numFmtId="0" fontId="20" fillId="0" borderId="82" xfId="0" applyFont="1" applyBorder="1" applyAlignment="1" applyProtection="1">
      <alignment horizontal="center" vertical="center"/>
      <protection hidden="1"/>
    </xf>
    <xf numFmtId="172" fontId="28" fillId="0" borderId="35" xfId="0" applyNumberFormat="1" applyFont="1" applyBorder="1" applyAlignment="1" applyProtection="1">
      <alignment horizontal="center" vertical="center"/>
      <protection hidden="1"/>
    </xf>
    <xf numFmtId="172" fontId="28" fillId="0" borderId="71" xfId="0" applyNumberFormat="1" applyFont="1" applyBorder="1" applyAlignment="1" applyProtection="1">
      <alignment horizontal="center" vertical="center"/>
      <protection hidden="1"/>
    </xf>
    <xf numFmtId="0" fontId="20" fillId="0" borderId="71" xfId="0" applyFont="1" applyBorder="1" applyAlignment="1" applyProtection="1">
      <alignment horizontal="center" vertical="center"/>
      <protection hidden="1"/>
    </xf>
    <xf numFmtId="172" fontId="28" fillId="0" borderId="18" xfId="0" applyNumberFormat="1" applyFont="1" applyBorder="1" applyAlignment="1" applyProtection="1">
      <alignment horizontal="center" vertical="center"/>
      <protection hidden="1"/>
    </xf>
    <xf numFmtId="0" fontId="20" fillId="0" borderId="70" xfId="0" applyFont="1" applyBorder="1" applyAlignment="1" applyProtection="1">
      <alignment horizontal="center" vertical="center"/>
      <protection hidden="1"/>
    </xf>
    <xf numFmtId="0" fontId="20" fillId="0" borderId="2" xfId="0" applyFont="1" applyBorder="1" applyAlignment="1" applyProtection="1">
      <alignment horizontal="center" vertical="center"/>
      <protection hidden="1"/>
    </xf>
    <xf numFmtId="0" fontId="2" fillId="0" borderId="18" xfId="0" applyFont="1" applyBorder="1" applyAlignment="1" applyProtection="1">
      <alignment horizontal="center" vertical="center"/>
      <protection hidden="1"/>
    </xf>
    <xf numFmtId="0" fontId="2" fillId="0" borderId="35" xfId="0" applyFont="1" applyBorder="1" applyAlignment="1" applyProtection="1">
      <alignment horizontal="center" vertical="center"/>
      <protection hidden="1"/>
    </xf>
    <xf numFmtId="0" fontId="2" fillId="0" borderId="71" xfId="0" applyFont="1" applyBorder="1" applyAlignment="1" applyProtection="1">
      <alignment horizontal="center" vertical="center"/>
      <protection hidden="1"/>
    </xf>
    <xf numFmtId="172" fontId="2" fillId="2" borderId="18" xfId="0" applyNumberFormat="1" applyFont="1" applyFill="1" applyBorder="1" applyAlignment="1" applyProtection="1">
      <alignment horizontal="center" vertical="center"/>
      <protection hidden="1"/>
    </xf>
    <xf numFmtId="172" fontId="2" fillId="2" borderId="35" xfId="0" applyNumberFormat="1" applyFont="1" applyFill="1" applyBorder="1" applyAlignment="1" applyProtection="1">
      <alignment horizontal="center" vertical="center"/>
      <protection hidden="1"/>
    </xf>
    <xf numFmtId="172" fontId="2" fillId="2" borderId="71" xfId="0" applyNumberFormat="1" applyFont="1" applyFill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72" fontId="32" fillId="2" borderId="18" xfId="0" applyNumberFormat="1" applyFont="1" applyFill="1" applyBorder="1" applyAlignment="1" applyProtection="1">
      <alignment horizontal="center" vertical="center"/>
      <protection hidden="1"/>
    </xf>
    <xf numFmtId="172" fontId="32" fillId="2" borderId="71" xfId="0" applyNumberFormat="1" applyFont="1" applyFill="1" applyBorder="1" applyAlignment="1" applyProtection="1">
      <alignment horizontal="center" vertical="center"/>
      <protection hidden="1"/>
    </xf>
    <xf numFmtId="0" fontId="2" fillId="2" borderId="18" xfId="0" applyFont="1" applyFill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70" xfId="0" applyFont="1" applyBorder="1" applyAlignment="1">
      <alignment horizontal="center" vertical="center"/>
    </xf>
    <xf numFmtId="168" fontId="2" fillId="0" borderId="74" xfId="0" applyNumberFormat="1" applyFont="1" applyBorder="1" applyAlignment="1">
      <alignment horizontal="center" vertical="center"/>
    </xf>
    <xf numFmtId="168" fontId="2" fillId="0" borderId="75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0" fontId="20" fillId="0" borderId="81" xfId="0" applyFont="1" applyBorder="1" applyAlignment="1">
      <alignment horizontal="center" vertical="center"/>
    </xf>
    <xf numFmtId="0" fontId="20" fillId="0" borderId="82" xfId="0" applyFont="1" applyBorder="1" applyAlignment="1">
      <alignment horizontal="center" vertical="center"/>
    </xf>
    <xf numFmtId="0" fontId="20" fillId="0" borderId="71" xfId="0" applyFont="1" applyBorder="1" applyAlignment="1">
      <alignment horizontal="center" vertical="center"/>
    </xf>
    <xf numFmtId="172" fontId="2" fillId="2" borderId="35" xfId="0" applyNumberFormat="1" applyFont="1" applyFill="1" applyBorder="1" applyAlignment="1">
      <alignment horizontal="center" vertical="center"/>
    </xf>
    <xf numFmtId="172" fontId="2" fillId="2" borderId="71" xfId="0" applyNumberFormat="1" applyFont="1" applyFill="1" applyBorder="1" applyAlignment="1">
      <alignment horizontal="center" vertical="center"/>
    </xf>
    <xf numFmtId="172" fontId="32" fillId="2" borderId="18" xfId="0" applyNumberFormat="1" applyFont="1" applyFill="1" applyBorder="1" applyAlignment="1">
      <alignment horizontal="center" vertical="center"/>
    </xf>
    <xf numFmtId="172" fontId="32" fillId="2" borderId="71" xfId="0" applyNumberFormat="1" applyFont="1" applyFill="1" applyBorder="1" applyAlignment="1">
      <alignment horizontal="center" vertical="center"/>
    </xf>
    <xf numFmtId="0" fontId="2" fillId="0" borderId="53" xfId="0" applyFont="1" applyBorder="1" applyAlignment="1" applyProtection="1">
      <alignment horizontal="center" vertical="center"/>
      <protection hidden="1"/>
    </xf>
    <xf numFmtId="0" fontId="2" fillId="2" borderId="7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72" fontId="2" fillId="2" borderId="18" xfId="0" applyNumberFormat="1" applyFont="1" applyFill="1" applyBorder="1" applyAlignment="1">
      <alignment horizontal="center" vertical="center"/>
    </xf>
    <xf numFmtId="0" fontId="20" fillId="0" borderId="18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10" fillId="0" borderId="61" xfId="0" applyFont="1" applyBorder="1" applyAlignment="1">
      <alignment horizontal="right" vertical="center"/>
    </xf>
    <xf numFmtId="0" fontId="10" fillId="0" borderId="56" xfId="0" applyFont="1" applyBorder="1" applyAlignment="1">
      <alignment horizontal="right" vertical="center"/>
    </xf>
    <xf numFmtId="0" fontId="10" fillId="0" borderId="66" xfId="0" applyFont="1" applyBorder="1" applyAlignment="1">
      <alignment horizontal="right"/>
    </xf>
    <xf numFmtId="0" fontId="10" fillId="0" borderId="67" xfId="0" applyFont="1" applyBorder="1" applyAlignment="1">
      <alignment horizontal="right"/>
    </xf>
    <xf numFmtId="0" fontId="10" fillId="0" borderId="31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33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54" xfId="0" applyFont="1" applyBorder="1" applyAlignment="1">
      <alignment horizontal="right" vertical="center"/>
    </xf>
    <xf numFmtId="0" fontId="10" fillId="0" borderId="55" xfId="0" applyFont="1" applyBorder="1" applyAlignment="1">
      <alignment horizontal="right" vertical="center"/>
    </xf>
    <xf numFmtId="14" fontId="10" fillId="0" borderId="31" xfId="0" applyNumberFormat="1" applyFont="1" applyBorder="1" applyAlignment="1">
      <alignment horizontal="right" vertical="center"/>
    </xf>
    <xf numFmtId="0" fontId="10" fillId="0" borderId="14" xfId="0" applyFont="1" applyBorder="1" applyAlignment="1">
      <alignment horizontal="right" vertical="center"/>
    </xf>
    <xf numFmtId="0" fontId="10" fillId="0" borderId="60" xfId="0" applyFont="1" applyBorder="1" applyAlignment="1">
      <alignment horizontal="right" vertical="center"/>
    </xf>
    <xf numFmtId="0" fontId="1" fillId="0" borderId="0" xfId="0" applyFont="1" applyAlignment="1">
      <alignment horizontal="left" vertical="center"/>
    </xf>
    <xf numFmtId="0" fontId="19" fillId="0" borderId="0" xfId="0" applyFont="1" applyAlignment="1" applyProtection="1">
      <alignment horizontal="center" vertical="center" shrinkToFit="1"/>
      <protection hidden="1"/>
    </xf>
    <xf numFmtId="0" fontId="20" fillId="0" borderId="0" xfId="0" applyFont="1" applyAlignment="1">
      <alignment horizontal="left" vertical="center" wrapText="1"/>
    </xf>
    <xf numFmtId="0" fontId="20" fillId="0" borderId="0" xfId="0" applyFont="1" applyAlignment="1" applyProtection="1">
      <alignment horizontal="left" vertical="center" shrinkToFit="1"/>
      <protection hidden="1"/>
    </xf>
    <xf numFmtId="14" fontId="22" fillId="0" borderId="0" xfId="1" applyNumberFormat="1" applyFont="1" applyAlignment="1" applyProtection="1">
      <alignment horizontal="left" vertical="center"/>
    </xf>
    <xf numFmtId="0" fontId="20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0" fontId="2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6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7" fillId="11" borderId="76" xfId="0" applyFont="1" applyFill="1" applyBorder="1" applyAlignment="1">
      <alignment horizontal="center"/>
    </xf>
    <xf numFmtId="0" fontId="27" fillId="11" borderId="77" xfId="0" applyFont="1" applyFill="1" applyBorder="1" applyAlignment="1">
      <alignment horizontal="center"/>
    </xf>
    <xf numFmtId="0" fontId="27" fillId="11" borderId="78" xfId="0" applyFont="1" applyFill="1" applyBorder="1" applyAlignment="1">
      <alignment horizontal="center"/>
    </xf>
    <xf numFmtId="177" fontId="27" fillId="11" borderId="76" xfId="0" applyNumberFormat="1" applyFont="1" applyFill="1" applyBorder="1" applyAlignment="1">
      <alignment horizontal="center"/>
    </xf>
    <xf numFmtId="177" fontId="27" fillId="11" borderId="78" xfId="0" applyNumberFormat="1" applyFont="1" applyFill="1" applyBorder="1" applyAlignment="1">
      <alignment horizontal="center"/>
    </xf>
    <xf numFmtId="171" fontId="27" fillId="11" borderId="76" xfId="0" applyNumberFormat="1" applyFont="1" applyFill="1" applyBorder="1" applyAlignment="1">
      <alignment horizontal="center"/>
    </xf>
    <xf numFmtId="171" fontId="27" fillId="11" borderId="78" xfId="0" applyNumberFormat="1" applyFont="1" applyFill="1" applyBorder="1" applyAlignment="1">
      <alignment horizontal="center"/>
    </xf>
    <xf numFmtId="14" fontId="27" fillId="11" borderId="76" xfId="0" applyNumberFormat="1" applyFont="1" applyFill="1" applyBorder="1" applyAlignment="1">
      <alignment horizontal="center"/>
    </xf>
    <xf numFmtId="14" fontId="27" fillId="11" borderId="78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53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9" formatCode="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9" formatCode="0.00&quot;€&quot;;\-0;;@"/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9" formatCode="0.00&quot;€&quot;;\-0;;@"/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9" formatCode="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9" formatCode="0.00&quot;€&quot;;\-0;;@"/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8" formatCode="\-0.00&quot;€&quot;;\-0;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6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9" formatCode="0.00&quot;€&quot;;\-0;;@"/>
      <alignment horizontal="center" vertical="center" textRotation="0" wrapText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9" formatCode="dd/mm/yyyy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9" formatCode="dd/mm/yyyy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1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1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E4E1"/>
      <color rgb="FFF2DCDB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358140</xdr:colOff>
      <xdr:row>0</xdr:row>
      <xdr:rowOff>60960</xdr:rowOff>
    </xdr:from>
    <xdr:to>
      <xdr:col>2</xdr:col>
      <xdr:colOff>426720</xdr:colOff>
      <xdr:row>1</xdr:row>
      <xdr:rowOff>0</xdr:rowOff>
    </xdr:to>
    <xdr:sp macro="[0]!Appel_Formulaire" textlink="">
      <xdr:nvSpPr>
        <xdr:cNvPr id="2" name="Organigramme : Alternative 1"/>
        <xdr:cNvSpPr/>
      </xdr:nvSpPr>
      <xdr:spPr>
        <a:xfrm>
          <a:off x="358140" y="60960"/>
          <a:ext cx="1402080" cy="57912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APPEL FORMULAIRE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DE GESTION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32838" name="CommandButton1" hidden="1">
          <a:extLst>
            <a:ext uri="{63B3BB69-23CF-44E3-9099-C40C66FF867C}">
              <a14:compatExt xmlns:a14="http://schemas.microsoft.com/office/drawing/2010/main" spid="_x0000_s32838"/>
            </a:ext>
            <a:ext uri="{FF2B5EF4-FFF2-40B4-BE49-F238E27FC236}">
              <a16:creationId xmlns="" xmlns:a16="http://schemas.microsoft.com/office/drawing/2014/main" id="{00000000-0008-0000-0200-0000468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0</xdr:col>
      <xdr:colOff>47625</xdr:colOff>
      <xdr:row>0</xdr:row>
      <xdr:rowOff>57150</xdr:rowOff>
    </xdr:from>
    <xdr:to>
      <xdr:col>0</xdr:col>
      <xdr:colOff>619125</xdr:colOff>
      <xdr:row>0</xdr:row>
      <xdr:rowOff>361950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59163B3A-0C90-4C21-8D6A-87B4281AAFA4}"/>
            </a:ext>
          </a:extLst>
        </xdr:cNvPr>
        <xdr:cNvSpPr/>
      </xdr:nvSpPr>
      <xdr:spPr>
        <a:xfrm>
          <a:off x="47625" y="5715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38100</xdr:rowOff>
    </xdr:from>
    <xdr:to>
      <xdr:col>0</xdr:col>
      <xdr:colOff>685800</xdr:colOff>
      <xdr:row>0</xdr:row>
      <xdr:rowOff>352425</xdr:rowOff>
    </xdr:to>
    <xdr:sp macro="" textlink="">
      <xdr:nvSpPr>
        <xdr:cNvPr id="40961" name="CommandButton1" hidden="1">
          <a:extLst>
            <a:ext uri="{63B3BB69-23CF-44E3-9099-C40C66FF867C}">
              <a14:compatExt xmlns:a14="http://schemas.microsoft.com/office/drawing/2010/main" spid="_x0000_s40961"/>
            </a:ext>
            <a:ext uri="{FF2B5EF4-FFF2-40B4-BE49-F238E27FC236}">
              <a16:creationId xmlns="" xmlns:a16="http://schemas.microsoft.com/office/drawing/2014/main" id="{00000000-0008-0000-0300-000001A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123825</xdr:colOff>
      <xdr:row>0</xdr:row>
      <xdr:rowOff>66675</xdr:rowOff>
    </xdr:from>
    <xdr:to>
      <xdr:col>0</xdr:col>
      <xdr:colOff>695325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417D4F44-1B84-455D-A379-F42664717BA5}"/>
            </a:ext>
          </a:extLst>
        </xdr:cNvPr>
        <xdr:cNvSpPr/>
      </xdr:nvSpPr>
      <xdr:spPr>
        <a:xfrm>
          <a:off x="1238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=""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85725</xdr:colOff>
      <xdr:row>0</xdr:row>
      <xdr:rowOff>66675</xdr:rowOff>
    </xdr:from>
    <xdr:to>
      <xdr:col>0</xdr:col>
      <xdr:colOff>657225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5753B3E6-F4D3-4387-8578-C1675910328B}"/>
            </a:ext>
          </a:extLst>
        </xdr:cNvPr>
        <xdr:cNvSpPr/>
      </xdr:nvSpPr>
      <xdr:spPr>
        <a:xfrm>
          <a:off x="857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3009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00000000-0008-0000-0500-000001A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CB7448-E2EA-4844-857B-B14DCAB23201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4033" name="CommandButton1" hidden="1">
          <a:extLst>
            <a:ext uri="{63B3BB69-23CF-44E3-9099-C40C66FF867C}">
              <a14:compatExt xmlns:a14="http://schemas.microsoft.com/office/drawing/2010/main" spid="_x0000_s44033"/>
            </a:ext>
            <a:ext uri="{FF2B5EF4-FFF2-40B4-BE49-F238E27FC236}">
              <a16:creationId xmlns="" xmlns:a16="http://schemas.microsoft.com/office/drawing/2014/main" id="{00000000-0008-0000-0600-000001A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EF4A0413-EBD7-4D8C-B343-EE64E8CA8E3B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51ED7C5D-AA19-4E13-A934-F4627BCB66F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5057" name="CommandButton1" hidden="1">
          <a:extLst>
            <a:ext uri="{63B3BB69-23CF-44E3-9099-C40C66FF867C}">
              <a14:compatExt xmlns:a14="http://schemas.microsoft.com/office/drawing/2010/main" spid="_x0000_s45057"/>
            </a:ext>
            <a:ext uri="{FF2B5EF4-FFF2-40B4-BE49-F238E27FC236}">
              <a16:creationId xmlns="" xmlns:a16="http://schemas.microsoft.com/office/drawing/2014/main" id="{00000000-0008-0000-0700-000001B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FF29C928-B792-4150-81B3-DDEBA5509CE8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CD79C2A9-1433-4AC5-BB95-8F91EA17F2F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6081" name="CommandButton1" hidden="1">
          <a:extLst>
            <a:ext uri="{63B3BB69-23CF-44E3-9099-C40C66FF867C}">
              <a14:compatExt xmlns:a14="http://schemas.microsoft.com/office/drawing/2010/main" spid="_x0000_s46081"/>
            </a:ext>
            <a:ext uri="{FF2B5EF4-FFF2-40B4-BE49-F238E27FC236}">
              <a16:creationId xmlns="" xmlns:a16="http://schemas.microsoft.com/office/drawing/2014/main" id="{00000000-0008-0000-0800-000001B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D8DEDD2A-8D26-410C-803C-043153A2C18A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B8B92542-DBBF-4AEF-9D18-ACBAD5AAEF1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7105" name="CommandButton1" hidden="1">
          <a:extLst>
            <a:ext uri="{63B3BB69-23CF-44E3-9099-C40C66FF867C}">
              <a14:compatExt xmlns:a14="http://schemas.microsoft.com/office/drawing/2010/main" spid="_x0000_s47105"/>
            </a:ext>
            <a:ext uri="{FF2B5EF4-FFF2-40B4-BE49-F238E27FC236}">
              <a16:creationId xmlns="" xmlns:a16="http://schemas.microsoft.com/office/drawing/2014/main" id="{00000000-0008-0000-0900-000001B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25E6A05E-7585-44F9-AC11-3F795B774B0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539F400F-9B06-4D22-A06E-6DF095358E2B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48129" name="CommandButton1" hidden="1">
          <a:extLst>
            <a:ext uri="{63B3BB69-23CF-44E3-9099-C40C66FF867C}">
              <a14:compatExt xmlns:a14="http://schemas.microsoft.com/office/drawing/2010/main" spid="_x0000_s48129"/>
            </a:ext>
            <a:ext uri="{FF2B5EF4-FFF2-40B4-BE49-F238E27FC236}">
              <a16:creationId xmlns="" xmlns:a16="http://schemas.microsoft.com/office/drawing/2014/main" id="{00000000-0008-0000-0A00-000001B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E999DB0F-F5D9-4A74-B11B-210E86965E68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48772518-A2AC-4C49-B4DA-D2667278FB53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9153" name="CommandButton1" hidden="1">
          <a:extLst>
            <a:ext uri="{63B3BB69-23CF-44E3-9099-C40C66FF867C}">
              <a14:compatExt xmlns:a14="http://schemas.microsoft.com/office/drawing/2010/main" spid="_x0000_s49153"/>
            </a:ext>
            <a:ext uri="{FF2B5EF4-FFF2-40B4-BE49-F238E27FC236}">
              <a16:creationId xmlns="" xmlns:a16="http://schemas.microsoft.com/office/drawing/2014/main" id="{00000000-0008-0000-0B00-000001C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B43EF226-A9AC-4406-B966-626E865496C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51F47696-5D62-430D-A04A-51FC23CC9A9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0177" name="CommandButton1" hidden="1">
          <a:extLst>
            <a:ext uri="{63B3BB69-23CF-44E3-9099-C40C66FF867C}">
              <a14:compatExt xmlns:a14="http://schemas.microsoft.com/office/drawing/2010/main" spid="_x0000_s50177"/>
            </a:ext>
            <a:ext uri="{FF2B5EF4-FFF2-40B4-BE49-F238E27FC236}">
              <a16:creationId xmlns="" xmlns:a16="http://schemas.microsoft.com/office/drawing/2014/main" id="{00000000-0008-0000-0C00-000001C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0AB0557F-6072-4666-B488-A899F5D0D64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BB5B675E-057F-4165-BCEA-F8EB942B5EFB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1201" name="CommandButton1" hidden="1">
          <a:extLst>
            <a:ext uri="{63B3BB69-23CF-44E3-9099-C40C66FF867C}">
              <a14:compatExt xmlns:a14="http://schemas.microsoft.com/office/drawing/2010/main" spid="_x0000_s51201"/>
            </a:ext>
            <a:ext uri="{FF2B5EF4-FFF2-40B4-BE49-F238E27FC236}">
              <a16:creationId xmlns="" xmlns:a16="http://schemas.microsoft.com/office/drawing/2014/main" id="{00000000-0008-0000-0D00-000001C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4E1B1438-63F6-45B3-8D11-9AA65F95E54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8CD738A4-4322-4D4C-9E77-C331C90F0DFA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2225" name="CommandButton1" hidden="1">
          <a:extLst>
            <a:ext uri="{63B3BB69-23CF-44E3-9099-C40C66FF867C}">
              <a14:compatExt xmlns:a14="http://schemas.microsoft.com/office/drawing/2010/main" spid="_x0000_s52225"/>
            </a:ext>
            <a:ext uri="{FF2B5EF4-FFF2-40B4-BE49-F238E27FC236}">
              <a16:creationId xmlns="" xmlns:a16="http://schemas.microsoft.com/office/drawing/2014/main" id="{00000000-0008-0000-1800-000001C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3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="" xmlns:a16="http://schemas.microsoft.com/office/drawing/2014/main" id="{115DF27E-8326-44C4-965C-0676E2BAABB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4" name="Flèche : gauch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54C1D0DA-4DCF-44CE-9071-081A69CD110D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136524</xdr:colOff>
      <xdr:row>0</xdr:row>
      <xdr:rowOff>21556</xdr:rowOff>
    </xdr:from>
    <xdr:to>
      <xdr:col>4</xdr:col>
      <xdr:colOff>1114425</xdr:colOff>
      <xdr:row>5</xdr:row>
      <xdr:rowOff>188640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13499" y="21556"/>
          <a:ext cx="1768476" cy="1262459"/>
        </a:xfrm>
        <a:prstGeom prst="rect">
          <a:avLst/>
        </a:prstGeom>
      </xdr:spPr>
    </xdr:pic>
    <xdr:clientData/>
  </xdr:twoCellAnchor>
  <xdr:twoCellAnchor editAs="oneCell">
    <xdr:from>
      <xdr:col>8</xdr:col>
      <xdr:colOff>174624</xdr:colOff>
      <xdr:row>0</xdr:row>
      <xdr:rowOff>12031</xdr:rowOff>
    </xdr:from>
    <xdr:to>
      <xdr:col>9</xdr:col>
      <xdr:colOff>1152525</xdr:colOff>
      <xdr:row>5</xdr:row>
      <xdr:rowOff>179115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F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81124" y="12031"/>
          <a:ext cx="1768476" cy="1262459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4</xdr:col>
      <xdr:colOff>625263</xdr:colOff>
      <xdr:row>8</xdr:row>
      <xdr:rowOff>9525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57150"/>
          <a:ext cx="2863638" cy="1552575"/>
        </a:xfrm>
        <a:prstGeom prst="rect">
          <a:avLst/>
        </a:prstGeom>
      </xdr:spPr>
    </xdr:pic>
    <xdr:clientData/>
  </xdr:twoCellAnchor>
  <xdr:twoCellAnchor editAs="oneCell">
    <xdr:from>
      <xdr:col>3</xdr:col>
      <xdr:colOff>264320</xdr:colOff>
      <xdr:row>41</xdr:row>
      <xdr:rowOff>18184</xdr:rowOff>
    </xdr:from>
    <xdr:to>
      <xdr:col>6</xdr:col>
      <xdr:colOff>500496</xdr:colOff>
      <xdr:row>45</xdr:row>
      <xdr:rowOff>15817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1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045295">
          <a:off x="2035970" y="8219209"/>
          <a:ext cx="1979251" cy="797733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0</xdr:row>
      <xdr:rowOff>66674</xdr:rowOff>
    </xdr:from>
    <xdr:to>
      <xdr:col>6</xdr:col>
      <xdr:colOff>657225</xdr:colOff>
      <xdr:row>39</xdr:row>
      <xdr:rowOff>9525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200-000002000000}"/>
            </a:ext>
          </a:extLst>
        </xdr:cNvPr>
        <xdr:cNvSpPr/>
      </xdr:nvSpPr>
      <xdr:spPr>
        <a:xfrm>
          <a:off x="66674" y="66674"/>
          <a:ext cx="5162551" cy="9277351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MCB_V4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re"/>
      <sheetName val="Membres"/>
      <sheetName val="Novembre 2021"/>
      <sheetName val="Décembre 2021"/>
      <sheetName val="Janvier 2022"/>
      <sheetName val="Février 2022"/>
      <sheetName val="Mars 2022"/>
      <sheetName val="Avril 2022"/>
      <sheetName val="Mai 2022"/>
      <sheetName val="Juin 2022"/>
      <sheetName val="Juillet 2022"/>
      <sheetName val="Août 2022"/>
      <sheetName val="Septembre 2022"/>
      <sheetName val="Octobre 2022"/>
      <sheetName val="Novembre 2022"/>
      <sheetName val="Bilan Financier 2022"/>
      <sheetName val="Bilan Financier"/>
      <sheetName val="Attestation"/>
      <sheetName val="Fiche membres"/>
      <sheetName val="Data"/>
      <sheetName val="Data2"/>
      <sheetName val="Feuil2"/>
      <sheetName val="Bilan Financier 2021_2022"/>
      <sheetName val="AMCB_V4.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id="2" name="T_Data" displayName="T_Data" ref="A5:W47" totalsRowShown="0" headerRowDxfId="193" headerRowBorderDxfId="192" tableBorderDxfId="191">
  <autoFilter ref="A5:W47"/>
  <tableColumns count="23">
    <tableColumn id="23" name="ID" dataDxfId="190"/>
    <tableColumn id="1" name="DATES" dataDxfId="189"/>
    <tableColumn id="2" name="CODES" dataDxfId="188">
      <calculatedColumnFormula>IFERROR(INDEX(Data!$B$2:$B$28,MATCH(D6,Data!$A$2:$A$28,0)),"")</calculatedColumnFormula>
    </tableColumn>
    <tableColumn id="3" name="LIBELLES" dataDxfId="187"/>
    <tableColumn id="4" name="Désignations" dataDxfId="186"/>
    <tableColumn id="5" name="P" dataDxfId="185"/>
    <tableColumn id="6" name="BQUE CR" dataDxfId="184"/>
    <tableColumn id="7" name="BQUE DB" dataDxfId="183"/>
    <tableColumn id="8" name="CAISSE CR" dataDxfId="182"/>
    <tableColumn id="9" name="CAISSE DB" dataDxfId="181"/>
    <tableColumn id="10" name="Cotisations" dataDxfId="180"/>
    <tableColumn id="11" name="Subventions" dataDxfId="179"/>
    <tableColumn id="12" name="Dons" dataDxfId="178"/>
    <tableColumn id="13" name="Ventes Club" dataDxfId="177"/>
    <tableColumn id="14" name="Divers" dataDxfId="176"/>
    <tableColumn id="15" name="Fourn. admin." dataDxfId="175"/>
    <tableColumn id="16" name="Frais postaux" dataDxfId="174"/>
    <tableColumn id="17" name="Déplacements" dataDxfId="173"/>
    <tableColumn id="18" name="Assurances" dataDxfId="172"/>
    <tableColumn id="19" name="Achats matériels" dataDxfId="171"/>
    <tableColumn id="20" name="Locations" dataDxfId="170"/>
    <tableColumn id="21" name="Frais divers" dataDxfId="169"/>
    <tableColumn id="22" name="Achats Club" dataDxfId="168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4" name="T_Comptes" displayName="T_Comptes" ref="A1:B28" totalsRowShown="0" headerRowDxfId="6" tableBorderDxfId="5">
  <autoFilter ref="A1:B28"/>
  <tableColumns count="2">
    <tableColumn id="1" name="LIBELLES" dataDxfId="4"/>
    <tableColumn id="2" name="CODE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W47"/>
  <sheetViews>
    <sheetView tabSelected="1" zoomScaleNormal="100" workbookViewId="0">
      <pane ySplit="5" topLeftCell="A27" activePane="bottomLeft" state="frozen"/>
      <selection pane="bottomLeft" activeCell="K6" sqref="K6"/>
    </sheetView>
  </sheetViews>
  <sheetFormatPr baseColWidth="10" defaultRowHeight="14.4" x14ac:dyDescent="0.3"/>
  <cols>
    <col min="1" max="1" width="7.88671875" customWidth="1"/>
    <col min="3" max="3" width="6.77734375" customWidth="1"/>
    <col min="4" max="4" width="40.44140625" customWidth="1"/>
    <col min="5" max="5" width="53.5546875" customWidth="1"/>
    <col min="6" max="6" width="4.88671875" customWidth="1"/>
    <col min="7" max="7" width="11.77734375" customWidth="1"/>
    <col min="9" max="9" width="11.77734375" customWidth="1"/>
    <col min="10" max="10" width="13.33203125" customWidth="1"/>
    <col min="11" max="11" width="14.33203125" customWidth="1"/>
    <col min="13" max="13" width="14.109375" customWidth="1"/>
    <col min="15" max="15" width="15.88671875" customWidth="1"/>
    <col min="16" max="16" width="15.21875" customWidth="1"/>
    <col min="17" max="17" width="16.109375" customWidth="1"/>
    <col min="18" max="18" width="13.21875" customWidth="1"/>
    <col min="19" max="19" width="18.33203125" customWidth="1"/>
    <col min="20" max="20" width="11.6640625" customWidth="1"/>
    <col min="21" max="21" width="13.33203125" customWidth="1"/>
    <col min="22" max="22" width="13.88671875" customWidth="1"/>
  </cols>
  <sheetData>
    <row r="1" spans="1:23" ht="50.4" customHeight="1" thickBot="1" x14ac:dyDescent="0.35">
      <c r="D1" s="432" t="s">
        <v>177</v>
      </c>
    </row>
    <row r="2" spans="1:23" ht="20.399999999999999" customHeight="1" thickBot="1" x14ac:dyDescent="0.4">
      <c r="D2" s="465" t="s">
        <v>178</v>
      </c>
      <c r="E2" s="466"/>
      <c r="F2" s="467"/>
      <c r="G2" s="463">
        <v>380.44</v>
      </c>
      <c r="H2" s="464"/>
      <c r="I2" s="461">
        <v>470.39</v>
      </c>
      <c r="J2" s="462"/>
    </row>
    <row r="3" spans="1:23" ht="16.2" thickBot="1" x14ac:dyDescent="0.35">
      <c r="D3" s="470" t="s">
        <v>28</v>
      </c>
      <c r="E3" s="471"/>
      <c r="F3" s="472"/>
      <c r="G3" s="468">
        <f>G2+G4-H4</f>
        <v>1650.51</v>
      </c>
      <c r="H3" s="469"/>
      <c r="I3" s="468">
        <f>I2+I4-J4</f>
        <v>144.73000000000002</v>
      </c>
      <c r="J3" s="469"/>
      <c r="K3" s="458" t="s">
        <v>17</v>
      </c>
      <c r="L3" s="459"/>
      <c r="M3" s="459"/>
      <c r="N3" s="459"/>
      <c r="O3" s="460"/>
      <c r="P3" s="456" t="s">
        <v>18</v>
      </c>
      <c r="Q3" s="457"/>
      <c r="R3" s="457"/>
      <c r="S3" s="457"/>
      <c r="T3" s="457"/>
      <c r="U3" s="457"/>
      <c r="V3" s="457"/>
      <c r="W3" s="457"/>
    </row>
    <row r="4" spans="1:23" ht="15.6" x14ac:dyDescent="0.3">
      <c r="A4" s="428"/>
      <c r="B4" s="428"/>
      <c r="C4" s="429"/>
      <c r="D4" s="473" t="s">
        <v>27</v>
      </c>
      <c r="E4" s="474"/>
      <c r="F4" s="475"/>
      <c r="G4" s="442">
        <f>SUM(T_Data[BQUE CR])</f>
        <v>1824</v>
      </c>
      <c r="H4" s="442">
        <f>SUM(T_Data[BQUE DB])</f>
        <v>553.93000000000006</v>
      </c>
      <c r="I4" s="442">
        <f>SUM(T_Data[CAISSE CR])</f>
        <v>478.6</v>
      </c>
      <c r="J4" s="442">
        <f>SUM(T_Data[CAISSE DB])</f>
        <v>804.26</v>
      </c>
      <c r="K4" s="442">
        <f>SUM(T_Data[Cotisations])</f>
        <v>1165</v>
      </c>
      <c r="L4" s="442">
        <f>SUM(T_Data[Subventions])</f>
        <v>0</v>
      </c>
      <c r="M4" s="442">
        <f>SUM(T_Data[Dons])</f>
        <v>385</v>
      </c>
      <c r="N4" s="442">
        <f>SUM(T_Data[Ventes Club])</f>
        <v>84</v>
      </c>
      <c r="O4" s="442">
        <f>SUM(T_Data[Divers])</f>
        <v>533.6</v>
      </c>
      <c r="P4" s="442">
        <f>SUM(T_Data[Fourn. admin.])</f>
        <v>45</v>
      </c>
      <c r="Q4" s="442">
        <f>SUM(T_Data[Frais postaux])</f>
        <v>0</v>
      </c>
      <c r="R4" s="442">
        <f>SUM(T_Data[Déplacements])</f>
        <v>0</v>
      </c>
      <c r="S4" s="442">
        <f>SUM(T_Data[Assurances])</f>
        <v>170.33</v>
      </c>
      <c r="T4" s="442">
        <f>SUM(T_Data[Achats matériels])</f>
        <v>120</v>
      </c>
      <c r="U4" s="442">
        <f>SUM(T_Data[Locations])</f>
        <v>300</v>
      </c>
      <c r="V4" s="442">
        <f>SUM(T_Data[Frais divers])</f>
        <v>722.8599999999999</v>
      </c>
      <c r="W4" s="442">
        <f>SUM(T_Data[Achats Club])</f>
        <v>0</v>
      </c>
    </row>
    <row r="5" spans="1:23" ht="31.8" thickBot="1" x14ac:dyDescent="0.35">
      <c r="A5" s="450" t="s">
        <v>179</v>
      </c>
      <c r="B5" s="430" t="s">
        <v>19</v>
      </c>
      <c r="C5" s="430" t="s">
        <v>0</v>
      </c>
      <c r="D5" s="431" t="s">
        <v>20</v>
      </c>
      <c r="E5" s="431" t="s">
        <v>85</v>
      </c>
      <c r="F5" s="431" t="s">
        <v>122</v>
      </c>
      <c r="G5" s="443" t="s">
        <v>224</v>
      </c>
      <c r="H5" s="443" t="s">
        <v>225</v>
      </c>
      <c r="I5" s="443" t="s">
        <v>223</v>
      </c>
      <c r="J5" s="443" t="s">
        <v>222</v>
      </c>
      <c r="K5" s="445" t="s">
        <v>107</v>
      </c>
      <c r="L5" s="445" t="s">
        <v>108</v>
      </c>
      <c r="M5" s="445" t="s">
        <v>2</v>
      </c>
      <c r="N5" s="446" t="s">
        <v>120</v>
      </c>
      <c r="O5" s="445" t="s">
        <v>69</v>
      </c>
      <c r="P5" s="447" t="s">
        <v>26</v>
      </c>
      <c r="Q5" s="447" t="s">
        <v>9</v>
      </c>
      <c r="R5" s="446" t="s">
        <v>86</v>
      </c>
      <c r="S5" s="446" t="s">
        <v>8</v>
      </c>
      <c r="T5" s="447" t="s">
        <v>4</v>
      </c>
      <c r="U5" s="446" t="s">
        <v>6</v>
      </c>
      <c r="V5" s="447" t="s">
        <v>13</v>
      </c>
      <c r="W5" s="447" t="s">
        <v>119</v>
      </c>
    </row>
    <row r="6" spans="1:23" ht="15.6" x14ac:dyDescent="0.3">
      <c r="A6" s="308" t="s">
        <v>180</v>
      </c>
      <c r="B6" s="231">
        <v>45234</v>
      </c>
      <c r="C6" s="188">
        <f>IFERROR(INDEX(Data!$B$2:$B$28,MATCH(D6,Data!$A$2:$A$28,0)),"")</f>
        <v>7560</v>
      </c>
      <c r="D6" s="256" t="s">
        <v>146</v>
      </c>
      <c r="E6" s="314" t="s">
        <v>126</v>
      </c>
      <c r="F6" s="318" t="s">
        <v>127</v>
      </c>
      <c r="G6" s="305"/>
      <c r="H6" s="168"/>
      <c r="I6" s="172">
        <v>135</v>
      </c>
      <c r="J6" s="347"/>
      <c r="K6" s="249" t="s">
        <v>227</v>
      </c>
      <c r="L6" s="329" t="s">
        <v>226</v>
      </c>
      <c r="M6" s="257" t="s">
        <v>226</v>
      </c>
      <c r="N6" s="444" t="s">
        <v>226</v>
      </c>
      <c r="O6" s="279" t="s">
        <v>226</v>
      </c>
      <c r="P6" s="245" t="s">
        <v>226</v>
      </c>
      <c r="Q6" s="246" t="s">
        <v>226</v>
      </c>
      <c r="R6" s="247" t="s">
        <v>226</v>
      </c>
      <c r="S6" s="246" t="s">
        <v>226</v>
      </c>
      <c r="T6" s="247" t="s">
        <v>226</v>
      </c>
      <c r="U6" s="246" t="s">
        <v>226</v>
      </c>
      <c r="V6" s="277" t="s">
        <v>226</v>
      </c>
      <c r="W6" s="277" t="s">
        <v>226</v>
      </c>
    </row>
    <row r="7" spans="1:23" ht="15.6" x14ac:dyDescent="0.3">
      <c r="A7" s="308" t="s">
        <v>181</v>
      </c>
      <c r="B7" s="231">
        <v>45234</v>
      </c>
      <c r="C7" s="188">
        <f>IFERROR(INDEX(Data!$B$2:$B$28,MATCH(D7,Data!$A$2:$A$28,0)),"")</f>
        <v>7061</v>
      </c>
      <c r="D7" s="256" t="s">
        <v>145</v>
      </c>
      <c r="E7" s="314" t="s">
        <v>161</v>
      </c>
      <c r="F7" s="318" t="s">
        <v>127</v>
      </c>
      <c r="G7" s="305"/>
      <c r="H7" s="168"/>
      <c r="I7" s="172">
        <v>10</v>
      </c>
      <c r="J7" s="347"/>
      <c r="K7" s="249"/>
      <c r="L7" s="329"/>
      <c r="M7" s="257"/>
      <c r="N7" s="329"/>
      <c r="O7" s="279">
        <v>10</v>
      </c>
      <c r="P7" s="245"/>
      <c r="Q7" s="246"/>
      <c r="R7" s="247"/>
      <c r="S7" s="246"/>
      <c r="T7" s="247"/>
      <c r="U7" s="246"/>
      <c r="V7" s="277"/>
      <c r="W7" s="277"/>
    </row>
    <row r="8" spans="1:23" ht="15.6" x14ac:dyDescent="0.3">
      <c r="A8" s="308" t="s">
        <v>182</v>
      </c>
      <c r="B8" s="261">
        <v>45234</v>
      </c>
      <c r="C8" s="188">
        <f>IFERROR(INDEX(Data!$B$2:$B$28,MATCH(D8,Data!$A$2:$A$28,0)),"")</f>
        <v>6230</v>
      </c>
      <c r="D8" s="256" t="s">
        <v>10</v>
      </c>
      <c r="E8" s="313" t="s">
        <v>159</v>
      </c>
      <c r="F8" s="317" t="s">
        <v>127</v>
      </c>
      <c r="G8" s="257"/>
      <c r="H8" s="349"/>
      <c r="I8" s="249"/>
      <c r="J8" s="344">
        <v>193.3</v>
      </c>
      <c r="K8" s="249"/>
      <c r="L8" s="329"/>
      <c r="M8" s="257"/>
      <c r="N8" s="329"/>
      <c r="O8" s="279"/>
      <c r="P8" s="245"/>
      <c r="Q8" s="246"/>
      <c r="R8" s="247"/>
      <c r="S8" s="246"/>
      <c r="T8" s="247"/>
      <c r="U8" s="246"/>
      <c r="V8" s="277">
        <v>193.3</v>
      </c>
      <c r="W8" s="425"/>
    </row>
    <row r="9" spans="1:23" ht="15.6" x14ac:dyDescent="0.3">
      <c r="A9" s="308" t="s">
        <v>183</v>
      </c>
      <c r="B9" s="261">
        <v>45234</v>
      </c>
      <c r="C9" s="188">
        <f>IFERROR(INDEX(Data!$B$2:$B$28,MATCH(D9,Data!$A$2:$A$28,0)),"")</f>
        <v>6230</v>
      </c>
      <c r="D9" s="256" t="s">
        <v>10</v>
      </c>
      <c r="E9" s="313" t="s">
        <v>160</v>
      </c>
      <c r="F9" s="317" t="s">
        <v>127</v>
      </c>
      <c r="G9" s="257"/>
      <c r="H9" s="241"/>
      <c r="I9" s="249"/>
      <c r="J9" s="344">
        <v>7.7</v>
      </c>
      <c r="K9" s="249"/>
      <c r="L9" s="329"/>
      <c r="M9" s="257"/>
      <c r="N9" s="329"/>
      <c r="O9" s="279"/>
      <c r="P9" s="245"/>
      <c r="Q9" s="246"/>
      <c r="R9" s="247"/>
      <c r="S9" s="246"/>
      <c r="T9" s="247"/>
      <c r="U9" s="246"/>
      <c r="V9" s="277">
        <v>7.7</v>
      </c>
      <c r="W9" s="277"/>
    </row>
    <row r="10" spans="1:23" ht="15.6" x14ac:dyDescent="0.3">
      <c r="A10" s="308" t="s">
        <v>184</v>
      </c>
      <c r="B10" s="261">
        <v>45236</v>
      </c>
      <c r="C10" s="188">
        <f>IFERROR(INDEX(Data!$B$2:$B$28,MATCH(D10,Data!$A$2:$A$28,0)),"")</f>
        <v>7560</v>
      </c>
      <c r="D10" s="256" t="s">
        <v>146</v>
      </c>
      <c r="E10" s="313" t="s">
        <v>128</v>
      </c>
      <c r="F10" s="317" t="s">
        <v>127</v>
      </c>
      <c r="G10" s="257">
        <v>180</v>
      </c>
      <c r="H10" s="349"/>
      <c r="I10" s="249"/>
      <c r="J10" s="344"/>
      <c r="K10" s="328">
        <v>180</v>
      </c>
      <c r="L10" s="329"/>
      <c r="M10" s="257"/>
      <c r="N10" s="329"/>
      <c r="O10" s="279"/>
      <c r="P10" s="245"/>
      <c r="Q10" s="246"/>
      <c r="R10" s="247"/>
      <c r="S10" s="246"/>
      <c r="T10" s="247"/>
      <c r="U10" s="246"/>
      <c r="V10" s="277"/>
      <c r="W10" s="277"/>
    </row>
    <row r="11" spans="1:23" ht="15.6" x14ac:dyDescent="0.3">
      <c r="A11" s="308" t="s">
        <v>185</v>
      </c>
      <c r="B11" s="261">
        <v>45236</v>
      </c>
      <c r="C11" s="188">
        <f>IFERROR(INDEX(Data!$B$2:$B$28,MATCH(D11,Data!$A$2:$A$28,0)),"")</f>
        <v>7560</v>
      </c>
      <c r="D11" s="256" t="s">
        <v>146</v>
      </c>
      <c r="E11" s="313" t="s">
        <v>129</v>
      </c>
      <c r="F11" s="317" t="s">
        <v>127</v>
      </c>
      <c r="G11" s="330">
        <v>290</v>
      </c>
      <c r="H11" s="350"/>
      <c r="I11" s="328"/>
      <c r="J11" s="344"/>
      <c r="K11" s="249">
        <v>290</v>
      </c>
      <c r="L11" s="329"/>
      <c r="M11" s="257"/>
      <c r="N11" s="329"/>
      <c r="O11" s="279"/>
      <c r="P11" s="245"/>
      <c r="Q11" s="246"/>
      <c r="R11" s="247"/>
      <c r="S11" s="246"/>
      <c r="T11" s="247"/>
      <c r="U11" s="246"/>
      <c r="V11" s="277"/>
      <c r="W11" s="277"/>
    </row>
    <row r="12" spans="1:23" ht="15.6" x14ac:dyDescent="0.3">
      <c r="A12" s="308" t="s">
        <v>186</v>
      </c>
      <c r="B12" s="261">
        <v>45236</v>
      </c>
      <c r="C12" s="188">
        <f>IFERROR(INDEX(Data!$B$2:$B$28,MATCH(D12,Data!$A$2:$A$28,0)),"")</f>
        <v>7560</v>
      </c>
      <c r="D12" s="256" t="s">
        <v>146</v>
      </c>
      <c r="E12" s="313" t="s">
        <v>130</v>
      </c>
      <c r="F12" s="317" t="s">
        <v>127</v>
      </c>
      <c r="G12" s="330">
        <v>45</v>
      </c>
      <c r="H12" s="350"/>
      <c r="I12" s="328"/>
      <c r="J12" s="344"/>
      <c r="K12" s="249">
        <v>45</v>
      </c>
      <c r="L12" s="329"/>
      <c r="M12" s="257"/>
      <c r="N12" s="329"/>
      <c r="O12" s="279"/>
      <c r="P12" s="245"/>
      <c r="Q12" s="246"/>
      <c r="R12" s="247"/>
      <c r="S12" s="246"/>
      <c r="T12" s="247"/>
      <c r="U12" s="246"/>
      <c r="V12" s="277"/>
      <c r="W12" s="277"/>
    </row>
    <row r="13" spans="1:23" ht="15.6" x14ac:dyDescent="0.3">
      <c r="A13" s="308" t="s">
        <v>187</v>
      </c>
      <c r="B13" s="261">
        <v>45237</v>
      </c>
      <c r="C13" s="188">
        <f>IFERROR(INDEX(Data!$B$2:$B$28,MATCH(D13,Data!$A$2:$A$28,0)),"")</f>
        <v>7560</v>
      </c>
      <c r="D13" s="256" t="s">
        <v>146</v>
      </c>
      <c r="E13" s="256" t="s">
        <v>131</v>
      </c>
      <c r="F13" s="319" t="s">
        <v>127</v>
      </c>
      <c r="G13" s="249">
        <v>45</v>
      </c>
      <c r="H13" s="351"/>
      <c r="I13" s="328"/>
      <c r="J13" s="344"/>
      <c r="K13" s="249">
        <v>45</v>
      </c>
      <c r="L13" s="329"/>
      <c r="M13" s="257"/>
      <c r="N13" s="329"/>
      <c r="O13" s="279"/>
      <c r="P13" s="245"/>
      <c r="Q13" s="246"/>
      <c r="R13" s="247"/>
      <c r="S13" s="246"/>
      <c r="T13" s="247"/>
      <c r="U13" s="246"/>
      <c r="V13" s="277"/>
      <c r="W13" s="277"/>
    </row>
    <row r="14" spans="1:23" ht="15.6" x14ac:dyDescent="0.3">
      <c r="A14" s="308" t="s">
        <v>188</v>
      </c>
      <c r="B14" s="261">
        <v>45252</v>
      </c>
      <c r="C14" s="188">
        <f>IFERROR(INDEX(Data!$B$2:$B$28,MATCH(D14,Data!$A$2:$A$28,0)),"")</f>
        <v>7061</v>
      </c>
      <c r="D14" s="256" t="s">
        <v>145</v>
      </c>
      <c r="E14" s="256" t="s">
        <v>132</v>
      </c>
      <c r="F14" s="319" t="s">
        <v>127</v>
      </c>
      <c r="G14" s="249">
        <v>22</v>
      </c>
      <c r="H14" s="250"/>
      <c r="I14" s="328"/>
      <c r="J14" s="344"/>
      <c r="K14" s="249"/>
      <c r="L14" s="329"/>
      <c r="M14" s="257"/>
      <c r="N14" s="329"/>
      <c r="O14" s="279">
        <v>22</v>
      </c>
      <c r="P14" s="245"/>
      <c r="Q14" s="246"/>
      <c r="R14" s="247"/>
      <c r="S14" s="246"/>
      <c r="T14" s="247"/>
      <c r="U14" s="246"/>
      <c r="V14" s="277"/>
      <c r="W14" s="277"/>
    </row>
    <row r="15" spans="1:23" ht="15.6" x14ac:dyDescent="0.3">
      <c r="A15" s="308" t="s">
        <v>189</v>
      </c>
      <c r="B15" s="261">
        <v>45259</v>
      </c>
      <c r="C15" s="188">
        <f>IFERROR(INDEX(Data!$B$2:$B$28,MATCH(D15,Data!$A$2:$A$28,0)),"")</f>
        <v>7560</v>
      </c>
      <c r="D15" s="256" t="s">
        <v>146</v>
      </c>
      <c r="E15" s="313" t="s">
        <v>133</v>
      </c>
      <c r="F15" s="319" t="s">
        <v>127</v>
      </c>
      <c r="G15" s="249">
        <v>65</v>
      </c>
      <c r="H15" s="250"/>
      <c r="I15" s="328"/>
      <c r="J15" s="344"/>
      <c r="K15" s="249">
        <v>65</v>
      </c>
      <c r="L15" s="329"/>
      <c r="M15" s="257"/>
      <c r="N15" s="329"/>
      <c r="O15" s="279"/>
      <c r="P15" s="245"/>
      <c r="Q15" s="246"/>
      <c r="R15" s="247"/>
      <c r="S15" s="246"/>
      <c r="T15" s="247"/>
      <c r="U15" s="246"/>
      <c r="V15" s="277"/>
      <c r="W15" s="277"/>
    </row>
    <row r="16" spans="1:23" ht="15.6" x14ac:dyDescent="0.3">
      <c r="A16" s="308" t="s">
        <v>190</v>
      </c>
      <c r="B16" s="239">
        <v>45266</v>
      </c>
      <c r="C16" s="188">
        <f>IFERROR(INDEX(Data!$B$2:$B$28,MATCH(D16,Data!$A$2:$A$28,0)),"")</f>
        <v>6064</v>
      </c>
      <c r="D16" s="280" t="s">
        <v>5</v>
      </c>
      <c r="E16" s="280" t="s">
        <v>162</v>
      </c>
      <c r="F16" s="318" t="s">
        <v>127</v>
      </c>
      <c r="G16" s="257"/>
      <c r="H16" s="250"/>
      <c r="I16" s="328"/>
      <c r="J16" s="241">
        <v>45</v>
      </c>
      <c r="K16" s="249"/>
      <c r="L16" s="329"/>
      <c r="M16" s="257"/>
      <c r="N16" s="329"/>
      <c r="O16" s="279"/>
      <c r="P16" s="245">
        <v>45</v>
      </c>
      <c r="Q16" s="246"/>
      <c r="R16" s="247"/>
      <c r="S16" s="246"/>
      <c r="T16" s="247"/>
      <c r="U16" s="246"/>
      <c r="V16" s="277"/>
      <c r="W16" s="277"/>
    </row>
    <row r="17" spans="1:23" ht="19.8" customHeight="1" x14ac:dyDescent="0.3">
      <c r="A17" s="308" t="s">
        <v>191</v>
      </c>
      <c r="B17" s="282">
        <v>45266</v>
      </c>
      <c r="C17" s="188">
        <f>IFERROR(INDEX(Data!$B$2:$B$28,MATCH(D17,Data!$A$2:$A$28,0)),"")</f>
        <v>6510</v>
      </c>
      <c r="D17" s="280" t="s">
        <v>148</v>
      </c>
      <c r="E17" s="281" t="s">
        <v>163</v>
      </c>
      <c r="F17" s="318" t="s">
        <v>127</v>
      </c>
      <c r="G17" s="257"/>
      <c r="H17" s="250"/>
      <c r="I17" s="328"/>
      <c r="J17" s="241">
        <v>11.8</v>
      </c>
      <c r="K17" s="249"/>
      <c r="L17" s="329"/>
      <c r="M17" s="257"/>
      <c r="N17" s="329"/>
      <c r="O17" s="279"/>
      <c r="P17" s="245"/>
      <c r="Q17" s="246"/>
      <c r="R17" s="247"/>
      <c r="S17" s="246"/>
      <c r="T17" s="356"/>
      <c r="U17" s="246"/>
      <c r="V17" s="277">
        <v>11.8</v>
      </c>
      <c r="W17" s="288"/>
    </row>
    <row r="18" spans="1:23" ht="15.6" x14ac:dyDescent="0.3">
      <c r="A18" s="308" t="s">
        <v>192</v>
      </c>
      <c r="B18" s="239">
        <v>45269</v>
      </c>
      <c r="C18" s="188">
        <f>IFERROR(INDEX(Data!$B$2:$B$28,MATCH(D18,Data!$A$2:$A$28,0)),"")</f>
        <v>6280</v>
      </c>
      <c r="D18" s="256" t="s">
        <v>13</v>
      </c>
      <c r="E18" s="313" t="s">
        <v>164</v>
      </c>
      <c r="F18" s="317" t="s">
        <v>127</v>
      </c>
      <c r="G18" s="257"/>
      <c r="H18" s="250">
        <v>83.6</v>
      </c>
      <c r="I18" s="328"/>
      <c r="J18" s="241"/>
      <c r="K18" s="249"/>
      <c r="L18" s="329"/>
      <c r="M18" s="257"/>
      <c r="N18" s="329"/>
      <c r="O18" s="279"/>
      <c r="P18" s="245"/>
      <c r="Q18" s="246"/>
      <c r="R18" s="247"/>
      <c r="S18" s="246"/>
      <c r="T18" s="247"/>
      <c r="U18" s="246"/>
      <c r="V18" s="246">
        <v>83.6</v>
      </c>
      <c r="W18" s="288"/>
    </row>
    <row r="19" spans="1:23" ht="15.6" x14ac:dyDescent="0.3">
      <c r="A19" s="308" t="s">
        <v>193</v>
      </c>
      <c r="B19" s="239">
        <v>45272</v>
      </c>
      <c r="C19" s="188">
        <f>IFERROR(INDEX(Data!$B$2:$B$28,MATCH(D19,Data!$A$2:$A$28,0)),"")</f>
        <v>7560</v>
      </c>
      <c r="D19" s="256" t="s">
        <v>146</v>
      </c>
      <c r="E19" s="313" t="s">
        <v>135</v>
      </c>
      <c r="F19" s="317" t="s">
        <v>127</v>
      </c>
      <c r="G19" s="257">
        <v>45</v>
      </c>
      <c r="H19" s="241"/>
      <c r="I19" s="328"/>
      <c r="J19" s="241"/>
      <c r="K19" s="329">
        <v>45</v>
      </c>
      <c r="L19" s="257"/>
      <c r="M19" s="257"/>
      <c r="N19" s="329"/>
      <c r="O19" s="279"/>
      <c r="P19" s="245"/>
      <c r="Q19" s="246"/>
      <c r="R19" s="247"/>
      <c r="S19" s="246"/>
      <c r="T19" s="247"/>
      <c r="U19" s="246"/>
      <c r="V19" s="277"/>
      <c r="W19" s="288"/>
    </row>
    <row r="20" spans="1:23" ht="15.6" x14ac:dyDescent="0.3">
      <c r="A20" s="308" t="s">
        <v>194</v>
      </c>
      <c r="B20" s="239">
        <v>45272</v>
      </c>
      <c r="C20" s="188">
        <f>IFERROR(INDEX(Data!$B$2:$B$28,MATCH(D20,Data!$A$2:$A$28,0)),"")</f>
        <v>7061</v>
      </c>
      <c r="D20" s="256" t="s">
        <v>145</v>
      </c>
      <c r="E20" s="256" t="s">
        <v>165</v>
      </c>
      <c r="F20" s="317" t="s">
        <v>127</v>
      </c>
      <c r="G20" s="257">
        <v>44</v>
      </c>
      <c r="H20" s="250"/>
      <c r="I20" s="328"/>
      <c r="J20" s="241"/>
      <c r="K20" s="249"/>
      <c r="L20" s="329"/>
      <c r="M20" s="257"/>
      <c r="N20" s="329">
        <v>44</v>
      </c>
      <c r="O20" s="279"/>
      <c r="P20" s="245"/>
      <c r="Q20" s="246"/>
      <c r="R20" s="247"/>
      <c r="S20" s="246"/>
      <c r="T20" s="247"/>
      <c r="U20" s="246"/>
      <c r="V20" s="277"/>
      <c r="W20" s="288"/>
    </row>
    <row r="21" spans="1:23" ht="15.6" x14ac:dyDescent="0.3">
      <c r="A21" s="308" t="s">
        <v>195</v>
      </c>
      <c r="B21" s="239">
        <v>45272</v>
      </c>
      <c r="C21" s="188">
        <f>IFERROR(INDEX(Data!$B$2:$B$28,MATCH(D21,Data!$A$2:$A$28,0)),"")</f>
        <v>6280</v>
      </c>
      <c r="D21" s="256" t="s">
        <v>13</v>
      </c>
      <c r="E21" s="256" t="s">
        <v>163</v>
      </c>
      <c r="F21" s="317" t="s">
        <v>127</v>
      </c>
      <c r="G21" s="257"/>
      <c r="H21" s="250"/>
      <c r="I21" s="328"/>
      <c r="J21" s="241">
        <v>60</v>
      </c>
      <c r="K21" s="249"/>
      <c r="L21" s="329"/>
      <c r="M21" s="257"/>
      <c r="N21" s="329"/>
      <c r="O21" s="279"/>
      <c r="P21" s="245"/>
      <c r="Q21" s="246"/>
      <c r="R21" s="247"/>
      <c r="S21" s="246"/>
      <c r="T21" s="247"/>
      <c r="U21" s="246"/>
      <c r="V21" s="277">
        <v>60</v>
      </c>
      <c r="W21" s="288"/>
    </row>
    <row r="22" spans="1:23" ht="15.6" x14ac:dyDescent="0.3">
      <c r="A22" s="308" t="s">
        <v>196</v>
      </c>
      <c r="B22" s="239">
        <v>45272</v>
      </c>
      <c r="C22" s="188">
        <f>IFERROR(INDEX(Data!$B$2:$B$28,MATCH(D22,Data!$A$2:$A$28,0)),"")</f>
        <v>7710</v>
      </c>
      <c r="D22" s="256" t="s">
        <v>1</v>
      </c>
      <c r="E22" s="256" t="s">
        <v>166</v>
      </c>
      <c r="F22" s="317" t="s">
        <v>127</v>
      </c>
      <c r="G22" s="257"/>
      <c r="H22" s="250"/>
      <c r="I22" s="328">
        <v>143.6</v>
      </c>
      <c r="J22" s="241"/>
      <c r="K22" s="249"/>
      <c r="L22" s="329"/>
      <c r="M22" s="257"/>
      <c r="N22" s="329"/>
      <c r="O22" s="279">
        <v>143.6</v>
      </c>
      <c r="P22" s="245"/>
      <c r="Q22" s="246"/>
      <c r="R22" s="247"/>
      <c r="S22" s="246"/>
      <c r="T22" s="247"/>
      <c r="U22" s="246"/>
      <c r="V22" s="277"/>
      <c r="W22" s="288"/>
    </row>
    <row r="23" spans="1:23" ht="15.6" x14ac:dyDescent="0.3">
      <c r="A23" s="308" t="s">
        <v>197</v>
      </c>
      <c r="B23" s="239">
        <v>45275</v>
      </c>
      <c r="C23" s="188">
        <f>IFERROR(INDEX(Data!$B$2:$B$28,MATCH(D23,Data!$A$2:$A$28,0)),"")</f>
        <v>7560</v>
      </c>
      <c r="D23" s="256" t="s">
        <v>146</v>
      </c>
      <c r="E23" s="232" t="s">
        <v>136</v>
      </c>
      <c r="F23" s="317" t="s">
        <v>127</v>
      </c>
      <c r="G23" s="257">
        <v>45</v>
      </c>
      <c r="H23" s="250"/>
      <c r="I23" s="328"/>
      <c r="J23" s="241"/>
      <c r="K23" s="249">
        <v>45</v>
      </c>
      <c r="L23" s="329"/>
      <c r="M23" s="257"/>
      <c r="N23" s="329"/>
      <c r="O23" s="279"/>
      <c r="P23" s="245"/>
      <c r="Q23" s="246"/>
      <c r="R23" s="247"/>
      <c r="S23" s="246"/>
      <c r="T23" s="247"/>
      <c r="U23" s="246"/>
      <c r="V23" s="277"/>
      <c r="W23" s="288"/>
    </row>
    <row r="24" spans="1:23" ht="15.6" x14ac:dyDescent="0.3">
      <c r="A24" s="308" t="s">
        <v>198</v>
      </c>
      <c r="B24" s="239">
        <v>45275</v>
      </c>
      <c r="C24" s="188">
        <f>IFERROR(INDEX(Data!$B$2:$B$28,MATCH(D24,Data!$A$2:$A$28,0)),"")</f>
        <v>7061</v>
      </c>
      <c r="D24" s="256" t="s">
        <v>145</v>
      </c>
      <c r="E24" s="314" t="s">
        <v>167</v>
      </c>
      <c r="F24" s="317" t="s">
        <v>127</v>
      </c>
      <c r="G24" s="257">
        <v>40</v>
      </c>
      <c r="H24" s="250"/>
      <c r="I24" s="328"/>
      <c r="J24" s="241"/>
      <c r="K24" s="249"/>
      <c r="L24" s="329"/>
      <c r="M24" s="257"/>
      <c r="N24" s="329">
        <v>40</v>
      </c>
      <c r="O24" s="279"/>
      <c r="P24" s="245"/>
      <c r="Q24" s="246"/>
      <c r="R24" s="247"/>
      <c r="S24" s="246"/>
      <c r="T24" s="247"/>
      <c r="U24" s="246"/>
      <c r="V24" s="277"/>
      <c r="W24" s="288"/>
    </row>
    <row r="25" spans="1:23" ht="15.6" x14ac:dyDescent="0.3">
      <c r="A25" s="308" t="s">
        <v>199</v>
      </c>
      <c r="B25" s="239">
        <v>45278</v>
      </c>
      <c r="C25" s="285">
        <f>IFERROR(INDEX(Data!$B$2:$B$28,MATCH(D25,Data!$A$2:$A$28,0)),"")</f>
        <v>7511</v>
      </c>
      <c r="D25" s="280" t="s">
        <v>149</v>
      </c>
      <c r="E25" s="322" t="s">
        <v>168</v>
      </c>
      <c r="F25" s="317" t="s">
        <v>127</v>
      </c>
      <c r="G25" s="286">
        <v>300</v>
      </c>
      <c r="H25" s="353"/>
      <c r="I25" s="331"/>
      <c r="J25" s="354"/>
      <c r="K25" s="332"/>
      <c r="L25" s="333"/>
      <c r="M25" s="286">
        <v>300</v>
      </c>
      <c r="N25" s="329"/>
      <c r="O25" s="279"/>
      <c r="P25" s="245"/>
      <c r="Q25" s="246"/>
      <c r="R25" s="247"/>
      <c r="S25" s="246"/>
      <c r="T25" s="247"/>
      <c r="U25" s="246"/>
      <c r="V25" s="277"/>
      <c r="W25" s="288"/>
    </row>
    <row r="26" spans="1:23" ht="15.6" x14ac:dyDescent="0.3">
      <c r="A26" s="308" t="s">
        <v>200</v>
      </c>
      <c r="B26" s="239">
        <v>45279</v>
      </c>
      <c r="C26" s="188">
        <f>IFERROR(INDEX(Data!$B$2:$B$28,MATCH(D26,Data!$A$2:$A$28,0)),"")</f>
        <v>7560</v>
      </c>
      <c r="D26" s="256" t="s">
        <v>146</v>
      </c>
      <c r="E26" s="314" t="s">
        <v>136</v>
      </c>
      <c r="F26" s="317" t="s">
        <v>127</v>
      </c>
      <c r="G26" s="257">
        <v>45</v>
      </c>
      <c r="H26" s="250"/>
      <c r="I26" s="328"/>
      <c r="J26" s="241"/>
      <c r="K26" s="249">
        <v>45</v>
      </c>
      <c r="L26" s="329"/>
      <c r="M26" s="257"/>
      <c r="N26" s="329"/>
      <c r="O26" s="279"/>
      <c r="P26" s="245"/>
      <c r="Q26" s="246"/>
      <c r="R26" s="247"/>
      <c r="S26" s="246"/>
      <c r="T26" s="247"/>
      <c r="U26" s="246"/>
      <c r="V26" s="277"/>
      <c r="W26" s="288"/>
    </row>
    <row r="27" spans="1:23" ht="15.6" x14ac:dyDescent="0.3">
      <c r="A27" s="308" t="s">
        <v>201</v>
      </c>
      <c r="B27" s="239">
        <v>45281</v>
      </c>
      <c r="C27" s="188">
        <f>IFERROR(INDEX(Data!$B$2:$B$28,MATCH(D27,Data!$A$2:$A$28,0)),"")</f>
        <v>7560</v>
      </c>
      <c r="D27" s="256" t="s">
        <v>146</v>
      </c>
      <c r="E27" s="256" t="s">
        <v>137</v>
      </c>
      <c r="F27" s="317" t="s">
        <v>127</v>
      </c>
      <c r="G27" s="257"/>
      <c r="H27" s="250"/>
      <c r="I27" s="328">
        <v>45</v>
      </c>
      <c r="J27" s="241"/>
      <c r="K27" s="249">
        <v>45</v>
      </c>
      <c r="L27" s="329"/>
      <c r="M27" s="257"/>
      <c r="N27" s="329"/>
      <c r="O27" s="279"/>
      <c r="P27" s="245"/>
      <c r="Q27" s="246"/>
      <c r="R27" s="247"/>
      <c r="S27" s="246"/>
      <c r="T27" s="247"/>
      <c r="U27" s="246"/>
      <c r="V27" s="277"/>
      <c r="W27" s="288"/>
    </row>
    <row r="28" spans="1:23" ht="15.6" x14ac:dyDescent="0.3">
      <c r="A28" s="308" t="s">
        <v>202</v>
      </c>
      <c r="B28" s="239">
        <v>45284</v>
      </c>
      <c r="C28" s="188">
        <f>IFERROR(INDEX(Data!$B$2:$B$28,MATCH(D28,Data!$A$2:$A$28,0)),"")</f>
        <v>7560</v>
      </c>
      <c r="D28" s="256" t="s">
        <v>146</v>
      </c>
      <c r="E28" s="314" t="s">
        <v>136</v>
      </c>
      <c r="F28" s="317" t="s">
        <v>127</v>
      </c>
      <c r="G28" s="257">
        <v>45</v>
      </c>
      <c r="H28" s="250"/>
      <c r="I28" s="328"/>
      <c r="J28" s="241"/>
      <c r="K28" s="249">
        <v>45</v>
      </c>
      <c r="L28" s="329"/>
      <c r="M28" s="257"/>
      <c r="N28" s="329"/>
      <c r="O28" s="279"/>
      <c r="P28" s="245"/>
      <c r="Q28" s="246"/>
      <c r="R28" s="247"/>
      <c r="S28" s="246"/>
      <c r="T28" s="247"/>
      <c r="U28" s="246"/>
      <c r="V28" s="277"/>
      <c r="W28" s="288"/>
    </row>
    <row r="29" spans="1:23" ht="15.6" x14ac:dyDescent="0.3">
      <c r="A29" s="308" t="s">
        <v>203</v>
      </c>
      <c r="B29" s="239">
        <v>45296</v>
      </c>
      <c r="C29" s="188">
        <f>IFERROR(INDEX(Data!$B$2:$B$28,MATCH(D29,Data!$A$2:$A$28,0)),"")</f>
        <v>7560</v>
      </c>
      <c r="D29" s="272" t="s">
        <v>146</v>
      </c>
      <c r="E29" s="232" t="s">
        <v>136</v>
      </c>
      <c r="F29" s="318" t="s">
        <v>127</v>
      </c>
      <c r="G29" s="257">
        <v>45</v>
      </c>
      <c r="H29" s="250"/>
      <c r="I29" s="328"/>
      <c r="J29" s="241"/>
      <c r="K29" s="249">
        <v>45</v>
      </c>
      <c r="L29" s="329"/>
      <c r="M29" s="257"/>
      <c r="N29" s="329"/>
      <c r="O29" s="423"/>
      <c r="P29" s="245"/>
      <c r="Q29" s="246"/>
      <c r="R29" s="247"/>
      <c r="S29" s="357"/>
      <c r="T29" s="247"/>
      <c r="U29" s="246"/>
      <c r="V29" s="277"/>
      <c r="W29" s="288"/>
    </row>
    <row r="30" spans="1:23" ht="15.6" x14ac:dyDescent="0.3">
      <c r="A30" s="308" t="s">
        <v>204</v>
      </c>
      <c r="B30" s="261">
        <v>45299</v>
      </c>
      <c r="C30" s="285">
        <f>IFERROR(INDEX(Data!$B$2:$B$28,MATCH(D30,Data!$A$2:$A$28,0)),"")</f>
        <v>6160</v>
      </c>
      <c r="D30" s="280" t="s">
        <v>115</v>
      </c>
      <c r="E30" s="322" t="s">
        <v>134</v>
      </c>
      <c r="F30" s="318" t="s">
        <v>127</v>
      </c>
      <c r="G30" s="286"/>
      <c r="H30" s="250">
        <v>170.33</v>
      </c>
      <c r="I30" s="331"/>
      <c r="J30" s="241"/>
      <c r="K30" s="249"/>
      <c r="L30" s="329"/>
      <c r="M30" s="257"/>
      <c r="N30" s="329"/>
      <c r="O30" s="423"/>
      <c r="P30" s="245"/>
      <c r="Q30" s="246"/>
      <c r="R30" s="247"/>
      <c r="S30" s="358">
        <v>170.33</v>
      </c>
      <c r="T30" s="247"/>
      <c r="U30" s="246"/>
      <c r="V30" s="277"/>
      <c r="W30" s="288"/>
    </row>
    <row r="31" spans="1:23" ht="15.6" x14ac:dyDescent="0.3">
      <c r="A31" s="308" t="s">
        <v>205</v>
      </c>
      <c r="B31" s="261">
        <v>45301</v>
      </c>
      <c r="C31" s="188">
        <f>IFERROR(INDEX(Data!$B$2:$B$28,MATCH(D31,Data!$A$2:$A$28,0)),"")</f>
        <v>6231</v>
      </c>
      <c r="D31" s="272" t="s">
        <v>113</v>
      </c>
      <c r="E31" s="313" t="s">
        <v>141</v>
      </c>
      <c r="F31" s="318" t="s">
        <v>127</v>
      </c>
      <c r="G31" s="257"/>
      <c r="H31" s="250"/>
      <c r="I31" s="328"/>
      <c r="J31" s="241">
        <v>55.76</v>
      </c>
      <c r="K31" s="249"/>
      <c r="L31" s="329"/>
      <c r="M31" s="257"/>
      <c r="N31" s="329"/>
      <c r="O31" s="423"/>
      <c r="P31" s="245"/>
      <c r="Q31" s="246"/>
      <c r="R31" s="247"/>
      <c r="S31" s="246"/>
      <c r="T31" s="247"/>
      <c r="U31" s="246"/>
      <c r="V31" s="277">
        <v>55.76</v>
      </c>
      <c r="W31" s="288"/>
    </row>
    <row r="32" spans="1:23" ht="15.6" x14ac:dyDescent="0.3">
      <c r="A32" s="308" t="s">
        <v>206</v>
      </c>
      <c r="B32" s="261">
        <v>45303</v>
      </c>
      <c r="C32" s="188">
        <f>IFERROR(INDEX(Data!$B$2:$B$28,MATCH(D32,Data!$A$2:$A$28,0)),"")</f>
        <v>6230</v>
      </c>
      <c r="D32" s="272" t="s">
        <v>10</v>
      </c>
      <c r="E32" s="256" t="s">
        <v>142</v>
      </c>
      <c r="F32" s="317" t="s">
        <v>127</v>
      </c>
      <c r="G32" s="257"/>
      <c r="H32" s="250"/>
      <c r="I32" s="328"/>
      <c r="J32" s="241">
        <v>9.8000000000000007</v>
      </c>
      <c r="K32" s="249"/>
      <c r="L32" s="329"/>
      <c r="M32" s="257"/>
      <c r="N32" s="329"/>
      <c r="O32" s="423"/>
      <c r="P32" s="245"/>
      <c r="Q32" s="246"/>
      <c r="R32" s="247"/>
      <c r="S32" s="246"/>
      <c r="T32" s="247"/>
      <c r="U32" s="246"/>
      <c r="V32" s="277">
        <v>9.8000000000000007</v>
      </c>
      <c r="W32" s="288"/>
    </row>
    <row r="33" spans="1:23" ht="15.6" x14ac:dyDescent="0.3">
      <c r="A33" s="308" t="s">
        <v>207</v>
      </c>
      <c r="B33" s="261">
        <v>45306</v>
      </c>
      <c r="C33" s="188">
        <f>IFERROR(INDEX(Data!$B$2:$B$28,MATCH(D33,Data!$A$2:$A$28,0)),"")</f>
        <v>6130</v>
      </c>
      <c r="D33" s="272" t="s">
        <v>114</v>
      </c>
      <c r="E33" s="256" t="s">
        <v>169</v>
      </c>
      <c r="F33" s="317" t="s">
        <v>127</v>
      </c>
      <c r="G33" s="257"/>
      <c r="H33" s="250">
        <v>300</v>
      </c>
      <c r="I33" s="328"/>
      <c r="J33" s="250"/>
      <c r="K33" s="249"/>
      <c r="L33" s="329"/>
      <c r="M33" s="257"/>
      <c r="N33" s="329"/>
      <c r="O33" s="423"/>
      <c r="P33" s="245"/>
      <c r="Q33" s="246"/>
      <c r="R33" s="247"/>
      <c r="S33" s="246"/>
      <c r="T33" s="247"/>
      <c r="U33" s="246">
        <v>300</v>
      </c>
      <c r="V33" s="277"/>
      <c r="W33" s="288"/>
    </row>
    <row r="34" spans="1:23" ht="15.6" x14ac:dyDescent="0.3">
      <c r="A34" s="308" t="s">
        <v>208</v>
      </c>
      <c r="B34" s="261">
        <v>45322</v>
      </c>
      <c r="C34" s="188">
        <f>IFERROR(INDEX(Data!$B$2:$B$28,MATCH(D34,Data!$A$2:$A$28,0)),"")</f>
        <v>6230</v>
      </c>
      <c r="D34" s="272" t="s">
        <v>10</v>
      </c>
      <c r="E34" s="256" t="s">
        <v>151</v>
      </c>
      <c r="F34" s="317" t="s">
        <v>127</v>
      </c>
      <c r="G34" s="257"/>
      <c r="H34" s="250"/>
      <c r="I34" s="328"/>
      <c r="J34" s="241">
        <v>35.9</v>
      </c>
      <c r="K34" s="249"/>
      <c r="L34" s="329"/>
      <c r="M34" s="257"/>
      <c r="N34" s="329"/>
      <c r="O34" s="423"/>
      <c r="P34" s="245"/>
      <c r="Q34" s="246"/>
      <c r="R34" s="247"/>
      <c r="S34" s="246"/>
      <c r="T34" s="247"/>
      <c r="U34" s="246"/>
      <c r="V34" s="277">
        <v>35.9</v>
      </c>
      <c r="W34" s="288"/>
    </row>
    <row r="35" spans="1:23" ht="15.6" x14ac:dyDescent="0.3">
      <c r="A35" s="308" t="s">
        <v>209</v>
      </c>
      <c r="B35" s="231">
        <v>45326</v>
      </c>
      <c r="C35" s="188">
        <f>IFERROR(INDEX(Data!$B$2:$B$28,MATCH(D35,Data!$A$2:$A$28,0)),"")</f>
        <v>7560</v>
      </c>
      <c r="D35" s="232" t="s">
        <v>146</v>
      </c>
      <c r="E35" s="313" t="s">
        <v>150</v>
      </c>
      <c r="F35" s="318" t="s">
        <v>127</v>
      </c>
      <c r="G35" s="265"/>
      <c r="H35" s="173"/>
      <c r="I35" s="374">
        <v>45</v>
      </c>
      <c r="J35" s="168"/>
      <c r="K35" s="359">
        <v>45</v>
      </c>
      <c r="L35" s="360"/>
      <c r="M35" s="361"/>
      <c r="N35" s="376"/>
      <c r="O35" s="362"/>
      <c r="P35" s="245"/>
      <c r="Q35" s="246"/>
      <c r="R35" s="247"/>
      <c r="S35" s="246"/>
      <c r="T35" s="247"/>
      <c r="U35" s="246"/>
      <c r="V35" s="277"/>
      <c r="W35" s="277"/>
    </row>
    <row r="36" spans="1:23" ht="15.6" x14ac:dyDescent="0.3">
      <c r="A36" s="308" t="s">
        <v>210</v>
      </c>
      <c r="B36" s="231">
        <v>45326</v>
      </c>
      <c r="C36" s="188">
        <f>IFERROR(INDEX(Data!$B$2:$B$28,MATCH(D36,Data!$A$2:$A$28,0)),"")</f>
        <v>6230</v>
      </c>
      <c r="D36" s="232" t="s">
        <v>10</v>
      </c>
      <c r="E36" s="232" t="s">
        <v>152</v>
      </c>
      <c r="F36" s="318" t="s">
        <v>127</v>
      </c>
      <c r="G36" s="305"/>
      <c r="H36" s="173"/>
      <c r="I36" s="374"/>
      <c r="J36" s="168">
        <v>40</v>
      </c>
      <c r="K36" s="359"/>
      <c r="L36" s="360"/>
      <c r="M36" s="361"/>
      <c r="N36" s="376"/>
      <c r="O36" s="362"/>
      <c r="P36" s="245"/>
      <c r="Q36" s="246"/>
      <c r="R36" s="247"/>
      <c r="S36" s="246"/>
      <c r="T36" s="247"/>
      <c r="U36" s="246"/>
      <c r="V36" s="277">
        <v>40</v>
      </c>
      <c r="W36" s="427"/>
    </row>
    <row r="37" spans="1:23" ht="15.6" x14ac:dyDescent="0.3">
      <c r="A37" s="308" t="s">
        <v>211</v>
      </c>
      <c r="B37" s="231">
        <v>45328</v>
      </c>
      <c r="C37" s="188">
        <f>IFERROR(INDEX(Data!$B$2:$B$28,MATCH(D37,Data!$A$2:$A$28,0)),"")</f>
        <v>7560</v>
      </c>
      <c r="D37" s="256" t="s">
        <v>146</v>
      </c>
      <c r="E37" s="256" t="s">
        <v>153</v>
      </c>
      <c r="F37" s="318" t="s">
        <v>127</v>
      </c>
      <c r="G37" s="265">
        <v>45</v>
      </c>
      <c r="H37" s="173"/>
      <c r="I37" s="374"/>
      <c r="J37" s="168"/>
      <c r="K37" s="359">
        <v>45</v>
      </c>
      <c r="L37" s="360"/>
      <c r="M37" s="361"/>
      <c r="N37" s="376"/>
      <c r="O37" s="362"/>
      <c r="P37" s="245"/>
      <c r="Q37" s="246"/>
      <c r="R37" s="247"/>
      <c r="S37" s="246"/>
      <c r="T37" s="247"/>
      <c r="U37" s="246"/>
      <c r="V37" s="277"/>
      <c r="W37" s="277"/>
    </row>
    <row r="38" spans="1:23" ht="15.6" x14ac:dyDescent="0.3">
      <c r="A38" s="308" t="s">
        <v>212</v>
      </c>
      <c r="B38" s="231">
        <v>45334</v>
      </c>
      <c r="C38" s="188">
        <f>IFERROR(INDEX(Data!$B$2:$B$28,MATCH(D38,Data!$A$2:$A$28,0)),"")</f>
        <v>7560</v>
      </c>
      <c r="D38" s="272" t="s">
        <v>146</v>
      </c>
      <c r="E38" s="232" t="s">
        <v>154</v>
      </c>
      <c r="F38" s="317" t="s">
        <v>127</v>
      </c>
      <c r="G38" s="328">
        <v>90</v>
      </c>
      <c r="H38" s="250"/>
      <c r="I38" s="373"/>
      <c r="J38" s="241"/>
      <c r="K38" s="363">
        <v>90</v>
      </c>
      <c r="L38" s="360"/>
      <c r="M38" s="361"/>
      <c r="N38" s="376"/>
      <c r="O38" s="362"/>
      <c r="P38" s="245"/>
      <c r="Q38" s="246"/>
      <c r="R38" s="247"/>
      <c r="S38" s="246"/>
      <c r="T38" s="247"/>
      <c r="U38" s="246"/>
      <c r="V38" s="277"/>
      <c r="W38" s="277"/>
    </row>
    <row r="39" spans="1:23" ht="15.6" x14ac:dyDescent="0.3">
      <c r="A39" s="308" t="s">
        <v>213</v>
      </c>
      <c r="B39" s="231">
        <v>45338</v>
      </c>
      <c r="C39" s="188">
        <f>IFERROR(INDEX(Data!$B$2:$B$28,MATCH(D39,Data!$A$2:$A$28,0)),"")</f>
        <v>6280</v>
      </c>
      <c r="D39" s="232" t="s">
        <v>13</v>
      </c>
      <c r="E39" s="256" t="s">
        <v>171</v>
      </c>
      <c r="F39" s="317" t="s">
        <v>127</v>
      </c>
      <c r="G39" s="265"/>
      <c r="H39" s="173"/>
      <c r="I39" s="374"/>
      <c r="J39" s="168">
        <v>225</v>
      </c>
      <c r="K39" s="364"/>
      <c r="L39" s="360"/>
      <c r="M39" s="361"/>
      <c r="N39" s="376"/>
      <c r="O39" s="362"/>
      <c r="P39" s="245"/>
      <c r="Q39" s="246"/>
      <c r="R39" s="247"/>
      <c r="S39" s="246"/>
      <c r="T39" s="247"/>
      <c r="U39" s="246"/>
      <c r="V39" s="277">
        <v>225</v>
      </c>
      <c r="W39" s="426"/>
    </row>
    <row r="40" spans="1:23" ht="15.6" x14ac:dyDescent="0.3">
      <c r="A40" s="308" t="s">
        <v>214</v>
      </c>
      <c r="B40" s="231">
        <v>45339</v>
      </c>
      <c r="C40" s="188">
        <f>IFERROR(INDEX(Data!$B$2:$B$28,MATCH(D40,Data!$A$2:$A$28,0)),"")</f>
        <v>7710</v>
      </c>
      <c r="D40" s="232" t="s">
        <v>1</v>
      </c>
      <c r="E40" s="232" t="s">
        <v>155</v>
      </c>
      <c r="F40" s="317" t="s">
        <v>127</v>
      </c>
      <c r="G40" s="265">
        <v>225</v>
      </c>
      <c r="H40" s="133"/>
      <c r="I40" s="374"/>
      <c r="J40" s="173"/>
      <c r="K40" s="359"/>
      <c r="L40" s="360"/>
      <c r="M40" s="361"/>
      <c r="N40" s="376"/>
      <c r="O40" s="362">
        <v>225</v>
      </c>
      <c r="P40" s="245"/>
      <c r="Q40" s="246"/>
      <c r="R40" s="247"/>
      <c r="S40" s="246"/>
      <c r="T40" s="247"/>
      <c r="U40" s="246"/>
      <c r="V40" s="277"/>
      <c r="W40" s="277"/>
    </row>
    <row r="41" spans="1:23" ht="15.6" x14ac:dyDescent="0.3">
      <c r="A41" s="308" t="s">
        <v>215</v>
      </c>
      <c r="B41" s="231">
        <v>45340</v>
      </c>
      <c r="C41" s="188">
        <f>IFERROR(INDEX(Data!$B$2:$B$28,MATCH(D41,Data!$A$2:$A$28,0)),"")</f>
        <v>7560</v>
      </c>
      <c r="D41" s="232" t="s">
        <v>146</v>
      </c>
      <c r="E41" s="313" t="s">
        <v>150</v>
      </c>
      <c r="F41" s="317" t="s">
        <v>127</v>
      </c>
      <c r="G41" s="265"/>
      <c r="H41" s="173"/>
      <c r="I41" s="374">
        <v>45</v>
      </c>
      <c r="J41" s="168"/>
      <c r="K41" s="359">
        <v>45</v>
      </c>
      <c r="L41" s="360"/>
      <c r="M41" s="361"/>
      <c r="N41" s="376"/>
      <c r="O41" s="362"/>
      <c r="P41" s="245"/>
      <c r="Q41" s="246"/>
      <c r="R41" s="247"/>
      <c r="S41" s="246"/>
      <c r="T41" s="247"/>
      <c r="U41" s="246"/>
      <c r="V41" s="277"/>
      <c r="W41" s="277"/>
    </row>
    <row r="42" spans="1:23" ht="15.6" x14ac:dyDescent="0.3">
      <c r="A42" s="308" t="s">
        <v>216</v>
      </c>
      <c r="B42" s="231">
        <v>45340</v>
      </c>
      <c r="C42" s="188">
        <f>IFERROR(INDEX(Data!$B$2:$B$28,MATCH(D42,Data!$A$2:$A$28,0)),"")</f>
        <v>7511</v>
      </c>
      <c r="D42" s="232" t="s">
        <v>149</v>
      </c>
      <c r="E42" s="256" t="s">
        <v>170</v>
      </c>
      <c r="F42" s="317" t="s">
        <v>127</v>
      </c>
      <c r="G42" s="265"/>
      <c r="H42" s="173"/>
      <c r="I42" s="374">
        <v>55</v>
      </c>
      <c r="J42" s="168"/>
      <c r="K42" s="359"/>
      <c r="L42" s="360"/>
      <c r="M42" s="361">
        <v>55</v>
      </c>
      <c r="N42" s="376"/>
      <c r="O42" s="362"/>
      <c r="P42" s="245"/>
      <c r="Q42" s="246"/>
      <c r="R42" s="247"/>
      <c r="S42" s="246"/>
      <c r="T42" s="247"/>
      <c r="U42" s="246"/>
      <c r="V42" s="277"/>
      <c r="W42" s="277"/>
    </row>
    <row r="43" spans="1:23" ht="15.6" x14ac:dyDescent="0.3">
      <c r="A43" s="308" t="s">
        <v>217</v>
      </c>
      <c r="B43" s="308">
        <v>45359</v>
      </c>
      <c r="C43" s="188">
        <f>IFERROR(INDEX(Data!$B$2:$B$28,MATCH(D43,Data!$A$2:$A$28,0)),"")</f>
        <v>7560</v>
      </c>
      <c r="D43" s="232" t="s">
        <v>156</v>
      </c>
      <c r="E43" s="256" t="s">
        <v>157</v>
      </c>
      <c r="F43" s="318" t="s">
        <v>127</v>
      </c>
      <c r="G43" s="361">
        <v>45</v>
      </c>
      <c r="H43" s="173"/>
      <c r="I43" s="385"/>
      <c r="J43" s="347"/>
      <c r="K43" s="361">
        <v>45</v>
      </c>
      <c r="L43" s="360"/>
      <c r="M43" s="361"/>
      <c r="N43" s="376"/>
      <c r="O43" s="376"/>
      <c r="P43" s="389"/>
      <c r="Q43" s="390"/>
      <c r="R43" s="391"/>
      <c r="S43" s="390"/>
      <c r="T43" s="391"/>
      <c r="U43" s="390"/>
      <c r="V43" s="392"/>
      <c r="W43" s="392"/>
    </row>
    <row r="44" spans="1:23" ht="15.6" x14ac:dyDescent="0.3">
      <c r="A44" s="308" t="s">
        <v>218</v>
      </c>
      <c r="B44" s="308">
        <v>45359</v>
      </c>
      <c r="C44" s="188">
        <f>IFERROR(INDEX(Data!$B$2:$B$28,MATCH(D44,Data!$A$2:$A$28,0)),"")</f>
        <v>7511</v>
      </c>
      <c r="D44" s="232" t="s">
        <v>149</v>
      </c>
      <c r="E44" s="232" t="s">
        <v>172</v>
      </c>
      <c r="F44" s="317" t="s">
        <v>127</v>
      </c>
      <c r="G44" s="361">
        <v>30</v>
      </c>
      <c r="H44" s="173"/>
      <c r="I44" s="385"/>
      <c r="J44" s="347"/>
      <c r="K44" s="361"/>
      <c r="L44" s="360"/>
      <c r="M44" s="361">
        <v>30</v>
      </c>
      <c r="N44" s="376"/>
      <c r="O44" s="376"/>
      <c r="P44" s="389"/>
      <c r="Q44" s="390"/>
      <c r="R44" s="391"/>
      <c r="S44" s="390"/>
      <c r="T44" s="391"/>
      <c r="U44" s="390"/>
      <c r="V44" s="392"/>
      <c r="W44" s="392"/>
    </row>
    <row r="45" spans="1:23" ht="15.6" x14ac:dyDescent="0.3">
      <c r="A45" s="308" t="s">
        <v>219</v>
      </c>
      <c r="B45" s="308">
        <v>45362</v>
      </c>
      <c r="C45" s="188">
        <f>IFERROR(INDEX(Data!$B$2:$B$28,MATCH(D45,Data!$A$2:$A$28,0)),"")</f>
        <v>7061</v>
      </c>
      <c r="D45" s="232" t="s">
        <v>145</v>
      </c>
      <c r="E45" s="232" t="s">
        <v>174</v>
      </c>
      <c r="F45" s="318" t="s">
        <v>127</v>
      </c>
      <c r="G45" s="361">
        <v>33</v>
      </c>
      <c r="H45" s="173"/>
      <c r="I45" s="385"/>
      <c r="J45" s="347"/>
      <c r="K45" s="361"/>
      <c r="L45" s="360"/>
      <c r="M45" s="361"/>
      <c r="N45" s="376"/>
      <c r="O45" s="376">
        <v>33</v>
      </c>
      <c r="P45" s="389"/>
      <c r="Q45" s="390"/>
      <c r="R45" s="391"/>
      <c r="S45" s="390"/>
      <c r="T45" s="391"/>
      <c r="U45" s="390"/>
      <c r="V45" s="392"/>
      <c r="W45" s="392"/>
    </row>
    <row r="46" spans="1:23" ht="15.6" x14ac:dyDescent="0.3">
      <c r="A46" s="308" t="s">
        <v>220</v>
      </c>
      <c r="B46" s="308">
        <v>45377</v>
      </c>
      <c r="C46" s="188">
        <f>IFERROR(INDEX(Data!$B$2:$B$28,MATCH(D46,Data!$A$2:$A$28,0)),"")</f>
        <v>7710</v>
      </c>
      <c r="D46" s="232" t="s">
        <v>1</v>
      </c>
      <c r="E46" s="232" t="s">
        <v>173</v>
      </c>
      <c r="F46" s="317" t="s">
        <v>127</v>
      </c>
      <c r="G46" s="361">
        <v>100</v>
      </c>
      <c r="H46" s="173"/>
      <c r="I46" s="433"/>
      <c r="J46" s="434"/>
      <c r="K46" s="435"/>
      <c r="L46" s="436"/>
      <c r="M46" s="436"/>
      <c r="N46" s="437"/>
      <c r="O46" s="435">
        <v>100</v>
      </c>
      <c r="P46" s="438"/>
      <c r="Q46" s="439"/>
      <c r="R46" s="439"/>
      <c r="S46" s="439"/>
      <c r="T46" s="439"/>
      <c r="U46" s="439"/>
      <c r="V46" s="440"/>
      <c r="W46" s="441"/>
    </row>
    <row r="47" spans="1:23" ht="15.6" x14ac:dyDescent="0.3">
      <c r="A47" s="308" t="s">
        <v>221</v>
      </c>
      <c r="B47" s="308">
        <v>45378</v>
      </c>
      <c r="C47" s="188">
        <f>IFERROR(INDEX(Data!$B$2:$B$28,MATCH(D47,Data!$A$2:$A$28,0)),"")</f>
        <v>6150</v>
      </c>
      <c r="D47" s="232" t="s">
        <v>7</v>
      </c>
      <c r="E47" s="232" t="s">
        <v>158</v>
      </c>
      <c r="F47" s="318" t="s">
        <v>127</v>
      </c>
      <c r="G47" s="383"/>
      <c r="H47" s="173"/>
      <c r="I47" s="386"/>
      <c r="J47" s="387">
        <v>120</v>
      </c>
      <c r="K47" s="378"/>
      <c r="L47" s="380"/>
      <c r="M47" s="378"/>
      <c r="N47" s="379"/>
      <c r="O47" s="379"/>
      <c r="P47" s="389"/>
      <c r="Q47" s="390"/>
      <c r="R47" s="391"/>
      <c r="S47" s="390"/>
      <c r="T47" s="391">
        <v>120</v>
      </c>
      <c r="U47" s="390"/>
      <c r="V47" s="392"/>
      <c r="W47" s="392"/>
    </row>
  </sheetData>
  <mergeCells count="9">
    <mergeCell ref="D4:F4"/>
    <mergeCell ref="P3:W3"/>
    <mergeCell ref="K3:O3"/>
    <mergeCell ref="I2:J2"/>
    <mergeCell ref="G2:H2"/>
    <mergeCell ref="D2:F2"/>
    <mergeCell ref="I3:J3"/>
    <mergeCell ref="G3:H3"/>
    <mergeCell ref="D3:F3"/>
  </mergeCells>
  <conditionalFormatting sqref="E11:F11">
    <cfRule type="expression" dxfId="252" priority="58">
      <formula>MOD(ROW(),2)</formula>
    </cfRule>
  </conditionalFormatting>
  <conditionalFormatting sqref="E6:F9">
    <cfRule type="expression" dxfId="251" priority="56">
      <formula>MOD(ROW(),2)</formula>
    </cfRule>
  </conditionalFormatting>
  <conditionalFormatting sqref="F17">
    <cfRule type="expression" dxfId="250" priority="46">
      <formula>MOD(ROW(),2)</formula>
    </cfRule>
  </conditionalFormatting>
  <conditionalFormatting sqref="E18:E19">
    <cfRule type="expression" dxfId="249" priority="44">
      <formula>MOD(ROW(),2)</formula>
    </cfRule>
  </conditionalFormatting>
  <conditionalFormatting sqref="E25">
    <cfRule type="expression" dxfId="248" priority="42">
      <formula>MOD(ROW(),2)</formula>
    </cfRule>
  </conditionalFormatting>
  <conditionalFormatting sqref="E26">
    <cfRule type="expression" dxfId="247" priority="41">
      <formula>MOD(ROW(),2)</formula>
    </cfRule>
  </conditionalFormatting>
  <conditionalFormatting sqref="E28">
    <cfRule type="expression" dxfId="246" priority="40">
      <formula>MOD(ROW(),2)</formula>
    </cfRule>
  </conditionalFormatting>
  <conditionalFormatting sqref="E16">
    <cfRule type="expression" dxfId="245" priority="50">
      <formula>MOD(ROW(),2)</formula>
    </cfRule>
  </conditionalFormatting>
  <conditionalFormatting sqref="E17">
    <cfRule type="expression" dxfId="244" priority="49">
      <formula>MOD(ROW(),2)</formula>
    </cfRule>
  </conditionalFormatting>
  <conditionalFormatting sqref="B19:D19">
    <cfRule type="expression" dxfId="243" priority="48">
      <formula>MOD(ROW(),2)</formula>
    </cfRule>
  </conditionalFormatting>
  <conditionalFormatting sqref="F18:F28">
    <cfRule type="expression" dxfId="242" priority="47">
      <formula>MOD(ROW(),2)</formula>
    </cfRule>
  </conditionalFormatting>
  <conditionalFormatting sqref="F38">
    <cfRule type="expression" dxfId="241" priority="17">
      <formula>MOD(ROW(),2)</formula>
    </cfRule>
  </conditionalFormatting>
  <conditionalFormatting sqref="F16">
    <cfRule type="expression" dxfId="240" priority="45">
      <formula>MOD(ROW(),2)</formula>
    </cfRule>
  </conditionalFormatting>
  <conditionalFormatting sqref="F35">
    <cfRule type="expression" dxfId="239" priority="15">
      <formula>MOD(ROW(),2)</formula>
    </cfRule>
  </conditionalFormatting>
  <conditionalFormatting sqref="E24">
    <cfRule type="expression" dxfId="238" priority="43">
      <formula>MOD(ROW(),2)</formula>
    </cfRule>
  </conditionalFormatting>
  <conditionalFormatting sqref="C36:D36 G36:K36">
    <cfRule type="expression" dxfId="237" priority="13">
      <formula>MOD(ROW(),2)</formula>
    </cfRule>
  </conditionalFormatting>
  <conditionalFormatting sqref="F36">
    <cfRule type="expression" dxfId="236" priority="12">
      <formula>MOD(ROW(),2)</formula>
    </cfRule>
  </conditionalFormatting>
  <conditionalFormatting sqref="E36">
    <cfRule type="expression" dxfId="235" priority="11">
      <formula>MOD(ROW(),2)</formula>
    </cfRule>
  </conditionalFormatting>
  <conditionalFormatting sqref="B11:D11 G11:K11 K6:K10 B14:V14 C6:D10 B12:K13 L6:V13 L15:V15 B15 W6:W7 W9:W15">
    <cfRule type="expression" dxfId="234" priority="59">
      <formula>MOD(ROW(),2)</formula>
    </cfRule>
  </conditionalFormatting>
  <conditionalFormatting sqref="B44:E44 B43:D43 G47 B45:D47 G44:G45 H44:H47 G43:W43 I44:W45 I47:W47">
    <cfRule type="expression" dxfId="233" priority="9">
      <formula>MOD(ROW(),2)</formula>
    </cfRule>
  </conditionalFormatting>
  <conditionalFormatting sqref="J10 A6:B6 G6:J9 E10:H10 B7:B10 A7:A47">
    <cfRule type="expression" dxfId="232" priority="57">
      <formula>MOD(ROW(),2)</formula>
    </cfRule>
  </conditionalFormatting>
  <conditionalFormatting sqref="E42">
    <cfRule type="expression" dxfId="231" priority="22">
      <formula>MOD(ROW(),2)</formula>
    </cfRule>
  </conditionalFormatting>
  <conditionalFormatting sqref="P40:W40">
    <cfRule type="expression" dxfId="230" priority="20">
      <formula>MOD(ROW(),2)</formula>
    </cfRule>
  </conditionalFormatting>
  <conditionalFormatting sqref="D35">
    <cfRule type="expression" dxfId="229" priority="19">
      <formula>MOD(ROW(),2)</formula>
    </cfRule>
  </conditionalFormatting>
  <conditionalFormatting sqref="F39:F42">
    <cfRule type="expression" dxfId="228" priority="18">
      <formula>MOD(ROW(),2)</formula>
    </cfRule>
  </conditionalFormatting>
  <conditionalFormatting sqref="F37">
    <cfRule type="expression" dxfId="227" priority="16">
      <formula>MOD(ROW(),2)</formula>
    </cfRule>
  </conditionalFormatting>
  <conditionalFormatting sqref="E45:E46">
    <cfRule type="expression" dxfId="226" priority="7">
      <formula>MOD(ROW(),2)</formula>
    </cfRule>
  </conditionalFormatting>
  <conditionalFormatting sqref="E35">
    <cfRule type="expression" dxfId="225" priority="14">
      <formula>MOD(ROW(),2)</formula>
    </cfRule>
  </conditionalFormatting>
  <conditionalFormatting sqref="F47">
    <cfRule type="expression" dxfId="224" priority="5">
      <formula>MOD(ROW(),2)</formula>
    </cfRule>
  </conditionalFormatting>
  <conditionalFormatting sqref="F46">
    <cfRule type="expression" dxfId="223" priority="4">
      <formula>MOD(ROW(),2)</formula>
    </cfRule>
  </conditionalFormatting>
  <conditionalFormatting sqref="F45">
    <cfRule type="expression" dxfId="222" priority="3">
      <formula>MOD(ROW(),2)</formula>
    </cfRule>
  </conditionalFormatting>
  <conditionalFormatting sqref="E41">
    <cfRule type="expression" dxfId="221" priority="10">
      <formula>MOD(ROW(),2)</formula>
    </cfRule>
  </conditionalFormatting>
  <conditionalFormatting sqref="F43">
    <cfRule type="expression" dxfId="220" priority="1">
      <formula>MOD(ROW(),2)</formula>
    </cfRule>
  </conditionalFormatting>
  <conditionalFormatting sqref="I10">
    <cfRule type="expression" dxfId="219" priority="55">
      <formula>MOD(ROW(),2)</formula>
    </cfRule>
  </conditionalFormatting>
  <conditionalFormatting sqref="H15:K15">
    <cfRule type="expression" dxfId="218" priority="54">
      <formula>MOD(ROW(),2)</formula>
    </cfRule>
  </conditionalFormatting>
  <conditionalFormatting sqref="C15:D15 F15:G15">
    <cfRule type="expression" dxfId="217" priority="53">
      <formula>MOD(ROW(),2)</formula>
    </cfRule>
  </conditionalFormatting>
  <conditionalFormatting sqref="E15">
    <cfRule type="expression" dxfId="216" priority="52">
      <formula>MOD(ROW(),2)</formula>
    </cfRule>
  </conditionalFormatting>
  <conditionalFormatting sqref="B16:D18 B20:E23 B27:E27 B24:D26 B28:D28 G16:W28">
    <cfRule type="expression" dxfId="215" priority="51">
      <formula>MOD(ROW(),2)</formula>
    </cfRule>
  </conditionalFormatting>
  <conditionalFormatting sqref="B30:D31 B32:E32 S29 G29:O34 B33:D34">
    <cfRule type="expression" dxfId="214" priority="39">
      <formula>MOD(ROW(),2)</formula>
    </cfRule>
  </conditionalFormatting>
  <conditionalFormatting sqref="E34">
    <cfRule type="expression" dxfId="213" priority="38">
      <formula>MOD(ROW(),2)</formula>
    </cfRule>
  </conditionalFormatting>
  <conditionalFormatting sqref="P29:V34">
    <cfRule type="expression" dxfId="212" priority="37">
      <formula>MOD(ROW(),2)</formula>
    </cfRule>
  </conditionalFormatting>
  <conditionalFormatting sqref="B29:E29">
    <cfRule type="expression" dxfId="211" priority="36">
      <formula>MOD(ROW(),2)</formula>
    </cfRule>
  </conditionalFormatting>
  <conditionalFormatting sqref="W34 W29:W32">
    <cfRule type="expression" dxfId="210" priority="35">
      <formula>MOD(ROW(),2)</formula>
    </cfRule>
  </conditionalFormatting>
  <conditionalFormatting sqref="W33">
    <cfRule type="expression" dxfId="209" priority="34">
      <formula>MOD(ROW(),2)</formula>
    </cfRule>
  </conditionalFormatting>
  <conditionalFormatting sqref="E33">
    <cfRule type="expression" dxfId="208" priority="33">
      <formula>MOD(ROW(),2)</formula>
    </cfRule>
  </conditionalFormatting>
  <conditionalFormatting sqref="F33:F34">
    <cfRule type="expression" dxfId="207" priority="32">
      <formula>MOD(ROW(),2)</formula>
    </cfRule>
  </conditionalFormatting>
  <conditionalFormatting sqref="F32">
    <cfRule type="expression" dxfId="206" priority="31">
      <formula>MOD(ROW(),2)</formula>
    </cfRule>
  </conditionalFormatting>
  <conditionalFormatting sqref="F31">
    <cfRule type="expression" dxfId="205" priority="30">
      <formula>MOD(ROW(),2)</formula>
    </cfRule>
  </conditionalFormatting>
  <conditionalFormatting sqref="F30">
    <cfRule type="expression" dxfId="204" priority="29">
      <formula>MOD(ROW(),2)</formula>
    </cfRule>
  </conditionalFormatting>
  <conditionalFormatting sqref="F29">
    <cfRule type="expression" dxfId="203" priority="28">
      <formula>MOD(ROW(),2)</formula>
    </cfRule>
  </conditionalFormatting>
  <conditionalFormatting sqref="E30">
    <cfRule type="expression" dxfId="202" priority="27">
      <formula>MOD(ROW(),2)</formula>
    </cfRule>
  </conditionalFormatting>
  <conditionalFormatting sqref="E31">
    <cfRule type="expression" dxfId="201" priority="26">
      <formula>MOD(ROW(),2)</formula>
    </cfRule>
  </conditionalFormatting>
  <conditionalFormatting sqref="B38:E38 B37:D37 B39:D39 B40:E40 B35:C35 G40 G41:H42 G35:O35 G37:H39 I37:O42 L36:O36 B36 B41:D42">
    <cfRule type="expression" dxfId="200" priority="25">
      <formula>MOD(ROW(),2)</formula>
    </cfRule>
  </conditionalFormatting>
  <conditionalFormatting sqref="E37">
    <cfRule type="expression" dxfId="199" priority="24">
      <formula>MOD(ROW(),2)</formula>
    </cfRule>
  </conditionalFormatting>
  <conditionalFormatting sqref="E39">
    <cfRule type="expression" dxfId="198" priority="23">
      <formula>MOD(ROW(),2)</formula>
    </cfRule>
  </conditionalFormatting>
  <conditionalFormatting sqref="P35:V39 W35 W37:W38 P41:W42">
    <cfRule type="expression" dxfId="197" priority="21">
      <formula>MOD(ROW(),2)</formula>
    </cfRule>
  </conditionalFormatting>
  <conditionalFormatting sqref="E43">
    <cfRule type="expression" dxfId="196" priority="8">
      <formula>MOD(ROW(),2)</formula>
    </cfRule>
  </conditionalFormatting>
  <conditionalFormatting sqref="E47">
    <cfRule type="expression" dxfId="195" priority="6">
      <formula>MOD(ROW(),2)</formula>
    </cfRule>
  </conditionalFormatting>
  <conditionalFormatting sqref="F44">
    <cfRule type="expression" dxfId="194" priority="2">
      <formula>MOD(ROW(),2)</formula>
    </cfRule>
  </conditionalFormatting>
  <dataValidations count="1">
    <dataValidation type="list" allowBlank="1" showInputMessage="1" showErrorMessage="1" sqref="D6:D47">
      <formula1>d.comptes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V42"/>
  <sheetViews>
    <sheetView showGridLines="0" zoomScaleNormal="100" workbookViewId="0">
      <pane ySplit="6" topLeftCell="A7" activePane="bottomLeft" state="frozen"/>
      <selection activeCell="C12" activeCellId="2" sqref="D2 R2 C12"/>
      <selection pane="bottomLeft" activeCell="A7" sqref="A7:V16"/>
    </sheetView>
  </sheetViews>
  <sheetFormatPr baseColWidth="10" defaultColWidth="11.44140625" defaultRowHeight="15.6" x14ac:dyDescent="0.3"/>
  <cols>
    <col min="1" max="1" width="11.88671875" style="157" bestFit="1" customWidth="1"/>
    <col min="2" max="2" width="10.109375" style="158" bestFit="1" customWidth="1"/>
    <col min="3" max="3" width="19.6640625" style="135" bestFit="1" customWidth="1"/>
    <col min="4" max="4" width="45.5546875" style="135" bestFit="1" customWidth="1"/>
    <col min="5" max="5" width="3.5546875" style="135" customWidth="1"/>
    <col min="6" max="9" width="10.6640625" style="158" customWidth="1"/>
    <col min="10" max="11" width="11.88671875" style="158" customWidth="1"/>
    <col min="12" max="12" width="9.33203125" style="158" bestFit="1" customWidth="1"/>
    <col min="13" max="13" width="9.33203125" style="395" customWidth="1"/>
    <col min="14" max="14" width="9.33203125" style="158" bestFit="1" customWidth="1"/>
    <col min="15" max="15" width="13.33203125" style="158" bestFit="1" customWidth="1"/>
    <col min="16" max="16" width="12.5546875" style="158" bestFit="1" customWidth="1"/>
    <col min="17" max="17" width="14.109375" style="158" customWidth="1"/>
    <col min="18" max="18" width="10.88671875" style="158" bestFit="1" customWidth="1"/>
    <col min="19" max="19" width="9.44140625" style="158" bestFit="1" customWidth="1"/>
    <col min="20" max="20" width="9.33203125" style="158" bestFit="1" customWidth="1"/>
    <col min="21" max="21" width="11" style="158" bestFit="1" customWidth="1"/>
    <col min="22" max="16384" width="11.44140625" style="133"/>
  </cols>
  <sheetData>
    <row r="1" spans="1:22" ht="30" customHeight="1" x14ac:dyDescent="0.3">
      <c r="A1" s="193"/>
      <c r="B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</row>
    <row r="2" spans="1:22" ht="18" x14ac:dyDescent="0.3">
      <c r="A2" s="193"/>
      <c r="B2" s="194" t="s">
        <v>15</v>
      </c>
      <c r="C2" s="195" t="str">
        <f ca="1">MID(CELL("filename",A1),FIND("]",CELL("filename",A1))+1,32)</f>
        <v>Novembre 2023</v>
      </c>
      <c r="D2" s="197"/>
      <c r="E2" s="196"/>
      <c r="F2" s="196"/>
      <c r="G2" s="196"/>
      <c r="H2" s="197"/>
      <c r="I2" s="197"/>
      <c r="J2" s="197"/>
      <c r="K2" s="197"/>
      <c r="L2" s="197"/>
      <c r="M2" s="197"/>
      <c r="N2" s="197"/>
      <c r="O2" s="197"/>
      <c r="P2" s="197"/>
      <c r="Q2" s="135"/>
      <c r="R2" s="135"/>
      <c r="S2" s="135"/>
      <c r="T2" s="135"/>
      <c r="U2" s="135"/>
    </row>
    <row r="3" spans="1:22" ht="16.2" thickBot="1" x14ac:dyDescent="0.35">
      <c r="A3" s="193"/>
      <c r="B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</row>
    <row r="4" spans="1:22" ht="17.25" customHeight="1" thickBot="1" x14ac:dyDescent="0.35">
      <c r="A4" s="487" t="s">
        <v>19</v>
      </c>
      <c r="B4" s="487" t="s">
        <v>0</v>
      </c>
      <c r="C4" s="485" t="s">
        <v>20</v>
      </c>
      <c r="D4" s="485" t="s">
        <v>85</v>
      </c>
      <c r="E4" s="485" t="s">
        <v>124</v>
      </c>
      <c r="F4" s="497" t="s">
        <v>16</v>
      </c>
      <c r="G4" s="498"/>
      <c r="H4" s="498"/>
      <c r="I4" s="499"/>
      <c r="J4" s="198"/>
      <c r="K4" s="199" t="s">
        <v>17</v>
      </c>
      <c r="L4" s="495"/>
      <c r="M4" s="495"/>
      <c r="N4" s="496"/>
      <c r="O4" s="476" t="s">
        <v>18</v>
      </c>
      <c r="P4" s="477"/>
      <c r="Q4" s="477"/>
      <c r="R4" s="477"/>
      <c r="S4" s="477"/>
      <c r="T4" s="477"/>
      <c r="U4" s="478"/>
    </row>
    <row r="5" spans="1:22" s="142" customFormat="1" ht="47.4" thickBot="1" x14ac:dyDescent="0.35">
      <c r="A5" s="488"/>
      <c r="B5" s="488"/>
      <c r="C5" s="486"/>
      <c r="D5" s="486"/>
      <c r="E5" s="486"/>
      <c r="F5" s="489" t="s">
        <v>21</v>
      </c>
      <c r="G5" s="490"/>
      <c r="H5" s="489" t="s">
        <v>22</v>
      </c>
      <c r="I5" s="493"/>
      <c r="J5" s="200" t="s">
        <v>23</v>
      </c>
      <c r="K5" s="201" t="s">
        <v>24</v>
      </c>
      <c r="L5" s="202" t="s">
        <v>25</v>
      </c>
      <c r="M5" s="202" t="s">
        <v>176</v>
      </c>
      <c r="N5" s="203" t="s">
        <v>69</v>
      </c>
      <c r="O5" s="213" t="s">
        <v>26</v>
      </c>
      <c r="P5" s="214" t="s">
        <v>9</v>
      </c>
      <c r="Q5" s="215" t="s">
        <v>86</v>
      </c>
      <c r="R5" s="216" t="s">
        <v>8</v>
      </c>
      <c r="S5" s="217" t="s">
        <v>4</v>
      </c>
      <c r="T5" s="218" t="s">
        <v>6</v>
      </c>
      <c r="U5" s="214" t="s">
        <v>13</v>
      </c>
      <c r="V5" s="214" t="s">
        <v>119</v>
      </c>
    </row>
    <row r="6" spans="1:22" ht="15.9" customHeight="1" thickBot="1" x14ac:dyDescent="0.35">
      <c r="A6" s="235"/>
      <c r="B6" s="255"/>
      <c r="C6" s="186"/>
      <c r="D6" s="321"/>
      <c r="E6" s="186"/>
      <c r="F6" s="491">
        <v>380.44</v>
      </c>
      <c r="G6" s="492"/>
      <c r="H6" s="494">
        <v>470.39</v>
      </c>
      <c r="I6" s="492"/>
      <c r="J6" s="323"/>
      <c r="K6" s="324"/>
      <c r="L6" s="325"/>
      <c r="M6" s="325"/>
      <c r="N6" s="341"/>
      <c r="O6" s="323"/>
      <c r="P6" s="324"/>
      <c r="Q6" s="325"/>
      <c r="R6" s="324"/>
      <c r="S6" s="325"/>
      <c r="T6" s="324"/>
      <c r="U6" s="327"/>
    </row>
    <row r="7" spans="1:22" ht="15.9" customHeight="1" x14ac:dyDescent="0.3">
      <c r="A7" s="231">
        <v>45234</v>
      </c>
      <c r="B7" s="188">
        <f>IFERROR(INDEX(Data!$B$2:$B$28,MATCH(C7,Data!$A$2:$A$28,0)),"")</f>
        <v>7560</v>
      </c>
      <c r="C7" s="256" t="s">
        <v>146</v>
      </c>
      <c r="D7" s="314" t="s">
        <v>126</v>
      </c>
      <c r="E7" s="318" t="s">
        <v>127</v>
      </c>
      <c r="F7" s="305"/>
      <c r="G7" s="264"/>
      <c r="H7" s="342">
        <v>135</v>
      </c>
      <c r="I7" s="346"/>
      <c r="J7" s="249">
        <v>135</v>
      </c>
      <c r="K7" s="329"/>
      <c r="L7" s="257"/>
      <c r="M7" s="257"/>
      <c r="N7" s="279"/>
      <c r="O7" s="245"/>
      <c r="P7" s="246"/>
      <c r="Q7" s="247"/>
      <c r="R7" s="246"/>
      <c r="S7" s="247"/>
      <c r="T7" s="246"/>
      <c r="U7" s="277"/>
    </row>
    <row r="8" spans="1:22" ht="15.9" customHeight="1" x14ac:dyDescent="0.3">
      <c r="A8" s="231">
        <v>45234</v>
      </c>
      <c r="B8" s="188">
        <f>IFERROR(INDEX(Data!$B$2:$B$28,MATCH(C8,Data!$A$2:$A$28,0)),"")</f>
        <v>7061</v>
      </c>
      <c r="C8" s="256" t="s">
        <v>145</v>
      </c>
      <c r="D8" s="314" t="s">
        <v>161</v>
      </c>
      <c r="E8" s="318" t="s">
        <v>127</v>
      </c>
      <c r="F8" s="305"/>
      <c r="G8" s="168"/>
      <c r="H8" s="172">
        <v>10</v>
      </c>
      <c r="I8" s="347"/>
      <c r="J8" s="249"/>
      <c r="K8" s="329"/>
      <c r="L8" s="257"/>
      <c r="M8" s="257"/>
      <c r="N8" s="279">
        <v>10</v>
      </c>
      <c r="O8" s="245"/>
      <c r="P8" s="246"/>
      <c r="Q8" s="247"/>
      <c r="R8" s="246"/>
      <c r="S8" s="247"/>
      <c r="T8" s="246"/>
      <c r="U8" s="277"/>
    </row>
    <row r="9" spans="1:22" ht="15.9" customHeight="1" x14ac:dyDescent="0.3">
      <c r="A9" s="261">
        <v>45234</v>
      </c>
      <c r="B9" s="188">
        <f>IFERROR(INDEX(Data!$B$2:$B$28,MATCH(C9,Data!$A$2:$A$28,0)),"")</f>
        <v>6230</v>
      </c>
      <c r="C9" s="256" t="s">
        <v>10</v>
      </c>
      <c r="D9" s="313" t="s">
        <v>159</v>
      </c>
      <c r="E9" s="317" t="s">
        <v>127</v>
      </c>
      <c r="F9" s="257"/>
      <c r="G9" s="349"/>
      <c r="H9" s="249"/>
      <c r="I9" s="344">
        <v>193.3</v>
      </c>
      <c r="J9" s="249"/>
      <c r="K9" s="329"/>
      <c r="L9" s="257"/>
      <c r="M9" s="257"/>
      <c r="N9" s="279"/>
      <c r="O9" s="245"/>
      <c r="P9" s="246"/>
      <c r="Q9" s="247"/>
      <c r="R9" s="246"/>
      <c r="S9" s="247"/>
      <c r="T9" s="246"/>
      <c r="U9" s="277">
        <v>193.3</v>
      </c>
    </row>
    <row r="10" spans="1:22" ht="15.9" customHeight="1" x14ac:dyDescent="0.3">
      <c r="A10" s="261">
        <v>45234</v>
      </c>
      <c r="B10" s="188">
        <f>IFERROR(INDEX(Data!$B$2:$B$28,MATCH(C10,Data!$A$2:$A$28,0)),"")</f>
        <v>6230</v>
      </c>
      <c r="C10" s="256" t="s">
        <v>10</v>
      </c>
      <c r="D10" s="313" t="s">
        <v>160</v>
      </c>
      <c r="E10" s="317" t="s">
        <v>127</v>
      </c>
      <c r="F10" s="257"/>
      <c r="G10" s="241"/>
      <c r="H10" s="249"/>
      <c r="I10" s="344">
        <v>7.7</v>
      </c>
      <c r="J10" s="249"/>
      <c r="K10" s="329"/>
      <c r="L10" s="257"/>
      <c r="M10" s="257"/>
      <c r="N10" s="279"/>
      <c r="O10" s="245"/>
      <c r="P10" s="246"/>
      <c r="Q10" s="247"/>
      <c r="R10" s="246"/>
      <c r="S10" s="247"/>
      <c r="T10" s="246"/>
      <c r="U10" s="277">
        <v>7.7</v>
      </c>
    </row>
    <row r="11" spans="1:22" ht="15.9" customHeight="1" x14ac:dyDescent="0.3">
      <c r="A11" s="261">
        <v>45236</v>
      </c>
      <c r="B11" s="188">
        <f>IFERROR(INDEX(Data!$B$2:$B$28,MATCH(C11,Data!$A$2:$A$28,0)),"")</f>
        <v>7560</v>
      </c>
      <c r="C11" s="256" t="s">
        <v>146</v>
      </c>
      <c r="D11" s="313" t="s">
        <v>128</v>
      </c>
      <c r="E11" s="317" t="s">
        <v>127</v>
      </c>
      <c r="F11" s="257">
        <v>180</v>
      </c>
      <c r="G11" s="349"/>
      <c r="H11" s="249"/>
      <c r="I11" s="344"/>
      <c r="J11" s="328">
        <v>180</v>
      </c>
      <c r="K11" s="329"/>
      <c r="L11" s="257"/>
      <c r="M11" s="257"/>
      <c r="N11" s="279"/>
      <c r="O11" s="245"/>
      <c r="P11" s="246"/>
      <c r="Q11" s="247"/>
      <c r="R11" s="246"/>
      <c r="S11" s="247"/>
      <c r="T11" s="246"/>
      <c r="U11" s="277"/>
    </row>
    <row r="12" spans="1:22" ht="15.9" customHeight="1" x14ac:dyDescent="0.3">
      <c r="A12" s="261">
        <v>45236</v>
      </c>
      <c r="B12" s="188">
        <f>IFERROR(INDEX(Data!$B$2:$B$28,MATCH(C12,Data!$A$2:$A$28,0)),"")</f>
        <v>7560</v>
      </c>
      <c r="C12" s="256" t="s">
        <v>146</v>
      </c>
      <c r="D12" s="313" t="s">
        <v>129</v>
      </c>
      <c r="E12" s="317" t="s">
        <v>127</v>
      </c>
      <c r="F12" s="330">
        <v>290</v>
      </c>
      <c r="G12" s="350"/>
      <c r="H12" s="328"/>
      <c r="I12" s="344"/>
      <c r="J12" s="249">
        <v>290</v>
      </c>
      <c r="K12" s="329"/>
      <c r="L12" s="257"/>
      <c r="M12" s="257"/>
      <c r="N12" s="279"/>
      <c r="O12" s="245"/>
      <c r="P12" s="246"/>
      <c r="Q12" s="247"/>
      <c r="R12" s="246"/>
      <c r="S12" s="247"/>
      <c r="T12" s="246"/>
      <c r="U12" s="277"/>
    </row>
    <row r="13" spans="1:22" ht="15.9" customHeight="1" x14ac:dyDescent="0.3">
      <c r="A13" s="261">
        <v>45236</v>
      </c>
      <c r="B13" s="188">
        <f>IFERROR(INDEX(Data!$B$2:$B$28,MATCH(C13,Data!$A$2:$A$28,0)),"")</f>
        <v>7560</v>
      </c>
      <c r="C13" s="256" t="s">
        <v>146</v>
      </c>
      <c r="D13" s="313" t="s">
        <v>130</v>
      </c>
      <c r="E13" s="317" t="s">
        <v>127</v>
      </c>
      <c r="F13" s="330">
        <v>45</v>
      </c>
      <c r="G13" s="350"/>
      <c r="H13" s="328"/>
      <c r="I13" s="344"/>
      <c r="J13" s="249">
        <v>45</v>
      </c>
      <c r="K13" s="329"/>
      <c r="L13" s="257"/>
      <c r="M13" s="257"/>
      <c r="N13" s="279"/>
      <c r="O13" s="245"/>
      <c r="P13" s="246"/>
      <c r="Q13" s="247"/>
      <c r="R13" s="246"/>
      <c r="S13" s="247"/>
      <c r="T13" s="246"/>
      <c r="U13" s="277"/>
    </row>
    <row r="14" spans="1:22" ht="15.9" customHeight="1" x14ac:dyDescent="0.3">
      <c r="A14" s="261">
        <v>45237</v>
      </c>
      <c r="B14" s="188">
        <f>IFERROR(INDEX(Data!$B$2:$B$28,MATCH(C14,Data!$A$2:$A$28,0)),"")</f>
        <v>7560</v>
      </c>
      <c r="C14" s="256" t="s">
        <v>146</v>
      </c>
      <c r="D14" s="256" t="s">
        <v>131</v>
      </c>
      <c r="E14" s="319" t="s">
        <v>127</v>
      </c>
      <c r="F14" s="249">
        <v>45</v>
      </c>
      <c r="G14" s="351"/>
      <c r="H14" s="328"/>
      <c r="I14" s="344"/>
      <c r="J14" s="249">
        <v>45</v>
      </c>
      <c r="K14" s="329"/>
      <c r="L14" s="257"/>
      <c r="M14" s="257"/>
      <c r="N14" s="279"/>
      <c r="O14" s="245"/>
      <c r="P14" s="246"/>
      <c r="Q14" s="247"/>
      <c r="R14" s="246"/>
      <c r="S14" s="247"/>
      <c r="T14" s="246"/>
      <c r="U14" s="277"/>
    </row>
    <row r="15" spans="1:22" ht="15.9" customHeight="1" x14ac:dyDescent="0.3">
      <c r="A15" s="261">
        <v>45252</v>
      </c>
      <c r="B15" s="188">
        <f>IFERROR(INDEX(Data!$B$2:$B$28,MATCH(C15,Data!$A$2:$A$28,0)),"")</f>
        <v>7061</v>
      </c>
      <c r="C15" s="256" t="s">
        <v>145</v>
      </c>
      <c r="D15" s="256" t="s">
        <v>132</v>
      </c>
      <c r="E15" s="319" t="s">
        <v>127</v>
      </c>
      <c r="F15" s="249">
        <v>22</v>
      </c>
      <c r="G15" s="250"/>
      <c r="H15" s="328"/>
      <c r="I15" s="344"/>
      <c r="J15" s="249"/>
      <c r="K15" s="329"/>
      <c r="L15" s="257"/>
      <c r="M15" s="257"/>
      <c r="N15" s="279">
        <v>22</v>
      </c>
      <c r="O15" s="245"/>
      <c r="P15" s="246"/>
      <c r="Q15" s="247"/>
      <c r="R15" s="246"/>
      <c r="S15" s="247"/>
      <c r="T15" s="246"/>
      <c r="U15" s="277"/>
    </row>
    <row r="16" spans="1:22" ht="15.9" customHeight="1" x14ac:dyDescent="0.3">
      <c r="A16" s="261">
        <v>45259</v>
      </c>
      <c r="B16" s="188">
        <f>IFERROR(INDEX(Data!$B$2:$B$28,MATCH(C16,Data!$A$2:$A$28,0)),"")</f>
        <v>7560</v>
      </c>
      <c r="C16" s="256" t="s">
        <v>146</v>
      </c>
      <c r="D16" s="313" t="s">
        <v>133</v>
      </c>
      <c r="E16" s="319" t="s">
        <v>127</v>
      </c>
      <c r="F16" s="249">
        <v>65</v>
      </c>
      <c r="G16" s="250"/>
      <c r="H16" s="328"/>
      <c r="I16" s="344"/>
      <c r="J16" s="249">
        <v>65</v>
      </c>
      <c r="K16" s="329"/>
      <c r="L16" s="257"/>
      <c r="M16" s="257"/>
      <c r="N16" s="279"/>
      <c r="O16" s="245"/>
      <c r="P16" s="246"/>
      <c r="Q16" s="247"/>
      <c r="R16" s="246"/>
      <c r="S16" s="247"/>
      <c r="T16" s="246"/>
      <c r="U16" s="277"/>
    </row>
    <row r="17" spans="1:21" ht="15.9" customHeight="1" x14ac:dyDescent="0.3">
      <c r="A17" s="261"/>
      <c r="B17" s="188" t="str">
        <f>IFERROR(INDEX(Data!$B$2:$B$28,MATCH(C17,Data!$A$2:$A$28,0)),"")</f>
        <v/>
      </c>
      <c r="C17" s="256"/>
      <c r="D17" s="256"/>
      <c r="E17" s="319"/>
      <c r="F17" s="249"/>
      <c r="G17" s="250"/>
      <c r="H17" s="328"/>
      <c r="I17" s="344"/>
      <c r="J17" s="249"/>
      <c r="K17" s="329"/>
      <c r="L17" s="257"/>
      <c r="M17" s="257"/>
      <c r="N17" s="279"/>
      <c r="O17" s="245"/>
      <c r="P17" s="246"/>
      <c r="Q17" s="247"/>
      <c r="R17" s="246"/>
      <c r="S17" s="247"/>
      <c r="T17" s="246"/>
      <c r="U17" s="277"/>
    </row>
    <row r="18" spans="1:21" ht="15.9" customHeight="1" x14ac:dyDescent="0.3">
      <c r="A18" s="261"/>
      <c r="B18" s="188" t="str">
        <f>IFERROR(INDEX(Data!$B$2:$B$28,MATCH(C18,Data!$A$2:$A$28,0)),"")</f>
        <v/>
      </c>
      <c r="C18" s="256"/>
      <c r="D18" s="256"/>
      <c r="E18" s="319"/>
      <c r="F18" s="249"/>
      <c r="G18" s="250"/>
      <c r="H18" s="328"/>
      <c r="I18" s="344"/>
      <c r="J18" s="249"/>
      <c r="K18" s="329"/>
      <c r="L18" s="257"/>
      <c r="M18" s="257"/>
      <c r="N18" s="279"/>
      <c r="O18" s="245"/>
      <c r="P18" s="246"/>
      <c r="Q18" s="247"/>
      <c r="R18" s="246"/>
      <c r="S18" s="247"/>
      <c r="T18" s="246"/>
      <c r="U18" s="277"/>
    </row>
    <row r="19" spans="1:21" ht="15.9" customHeight="1" x14ac:dyDescent="0.3">
      <c r="A19" s="261"/>
      <c r="B19" s="188" t="str">
        <f>IFERROR(INDEX(Data!$B$2:$B$28,MATCH(C19,Data!$A$2:$A$28,0)),"")</f>
        <v/>
      </c>
      <c r="C19" s="256"/>
      <c r="D19" s="256"/>
      <c r="E19" s="319"/>
      <c r="F19" s="249"/>
      <c r="G19" s="250"/>
      <c r="H19" s="328"/>
      <c r="I19" s="344"/>
      <c r="J19" s="249"/>
      <c r="K19" s="329"/>
      <c r="L19" s="257"/>
      <c r="M19" s="257"/>
      <c r="N19" s="279"/>
      <c r="O19" s="245"/>
      <c r="P19" s="246"/>
      <c r="Q19" s="247"/>
      <c r="R19" s="246"/>
      <c r="S19" s="247"/>
      <c r="T19" s="246"/>
      <c r="U19" s="277"/>
    </row>
    <row r="20" spans="1:21" ht="15.9" customHeight="1" x14ac:dyDescent="0.3">
      <c r="A20" s="261"/>
      <c r="B20" s="188" t="str">
        <f>IFERROR(INDEX(Data!$B$2:$B$28,MATCH(C20,Data!$A$2:$A$28,0)),"")</f>
        <v/>
      </c>
      <c r="C20" s="256"/>
      <c r="D20" s="256"/>
      <c r="E20" s="319"/>
      <c r="F20" s="249"/>
      <c r="G20" s="250"/>
      <c r="H20" s="328"/>
      <c r="I20" s="344"/>
      <c r="J20" s="249"/>
      <c r="K20" s="329"/>
      <c r="L20" s="257"/>
      <c r="M20" s="257"/>
      <c r="N20" s="279"/>
      <c r="O20" s="245"/>
      <c r="P20" s="246"/>
      <c r="Q20" s="247"/>
      <c r="R20" s="246"/>
      <c r="S20" s="247"/>
      <c r="T20" s="246"/>
      <c r="U20" s="277"/>
    </row>
    <row r="21" spans="1:21" ht="15.9" customHeight="1" x14ac:dyDescent="0.3">
      <c r="A21" s="261"/>
      <c r="B21" s="188" t="str">
        <f>IFERROR(INDEX(Data!$B$2:$B$28,MATCH(C21,Data!$A$2:$A$28,0)),"")</f>
        <v/>
      </c>
      <c r="C21" s="256"/>
      <c r="D21" s="256"/>
      <c r="E21" s="319"/>
      <c r="F21" s="249"/>
      <c r="G21" s="250"/>
      <c r="H21" s="328"/>
      <c r="I21" s="344"/>
      <c r="J21" s="249"/>
      <c r="K21" s="329"/>
      <c r="L21" s="257"/>
      <c r="M21" s="257"/>
      <c r="N21" s="279"/>
      <c r="O21" s="245"/>
      <c r="P21" s="246"/>
      <c r="Q21" s="247"/>
      <c r="R21" s="246"/>
      <c r="S21" s="247"/>
      <c r="T21" s="246"/>
      <c r="U21" s="277"/>
    </row>
    <row r="22" spans="1:21" ht="15.9" customHeight="1" x14ac:dyDescent="0.3">
      <c r="A22" s="261"/>
      <c r="B22" s="188" t="str">
        <f>IFERROR(INDEX(Data!$B$2:$B$28,MATCH(C22,Data!$A$2:$A$28,0)),"")</f>
        <v/>
      </c>
      <c r="C22" s="256"/>
      <c r="D22" s="256"/>
      <c r="E22" s="319"/>
      <c r="F22" s="249"/>
      <c r="G22" s="241"/>
      <c r="H22" s="328"/>
      <c r="I22" s="344"/>
      <c r="J22" s="249"/>
      <c r="K22" s="329"/>
      <c r="L22" s="257"/>
      <c r="M22" s="257"/>
      <c r="N22" s="279"/>
      <c r="O22" s="245"/>
      <c r="P22" s="246"/>
      <c r="Q22" s="247"/>
      <c r="R22" s="246"/>
      <c r="S22" s="250"/>
      <c r="T22" s="246"/>
      <c r="U22" s="277"/>
    </row>
    <row r="23" spans="1:21" ht="15.9" customHeight="1" x14ac:dyDescent="0.3">
      <c r="A23" s="261"/>
      <c r="B23" s="188" t="str">
        <f>IFERROR(INDEX(Data!$B$2:$B$28,MATCH(C23,Data!$A$2:$A$28,0)),"")</f>
        <v/>
      </c>
      <c r="C23" s="256"/>
      <c r="D23" s="256"/>
      <c r="E23" s="319"/>
      <c r="F23" s="249"/>
      <c r="G23" s="250"/>
      <c r="H23" s="328"/>
      <c r="I23" s="344"/>
      <c r="J23" s="249"/>
      <c r="K23" s="329"/>
      <c r="L23" s="257"/>
      <c r="M23" s="257"/>
      <c r="N23" s="279"/>
      <c r="O23" s="245"/>
      <c r="P23" s="246"/>
      <c r="Q23" s="247"/>
      <c r="R23" s="246"/>
      <c r="S23" s="247"/>
      <c r="T23" s="246"/>
      <c r="U23" s="277"/>
    </row>
    <row r="24" spans="1:21" ht="15.9" customHeight="1" x14ac:dyDescent="0.3">
      <c r="A24" s="261"/>
      <c r="B24" s="188" t="str">
        <f>IFERROR(INDEX(Data!$B$2:$B$28,MATCH(C24,Data!$A$2:$A$28,0)),"")</f>
        <v/>
      </c>
      <c r="C24" s="256"/>
      <c r="D24" s="256"/>
      <c r="E24" s="319"/>
      <c r="F24" s="249"/>
      <c r="G24" s="250"/>
      <c r="H24" s="328"/>
      <c r="I24" s="344"/>
      <c r="J24" s="249"/>
      <c r="K24" s="329"/>
      <c r="L24" s="257"/>
      <c r="M24" s="257"/>
      <c r="N24" s="279"/>
      <c r="O24" s="245"/>
      <c r="P24" s="246"/>
      <c r="Q24" s="247"/>
      <c r="R24" s="246"/>
      <c r="S24" s="247"/>
      <c r="T24" s="246"/>
      <c r="U24" s="277"/>
    </row>
    <row r="25" spans="1:21" ht="15.9" customHeight="1" x14ac:dyDescent="0.3">
      <c r="A25" s="261"/>
      <c r="B25" s="188" t="str">
        <f>IFERROR(INDEX(Data!$B$2:$B$28,MATCH(C25,Data!$A$2:$A$28,0)),"")</f>
        <v/>
      </c>
      <c r="C25" s="256"/>
      <c r="D25" s="256"/>
      <c r="E25" s="319"/>
      <c r="F25" s="249"/>
      <c r="G25" s="250"/>
      <c r="H25" s="328"/>
      <c r="I25" s="344"/>
      <c r="J25" s="249"/>
      <c r="K25" s="329"/>
      <c r="L25" s="257"/>
      <c r="M25" s="257"/>
      <c r="N25" s="279"/>
      <c r="O25" s="245"/>
      <c r="P25" s="246"/>
      <c r="Q25" s="247"/>
      <c r="R25" s="246"/>
      <c r="S25" s="247"/>
      <c r="T25" s="246"/>
      <c r="U25" s="277"/>
    </row>
    <row r="26" spans="1:21" ht="15.9" customHeight="1" x14ac:dyDescent="0.3">
      <c r="A26" s="261"/>
      <c r="B26" s="188" t="str">
        <f>IFERROR(INDEX(Data!$B$2:$B$28,MATCH(C26,Data!$A$2:$A$28,0)),"")</f>
        <v/>
      </c>
      <c r="C26" s="256"/>
      <c r="D26" s="256"/>
      <c r="E26" s="319"/>
      <c r="F26" s="249"/>
      <c r="G26" s="250"/>
      <c r="H26" s="328"/>
      <c r="I26" s="344"/>
      <c r="J26" s="249"/>
      <c r="K26" s="329"/>
      <c r="L26" s="257"/>
      <c r="M26" s="257"/>
      <c r="N26" s="279"/>
      <c r="O26" s="245"/>
      <c r="P26" s="246"/>
      <c r="Q26" s="247"/>
      <c r="R26" s="246"/>
      <c r="S26" s="247"/>
      <c r="T26" s="246"/>
      <c r="U26" s="277"/>
    </row>
    <row r="27" spans="1:21" ht="15.9" customHeight="1" x14ac:dyDescent="0.3">
      <c r="A27" s="261"/>
      <c r="B27" s="188" t="str">
        <f>IFERROR(INDEX(Data!$B$2:$B$28,MATCH(C27,Data!$A$2:$A$28,0)),"")</f>
        <v/>
      </c>
      <c r="C27" s="256"/>
      <c r="D27" s="256"/>
      <c r="E27" s="319"/>
      <c r="F27" s="249"/>
      <c r="G27" s="250"/>
      <c r="H27" s="328"/>
      <c r="I27" s="344"/>
      <c r="J27" s="249"/>
      <c r="K27" s="329"/>
      <c r="L27" s="257"/>
      <c r="M27" s="257"/>
      <c r="N27" s="279"/>
      <c r="O27" s="245"/>
      <c r="P27" s="246"/>
      <c r="Q27" s="247"/>
      <c r="R27" s="246"/>
      <c r="S27" s="247"/>
      <c r="T27" s="246"/>
      <c r="U27" s="277"/>
    </row>
    <row r="28" spans="1:21" ht="15.9" customHeight="1" x14ac:dyDescent="0.3">
      <c r="A28" s="261"/>
      <c r="B28" s="188" t="str">
        <f>IFERROR(INDEX(Data!$B$2:$B$28,MATCH(C28,Data!$A$2:$A$28,0)),"")</f>
        <v/>
      </c>
      <c r="C28" s="256"/>
      <c r="D28" s="256"/>
      <c r="E28" s="319"/>
      <c r="F28" s="249"/>
      <c r="G28" s="250"/>
      <c r="H28" s="328"/>
      <c r="I28" s="344"/>
      <c r="J28" s="249"/>
      <c r="K28" s="329"/>
      <c r="L28" s="257"/>
      <c r="M28" s="257"/>
      <c r="N28" s="279"/>
      <c r="O28" s="245"/>
      <c r="P28" s="246"/>
      <c r="Q28" s="247"/>
      <c r="R28" s="246"/>
      <c r="S28" s="247"/>
      <c r="T28" s="246"/>
      <c r="U28" s="277"/>
    </row>
    <row r="29" spans="1:21" ht="15.9" customHeight="1" x14ac:dyDescent="0.3">
      <c r="A29" s="261"/>
      <c r="B29" s="188"/>
      <c r="C29" s="256"/>
      <c r="D29" s="256"/>
      <c r="E29" s="319"/>
      <c r="F29" s="249"/>
      <c r="G29" s="250"/>
      <c r="H29" s="328"/>
      <c r="I29" s="344"/>
      <c r="J29" s="249"/>
      <c r="K29" s="329"/>
      <c r="L29" s="257"/>
      <c r="M29" s="257"/>
      <c r="N29" s="279"/>
      <c r="O29" s="245"/>
      <c r="P29" s="246"/>
      <c r="Q29" s="247"/>
      <c r="R29" s="246"/>
      <c r="S29" s="247"/>
      <c r="T29" s="246"/>
      <c r="U29" s="277"/>
    </row>
    <row r="30" spans="1:21" ht="15.9" customHeight="1" x14ac:dyDescent="0.3">
      <c r="A30" s="261"/>
      <c r="B30" s="188"/>
      <c r="C30" s="256"/>
      <c r="D30" s="256"/>
      <c r="E30" s="319"/>
      <c r="F30" s="249"/>
      <c r="G30" s="250"/>
      <c r="H30" s="328"/>
      <c r="I30" s="344"/>
      <c r="J30" s="249"/>
      <c r="K30" s="329"/>
      <c r="L30" s="257"/>
      <c r="M30" s="257"/>
      <c r="N30" s="279"/>
      <c r="O30" s="245"/>
      <c r="P30" s="246"/>
      <c r="Q30" s="247"/>
      <c r="R30" s="246"/>
      <c r="S30" s="247"/>
      <c r="T30" s="246"/>
      <c r="U30" s="277"/>
    </row>
    <row r="31" spans="1:21" ht="15.9" customHeight="1" x14ac:dyDescent="0.3">
      <c r="A31" s="261"/>
      <c r="B31" s="188"/>
      <c r="C31" s="256"/>
      <c r="D31" s="256"/>
      <c r="E31" s="319"/>
      <c r="F31" s="249"/>
      <c r="G31" s="250"/>
      <c r="H31" s="328"/>
      <c r="I31" s="344"/>
      <c r="J31" s="249"/>
      <c r="K31" s="329"/>
      <c r="L31" s="257"/>
      <c r="M31" s="257"/>
      <c r="N31" s="279"/>
      <c r="O31" s="245"/>
      <c r="P31" s="246"/>
      <c r="Q31" s="247"/>
      <c r="R31" s="246"/>
      <c r="S31" s="247"/>
      <c r="T31" s="246"/>
      <c r="U31" s="277"/>
    </row>
    <row r="32" spans="1:21" ht="15.9" customHeight="1" x14ac:dyDescent="0.3">
      <c r="A32" s="261"/>
      <c r="B32" s="188" t="str">
        <f>IFERROR(INDEX(Data!$B$2:$B$28,MATCH(C32,Data!$A$2:$A$28,0)),"")</f>
        <v/>
      </c>
      <c r="C32" s="256"/>
      <c r="D32" s="256"/>
      <c r="E32" s="319"/>
      <c r="F32" s="249"/>
      <c r="G32" s="250"/>
      <c r="H32" s="328"/>
      <c r="I32" s="344"/>
      <c r="J32" s="249"/>
      <c r="K32" s="329"/>
      <c r="L32" s="257"/>
      <c r="M32" s="257"/>
      <c r="N32" s="279"/>
      <c r="O32" s="245"/>
      <c r="P32" s="246"/>
      <c r="Q32" s="247"/>
      <c r="R32" s="246"/>
      <c r="S32" s="247"/>
      <c r="T32" s="246"/>
      <c r="U32" s="277"/>
    </row>
    <row r="33" spans="1:21" ht="15.9" customHeight="1" x14ac:dyDescent="0.3">
      <c r="A33" s="261"/>
      <c r="B33" s="188" t="str">
        <f>IFERROR(INDEX(Data!$B$2:$B$28,MATCH(C33,Data!$A$2:$A$28,0)),"")</f>
        <v/>
      </c>
      <c r="C33" s="256"/>
      <c r="D33" s="256"/>
      <c r="E33" s="319"/>
      <c r="F33" s="249"/>
      <c r="G33" s="250"/>
      <c r="H33" s="328"/>
      <c r="I33" s="344"/>
      <c r="J33" s="249"/>
      <c r="K33" s="329"/>
      <c r="L33" s="257"/>
      <c r="M33" s="257"/>
      <c r="N33" s="279"/>
      <c r="O33" s="245"/>
      <c r="P33" s="246"/>
      <c r="Q33" s="247"/>
      <c r="R33" s="246"/>
      <c r="S33" s="247"/>
      <c r="T33" s="246"/>
      <c r="U33" s="277"/>
    </row>
    <row r="34" spans="1:21" ht="15.9" customHeight="1" x14ac:dyDescent="0.3">
      <c r="A34" s="261"/>
      <c r="B34" s="188"/>
      <c r="C34" s="256"/>
      <c r="D34" s="256"/>
      <c r="E34" s="319"/>
      <c r="F34" s="249"/>
      <c r="G34" s="250"/>
      <c r="H34" s="328"/>
      <c r="I34" s="344"/>
      <c r="J34" s="249"/>
      <c r="K34" s="329"/>
      <c r="L34" s="257"/>
      <c r="M34" s="257"/>
      <c r="N34" s="279"/>
      <c r="O34" s="245"/>
      <c r="P34" s="246"/>
      <c r="Q34" s="247"/>
      <c r="R34" s="246"/>
      <c r="S34" s="247"/>
      <c r="T34" s="246"/>
      <c r="U34" s="277"/>
    </row>
    <row r="35" spans="1:21" ht="15.9" customHeight="1" x14ac:dyDescent="0.3">
      <c r="A35" s="261"/>
      <c r="B35" s="188"/>
      <c r="C35" s="256"/>
      <c r="D35" s="256"/>
      <c r="E35" s="319"/>
      <c r="F35" s="249"/>
      <c r="G35" s="250"/>
      <c r="H35" s="328"/>
      <c r="I35" s="344"/>
      <c r="J35" s="249"/>
      <c r="K35" s="329"/>
      <c r="L35" s="257"/>
      <c r="M35" s="257"/>
      <c r="N35" s="279"/>
      <c r="O35" s="245"/>
      <c r="P35" s="246"/>
      <c r="Q35" s="247"/>
      <c r="R35" s="246"/>
      <c r="S35" s="247"/>
      <c r="T35" s="246"/>
      <c r="U35" s="277"/>
    </row>
    <row r="36" spans="1:21" ht="15.9" customHeight="1" x14ac:dyDescent="0.3">
      <c r="A36" s="261"/>
      <c r="B36" s="188"/>
      <c r="C36" s="256"/>
      <c r="D36" s="256"/>
      <c r="E36" s="319"/>
      <c r="F36" s="249"/>
      <c r="G36" s="250"/>
      <c r="H36" s="328"/>
      <c r="I36" s="344"/>
      <c r="J36" s="249"/>
      <c r="K36" s="329"/>
      <c r="L36" s="257"/>
      <c r="M36" s="257"/>
      <c r="N36" s="279"/>
      <c r="O36" s="245"/>
      <c r="P36" s="246"/>
      <c r="Q36" s="247"/>
      <c r="R36" s="246"/>
      <c r="S36" s="247"/>
      <c r="T36" s="246"/>
      <c r="U36" s="277"/>
    </row>
    <row r="37" spans="1:21" ht="15.9" customHeight="1" x14ac:dyDescent="0.3">
      <c r="A37" s="262"/>
      <c r="B37" s="189" t="str">
        <f>IFERROR(INDEX(Data!$B$2:$B$28,MATCH(C37,Data!$A$2:$A$28,0)),"")</f>
        <v/>
      </c>
      <c r="C37" s="258"/>
      <c r="D37" s="258"/>
      <c r="E37" s="319"/>
      <c r="F37" s="249"/>
      <c r="G37" s="250"/>
      <c r="H37" s="328"/>
      <c r="I37" s="348"/>
      <c r="J37" s="249"/>
      <c r="K37" s="329"/>
      <c r="L37" s="257"/>
      <c r="M37" s="257"/>
      <c r="N37" s="279"/>
      <c r="O37" s="245"/>
      <c r="P37" s="246"/>
      <c r="Q37" s="247"/>
      <c r="R37" s="246"/>
      <c r="S37" s="247"/>
      <c r="T37" s="246"/>
      <c r="U37" s="277"/>
    </row>
    <row r="38" spans="1:21" ht="15.9" customHeight="1" thickBot="1" x14ac:dyDescent="0.35">
      <c r="A38" s="482"/>
      <c r="B38" s="483"/>
      <c r="C38" s="484"/>
      <c r="D38" s="312" t="s">
        <v>27</v>
      </c>
      <c r="E38" s="315"/>
      <c r="F38" s="335">
        <f>SUM(F7:F37)</f>
        <v>647</v>
      </c>
      <c r="G38" s="176">
        <f>SUM(G7:G37)</f>
        <v>0</v>
      </c>
      <c r="H38" s="335">
        <f>SUM(H7:H37)</f>
        <v>145</v>
      </c>
      <c r="I38" s="345">
        <f>SUM(I7:I37)</f>
        <v>201</v>
      </c>
      <c r="J38" s="336"/>
      <c r="K38" s="337"/>
      <c r="L38" s="338"/>
      <c r="M38" s="338"/>
      <c r="N38" s="339"/>
      <c r="O38" s="289"/>
      <c r="P38" s="290"/>
      <c r="Q38" s="290"/>
      <c r="R38" s="290"/>
      <c r="S38" s="290"/>
      <c r="T38" s="290"/>
      <c r="U38" s="290"/>
    </row>
    <row r="39" spans="1:21" ht="15.9" customHeight="1" thickBot="1" x14ac:dyDescent="0.35">
      <c r="A39" s="479"/>
      <c r="B39" s="480"/>
      <c r="C39" s="481"/>
      <c r="D39" s="316" t="s">
        <v>28</v>
      </c>
      <c r="E39" s="274"/>
      <c r="F39" s="500">
        <f>SUM(F6+F38-G38)</f>
        <v>1027.44</v>
      </c>
      <c r="G39" s="501"/>
      <c r="H39" s="500">
        <f>SUM(H6+H38-I38)</f>
        <v>414.39</v>
      </c>
      <c r="I39" s="502"/>
      <c r="J39" s="204">
        <f>SUM(J7:J37)</f>
        <v>760</v>
      </c>
      <c r="K39" s="204">
        <f t="shared" ref="K39:U39" si="0">SUM(K7:K37)</f>
        <v>0</v>
      </c>
      <c r="L39" s="204">
        <f t="shared" si="0"/>
        <v>0</v>
      </c>
      <c r="M39" s="204"/>
      <c r="N39" s="204">
        <f t="shared" si="0"/>
        <v>32</v>
      </c>
      <c r="O39" s="352">
        <f t="shared" si="0"/>
        <v>0</v>
      </c>
      <c r="P39" s="352">
        <f t="shared" si="0"/>
        <v>0</v>
      </c>
      <c r="Q39" s="352">
        <f t="shared" si="0"/>
        <v>0</v>
      </c>
      <c r="R39" s="352">
        <f t="shared" si="0"/>
        <v>0</v>
      </c>
      <c r="S39" s="352">
        <f t="shared" si="0"/>
        <v>0</v>
      </c>
      <c r="T39" s="352">
        <f t="shared" si="0"/>
        <v>0</v>
      </c>
      <c r="U39" s="352">
        <f t="shared" si="0"/>
        <v>201</v>
      </c>
    </row>
    <row r="40" spans="1:21" ht="15.9" customHeight="1" x14ac:dyDescent="0.3">
      <c r="F40" s="135"/>
      <c r="G40" s="135"/>
      <c r="H40" s="135"/>
      <c r="I40" s="135"/>
      <c r="J40" s="183"/>
    </row>
    <row r="41" spans="1:21" ht="15.9" customHeight="1" x14ac:dyDescent="0.3">
      <c r="G41" s="298"/>
    </row>
    <row r="42" spans="1:21" ht="15.9" customHeight="1" x14ac:dyDescent="0.3"/>
  </sheetData>
  <sheetProtection formatCells="0" formatColumns="0" formatRows="0" insertColumns="0" insertRows="0" insertHyperlinks="0" deleteColumns="0" deleteRows="0" sort="0" autoFilter="0" pivotTables="0"/>
  <sortState ref="A7:T15">
    <sortCondition ref="A7:A15"/>
  </sortState>
  <mergeCells count="16">
    <mergeCell ref="O4:U4"/>
    <mergeCell ref="A39:C39"/>
    <mergeCell ref="A38:C38"/>
    <mergeCell ref="C4:C5"/>
    <mergeCell ref="B4:B5"/>
    <mergeCell ref="A4:A5"/>
    <mergeCell ref="D4:D5"/>
    <mergeCell ref="F5:G5"/>
    <mergeCell ref="F6:G6"/>
    <mergeCell ref="H5:I5"/>
    <mergeCell ref="H6:I6"/>
    <mergeCell ref="L4:N4"/>
    <mergeCell ref="F4:I4"/>
    <mergeCell ref="F39:G39"/>
    <mergeCell ref="H39:I39"/>
    <mergeCell ref="E4:E5"/>
  </mergeCells>
  <conditionalFormatting sqref="A12:C12 F12:J12 J7:J11 A15:U15 A33:U37 B7:C11 A13:J14 K7:U14 A17:U28 K16:U16 A16">
    <cfRule type="expression" dxfId="167" priority="13">
      <formula>MOD(ROW(),2)</formula>
    </cfRule>
  </conditionalFormatting>
  <conditionalFormatting sqref="D12:E12">
    <cfRule type="expression" dxfId="166" priority="12">
      <formula>MOD(ROW(),2)</formula>
    </cfRule>
  </conditionalFormatting>
  <conditionalFormatting sqref="I11 A7:A11 F7:I10 D11:G11">
    <cfRule type="expression" dxfId="165" priority="8">
      <formula>MOD(ROW(),2)</formula>
    </cfRule>
  </conditionalFormatting>
  <conditionalFormatting sqref="D7:E10">
    <cfRule type="expression" dxfId="164" priority="7">
      <formula>MOD(ROW(),2)</formula>
    </cfRule>
  </conditionalFormatting>
  <conditionalFormatting sqref="H11">
    <cfRule type="expression" dxfId="163" priority="6">
      <formula>MOD(ROW(),2)</formula>
    </cfRule>
  </conditionalFormatting>
  <conditionalFormatting sqref="A29:U32">
    <cfRule type="expression" dxfId="162" priority="5">
      <formula>MOD(ROW(),2)</formula>
    </cfRule>
  </conditionalFormatting>
  <conditionalFormatting sqref="G16:J16">
    <cfRule type="expression" dxfId="161" priority="3">
      <formula>MOD(ROW(),2)</formula>
    </cfRule>
  </conditionalFormatting>
  <conditionalFormatting sqref="B16:C16 E16:F16">
    <cfRule type="expression" dxfId="160" priority="2">
      <formula>MOD(ROW(),2)</formula>
    </cfRule>
  </conditionalFormatting>
  <conditionalFormatting sqref="D16">
    <cfRule type="expression" dxfId="159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scale="40" fitToHeight="0" orientation="landscape" r:id="rId1"/>
  <ignoredErrors>
    <ignoredError sqref="G38 I38" unlockedFormula="1"/>
    <ignoredError sqref="H38 F38" formulaRange="1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V43"/>
  <sheetViews>
    <sheetView showGridLines="0" topLeftCell="E1" zoomScaleNormal="100" workbookViewId="0">
      <pane ySplit="6" topLeftCell="A7" activePane="bottomLeft" state="frozen"/>
      <selection activeCell="C12" activeCellId="2" sqref="D2 R2 C12"/>
      <selection pane="bottomLeft" activeCell="A7" sqref="A7:V19"/>
    </sheetView>
  </sheetViews>
  <sheetFormatPr baseColWidth="10" defaultColWidth="11.44140625" defaultRowHeight="15.6" x14ac:dyDescent="0.3"/>
  <cols>
    <col min="1" max="1" width="11.88671875" style="193" bestFit="1" customWidth="1"/>
    <col min="2" max="2" width="10.109375" style="135" bestFit="1" customWidth="1"/>
    <col min="3" max="3" width="26.6640625" style="135" bestFit="1" customWidth="1"/>
    <col min="4" max="4" width="53.33203125" style="135" bestFit="1" customWidth="1"/>
    <col min="5" max="5" width="3.5546875" style="135" customWidth="1"/>
    <col min="6" max="9" width="10.6640625" style="135" customWidth="1"/>
    <col min="10" max="11" width="11.6640625" style="135" bestFit="1" customWidth="1"/>
    <col min="12" max="12" width="10.44140625" style="135" bestFit="1" customWidth="1"/>
    <col min="13" max="13" width="11.6640625" style="135" customWidth="1"/>
    <col min="14" max="14" width="11.6640625" style="135" bestFit="1" customWidth="1"/>
    <col min="15" max="16" width="10.6640625" style="135" customWidth="1"/>
    <col min="17" max="17" width="14.33203125" style="135" bestFit="1" customWidth="1"/>
    <col min="18" max="18" width="11.5546875" style="135" bestFit="1" customWidth="1"/>
    <col min="19" max="19" width="10.6640625" style="135" customWidth="1"/>
    <col min="20" max="20" width="9.6640625" style="135" customWidth="1"/>
    <col min="21" max="21" width="10.33203125" style="135" bestFit="1" customWidth="1"/>
    <col min="22" max="16384" width="11.44140625" style="192"/>
  </cols>
  <sheetData>
    <row r="1" spans="1:22" ht="30" customHeight="1" x14ac:dyDescent="0.3"/>
    <row r="2" spans="1:22" ht="18" x14ac:dyDescent="0.3">
      <c r="B2" s="194" t="s">
        <v>15</v>
      </c>
      <c r="C2" s="195" t="str">
        <f ca="1">MID(CELL("filename",A1),FIND("]",CELL("filename",A1))+1,32)</f>
        <v>Décembre 2023</v>
      </c>
      <c r="D2" s="207"/>
      <c r="E2" s="196"/>
      <c r="F2" s="207"/>
      <c r="G2" s="207"/>
      <c r="H2" s="208"/>
      <c r="I2" s="208"/>
      <c r="J2" s="208"/>
      <c r="K2" s="208"/>
      <c r="L2" s="208"/>
      <c r="M2" s="208"/>
      <c r="N2" s="208"/>
      <c r="O2" s="208"/>
      <c r="P2" s="208"/>
    </row>
    <row r="3" spans="1:22" ht="16.2" thickBot="1" x14ac:dyDescent="0.35"/>
    <row r="4" spans="1:22" ht="17.25" customHeight="1" thickBot="1" x14ac:dyDescent="0.35">
      <c r="A4" s="487" t="s">
        <v>19</v>
      </c>
      <c r="B4" s="487" t="s">
        <v>0</v>
      </c>
      <c r="C4" s="485" t="s">
        <v>20</v>
      </c>
      <c r="D4" s="485" t="s">
        <v>85</v>
      </c>
      <c r="E4" s="485" t="s">
        <v>122</v>
      </c>
      <c r="F4" s="498" t="s">
        <v>16</v>
      </c>
      <c r="G4" s="498"/>
      <c r="H4" s="498"/>
      <c r="I4" s="499"/>
      <c r="J4" s="497" t="s">
        <v>17</v>
      </c>
      <c r="K4" s="498"/>
      <c r="L4" s="498"/>
      <c r="M4" s="498"/>
      <c r="N4" s="499"/>
      <c r="O4" s="497" t="s">
        <v>18</v>
      </c>
      <c r="P4" s="498"/>
      <c r="Q4" s="498"/>
      <c r="R4" s="498"/>
      <c r="S4" s="498"/>
      <c r="T4" s="498"/>
      <c r="U4" s="498"/>
      <c r="V4" s="499"/>
    </row>
    <row r="5" spans="1:22" s="135" customFormat="1" ht="31.8" thickBot="1" x14ac:dyDescent="0.35">
      <c r="A5" s="488"/>
      <c r="B5" s="488"/>
      <c r="C5" s="486"/>
      <c r="D5" s="486"/>
      <c r="E5" s="486"/>
      <c r="F5" s="490" t="s">
        <v>21</v>
      </c>
      <c r="G5" s="490"/>
      <c r="H5" s="489" t="s">
        <v>22</v>
      </c>
      <c r="I5" s="493"/>
      <c r="J5" s="209" t="s">
        <v>107</v>
      </c>
      <c r="K5" s="210" t="s">
        <v>108</v>
      </c>
      <c r="L5" s="211" t="s">
        <v>2</v>
      </c>
      <c r="M5" s="284" t="s">
        <v>120</v>
      </c>
      <c r="N5" s="212" t="s">
        <v>69</v>
      </c>
      <c r="O5" s="213" t="s">
        <v>26</v>
      </c>
      <c r="P5" s="214" t="s">
        <v>9</v>
      </c>
      <c r="Q5" s="215" t="s">
        <v>86</v>
      </c>
      <c r="R5" s="216" t="s">
        <v>8</v>
      </c>
      <c r="S5" s="217" t="s">
        <v>4</v>
      </c>
      <c r="T5" s="218" t="s">
        <v>6</v>
      </c>
      <c r="U5" s="214" t="s">
        <v>13</v>
      </c>
      <c r="V5" s="214" t="s">
        <v>119</v>
      </c>
    </row>
    <row r="6" spans="1:22" ht="15.9" customHeight="1" thickBot="1" x14ac:dyDescent="0.35">
      <c r="A6" s="235"/>
      <c r="B6" s="255"/>
      <c r="C6" s="186"/>
      <c r="D6" s="186"/>
      <c r="E6" s="186"/>
      <c r="F6" s="501">
        <f>'Novembre 2023'!F39:G39</f>
        <v>1027.44</v>
      </c>
      <c r="G6" s="502"/>
      <c r="H6" s="504">
        <f>'Novembre 2023'!H39:I39</f>
        <v>414.39</v>
      </c>
      <c r="I6" s="505"/>
      <c r="J6" s="323"/>
      <c r="K6" s="324"/>
      <c r="L6" s="325"/>
      <c r="M6" s="324"/>
      <c r="N6" s="326"/>
      <c r="O6" s="323"/>
      <c r="P6" s="324"/>
      <c r="Q6" s="325"/>
      <c r="R6" s="324"/>
      <c r="S6" s="325"/>
      <c r="T6" s="324"/>
      <c r="U6" s="327"/>
      <c r="V6" s="327"/>
    </row>
    <row r="7" spans="1:22" ht="15.9" customHeight="1" x14ac:dyDescent="0.3">
      <c r="A7" s="239">
        <v>45266</v>
      </c>
      <c r="B7" s="188">
        <f>IFERROR(INDEX(Data!$B$2:$B$28,MATCH(C7,Data!$A$2:$A$28,0)),"")</f>
        <v>6064</v>
      </c>
      <c r="C7" s="280" t="s">
        <v>5</v>
      </c>
      <c r="D7" s="280" t="s">
        <v>162</v>
      </c>
      <c r="E7" s="318" t="s">
        <v>127</v>
      </c>
      <c r="F7" s="257"/>
      <c r="G7" s="250"/>
      <c r="H7" s="328"/>
      <c r="I7" s="241">
        <v>45</v>
      </c>
      <c r="J7" s="249"/>
      <c r="K7" s="329"/>
      <c r="L7" s="257"/>
      <c r="M7" s="329"/>
      <c r="N7" s="279"/>
      <c r="O7" s="245">
        <v>45</v>
      </c>
      <c r="P7" s="246"/>
      <c r="Q7" s="247"/>
      <c r="R7" s="246"/>
      <c r="S7" s="247"/>
      <c r="T7" s="246"/>
      <c r="U7" s="277"/>
      <c r="V7" s="277"/>
    </row>
    <row r="8" spans="1:22" ht="15.9" customHeight="1" x14ac:dyDescent="0.3">
      <c r="A8" s="282">
        <v>45266</v>
      </c>
      <c r="B8" s="188">
        <f>IFERROR(INDEX(Data!$B$2:$B$28,MATCH(C8,Data!$A$2:$A$28,0)),"")</f>
        <v>6510</v>
      </c>
      <c r="C8" s="280" t="s">
        <v>148</v>
      </c>
      <c r="D8" s="281" t="s">
        <v>163</v>
      </c>
      <c r="E8" s="318" t="s">
        <v>127</v>
      </c>
      <c r="F8" s="257"/>
      <c r="G8" s="250"/>
      <c r="H8" s="328"/>
      <c r="I8" s="241">
        <v>11.8</v>
      </c>
      <c r="J8" s="249"/>
      <c r="K8" s="329"/>
      <c r="L8" s="257"/>
      <c r="M8" s="329"/>
      <c r="N8" s="279"/>
      <c r="O8" s="245"/>
      <c r="P8" s="246"/>
      <c r="Q8" s="247"/>
      <c r="R8" s="246"/>
      <c r="S8" s="356"/>
      <c r="T8" s="246"/>
      <c r="U8" s="277">
        <v>11.8</v>
      </c>
      <c r="V8" s="277"/>
    </row>
    <row r="9" spans="1:22" ht="15.9" customHeight="1" x14ac:dyDescent="0.3">
      <c r="A9" s="239">
        <v>45269</v>
      </c>
      <c r="B9" s="188">
        <f>IFERROR(INDEX(Data!$B$2:$B$28,MATCH(C9,Data!$A$2:$A$28,0)),"")</f>
        <v>6280</v>
      </c>
      <c r="C9" s="256" t="s">
        <v>13</v>
      </c>
      <c r="D9" s="313" t="s">
        <v>164</v>
      </c>
      <c r="E9" s="317" t="s">
        <v>127</v>
      </c>
      <c r="F9" s="257"/>
      <c r="G9" s="250">
        <v>83.6</v>
      </c>
      <c r="H9" s="328"/>
      <c r="I9" s="241"/>
      <c r="J9" s="249"/>
      <c r="K9" s="329"/>
      <c r="L9" s="257"/>
      <c r="M9" s="329"/>
      <c r="N9" s="279"/>
      <c r="O9" s="245"/>
      <c r="P9" s="246"/>
      <c r="Q9" s="247"/>
      <c r="R9" s="246"/>
      <c r="S9" s="247"/>
      <c r="T9" s="246"/>
      <c r="U9" s="246">
        <v>83.6</v>
      </c>
      <c r="V9" s="277"/>
    </row>
    <row r="10" spans="1:22" ht="15.9" customHeight="1" x14ac:dyDescent="0.3">
      <c r="A10" s="239">
        <v>45272</v>
      </c>
      <c r="B10" s="188">
        <f>IFERROR(INDEX(Data!$B$2:$B$28,MATCH(C10,Data!$A$2:$A$28,0)),"")</f>
        <v>7560</v>
      </c>
      <c r="C10" s="256" t="s">
        <v>146</v>
      </c>
      <c r="D10" s="313" t="s">
        <v>135</v>
      </c>
      <c r="E10" s="317" t="s">
        <v>127</v>
      </c>
      <c r="F10" s="257">
        <v>45</v>
      </c>
      <c r="G10" s="241"/>
      <c r="H10" s="328"/>
      <c r="I10" s="241"/>
      <c r="J10" s="329">
        <v>45</v>
      </c>
      <c r="K10" s="329"/>
      <c r="L10" s="257"/>
      <c r="M10" s="329"/>
      <c r="N10" s="279"/>
      <c r="O10" s="245"/>
      <c r="P10" s="246"/>
      <c r="Q10" s="247"/>
      <c r="R10" s="246"/>
      <c r="S10" s="247"/>
      <c r="T10" s="246"/>
      <c r="U10" s="277"/>
      <c r="V10" s="277"/>
    </row>
    <row r="11" spans="1:22" ht="15.9" customHeight="1" x14ac:dyDescent="0.3">
      <c r="A11" s="239">
        <v>45272</v>
      </c>
      <c r="B11" s="188">
        <f>IFERROR(INDEX(Data!$B$2:$B$28,MATCH(C11,Data!$A$2:$A$28,0)),"")</f>
        <v>7061</v>
      </c>
      <c r="C11" s="256" t="s">
        <v>145</v>
      </c>
      <c r="D11" s="256" t="s">
        <v>165</v>
      </c>
      <c r="E11" s="317" t="s">
        <v>127</v>
      </c>
      <c r="F11" s="257">
        <v>44</v>
      </c>
      <c r="G11" s="250"/>
      <c r="H11" s="328"/>
      <c r="I11" s="241"/>
      <c r="J11" s="249"/>
      <c r="K11" s="329"/>
      <c r="L11" s="257"/>
      <c r="M11" s="329">
        <v>44</v>
      </c>
      <c r="N11" s="279"/>
      <c r="O11" s="245"/>
      <c r="P11" s="246"/>
      <c r="Q11" s="247"/>
      <c r="R11" s="246"/>
      <c r="S11" s="247"/>
      <c r="T11" s="246"/>
      <c r="U11" s="277"/>
      <c r="V11" s="277"/>
    </row>
    <row r="12" spans="1:22" ht="15.9" customHeight="1" x14ac:dyDescent="0.3">
      <c r="A12" s="239">
        <v>45272</v>
      </c>
      <c r="B12" s="188">
        <f>IFERROR(INDEX(Data!$B$2:$B$28,MATCH(C12,Data!$A$2:$A$28,0)),"")</f>
        <v>6280</v>
      </c>
      <c r="C12" s="256" t="s">
        <v>13</v>
      </c>
      <c r="D12" s="256" t="s">
        <v>163</v>
      </c>
      <c r="E12" s="317" t="s">
        <v>127</v>
      </c>
      <c r="F12" s="257"/>
      <c r="G12" s="250"/>
      <c r="H12" s="328"/>
      <c r="I12" s="241">
        <v>60</v>
      </c>
      <c r="J12" s="249"/>
      <c r="K12" s="329"/>
      <c r="L12" s="257"/>
      <c r="M12" s="329"/>
      <c r="N12" s="279"/>
      <c r="O12" s="245"/>
      <c r="P12" s="246"/>
      <c r="Q12" s="247"/>
      <c r="R12" s="246"/>
      <c r="S12" s="247"/>
      <c r="T12" s="246"/>
      <c r="U12" s="277">
        <v>60</v>
      </c>
      <c r="V12" s="277"/>
    </row>
    <row r="13" spans="1:22" ht="15.9" customHeight="1" x14ac:dyDescent="0.3">
      <c r="A13" s="239">
        <v>45272</v>
      </c>
      <c r="B13" s="188">
        <f>IFERROR(INDEX(Data!$B$2:$B$28,MATCH(C13,Data!$A$2:$A$28,0)),"")</f>
        <v>7710</v>
      </c>
      <c r="C13" s="256" t="s">
        <v>1</v>
      </c>
      <c r="D13" s="256" t="s">
        <v>166</v>
      </c>
      <c r="E13" s="317" t="s">
        <v>127</v>
      </c>
      <c r="F13" s="257"/>
      <c r="G13" s="250"/>
      <c r="H13" s="328">
        <v>143.6</v>
      </c>
      <c r="I13" s="241"/>
      <c r="J13" s="249"/>
      <c r="K13" s="329"/>
      <c r="L13" s="257"/>
      <c r="M13" s="329"/>
      <c r="N13" s="279">
        <v>143.6</v>
      </c>
      <c r="O13" s="245"/>
      <c r="P13" s="246"/>
      <c r="Q13" s="247"/>
      <c r="R13" s="246"/>
      <c r="S13" s="247"/>
      <c r="T13" s="246"/>
      <c r="U13" s="277"/>
      <c r="V13" s="277"/>
    </row>
    <row r="14" spans="1:22" ht="15.9" customHeight="1" x14ac:dyDescent="0.3">
      <c r="A14" s="239">
        <v>45275</v>
      </c>
      <c r="B14" s="188">
        <f>IFERROR(INDEX(Data!$B$2:$B$28,MATCH(C14,Data!$A$2:$A$28,0)),"")</f>
        <v>7560</v>
      </c>
      <c r="C14" s="256" t="s">
        <v>146</v>
      </c>
      <c r="D14" s="232" t="s">
        <v>136</v>
      </c>
      <c r="E14" s="317" t="s">
        <v>127</v>
      </c>
      <c r="F14" s="257">
        <v>45</v>
      </c>
      <c r="G14" s="250"/>
      <c r="H14" s="328"/>
      <c r="I14" s="241"/>
      <c r="J14" s="249">
        <v>45</v>
      </c>
      <c r="K14" s="329"/>
      <c r="L14" s="257"/>
      <c r="M14" s="329"/>
      <c r="N14" s="279"/>
      <c r="O14" s="245"/>
      <c r="P14" s="246"/>
      <c r="Q14" s="247"/>
      <c r="R14" s="246"/>
      <c r="S14" s="247"/>
      <c r="T14" s="246"/>
      <c r="U14" s="277"/>
      <c r="V14" s="277"/>
    </row>
    <row r="15" spans="1:22" ht="15.9" customHeight="1" x14ac:dyDescent="0.3">
      <c r="A15" s="239">
        <v>45275</v>
      </c>
      <c r="B15" s="188">
        <f>IFERROR(INDEX(Data!$B$2:$B$28,MATCH(C15,Data!$A$2:$A$28,0)),"")</f>
        <v>7061</v>
      </c>
      <c r="C15" s="256" t="s">
        <v>145</v>
      </c>
      <c r="D15" s="314" t="s">
        <v>167</v>
      </c>
      <c r="E15" s="317" t="s">
        <v>127</v>
      </c>
      <c r="F15" s="257">
        <v>40</v>
      </c>
      <c r="G15" s="250"/>
      <c r="H15" s="328"/>
      <c r="I15" s="241"/>
      <c r="J15" s="249"/>
      <c r="K15" s="329"/>
      <c r="L15" s="257"/>
      <c r="M15" s="329">
        <v>40</v>
      </c>
      <c r="N15" s="279"/>
      <c r="O15" s="245"/>
      <c r="P15" s="246"/>
      <c r="Q15" s="247"/>
      <c r="R15" s="246"/>
      <c r="S15" s="247"/>
      <c r="T15" s="246"/>
      <c r="U15" s="277"/>
      <c r="V15" s="277"/>
    </row>
    <row r="16" spans="1:22" ht="15.9" customHeight="1" x14ac:dyDescent="0.3">
      <c r="A16" s="239">
        <v>45278</v>
      </c>
      <c r="B16" s="285">
        <f>IFERROR(INDEX(Data!$B$2:$B$28,MATCH(C16,Data!$A$2:$A$28,0)),"")</f>
        <v>7511</v>
      </c>
      <c r="C16" s="280" t="s">
        <v>149</v>
      </c>
      <c r="D16" s="322" t="s">
        <v>168</v>
      </c>
      <c r="E16" s="317" t="s">
        <v>127</v>
      </c>
      <c r="F16" s="286">
        <v>300</v>
      </c>
      <c r="G16" s="353"/>
      <c r="H16" s="331"/>
      <c r="I16" s="354"/>
      <c r="J16" s="332"/>
      <c r="K16" s="333"/>
      <c r="L16" s="286">
        <v>300</v>
      </c>
      <c r="M16" s="329"/>
      <c r="N16" s="279"/>
      <c r="O16" s="245"/>
      <c r="P16" s="246"/>
      <c r="Q16" s="247"/>
      <c r="R16" s="246"/>
      <c r="S16" s="247"/>
      <c r="T16" s="246"/>
      <c r="U16" s="277"/>
      <c r="V16" s="277"/>
    </row>
    <row r="17" spans="1:22" ht="15.9" customHeight="1" x14ac:dyDescent="0.3">
      <c r="A17" s="239">
        <v>45279</v>
      </c>
      <c r="B17" s="188">
        <f>IFERROR(INDEX(Data!$B$2:$B$28,MATCH(C17,Data!$A$2:$A$28,0)),"")</f>
        <v>7560</v>
      </c>
      <c r="C17" s="256" t="s">
        <v>146</v>
      </c>
      <c r="D17" s="314" t="s">
        <v>136</v>
      </c>
      <c r="E17" s="317" t="s">
        <v>127</v>
      </c>
      <c r="F17" s="257">
        <v>45</v>
      </c>
      <c r="G17" s="250"/>
      <c r="H17" s="328"/>
      <c r="I17" s="241"/>
      <c r="J17" s="249">
        <v>45</v>
      </c>
      <c r="K17" s="329"/>
      <c r="L17" s="257"/>
      <c r="M17" s="329"/>
      <c r="N17" s="279"/>
      <c r="O17" s="245"/>
      <c r="P17" s="246"/>
      <c r="Q17" s="247"/>
      <c r="R17" s="246"/>
      <c r="S17" s="247"/>
      <c r="T17" s="246"/>
      <c r="U17" s="277"/>
      <c r="V17" s="277"/>
    </row>
    <row r="18" spans="1:22" ht="15.9" customHeight="1" x14ac:dyDescent="0.3">
      <c r="A18" s="239">
        <v>45281</v>
      </c>
      <c r="B18" s="188">
        <f>IFERROR(INDEX(Data!$B$2:$B$28,MATCH(C18,Data!$A$2:$A$28,0)),"")</f>
        <v>7560</v>
      </c>
      <c r="C18" s="256" t="s">
        <v>146</v>
      </c>
      <c r="D18" s="256" t="s">
        <v>137</v>
      </c>
      <c r="E18" s="317" t="s">
        <v>127</v>
      </c>
      <c r="F18" s="257"/>
      <c r="G18" s="250"/>
      <c r="H18" s="328">
        <v>45</v>
      </c>
      <c r="I18" s="241"/>
      <c r="J18" s="249">
        <v>45</v>
      </c>
      <c r="K18" s="329"/>
      <c r="L18" s="257"/>
      <c r="M18" s="329"/>
      <c r="N18" s="279"/>
      <c r="O18" s="245"/>
      <c r="P18" s="246"/>
      <c r="Q18" s="247"/>
      <c r="R18" s="246"/>
      <c r="S18" s="247"/>
      <c r="T18" s="246"/>
      <c r="U18" s="277"/>
      <c r="V18" s="277"/>
    </row>
    <row r="19" spans="1:22" ht="15.9" customHeight="1" x14ac:dyDescent="0.3">
      <c r="A19" s="239">
        <v>45284</v>
      </c>
      <c r="B19" s="188">
        <f>IFERROR(INDEX(Data!$B$2:$B$28,MATCH(C19,Data!$A$2:$A$28,0)),"")</f>
        <v>7560</v>
      </c>
      <c r="C19" s="256" t="s">
        <v>146</v>
      </c>
      <c r="D19" s="314" t="s">
        <v>136</v>
      </c>
      <c r="E19" s="317" t="s">
        <v>127</v>
      </c>
      <c r="F19" s="257">
        <v>45</v>
      </c>
      <c r="G19" s="250"/>
      <c r="H19" s="328"/>
      <c r="I19" s="241"/>
      <c r="J19" s="249">
        <v>45</v>
      </c>
      <c r="K19" s="329"/>
      <c r="L19" s="257"/>
      <c r="M19" s="329"/>
      <c r="N19" s="279"/>
      <c r="O19" s="245"/>
      <c r="P19" s="246"/>
      <c r="Q19" s="247"/>
      <c r="R19" s="246"/>
      <c r="S19" s="247"/>
      <c r="T19" s="246"/>
      <c r="U19" s="277"/>
      <c r="V19" s="277"/>
    </row>
    <row r="20" spans="1:22" ht="15.9" customHeight="1" x14ac:dyDescent="0.3">
      <c r="A20" s="239"/>
      <c r="B20" s="188" t="str">
        <f>IFERROR(INDEX(Data!$B$2:$B$28,MATCH(C20,Data!$A$2:$A$28,0)),"")</f>
        <v/>
      </c>
      <c r="C20" s="256"/>
      <c r="D20" s="256"/>
      <c r="E20" s="317"/>
      <c r="F20" s="257"/>
      <c r="G20" s="250"/>
      <c r="H20" s="328"/>
      <c r="I20" s="241"/>
      <c r="J20" s="249"/>
      <c r="K20" s="329"/>
      <c r="L20" s="257"/>
      <c r="M20" s="329"/>
      <c r="N20" s="279"/>
      <c r="O20" s="245"/>
      <c r="P20" s="246"/>
      <c r="Q20" s="247"/>
      <c r="R20" s="246"/>
      <c r="S20" s="247"/>
      <c r="T20" s="246"/>
      <c r="U20" s="277"/>
      <c r="V20" s="277"/>
    </row>
    <row r="21" spans="1:22" ht="15.9" customHeight="1" x14ac:dyDescent="0.3">
      <c r="A21" s="239"/>
      <c r="B21" s="188" t="str">
        <f>IFERROR(INDEX(Data!$B$2:$B$28,MATCH(C21,Data!$A$2:$A$28,0)),"")</f>
        <v/>
      </c>
      <c r="C21" s="256"/>
      <c r="D21" s="256"/>
      <c r="E21" s="317"/>
      <c r="F21" s="257"/>
      <c r="G21" s="250"/>
      <c r="H21" s="328"/>
      <c r="I21" s="241"/>
      <c r="J21" s="249"/>
      <c r="K21" s="329"/>
      <c r="L21" s="257"/>
      <c r="M21" s="329"/>
      <c r="N21" s="279"/>
      <c r="O21" s="245"/>
      <c r="P21" s="246"/>
      <c r="Q21" s="247"/>
      <c r="R21" s="246"/>
      <c r="S21" s="247"/>
      <c r="T21" s="246"/>
      <c r="U21" s="277"/>
      <c r="V21" s="277"/>
    </row>
    <row r="22" spans="1:22" ht="15.9" customHeight="1" x14ac:dyDescent="0.3">
      <c r="A22" s="239"/>
      <c r="B22" s="188" t="str">
        <f>IFERROR(INDEX(Data!$B$2:$B$28,MATCH(C22,Data!$A$2:$A$28,0)),"")</f>
        <v/>
      </c>
      <c r="C22" s="256"/>
      <c r="D22" s="256"/>
      <c r="E22" s="317"/>
      <c r="F22" s="257"/>
      <c r="G22" s="250"/>
      <c r="H22" s="328"/>
      <c r="I22" s="241"/>
      <c r="J22" s="249"/>
      <c r="K22" s="329"/>
      <c r="L22" s="257"/>
      <c r="M22" s="329"/>
      <c r="N22" s="279"/>
      <c r="O22" s="245"/>
      <c r="P22" s="246"/>
      <c r="Q22" s="247"/>
      <c r="R22" s="246"/>
      <c r="S22" s="247"/>
      <c r="T22" s="246"/>
      <c r="U22" s="277"/>
      <c r="V22" s="277"/>
    </row>
    <row r="23" spans="1:22" ht="15.9" customHeight="1" x14ac:dyDescent="0.3">
      <c r="A23" s="239"/>
      <c r="B23" s="188" t="str">
        <f>IFERROR(INDEX(Data!$B$2:$B$28,MATCH(C23,Data!$A$2:$A$28,0)),"")</f>
        <v/>
      </c>
      <c r="C23" s="256"/>
      <c r="D23" s="256"/>
      <c r="E23" s="317"/>
      <c r="F23" s="257"/>
      <c r="G23" s="250"/>
      <c r="H23" s="328"/>
      <c r="I23" s="241"/>
      <c r="J23" s="249"/>
      <c r="K23" s="329"/>
      <c r="L23" s="257"/>
      <c r="M23" s="329"/>
      <c r="N23" s="279"/>
      <c r="O23" s="245"/>
      <c r="P23" s="246"/>
      <c r="Q23" s="247"/>
      <c r="R23" s="246"/>
      <c r="S23" s="247"/>
      <c r="T23" s="246"/>
      <c r="U23" s="277"/>
      <c r="V23" s="277"/>
    </row>
    <row r="24" spans="1:22" ht="15.9" customHeight="1" x14ac:dyDescent="0.3">
      <c r="A24" s="239"/>
      <c r="B24" s="188" t="str">
        <f>IFERROR(INDEX(Data!$B$2:$B$28,MATCH(C24,Data!$A$2:$A$28,0)),"")</f>
        <v/>
      </c>
      <c r="C24" s="256"/>
      <c r="D24" s="256"/>
      <c r="E24" s="317"/>
      <c r="F24" s="257"/>
      <c r="G24" s="250"/>
      <c r="H24" s="328"/>
      <c r="I24" s="241"/>
      <c r="J24" s="249"/>
      <c r="K24" s="329"/>
      <c r="L24" s="257"/>
      <c r="M24" s="329"/>
      <c r="N24" s="279"/>
      <c r="O24" s="245"/>
      <c r="P24" s="246"/>
      <c r="Q24" s="247"/>
      <c r="R24" s="246"/>
      <c r="S24" s="247"/>
      <c r="T24" s="246"/>
      <c r="U24" s="277"/>
      <c r="V24" s="277"/>
    </row>
    <row r="25" spans="1:22" ht="15.9" customHeight="1" x14ac:dyDescent="0.3">
      <c r="A25" s="239"/>
      <c r="B25" s="188" t="str">
        <f>IFERROR(INDEX(Data!$B$2:$B$28,MATCH(C25,Data!$A$2:$A$28,0)),"")</f>
        <v/>
      </c>
      <c r="C25" s="256"/>
      <c r="D25" s="256"/>
      <c r="E25" s="317"/>
      <c r="F25" s="257"/>
      <c r="G25" s="250"/>
      <c r="H25" s="328"/>
      <c r="I25" s="241"/>
      <c r="J25" s="249"/>
      <c r="K25" s="329"/>
      <c r="L25" s="257"/>
      <c r="M25" s="329"/>
      <c r="N25" s="279"/>
      <c r="O25" s="245"/>
      <c r="P25" s="246"/>
      <c r="Q25" s="247"/>
      <c r="R25" s="246"/>
      <c r="S25" s="247"/>
      <c r="T25" s="246"/>
      <c r="U25" s="277"/>
      <c r="V25" s="277"/>
    </row>
    <row r="26" spans="1:22" ht="15.9" customHeight="1" x14ac:dyDescent="0.3">
      <c r="A26" s="239"/>
      <c r="B26" s="188" t="str">
        <f>IFERROR(INDEX(Data!$B$2:$B$28,MATCH(C26,Data!$A$2:$A$28,0)),"")</f>
        <v/>
      </c>
      <c r="C26" s="256"/>
      <c r="D26" s="256"/>
      <c r="E26" s="317"/>
      <c r="F26" s="257"/>
      <c r="G26" s="250"/>
      <c r="H26" s="328"/>
      <c r="I26" s="241"/>
      <c r="J26" s="249"/>
      <c r="K26" s="329"/>
      <c r="L26" s="257"/>
      <c r="M26" s="329"/>
      <c r="N26" s="279"/>
      <c r="O26" s="245"/>
      <c r="P26" s="246"/>
      <c r="Q26" s="247"/>
      <c r="R26" s="246"/>
      <c r="S26" s="247"/>
      <c r="T26" s="246"/>
      <c r="U26" s="277"/>
      <c r="V26" s="277"/>
    </row>
    <row r="27" spans="1:22" ht="15.9" customHeight="1" x14ac:dyDescent="0.3">
      <c r="A27" s="239"/>
      <c r="B27" s="188" t="str">
        <f>IFERROR(INDEX(Data!$B$2:$B$28,MATCH(C27,Data!$A$2:$A$28,0)),"")</f>
        <v/>
      </c>
      <c r="C27" s="256"/>
      <c r="D27" s="256"/>
      <c r="E27" s="317"/>
      <c r="F27" s="257"/>
      <c r="G27" s="250"/>
      <c r="H27" s="328"/>
      <c r="I27" s="241"/>
      <c r="J27" s="249"/>
      <c r="K27" s="329"/>
      <c r="L27" s="257"/>
      <c r="M27" s="329"/>
      <c r="N27" s="279"/>
      <c r="O27" s="245"/>
      <c r="P27" s="246"/>
      <c r="Q27" s="247"/>
      <c r="R27" s="246"/>
      <c r="S27" s="247"/>
      <c r="T27" s="246"/>
      <c r="U27" s="277"/>
      <c r="V27" s="277"/>
    </row>
    <row r="28" spans="1:22" ht="15.9" customHeight="1" x14ac:dyDescent="0.3">
      <c r="A28" s="239"/>
      <c r="B28" s="188" t="str">
        <f>IFERROR(INDEX(Data!$B$2:$B$28,MATCH(C28,Data!$A$2:$A$28,0)),"")</f>
        <v/>
      </c>
      <c r="C28" s="256"/>
      <c r="D28" s="256"/>
      <c r="E28" s="317"/>
      <c r="F28" s="257"/>
      <c r="G28" s="250"/>
      <c r="H28" s="328"/>
      <c r="I28" s="241"/>
      <c r="J28" s="249"/>
      <c r="K28" s="329"/>
      <c r="L28" s="257"/>
      <c r="M28" s="329"/>
      <c r="N28" s="279"/>
      <c r="O28" s="245"/>
      <c r="P28" s="246"/>
      <c r="Q28" s="247"/>
      <c r="R28" s="246"/>
      <c r="S28" s="247"/>
      <c r="T28" s="246"/>
      <c r="U28" s="277"/>
      <c r="V28" s="277"/>
    </row>
    <row r="29" spans="1:22" ht="15.9" customHeight="1" x14ac:dyDescent="0.3">
      <c r="A29" s="239"/>
      <c r="B29" s="188" t="str">
        <f>IFERROR(INDEX(Data!$B$2:$B$28,MATCH(C29,Data!$A$2:$A$28,0)),"")</f>
        <v/>
      </c>
      <c r="C29" s="256"/>
      <c r="D29" s="256"/>
      <c r="E29" s="317"/>
      <c r="F29" s="257"/>
      <c r="G29" s="250"/>
      <c r="H29" s="328"/>
      <c r="I29" s="241"/>
      <c r="J29" s="249"/>
      <c r="K29" s="329"/>
      <c r="L29" s="257"/>
      <c r="M29" s="329"/>
      <c r="N29" s="279"/>
      <c r="O29" s="245"/>
      <c r="P29" s="246"/>
      <c r="Q29" s="247"/>
      <c r="R29" s="246"/>
      <c r="S29" s="247"/>
      <c r="T29" s="246"/>
      <c r="U29" s="277"/>
      <c r="V29" s="277"/>
    </row>
    <row r="30" spans="1:22" ht="15.9" customHeight="1" x14ac:dyDescent="0.3">
      <c r="A30" s="239"/>
      <c r="B30" s="188" t="str">
        <f>IFERROR(INDEX(Data!$B$2:$B$28,MATCH(C30,Data!$A$2:$A$28,0)),"")</f>
        <v/>
      </c>
      <c r="C30" s="256"/>
      <c r="D30" s="256"/>
      <c r="E30" s="317"/>
      <c r="F30" s="257"/>
      <c r="G30" s="250"/>
      <c r="H30" s="328"/>
      <c r="I30" s="241"/>
      <c r="J30" s="249"/>
      <c r="K30" s="329"/>
      <c r="L30" s="257"/>
      <c r="M30" s="329"/>
      <c r="N30" s="279"/>
      <c r="O30" s="245"/>
      <c r="P30" s="246"/>
      <c r="Q30" s="247"/>
      <c r="R30" s="246"/>
      <c r="S30" s="247"/>
      <c r="T30" s="246"/>
      <c r="U30" s="277"/>
      <c r="V30" s="277"/>
    </row>
    <row r="31" spans="1:22" ht="15.9" customHeight="1" x14ac:dyDescent="0.3">
      <c r="A31" s="239"/>
      <c r="B31" s="188" t="str">
        <f>IFERROR(INDEX(Data!$B$2:$B$28,MATCH(C31,Data!$A$2:$A$28,0)),"")</f>
        <v/>
      </c>
      <c r="C31" s="256"/>
      <c r="D31" s="256"/>
      <c r="E31" s="317"/>
      <c r="F31" s="257"/>
      <c r="G31" s="250"/>
      <c r="H31" s="328"/>
      <c r="I31" s="241"/>
      <c r="J31" s="249"/>
      <c r="K31" s="329"/>
      <c r="L31" s="257"/>
      <c r="M31" s="329"/>
      <c r="N31" s="279"/>
      <c r="O31" s="245"/>
      <c r="P31" s="246"/>
      <c r="Q31" s="247"/>
      <c r="R31" s="246"/>
      <c r="S31" s="247"/>
      <c r="T31" s="246"/>
      <c r="U31" s="277"/>
      <c r="V31" s="277"/>
    </row>
    <row r="32" spans="1:22" ht="15.9" customHeight="1" x14ac:dyDescent="0.3">
      <c r="A32" s="239"/>
      <c r="B32" s="188"/>
      <c r="C32" s="256"/>
      <c r="D32" s="256"/>
      <c r="E32" s="317"/>
      <c r="F32" s="257"/>
      <c r="G32" s="250"/>
      <c r="H32" s="328"/>
      <c r="I32" s="241"/>
      <c r="J32" s="249"/>
      <c r="K32" s="329"/>
      <c r="L32" s="257"/>
      <c r="M32" s="329"/>
      <c r="N32" s="279"/>
      <c r="O32" s="245"/>
      <c r="P32" s="246"/>
      <c r="Q32" s="247"/>
      <c r="R32" s="246"/>
      <c r="S32" s="247"/>
      <c r="T32" s="246"/>
      <c r="U32" s="277"/>
      <c r="V32" s="277"/>
    </row>
    <row r="33" spans="1:22" ht="15.9" customHeight="1" x14ac:dyDescent="0.3">
      <c r="A33" s="239"/>
      <c r="B33" s="188"/>
      <c r="C33" s="256"/>
      <c r="D33" s="256"/>
      <c r="E33" s="317"/>
      <c r="F33" s="257"/>
      <c r="G33" s="250"/>
      <c r="H33" s="328"/>
      <c r="I33" s="241"/>
      <c r="J33" s="249"/>
      <c r="K33" s="329"/>
      <c r="L33" s="257"/>
      <c r="M33" s="329"/>
      <c r="N33" s="279"/>
      <c r="O33" s="245"/>
      <c r="P33" s="246"/>
      <c r="Q33" s="247"/>
      <c r="R33" s="246"/>
      <c r="S33" s="247"/>
      <c r="T33" s="246"/>
      <c r="U33" s="277"/>
      <c r="V33" s="277"/>
    </row>
    <row r="34" spans="1:22" ht="15.9" customHeight="1" x14ac:dyDescent="0.3">
      <c r="A34" s="239"/>
      <c r="B34" s="188"/>
      <c r="C34" s="256"/>
      <c r="D34" s="256"/>
      <c r="E34" s="317"/>
      <c r="F34" s="257"/>
      <c r="G34" s="250"/>
      <c r="H34" s="328"/>
      <c r="I34" s="241"/>
      <c r="J34" s="249"/>
      <c r="K34" s="329"/>
      <c r="L34" s="257"/>
      <c r="M34" s="329"/>
      <c r="N34" s="279"/>
      <c r="O34" s="245"/>
      <c r="P34" s="246"/>
      <c r="Q34" s="247"/>
      <c r="R34" s="246"/>
      <c r="S34" s="247"/>
      <c r="T34" s="246"/>
      <c r="U34" s="277"/>
      <c r="V34" s="277"/>
    </row>
    <row r="35" spans="1:22" ht="15.9" customHeight="1" x14ac:dyDescent="0.3">
      <c r="A35" s="239"/>
      <c r="B35" s="188"/>
      <c r="C35" s="256"/>
      <c r="D35" s="256"/>
      <c r="E35" s="317"/>
      <c r="F35" s="257"/>
      <c r="G35" s="250"/>
      <c r="H35" s="328"/>
      <c r="I35" s="241"/>
      <c r="J35" s="249"/>
      <c r="K35" s="329"/>
      <c r="L35" s="257"/>
      <c r="M35" s="329"/>
      <c r="N35" s="279"/>
      <c r="O35" s="245"/>
      <c r="P35" s="246"/>
      <c r="Q35" s="247"/>
      <c r="R35" s="246"/>
      <c r="S35" s="247"/>
      <c r="T35" s="246"/>
      <c r="U35" s="277"/>
      <c r="V35" s="277"/>
    </row>
    <row r="36" spans="1:22" ht="15.9" customHeight="1" x14ac:dyDescent="0.3">
      <c r="A36" s="239"/>
      <c r="B36" s="189" t="str">
        <f>IFERROR(INDEX(Data!$B$2:$B$28,MATCH(C36,Data!$A$2:$A$28,0)),"")</f>
        <v/>
      </c>
      <c r="C36" s="258"/>
      <c r="D36" s="283"/>
      <c r="E36" s="320"/>
      <c r="F36" s="257"/>
      <c r="G36" s="250"/>
      <c r="H36" s="328"/>
      <c r="I36" s="355"/>
      <c r="J36" s="249"/>
      <c r="K36" s="329"/>
      <c r="L36" s="257"/>
      <c r="M36" s="329"/>
      <c r="N36" s="279"/>
      <c r="O36" s="245"/>
      <c r="P36" s="246"/>
      <c r="Q36" s="247"/>
      <c r="R36" s="246"/>
      <c r="S36" s="247"/>
      <c r="T36" s="246"/>
      <c r="U36" s="277"/>
      <c r="V36" s="277"/>
    </row>
    <row r="37" spans="1:22" ht="15.9" customHeight="1" thickBot="1" x14ac:dyDescent="0.35">
      <c r="A37" s="482"/>
      <c r="B37" s="483"/>
      <c r="C37" s="484"/>
      <c r="D37" s="503" t="s">
        <v>27</v>
      </c>
      <c r="E37" s="484"/>
      <c r="F37" s="334">
        <f>SUM(F7:F36)</f>
        <v>564</v>
      </c>
      <c r="G37" s="176">
        <f>SUM(G7:G36)</f>
        <v>83.6</v>
      </c>
      <c r="H37" s="335">
        <f>SUM(H7:H36)</f>
        <v>188.6</v>
      </c>
      <c r="I37" s="177">
        <f>SUM(I7:I36)</f>
        <v>116.8</v>
      </c>
      <c r="J37" s="336"/>
      <c r="K37" s="337"/>
      <c r="L37" s="338"/>
      <c r="M37" s="338"/>
      <c r="N37" s="339"/>
      <c r="O37" s="259"/>
      <c r="P37" s="260"/>
      <c r="Q37" s="260"/>
      <c r="R37" s="260"/>
      <c r="S37" s="260"/>
      <c r="T37" s="260"/>
      <c r="U37" s="260"/>
      <c r="V37" s="260"/>
    </row>
    <row r="38" spans="1:22" ht="15.9" customHeight="1" thickBot="1" x14ac:dyDescent="0.35">
      <c r="A38" s="479"/>
      <c r="B38" s="480"/>
      <c r="C38" s="481"/>
      <c r="D38" s="316" t="s">
        <v>28</v>
      </c>
      <c r="E38" s="274"/>
      <c r="F38" s="500">
        <f>SUM(F6+F37-G37)</f>
        <v>1507.8400000000001</v>
      </c>
      <c r="G38" s="501"/>
      <c r="H38" s="500">
        <f>SUM(H6+H37-I37)</f>
        <v>486.19</v>
      </c>
      <c r="I38" s="502"/>
      <c r="J38" s="204">
        <f t="shared" ref="J38:V38" si="0">SUM(J7:J36)</f>
        <v>225</v>
      </c>
      <c r="K38" s="205">
        <f t="shared" si="0"/>
        <v>0</v>
      </c>
      <c r="L38" s="205">
        <f t="shared" si="0"/>
        <v>300</v>
      </c>
      <c r="M38" s="205">
        <f t="shared" si="0"/>
        <v>84</v>
      </c>
      <c r="N38" s="205">
        <f t="shared" si="0"/>
        <v>143.6</v>
      </c>
      <c r="O38" s="206">
        <f t="shared" si="0"/>
        <v>45</v>
      </c>
      <c r="P38" s="206">
        <f t="shared" si="0"/>
        <v>0</v>
      </c>
      <c r="Q38" s="206">
        <f t="shared" si="0"/>
        <v>0</v>
      </c>
      <c r="R38" s="206">
        <f t="shared" si="0"/>
        <v>0</v>
      </c>
      <c r="S38" s="206">
        <f t="shared" si="0"/>
        <v>0</v>
      </c>
      <c r="T38" s="206">
        <f t="shared" si="0"/>
        <v>0</v>
      </c>
      <c r="U38" s="278">
        <f t="shared" si="0"/>
        <v>155.39999999999998</v>
      </c>
      <c r="V38" s="278">
        <f t="shared" si="0"/>
        <v>0</v>
      </c>
    </row>
    <row r="39" spans="1:22" ht="15.9" customHeight="1" x14ac:dyDescent="0.3">
      <c r="F39" s="229"/>
      <c r="G39" s="229"/>
      <c r="H39" s="257"/>
      <c r="I39" s="247"/>
      <c r="O39" s="247"/>
      <c r="P39" s="247"/>
      <c r="Q39" s="247"/>
      <c r="R39" s="247"/>
      <c r="S39" s="247"/>
      <c r="T39" s="247"/>
      <c r="U39" s="247"/>
      <c r="V39" s="350"/>
    </row>
    <row r="40" spans="1:22" ht="15.9" customHeight="1" x14ac:dyDescent="0.3">
      <c r="F40" s="257"/>
    </row>
    <row r="41" spans="1:22" ht="15.9" customHeight="1" x14ac:dyDescent="0.3">
      <c r="D41" s="229"/>
    </row>
    <row r="42" spans="1:22" ht="15.9" customHeight="1" x14ac:dyDescent="0.3"/>
    <row r="43" spans="1:22" ht="15.9" customHeight="1" x14ac:dyDescent="0.3"/>
  </sheetData>
  <sheetProtection formatCells="0" formatColumns="0" formatRows="0" insertColumns="0" insertRows="0" insertHyperlinks="0" deleteColumns="0" deleteRows="0" sort="0" autoFilter="0" pivotTables="0"/>
  <sortState ref="A7:V17">
    <sortCondition ref="A7:A17"/>
  </sortState>
  <mergeCells count="17">
    <mergeCell ref="E4:E5"/>
    <mergeCell ref="D37:E37"/>
    <mergeCell ref="J4:N4"/>
    <mergeCell ref="O4:V4"/>
    <mergeCell ref="A37:C37"/>
    <mergeCell ref="A38:C38"/>
    <mergeCell ref="F5:G5"/>
    <mergeCell ref="H5:I5"/>
    <mergeCell ref="F6:G6"/>
    <mergeCell ref="H6:I6"/>
    <mergeCell ref="C4:C5"/>
    <mergeCell ref="B4:B5"/>
    <mergeCell ref="A4:A5"/>
    <mergeCell ref="D4:D5"/>
    <mergeCell ref="F4:I4"/>
    <mergeCell ref="F38:G38"/>
    <mergeCell ref="H38:I38"/>
  </mergeCells>
  <conditionalFormatting sqref="A7:C9 A11:D14 F11:V36 F7:V9 A18:D18 A15:C17 A20:D36 A19:C19 L10:V10 F10:J10">
    <cfRule type="expression" dxfId="158" priority="22">
      <formula>MOD(ROW(),2)</formula>
    </cfRule>
  </conditionalFormatting>
  <conditionalFormatting sqref="D7">
    <cfRule type="expression" dxfId="157" priority="21">
      <formula>MOD(ROW(),2)</formula>
    </cfRule>
  </conditionalFormatting>
  <conditionalFormatting sqref="D8">
    <cfRule type="expression" dxfId="156" priority="19">
      <formula>MOD(ROW(),2)</formula>
    </cfRule>
  </conditionalFormatting>
  <conditionalFormatting sqref="A10:C10">
    <cfRule type="expression" dxfId="155" priority="18">
      <formula>MOD(ROW(),2)</formula>
    </cfRule>
  </conditionalFormatting>
  <conditionalFormatting sqref="E9:E25 E30:E36">
    <cfRule type="expression" dxfId="154" priority="12">
      <formula>MOD(ROW(),2)</formula>
    </cfRule>
  </conditionalFormatting>
  <conditionalFormatting sqref="E8">
    <cfRule type="expression" dxfId="153" priority="11">
      <formula>MOD(ROW(),2)</formula>
    </cfRule>
  </conditionalFormatting>
  <conditionalFormatting sqref="E7">
    <cfRule type="expression" dxfId="152" priority="10">
      <formula>MOD(ROW(),2)</formula>
    </cfRule>
  </conditionalFormatting>
  <conditionalFormatting sqref="E26:E29">
    <cfRule type="expression" dxfId="151" priority="8">
      <formula>MOD(ROW(),2)</formula>
    </cfRule>
  </conditionalFormatting>
  <conditionalFormatting sqref="D9:D10">
    <cfRule type="expression" dxfId="150" priority="5">
      <formula>MOD(ROW(),2)</formula>
    </cfRule>
  </conditionalFormatting>
  <conditionalFormatting sqref="D15">
    <cfRule type="expression" dxfId="149" priority="4">
      <formula>MOD(ROW(),2)</formula>
    </cfRule>
  </conditionalFormatting>
  <conditionalFormatting sqref="D16">
    <cfRule type="expression" dxfId="148" priority="3">
      <formula>MOD(ROW(),2)</formula>
    </cfRule>
  </conditionalFormatting>
  <conditionalFormatting sqref="D17">
    <cfRule type="expression" dxfId="147" priority="2">
      <formula>MOD(ROW(),2)</formula>
    </cfRule>
  </conditionalFormatting>
  <conditionalFormatting sqref="D19">
    <cfRule type="expression" dxfId="146" priority="1">
      <formula>MOD(ROW(),2)</formula>
    </cfRule>
  </conditionalFormatting>
  <dataValidations count="1">
    <dataValidation type="list" allowBlank="1" showInputMessage="1" showErrorMessage="1" sqref="C7:C36">
      <formula1>d.comptes</formula1>
    </dataValidation>
  </dataValidations>
  <pageMargins left="0.7" right="0.7" top="0.75" bottom="0.75" header="0.3" footer="0.3"/>
  <pageSetup paperSize="9" scale="44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</sheetPr>
  <dimension ref="A1:Z43"/>
  <sheetViews>
    <sheetView showGridLines="0" topLeftCell="E1" zoomScaleNormal="100" workbookViewId="0">
      <pane ySplit="6" topLeftCell="A7" activePane="bottomLeft" state="frozen"/>
      <selection activeCell="C12" activeCellId="2" sqref="D2 R2 C12"/>
      <selection pane="bottomLeft" activeCell="A7" sqref="A7:V12"/>
    </sheetView>
  </sheetViews>
  <sheetFormatPr baseColWidth="10" defaultColWidth="11.44140625" defaultRowHeight="15.6" x14ac:dyDescent="0.3"/>
  <cols>
    <col min="1" max="1" width="11.88671875" style="191" bestFit="1" customWidth="1"/>
    <col min="2" max="2" width="11.88671875" style="133" bestFit="1" customWidth="1"/>
    <col min="3" max="3" width="50.44140625" style="192" bestFit="1" customWidth="1"/>
    <col min="4" max="4" width="50.44140625" style="133" bestFit="1" customWidth="1"/>
    <col min="5" max="5" width="3.5546875" style="135" customWidth="1"/>
    <col min="6" max="9" width="10.6640625" style="133" customWidth="1"/>
    <col min="10" max="10" width="11.44140625" style="133"/>
    <col min="11" max="11" width="12.109375" style="133" bestFit="1" customWidth="1"/>
    <col min="12" max="12" width="8.88671875" style="133" customWidth="1"/>
    <col min="13" max="14" width="11.44140625" style="133"/>
    <col min="15" max="16" width="10.6640625" style="135" customWidth="1"/>
    <col min="17" max="17" width="14.33203125" style="135" bestFit="1" customWidth="1"/>
    <col min="18" max="18" width="11.5546875" style="135" bestFit="1" customWidth="1"/>
    <col min="19" max="19" width="10.6640625" style="135" customWidth="1"/>
    <col min="20" max="20" width="9.6640625" style="135" customWidth="1"/>
    <col min="21" max="21" width="10.33203125" style="135" bestFit="1" customWidth="1"/>
    <col min="22" max="26" width="11.44140625" style="192"/>
    <col min="27" max="16384" width="11.44140625" style="133"/>
  </cols>
  <sheetData>
    <row r="1" spans="1:26" ht="30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  <c r="N1" s="395"/>
    </row>
    <row r="2" spans="1:26" ht="18" x14ac:dyDescent="0.3">
      <c r="A2" s="157"/>
      <c r="B2" s="159" t="s">
        <v>15</v>
      </c>
      <c r="C2" s="156" t="str">
        <f ca="1">MID(CELL("filename",A1),FIND("]",CELL("filename",A1))+1,32)</f>
        <v>Janvier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184"/>
      <c r="O2" s="208"/>
      <c r="P2" s="208"/>
    </row>
    <row r="3" spans="1:26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  <c r="N3" s="395"/>
    </row>
    <row r="4" spans="1:26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294"/>
      <c r="K4" s="508" t="s">
        <v>17</v>
      </c>
      <c r="L4" s="508"/>
      <c r="M4" s="508"/>
      <c r="N4" s="394"/>
      <c r="O4" s="476" t="s">
        <v>18</v>
      </c>
      <c r="P4" s="477"/>
      <c r="Q4" s="477"/>
      <c r="R4" s="477"/>
      <c r="S4" s="477"/>
      <c r="T4" s="477"/>
      <c r="U4" s="477"/>
      <c r="V4" s="507"/>
    </row>
    <row r="5" spans="1:26" s="142" customFormat="1" ht="31.8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292" t="s">
        <v>121</v>
      </c>
      <c r="N5" s="422" t="s">
        <v>69</v>
      </c>
      <c r="O5" s="293" t="s">
        <v>26</v>
      </c>
      <c r="P5" s="214" t="s">
        <v>9</v>
      </c>
      <c r="Q5" s="215" t="s">
        <v>86</v>
      </c>
      <c r="R5" s="216" t="s">
        <v>8</v>
      </c>
      <c r="S5" s="217" t="s">
        <v>4</v>
      </c>
      <c r="T5" s="218" t="s">
        <v>6</v>
      </c>
      <c r="U5" s="214" t="s">
        <v>13</v>
      </c>
      <c r="V5" s="287" t="s">
        <v>119</v>
      </c>
      <c r="W5" s="135"/>
      <c r="X5" s="135"/>
      <c r="Y5" s="135"/>
      <c r="Z5" s="135"/>
    </row>
    <row r="6" spans="1:26" ht="15.9" customHeight="1" thickBot="1" x14ac:dyDescent="0.35">
      <c r="A6" s="271"/>
      <c r="B6" s="255"/>
      <c r="C6" s="186"/>
      <c r="D6" s="186"/>
      <c r="E6" s="186"/>
      <c r="F6" s="517">
        <f>'Décembre 2023'!F38:G38</f>
        <v>1507.8400000000001</v>
      </c>
      <c r="G6" s="518"/>
      <c r="H6" s="519">
        <f>'Décembre 2023'!H38:I38</f>
        <v>486.19</v>
      </c>
      <c r="I6" s="520"/>
      <c r="J6" s="323"/>
      <c r="K6" s="324"/>
      <c r="L6" s="325"/>
      <c r="M6" s="324"/>
      <c r="N6" s="325"/>
      <c r="O6" s="323"/>
      <c r="P6" s="324"/>
      <c r="Q6" s="325"/>
      <c r="R6" s="324"/>
      <c r="S6" s="325"/>
      <c r="T6" s="324"/>
      <c r="U6" s="327"/>
      <c r="V6" s="340"/>
    </row>
    <row r="7" spans="1:26" s="192" customFormat="1" ht="15.9" customHeight="1" x14ac:dyDescent="0.3">
      <c r="A7" s="239">
        <v>45296</v>
      </c>
      <c r="B7" s="188">
        <f>IFERROR(INDEX(Data!$B$2:$B$28,MATCH(C7,Data!$A$2:$A$28,0)),"")</f>
        <v>7560</v>
      </c>
      <c r="C7" s="272" t="s">
        <v>146</v>
      </c>
      <c r="D7" s="232" t="s">
        <v>136</v>
      </c>
      <c r="E7" s="318" t="s">
        <v>127</v>
      </c>
      <c r="F7" s="257">
        <v>45</v>
      </c>
      <c r="G7" s="250"/>
      <c r="H7" s="343"/>
      <c r="I7" s="241"/>
      <c r="J7" s="249">
        <v>45</v>
      </c>
      <c r="K7" s="329"/>
      <c r="L7" s="257"/>
      <c r="M7" s="329"/>
      <c r="N7" s="423"/>
      <c r="O7" s="245"/>
      <c r="P7" s="246"/>
      <c r="Q7" s="247"/>
      <c r="R7" s="357"/>
      <c r="S7" s="247"/>
      <c r="T7" s="246"/>
      <c r="U7" s="277"/>
      <c r="V7" s="288"/>
    </row>
    <row r="8" spans="1:26" ht="15.9" customHeight="1" x14ac:dyDescent="0.3">
      <c r="A8" s="261">
        <v>45299</v>
      </c>
      <c r="B8" s="285">
        <f>IFERROR(INDEX(Data!$B$2:$B$28,MATCH(C8,Data!$A$2:$A$28,0)),"")</f>
        <v>6160</v>
      </c>
      <c r="C8" s="280" t="s">
        <v>115</v>
      </c>
      <c r="D8" s="322" t="s">
        <v>134</v>
      </c>
      <c r="E8" s="318" t="s">
        <v>127</v>
      </c>
      <c r="F8" s="286"/>
      <c r="G8" s="250">
        <v>170.33</v>
      </c>
      <c r="H8" s="331"/>
      <c r="I8" s="241"/>
      <c r="J8" s="249"/>
      <c r="K8" s="329"/>
      <c r="L8" s="257"/>
      <c r="M8" s="329"/>
      <c r="N8" s="423"/>
      <c r="O8" s="245"/>
      <c r="P8" s="246"/>
      <c r="Q8" s="247"/>
      <c r="R8" s="358">
        <v>170.33</v>
      </c>
      <c r="S8" s="247"/>
      <c r="T8" s="246"/>
      <c r="U8" s="277"/>
      <c r="V8" s="288"/>
    </row>
    <row r="9" spans="1:26" ht="15.9" customHeight="1" x14ac:dyDescent="0.3">
      <c r="A9" s="261">
        <v>45301</v>
      </c>
      <c r="B9" s="188">
        <f>IFERROR(INDEX(Data!$B$2:$B$28,MATCH(C9,Data!$A$2:$A$28,0)),"")</f>
        <v>6231</v>
      </c>
      <c r="C9" s="272" t="s">
        <v>113</v>
      </c>
      <c r="D9" s="313" t="s">
        <v>141</v>
      </c>
      <c r="E9" s="318" t="s">
        <v>127</v>
      </c>
      <c r="F9" s="257"/>
      <c r="G9" s="250"/>
      <c r="H9" s="328"/>
      <c r="I9" s="241">
        <v>55.76</v>
      </c>
      <c r="J9" s="249"/>
      <c r="K9" s="329"/>
      <c r="L9" s="257"/>
      <c r="M9" s="329"/>
      <c r="N9" s="423"/>
      <c r="O9" s="245"/>
      <c r="P9" s="246"/>
      <c r="Q9" s="247"/>
      <c r="R9" s="246"/>
      <c r="S9" s="247"/>
      <c r="T9" s="246"/>
      <c r="U9" s="277">
        <v>55.76</v>
      </c>
      <c r="V9" s="288"/>
    </row>
    <row r="10" spans="1:26" ht="15.9" customHeight="1" x14ac:dyDescent="0.3">
      <c r="A10" s="261">
        <v>45303</v>
      </c>
      <c r="B10" s="188">
        <f>IFERROR(INDEX(Data!$B$2:$B$28,MATCH(C10,Data!$A$2:$A$28,0)),"")</f>
        <v>6230</v>
      </c>
      <c r="C10" s="272" t="s">
        <v>10</v>
      </c>
      <c r="D10" s="256" t="s">
        <v>142</v>
      </c>
      <c r="E10" s="317" t="s">
        <v>127</v>
      </c>
      <c r="F10" s="257"/>
      <c r="G10" s="250"/>
      <c r="H10" s="328"/>
      <c r="I10" s="241">
        <v>9.8000000000000007</v>
      </c>
      <c r="J10" s="249"/>
      <c r="K10" s="329"/>
      <c r="L10" s="257"/>
      <c r="M10" s="329"/>
      <c r="N10" s="423"/>
      <c r="O10" s="245"/>
      <c r="P10" s="246"/>
      <c r="Q10" s="247"/>
      <c r="R10" s="246"/>
      <c r="S10" s="247"/>
      <c r="T10" s="246"/>
      <c r="U10" s="277">
        <v>9.8000000000000007</v>
      </c>
      <c r="V10" s="288"/>
    </row>
    <row r="11" spans="1:26" ht="15.9" customHeight="1" x14ac:dyDescent="0.3">
      <c r="A11" s="261">
        <v>45306</v>
      </c>
      <c r="B11" s="188">
        <f>IFERROR(INDEX(Data!$B$2:$B$28,MATCH(C11,Data!$A$2:$A$28,0)),"")</f>
        <v>6130</v>
      </c>
      <c r="C11" s="272" t="s">
        <v>114</v>
      </c>
      <c r="D11" s="256" t="s">
        <v>169</v>
      </c>
      <c r="E11" s="317" t="s">
        <v>127</v>
      </c>
      <c r="F11" s="257"/>
      <c r="G11" s="250">
        <v>300</v>
      </c>
      <c r="H11" s="328"/>
      <c r="I11" s="250"/>
      <c r="J11" s="249"/>
      <c r="K11" s="329"/>
      <c r="L11" s="257"/>
      <c r="M11" s="329"/>
      <c r="N11" s="423"/>
      <c r="O11" s="245"/>
      <c r="P11" s="246"/>
      <c r="Q11" s="247"/>
      <c r="R11" s="246"/>
      <c r="S11" s="247"/>
      <c r="T11" s="246">
        <v>300</v>
      </c>
      <c r="U11" s="277"/>
      <c r="V11" s="288"/>
    </row>
    <row r="12" spans="1:26" ht="15.9" customHeight="1" x14ac:dyDescent="0.3">
      <c r="A12" s="261">
        <v>45322</v>
      </c>
      <c r="B12" s="188">
        <f>IFERROR(INDEX(Data!$B$2:$B$28,MATCH(C12,Data!$A$2:$A$28,0)),"")</f>
        <v>6230</v>
      </c>
      <c r="C12" s="272" t="s">
        <v>10</v>
      </c>
      <c r="D12" s="256" t="s">
        <v>151</v>
      </c>
      <c r="E12" s="317" t="s">
        <v>127</v>
      </c>
      <c r="F12" s="257"/>
      <c r="G12" s="250"/>
      <c r="H12" s="328"/>
      <c r="I12" s="241">
        <v>35.9</v>
      </c>
      <c r="J12" s="249"/>
      <c r="K12" s="329"/>
      <c r="L12" s="257"/>
      <c r="M12" s="329"/>
      <c r="N12" s="423"/>
      <c r="O12" s="245"/>
      <c r="P12" s="246"/>
      <c r="Q12" s="247"/>
      <c r="R12" s="246"/>
      <c r="S12" s="247"/>
      <c r="T12" s="246"/>
      <c r="U12" s="277">
        <v>35.9</v>
      </c>
      <c r="V12" s="288"/>
    </row>
    <row r="13" spans="1:26" ht="15.9" customHeight="1" x14ac:dyDescent="0.3">
      <c r="A13" s="261"/>
      <c r="B13" s="188" t="str">
        <f>IFERROR(INDEX(Data!$B$2:$B$28,MATCH(C13,Data!$A$2:$A$28,0)),"")</f>
        <v/>
      </c>
      <c r="C13" s="272"/>
      <c r="D13" s="256"/>
      <c r="E13" s="317"/>
      <c r="F13" s="257"/>
      <c r="G13" s="250"/>
      <c r="H13" s="328"/>
      <c r="I13" s="241"/>
      <c r="J13" s="249"/>
      <c r="K13" s="329"/>
      <c r="L13" s="257"/>
      <c r="M13" s="329"/>
      <c r="N13" s="423"/>
      <c r="O13" s="245"/>
      <c r="P13" s="246"/>
      <c r="Q13" s="247"/>
      <c r="R13" s="246"/>
      <c r="S13" s="247"/>
      <c r="T13" s="246"/>
      <c r="U13" s="277"/>
      <c r="V13" s="288"/>
    </row>
    <row r="14" spans="1:26" ht="15.9" customHeight="1" x14ac:dyDescent="0.3">
      <c r="A14" s="261"/>
      <c r="B14" s="188" t="str">
        <f>IFERROR(INDEX(Data!$B$2:$B$28,MATCH(C14,Data!$A$2:$A$28,0)),"")</f>
        <v/>
      </c>
      <c r="C14" s="272"/>
      <c r="D14" s="272"/>
      <c r="E14" s="317"/>
      <c r="F14" s="257"/>
      <c r="G14" s="250"/>
      <c r="H14" s="328"/>
      <c r="I14" s="241"/>
      <c r="J14" s="249"/>
      <c r="K14" s="329"/>
      <c r="L14" s="257"/>
      <c r="M14" s="329"/>
      <c r="N14" s="423"/>
      <c r="O14" s="245"/>
      <c r="P14" s="246"/>
      <c r="Q14" s="247"/>
      <c r="R14" s="246"/>
      <c r="S14" s="247"/>
      <c r="T14" s="246"/>
      <c r="U14" s="277"/>
      <c r="V14" s="288"/>
    </row>
    <row r="15" spans="1:26" ht="15.9" customHeight="1" x14ac:dyDescent="0.3">
      <c r="A15" s="261"/>
      <c r="B15" s="188" t="str">
        <f>IFERROR(INDEX(Data!$B$2:$B$28,MATCH(C15,Data!$A$2:$A$28,0)),"")</f>
        <v/>
      </c>
      <c r="C15" s="272"/>
      <c r="D15" s="272"/>
      <c r="E15" s="317"/>
      <c r="F15" s="257"/>
      <c r="G15" s="250"/>
      <c r="H15" s="328"/>
      <c r="I15" s="241"/>
      <c r="J15" s="249"/>
      <c r="K15" s="329"/>
      <c r="L15" s="257"/>
      <c r="M15" s="329"/>
      <c r="N15" s="423"/>
      <c r="O15" s="245"/>
      <c r="P15" s="246"/>
      <c r="Q15" s="247"/>
      <c r="R15" s="246"/>
      <c r="S15" s="247"/>
      <c r="T15" s="246"/>
      <c r="U15" s="277"/>
      <c r="V15" s="288"/>
    </row>
    <row r="16" spans="1:26" ht="15.9" customHeight="1" x14ac:dyDescent="0.3">
      <c r="A16" s="261"/>
      <c r="B16" s="188" t="str">
        <f>IFERROR(INDEX(Data!$B$2:$B$28,MATCH(C16,Data!$A$2:$A$28,0)),"")</f>
        <v/>
      </c>
      <c r="C16" s="272"/>
      <c r="D16" s="272"/>
      <c r="E16" s="317"/>
      <c r="F16" s="257"/>
      <c r="G16" s="250"/>
      <c r="H16" s="328"/>
      <c r="I16" s="241"/>
      <c r="J16" s="249"/>
      <c r="K16" s="329"/>
      <c r="L16" s="257"/>
      <c r="M16" s="329"/>
      <c r="N16" s="423"/>
      <c r="O16" s="245"/>
      <c r="P16" s="246"/>
      <c r="Q16" s="247"/>
      <c r="R16" s="246"/>
      <c r="S16" s="247"/>
      <c r="T16" s="246"/>
      <c r="U16" s="277"/>
      <c r="V16" s="288"/>
    </row>
    <row r="17" spans="1:22" ht="15.9" customHeight="1" x14ac:dyDescent="0.3">
      <c r="A17" s="261"/>
      <c r="B17" s="188" t="str">
        <f>IFERROR(INDEX(Data!$B$2:$B$28,MATCH(C17,Data!$A$2:$A$28,0)),"")</f>
        <v/>
      </c>
      <c r="C17" s="272"/>
      <c r="D17" s="272"/>
      <c r="E17" s="317"/>
      <c r="F17" s="257"/>
      <c r="G17" s="250"/>
      <c r="H17" s="328"/>
      <c r="I17" s="241"/>
      <c r="J17" s="249"/>
      <c r="K17" s="329"/>
      <c r="L17" s="257"/>
      <c r="M17" s="329"/>
      <c r="N17" s="423"/>
      <c r="O17" s="245"/>
      <c r="P17" s="246"/>
      <c r="Q17" s="247"/>
      <c r="R17" s="246"/>
      <c r="S17" s="247"/>
      <c r="T17" s="246"/>
      <c r="U17" s="277"/>
      <c r="V17" s="288"/>
    </row>
    <row r="18" spans="1:22" ht="15.9" customHeight="1" x14ac:dyDescent="0.3">
      <c r="A18" s="261"/>
      <c r="B18" s="188" t="str">
        <f>IFERROR(INDEX(Data!$B$2:$B$28,MATCH(C18,Data!$A$2:$A$28,0)),"")</f>
        <v/>
      </c>
      <c r="C18" s="272"/>
      <c r="D18" s="272"/>
      <c r="E18" s="317"/>
      <c r="F18" s="257"/>
      <c r="G18" s="250"/>
      <c r="H18" s="328"/>
      <c r="I18" s="241"/>
      <c r="J18" s="249"/>
      <c r="K18" s="329"/>
      <c r="L18" s="257"/>
      <c r="M18" s="329"/>
      <c r="N18" s="423"/>
      <c r="O18" s="245"/>
      <c r="P18" s="246"/>
      <c r="Q18" s="247"/>
      <c r="R18" s="246"/>
      <c r="S18" s="247"/>
      <c r="T18" s="246"/>
      <c r="U18" s="277"/>
      <c r="V18" s="288"/>
    </row>
    <row r="19" spans="1:22" ht="15.9" customHeight="1" x14ac:dyDescent="0.3">
      <c r="A19" s="261"/>
      <c r="B19" s="188" t="str">
        <f>IFERROR(INDEX(Data!$B$2:$B$28,MATCH(C19,Data!$A$2:$A$28,0)),"")</f>
        <v/>
      </c>
      <c r="C19" s="272"/>
      <c r="D19" s="272"/>
      <c r="E19" s="317"/>
      <c r="F19" s="257"/>
      <c r="G19" s="250"/>
      <c r="H19" s="328"/>
      <c r="I19" s="241"/>
      <c r="J19" s="249"/>
      <c r="K19" s="329"/>
      <c r="L19" s="257"/>
      <c r="M19" s="329"/>
      <c r="N19" s="423"/>
      <c r="O19" s="245"/>
      <c r="P19" s="246"/>
      <c r="Q19" s="247"/>
      <c r="R19" s="246"/>
      <c r="S19" s="247"/>
      <c r="T19" s="246"/>
      <c r="U19" s="277"/>
      <c r="V19" s="288"/>
    </row>
    <row r="20" spans="1:22" ht="15.9" customHeight="1" x14ac:dyDescent="0.3">
      <c r="A20" s="261"/>
      <c r="B20" s="188" t="str">
        <f>IFERROR(INDEX(Data!$B$2:$B$28,MATCH(C20,Data!$A$2:$A$28,0)),"")</f>
        <v/>
      </c>
      <c r="C20" s="272"/>
      <c r="D20" s="272"/>
      <c r="E20" s="317"/>
      <c r="F20" s="257"/>
      <c r="G20" s="250"/>
      <c r="H20" s="328"/>
      <c r="I20" s="241"/>
      <c r="J20" s="249"/>
      <c r="K20" s="329"/>
      <c r="L20" s="257"/>
      <c r="M20" s="329"/>
      <c r="N20" s="423"/>
      <c r="O20" s="245"/>
      <c r="P20" s="246"/>
      <c r="Q20" s="247"/>
      <c r="R20" s="246"/>
      <c r="S20" s="247"/>
      <c r="T20" s="246"/>
      <c r="U20" s="277"/>
      <c r="V20" s="288"/>
    </row>
    <row r="21" spans="1:22" ht="15.9" customHeight="1" x14ac:dyDescent="0.3">
      <c r="A21" s="261"/>
      <c r="B21" s="188" t="str">
        <f>IFERROR(INDEX(Data!$B$2:$B$28,MATCH(C21,Data!$A$2:$A$28,0)),"")</f>
        <v/>
      </c>
      <c r="C21" s="272"/>
      <c r="D21" s="272"/>
      <c r="E21" s="317"/>
      <c r="F21" s="257"/>
      <c r="G21" s="250"/>
      <c r="H21" s="328"/>
      <c r="I21" s="241"/>
      <c r="J21" s="249"/>
      <c r="K21" s="329"/>
      <c r="L21" s="257"/>
      <c r="M21" s="329"/>
      <c r="N21" s="423"/>
      <c r="O21" s="245"/>
      <c r="P21" s="246"/>
      <c r="Q21" s="247"/>
      <c r="R21" s="246"/>
      <c r="S21" s="247"/>
      <c r="T21" s="246"/>
      <c r="U21" s="277"/>
      <c r="V21" s="288"/>
    </row>
    <row r="22" spans="1:22" ht="15.9" customHeight="1" x14ac:dyDescent="0.3">
      <c r="A22" s="261"/>
      <c r="B22" s="188" t="str">
        <f>IFERROR(INDEX(Data!$B$2:$B$28,MATCH(C22,Data!$A$2:$A$28,0)),"")</f>
        <v/>
      </c>
      <c r="C22" s="272"/>
      <c r="D22" s="272"/>
      <c r="E22" s="317"/>
      <c r="F22" s="257"/>
      <c r="G22" s="250"/>
      <c r="H22" s="328"/>
      <c r="I22" s="241"/>
      <c r="J22" s="249"/>
      <c r="K22" s="329"/>
      <c r="L22" s="257"/>
      <c r="M22" s="329"/>
      <c r="N22" s="423"/>
      <c r="O22" s="245"/>
      <c r="P22" s="246"/>
      <c r="Q22" s="247"/>
      <c r="R22" s="246"/>
      <c r="S22" s="247"/>
      <c r="T22" s="246"/>
      <c r="U22" s="277"/>
      <c r="V22" s="288"/>
    </row>
    <row r="23" spans="1:22" ht="15.9" customHeight="1" x14ac:dyDescent="0.3">
      <c r="A23" s="261"/>
      <c r="B23" s="188" t="str">
        <f>IFERROR(INDEX(Data!$B$2:$B$28,MATCH(C23,Data!$A$2:$A$28,0)),"")</f>
        <v/>
      </c>
      <c r="C23" s="272"/>
      <c r="D23" s="272"/>
      <c r="E23" s="317"/>
      <c r="F23" s="257"/>
      <c r="G23" s="250"/>
      <c r="H23" s="328"/>
      <c r="I23" s="241"/>
      <c r="J23" s="249"/>
      <c r="K23" s="329"/>
      <c r="L23" s="257"/>
      <c r="M23" s="329"/>
      <c r="N23" s="423"/>
      <c r="O23" s="245"/>
      <c r="P23" s="246"/>
      <c r="Q23" s="247"/>
      <c r="R23" s="246"/>
      <c r="S23" s="247"/>
      <c r="T23" s="246"/>
      <c r="U23" s="277"/>
      <c r="V23" s="288"/>
    </row>
    <row r="24" spans="1:22" ht="15.9" customHeight="1" x14ac:dyDescent="0.3">
      <c r="A24" s="261"/>
      <c r="B24" s="188" t="str">
        <f>IFERROR(INDEX(Data!$B$2:$B$28,MATCH(C24,Data!$A$2:$A$28,0)),"")</f>
        <v/>
      </c>
      <c r="C24" s="272"/>
      <c r="D24" s="272"/>
      <c r="E24" s="317"/>
      <c r="F24" s="257"/>
      <c r="G24" s="250"/>
      <c r="H24" s="328"/>
      <c r="I24" s="241"/>
      <c r="J24" s="249"/>
      <c r="K24" s="329"/>
      <c r="L24" s="257"/>
      <c r="M24" s="329"/>
      <c r="N24" s="423"/>
      <c r="O24" s="245"/>
      <c r="P24" s="246"/>
      <c r="Q24" s="247"/>
      <c r="R24" s="246"/>
      <c r="S24" s="247"/>
      <c r="T24" s="246"/>
      <c r="U24" s="277"/>
      <c r="V24" s="288"/>
    </row>
    <row r="25" spans="1:22" ht="15.9" customHeight="1" x14ac:dyDescent="0.3">
      <c r="A25" s="261"/>
      <c r="B25" s="188" t="str">
        <f>IFERROR(INDEX(Data!$B$2:$B$28,MATCH(C25,Data!$A$2:$A$28,0)),"")</f>
        <v/>
      </c>
      <c r="C25" s="272"/>
      <c r="D25" s="272"/>
      <c r="E25" s="317"/>
      <c r="F25" s="257"/>
      <c r="G25" s="250"/>
      <c r="H25" s="328"/>
      <c r="I25" s="241"/>
      <c r="J25" s="249"/>
      <c r="K25" s="329"/>
      <c r="L25" s="257"/>
      <c r="M25" s="329"/>
      <c r="N25" s="423"/>
      <c r="O25" s="245"/>
      <c r="P25" s="246"/>
      <c r="Q25" s="247"/>
      <c r="R25" s="246"/>
      <c r="S25" s="247"/>
      <c r="T25" s="246"/>
      <c r="U25" s="277"/>
      <c r="V25" s="288"/>
    </row>
    <row r="26" spans="1:22" ht="15.9" customHeight="1" x14ac:dyDescent="0.3">
      <c r="A26" s="261"/>
      <c r="B26" s="188" t="str">
        <f>IFERROR(INDEX(Data!$B$2:$B$28,MATCH(C26,Data!$A$2:$A$28,0)),"")</f>
        <v/>
      </c>
      <c r="C26" s="272"/>
      <c r="D26" s="272"/>
      <c r="E26" s="317"/>
      <c r="F26" s="257"/>
      <c r="G26" s="250"/>
      <c r="H26" s="328"/>
      <c r="I26" s="241"/>
      <c r="J26" s="249"/>
      <c r="K26" s="329"/>
      <c r="L26" s="257"/>
      <c r="M26" s="329"/>
      <c r="N26" s="423"/>
      <c r="O26" s="245"/>
      <c r="P26" s="246"/>
      <c r="Q26" s="247"/>
      <c r="R26" s="246"/>
      <c r="S26" s="247"/>
      <c r="T26" s="246"/>
      <c r="U26" s="277"/>
      <c r="V26" s="288"/>
    </row>
    <row r="27" spans="1:22" ht="15.9" customHeight="1" x14ac:dyDescent="0.3">
      <c r="A27" s="261"/>
      <c r="B27" s="188" t="str">
        <f>IFERROR(INDEX(Data!$B$2:$B$28,MATCH(C27,Data!$A$2:$A$28,0)),"")</f>
        <v/>
      </c>
      <c r="C27" s="272"/>
      <c r="D27" s="272"/>
      <c r="E27" s="317"/>
      <c r="F27" s="257"/>
      <c r="G27" s="250"/>
      <c r="H27" s="328"/>
      <c r="I27" s="241"/>
      <c r="J27" s="249"/>
      <c r="K27" s="329"/>
      <c r="L27" s="257"/>
      <c r="M27" s="329"/>
      <c r="N27" s="423"/>
      <c r="O27" s="245"/>
      <c r="P27" s="246"/>
      <c r="Q27" s="247"/>
      <c r="R27" s="246"/>
      <c r="S27" s="247"/>
      <c r="T27" s="246"/>
      <c r="U27" s="277"/>
      <c r="V27" s="288"/>
    </row>
    <row r="28" spans="1:22" ht="15.9" customHeight="1" x14ac:dyDescent="0.3">
      <c r="A28" s="261"/>
      <c r="B28" s="188" t="str">
        <f>IFERROR(INDEX(Data!$B$2:$B$28,MATCH(C28,Data!$A$2:$A$28,0)),"")</f>
        <v/>
      </c>
      <c r="C28" s="272"/>
      <c r="D28" s="272"/>
      <c r="E28" s="317"/>
      <c r="F28" s="257"/>
      <c r="G28" s="250"/>
      <c r="H28" s="328"/>
      <c r="I28" s="241"/>
      <c r="J28" s="249"/>
      <c r="K28" s="329"/>
      <c r="L28" s="257"/>
      <c r="M28" s="329"/>
      <c r="N28" s="423"/>
      <c r="O28" s="245"/>
      <c r="P28" s="246"/>
      <c r="Q28" s="247"/>
      <c r="R28" s="246"/>
      <c r="S28" s="247"/>
      <c r="T28" s="246"/>
      <c r="U28" s="277"/>
      <c r="V28" s="288"/>
    </row>
    <row r="29" spans="1:22" ht="15.9" customHeight="1" x14ac:dyDescent="0.3">
      <c r="A29" s="261"/>
      <c r="B29" s="188" t="str">
        <f>IFERROR(INDEX(Data!$B$2:$B$28,MATCH(C29,Data!$A$2:$A$28,0)),"")</f>
        <v/>
      </c>
      <c r="C29" s="272"/>
      <c r="D29" s="272"/>
      <c r="E29" s="317"/>
      <c r="F29" s="257"/>
      <c r="G29" s="250"/>
      <c r="H29" s="328"/>
      <c r="I29" s="241"/>
      <c r="J29" s="249"/>
      <c r="K29" s="329"/>
      <c r="L29" s="257"/>
      <c r="M29" s="329"/>
      <c r="N29" s="423"/>
      <c r="O29" s="245"/>
      <c r="P29" s="246"/>
      <c r="Q29" s="247"/>
      <c r="R29" s="246"/>
      <c r="S29" s="247"/>
      <c r="T29" s="246"/>
      <c r="U29" s="277"/>
      <c r="V29" s="288"/>
    </row>
    <row r="30" spans="1:22" ht="15.9" customHeight="1" x14ac:dyDescent="0.3">
      <c r="A30" s="261"/>
      <c r="B30" s="188" t="str">
        <f>IFERROR(INDEX(Data!$B$2:$B$28,MATCH(C30,Data!$A$2:$A$28,0)),"")</f>
        <v/>
      </c>
      <c r="C30" s="272"/>
      <c r="D30" s="272"/>
      <c r="E30" s="317"/>
      <c r="F30" s="257"/>
      <c r="G30" s="250"/>
      <c r="H30" s="328"/>
      <c r="I30" s="241"/>
      <c r="J30" s="249"/>
      <c r="K30" s="329"/>
      <c r="L30" s="257"/>
      <c r="M30" s="329"/>
      <c r="N30" s="423"/>
      <c r="O30" s="245"/>
      <c r="P30" s="246"/>
      <c r="Q30" s="247"/>
      <c r="R30" s="246"/>
      <c r="S30" s="247"/>
      <c r="T30" s="246"/>
      <c r="U30" s="277"/>
      <c r="V30" s="288"/>
    </row>
    <row r="31" spans="1:22" ht="15.9" customHeight="1" x14ac:dyDescent="0.3">
      <c r="A31" s="261"/>
      <c r="B31" s="188" t="str">
        <f>IFERROR(INDEX(Data!$B$2:$B$28,MATCH(C31,Data!$A$2:$A$28,0)),"")</f>
        <v/>
      </c>
      <c r="C31" s="272"/>
      <c r="D31" s="272"/>
      <c r="E31" s="317"/>
      <c r="F31" s="257"/>
      <c r="G31" s="250"/>
      <c r="H31" s="328"/>
      <c r="I31" s="241"/>
      <c r="J31" s="249"/>
      <c r="K31" s="329"/>
      <c r="L31" s="257"/>
      <c r="M31" s="329"/>
      <c r="N31" s="423"/>
      <c r="O31" s="245"/>
      <c r="P31" s="246"/>
      <c r="Q31" s="247"/>
      <c r="R31" s="246"/>
      <c r="S31" s="247"/>
      <c r="T31" s="246"/>
      <c r="U31" s="277"/>
      <c r="V31" s="288"/>
    </row>
    <row r="32" spans="1:22" ht="15.9" customHeight="1" x14ac:dyDescent="0.3">
      <c r="A32" s="261"/>
      <c r="B32" s="188" t="str">
        <f>IFERROR(INDEX(Data!$B$2:$B$28,MATCH(C32,Data!$A$2:$A$28,0)),"")</f>
        <v/>
      </c>
      <c r="C32" s="272"/>
      <c r="D32" s="272"/>
      <c r="E32" s="317"/>
      <c r="F32" s="257"/>
      <c r="G32" s="250"/>
      <c r="H32" s="328"/>
      <c r="I32" s="241"/>
      <c r="J32" s="249"/>
      <c r="K32" s="329"/>
      <c r="L32" s="257"/>
      <c r="M32" s="329"/>
      <c r="N32" s="423"/>
      <c r="O32" s="245"/>
      <c r="P32" s="246"/>
      <c r="Q32" s="247"/>
      <c r="R32" s="246"/>
      <c r="S32" s="247"/>
      <c r="T32" s="246"/>
      <c r="U32" s="277"/>
      <c r="V32" s="288"/>
    </row>
    <row r="33" spans="1:22" ht="15.9" customHeight="1" x14ac:dyDescent="0.3">
      <c r="A33" s="261"/>
      <c r="B33" s="188" t="str">
        <f>IFERROR(INDEX(Data!$B$2:$B$28,MATCH(C33,Data!$A$2:$A$28,0)),"")</f>
        <v/>
      </c>
      <c r="C33" s="272"/>
      <c r="D33" s="272"/>
      <c r="E33" s="317"/>
      <c r="F33" s="257"/>
      <c r="G33" s="250"/>
      <c r="H33" s="328"/>
      <c r="I33" s="241"/>
      <c r="J33" s="249"/>
      <c r="K33" s="329"/>
      <c r="L33" s="257"/>
      <c r="M33" s="329"/>
      <c r="N33" s="423"/>
      <c r="O33" s="245"/>
      <c r="P33" s="246"/>
      <c r="Q33" s="247"/>
      <c r="R33" s="246"/>
      <c r="S33" s="247"/>
      <c r="T33" s="246"/>
      <c r="U33" s="277"/>
      <c r="V33" s="288"/>
    </row>
    <row r="34" spans="1:22" ht="15.9" customHeight="1" x14ac:dyDescent="0.3">
      <c r="A34" s="261"/>
      <c r="B34" s="188"/>
      <c r="C34" s="272"/>
      <c r="D34" s="272"/>
      <c r="E34" s="317"/>
      <c r="F34" s="257"/>
      <c r="G34" s="250"/>
      <c r="H34" s="328"/>
      <c r="I34" s="241"/>
      <c r="J34" s="249"/>
      <c r="K34" s="329"/>
      <c r="L34" s="257"/>
      <c r="M34" s="329"/>
      <c r="N34" s="423"/>
      <c r="O34" s="245"/>
      <c r="P34" s="246"/>
      <c r="Q34" s="247"/>
      <c r="R34" s="246"/>
      <c r="S34" s="247"/>
      <c r="T34" s="246"/>
      <c r="U34" s="277"/>
      <c r="V34" s="288"/>
    </row>
    <row r="35" spans="1:22" ht="15.9" customHeight="1" x14ac:dyDescent="0.3">
      <c r="A35" s="261"/>
      <c r="B35" s="188"/>
      <c r="C35" s="272"/>
      <c r="D35" s="272"/>
      <c r="E35" s="317"/>
      <c r="F35" s="257"/>
      <c r="G35" s="250"/>
      <c r="H35" s="328"/>
      <c r="I35" s="241"/>
      <c r="J35" s="249"/>
      <c r="K35" s="329"/>
      <c r="L35" s="257"/>
      <c r="M35" s="329"/>
      <c r="N35" s="423"/>
      <c r="O35" s="245"/>
      <c r="P35" s="246"/>
      <c r="Q35" s="247"/>
      <c r="R35" s="246"/>
      <c r="S35" s="247"/>
      <c r="T35" s="246"/>
      <c r="U35" s="277"/>
      <c r="V35" s="288"/>
    </row>
    <row r="36" spans="1:22" ht="15.9" customHeight="1" x14ac:dyDescent="0.3">
      <c r="A36" s="261"/>
      <c r="B36" s="188" t="str">
        <f>IFERROR(INDEX(Data!$B$2:$B$28,MATCH(C36,Data!$A$2:$A$28,0)),"")</f>
        <v/>
      </c>
      <c r="C36" s="272"/>
      <c r="D36" s="272"/>
      <c r="E36" s="317"/>
      <c r="F36" s="257"/>
      <c r="G36" s="250"/>
      <c r="H36" s="328"/>
      <c r="I36" s="241"/>
      <c r="J36" s="249"/>
      <c r="K36" s="329"/>
      <c r="L36" s="257"/>
      <c r="M36" s="329"/>
      <c r="N36" s="423"/>
      <c r="O36" s="245"/>
      <c r="P36" s="246"/>
      <c r="Q36" s="247"/>
      <c r="R36" s="246"/>
      <c r="S36" s="247"/>
      <c r="T36" s="246"/>
      <c r="U36" s="277"/>
      <c r="V36" s="288"/>
    </row>
    <row r="37" spans="1:22" ht="15.9" customHeight="1" x14ac:dyDescent="0.3">
      <c r="A37" s="261"/>
      <c r="B37" s="188" t="str">
        <f>IFERROR(INDEX(Data!$B$2:$B$28,MATCH(C37,Data!$A$2:$A$28,0)),"")</f>
        <v/>
      </c>
      <c r="C37" s="272"/>
      <c r="D37" s="272"/>
      <c r="E37" s="317"/>
      <c r="F37" s="257"/>
      <c r="G37" s="250"/>
      <c r="H37" s="328"/>
      <c r="I37" s="241"/>
      <c r="J37" s="249"/>
      <c r="K37" s="329"/>
      <c r="L37" s="257"/>
      <c r="M37" s="329"/>
      <c r="N37" s="423"/>
      <c r="O37" s="245"/>
      <c r="P37" s="246"/>
      <c r="Q37" s="247"/>
      <c r="R37" s="246"/>
      <c r="S37" s="247"/>
      <c r="T37" s="246"/>
      <c r="U37" s="277"/>
      <c r="V37" s="288"/>
    </row>
    <row r="38" spans="1:22" ht="15.9" customHeight="1" thickBot="1" x14ac:dyDescent="0.35">
      <c r="A38" s="482"/>
      <c r="B38" s="483"/>
      <c r="C38" s="484"/>
      <c r="D38" s="503" t="s">
        <v>27</v>
      </c>
      <c r="E38" s="484"/>
      <c r="F38" s="334">
        <f>SUM(F7:F37)</f>
        <v>45</v>
      </c>
      <c r="G38" s="176">
        <f>SUM(G7:G37)</f>
        <v>470.33000000000004</v>
      </c>
      <c r="H38" s="335">
        <f>SUM(H7:H37)</f>
        <v>0</v>
      </c>
      <c r="I38" s="177">
        <f>SUM(I8:I37)</f>
        <v>101.46000000000001</v>
      </c>
      <c r="J38" s="336"/>
      <c r="K38" s="337"/>
      <c r="L38" s="338"/>
      <c r="M38" s="338"/>
      <c r="N38" s="424"/>
      <c r="O38" s="289"/>
      <c r="P38" s="290"/>
      <c r="Q38" s="290"/>
      <c r="R38" s="290"/>
      <c r="S38" s="290"/>
      <c r="T38" s="290"/>
      <c r="U38" s="290"/>
      <c r="V38" s="291"/>
    </row>
    <row r="39" spans="1:22" ht="15.9" customHeight="1" thickBot="1" x14ac:dyDescent="0.35">
      <c r="A39" s="273"/>
      <c r="B39" s="274"/>
      <c r="C39" s="275"/>
      <c r="D39" s="506" t="s">
        <v>28</v>
      </c>
      <c r="E39" s="481"/>
      <c r="F39" s="501">
        <f>SUM(F6+F38-G38)</f>
        <v>1082.5100000000002</v>
      </c>
      <c r="G39" s="502"/>
      <c r="H39" s="500">
        <f>SUM(H6+H38-I38)</f>
        <v>384.73</v>
      </c>
      <c r="I39" s="502"/>
      <c r="J39" s="182">
        <f>SUM(J8:J37)</f>
        <v>0</v>
      </c>
      <c r="K39" s="182">
        <f>SUM(K8:K37)</f>
        <v>0</v>
      </c>
      <c r="L39" s="182">
        <f>SUM(L8:L37)</f>
        <v>0</v>
      </c>
      <c r="M39" s="182">
        <f>SUM(M7:M37)</f>
        <v>0</v>
      </c>
      <c r="N39" s="182"/>
      <c r="O39" s="206">
        <f t="shared" ref="O39:U39" si="0">SUM(O8:O37)</f>
        <v>0</v>
      </c>
      <c r="P39" s="206">
        <f t="shared" si="0"/>
        <v>0</v>
      </c>
      <c r="Q39" s="206">
        <f t="shared" si="0"/>
        <v>0</v>
      </c>
      <c r="R39" s="206">
        <f t="shared" si="0"/>
        <v>170.33</v>
      </c>
      <c r="S39" s="206">
        <f t="shared" si="0"/>
        <v>0</v>
      </c>
      <c r="T39" s="206">
        <f t="shared" si="0"/>
        <v>300</v>
      </c>
      <c r="U39" s="278">
        <f t="shared" si="0"/>
        <v>101.46000000000001</v>
      </c>
      <c r="V39" s="278">
        <f>SUM(V7:V36)</f>
        <v>0</v>
      </c>
    </row>
    <row r="40" spans="1:22" ht="15.9" customHeight="1" x14ac:dyDescent="0.3"/>
    <row r="41" spans="1:22" ht="15.9" customHeight="1" x14ac:dyDescent="0.3"/>
    <row r="42" spans="1:22" ht="15.9" customHeight="1" x14ac:dyDescent="0.3"/>
    <row r="43" spans="1:22" ht="15.9" customHeight="1" x14ac:dyDescent="0.3"/>
  </sheetData>
  <sheetProtection formatCells="0" formatColumns="0" formatRows="0" insertColumns="0" insertRows="0" insertHyperlinks="0" deleteColumns="0" deleteRows="0" sort="0" autoFilter="0" pivotTables="0"/>
  <sortState ref="A7:Y11">
    <sortCondition ref="A7:A11"/>
  </sortState>
  <mergeCells count="17">
    <mergeCell ref="D38:E38"/>
    <mergeCell ref="D39:E39"/>
    <mergeCell ref="O4:V4"/>
    <mergeCell ref="H39:I39"/>
    <mergeCell ref="F39:G39"/>
    <mergeCell ref="A38:C38"/>
    <mergeCell ref="K4:M4"/>
    <mergeCell ref="A4:A5"/>
    <mergeCell ref="B4:B5"/>
    <mergeCell ref="C4:C5"/>
    <mergeCell ref="D4:D5"/>
    <mergeCell ref="F4:I4"/>
    <mergeCell ref="F5:G5"/>
    <mergeCell ref="H5:I5"/>
    <mergeCell ref="F6:G6"/>
    <mergeCell ref="H6:I6"/>
    <mergeCell ref="E4:E5"/>
  </mergeCells>
  <conditionalFormatting sqref="A8:C9 A14:D37 A10:D10 R7 F7:N37 A11:C13">
    <cfRule type="expression" dxfId="145" priority="27">
      <formula>MOD(ROW(),2)</formula>
    </cfRule>
  </conditionalFormatting>
  <conditionalFormatting sqref="D12:D13">
    <cfRule type="expression" dxfId="144" priority="24">
      <formula>MOD(ROW(),2)</formula>
    </cfRule>
  </conditionalFormatting>
  <conditionalFormatting sqref="O14:U37 O7:U12">
    <cfRule type="expression" dxfId="143" priority="21">
      <formula>MOD(ROW(),2)</formula>
    </cfRule>
  </conditionalFormatting>
  <conditionalFormatting sqref="O13:U13">
    <cfRule type="expression" dxfId="142" priority="20">
      <formula>MOD(ROW(),2)</formula>
    </cfRule>
  </conditionalFormatting>
  <conditionalFormatting sqref="A7:D7">
    <cfRule type="expression" dxfId="141" priority="18">
      <formula>MOD(ROW(),2)</formula>
    </cfRule>
  </conditionalFormatting>
  <conditionalFormatting sqref="V12:V37 V7:V10">
    <cfRule type="expression" dxfId="140" priority="17">
      <formula>MOD(ROW(),2)</formula>
    </cfRule>
  </conditionalFormatting>
  <conditionalFormatting sqref="V11">
    <cfRule type="expression" dxfId="139" priority="16">
      <formula>MOD(ROW(),2)</formula>
    </cfRule>
  </conditionalFormatting>
  <conditionalFormatting sqref="D11">
    <cfRule type="expression" dxfId="138" priority="15">
      <formula>MOD(ROW(),2)</formula>
    </cfRule>
  </conditionalFormatting>
  <conditionalFormatting sqref="E32:E37 E11:E27">
    <cfRule type="expression" dxfId="137" priority="9">
      <formula>MOD(ROW(),2)</formula>
    </cfRule>
  </conditionalFormatting>
  <conditionalFormatting sqref="E10">
    <cfRule type="expression" dxfId="136" priority="8">
      <formula>MOD(ROW(),2)</formula>
    </cfRule>
  </conditionalFormatting>
  <conditionalFormatting sqref="E9">
    <cfRule type="expression" dxfId="135" priority="7">
      <formula>MOD(ROW(),2)</formula>
    </cfRule>
  </conditionalFormatting>
  <conditionalFormatting sqref="E8">
    <cfRule type="expression" dxfId="134" priority="6">
      <formula>MOD(ROW(),2)</formula>
    </cfRule>
  </conditionalFormatting>
  <conditionalFormatting sqref="E28:E31">
    <cfRule type="expression" dxfId="133" priority="5">
      <formula>MOD(ROW(),2)</formula>
    </cfRule>
  </conditionalFormatting>
  <conditionalFormatting sqref="E7">
    <cfRule type="expression" dxfId="132" priority="4">
      <formula>MOD(ROW(),2)</formula>
    </cfRule>
  </conditionalFormatting>
  <conditionalFormatting sqref="D8">
    <cfRule type="expression" dxfId="131" priority="3">
      <formula>MOD(ROW(),2)</formula>
    </cfRule>
  </conditionalFormatting>
  <conditionalFormatting sqref="D9">
    <cfRule type="expression" dxfId="130" priority="2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Z43"/>
  <sheetViews>
    <sheetView showGridLines="0" topLeftCell="E1" workbookViewId="0">
      <pane ySplit="6" topLeftCell="A7" activePane="bottomLeft" state="frozen"/>
      <selection activeCell="C12" activeCellId="2" sqref="D2 R2 C12"/>
      <selection pane="bottomLeft" activeCell="A7" sqref="A7:U14"/>
    </sheetView>
  </sheetViews>
  <sheetFormatPr baseColWidth="10" defaultColWidth="11.44140625" defaultRowHeight="15.6" x14ac:dyDescent="0.3"/>
  <cols>
    <col min="1" max="1" width="11.88671875" style="191" customWidth="1"/>
    <col min="2" max="2" width="11.88671875" style="133" bestFit="1" customWidth="1"/>
    <col min="3" max="3" width="39.109375" style="192" bestFit="1" customWidth="1"/>
    <col min="4" max="4" width="45.5546875" style="133" bestFit="1" customWidth="1"/>
    <col min="5" max="5" width="3.5546875" style="135" customWidth="1"/>
    <col min="6" max="9" width="10.6640625" style="133" customWidth="1"/>
    <col min="10" max="10" width="11.44140625" style="133"/>
    <col min="11" max="11" width="12.109375" style="133" bestFit="1" customWidth="1"/>
    <col min="12" max="14" width="11.44140625" style="133"/>
    <col min="15" max="16" width="10.6640625" style="135" customWidth="1"/>
    <col min="17" max="17" width="14.33203125" style="135" bestFit="1" customWidth="1"/>
    <col min="18" max="18" width="11.5546875" style="135" bestFit="1" customWidth="1"/>
    <col min="19" max="19" width="10.6640625" style="135" customWidth="1"/>
    <col min="20" max="20" width="9.6640625" style="135" customWidth="1"/>
    <col min="21" max="21" width="10.33203125" style="135" bestFit="1" customWidth="1"/>
    <col min="22" max="26" width="11.44140625" style="192"/>
    <col min="27" max="16384" width="11.44140625" style="133"/>
  </cols>
  <sheetData>
    <row r="1" spans="1:26" ht="30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395"/>
      <c r="N1" s="158"/>
    </row>
    <row r="2" spans="1:26" ht="18" x14ac:dyDescent="0.3">
      <c r="A2" s="157"/>
      <c r="B2" s="159" t="s">
        <v>15</v>
      </c>
      <c r="C2" s="156" t="str">
        <f ca="1">MID(CELL("filename",A1),FIND("]",CELL("filename",A1))+1,32)</f>
        <v>Février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184"/>
      <c r="O2" s="208"/>
      <c r="P2" s="208"/>
    </row>
    <row r="3" spans="1:26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395"/>
      <c r="N3" s="158"/>
    </row>
    <row r="4" spans="1:26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2"/>
      <c r="N4" s="523"/>
      <c r="O4" s="497" t="s">
        <v>18</v>
      </c>
      <c r="P4" s="498"/>
      <c r="Q4" s="498"/>
      <c r="R4" s="498"/>
      <c r="S4" s="498"/>
      <c r="T4" s="498"/>
      <c r="U4" s="521"/>
    </row>
    <row r="5" spans="1:26" s="142" customFormat="1" ht="31.8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162" t="s">
        <v>176</v>
      </c>
      <c r="N5" s="163" t="s">
        <v>69</v>
      </c>
      <c r="O5" s="213" t="s">
        <v>26</v>
      </c>
      <c r="P5" s="214" t="s">
        <v>9</v>
      </c>
      <c r="Q5" s="215" t="s">
        <v>86</v>
      </c>
      <c r="R5" s="216" t="s">
        <v>8</v>
      </c>
      <c r="S5" s="217" t="s">
        <v>4</v>
      </c>
      <c r="T5" s="218" t="s">
        <v>6</v>
      </c>
      <c r="U5" s="214" t="s">
        <v>13</v>
      </c>
      <c r="V5" s="214" t="s">
        <v>119</v>
      </c>
      <c r="W5" s="135"/>
      <c r="X5" s="135"/>
      <c r="Y5" s="135"/>
      <c r="Z5" s="135"/>
    </row>
    <row r="6" spans="1:26" ht="15.9" customHeight="1" thickBot="1" x14ac:dyDescent="0.35">
      <c r="A6" s="230"/>
      <c r="B6" s="185"/>
      <c r="C6" s="186"/>
      <c r="D6" s="186"/>
      <c r="E6" s="186"/>
      <c r="F6" s="524">
        <f>'Janvier 2024'!F39:G39</f>
        <v>1082.5100000000002</v>
      </c>
      <c r="G6" s="518"/>
      <c r="H6" s="519">
        <f>'Janvier 2024'!H39:I39</f>
        <v>384.73</v>
      </c>
      <c r="I6" s="520"/>
      <c r="J6" s="164"/>
      <c r="K6" s="165"/>
      <c r="L6" s="166"/>
      <c r="M6" s="166"/>
      <c r="N6" s="187"/>
      <c r="O6" s="236"/>
      <c r="P6" s="237"/>
      <c r="Q6" s="238"/>
      <c r="R6" s="237"/>
      <c r="S6" s="238"/>
      <c r="T6" s="237"/>
      <c r="U6" s="276"/>
    </row>
    <row r="7" spans="1:26" ht="15.9" customHeight="1" x14ac:dyDescent="0.3">
      <c r="A7" s="231">
        <v>45326</v>
      </c>
      <c r="B7" s="188">
        <f>IFERROR(INDEX(Data!$B$2:$B$28,MATCH(C7,Data!$A$2:$A$28,0)),"")</f>
        <v>7560</v>
      </c>
      <c r="C7" s="232" t="s">
        <v>146</v>
      </c>
      <c r="D7" s="313" t="s">
        <v>150</v>
      </c>
      <c r="E7" s="318" t="s">
        <v>127</v>
      </c>
      <c r="F7" s="263"/>
      <c r="G7" s="266"/>
      <c r="H7" s="372">
        <v>45</v>
      </c>
      <c r="I7" s="264"/>
      <c r="J7" s="359">
        <v>45</v>
      </c>
      <c r="K7" s="360"/>
      <c r="L7" s="361"/>
      <c r="M7" s="361"/>
      <c r="N7" s="362"/>
      <c r="O7" s="245"/>
      <c r="P7" s="246"/>
      <c r="Q7" s="247"/>
      <c r="R7" s="246"/>
      <c r="S7" s="247"/>
      <c r="T7" s="246"/>
      <c r="U7" s="277"/>
    </row>
    <row r="8" spans="1:26" ht="15.9" customHeight="1" x14ac:dyDescent="0.3">
      <c r="A8" s="231">
        <v>45326</v>
      </c>
      <c r="B8" s="188">
        <f>IFERROR(INDEX(Data!$B$2:$B$28,MATCH(C8,Data!$A$2:$A$28,0)),"")</f>
        <v>6230</v>
      </c>
      <c r="C8" s="232" t="s">
        <v>10</v>
      </c>
      <c r="D8" s="232" t="s">
        <v>152</v>
      </c>
      <c r="E8" s="318" t="s">
        <v>127</v>
      </c>
      <c r="F8" s="305"/>
      <c r="G8" s="173"/>
      <c r="H8" s="374"/>
      <c r="I8" s="168">
        <v>40</v>
      </c>
      <c r="J8" s="359"/>
      <c r="K8" s="360"/>
      <c r="L8" s="361"/>
      <c r="M8" s="361"/>
      <c r="N8" s="362"/>
      <c r="O8" s="245"/>
      <c r="P8" s="246"/>
      <c r="Q8" s="247"/>
      <c r="R8" s="246"/>
      <c r="S8" s="247"/>
      <c r="T8" s="246"/>
      <c r="U8" s="277">
        <v>40</v>
      </c>
    </row>
    <row r="9" spans="1:26" ht="15.9" customHeight="1" x14ac:dyDescent="0.3">
      <c r="A9" s="231">
        <v>45328</v>
      </c>
      <c r="B9" s="188">
        <f>IFERROR(INDEX(Data!$B$2:$B$28,MATCH(C9,Data!$A$2:$A$28,0)),"")</f>
        <v>7560</v>
      </c>
      <c r="C9" s="256" t="s">
        <v>146</v>
      </c>
      <c r="D9" s="256" t="s">
        <v>153</v>
      </c>
      <c r="E9" s="318" t="s">
        <v>127</v>
      </c>
      <c r="F9" s="265">
        <v>45</v>
      </c>
      <c r="G9" s="173"/>
      <c r="H9" s="374"/>
      <c r="I9" s="168"/>
      <c r="J9" s="359">
        <v>45</v>
      </c>
      <c r="K9" s="360"/>
      <c r="L9" s="361"/>
      <c r="M9" s="361"/>
      <c r="N9" s="362"/>
      <c r="O9" s="245"/>
      <c r="P9" s="246"/>
      <c r="Q9" s="247"/>
      <c r="R9" s="246"/>
      <c r="S9" s="247"/>
      <c r="T9" s="246"/>
      <c r="U9" s="277"/>
    </row>
    <row r="10" spans="1:26" ht="15.9" customHeight="1" x14ac:dyDescent="0.3">
      <c r="A10" s="231">
        <v>45334</v>
      </c>
      <c r="B10" s="188">
        <f>IFERROR(INDEX(Data!$B$2:$B$28,MATCH(C10,Data!$A$2:$A$28,0)),"")</f>
        <v>7560</v>
      </c>
      <c r="C10" s="272" t="s">
        <v>146</v>
      </c>
      <c r="D10" s="232" t="s">
        <v>154</v>
      </c>
      <c r="E10" s="317" t="s">
        <v>127</v>
      </c>
      <c r="F10" s="328">
        <v>90</v>
      </c>
      <c r="G10" s="250"/>
      <c r="H10" s="373"/>
      <c r="I10" s="241"/>
      <c r="J10" s="363">
        <v>90</v>
      </c>
      <c r="K10" s="360"/>
      <c r="L10" s="361"/>
      <c r="M10" s="361"/>
      <c r="N10" s="362"/>
      <c r="O10" s="245"/>
      <c r="P10" s="246"/>
      <c r="Q10" s="247"/>
      <c r="R10" s="246"/>
      <c r="S10" s="247"/>
      <c r="T10" s="246"/>
      <c r="U10" s="277"/>
    </row>
    <row r="11" spans="1:26" ht="15.9" customHeight="1" x14ac:dyDescent="0.3">
      <c r="A11" s="231">
        <v>45338</v>
      </c>
      <c r="B11" s="188">
        <f>IFERROR(INDEX(Data!$B$2:$B$28,MATCH(C11,Data!$A$2:$A$28,0)),"")</f>
        <v>6280</v>
      </c>
      <c r="C11" s="232" t="s">
        <v>13</v>
      </c>
      <c r="D11" s="256" t="s">
        <v>171</v>
      </c>
      <c r="E11" s="317" t="s">
        <v>127</v>
      </c>
      <c r="F11" s="265"/>
      <c r="G11" s="173"/>
      <c r="H11" s="374"/>
      <c r="I11" s="168">
        <v>225</v>
      </c>
      <c r="J11" s="364"/>
      <c r="K11" s="360"/>
      <c r="L11" s="361"/>
      <c r="M11" s="361"/>
      <c r="N11" s="362"/>
      <c r="O11" s="245"/>
      <c r="P11" s="246"/>
      <c r="Q11" s="247"/>
      <c r="R11" s="246"/>
      <c r="S11" s="247"/>
      <c r="T11" s="246"/>
      <c r="U11" s="277">
        <v>225</v>
      </c>
    </row>
    <row r="12" spans="1:26" ht="15.9" customHeight="1" x14ac:dyDescent="0.3">
      <c r="A12" s="231">
        <v>45339</v>
      </c>
      <c r="B12" s="188">
        <f>IFERROR(INDEX(Data!$B$2:$B$28,MATCH(C12,Data!$A$2:$A$28,0)),"")</f>
        <v>7710</v>
      </c>
      <c r="C12" s="232" t="s">
        <v>1</v>
      </c>
      <c r="D12" s="232" t="s">
        <v>155</v>
      </c>
      <c r="E12" s="317" t="s">
        <v>127</v>
      </c>
      <c r="F12" s="265">
        <v>225</v>
      </c>
      <c r="H12" s="374"/>
      <c r="I12" s="173"/>
      <c r="J12" s="359"/>
      <c r="K12" s="360"/>
      <c r="L12" s="361"/>
      <c r="M12" s="361"/>
      <c r="N12" s="362">
        <v>225</v>
      </c>
      <c r="O12" s="245"/>
      <c r="P12" s="246"/>
      <c r="Q12" s="247"/>
      <c r="R12" s="246"/>
      <c r="S12" s="247"/>
      <c r="T12" s="246"/>
      <c r="U12" s="277"/>
    </row>
    <row r="13" spans="1:26" ht="15.9" customHeight="1" x14ac:dyDescent="0.3">
      <c r="A13" s="231">
        <v>45340</v>
      </c>
      <c r="B13" s="188">
        <f>IFERROR(INDEX(Data!$B$2:$B$28,MATCH(C13,Data!$A$2:$A$28,0)),"")</f>
        <v>7560</v>
      </c>
      <c r="C13" s="232" t="s">
        <v>146</v>
      </c>
      <c r="D13" s="313" t="s">
        <v>150</v>
      </c>
      <c r="E13" s="317" t="s">
        <v>127</v>
      </c>
      <c r="F13" s="265"/>
      <c r="G13" s="173"/>
      <c r="H13" s="374">
        <v>45</v>
      </c>
      <c r="I13" s="168"/>
      <c r="J13" s="359">
        <v>45</v>
      </c>
      <c r="K13" s="360"/>
      <c r="L13" s="361"/>
      <c r="M13" s="361"/>
      <c r="N13" s="362"/>
      <c r="O13" s="245"/>
      <c r="P13" s="246"/>
      <c r="Q13" s="247"/>
      <c r="R13" s="246"/>
      <c r="S13" s="247"/>
      <c r="T13" s="246"/>
      <c r="U13" s="277"/>
    </row>
    <row r="14" spans="1:26" ht="15.9" customHeight="1" x14ac:dyDescent="0.3">
      <c r="A14" s="231">
        <v>45340</v>
      </c>
      <c r="B14" s="188">
        <f>IFERROR(INDEX(Data!$B$2:$B$28,MATCH(C14,Data!$A$2:$A$28,0)),"")</f>
        <v>7511</v>
      </c>
      <c r="C14" s="232" t="s">
        <v>149</v>
      </c>
      <c r="D14" s="256" t="s">
        <v>170</v>
      </c>
      <c r="E14" s="317" t="s">
        <v>127</v>
      </c>
      <c r="F14" s="265"/>
      <c r="G14" s="173"/>
      <c r="H14" s="374">
        <v>55</v>
      </c>
      <c r="I14" s="168"/>
      <c r="J14" s="359"/>
      <c r="K14" s="360"/>
      <c r="L14" s="361">
        <v>55</v>
      </c>
      <c r="M14" s="361"/>
      <c r="N14" s="362"/>
      <c r="O14" s="245"/>
      <c r="P14" s="246"/>
      <c r="Q14" s="247"/>
      <c r="R14" s="246"/>
      <c r="S14" s="247"/>
      <c r="T14" s="246"/>
      <c r="U14" s="277"/>
    </row>
    <row r="15" spans="1:26" ht="15.9" customHeight="1" x14ac:dyDescent="0.3">
      <c r="A15" s="231"/>
      <c r="B15" s="188" t="str">
        <f>IFERROR(INDEX(Data!$B$2:$B$28,MATCH(C15,Data!$A$2:$A$28,0)),"")</f>
        <v/>
      </c>
      <c r="C15" s="232"/>
      <c r="D15" s="232"/>
      <c r="E15" s="317"/>
      <c r="F15" s="265"/>
      <c r="G15" s="173"/>
      <c r="H15" s="374"/>
      <c r="I15" s="168"/>
      <c r="J15" s="359"/>
      <c r="K15" s="360"/>
      <c r="L15" s="361"/>
      <c r="M15" s="361"/>
      <c r="N15" s="362"/>
      <c r="O15" s="245"/>
      <c r="P15" s="246"/>
      <c r="Q15" s="247"/>
      <c r="R15" s="246"/>
      <c r="S15" s="247"/>
      <c r="T15" s="246"/>
      <c r="U15" s="277"/>
    </row>
    <row r="16" spans="1:26" ht="15.9" customHeight="1" x14ac:dyDescent="0.3">
      <c r="A16" s="231"/>
      <c r="B16" s="188" t="str">
        <f>IFERROR(INDEX(Data!$B$2:$B$28,MATCH(C16,Data!$A$2:$A$28,0)),"")</f>
        <v/>
      </c>
      <c r="C16" s="232"/>
      <c r="D16" s="232"/>
      <c r="E16" s="317"/>
      <c r="F16" s="265"/>
      <c r="G16" s="173"/>
      <c r="H16" s="374"/>
      <c r="I16" s="168"/>
      <c r="J16" s="359"/>
      <c r="K16" s="360"/>
      <c r="L16" s="361"/>
      <c r="M16" s="361"/>
      <c r="N16" s="362"/>
      <c r="O16" s="245"/>
      <c r="P16" s="246"/>
      <c r="Q16" s="247"/>
      <c r="R16" s="246"/>
      <c r="S16" s="247"/>
      <c r="T16" s="246"/>
      <c r="U16" s="277"/>
    </row>
    <row r="17" spans="1:21" ht="15.9" customHeight="1" x14ac:dyDescent="0.3">
      <c r="A17" s="231"/>
      <c r="B17" s="188" t="str">
        <f>IFERROR(INDEX(Data!$B$2:$B$28,MATCH(C17,Data!$A$2:$A$28,0)),"")</f>
        <v/>
      </c>
      <c r="C17" s="232"/>
      <c r="D17" s="232"/>
      <c r="E17" s="317"/>
      <c r="F17" s="265"/>
      <c r="G17" s="173"/>
      <c r="H17" s="374"/>
      <c r="I17" s="168"/>
      <c r="J17" s="359"/>
      <c r="K17" s="360"/>
      <c r="L17" s="361"/>
      <c r="M17" s="361"/>
      <c r="N17" s="362"/>
      <c r="O17" s="245"/>
      <c r="P17" s="246"/>
      <c r="Q17" s="247"/>
      <c r="R17" s="246"/>
      <c r="S17" s="247"/>
      <c r="T17" s="246"/>
      <c r="U17" s="277"/>
    </row>
    <row r="18" spans="1:21" ht="15.9" customHeight="1" x14ac:dyDescent="0.3">
      <c r="A18" s="231"/>
      <c r="B18" s="188" t="str">
        <f>IFERROR(INDEX(Data!$B$2:$B$28,MATCH(C18,Data!$A$2:$A$28,0)),"")</f>
        <v/>
      </c>
      <c r="C18" s="232"/>
      <c r="D18" s="232"/>
      <c r="E18" s="317"/>
      <c r="F18" s="265"/>
      <c r="G18" s="173"/>
      <c r="H18" s="374"/>
      <c r="I18" s="168"/>
      <c r="J18" s="359"/>
      <c r="K18" s="360"/>
      <c r="L18" s="361"/>
      <c r="M18" s="361"/>
      <c r="N18" s="362"/>
      <c r="O18" s="245"/>
      <c r="P18" s="246"/>
      <c r="Q18" s="247"/>
      <c r="R18" s="246"/>
      <c r="S18" s="247"/>
      <c r="T18" s="246"/>
      <c r="U18" s="277"/>
    </row>
    <row r="19" spans="1:21" ht="15.9" customHeight="1" x14ac:dyDescent="0.3">
      <c r="A19" s="231"/>
      <c r="B19" s="188" t="str">
        <f>IFERROR(INDEX(Data!$B$2:$B$28,MATCH(C19,Data!$A$2:$A$28,0)),"")</f>
        <v/>
      </c>
      <c r="C19" s="232"/>
      <c r="D19" s="232"/>
      <c r="E19" s="317"/>
      <c r="F19" s="265"/>
      <c r="G19" s="173"/>
      <c r="H19" s="374"/>
      <c r="I19" s="168"/>
      <c r="J19" s="359"/>
      <c r="K19" s="360"/>
      <c r="L19" s="361"/>
      <c r="M19" s="361"/>
      <c r="N19" s="362"/>
      <c r="O19" s="245"/>
      <c r="P19" s="246"/>
      <c r="Q19" s="247"/>
      <c r="R19" s="246"/>
      <c r="S19" s="247"/>
      <c r="T19" s="246"/>
      <c r="U19" s="277"/>
    </row>
    <row r="20" spans="1:21" ht="15.9" customHeight="1" x14ac:dyDescent="0.3">
      <c r="A20" s="231"/>
      <c r="B20" s="188" t="str">
        <f>IFERROR(INDEX(Data!$B$2:$B$28,MATCH(C20,Data!$A$2:$A$28,0)),"")</f>
        <v/>
      </c>
      <c r="C20" s="232"/>
      <c r="D20" s="232"/>
      <c r="E20" s="317"/>
      <c r="F20" s="265"/>
      <c r="G20" s="173"/>
      <c r="H20" s="374"/>
      <c r="I20" s="168"/>
      <c r="J20" s="359"/>
      <c r="K20" s="360"/>
      <c r="L20" s="361"/>
      <c r="M20" s="361"/>
      <c r="N20" s="362"/>
      <c r="O20" s="245"/>
      <c r="P20" s="246"/>
      <c r="Q20" s="247"/>
      <c r="R20" s="246"/>
      <c r="S20" s="247"/>
      <c r="T20" s="246"/>
      <c r="U20" s="277"/>
    </row>
    <row r="21" spans="1:21" ht="15.9" customHeight="1" x14ac:dyDescent="0.3">
      <c r="A21" s="231"/>
      <c r="B21" s="188" t="str">
        <f>IFERROR(INDEX(Data!$B$2:$B$28,MATCH(C21,Data!$A$2:$A$28,0)),"")</f>
        <v/>
      </c>
      <c r="C21" s="232"/>
      <c r="D21" s="232"/>
      <c r="E21" s="317"/>
      <c r="F21" s="265"/>
      <c r="G21" s="173"/>
      <c r="H21" s="374"/>
      <c r="I21" s="168"/>
      <c r="J21" s="359"/>
      <c r="K21" s="360"/>
      <c r="L21" s="361"/>
      <c r="M21" s="361"/>
      <c r="N21" s="362"/>
      <c r="O21" s="245"/>
      <c r="P21" s="246"/>
      <c r="Q21" s="247"/>
      <c r="R21" s="246"/>
      <c r="S21" s="247"/>
      <c r="T21" s="246"/>
      <c r="U21" s="277"/>
    </row>
    <row r="22" spans="1:21" ht="15.9" customHeight="1" x14ac:dyDescent="0.3">
      <c r="A22" s="231"/>
      <c r="B22" s="188" t="str">
        <f>IFERROR(INDEX(Data!$B$2:$B$28,MATCH(C22,Data!$A$2:$A$28,0)),"")</f>
        <v/>
      </c>
      <c r="C22" s="232"/>
      <c r="D22" s="232"/>
      <c r="E22" s="317"/>
      <c r="F22" s="265"/>
      <c r="G22" s="173"/>
      <c r="H22" s="374"/>
      <c r="I22" s="168"/>
      <c r="J22" s="359"/>
      <c r="K22" s="360"/>
      <c r="L22" s="361"/>
      <c r="M22" s="361"/>
      <c r="N22" s="362"/>
      <c r="O22" s="245"/>
      <c r="P22" s="246"/>
      <c r="Q22" s="247"/>
      <c r="R22" s="246"/>
      <c r="S22" s="247"/>
      <c r="T22" s="246"/>
      <c r="U22" s="277"/>
    </row>
    <row r="23" spans="1:21" ht="15.9" customHeight="1" x14ac:dyDescent="0.3">
      <c r="A23" s="231"/>
      <c r="B23" s="188" t="str">
        <f>IFERROR(INDEX(Data!$B$2:$B$28,MATCH(C23,Data!$A$2:$A$28,0)),"")</f>
        <v/>
      </c>
      <c r="C23" s="232"/>
      <c r="D23" s="232"/>
      <c r="E23" s="317"/>
      <c r="F23" s="265"/>
      <c r="G23" s="173"/>
      <c r="H23" s="374"/>
      <c r="I23" s="168"/>
      <c r="J23" s="359"/>
      <c r="K23" s="360"/>
      <c r="L23" s="361"/>
      <c r="M23" s="361"/>
      <c r="N23" s="362"/>
      <c r="O23" s="245"/>
      <c r="P23" s="246"/>
      <c r="Q23" s="247"/>
      <c r="R23" s="246"/>
      <c r="S23" s="247"/>
      <c r="T23" s="246"/>
      <c r="U23" s="277"/>
    </row>
    <row r="24" spans="1:21" ht="15.9" customHeight="1" x14ac:dyDescent="0.3">
      <c r="A24" s="231"/>
      <c r="B24" s="188" t="str">
        <f>IFERROR(INDEX(Data!$B$2:$B$28,MATCH(C24,Data!$A$2:$A$28,0)),"")</f>
        <v/>
      </c>
      <c r="C24" s="232"/>
      <c r="D24" s="232"/>
      <c r="E24" s="317"/>
      <c r="F24" s="265"/>
      <c r="G24" s="173"/>
      <c r="H24" s="374"/>
      <c r="I24" s="168"/>
      <c r="J24" s="359"/>
      <c r="K24" s="360"/>
      <c r="L24" s="361"/>
      <c r="M24" s="361"/>
      <c r="N24" s="362"/>
      <c r="O24" s="245"/>
      <c r="P24" s="246"/>
      <c r="Q24" s="247"/>
      <c r="R24" s="246"/>
      <c r="S24" s="247"/>
      <c r="T24" s="246"/>
      <c r="U24" s="277"/>
    </row>
    <row r="25" spans="1:21" ht="15.9" customHeight="1" x14ac:dyDescent="0.3">
      <c r="A25" s="231"/>
      <c r="B25" s="188" t="str">
        <f>IFERROR(INDEX(Data!$B$2:$B$28,MATCH(C25,Data!$A$2:$A$28,0)),"")</f>
        <v/>
      </c>
      <c r="C25" s="232"/>
      <c r="D25" s="232"/>
      <c r="E25" s="317"/>
      <c r="F25" s="265"/>
      <c r="G25" s="173"/>
      <c r="H25" s="374"/>
      <c r="I25" s="168"/>
      <c r="J25" s="359"/>
      <c r="K25" s="360"/>
      <c r="L25" s="361"/>
      <c r="M25" s="361"/>
      <c r="N25" s="362"/>
      <c r="O25" s="245"/>
      <c r="P25" s="246"/>
      <c r="Q25" s="247"/>
      <c r="R25" s="246"/>
      <c r="S25" s="247"/>
      <c r="T25" s="246"/>
      <c r="U25" s="277"/>
    </row>
    <row r="26" spans="1:21" ht="15.9" customHeight="1" x14ac:dyDescent="0.3">
      <c r="A26" s="231"/>
      <c r="B26" s="188" t="str">
        <f>IFERROR(INDEX(Data!$B$2:$B$28,MATCH(C26,Data!$A$2:$A$28,0)),"")</f>
        <v/>
      </c>
      <c r="C26" s="232"/>
      <c r="D26" s="232"/>
      <c r="E26" s="317"/>
      <c r="F26" s="265"/>
      <c r="G26" s="173"/>
      <c r="H26" s="374"/>
      <c r="I26" s="168"/>
      <c r="J26" s="359"/>
      <c r="K26" s="360"/>
      <c r="L26" s="361"/>
      <c r="M26" s="361"/>
      <c r="N26" s="362"/>
      <c r="O26" s="245"/>
      <c r="P26" s="246"/>
      <c r="Q26" s="247"/>
      <c r="R26" s="246"/>
      <c r="S26" s="247"/>
      <c r="T26" s="246"/>
      <c r="U26" s="277"/>
    </row>
    <row r="27" spans="1:21" ht="15.9" customHeight="1" x14ac:dyDescent="0.3">
      <c r="A27" s="231"/>
      <c r="B27" s="188" t="str">
        <f>IFERROR(INDEX(Data!$B$2:$B$28,MATCH(C27,Data!$A$2:$A$28,0)),"")</f>
        <v/>
      </c>
      <c r="C27" s="232"/>
      <c r="D27" s="232"/>
      <c r="E27" s="317"/>
      <c r="F27" s="265"/>
      <c r="G27" s="173"/>
      <c r="H27" s="374"/>
      <c r="I27" s="168"/>
      <c r="J27" s="359"/>
      <c r="K27" s="360"/>
      <c r="L27" s="361"/>
      <c r="M27" s="361"/>
      <c r="N27" s="362"/>
      <c r="O27" s="245"/>
      <c r="P27" s="246"/>
      <c r="Q27" s="247"/>
      <c r="R27" s="246"/>
      <c r="S27" s="247"/>
      <c r="T27" s="246"/>
      <c r="U27" s="277"/>
    </row>
    <row r="28" spans="1:21" ht="15.9" customHeight="1" x14ac:dyDescent="0.3">
      <c r="A28" s="231"/>
      <c r="B28" s="188" t="str">
        <f>IFERROR(INDEX(Data!$B$2:$B$28,MATCH(C28,Data!$A$2:$A$28,0)),"")</f>
        <v/>
      </c>
      <c r="C28" s="232"/>
      <c r="D28" s="232"/>
      <c r="E28" s="317"/>
      <c r="F28" s="265"/>
      <c r="G28" s="173"/>
      <c r="H28" s="374"/>
      <c r="I28" s="168"/>
      <c r="J28" s="359"/>
      <c r="K28" s="360"/>
      <c r="L28" s="361"/>
      <c r="M28" s="361"/>
      <c r="N28" s="362"/>
      <c r="O28" s="245"/>
      <c r="P28" s="246"/>
      <c r="Q28" s="247"/>
      <c r="R28" s="246"/>
      <c r="S28" s="247"/>
      <c r="T28" s="246"/>
      <c r="U28" s="277"/>
    </row>
    <row r="29" spans="1:21" ht="15.9" customHeight="1" x14ac:dyDescent="0.3">
      <c r="A29" s="231"/>
      <c r="B29" s="188" t="str">
        <f>IFERROR(INDEX(Data!$B$2:$B$28,MATCH(C29,Data!$A$2:$A$28,0)),"")</f>
        <v/>
      </c>
      <c r="C29" s="232"/>
      <c r="D29" s="232"/>
      <c r="E29" s="317"/>
      <c r="F29" s="265"/>
      <c r="G29" s="173"/>
      <c r="H29" s="374"/>
      <c r="I29" s="168"/>
      <c r="J29" s="359"/>
      <c r="K29" s="360"/>
      <c r="L29" s="361"/>
      <c r="M29" s="361"/>
      <c r="N29" s="362"/>
      <c r="O29" s="245"/>
      <c r="P29" s="246"/>
      <c r="Q29" s="247"/>
      <c r="R29" s="246"/>
      <c r="S29" s="247"/>
      <c r="T29" s="246"/>
      <c r="U29" s="277"/>
    </row>
    <row r="30" spans="1:21" ht="15.9" customHeight="1" x14ac:dyDescent="0.3">
      <c r="A30" s="231"/>
      <c r="B30" s="188" t="str">
        <f>IFERROR(INDEX(Data!$B$2:$B$28,MATCH(C30,Data!$A$2:$A$28,0)),"")</f>
        <v/>
      </c>
      <c r="C30" s="232"/>
      <c r="D30" s="232"/>
      <c r="E30" s="317"/>
      <c r="F30" s="265"/>
      <c r="G30" s="173"/>
      <c r="H30" s="374"/>
      <c r="I30" s="168"/>
      <c r="J30" s="359"/>
      <c r="K30" s="360"/>
      <c r="L30" s="361"/>
      <c r="M30" s="361"/>
      <c r="N30" s="362"/>
      <c r="O30" s="245"/>
      <c r="P30" s="246"/>
      <c r="Q30" s="247"/>
      <c r="R30" s="246"/>
      <c r="S30" s="247"/>
      <c r="T30" s="246"/>
      <c r="U30" s="277"/>
    </row>
    <row r="31" spans="1:21" ht="15.9" customHeight="1" x14ac:dyDescent="0.3">
      <c r="A31" s="231"/>
      <c r="B31" s="188" t="str">
        <f>IFERROR(INDEX(Data!$B$2:$B$28,MATCH(C31,Data!$A$2:$A$28,0)),"")</f>
        <v/>
      </c>
      <c r="C31" s="232"/>
      <c r="D31" s="232"/>
      <c r="E31" s="317"/>
      <c r="F31" s="265"/>
      <c r="G31" s="173"/>
      <c r="H31" s="374"/>
      <c r="I31" s="168"/>
      <c r="J31" s="359"/>
      <c r="K31" s="360"/>
      <c r="L31" s="361"/>
      <c r="M31" s="361"/>
      <c r="N31" s="362"/>
      <c r="O31" s="245"/>
      <c r="P31" s="246"/>
      <c r="Q31" s="247"/>
      <c r="R31" s="246"/>
      <c r="S31" s="247"/>
      <c r="T31" s="246"/>
      <c r="U31" s="277"/>
    </row>
    <row r="32" spans="1:21" ht="15.9" customHeight="1" x14ac:dyDescent="0.3">
      <c r="A32" s="231"/>
      <c r="B32" s="188" t="str">
        <f>IFERROR(INDEX(Data!$B$2:$B$28,MATCH(C32,Data!$A$2:$A$28,0)),"")</f>
        <v/>
      </c>
      <c r="C32" s="232"/>
      <c r="D32" s="232"/>
      <c r="E32" s="317"/>
      <c r="F32" s="265"/>
      <c r="G32" s="173"/>
      <c r="H32" s="374"/>
      <c r="I32" s="168"/>
      <c r="J32" s="359"/>
      <c r="K32" s="360"/>
      <c r="L32" s="361"/>
      <c r="M32" s="361"/>
      <c r="N32" s="362"/>
      <c r="O32" s="245"/>
      <c r="P32" s="246"/>
      <c r="Q32" s="247"/>
      <c r="R32" s="246"/>
      <c r="S32" s="247"/>
      <c r="T32" s="246"/>
      <c r="U32" s="277"/>
    </row>
    <row r="33" spans="1:21" ht="15.9" customHeight="1" x14ac:dyDescent="0.3">
      <c r="A33" s="231"/>
      <c r="B33" s="188" t="str">
        <f>IFERROR(INDEX(Data!$B$2:$B$28,MATCH(C33,Data!$A$2:$A$28,0)),"")</f>
        <v/>
      </c>
      <c r="C33" s="232"/>
      <c r="D33" s="232"/>
      <c r="E33" s="317"/>
      <c r="F33" s="265"/>
      <c r="G33" s="173"/>
      <c r="H33" s="374"/>
      <c r="I33" s="168"/>
      <c r="J33" s="359"/>
      <c r="K33" s="360"/>
      <c r="L33" s="361"/>
      <c r="M33" s="361"/>
      <c r="N33" s="362"/>
      <c r="O33" s="245"/>
      <c r="P33" s="246"/>
      <c r="Q33" s="247"/>
      <c r="R33" s="246"/>
      <c r="S33" s="247"/>
      <c r="T33" s="246"/>
      <c r="U33" s="277"/>
    </row>
    <row r="34" spans="1:21" ht="15.9" customHeight="1" x14ac:dyDescent="0.3">
      <c r="A34" s="231"/>
      <c r="B34" s="188"/>
      <c r="C34" s="232"/>
      <c r="D34" s="232"/>
      <c r="E34" s="317"/>
      <c r="F34" s="172"/>
      <c r="G34" s="173"/>
      <c r="H34" s="374"/>
      <c r="I34" s="168"/>
      <c r="J34" s="359"/>
      <c r="K34" s="360"/>
      <c r="L34" s="361"/>
      <c r="M34" s="361"/>
      <c r="N34" s="362"/>
      <c r="O34" s="245"/>
      <c r="P34" s="246"/>
      <c r="Q34" s="247"/>
      <c r="R34" s="246"/>
      <c r="S34" s="247"/>
      <c r="T34" s="246"/>
      <c r="U34" s="277"/>
    </row>
    <row r="35" spans="1:21" ht="15.9" customHeight="1" x14ac:dyDescent="0.3">
      <c r="A35" s="231"/>
      <c r="B35" s="188"/>
      <c r="C35" s="232"/>
      <c r="D35" s="232"/>
      <c r="E35" s="317"/>
      <c r="F35" s="172"/>
      <c r="G35" s="173"/>
      <c r="H35" s="374"/>
      <c r="I35" s="168"/>
      <c r="J35" s="359"/>
      <c r="K35" s="360"/>
      <c r="L35" s="361"/>
      <c r="M35" s="361"/>
      <c r="N35" s="362"/>
      <c r="O35" s="245"/>
      <c r="P35" s="246"/>
      <c r="Q35" s="247"/>
      <c r="R35" s="246"/>
      <c r="S35" s="247"/>
      <c r="T35" s="246"/>
      <c r="U35" s="277"/>
    </row>
    <row r="36" spans="1:21" ht="15.9" customHeight="1" x14ac:dyDescent="0.3">
      <c r="A36" s="261"/>
      <c r="B36" s="188" t="str">
        <f>IFERROR(INDEX(Data!$B$2:$B$28,MATCH(C36,Data!$A$2:$A$28,0)),"")</f>
        <v/>
      </c>
      <c r="C36" s="272"/>
      <c r="D36" s="272"/>
      <c r="E36" s="317"/>
      <c r="F36" s="249"/>
      <c r="G36" s="250"/>
      <c r="H36" s="373"/>
      <c r="I36" s="241"/>
      <c r="J36" s="363"/>
      <c r="K36" s="365"/>
      <c r="L36" s="366"/>
      <c r="M36" s="366"/>
      <c r="N36" s="367"/>
      <c r="O36" s="245"/>
      <c r="P36" s="246"/>
      <c r="Q36" s="247"/>
      <c r="R36" s="246"/>
      <c r="S36" s="247"/>
      <c r="T36" s="246"/>
      <c r="U36" s="277"/>
    </row>
    <row r="37" spans="1:21" ht="15.9" customHeight="1" x14ac:dyDescent="0.3">
      <c r="A37" s="261"/>
      <c r="B37" s="188" t="str">
        <f>IFERROR(INDEX(Data!$B$2:$B$28,MATCH(C37,Data!$A$2:$A$28,0)),"")</f>
        <v/>
      </c>
      <c r="C37" s="272"/>
      <c r="D37" s="272"/>
      <c r="E37" s="317"/>
      <c r="F37" s="249"/>
      <c r="G37" s="250"/>
      <c r="H37" s="373"/>
      <c r="I37" s="241"/>
      <c r="J37" s="363"/>
      <c r="K37" s="365"/>
      <c r="L37" s="366"/>
      <c r="M37" s="366"/>
      <c r="N37" s="367"/>
      <c r="O37" s="245"/>
      <c r="P37" s="246"/>
      <c r="Q37" s="247"/>
      <c r="R37" s="246"/>
      <c r="S37" s="247"/>
      <c r="T37" s="246"/>
      <c r="U37" s="277"/>
    </row>
    <row r="38" spans="1:21" ht="15.9" customHeight="1" thickBot="1" x14ac:dyDescent="0.35">
      <c r="A38" s="482"/>
      <c r="B38" s="483"/>
      <c r="C38" s="484"/>
      <c r="D38" s="503" t="s">
        <v>27</v>
      </c>
      <c r="E38" s="484"/>
      <c r="F38" s="175">
        <f>SUM(F7:F36)</f>
        <v>360</v>
      </c>
      <c r="G38" s="176">
        <f>SUM(G7:G36)</f>
        <v>0</v>
      </c>
      <c r="H38" s="375">
        <f>SUM(H7:H36)</f>
        <v>145</v>
      </c>
      <c r="I38" s="177">
        <f>SUM(I7:I36)</f>
        <v>265</v>
      </c>
      <c r="J38" s="368"/>
      <c r="K38" s="369"/>
      <c r="L38" s="370"/>
      <c r="M38" s="370"/>
      <c r="N38" s="371"/>
      <c r="O38" s="259"/>
      <c r="P38" s="260"/>
      <c r="Q38" s="260"/>
      <c r="R38" s="260"/>
      <c r="S38" s="260"/>
      <c r="T38" s="260"/>
      <c r="U38" s="260"/>
    </row>
    <row r="39" spans="1:21" ht="15.9" customHeight="1" thickBot="1" x14ac:dyDescent="0.35">
      <c r="A39" s="273"/>
      <c r="B39" s="274"/>
      <c r="C39" s="275"/>
      <c r="D39" s="506" t="s">
        <v>28</v>
      </c>
      <c r="E39" s="481"/>
      <c r="F39" s="500">
        <f>SUM(F6+F38-G38)</f>
        <v>1442.5100000000002</v>
      </c>
      <c r="G39" s="502"/>
      <c r="H39" s="500">
        <f>SUM(H6+H38-I38)</f>
        <v>264.73</v>
      </c>
      <c r="I39" s="502"/>
      <c r="J39" s="182">
        <f>SUM(J7:J36)</f>
        <v>225</v>
      </c>
      <c r="K39" s="182">
        <f>SUM(K7:K36)</f>
        <v>0</v>
      </c>
      <c r="L39" s="182">
        <f>SUM(L7:L36)</f>
        <v>55</v>
      </c>
      <c r="M39" s="182"/>
      <c r="N39" s="182">
        <f>SUM(N7:N36)</f>
        <v>225</v>
      </c>
      <c r="O39" s="206">
        <f t="shared" ref="O39:U39" si="0">SUM(O7:O37)</f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0</v>
      </c>
      <c r="T39" s="206">
        <f t="shared" si="0"/>
        <v>0</v>
      </c>
      <c r="U39" s="278">
        <f t="shared" si="0"/>
        <v>265</v>
      </c>
    </row>
    <row r="40" spans="1:21" ht="15.9" customHeight="1" x14ac:dyDescent="0.3"/>
    <row r="41" spans="1:21" ht="15.9" customHeight="1" x14ac:dyDescent="0.3"/>
    <row r="42" spans="1:21" ht="15.9" customHeight="1" x14ac:dyDescent="0.3"/>
    <row r="43" spans="1:21" ht="15.9" customHeight="1" x14ac:dyDescent="0.3"/>
  </sheetData>
  <sortState ref="A7:T9">
    <sortCondition ref="A7:A9"/>
  </sortState>
  <mergeCells count="17">
    <mergeCell ref="D38:E38"/>
    <mergeCell ref="D39:E39"/>
    <mergeCell ref="O4:U4"/>
    <mergeCell ref="H39:I39"/>
    <mergeCell ref="F39:G39"/>
    <mergeCell ref="A38:C38"/>
    <mergeCell ref="K4:N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</mergeCells>
  <conditionalFormatting sqref="A10:D10 A9:C9 A11:C11 A15:D35 A12:D12 A7:B7 F12 F13:G35 F7:N7 F9:G11 H9:N35 K8:N8 A8 A13:C14">
    <cfRule type="expression" dxfId="129" priority="37">
      <formula>MOD(ROW(),2)</formula>
    </cfRule>
  </conditionalFormatting>
  <conditionalFormatting sqref="D9">
    <cfRule type="expression" dxfId="128" priority="32">
      <formula>MOD(ROW(),2)</formula>
    </cfRule>
  </conditionalFormatting>
  <conditionalFormatting sqref="D11">
    <cfRule type="expression" dxfId="127" priority="31">
      <formula>MOD(ROW(),2)</formula>
    </cfRule>
  </conditionalFormatting>
  <conditionalFormatting sqref="D14">
    <cfRule type="expression" dxfId="126" priority="25">
      <formula>MOD(ROW(),2)</formula>
    </cfRule>
  </conditionalFormatting>
  <conditionalFormatting sqref="O7:U11 O13:U35">
    <cfRule type="expression" dxfId="125" priority="24">
      <formula>MOD(ROW(),2)</formula>
    </cfRule>
  </conditionalFormatting>
  <conditionalFormatting sqref="O12:U12">
    <cfRule type="expression" dxfId="124" priority="23">
      <formula>MOD(ROW(),2)</formula>
    </cfRule>
  </conditionalFormatting>
  <conditionalFormatting sqref="A36:D37 F36:N37">
    <cfRule type="expression" dxfId="123" priority="22">
      <formula>MOD(ROW(),2)</formula>
    </cfRule>
  </conditionalFormatting>
  <conditionalFormatting sqref="O36:U37">
    <cfRule type="expression" dxfId="122" priority="21">
      <formula>MOD(ROW(),2)</formula>
    </cfRule>
  </conditionalFormatting>
  <conditionalFormatting sqref="C7">
    <cfRule type="expression" dxfId="121" priority="18">
      <formula>MOD(ROW(),2)</formula>
    </cfRule>
  </conditionalFormatting>
  <conditionalFormatting sqref="E11:E27 E32:E37">
    <cfRule type="expression" dxfId="120" priority="11">
      <formula>MOD(ROW(),2)</formula>
    </cfRule>
  </conditionalFormatting>
  <conditionalFormatting sqref="E10">
    <cfRule type="expression" dxfId="119" priority="10">
      <formula>MOD(ROW(),2)</formula>
    </cfRule>
  </conditionalFormatting>
  <conditionalFormatting sqref="E9">
    <cfRule type="expression" dxfId="118" priority="9">
      <formula>MOD(ROW(),2)</formula>
    </cfRule>
  </conditionalFormatting>
  <conditionalFormatting sqref="E28:E31">
    <cfRule type="expression" dxfId="117" priority="7">
      <formula>MOD(ROW(),2)</formula>
    </cfRule>
  </conditionalFormatting>
  <conditionalFormatting sqref="E7">
    <cfRule type="expression" dxfId="116" priority="6">
      <formula>MOD(ROW(),2)</formula>
    </cfRule>
  </conditionalFormatting>
  <conditionalFormatting sqref="D7">
    <cfRule type="expression" dxfId="115" priority="5">
      <formula>MOD(ROW(),2)</formula>
    </cfRule>
  </conditionalFormatting>
  <conditionalFormatting sqref="B8:C8 F8:J8">
    <cfRule type="expression" dxfId="114" priority="4">
      <formula>MOD(ROW(),2)</formula>
    </cfRule>
  </conditionalFormatting>
  <conditionalFormatting sqref="E8">
    <cfRule type="expression" dxfId="113" priority="3">
      <formula>MOD(ROW(),2)</formula>
    </cfRule>
  </conditionalFormatting>
  <conditionalFormatting sqref="D8">
    <cfRule type="expression" dxfId="112" priority="2">
      <formula>MOD(ROW(),2)</formula>
    </cfRule>
  </conditionalFormatting>
  <conditionalFormatting sqref="D13">
    <cfRule type="expression" dxfId="111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43"/>
  <sheetViews>
    <sheetView showGridLines="0" topLeftCell="E1" workbookViewId="0">
      <pane ySplit="6" topLeftCell="A25" activePane="bottomLeft" state="frozen"/>
      <selection activeCell="C12" activeCellId="2" sqref="D2 R2 C12"/>
      <selection pane="bottomLeft" activeCell="A7" sqref="A7:V11"/>
    </sheetView>
  </sheetViews>
  <sheetFormatPr baseColWidth="10" defaultColWidth="11.44140625" defaultRowHeight="15.6" x14ac:dyDescent="0.3"/>
  <cols>
    <col min="1" max="1" width="11.88671875" style="191" bestFit="1" customWidth="1"/>
    <col min="2" max="2" width="10.109375" style="133" bestFit="1" customWidth="1"/>
    <col min="3" max="3" width="41.109375" style="192" bestFit="1" customWidth="1"/>
    <col min="4" max="4" width="62.44140625" style="133" bestFit="1" customWidth="1"/>
    <col min="5" max="5" width="3.5546875" style="135" customWidth="1"/>
    <col min="6" max="9" width="10.6640625" style="133" customWidth="1"/>
    <col min="10" max="10" width="11.44140625" style="133"/>
    <col min="11" max="11" width="11.88671875" style="133" customWidth="1"/>
    <col min="12" max="13" width="9.88671875" style="133" customWidth="1"/>
    <col min="14" max="14" width="10.44140625" style="133" bestFit="1" customWidth="1"/>
    <col min="15" max="16" width="10.6640625" style="135" customWidth="1"/>
    <col min="17" max="17" width="14.33203125" style="135" bestFit="1" customWidth="1"/>
    <col min="18" max="18" width="11.5546875" style="135" bestFit="1" customWidth="1"/>
    <col min="19" max="19" width="10.6640625" style="135" customWidth="1"/>
    <col min="20" max="20" width="9.6640625" style="135" customWidth="1"/>
    <col min="21" max="21" width="10.33203125" style="135" bestFit="1" customWidth="1"/>
    <col min="22" max="26" width="11.44140625" style="192"/>
    <col min="27" max="16384" width="11.44140625" style="133"/>
  </cols>
  <sheetData>
    <row r="1" spans="1:26" ht="30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395"/>
      <c r="N1" s="158"/>
    </row>
    <row r="2" spans="1:26" ht="18" x14ac:dyDescent="0.3">
      <c r="A2" s="157"/>
      <c r="B2" s="159" t="s">
        <v>15</v>
      </c>
      <c r="C2" s="156" t="str">
        <f ca="1">MID(CELL("filename",A1),FIND("]",CELL("filename",A1))+1,32)</f>
        <v>Mars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184"/>
      <c r="O2" s="208"/>
      <c r="P2" s="208"/>
    </row>
    <row r="3" spans="1:26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395"/>
      <c r="N3" s="158"/>
    </row>
    <row r="4" spans="1:26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2"/>
      <c r="N4" s="523"/>
      <c r="O4" s="497" t="s">
        <v>18</v>
      </c>
      <c r="P4" s="498"/>
      <c r="Q4" s="498"/>
      <c r="R4" s="498"/>
      <c r="S4" s="498"/>
      <c r="T4" s="498"/>
      <c r="U4" s="521"/>
    </row>
    <row r="5" spans="1:26" s="142" customFormat="1" ht="32.25" customHeight="1" thickBot="1" x14ac:dyDescent="0.35">
      <c r="A5" s="510"/>
      <c r="B5" s="510"/>
      <c r="C5" s="486"/>
      <c r="D5" s="486"/>
      <c r="E5" s="486"/>
      <c r="F5" s="514" t="s">
        <v>21</v>
      </c>
      <c r="G5" s="515"/>
      <c r="H5" s="525" t="s">
        <v>22</v>
      </c>
      <c r="I5" s="516"/>
      <c r="J5" s="162" t="s">
        <v>107</v>
      </c>
      <c r="K5" s="161" t="s">
        <v>108</v>
      </c>
      <c r="L5" s="162" t="s">
        <v>2</v>
      </c>
      <c r="M5" s="162" t="s">
        <v>176</v>
      </c>
      <c r="N5" s="163" t="s">
        <v>69</v>
      </c>
      <c r="O5" s="213" t="s">
        <v>26</v>
      </c>
      <c r="P5" s="214" t="s">
        <v>9</v>
      </c>
      <c r="Q5" s="215" t="s">
        <v>86</v>
      </c>
      <c r="R5" s="216" t="s">
        <v>8</v>
      </c>
      <c r="S5" s="217" t="s">
        <v>4</v>
      </c>
      <c r="T5" s="218" t="s">
        <v>6</v>
      </c>
      <c r="U5" s="214" t="s">
        <v>13</v>
      </c>
      <c r="V5" s="214" t="s">
        <v>119</v>
      </c>
      <c r="W5" s="135"/>
      <c r="X5" s="135"/>
      <c r="Y5" s="135"/>
      <c r="Z5" s="135"/>
    </row>
    <row r="6" spans="1:26" ht="15.9" customHeight="1" thickBot="1" x14ac:dyDescent="0.35">
      <c r="A6" s="307"/>
      <c r="B6" s="185"/>
      <c r="C6" s="186"/>
      <c r="D6" s="186"/>
      <c r="E6" s="186"/>
      <c r="F6" s="517">
        <f>'Février 2024'!F39:G39</f>
        <v>1442.5100000000002</v>
      </c>
      <c r="G6" s="517"/>
      <c r="H6" s="519">
        <f>'Février 2024'!H39:I39</f>
        <v>264.73</v>
      </c>
      <c r="I6" s="520"/>
      <c r="J6" s="166"/>
      <c r="K6" s="165"/>
      <c r="L6" s="166"/>
      <c r="M6" s="166"/>
      <c r="N6" s="299"/>
      <c r="O6" s="301"/>
      <c r="P6" s="302"/>
      <c r="Q6" s="303"/>
      <c r="R6" s="302"/>
      <c r="S6" s="303"/>
      <c r="T6" s="302"/>
      <c r="U6" s="304"/>
    </row>
    <row r="7" spans="1:26" ht="15.9" customHeight="1" x14ac:dyDescent="0.3">
      <c r="A7" s="308">
        <v>45359</v>
      </c>
      <c r="B7" s="188">
        <f>IFERROR(INDEX(Data!$B$2:$B$28,MATCH(C7,Data!$A$2:$A$28,0)),"")</f>
        <v>7560</v>
      </c>
      <c r="C7" s="232" t="s">
        <v>156</v>
      </c>
      <c r="D7" s="256" t="s">
        <v>157</v>
      </c>
      <c r="E7" s="318" t="s">
        <v>127</v>
      </c>
      <c r="F7" s="361">
        <v>45</v>
      </c>
      <c r="G7" s="173"/>
      <c r="H7" s="384"/>
      <c r="I7" s="346"/>
      <c r="J7" s="361">
        <v>45</v>
      </c>
      <c r="K7" s="360"/>
      <c r="L7" s="361"/>
      <c r="M7" s="361"/>
      <c r="N7" s="376"/>
      <c r="O7" s="389"/>
      <c r="P7" s="390"/>
      <c r="Q7" s="391"/>
      <c r="R7" s="390"/>
      <c r="S7" s="391"/>
      <c r="T7" s="390"/>
      <c r="U7" s="392"/>
    </row>
    <row r="8" spans="1:26" ht="15.9" customHeight="1" x14ac:dyDescent="0.3">
      <c r="A8" s="308">
        <v>45359</v>
      </c>
      <c r="B8" s="188">
        <f>IFERROR(INDEX(Data!$B$2:$B$28,MATCH(C8,Data!$A$2:$A$28,0)),"")</f>
        <v>7511</v>
      </c>
      <c r="C8" s="232" t="s">
        <v>149</v>
      </c>
      <c r="D8" s="232" t="s">
        <v>172</v>
      </c>
      <c r="E8" s="317" t="s">
        <v>127</v>
      </c>
      <c r="F8" s="361">
        <v>30</v>
      </c>
      <c r="G8" s="173"/>
      <c r="H8" s="385"/>
      <c r="I8" s="347"/>
      <c r="J8" s="361"/>
      <c r="K8" s="360"/>
      <c r="L8" s="361">
        <v>30</v>
      </c>
      <c r="M8" s="361"/>
      <c r="N8" s="376"/>
      <c r="O8" s="389"/>
      <c r="P8" s="390"/>
      <c r="Q8" s="391"/>
      <c r="R8" s="390"/>
      <c r="S8" s="391"/>
      <c r="T8" s="390"/>
      <c r="U8" s="392"/>
    </row>
    <row r="9" spans="1:26" ht="15.9" customHeight="1" x14ac:dyDescent="0.3">
      <c r="A9" s="308">
        <v>45362</v>
      </c>
      <c r="B9" s="188">
        <f>IFERROR(INDEX(Data!$B$2:$B$28,MATCH(C9,Data!$A$2:$A$28,0)),"")</f>
        <v>7061</v>
      </c>
      <c r="C9" s="232" t="s">
        <v>145</v>
      </c>
      <c r="D9" s="232" t="s">
        <v>174</v>
      </c>
      <c r="E9" s="318" t="s">
        <v>127</v>
      </c>
      <c r="F9" s="361">
        <v>33</v>
      </c>
      <c r="G9" s="173"/>
      <c r="H9" s="385"/>
      <c r="I9" s="347"/>
      <c r="J9" s="361"/>
      <c r="K9" s="360"/>
      <c r="L9" s="361"/>
      <c r="M9" s="361"/>
      <c r="N9" s="376">
        <v>33</v>
      </c>
      <c r="O9" s="389"/>
      <c r="P9" s="390"/>
      <c r="Q9" s="391"/>
      <c r="R9" s="390"/>
      <c r="S9" s="391"/>
      <c r="T9" s="390"/>
      <c r="U9" s="392"/>
    </row>
    <row r="10" spans="1:26" x14ac:dyDescent="0.3">
      <c r="A10" s="308">
        <v>45377</v>
      </c>
      <c r="B10" s="188">
        <f>IFERROR(INDEX(Data!$B$2:$B$28,MATCH(C10,Data!$A$2:$A$28,0)),"")</f>
        <v>7710</v>
      </c>
      <c r="C10" s="232" t="s">
        <v>1</v>
      </c>
      <c r="D10" s="232" t="s">
        <v>173</v>
      </c>
      <c r="E10" s="317" t="s">
        <v>127</v>
      </c>
      <c r="F10" s="361">
        <v>100</v>
      </c>
      <c r="G10" s="173"/>
      <c r="H10" s="385"/>
      <c r="I10" s="347"/>
      <c r="J10" s="361"/>
      <c r="K10" s="376"/>
      <c r="L10" s="360"/>
      <c r="M10" s="421"/>
      <c r="N10" s="361">
        <v>100</v>
      </c>
      <c r="O10" s="389"/>
      <c r="P10" s="390"/>
      <c r="Q10" s="390"/>
      <c r="R10" s="390"/>
      <c r="S10" s="390"/>
      <c r="T10" s="390"/>
      <c r="U10" s="344"/>
    </row>
    <row r="11" spans="1:26" ht="15.9" customHeight="1" x14ac:dyDescent="0.3">
      <c r="A11" s="308">
        <v>45378</v>
      </c>
      <c r="B11" s="188">
        <f>IFERROR(INDEX(Data!$B$2:$B$28,MATCH(C11,Data!$A$2:$A$28,0)),"")</f>
        <v>6150</v>
      </c>
      <c r="C11" s="232" t="s">
        <v>7</v>
      </c>
      <c r="D11" s="232" t="s">
        <v>158</v>
      </c>
      <c r="E11" s="318" t="s">
        <v>127</v>
      </c>
      <c r="F11" s="383"/>
      <c r="G11" s="173"/>
      <c r="H11" s="386"/>
      <c r="I11" s="387">
        <v>120</v>
      </c>
      <c r="J11" s="378"/>
      <c r="K11" s="380"/>
      <c r="L11" s="378"/>
      <c r="M11" s="378"/>
      <c r="N11" s="379"/>
      <c r="O11" s="389"/>
      <c r="P11" s="390"/>
      <c r="Q11" s="391"/>
      <c r="R11" s="390"/>
      <c r="S11" s="391">
        <v>120</v>
      </c>
      <c r="T11" s="390"/>
      <c r="U11" s="392"/>
    </row>
    <row r="12" spans="1:26" ht="15.9" customHeight="1" x14ac:dyDescent="0.3">
      <c r="A12" s="308"/>
      <c r="B12" s="188" t="str">
        <f>IFERROR(INDEX(Data!$B$2:$B$28,MATCH(C12,Data!$A$2:$A$28,0)),"")</f>
        <v/>
      </c>
      <c r="C12" s="232"/>
      <c r="D12" s="232"/>
      <c r="E12" s="317"/>
      <c r="F12" s="361"/>
      <c r="G12" s="173"/>
      <c r="H12" s="385"/>
      <c r="I12" s="347"/>
      <c r="J12" s="361"/>
      <c r="K12" s="360"/>
      <c r="L12" s="361"/>
      <c r="M12" s="361"/>
      <c r="N12" s="376"/>
      <c r="O12" s="389"/>
      <c r="P12" s="390"/>
      <c r="Q12" s="391"/>
      <c r="R12" s="390"/>
      <c r="S12" s="391"/>
      <c r="T12" s="390"/>
      <c r="U12" s="392"/>
    </row>
    <row r="13" spans="1:26" ht="15.9" customHeight="1" x14ac:dyDescent="0.3">
      <c r="A13" s="308"/>
      <c r="B13" s="188" t="str">
        <f>IFERROR(INDEX(Data!$B$2:$B$28,MATCH(C13,Data!$A$2:$A$28,0)),"")</f>
        <v/>
      </c>
      <c r="C13" s="232"/>
      <c r="D13" s="232"/>
      <c r="E13" s="317"/>
      <c r="F13" s="361"/>
      <c r="G13" s="173"/>
      <c r="H13" s="385"/>
      <c r="I13" s="347"/>
      <c r="J13" s="361"/>
      <c r="K13" s="360"/>
      <c r="L13" s="361"/>
      <c r="M13" s="361"/>
      <c r="N13" s="376"/>
      <c r="O13" s="389"/>
      <c r="P13" s="390"/>
      <c r="Q13" s="391"/>
      <c r="R13" s="390"/>
      <c r="S13" s="391"/>
      <c r="T13" s="390"/>
      <c r="U13" s="392"/>
    </row>
    <row r="14" spans="1:26" ht="15.9" customHeight="1" x14ac:dyDescent="0.3">
      <c r="A14" s="308"/>
      <c r="B14" s="188" t="str">
        <f>IFERROR(INDEX(Data!$B$2:$B$28,MATCH(C14,Data!$A$2:$A$28,0)),"")</f>
        <v/>
      </c>
      <c r="C14" s="232"/>
      <c r="D14" s="232"/>
      <c r="E14" s="317"/>
      <c r="F14" s="361"/>
      <c r="G14" s="173"/>
      <c r="H14" s="385"/>
      <c r="I14" s="347"/>
      <c r="J14" s="361"/>
      <c r="K14" s="360"/>
      <c r="L14" s="361"/>
      <c r="M14" s="361"/>
      <c r="N14" s="376"/>
      <c r="O14" s="389"/>
      <c r="P14" s="390"/>
      <c r="Q14" s="391"/>
      <c r="R14" s="390"/>
      <c r="S14" s="391"/>
      <c r="T14" s="390"/>
      <c r="U14" s="392"/>
    </row>
    <row r="15" spans="1:26" ht="15.9" customHeight="1" x14ac:dyDescent="0.3">
      <c r="A15" s="308"/>
      <c r="B15" s="188" t="str">
        <f>IFERROR(INDEX(Data!$B$2:$B$28,MATCH(C15,Data!$A$2:$A$28,0)),"")</f>
        <v/>
      </c>
      <c r="C15" s="232"/>
      <c r="D15" s="232"/>
      <c r="E15" s="317"/>
      <c r="F15" s="361"/>
      <c r="G15" s="173"/>
      <c r="H15" s="385"/>
      <c r="I15" s="347"/>
      <c r="J15" s="361"/>
      <c r="K15" s="360"/>
      <c r="L15" s="361"/>
      <c r="M15" s="361"/>
      <c r="N15" s="376"/>
      <c r="O15" s="389"/>
      <c r="P15" s="390"/>
      <c r="Q15" s="391"/>
      <c r="R15" s="390"/>
      <c r="S15" s="391"/>
      <c r="T15" s="390"/>
      <c r="U15" s="392"/>
    </row>
    <row r="16" spans="1:26" ht="15.9" customHeight="1" x14ac:dyDescent="0.3">
      <c r="A16" s="308"/>
      <c r="B16" s="188" t="str">
        <f>IFERROR(INDEX(Data!$B$2:$B$28,MATCH(C16,Data!$A$2:$A$28,0)),"")</f>
        <v/>
      </c>
      <c r="C16" s="232"/>
      <c r="D16" s="232"/>
      <c r="E16" s="317"/>
      <c r="F16" s="361"/>
      <c r="G16" s="173"/>
      <c r="H16" s="385"/>
      <c r="I16" s="347"/>
      <c r="J16" s="361"/>
      <c r="K16" s="360"/>
      <c r="L16" s="361"/>
      <c r="M16" s="361"/>
      <c r="N16" s="376"/>
      <c r="O16" s="389"/>
      <c r="P16" s="390"/>
      <c r="Q16" s="391"/>
      <c r="R16" s="390"/>
      <c r="S16" s="391"/>
      <c r="T16" s="390"/>
      <c r="U16" s="392"/>
    </row>
    <row r="17" spans="1:21" ht="15.9" customHeight="1" x14ac:dyDescent="0.3">
      <c r="A17" s="308"/>
      <c r="B17" s="188" t="str">
        <f>IFERROR(INDEX(Data!$B$2:$B$28,MATCH(C17,Data!$A$2:$A$28,0)),"")</f>
        <v/>
      </c>
      <c r="C17" s="232"/>
      <c r="D17" s="232"/>
      <c r="E17" s="317"/>
      <c r="F17" s="361"/>
      <c r="G17" s="173"/>
      <c r="H17" s="385"/>
      <c r="I17" s="347"/>
      <c r="J17" s="361"/>
      <c r="K17" s="360"/>
      <c r="L17" s="361"/>
      <c r="M17" s="361"/>
      <c r="N17" s="376"/>
      <c r="O17" s="389"/>
      <c r="P17" s="390"/>
      <c r="Q17" s="391"/>
      <c r="R17" s="390"/>
      <c r="S17" s="391"/>
      <c r="T17" s="390"/>
      <c r="U17" s="392"/>
    </row>
    <row r="18" spans="1:21" ht="15.9" customHeight="1" x14ac:dyDescent="0.3">
      <c r="A18" s="308"/>
      <c r="B18" s="188" t="str">
        <f>IFERROR(INDEX(Data!$B$2:$B$28,MATCH(C18,Data!$A$2:$A$28,0)),"")</f>
        <v/>
      </c>
      <c r="C18" s="232"/>
      <c r="D18" s="232"/>
      <c r="E18" s="317"/>
      <c r="F18" s="361"/>
      <c r="G18" s="173"/>
      <c r="H18" s="385"/>
      <c r="I18" s="347"/>
      <c r="J18" s="361"/>
      <c r="K18" s="360"/>
      <c r="L18" s="361"/>
      <c r="M18" s="361"/>
      <c r="N18" s="376"/>
      <c r="O18" s="389"/>
      <c r="P18" s="390"/>
      <c r="Q18" s="391"/>
      <c r="R18" s="390"/>
      <c r="S18" s="391"/>
      <c r="T18" s="390"/>
      <c r="U18" s="392"/>
    </row>
    <row r="19" spans="1:21" ht="15.9" customHeight="1" x14ac:dyDescent="0.3">
      <c r="A19" s="308"/>
      <c r="B19" s="188" t="str">
        <f>IFERROR(INDEX(Data!$B$2:$B$28,MATCH(C19,Data!$A$2:$A$28,0)),"")</f>
        <v/>
      </c>
      <c r="C19" s="232"/>
      <c r="D19" s="232"/>
      <c r="E19" s="317"/>
      <c r="F19" s="361"/>
      <c r="G19" s="173"/>
      <c r="H19" s="385"/>
      <c r="I19" s="347"/>
      <c r="J19" s="361"/>
      <c r="K19" s="360"/>
      <c r="L19" s="361"/>
      <c r="M19" s="361"/>
      <c r="N19" s="376"/>
      <c r="O19" s="389"/>
      <c r="P19" s="390"/>
      <c r="Q19" s="391"/>
      <c r="R19" s="390"/>
      <c r="S19" s="391"/>
      <c r="T19" s="390"/>
      <c r="U19" s="392"/>
    </row>
    <row r="20" spans="1:21" ht="15.9" customHeight="1" x14ac:dyDescent="0.3">
      <c r="A20" s="308"/>
      <c r="B20" s="188" t="str">
        <f>IFERROR(INDEX(Data!$B$2:$B$28,MATCH(C20,Data!$A$2:$A$28,0)),"")</f>
        <v/>
      </c>
      <c r="C20" s="232"/>
      <c r="D20" s="232"/>
      <c r="E20" s="317"/>
      <c r="F20" s="361"/>
      <c r="G20" s="173"/>
      <c r="H20" s="385"/>
      <c r="I20" s="347"/>
      <c r="J20" s="361"/>
      <c r="K20" s="360"/>
      <c r="L20" s="361"/>
      <c r="M20" s="361"/>
      <c r="N20" s="376"/>
      <c r="O20" s="389"/>
      <c r="P20" s="390"/>
      <c r="Q20" s="391"/>
      <c r="R20" s="390"/>
      <c r="S20" s="391"/>
      <c r="T20" s="390"/>
      <c r="U20" s="392"/>
    </row>
    <row r="21" spans="1:21" ht="15.9" customHeight="1" x14ac:dyDescent="0.3">
      <c r="A21" s="308"/>
      <c r="B21" s="188" t="str">
        <f>IFERROR(INDEX(Data!$B$2:$B$28,MATCH(C21,Data!$A$2:$A$28,0)),"")</f>
        <v/>
      </c>
      <c r="C21" s="232"/>
      <c r="D21" s="232"/>
      <c r="E21" s="317"/>
      <c r="F21" s="361"/>
      <c r="G21" s="173"/>
      <c r="H21" s="385"/>
      <c r="I21" s="347"/>
      <c r="J21" s="361"/>
      <c r="K21" s="360"/>
      <c r="L21" s="361"/>
      <c r="M21" s="361"/>
      <c r="N21" s="376"/>
      <c r="O21" s="389"/>
      <c r="P21" s="390"/>
      <c r="Q21" s="391"/>
      <c r="R21" s="390"/>
      <c r="S21" s="391"/>
      <c r="T21" s="390"/>
      <c r="U21" s="392"/>
    </row>
    <row r="22" spans="1:21" ht="15.9" customHeight="1" x14ac:dyDescent="0.3">
      <c r="A22" s="308"/>
      <c r="B22" s="188" t="str">
        <f>IFERROR(INDEX(Data!$B$2:$B$28,MATCH(C22,Data!$A$2:$A$28,0)),"")</f>
        <v/>
      </c>
      <c r="C22" s="232"/>
      <c r="D22" s="232"/>
      <c r="E22" s="317"/>
      <c r="F22" s="361"/>
      <c r="G22" s="173"/>
      <c r="H22" s="385"/>
      <c r="I22" s="347"/>
      <c r="J22" s="361"/>
      <c r="K22" s="360"/>
      <c r="L22" s="361"/>
      <c r="M22" s="361"/>
      <c r="N22" s="376"/>
      <c r="O22" s="389"/>
      <c r="P22" s="390"/>
      <c r="Q22" s="391"/>
      <c r="R22" s="390"/>
      <c r="S22" s="391"/>
      <c r="T22" s="390"/>
      <c r="U22" s="392"/>
    </row>
    <row r="23" spans="1:21" ht="15.9" customHeight="1" x14ac:dyDescent="0.3">
      <c r="A23" s="308"/>
      <c r="B23" s="188" t="str">
        <f>IFERROR(INDEX(Data!$B$2:$B$28,MATCH(C23,Data!$A$2:$A$28,0)),"")</f>
        <v/>
      </c>
      <c r="C23" s="232"/>
      <c r="D23" s="232"/>
      <c r="E23" s="317"/>
      <c r="F23" s="361"/>
      <c r="G23" s="173"/>
      <c r="H23" s="385"/>
      <c r="I23" s="347"/>
      <c r="J23" s="361"/>
      <c r="K23" s="360"/>
      <c r="L23" s="361"/>
      <c r="M23" s="361"/>
      <c r="N23" s="376"/>
      <c r="O23" s="389"/>
      <c r="P23" s="390"/>
      <c r="Q23" s="391"/>
      <c r="R23" s="390"/>
      <c r="S23" s="391"/>
      <c r="T23" s="390"/>
      <c r="U23" s="392"/>
    </row>
    <row r="24" spans="1:21" ht="15.9" customHeight="1" x14ac:dyDescent="0.3">
      <c r="A24" s="308"/>
      <c r="B24" s="188" t="str">
        <f>IFERROR(INDEX(Data!$B$2:$B$28,MATCH(C24,Data!$A$2:$A$28,0)),"")</f>
        <v/>
      </c>
      <c r="C24" s="232"/>
      <c r="D24" s="232"/>
      <c r="E24" s="317"/>
      <c r="F24" s="361"/>
      <c r="G24" s="173"/>
      <c r="H24" s="385"/>
      <c r="I24" s="347"/>
      <c r="J24" s="361"/>
      <c r="K24" s="360"/>
      <c r="L24" s="361"/>
      <c r="M24" s="361"/>
      <c r="N24" s="376"/>
      <c r="O24" s="389"/>
      <c r="P24" s="390"/>
      <c r="Q24" s="391"/>
      <c r="R24" s="390"/>
      <c r="S24" s="391"/>
      <c r="T24" s="390"/>
      <c r="U24" s="392"/>
    </row>
    <row r="25" spans="1:21" ht="15.9" customHeight="1" x14ac:dyDescent="0.3">
      <c r="A25" s="308"/>
      <c r="B25" s="188" t="str">
        <f>IFERROR(INDEX(Data!$B$2:$B$28,MATCH(C25,Data!$A$2:$A$28,0)),"")</f>
        <v/>
      </c>
      <c r="C25" s="232"/>
      <c r="D25" s="232"/>
      <c r="E25" s="317"/>
      <c r="F25" s="361"/>
      <c r="G25" s="173"/>
      <c r="H25" s="385"/>
      <c r="I25" s="347"/>
      <c r="J25" s="361"/>
      <c r="K25" s="360"/>
      <c r="L25" s="361"/>
      <c r="M25" s="361"/>
      <c r="N25" s="376"/>
      <c r="O25" s="389"/>
      <c r="P25" s="390"/>
      <c r="Q25" s="391"/>
      <c r="R25" s="390"/>
      <c r="S25" s="391"/>
      <c r="T25" s="390"/>
      <c r="U25" s="392"/>
    </row>
    <row r="26" spans="1:21" ht="15.9" customHeight="1" x14ac:dyDescent="0.3">
      <c r="A26" s="308"/>
      <c r="B26" s="188" t="str">
        <f>IFERROR(INDEX(Data!$B$2:$B$28,MATCH(C26,Data!$A$2:$A$28,0)),"")</f>
        <v/>
      </c>
      <c r="C26" s="232"/>
      <c r="D26" s="232"/>
      <c r="E26" s="317"/>
      <c r="F26" s="361"/>
      <c r="G26" s="173"/>
      <c r="H26" s="385"/>
      <c r="I26" s="347"/>
      <c r="J26" s="361"/>
      <c r="K26" s="360"/>
      <c r="L26" s="361"/>
      <c r="M26" s="361"/>
      <c r="N26" s="376"/>
      <c r="O26" s="389"/>
      <c r="P26" s="390"/>
      <c r="Q26" s="391"/>
      <c r="R26" s="390"/>
      <c r="S26" s="391"/>
      <c r="T26" s="390"/>
      <c r="U26" s="392"/>
    </row>
    <row r="27" spans="1:21" ht="15.9" customHeight="1" x14ac:dyDescent="0.3">
      <c r="A27" s="308"/>
      <c r="B27" s="188" t="str">
        <f>IFERROR(INDEX(Data!$B$2:$B$28,MATCH(C27,Data!$A$2:$A$28,0)),"")</f>
        <v/>
      </c>
      <c r="C27" s="232"/>
      <c r="D27" s="232"/>
      <c r="E27" s="317"/>
      <c r="F27" s="361"/>
      <c r="G27" s="173"/>
      <c r="H27" s="385"/>
      <c r="I27" s="347"/>
      <c r="J27" s="361"/>
      <c r="K27" s="360"/>
      <c r="L27" s="361"/>
      <c r="M27" s="361"/>
      <c r="N27" s="376"/>
      <c r="O27" s="389"/>
      <c r="P27" s="390"/>
      <c r="Q27" s="391"/>
      <c r="R27" s="390"/>
      <c r="S27" s="391"/>
      <c r="T27" s="390"/>
      <c r="U27" s="392"/>
    </row>
    <row r="28" spans="1:21" ht="15.9" customHeight="1" x14ac:dyDescent="0.3">
      <c r="A28" s="308"/>
      <c r="B28" s="188" t="str">
        <f>IFERROR(INDEX(Data!$B$2:$B$28,MATCH(C28,Data!$A$2:$A$28,0)),"")</f>
        <v/>
      </c>
      <c r="C28" s="232"/>
      <c r="D28" s="232"/>
      <c r="E28" s="317"/>
      <c r="F28" s="361"/>
      <c r="G28" s="173"/>
      <c r="H28" s="385"/>
      <c r="I28" s="347"/>
      <c r="J28" s="361"/>
      <c r="K28" s="360"/>
      <c r="L28" s="361"/>
      <c r="M28" s="361"/>
      <c r="N28" s="376"/>
      <c r="O28" s="389"/>
      <c r="P28" s="390"/>
      <c r="Q28" s="391"/>
      <c r="R28" s="390"/>
      <c r="S28" s="391"/>
      <c r="T28" s="390"/>
      <c r="U28" s="392"/>
    </row>
    <row r="29" spans="1:21" ht="15.9" customHeight="1" x14ac:dyDescent="0.3">
      <c r="A29" s="308"/>
      <c r="B29" s="188" t="str">
        <f>IFERROR(INDEX(Data!$B$2:$B$28,MATCH(C29,Data!$A$2:$A$28,0)),"")</f>
        <v/>
      </c>
      <c r="C29" s="232"/>
      <c r="D29" s="232"/>
      <c r="E29" s="317"/>
      <c r="F29" s="361"/>
      <c r="G29" s="173"/>
      <c r="H29" s="385"/>
      <c r="I29" s="347"/>
      <c r="J29" s="361"/>
      <c r="K29" s="360"/>
      <c r="L29" s="361"/>
      <c r="M29" s="361"/>
      <c r="N29" s="376"/>
      <c r="O29" s="389"/>
      <c r="P29" s="390"/>
      <c r="Q29" s="391"/>
      <c r="R29" s="390"/>
      <c r="S29" s="391"/>
      <c r="T29" s="390"/>
      <c r="U29" s="392"/>
    </row>
    <row r="30" spans="1:21" ht="15.9" customHeight="1" x14ac:dyDescent="0.3">
      <c r="A30" s="308"/>
      <c r="B30" s="188" t="str">
        <f>IFERROR(INDEX(Data!$B$2:$B$28,MATCH(C30,Data!$A$2:$A$28,0)),"")</f>
        <v/>
      </c>
      <c r="C30" s="232"/>
      <c r="D30" s="232"/>
      <c r="E30" s="317"/>
      <c r="F30" s="361"/>
      <c r="G30" s="173"/>
      <c r="H30" s="385"/>
      <c r="I30" s="347"/>
      <c r="J30" s="361"/>
      <c r="K30" s="360"/>
      <c r="L30" s="361"/>
      <c r="M30" s="361"/>
      <c r="N30" s="376"/>
      <c r="O30" s="389"/>
      <c r="P30" s="390"/>
      <c r="Q30" s="391"/>
      <c r="R30" s="390"/>
      <c r="S30" s="391"/>
      <c r="T30" s="390"/>
      <c r="U30" s="392"/>
    </row>
    <row r="31" spans="1:21" ht="15.9" customHeight="1" x14ac:dyDescent="0.3">
      <c r="A31" s="308"/>
      <c r="B31" s="188" t="str">
        <f>IFERROR(INDEX(Data!$B$2:$B$28,MATCH(C31,Data!$A$2:$A$28,0)),"")</f>
        <v/>
      </c>
      <c r="C31" s="232"/>
      <c r="D31" s="232"/>
      <c r="E31" s="317"/>
      <c r="F31" s="361"/>
      <c r="G31" s="173"/>
      <c r="H31" s="385"/>
      <c r="I31" s="347"/>
      <c r="J31" s="361"/>
      <c r="K31" s="360"/>
      <c r="L31" s="361"/>
      <c r="M31" s="361"/>
      <c r="N31" s="376"/>
      <c r="O31" s="389"/>
      <c r="P31" s="390"/>
      <c r="Q31" s="391"/>
      <c r="R31" s="390"/>
      <c r="S31" s="391"/>
      <c r="T31" s="390"/>
      <c r="U31" s="392"/>
    </row>
    <row r="32" spans="1:21" ht="15.9" customHeight="1" x14ac:dyDescent="0.3">
      <c r="A32" s="308"/>
      <c r="B32" s="188" t="str">
        <f>IFERROR(INDEX(Data!$B$2:$B$28,MATCH(C32,Data!$A$2:$A$28,0)),"")</f>
        <v/>
      </c>
      <c r="C32" s="232"/>
      <c r="D32" s="232"/>
      <c r="E32" s="317"/>
      <c r="F32" s="361"/>
      <c r="G32" s="173"/>
      <c r="H32" s="385"/>
      <c r="I32" s="347"/>
      <c r="J32" s="361"/>
      <c r="K32" s="360"/>
      <c r="L32" s="361"/>
      <c r="M32" s="361"/>
      <c r="N32" s="376"/>
      <c r="O32" s="389"/>
      <c r="P32" s="390"/>
      <c r="Q32" s="391"/>
      <c r="R32" s="390"/>
      <c r="S32" s="391"/>
      <c r="T32" s="390"/>
      <c r="U32" s="392"/>
    </row>
    <row r="33" spans="1:21" ht="15.9" customHeight="1" x14ac:dyDescent="0.3">
      <c r="A33" s="309"/>
      <c r="B33" s="188" t="str">
        <f>IFERROR(INDEX(Data!$B$2:$B$28,MATCH(C33,Data!$A$2:$A$28,0)),"")</f>
        <v/>
      </c>
      <c r="C33" s="310"/>
      <c r="D33" s="232"/>
      <c r="E33" s="317"/>
      <c r="F33" s="361"/>
      <c r="G33" s="168"/>
      <c r="H33" s="385"/>
      <c r="I33" s="347"/>
      <c r="J33" s="361"/>
      <c r="K33" s="360"/>
      <c r="L33" s="361"/>
      <c r="M33" s="361"/>
      <c r="N33" s="376"/>
      <c r="O33" s="389"/>
      <c r="P33" s="390"/>
      <c r="Q33" s="391"/>
      <c r="R33" s="390"/>
      <c r="S33" s="391"/>
      <c r="T33" s="390"/>
      <c r="U33" s="392"/>
    </row>
    <row r="34" spans="1:21" ht="15.9" customHeight="1" x14ac:dyDescent="0.3">
      <c r="A34" s="309"/>
      <c r="B34" s="188"/>
      <c r="C34" s="310"/>
      <c r="D34" s="232"/>
      <c r="E34" s="317"/>
      <c r="F34" s="361"/>
      <c r="G34" s="173"/>
      <c r="H34" s="385"/>
      <c r="I34" s="347"/>
      <c r="J34" s="361"/>
      <c r="K34" s="360"/>
      <c r="L34" s="361"/>
      <c r="M34" s="361"/>
      <c r="N34" s="376"/>
      <c r="O34" s="389"/>
      <c r="P34" s="390"/>
      <c r="Q34" s="391"/>
      <c r="R34" s="390"/>
      <c r="S34" s="391"/>
      <c r="T34" s="390"/>
      <c r="U34" s="392"/>
    </row>
    <row r="35" spans="1:21" ht="15.9" customHeight="1" x14ac:dyDescent="0.3">
      <c r="A35" s="309"/>
      <c r="B35" s="188"/>
      <c r="C35" s="310"/>
      <c r="D35" s="232"/>
      <c r="E35" s="317"/>
      <c r="F35" s="361"/>
      <c r="G35" s="173"/>
      <c r="H35" s="385"/>
      <c r="I35" s="347"/>
      <c r="J35" s="361"/>
      <c r="K35" s="360"/>
      <c r="L35" s="361"/>
      <c r="M35" s="361"/>
      <c r="N35" s="376"/>
      <c r="O35" s="389"/>
      <c r="P35" s="390"/>
      <c r="Q35" s="391"/>
      <c r="R35" s="390"/>
      <c r="S35" s="391"/>
      <c r="T35" s="390"/>
      <c r="U35" s="392"/>
    </row>
    <row r="36" spans="1:21" ht="15.9" customHeight="1" x14ac:dyDescent="0.3">
      <c r="A36" s="311"/>
      <c r="B36" s="188" t="str">
        <f>IFERROR(INDEX(Data!$B$2:$B$28,MATCH(C36,Data!$A$2:$A$28,0)),"")</f>
        <v/>
      </c>
      <c r="C36" s="272"/>
      <c r="D36" s="272"/>
      <c r="E36" s="317"/>
      <c r="F36" s="366"/>
      <c r="G36" s="250"/>
      <c r="H36" s="388"/>
      <c r="I36" s="344"/>
      <c r="J36" s="366"/>
      <c r="K36" s="365"/>
      <c r="L36" s="366"/>
      <c r="M36" s="366"/>
      <c r="N36" s="377"/>
      <c r="O36" s="389"/>
      <c r="P36" s="390"/>
      <c r="Q36" s="391"/>
      <c r="R36" s="390"/>
      <c r="S36" s="391"/>
      <c r="T36" s="390"/>
      <c r="U36" s="392"/>
    </row>
    <row r="37" spans="1:21" ht="15.9" customHeight="1" x14ac:dyDescent="0.3">
      <c r="A37" s="311"/>
      <c r="B37" s="188" t="str">
        <f>IFERROR(INDEX(Data!$B$2:$B$28,MATCH(C37,Data!$A$2:$A$28,0)),"")</f>
        <v/>
      </c>
      <c r="C37" s="272"/>
      <c r="D37" s="272"/>
      <c r="E37" s="317"/>
      <c r="F37" s="366"/>
      <c r="G37" s="250"/>
      <c r="H37" s="388"/>
      <c r="I37" s="344"/>
      <c r="J37" s="366"/>
      <c r="K37" s="365"/>
      <c r="L37" s="366"/>
      <c r="M37" s="366"/>
      <c r="N37" s="377"/>
      <c r="O37" s="389"/>
      <c r="P37" s="390"/>
      <c r="Q37" s="391"/>
      <c r="R37" s="390"/>
      <c r="S37" s="391"/>
      <c r="T37" s="390"/>
      <c r="U37" s="392"/>
    </row>
    <row r="38" spans="1:21" ht="15.9" customHeight="1" thickBot="1" x14ac:dyDescent="0.35">
      <c r="A38" s="503"/>
      <c r="B38" s="483"/>
      <c r="C38" s="484"/>
      <c r="D38" s="503" t="s">
        <v>27</v>
      </c>
      <c r="E38" s="484"/>
      <c r="F38" s="382">
        <f>SUM(F7:F36)</f>
        <v>208</v>
      </c>
      <c r="G38" s="176">
        <f>SUM(G7:G36)</f>
        <v>0</v>
      </c>
      <c r="H38" s="381">
        <f>SUM(H7:H36)</f>
        <v>0</v>
      </c>
      <c r="I38" s="297">
        <f>SUM(I7:I36)</f>
        <v>120</v>
      </c>
      <c r="J38" s="296"/>
      <c r="K38" s="252"/>
      <c r="L38" s="253"/>
      <c r="M38" s="253"/>
      <c r="N38" s="300"/>
      <c r="O38" s="289"/>
      <c r="P38" s="290"/>
      <c r="Q38" s="290"/>
      <c r="R38" s="290"/>
      <c r="S38" s="290"/>
      <c r="T38" s="290"/>
      <c r="U38" s="291"/>
    </row>
    <row r="39" spans="1:21" ht="15.9" customHeight="1" thickBot="1" x14ac:dyDescent="0.35">
      <c r="A39" s="273"/>
      <c r="B39" s="274"/>
      <c r="C39" s="275"/>
      <c r="D39" s="506" t="s">
        <v>28</v>
      </c>
      <c r="E39" s="481"/>
      <c r="F39" s="500">
        <f>SUM(F6+F38-G38)</f>
        <v>1650.5100000000002</v>
      </c>
      <c r="G39" s="502"/>
      <c r="H39" s="500">
        <f>SUM(H6+H38-I38)</f>
        <v>144.73000000000002</v>
      </c>
      <c r="I39" s="502"/>
      <c r="J39" s="182">
        <f>SUM(J7:J36)</f>
        <v>45</v>
      </c>
      <c r="K39" s="182">
        <f>SUM(K7:K36)</f>
        <v>0</v>
      </c>
      <c r="L39" s="182">
        <f>SUM(L7:L36)</f>
        <v>30</v>
      </c>
      <c r="M39" s="182"/>
      <c r="N39" s="182">
        <f>SUM(N7:N36)</f>
        <v>133</v>
      </c>
      <c r="O39" s="206">
        <f t="shared" ref="O39:U39" si="0">SUM(O7:O37)</f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120</v>
      </c>
      <c r="T39" s="206">
        <f t="shared" si="0"/>
        <v>0</v>
      </c>
      <c r="U39" s="278">
        <f t="shared" si="0"/>
        <v>0</v>
      </c>
    </row>
    <row r="40" spans="1:21" ht="15.9" customHeight="1" x14ac:dyDescent="0.3"/>
    <row r="41" spans="1:21" ht="15.9" customHeight="1" x14ac:dyDescent="0.3"/>
    <row r="42" spans="1:21" ht="15.9" customHeight="1" x14ac:dyDescent="0.3">
      <c r="G42" s="295"/>
    </row>
    <row r="43" spans="1:21" x14ac:dyDescent="0.3">
      <c r="G43" s="295"/>
    </row>
  </sheetData>
  <sortState ref="A10:Y11">
    <sortCondition ref="A10:A11"/>
  </sortState>
  <mergeCells count="17">
    <mergeCell ref="D38:E38"/>
    <mergeCell ref="D39:E39"/>
    <mergeCell ref="O4:U4"/>
    <mergeCell ref="A38:C38"/>
    <mergeCell ref="H39:I39"/>
    <mergeCell ref="F39:G39"/>
    <mergeCell ref="K4:N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</mergeCells>
  <conditionalFormatting sqref="A8:D8 A7:C7 A12:D35 F11 A9:C11 F12:N35 F7:U7 F8:F9 H8:U9 H11:U11 G8:G11">
    <cfRule type="expression" dxfId="110" priority="23">
      <formula>MOD(ROW(),2)</formula>
    </cfRule>
  </conditionalFormatting>
  <conditionalFormatting sqref="O13:U35">
    <cfRule type="expression" dxfId="109" priority="18">
      <formula>MOD(ROW(),2)</formula>
    </cfRule>
  </conditionalFormatting>
  <conditionalFormatting sqref="O12:U12">
    <cfRule type="expression" dxfId="108" priority="17">
      <formula>MOD(ROW(),2)</formula>
    </cfRule>
  </conditionalFormatting>
  <conditionalFormatting sqref="A36:D37 F36:N37">
    <cfRule type="expression" dxfId="107" priority="16">
      <formula>MOD(ROW(),2)</formula>
    </cfRule>
  </conditionalFormatting>
  <conditionalFormatting sqref="O36:U37">
    <cfRule type="expression" dxfId="106" priority="15">
      <formula>MOD(ROW(),2)</formula>
    </cfRule>
  </conditionalFormatting>
  <conditionalFormatting sqref="D7">
    <cfRule type="expression" dxfId="105" priority="14">
      <formula>MOD(ROW(),2)</formula>
    </cfRule>
  </conditionalFormatting>
  <conditionalFormatting sqref="D9:D10">
    <cfRule type="expression" dxfId="104" priority="13">
      <formula>MOD(ROW(),2)</formula>
    </cfRule>
  </conditionalFormatting>
  <conditionalFormatting sqref="D11">
    <cfRule type="expression" dxfId="103" priority="12">
      <formula>MOD(ROW(),2)</formula>
    </cfRule>
  </conditionalFormatting>
  <conditionalFormatting sqref="E11:E27 E32:E37">
    <cfRule type="expression" dxfId="102" priority="6">
      <formula>MOD(ROW(),2)</formula>
    </cfRule>
  </conditionalFormatting>
  <conditionalFormatting sqref="E10">
    <cfRule type="expression" dxfId="101" priority="5">
      <formula>MOD(ROW(),2)</formula>
    </cfRule>
  </conditionalFormatting>
  <conditionalFormatting sqref="E9">
    <cfRule type="expression" dxfId="100" priority="4">
      <formula>MOD(ROW(),2)</formula>
    </cfRule>
  </conditionalFormatting>
  <conditionalFormatting sqref="E8">
    <cfRule type="expression" dxfId="99" priority="3">
      <formula>MOD(ROW(),2)</formula>
    </cfRule>
  </conditionalFormatting>
  <conditionalFormatting sqref="E28:E31">
    <cfRule type="expression" dxfId="98" priority="2">
      <formula>MOD(ROW(),2)</formula>
    </cfRule>
  </conditionalFormatting>
  <conditionalFormatting sqref="E7">
    <cfRule type="expression" dxfId="97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44"/>
  <sheetViews>
    <sheetView workbookViewId="0">
      <pane ySplit="6" topLeftCell="A7" activePane="bottomLeft" state="frozen"/>
      <selection activeCell="D27" activeCellId="1" sqref="G16 D27"/>
      <selection pane="bottomLeft" activeCell="F6" sqref="F6:G6"/>
    </sheetView>
  </sheetViews>
  <sheetFormatPr baseColWidth="10" defaultColWidth="11.44140625" defaultRowHeight="15.6" x14ac:dyDescent="0.3"/>
  <cols>
    <col min="1" max="1" width="11.88671875" style="191" bestFit="1" customWidth="1"/>
    <col min="2" max="2" width="11.88671875" style="133" bestFit="1" customWidth="1"/>
    <col min="3" max="3" width="49.5546875" style="192" bestFit="1" customWidth="1"/>
    <col min="4" max="4" width="39.109375" style="133" bestFit="1" customWidth="1"/>
    <col min="5" max="5" width="3.5546875" style="135" customWidth="1"/>
    <col min="6" max="9" width="10.6640625" style="133" customWidth="1"/>
    <col min="10" max="13" width="11.44140625" style="133"/>
    <col min="14" max="15" width="10.6640625" style="135" customWidth="1"/>
    <col min="16" max="16" width="14.33203125" style="135" bestFit="1" customWidth="1"/>
    <col min="17" max="17" width="11.5546875" style="135" bestFit="1" customWidth="1"/>
    <col min="18" max="18" width="10.6640625" style="135" customWidth="1"/>
    <col min="19" max="19" width="9.6640625" style="135" customWidth="1"/>
    <col min="20" max="20" width="10.33203125" style="135" bestFit="1" customWidth="1"/>
    <col min="21" max="25" width="11.44140625" style="192"/>
    <col min="26" max="16384" width="11.44140625" style="133"/>
  </cols>
  <sheetData>
    <row r="1" spans="1:25" ht="30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" x14ac:dyDescent="0.3">
      <c r="A2" s="157"/>
      <c r="B2" s="159" t="s">
        <v>15</v>
      </c>
      <c r="C2" s="156" t="str">
        <f ca="1">MID(CELL("filename",A1),FIND("]",CELL("filename",A1))+1,32)</f>
        <v>Avril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08"/>
      <c r="O2" s="208"/>
    </row>
    <row r="3" spans="1:25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3"/>
      <c r="N4" s="497" t="s">
        <v>18</v>
      </c>
      <c r="O4" s="498"/>
      <c r="P4" s="498"/>
      <c r="Q4" s="498"/>
      <c r="R4" s="498"/>
      <c r="S4" s="498"/>
      <c r="T4" s="521"/>
    </row>
    <row r="5" spans="1:25" s="142" customFormat="1" ht="31.8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163" t="s">
        <v>69</v>
      </c>
      <c r="N5" s="213" t="s">
        <v>26</v>
      </c>
      <c r="O5" s="214" t="s">
        <v>9</v>
      </c>
      <c r="P5" s="215" t="s">
        <v>86</v>
      </c>
      <c r="Q5" s="216" t="s">
        <v>8</v>
      </c>
      <c r="R5" s="217" t="s">
        <v>4</v>
      </c>
      <c r="S5" s="218" t="s">
        <v>6</v>
      </c>
      <c r="T5" s="214" t="s">
        <v>13</v>
      </c>
      <c r="U5" s="135"/>
      <c r="V5" s="135"/>
      <c r="W5" s="135"/>
      <c r="X5" s="135"/>
      <c r="Y5" s="135"/>
    </row>
    <row r="6" spans="1:25" ht="15.9" customHeight="1" thickBot="1" x14ac:dyDescent="0.35">
      <c r="A6" s="230"/>
      <c r="B6" s="185"/>
      <c r="C6" s="186"/>
      <c r="D6" s="186"/>
      <c r="E6" s="186"/>
      <c r="F6" s="524">
        <f>'Mars 2024'!F39:G39</f>
        <v>1650.5100000000002</v>
      </c>
      <c r="G6" s="518"/>
      <c r="H6" s="519">
        <f>'Mars 2024'!H39:I39</f>
        <v>144.73000000000002</v>
      </c>
      <c r="I6" s="520"/>
      <c r="J6" s="164"/>
      <c r="K6" s="165"/>
      <c r="L6" s="166"/>
      <c r="M6" s="187"/>
      <c r="N6" s="236"/>
      <c r="O6" s="237"/>
      <c r="P6" s="238"/>
      <c r="Q6" s="237"/>
      <c r="R6" s="238"/>
      <c r="S6" s="237"/>
      <c r="T6" s="276"/>
    </row>
    <row r="7" spans="1:25" ht="15.9" customHeight="1" x14ac:dyDescent="0.3">
      <c r="A7" s="231"/>
      <c r="B7" s="188" t="str">
        <f>IFERROR(INDEX(Data!$B$2:$B$28,MATCH(C7,Data!$A$2:$A$28,0)),"")</f>
        <v/>
      </c>
      <c r="C7" s="232"/>
      <c r="D7" s="256"/>
      <c r="E7" s="318"/>
      <c r="F7" s="305"/>
      <c r="G7" s="264"/>
      <c r="H7" s="268"/>
      <c r="I7" s="264"/>
      <c r="J7" s="169"/>
      <c r="K7" s="167"/>
      <c r="L7" s="170"/>
      <c r="M7" s="171"/>
      <c r="N7" s="245"/>
      <c r="O7" s="246"/>
      <c r="P7" s="247"/>
      <c r="Q7" s="246"/>
      <c r="R7" s="247"/>
      <c r="S7" s="246"/>
      <c r="T7" s="277"/>
    </row>
    <row r="8" spans="1:25" ht="15.9" customHeight="1" x14ac:dyDescent="0.3">
      <c r="A8" s="231"/>
      <c r="B8" s="188" t="str">
        <f>IFERROR(INDEX(Data!$B$2:$B$28,MATCH(C8,Data!$A$2:$A$28,0)),"")</f>
        <v/>
      </c>
      <c r="C8" s="232"/>
      <c r="D8" s="232"/>
      <c r="E8" s="317"/>
      <c r="F8" s="305"/>
      <c r="G8" s="168"/>
      <c r="H8" s="169"/>
      <c r="I8" s="168"/>
      <c r="J8" s="169"/>
      <c r="K8" s="167"/>
      <c r="L8" s="170"/>
      <c r="M8" s="171"/>
      <c r="N8" s="245"/>
      <c r="O8" s="246"/>
      <c r="P8" s="247"/>
      <c r="Q8" s="246"/>
      <c r="R8" s="247"/>
      <c r="S8" s="246"/>
      <c r="T8" s="277"/>
    </row>
    <row r="9" spans="1:25" ht="15.9" customHeight="1" x14ac:dyDescent="0.3">
      <c r="A9" s="231"/>
      <c r="B9" s="188" t="str">
        <f>IFERROR(INDEX(Data!$B$2:$B$28,MATCH(C9,Data!$A$2:$A$28,0)),"")</f>
        <v/>
      </c>
      <c r="C9" s="232"/>
      <c r="D9" s="232"/>
      <c r="E9" s="318"/>
      <c r="F9" s="305"/>
      <c r="G9" s="168"/>
      <c r="H9" s="169"/>
      <c r="I9" s="168"/>
      <c r="J9" s="169"/>
      <c r="K9" s="167"/>
      <c r="L9" s="170"/>
      <c r="M9" s="171"/>
      <c r="N9" s="245"/>
      <c r="O9" s="246"/>
      <c r="P9" s="247"/>
      <c r="Q9" s="246"/>
      <c r="R9" s="247"/>
      <c r="S9" s="246"/>
      <c r="T9" s="277"/>
    </row>
    <row r="10" spans="1:25" ht="15.9" customHeight="1" x14ac:dyDescent="0.3">
      <c r="A10" s="231"/>
      <c r="B10" s="188" t="str">
        <f>IFERROR(INDEX(Data!$B$2:$B$28,MATCH(C10,Data!$A$2:$A$28,0)),"")</f>
        <v/>
      </c>
      <c r="C10" s="232"/>
      <c r="D10" s="232"/>
      <c r="E10" s="318"/>
      <c r="F10" s="295"/>
      <c r="G10" s="168"/>
      <c r="H10" s="169"/>
      <c r="I10" s="168"/>
      <c r="J10" s="169"/>
      <c r="K10" s="167"/>
      <c r="L10" s="170"/>
      <c r="M10" s="171"/>
      <c r="N10" s="245"/>
      <c r="O10" s="246"/>
      <c r="P10" s="247"/>
      <c r="Q10" s="246"/>
      <c r="R10" s="247"/>
      <c r="S10" s="246"/>
      <c r="T10" s="277"/>
    </row>
    <row r="11" spans="1:25" ht="15.9" customHeight="1" x14ac:dyDescent="0.3">
      <c r="A11" s="231"/>
      <c r="B11" s="188" t="str">
        <f>IFERROR(INDEX(Data!$B$2:$B$28,MATCH(C11,Data!$A$2:$A$28,0)),"")</f>
        <v/>
      </c>
      <c r="C11" s="232"/>
      <c r="D11" s="232"/>
      <c r="E11" s="317"/>
      <c r="F11" s="305"/>
      <c r="G11" s="168"/>
      <c r="H11" s="169"/>
      <c r="I11" s="168"/>
      <c r="J11" s="169"/>
      <c r="K11" s="167"/>
      <c r="L11" s="170"/>
      <c r="M11" s="171"/>
      <c r="N11" s="245"/>
      <c r="O11" s="246"/>
      <c r="P11" s="247"/>
      <c r="Q11" s="246"/>
      <c r="R11" s="247"/>
      <c r="S11" s="246"/>
      <c r="T11" s="277"/>
    </row>
    <row r="12" spans="1:25" ht="15.9" customHeight="1" x14ac:dyDescent="0.3">
      <c r="A12" s="231"/>
      <c r="B12" s="188" t="str">
        <f>IFERROR(INDEX(Data!$B$2:$B$28,MATCH(C12,Data!$A$2:$A$28,0)),"")</f>
        <v/>
      </c>
      <c r="C12" s="232"/>
      <c r="D12" s="256"/>
      <c r="E12" s="317"/>
      <c r="F12" s="305"/>
      <c r="G12" s="168"/>
      <c r="H12" s="169"/>
      <c r="I12" s="168"/>
      <c r="J12" s="169"/>
      <c r="K12" s="167"/>
      <c r="L12" s="170"/>
      <c r="M12" s="171"/>
      <c r="N12" s="245"/>
      <c r="O12" s="246"/>
      <c r="P12" s="247"/>
      <c r="Q12" s="246"/>
      <c r="R12" s="247"/>
      <c r="S12" s="246"/>
      <c r="T12" s="277"/>
    </row>
    <row r="13" spans="1:25" ht="15.9" customHeight="1" x14ac:dyDescent="0.3">
      <c r="A13" s="231"/>
      <c r="B13" s="188" t="str">
        <f>IFERROR(INDEX(Data!$B$2:$B$28,MATCH(C13,Data!$A$2:$A$28,0)),"")</f>
        <v/>
      </c>
      <c r="C13" s="232"/>
      <c r="D13" s="232"/>
      <c r="E13" s="317"/>
      <c r="F13" s="305"/>
      <c r="G13" s="168"/>
      <c r="H13" s="169"/>
      <c r="I13" s="168"/>
      <c r="J13" s="169"/>
      <c r="K13" s="167"/>
      <c r="L13" s="170"/>
      <c r="M13" s="171"/>
      <c r="N13" s="245"/>
      <c r="O13" s="246"/>
      <c r="P13" s="247"/>
      <c r="Q13" s="246"/>
      <c r="R13" s="247"/>
      <c r="S13" s="246"/>
      <c r="T13" s="277"/>
    </row>
    <row r="14" spans="1:25" ht="15.9" customHeight="1" x14ac:dyDescent="0.3">
      <c r="A14" s="231"/>
      <c r="B14" s="188" t="str">
        <f>IFERROR(INDEX(Data!$B$2:$B$28,MATCH(C14,Data!$A$2:$A$28,0)),"")</f>
        <v/>
      </c>
      <c r="C14" s="232"/>
      <c r="D14" s="232"/>
      <c r="E14" s="317"/>
      <c r="F14" s="305"/>
      <c r="G14" s="168"/>
      <c r="H14" s="169"/>
      <c r="I14" s="168"/>
      <c r="J14" s="169"/>
      <c r="K14" s="167"/>
      <c r="L14" s="170"/>
      <c r="M14" s="171"/>
      <c r="N14" s="245"/>
      <c r="O14" s="246"/>
      <c r="P14" s="247"/>
      <c r="Q14" s="246"/>
      <c r="R14" s="247"/>
      <c r="S14" s="246"/>
      <c r="T14" s="277"/>
    </row>
    <row r="15" spans="1:25" ht="15.9" customHeight="1" x14ac:dyDescent="0.3">
      <c r="A15" s="231"/>
      <c r="B15" s="188" t="str">
        <f>IFERROR(INDEX(Data!$B$2:$B$28,MATCH(C15,Data!$A$2:$A$28,0)),"")</f>
        <v/>
      </c>
      <c r="C15" s="232"/>
      <c r="D15" s="232"/>
      <c r="E15" s="317"/>
      <c r="F15" s="305"/>
      <c r="G15" s="168"/>
      <c r="H15" s="169"/>
      <c r="I15" s="168"/>
      <c r="J15" s="169"/>
      <c r="K15" s="167"/>
      <c r="L15" s="170"/>
      <c r="M15" s="171"/>
      <c r="N15" s="245"/>
      <c r="O15" s="246"/>
      <c r="P15" s="247"/>
      <c r="Q15" s="246"/>
      <c r="R15" s="247"/>
      <c r="S15" s="246"/>
      <c r="T15" s="277"/>
    </row>
    <row r="16" spans="1:25" ht="15.9" customHeight="1" x14ac:dyDescent="0.3">
      <c r="A16" s="231"/>
      <c r="B16" s="188" t="str">
        <f>IFERROR(INDEX(Data!$B$2:$B$28,MATCH(C16,Data!$A$2:$A$28,0)),"")</f>
        <v/>
      </c>
      <c r="C16" s="232"/>
      <c r="D16" s="232"/>
      <c r="E16" s="317"/>
      <c r="F16" s="305"/>
      <c r="G16" s="168"/>
      <c r="H16" s="169"/>
      <c r="I16" s="168"/>
      <c r="J16" s="169"/>
      <c r="K16" s="167"/>
      <c r="L16" s="170"/>
      <c r="M16" s="171"/>
      <c r="N16" s="245"/>
      <c r="O16" s="246"/>
      <c r="P16" s="247"/>
      <c r="Q16" s="246"/>
      <c r="R16" s="247"/>
      <c r="S16" s="246"/>
      <c r="T16" s="277"/>
    </row>
    <row r="17" spans="1:20" ht="15.9" customHeight="1" x14ac:dyDescent="0.3">
      <c r="A17" s="231"/>
      <c r="B17" s="188" t="str">
        <f>IFERROR(INDEX(Data!$B$2:$B$28,MATCH(C17,Data!$A$2:$A$28,0)),"")</f>
        <v/>
      </c>
      <c r="C17" s="232"/>
      <c r="D17" s="232"/>
      <c r="E17" s="317"/>
      <c r="F17" s="305"/>
      <c r="G17" s="168"/>
      <c r="H17" s="169"/>
      <c r="I17" s="168"/>
      <c r="J17" s="169"/>
      <c r="K17" s="167"/>
      <c r="L17" s="170"/>
      <c r="M17" s="171"/>
      <c r="N17" s="245"/>
      <c r="O17" s="246"/>
      <c r="P17" s="247"/>
      <c r="Q17" s="246"/>
      <c r="R17" s="247"/>
      <c r="S17" s="246"/>
      <c r="T17" s="277"/>
    </row>
    <row r="18" spans="1:20" ht="15.9" customHeight="1" x14ac:dyDescent="0.3">
      <c r="A18" s="231"/>
      <c r="B18" s="188" t="str">
        <f>IFERROR(INDEX(Data!$B$2:$B$28,MATCH(C18,Data!$A$2:$A$28,0)),"")</f>
        <v/>
      </c>
      <c r="C18" s="232"/>
      <c r="D18" s="232"/>
      <c r="E18" s="317"/>
      <c r="F18" s="305"/>
      <c r="G18" s="168"/>
      <c r="H18" s="169"/>
      <c r="I18" s="168"/>
      <c r="J18" s="169"/>
      <c r="K18" s="167"/>
      <c r="L18" s="170"/>
      <c r="M18" s="171"/>
      <c r="N18" s="245"/>
      <c r="O18" s="246"/>
      <c r="P18" s="247"/>
      <c r="Q18" s="246"/>
      <c r="R18" s="247"/>
      <c r="S18" s="246"/>
      <c r="T18" s="277"/>
    </row>
    <row r="19" spans="1:20" ht="15.9" customHeight="1" x14ac:dyDescent="0.3">
      <c r="A19" s="231"/>
      <c r="B19" s="188" t="str">
        <f>IFERROR(INDEX(Data!$B$2:$B$28,MATCH(C19,Data!$A$2:$A$28,0)),"")</f>
        <v/>
      </c>
      <c r="C19" s="232"/>
      <c r="D19" s="232"/>
      <c r="E19" s="317"/>
      <c r="F19" s="305"/>
      <c r="G19" s="168"/>
      <c r="H19" s="169"/>
      <c r="I19" s="168"/>
      <c r="J19" s="169"/>
      <c r="K19" s="167"/>
      <c r="L19" s="170"/>
      <c r="M19" s="171"/>
      <c r="N19" s="245"/>
      <c r="O19" s="246"/>
      <c r="P19" s="247"/>
      <c r="Q19" s="246"/>
      <c r="R19" s="247"/>
      <c r="S19" s="246"/>
      <c r="T19" s="277"/>
    </row>
    <row r="20" spans="1:20" ht="15.9" customHeight="1" x14ac:dyDescent="0.3">
      <c r="A20" s="231"/>
      <c r="B20" s="188" t="str">
        <f>IFERROR(INDEX(Data!$B$2:$B$28,MATCH(C20,Data!$A$2:$A$28,0)),"")</f>
        <v/>
      </c>
      <c r="C20" s="232"/>
      <c r="D20" s="232"/>
      <c r="E20" s="317"/>
      <c r="F20" s="305"/>
      <c r="G20" s="168"/>
      <c r="H20" s="169"/>
      <c r="I20" s="168"/>
      <c r="J20" s="169"/>
      <c r="K20" s="167"/>
      <c r="L20" s="170"/>
      <c r="M20" s="171"/>
      <c r="N20" s="245"/>
      <c r="O20" s="246"/>
      <c r="P20" s="247"/>
      <c r="Q20" s="246"/>
      <c r="R20" s="247"/>
      <c r="S20" s="246"/>
      <c r="T20" s="277"/>
    </row>
    <row r="21" spans="1:20" ht="15.9" customHeight="1" x14ac:dyDescent="0.3">
      <c r="A21" s="231"/>
      <c r="B21" s="188" t="str">
        <f>IFERROR(INDEX(Data!$B$2:$B$28,MATCH(C21,Data!$A$2:$A$28,0)),"")</f>
        <v/>
      </c>
      <c r="C21" s="232"/>
      <c r="D21" s="232"/>
      <c r="E21" s="317"/>
      <c r="F21" s="305"/>
      <c r="G21" s="168"/>
      <c r="H21" s="169"/>
      <c r="I21" s="168"/>
      <c r="J21" s="169"/>
      <c r="K21" s="167"/>
      <c r="L21" s="170"/>
      <c r="M21" s="171"/>
      <c r="N21" s="245"/>
      <c r="O21" s="246"/>
      <c r="P21" s="247"/>
      <c r="Q21" s="246"/>
      <c r="R21" s="247"/>
      <c r="S21" s="246"/>
      <c r="T21" s="277"/>
    </row>
    <row r="22" spans="1:20" ht="15.9" customHeight="1" x14ac:dyDescent="0.3">
      <c r="A22" s="231"/>
      <c r="B22" s="188" t="str">
        <f>IFERROR(INDEX(Data!$B$2:$B$28,MATCH(C22,Data!$A$2:$A$28,0)),"")</f>
        <v/>
      </c>
      <c r="C22" s="232"/>
      <c r="D22" s="232"/>
      <c r="E22" s="317"/>
      <c r="F22" s="305"/>
      <c r="G22" s="168"/>
      <c r="H22" s="169"/>
      <c r="I22" s="168"/>
      <c r="J22" s="169"/>
      <c r="K22" s="167"/>
      <c r="L22" s="170"/>
      <c r="M22" s="171"/>
      <c r="N22" s="245"/>
      <c r="O22" s="246"/>
      <c r="P22" s="247"/>
      <c r="Q22" s="246"/>
      <c r="R22" s="247"/>
      <c r="S22" s="246"/>
      <c r="T22" s="277"/>
    </row>
    <row r="23" spans="1:20" ht="15.9" customHeight="1" x14ac:dyDescent="0.3">
      <c r="A23" s="231"/>
      <c r="B23" s="188" t="str">
        <f>IFERROR(INDEX(Data!$B$2:$B$28,MATCH(C23,Data!$A$2:$A$28,0)),"")</f>
        <v/>
      </c>
      <c r="C23" s="232"/>
      <c r="D23" s="232"/>
      <c r="E23" s="317"/>
      <c r="F23" s="305"/>
      <c r="G23" s="168"/>
      <c r="H23" s="169"/>
      <c r="I23" s="168"/>
      <c r="J23" s="169"/>
      <c r="K23" s="167"/>
      <c r="L23" s="170"/>
      <c r="M23" s="171"/>
      <c r="N23" s="245"/>
      <c r="O23" s="246"/>
      <c r="P23" s="247"/>
      <c r="Q23" s="246"/>
      <c r="R23" s="247"/>
      <c r="S23" s="246"/>
      <c r="T23" s="277"/>
    </row>
    <row r="24" spans="1:20" ht="15.9" customHeight="1" x14ac:dyDescent="0.3">
      <c r="A24" s="231"/>
      <c r="B24" s="188" t="str">
        <f>IFERROR(INDEX(Data!$B$2:$B$28,MATCH(C24,Data!$A$2:$A$28,0)),"")</f>
        <v/>
      </c>
      <c r="C24" s="232"/>
      <c r="D24" s="232"/>
      <c r="E24" s="317"/>
      <c r="F24" s="305"/>
      <c r="G24" s="168"/>
      <c r="H24" s="169"/>
      <c r="I24" s="168"/>
      <c r="J24" s="169"/>
      <c r="K24" s="167"/>
      <c r="L24" s="170"/>
      <c r="M24" s="171"/>
      <c r="N24" s="245"/>
      <c r="O24" s="246"/>
      <c r="P24" s="247"/>
      <c r="Q24" s="246"/>
      <c r="R24" s="247"/>
      <c r="S24" s="246"/>
      <c r="T24" s="277"/>
    </row>
    <row r="25" spans="1:20" ht="15.9" customHeight="1" x14ac:dyDescent="0.3">
      <c r="A25" s="231"/>
      <c r="B25" s="188" t="str">
        <f>IFERROR(INDEX(Data!$B$2:$B$28,MATCH(C25,Data!$A$2:$A$28,0)),"")</f>
        <v/>
      </c>
      <c r="C25" s="232"/>
      <c r="D25" s="232"/>
      <c r="E25" s="317"/>
      <c r="F25" s="305"/>
      <c r="G25" s="168"/>
      <c r="H25" s="169"/>
      <c r="I25" s="168"/>
      <c r="J25" s="169"/>
      <c r="K25" s="167"/>
      <c r="L25" s="170"/>
      <c r="M25" s="171"/>
      <c r="N25" s="245"/>
      <c r="O25" s="246"/>
      <c r="P25" s="247"/>
      <c r="Q25" s="246"/>
      <c r="R25" s="247"/>
      <c r="S25" s="246"/>
      <c r="T25" s="277"/>
    </row>
    <row r="26" spans="1:20" ht="15.9" customHeight="1" x14ac:dyDescent="0.3">
      <c r="A26" s="231"/>
      <c r="B26" s="188" t="str">
        <f>IFERROR(INDEX(Data!$B$2:$B$28,MATCH(C26,Data!$A$2:$A$28,0)),"")</f>
        <v/>
      </c>
      <c r="C26" s="232"/>
      <c r="D26" s="232"/>
      <c r="E26" s="317"/>
      <c r="F26" s="305"/>
      <c r="G26" s="168"/>
      <c r="H26" s="169"/>
      <c r="I26" s="168"/>
      <c r="J26" s="169"/>
      <c r="K26" s="167"/>
      <c r="L26" s="170"/>
      <c r="M26" s="171"/>
      <c r="N26" s="245"/>
      <c r="O26" s="246"/>
      <c r="P26" s="247"/>
      <c r="Q26" s="246"/>
      <c r="R26" s="247"/>
      <c r="S26" s="246"/>
      <c r="T26" s="277"/>
    </row>
    <row r="27" spans="1:20" ht="15.9" customHeight="1" x14ac:dyDescent="0.3">
      <c r="A27" s="231"/>
      <c r="B27" s="188" t="str">
        <f>IFERROR(INDEX(Data!$B$2:$B$28,MATCH(C27,Data!$A$2:$A$28,0)),"")</f>
        <v/>
      </c>
      <c r="C27" s="232"/>
      <c r="D27" s="232"/>
      <c r="E27" s="317"/>
      <c r="F27" s="305"/>
      <c r="G27" s="168"/>
      <c r="H27" s="169"/>
      <c r="I27" s="168"/>
      <c r="J27" s="169"/>
      <c r="K27" s="167"/>
      <c r="L27" s="170"/>
      <c r="M27" s="171"/>
      <c r="N27" s="245"/>
      <c r="O27" s="246"/>
      <c r="P27" s="247"/>
      <c r="Q27" s="246"/>
      <c r="R27" s="247"/>
      <c r="S27" s="246"/>
      <c r="T27" s="277"/>
    </row>
    <row r="28" spans="1:20" ht="15.9" customHeight="1" x14ac:dyDescent="0.3">
      <c r="A28" s="231"/>
      <c r="B28" s="188" t="str">
        <f>IFERROR(INDEX(Data!$B$2:$B$28,MATCH(C28,Data!$A$2:$A$28,0)),"")</f>
        <v/>
      </c>
      <c r="C28" s="232"/>
      <c r="D28" s="232"/>
      <c r="E28" s="317"/>
      <c r="F28" s="305"/>
      <c r="G28" s="168"/>
      <c r="H28" s="169"/>
      <c r="I28" s="168"/>
      <c r="J28" s="169"/>
      <c r="K28" s="167"/>
      <c r="L28" s="170"/>
      <c r="M28" s="171"/>
      <c r="N28" s="245"/>
      <c r="O28" s="246"/>
      <c r="P28" s="247"/>
      <c r="Q28" s="246"/>
      <c r="R28" s="247"/>
      <c r="S28" s="246"/>
      <c r="T28" s="277"/>
    </row>
    <row r="29" spans="1:20" ht="15.9" customHeight="1" x14ac:dyDescent="0.3">
      <c r="A29" s="231"/>
      <c r="B29" s="188" t="str">
        <f>IFERROR(INDEX(Data!$B$2:$B$28,MATCH(C29,Data!$A$2:$A$28,0)),"")</f>
        <v/>
      </c>
      <c r="C29" s="232"/>
      <c r="D29" s="232"/>
      <c r="E29" s="317"/>
      <c r="F29" s="305"/>
      <c r="G29" s="168"/>
      <c r="H29" s="169"/>
      <c r="I29" s="168"/>
      <c r="J29" s="169"/>
      <c r="K29" s="167"/>
      <c r="L29" s="170"/>
      <c r="M29" s="171"/>
      <c r="N29" s="245"/>
      <c r="O29" s="246"/>
      <c r="P29" s="247"/>
      <c r="Q29" s="246"/>
      <c r="R29" s="247"/>
      <c r="S29" s="246"/>
      <c r="T29" s="277"/>
    </row>
    <row r="30" spans="1:20" ht="15.9" customHeight="1" x14ac:dyDescent="0.3">
      <c r="A30" s="231"/>
      <c r="B30" s="188" t="str">
        <f>IFERROR(INDEX(Data!$B$2:$B$28,MATCH(C30,Data!$A$2:$A$28,0)),"")</f>
        <v/>
      </c>
      <c r="C30" s="232"/>
      <c r="D30" s="232"/>
      <c r="E30" s="317"/>
      <c r="F30" s="305"/>
      <c r="G30" s="168"/>
      <c r="H30" s="169"/>
      <c r="I30" s="168"/>
      <c r="J30" s="169"/>
      <c r="K30" s="167"/>
      <c r="L30" s="170"/>
      <c r="M30" s="171"/>
      <c r="N30" s="245"/>
      <c r="O30" s="246"/>
      <c r="P30" s="247"/>
      <c r="Q30" s="246"/>
      <c r="R30" s="247"/>
      <c r="S30" s="246"/>
      <c r="T30" s="277"/>
    </row>
    <row r="31" spans="1:20" ht="15.9" customHeight="1" x14ac:dyDescent="0.3">
      <c r="A31" s="231"/>
      <c r="B31" s="188" t="str">
        <f>IFERROR(INDEX(Data!$B$2:$B$28,MATCH(C31,Data!$A$2:$A$28,0)),"")</f>
        <v/>
      </c>
      <c r="C31" s="232"/>
      <c r="D31" s="232"/>
      <c r="E31" s="317"/>
      <c r="F31" s="305"/>
      <c r="G31" s="168"/>
      <c r="H31" s="169"/>
      <c r="I31" s="168"/>
      <c r="J31" s="169"/>
      <c r="K31" s="167"/>
      <c r="L31" s="170"/>
      <c r="M31" s="171"/>
      <c r="N31" s="245"/>
      <c r="O31" s="246"/>
      <c r="P31" s="247"/>
      <c r="Q31" s="246"/>
      <c r="R31" s="247"/>
      <c r="S31" s="246"/>
      <c r="T31" s="277"/>
    </row>
    <row r="32" spans="1:20" ht="15.9" customHeight="1" x14ac:dyDescent="0.3">
      <c r="A32" s="231"/>
      <c r="B32" s="188" t="str">
        <f>IFERROR(INDEX(Data!$B$2:$B$28,MATCH(C32,Data!$A$2:$A$28,0)),"")</f>
        <v/>
      </c>
      <c r="C32" s="232"/>
      <c r="D32" s="232"/>
      <c r="E32" s="317"/>
      <c r="F32" s="305"/>
      <c r="G32" s="168"/>
      <c r="H32" s="169"/>
      <c r="I32" s="168"/>
      <c r="J32" s="169"/>
      <c r="K32" s="167"/>
      <c r="L32" s="170"/>
      <c r="M32" s="171"/>
      <c r="N32" s="245"/>
      <c r="O32" s="246"/>
      <c r="P32" s="247"/>
      <c r="Q32" s="246"/>
      <c r="R32" s="247"/>
      <c r="S32" s="246"/>
      <c r="T32" s="277"/>
    </row>
    <row r="33" spans="1:20" ht="15.9" customHeight="1" x14ac:dyDescent="0.3">
      <c r="A33" s="231"/>
      <c r="B33" s="188" t="str">
        <f>IFERROR(INDEX(Data!$B$2:$B$28,MATCH(C33,Data!$A$2:$A$28,0)),"")</f>
        <v/>
      </c>
      <c r="C33" s="232"/>
      <c r="D33" s="232"/>
      <c r="E33" s="317"/>
      <c r="F33" s="305"/>
      <c r="G33" s="168"/>
      <c r="H33" s="169"/>
      <c r="I33" s="168"/>
      <c r="J33" s="169"/>
      <c r="K33" s="167"/>
      <c r="L33" s="170"/>
      <c r="M33" s="171"/>
      <c r="N33" s="245"/>
      <c r="O33" s="246"/>
      <c r="P33" s="247"/>
      <c r="Q33" s="246"/>
      <c r="R33" s="247"/>
      <c r="S33" s="246"/>
      <c r="T33" s="277"/>
    </row>
    <row r="34" spans="1:20" ht="15.9" customHeight="1" x14ac:dyDescent="0.3">
      <c r="A34" s="231"/>
      <c r="B34" s="188"/>
      <c r="C34" s="232"/>
      <c r="D34" s="232"/>
      <c r="E34" s="317"/>
      <c r="F34" s="305"/>
      <c r="G34" s="173"/>
      <c r="H34" s="169"/>
      <c r="I34" s="168"/>
      <c r="J34" s="169"/>
      <c r="K34" s="167"/>
      <c r="L34" s="170"/>
      <c r="M34" s="171"/>
      <c r="N34" s="245"/>
      <c r="O34" s="246"/>
      <c r="P34" s="247"/>
      <c r="Q34" s="246"/>
      <c r="R34" s="247"/>
      <c r="S34" s="246"/>
      <c r="T34" s="277"/>
    </row>
    <row r="35" spans="1:20" ht="15.9" customHeight="1" x14ac:dyDescent="0.3">
      <c r="A35" s="231"/>
      <c r="B35" s="188"/>
      <c r="C35" s="232"/>
      <c r="D35" s="232"/>
      <c r="E35" s="317"/>
      <c r="F35" s="305"/>
      <c r="G35" s="173"/>
      <c r="H35" s="169"/>
      <c r="I35" s="168"/>
      <c r="J35" s="169"/>
      <c r="K35" s="167"/>
      <c r="L35" s="170"/>
      <c r="M35" s="171"/>
      <c r="N35" s="245"/>
      <c r="O35" s="246"/>
      <c r="P35" s="247"/>
      <c r="Q35" s="246"/>
      <c r="R35" s="247"/>
      <c r="S35" s="246"/>
      <c r="T35" s="277"/>
    </row>
    <row r="36" spans="1:20" ht="15.9" customHeight="1" x14ac:dyDescent="0.3">
      <c r="A36" s="261"/>
      <c r="B36" s="188" t="str">
        <f>IFERROR(INDEX(Data!$B$2:$B$28,MATCH(C36,Data!$A$2:$A$28,0)),"")</f>
        <v/>
      </c>
      <c r="C36" s="272"/>
      <c r="D36" s="272"/>
      <c r="E36" s="317"/>
      <c r="F36" s="257"/>
      <c r="G36" s="250"/>
      <c r="H36" s="248"/>
      <c r="I36" s="241"/>
      <c r="J36" s="242"/>
      <c r="K36" s="240"/>
      <c r="L36" s="243"/>
      <c r="M36" s="244"/>
      <c r="N36" s="245"/>
      <c r="O36" s="246"/>
      <c r="P36" s="247"/>
      <c r="Q36" s="246"/>
      <c r="R36" s="247"/>
      <c r="S36" s="246"/>
      <c r="T36" s="277"/>
    </row>
    <row r="37" spans="1:20" ht="15.9" customHeight="1" x14ac:dyDescent="0.3">
      <c r="A37" s="261"/>
      <c r="B37" s="188" t="str">
        <f>IFERROR(INDEX(Data!$B$2:$B$28,MATCH(C37,Data!$A$2:$A$28,0)),"")</f>
        <v/>
      </c>
      <c r="C37" s="272"/>
      <c r="D37" s="272"/>
      <c r="E37" s="317"/>
      <c r="F37" s="257"/>
      <c r="G37" s="250"/>
      <c r="H37" s="248"/>
      <c r="I37" s="241"/>
      <c r="J37" s="242"/>
      <c r="K37" s="240"/>
      <c r="L37" s="243"/>
      <c r="M37" s="244"/>
      <c r="N37" s="245"/>
      <c r="O37" s="246"/>
      <c r="P37" s="247"/>
      <c r="Q37" s="246"/>
      <c r="R37" s="247"/>
      <c r="S37" s="246"/>
      <c r="T37" s="277"/>
    </row>
    <row r="38" spans="1:20" ht="15.9" customHeight="1" thickBot="1" x14ac:dyDescent="0.35">
      <c r="A38" s="482"/>
      <c r="B38" s="483"/>
      <c r="C38" s="484"/>
      <c r="D38" s="503" t="s">
        <v>27</v>
      </c>
      <c r="E38" s="484"/>
      <c r="F38" s="306">
        <f>SUM(F7:F36)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251"/>
      <c r="K38" s="252"/>
      <c r="L38" s="253"/>
      <c r="M38" s="254"/>
      <c r="N38" s="259"/>
      <c r="O38" s="260"/>
      <c r="P38" s="260"/>
      <c r="Q38" s="260"/>
      <c r="R38" s="260"/>
      <c r="S38" s="260"/>
      <c r="T38" s="260"/>
    </row>
    <row r="39" spans="1:20" ht="15.9" customHeight="1" thickBot="1" x14ac:dyDescent="0.35">
      <c r="A39" s="273"/>
      <c r="B39" s="274"/>
      <c r="C39" s="275"/>
      <c r="D39" s="506" t="s">
        <v>28</v>
      </c>
      <c r="E39" s="481"/>
      <c r="F39" s="500">
        <f>SUM(F6+F38-G38)</f>
        <v>1650.5100000000002</v>
      </c>
      <c r="G39" s="502"/>
      <c r="H39" s="500">
        <f>SUM(H6+H38-I38)</f>
        <v>144.73000000000002</v>
      </c>
      <c r="I39" s="502"/>
      <c r="J39" s="182">
        <f>SUM(J7:J36)</f>
        <v>0</v>
      </c>
      <c r="K39" s="182">
        <f>SUM(K7:K36)</f>
        <v>0</v>
      </c>
      <c r="L39" s="182">
        <f>SUM(L7:L36)</f>
        <v>0</v>
      </c>
      <c r="M39" s="182">
        <f>SUM(M7:M36)</f>
        <v>0</v>
      </c>
      <c r="N39" s="206">
        <f t="shared" ref="N39:T39" si="0">SUM(N7:N37)</f>
        <v>0</v>
      </c>
      <c r="O39" s="206">
        <f t="shared" si="0"/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0</v>
      </c>
      <c r="T39" s="278">
        <f t="shared" si="0"/>
        <v>0</v>
      </c>
    </row>
    <row r="40" spans="1:20" ht="15.9" customHeight="1" x14ac:dyDescent="0.3"/>
    <row r="41" spans="1:20" ht="15.9" customHeight="1" x14ac:dyDescent="0.3"/>
    <row r="42" spans="1:20" ht="15.9" customHeight="1" x14ac:dyDescent="0.3"/>
    <row r="43" spans="1:20" ht="15.9" customHeight="1" x14ac:dyDescent="0.3"/>
    <row r="44" spans="1:20" ht="15.9" customHeight="1" x14ac:dyDescent="0.3"/>
  </sheetData>
  <mergeCells count="17">
    <mergeCell ref="D39:E39"/>
    <mergeCell ref="N4:T4"/>
    <mergeCell ref="K4:M4"/>
    <mergeCell ref="A38:C38"/>
    <mergeCell ref="H39:I39"/>
    <mergeCell ref="F39:G39"/>
    <mergeCell ref="F5:G5"/>
    <mergeCell ref="H5:I5"/>
    <mergeCell ref="F6:G6"/>
    <mergeCell ref="H6:I6"/>
    <mergeCell ref="A4:A5"/>
    <mergeCell ref="B4:B5"/>
    <mergeCell ref="C4:C5"/>
    <mergeCell ref="D4:D5"/>
    <mergeCell ref="F4:I4"/>
    <mergeCell ref="E4:E5"/>
    <mergeCell ref="D38:E38"/>
  </mergeCells>
  <conditionalFormatting sqref="A7:C7 A13:D35 C9:D11 C8 A8:B12 G7:M35">
    <cfRule type="expression" dxfId="96" priority="23">
      <formula>MOD(ROW(),2)</formula>
    </cfRule>
  </conditionalFormatting>
  <conditionalFormatting sqref="D8">
    <cfRule type="expression" dxfId="95" priority="22">
      <formula>MOD(ROW(),2)</formula>
    </cfRule>
  </conditionalFormatting>
  <conditionalFormatting sqref="C12">
    <cfRule type="expression" dxfId="94" priority="20">
      <formula>MOD(ROW(),2)</formula>
    </cfRule>
  </conditionalFormatting>
  <conditionalFormatting sqref="D12">
    <cfRule type="expression" dxfId="93" priority="19">
      <formula>MOD(ROW(),2)</formula>
    </cfRule>
  </conditionalFormatting>
  <conditionalFormatting sqref="N7:T11 N13:T35">
    <cfRule type="expression" dxfId="92" priority="18">
      <formula>MOD(ROW(),2)</formula>
    </cfRule>
  </conditionalFormatting>
  <conditionalFormatting sqref="N12:T12">
    <cfRule type="expression" dxfId="91" priority="17">
      <formula>MOD(ROW(),2)</formula>
    </cfRule>
  </conditionalFormatting>
  <conditionalFormatting sqref="A36:D37 G36:M37">
    <cfRule type="expression" dxfId="90" priority="16">
      <formula>MOD(ROW(),2)</formula>
    </cfRule>
  </conditionalFormatting>
  <conditionalFormatting sqref="N36:T37">
    <cfRule type="expression" dxfId="89" priority="15">
      <formula>MOD(ROW(),2)</formula>
    </cfRule>
  </conditionalFormatting>
  <conditionalFormatting sqref="D7">
    <cfRule type="expression" dxfId="88" priority="14">
      <formula>MOD(ROW(),2)</formula>
    </cfRule>
  </conditionalFormatting>
  <conditionalFormatting sqref="F7:F9 F11:F35">
    <cfRule type="expression" dxfId="87" priority="13">
      <formula>MOD(ROW(),2)</formula>
    </cfRule>
  </conditionalFormatting>
  <conditionalFormatting sqref="F36:F37">
    <cfRule type="expression" dxfId="86" priority="12">
      <formula>MOD(ROW(),2)</formula>
    </cfRule>
  </conditionalFormatting>
  <conditionalFormatting sqref="E11:E27 E32:E37">
    <cfRule type="expression" dxfId="85" priority="6">
      <formula>MOD(ROW(),2)</formula>
    </cfRule>
  </conditionalFormatting>
  <conditionalFormatting sqref="E10">
    <cfRule type="expression" dxfId="84" priority="5">
      <formula>MOD(ROW(),2)</formula>
    </cfRule>
  </conditionalFormatting>
  <conditionalFormatting sqref="E9">
    <cfRule type="expression" dxfId="83" priority="4">
      <formula>MOD(ROW(),2)</formula>
    </cfRule>
  </conditionalFormatting>
  <conditionalFormatting sqref="E8">
    <cfRule type="expression" dxfId="82" priority="3">
      <formula>MOD(ROW(),2)</formula>
    </cfRule>
  </conditionalFormatting>
  <conditionalFormatting sqref="E28:E31">
    <cfRule type="expression" dxfId="81" priority="2">
      <formula>MOD(ROW(),2)</formula>
    </cfRule>
  </conditionalFormatting>
  <conditionalFormatting sqref="E7">
    <cfRule type="expression" dxfId="80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44"/>
  <sheetViews>
    <sheetView workbookViewId="0">
      <pane ySplit="5" topLeftCell="A6" activePane="bottomLeft" state="frozen"/>
      <selection pane="bottomLeft"/>
    </sheetView>
  </sheetViews>
  <sheetFormatPr baseColWidth="10" defaultColWidth="11.44140625" defaultRowHeight="15.6" x14ac:dyDescent="0.3"/>
  <cols>
    <col min="1" max="1" width="11.88671875" style="191" bestFit="1" customWidth="1"/>
    <col min="2" max="2" width="11.88671875" style="133" bestFit="1" customWidth="1"/>
    <col min="3" max="3" width="39.109375" style="192" bestFit="1" customWidth="1"/>
    <col min="4" max="4" width="39.33203125" style="133" bestFit="1" customWidth="1"/>
    <col min="5" max="5" width="3.5546875" style="135" customWidth="1"/>
    <col min="6" max="9" width="10.6640625" style="133" customWidth="1"/>
    <col min="10" max="13" width="11.44140625" style="133"/>
    <col min="14" max="15" width="10.6640625" style="135" customWidth="1"/>
    <col min="16" max="16" width="14.33203125" style="135" bestFit="1" customWidth="1"/>
    <col min="17" max="17" width="11.5546875" style="135" bestFit="1" customWidth="1"/>
    <col min="18" max="18" width="10.6640625" style="135" customWidth="1"/>
    <col min="19" max="19" width="9.6640625" style="135" customWidth="1"/>
    <col min="20" max="20" width="10.33203125" style="135" bestFit="1" customWidth="1"/>
    <col min="21" max="25" width="11.44140625" style="192"/>
    <col min="26" max="16384" width="11.44140625" style="133"/>
  </cols>
  <sheetData>
    <row r="1" spans="1:25" ht="33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" x14ac:dyDescent="0.3">
      <c r="A2" s="157"/>
      <c r="B2" s="159" t="s">
        <v>15</v>
      </c>
      <c r="C2" s="156" t="str">
        <f ca="1">MID(CELL("filename",A1),FIND("]",CELL("filename",A1))+1,32)</f>
        <v>Mai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08"/>
      <c r="O2" s="208"/>
    </row>
    <row r="3" spans="1:25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3"/>
      <c r="N4" s="497" t="s">
        <v>18</v>
      </c>
      <c r="O4" s="498"/>
      <c r="P4" s="498"/>
      <c r="Q4" s="498"/>
      <c r="R4" s="498"/>
      <c r="S4" s="498"/>
      <c r="T4" s="521"/>
    </row>
    <row r="5" spans="1:25" s="142" customFormat="1" ht="32.25" customHeight="1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163" t="s">
        <v>69</v>
      </c>
      <c r="N5" s="213" t="s">
        <v>26</v>
      </c>
      <c r="O5" s="214" t="s">
        <v>9</v>
      </c>
      <c r="P5" s="215" t="s">
        <v>86</v>
      </c>
      <c r="Q5" s="216" t="s">
        <v>8</v>
      </c>
      <c r="R5" s="217" t="s">
        <v>4</v>
      </c>
      <c r="S5" s="218" t="s">
        <v>6</v>
      </c>
      <c r="T5" s="214" t="s">
        <v>13</v>
      </c>
      <c r="U5" s="135"/>
      <c r="V5" s="135"/>
      <c r="W5" s="135"/>
      <c r="X5" s="135"/>
      <c r="Y5" s="135"/>
    </row>
    <row r="6" spans="1:25" ht="15.9" customHeight="1" thickBot="1" x14ac:dyDescent="0.35">
      <c r="A6" s="230"/>
      <c r="B6" s="185"/>
      <c r="C6" s="186"/>
      <c r="D6" s="186"/>
      <c r="E6" s="186"/>
      <c r="F6" s="524">
        <f>'Avril 2024'!F39:G39</f>
        <v>1650.5100000000002</v>
      </c>
      <c r="G6" s="518"/>
      <c r="H6" s="519">
        <f>'Avril 2024'!H39:I39</f>
        <v>144.73000000000002</v>
      </c>
      <c r="I6" s="520"/>
      <c r="J6" s="164"/>
      <c r="K6" s="165"/>
      <c r="L6" s="166"/>
      <c r="M6" s="187"/>
      <c r="N6" s="236"/>
      <c r="O6" s="237"/>
      <c r="P6" s="238"/>
      <c r="Q6" s="237"/>
      <c r="R6" s="238"/>
      <c r="S6" s="237"/>
      <c r="T6" s="276"/>
    </row>
    <row r="7" spans="1:25" ht="15.9" customHeight="1" x14ac:dyDescent="0.3">
      <c r="A7" s="231"/>
      <c r="B7" s="188" t="str">
        <f>IFERROR(INDEX(Data!$B$2:$B$28,MATCH(C7,Data!$A$2:$A$28,0)),"")</f>
        <v/>
      </c>
      <c r="C7" s="232"/>
      <c r="D7" s="272"/>
      <c r="E7" s="318"/>
      <c r="F7" s="172"/>
      <c r="G7" s="264"/>
      <c r="H7" s="268"/>
      <c r="I7" s="264"/>
      <c r="J7" s="169"/>
      <c r="K7" s="167"/>
      <c r="L7" s="170"/>
      <c r="M7" s="171"/>
      <c r="N7" s="245"/>
      <c r="O7" s="246"/>
      <c r="P7" s="247"/>
      <c r="Q7" s="246"/>
      <c r="R7" s="247"/>
      <c r="S7" s="246"/>
      <c r="T7" s="277"/>
    </row>
    <row r="8" spans="1:25" ht="15.9" customHeight="1" x14ac:dyDescent="0.3">
      <c r="A8" s="231"/>
      <c r="B8" s="188" t="str">
        <f>IFERROR(INDEX(Data!$B$2:$B$28,MATCH(C8,Data!$A$2:$A$28,0)),"")</f>
        <v/>
      </c>
      <c r="C8" s="232"/>
      <c r="D8" s="256"/>
      <c r="E8" s="317"/>
      <c r="F8" s="172"/>
      <c r="G8" s="168"/>
      <c r="H8" s="169"/>
      <c r="I8" s="168"/>
      <c r="J8" s="169"/>
      <c r="K8" s="167"/>
      <c r="L8" s="170"/>
      <c r="M8" s="171"/>
      <c r="N8" s="245"/>
      <c r="O8" s="246"/>
      <c r="P8" s="247"/>
      <c r="Q8" s="246"/>
      <c r="R8" s="247"/>
      <c r="S8" s="246"/>
      <c r="T8" s="277"/>
    </row>
    <row r="9" spans="1:25" ht="15.9" customHeight="1" x14ac:dyDescent="0.3">
      <c r="A9" s="231"/>
      <c r="B9" s="188" t="str">
        <f>IFERROR(INDEX(Data!$B$2:$B$28,MATCH(C9,Data!$A$2:$A$28,0)),"")</f>
        <v/>
      </c>
      <c r="C9" s="232"/>
      <c r="D9" s="256"/>
      <c r="E9" s="318"/>
      <c r="F9" s="172"/>
      <c r="G9" s="168"/>
      <c r="H9" s="169"/>
      <c r="I9" s="168"/>
      <c r="J9" s="169"/>
      <c r="K9" s="167"/>
      <c r="L9" s="170"/>
      <c r="M9" s="171"/>
      <c r="N9" s="245"/>
      <c r="O9" s="246"/>
      <c r="P9" s="247"/>
      <c r="Q9" s="246"/>
      <c r="R9" s="247"/>
      <c r="S9" s="246"/>
      <c r="T9" s="277"/>
    </row>
    <row r="10" spans="1:25" ht="15.9" customHeight="1" x14ac:dyDescent="0.3">
      <c r="A10" s="231"/>
      <c r="B10" s="188" t="str">
        <f>IFERROR(INDEX(Data!$B$2:$B$28,MATCH(C10,Data!$A$2:$A$28,0)),"")</f>
        <v/>
      </c>
      <c r="C10" s="232"/>
      <c r="D10" s="232"/>
      <c r="E10" s="318"/>
      <c r="F10" s="172"/>
      <c r="G10" s="168"/>
      <c r="H10" s="169"/>
      <c r="I10" s="168"/>
      <c r="J10" s="169"/>
      <c r="K10" s="167"/>
      <c r="L10" s="170"/>
      <c r="M10" s="171"/>
      <c r="N10" s="245"/>
      <c r="O10" s="246"/>
      <c r="P10" s="247"/>
      <c r="Q10" s="246"/>
      <c r="R10" s="247"/>
      <c r="S10" s="246"/>
      <c r="T10" s="277"/>
    </row>
    <row r="11" spans="1:25" ht="15.9" customHeight="1" x14ac:dyDescent="0.3">
      <c r="A11" s="231"/>
      <c r="B11" s="188" t="str">
        <f>IFERROR(INDEX(Data!$B$2:$B$28,MATCH(C11,Data!$A$2:$A$28,0)),"")</f>
        <v/>
      </c>
      <c r="C11" s="232"/>
      <c r="D11" s="232"/>
      <c r="E11" s="317"/>
      <c r="F11" s="172"/>
      <c r="G11" s="168"/>
      <c r="H11" s="169"/>
      <c r="I11" s="168"/>
      <c r="J11" s="169"/>
      <c r="K11" s="167"/>
      <c r="L11" s="170"/>
      <c r="M11" s="171"/>
      <c r="N11" s="245"/>
      <c r="O11" s="246"/>
      <c r="P11" s="247"/>
      <c r="Q11" s="246"/>
      <c r="R11" s="247"/>
      <c r="S11" s="246"/>
      <c r="T11" s="277"/>
    </row>
    <row r="12" spans="1:25" ht="15.9" customHeight="1" x14ac:dyDescent="0.3">
      <c r="A12" s="231"/>
      <c r="B12" s="188" t="str">
        <f>IFERROR(INDEX(Data!$B$2:$B$28,MATCH(C12,Data!$A$2:$A$28,0)),"")</f>
        <v/>
      </c>
      <c r="C12" s="232"/>
      <c r="D12" s="232"/>
      <c r="E12" s="317"/>
      <c r="F12" s="172"/>
      <c r="G12" s="168"/>
      <c r="H12" s="169"/>
      <c r="I12" s="168"/>
      <c r="J12" s="169"/>
      <c r="K12" s="167"/>
      <c r="L12" s="170"/>
      <c r="M12" s="171"/>
      <c r="N12" s="245"/>
      <c r="O12" s="246"/>
      <c r="P12" s="247"/>
      <c r="Q12" s="246"/>
      <c r="R12" s="247"/>
      <c r="S12" s="246"/>
      <c r="T12" s="277"/>
    </row>
    <row r="13" spans="1:25" ht="15.9" customHeight="1" x14ac:dyDescent="0.3">
      <c r="A13" s="231"/>
      <c r="B13" s="188" t="str">
        <f>IFERROR(INDEX(Data!$B$2:$B$28,MATCH(C13,Data!$A$2:$A$28,0)),"")</f>
        <v/>
      </c>
      <c r="C13" s="232"/>
      <c r="D13" s="232"/>
      <c r="E13" s="317"/>
      <c r="F13" s="172"/>
      <c r="G13" s="168"/>
      <c r="H13" s="169"/>
      <c r="I13" s="168"/>
      <c r="J13" s="169"/>
      <c r="K13" s="167"/>
      <c r="L13" s="170"/>
      <c r="M13" s="171"/>
      <c r="N13" s="245"/>
      <c r="O13" s="246"/>
      <c r="P13" s="247"/>
      <c r="Q13" s="246"/>
      <c r="R13" s="247"/>
      <c r="S13" s="246"/>
      <c r="T13" s="277"/>
    </row>
    <row r="14" spans="1:25" ht="15.9" customHeight="1" x14ac:dyDescent="0.3">
      <c r="A14" s="231"/>
      <c r="B14" s="188" t="str">
        <f>IFERROR(INDEX(Data!$B$2:$B$28,MATCH(C14,Data!$A$2:$A$28,0)),"")</f>
        <v/>
      </c>
      <c r="C14" s="232"/>
      <c r="D14" s="232"/>
      <c r="E14" s="317"/>
      <c r="F14" s="172"/>
      <c r="G14" s="168"/>
      <c r="H14" s="169"/>
      <c r="I14" s="168"/>
      <c r="J14" s="169"/>
      <c r="K14" s="167"/>
      <c r="L14" s="170"/>
      <c r="M14" s="171"/>
      <c r="N14" s="245"/>
      <c r="O14" s="246"/>
      <c r="P14" s="247"/>
      <c r="Q14" s="246"/>
      <c r="R14" s="247"/>
      <c r="S14" s="246"/>
      <c r="T14" s="277"/>
    </row>
    <row r="15" spans="1:25" ht="15.9" customHeight="1" x14ac:dyDescent="0.3">
      <c r="A15" s="231"/>
      <c r="B15" s="188" t="str">
        <f>IFERROR(INDEX(Data!$B$2:$B$28,MATCH(C15,Data!$A$2:$A$28,0)),"")</f>
        <v/>
      </c>
      <c r="C15" s="232"/>
      <c r="D15" s="232"/>
      <c r="E15" s="317"/>
      <c r="F15" s="172"/>
      <c r="G15" s="168"/>
      <c r="H15" s="169"/>
      <c r="I15" s="168"/>
      <c r="J15" s="169"/>
      <c r="K15" s="167"/>
      <c r="L15" s="170"/>
      <c r="M15" s="171"/>
      <c r="N15" s="245"/>
      <c r="O15" s="246"/>
      <c r="P15" s="247"/>
      <c r="Q15" s="246"/>
      <c r="R15" s="247"/>
      <c r="S15" s="246"/>
      <c r="T15" s="277"/>
    </row>
    <row r="16" spans="1:25" ht="15.9" customHeight="1" x14ac:dyDescent="0.3">
      <c r="A16" s="231"/>
      <c r="B16" s="188" t="str">
        <f>IFERROR(INDEX(Data!$B$2:$B$28,MATCH(C16,Data!$A$2:$A$28,0)),"")</f>
        <v/>
      </c>
      <c r="C16" s="232"/>
      <c r="D16" s="232"/>
      <c r="E16" s="317"/>
      <c r="F16" s="172"/>
      <c r="G16" s="168"/>
      <c r="H16" s="169"/>
      <c r="I16" s="168"/>
      <c r="J16" s="169"/>
      <c r="K16" s="167"/>
      <c r="L16" s="170"/>
      <c r="M16" s="171"/>
      <c r="N16" s="245"/>
      <c r="O16" s="246"/>
      <c r="P16" s="247"/>
      <c r="Q16" s="246"/>
      <c r="R16" s="247"/>
      <c r="S16" s="246"/>
      <c r="T16" s="277"/>
    </row>
    <row r="17" spans="1:20" ht="15.9" customHeight="1" x14ac:dyDescent="0.3">
      <c r="A17" s="231"/>
      <c r="B17" s="188" t="str">
        <f>IFERROR(INDEX(Data!$B$2:$B$28,MATCH(C17,Data!$A$2:$A$28,0)),"")</f>
        <v/>
      </c>
      <c r="C17" s="232"/>
      <c r="D17" s="232"/>
      <c r="E17" s="317"/>
      <c r="F17" s="172"/>
      <c r="G17" s="168"/>
      <c r="H17" s="169"/>
      <c r="I17" s="168"/>
      <c r="J17" s="169"/>
      <c r="K17" s="167"/>
      <c r="L17" s="170"/>
      <c r="M17" s="171"/>
      <c r="N17" s="245"/>
      <c r="O17" s="246"/>
      <c r="P17" s="247"/>
      <c r="Q17" s="246"/>
      <c r="R17" s="247"/>
      <c r="S17" s="246"/>
      <c r="T17" s="277"/>
    </row>
    <row r="18" spans="1:20" ht="15.9" customHeight="1" x14ac:dyDescent="0.3">
      <c r="A18" s="231"/>
      <c r="B18" s="188" t="str">
        <f>IFERROR(INDEX(Data!$B$2:$B$28,MATCH(C18,Data!$A$2:$A$28,0)),"")</f>
        <v/>
      </c>
      <c r="C18" s="232"/>
      <c r="D18" s="232"/>
      <c r="E18" s="317"/>
      <c r="F18" s="172"/>
      <c r="G18" s="168"/>
      <c r="H18" s="169"/>
      <c r="I18" s="168"/>
      <c r="J18" s="169"/>
      <c r="K18" s="167"/>
      <c r="L18" s="170"/>
      <c r="M18" s="171"/>
      <c r="N18" s="245"/>
      <c r="O18" s="246"/>
      <c r="P18" s="247"/>
      <c r="Q18" s="246"/>
      <c r="R18" s="247"/>
      <c r="S18" s="246"/>
      <c r="T18" s="277"/>
    </row>
    <row r="19" spans="1:20" ht="15.9" customHeight="1" x14ac:dyDescent="0.3">
      <c r="A19" s="231"/>
      <c r="B19" s="188" t="str">
        <f>IFERROR(INDEX(Data!$B$2:$B$28,MATCH(C19,Data!$A$2:$A$28,0)),"")</f>
        <v/>
      </c>
      <c r="C19" s="232"/>
      <c r="D19" s="232"/>
      <c r="E19" s="317"/>
      <c r="F19" s="172"/>
      <c r="G19" s="168"/>
      <c r="H19" s="169"/>
      <c r="I19" s="168"/>
      <c r="J19" s="169"/>
      <c r="K19" s="167"/>
      <c r="L19" s="170"/>
      <c r="M19" s="171"/>
      <c r="N19" s="245"/>
      <c r="O19" s="246"/>
      <c r="P19" s="247"/>
      <c r="Q19" s="246"/>
      <c r="R19" s="247"/>
      <c r="S19" s="246"/>
      <c r="T19" s="277"/>
    </row>
    <row r="20" spans="1:20" ht="15.9" customHeight="1" x14ac:dyDescent="0.3">
      <c r="A20" s="231"/>
      <c r="B20" s="188" t="str">
        <f>IFERROR(INDEX(Data!$B$2:$B$28,MATCH(C20,Data!$A$2:$A$28,0)),"")</f>
        <v/>
      </c>
      <c r="C20" s="232"/>
      <c r="D20" s="232"/>
      <c r="E20" s="317"/>
      <c r="F20" s="172"/>
      <c r="G20" s="168"/>
      <c r="H20" s="169"/>
      <c r="I20" s="168"/>
      <c r="J20" s="169"/>
      <c r="K20" s="167"/>
      <c r="L20" s="170"/>
      <c r="M20" s="171"/>
      <c r="N20" s="245"/>
      <c r="O20" s="246"/>
      <c r="P20" s="247"/>
      <c r="Q20" s="246"/>
      <c r="R20" s="247"/>
      <c r="S20" s="246"/>
      <c r="T20" s="277"/>
    </row>
    <row r="21" spans="1:20" ht="15.9" customHeight="1" x14ac:dyDescent="0.3">
      <c r="A21" s="231"/>
      <c r="B21" s="188" t="str">
        <f>IFERROR(INDEX(Data!$B$2:$B$28,MATCH(C21,Data!$A$2:$A$28,0)),"")</f>
        <v/>
      </c>
      <c r="C21" s="232"/>
      <c r="D21" s="232"/>
      <c r="E21" s="317"/>
      <c r="F21" s="172"/>
      <c r="G21" s="168"/>
      <c r="H21" s="169"/>
      <c r="I21" s="168"/>
      <c r="J21" s="169"/>
      <c r="K21" s="167"/>
      <c r="L21" s="170"/>
      <c r="M21" s="171"/>
      <c r="N21" s="245"/>
      <c r="O21" s="246"/>
      <c r="P21" s="247"/>
      <c r="Q21" s="246"/>
      <c r="R21" s="247"/>
      <c r="S21" s="246"/>
      <c r="T21" s="277"/>
    </row>
    <row r="22" spans="1:20" ht="15.9" customHeight="1" x14ac:dyDescent="0.3">
      <c r="A22" s="231"/>
      <c r="B22" s="188" t="str">
        <f>IFERROR(INDEX(Data!$B$2:$B$28,MATCH(C22,Data!$A$2:$A$28,0)),"")</f>
        <v/>
      </c>
      <c r="C22" s="232"/>
      <c r="D22" s="232"/>
      <c r="E22" s="317"/>
      <c r="F22" s="172"/>
      <c r="G22" s="168"/>
      <c r="H22" s="169"/>
      <c r="I22" s="168"/>
      <c r="J22" s="169"/>
      <c r="K22" s="167"/>
      <c r="L22" s="170"/>
      <c r="M22" s="171"/>
      <c r="N22" s="245"/>
      <c r="O22" s="246"/>
      <c r="P22" s="247"/>
      <c r="Q22" s="246"/>
      <c r="R22" s="247"/>
      <c r="S22" s="246"/>
      <c r="T22" s="277"/>
    </row>
    <row r="23" spans="1:20" ht="15.9" customHeight="1" x14ac:dyDescent="0.3">
      <c r="A23" s="231"/>
      <c r="B23" s="188" t="str">
        <f>IFERROR(INDEX(Data!$B$2:$B$28,MATCH(C23,Data!$A$2:$A$28,0)),"")</f>
        <v/>
      </c>
      <c r="C23" s="232"/>
      <c r="D23" s="232"/>
      <c r="E23" s="317"/>
      <c r="F23" s="172"/>
      <c r="G23" s="168"/>
      <c r="H23" s="169"/>
      <c r="I23" s="168"/>
      <c r="J23" s="169"/>
      <c r="K23" s="167"/>
      <c r="L23" s="170"/>
      <c r="M23" s="171"/>
      <c r="N23" s="245"/>
      <c r="O23" s="246"/>
      <c r="P23" s="247"/>
      <c r="Q23" s="246"/>
      <c r="R23" s="247"/>
      <c r="S23" s="246"/>
      <c r="T23" s="277"/>
    </row>
    <row r="24" spans="1:20" ht="15.9" customHeight="1" x14ac:dyDescent="0.3">
      <c r="A24" s="231"/>
      <c r="B24" s="188" t="str">
        <f>IFERROR(INDEX(Data!$B$2:$B$28,MATCH(C24,Data!$A$2:$A$28,0)),"")</f>
        <v/>
      </c>
      <c r="C24" s="232"/>
      <c r="D24" s="232"/>
      <c r="E24" s="317"/>
      <c r="F24" s="172"/>
      <c r="G24" s="168"/>
      <c r="H24" s="169"/>
      <c r="I24" s="168"/>
      <c r="J24" s="169"/>
      <c r="K24" s="167"/>
      <c r="L24" s="170"/>
      <c r="M24" s="171"/>
      <c r="N24" s="245"/>
      <c r="O24" s="246"/>
      <c r="P24" s="247"/>
      <c r="Q24" s="246"/>
      <c r="R24" s="247"/>
      <c r="S24" s="246"/>
      <c r="T24" s="277"/>
    </row>
    <row r="25" spans="1:20" ht="15.9" customHeight="1" x14ac:dyDescent="0.3">
      <c r="A25" s="231"/>
      <c r="B25" s="188" t="str">
        <f>IFERROR(INDEX(Data!$B$2:$B$28,MATCH(C25,Data!$A$2:$A$28,0)),"")</f>
        <v/>
      </c>
      <c r="C25" s="232"/>
      <c r="D25" s="232"/>
      <c r="E25" s="317"/>
      <c r="F25" s="172"/>
      <c r="G25" s="168"/>
      <c r="H25" s="169"/>
      <c r="I25" s="168"/>
      <c r="J25" s="169"/>
      <c r="K25" s="167"/>
      <c r="L25" s="170"/>
      <c r="M25" s="171"/>
      <c r="N25" s="245"/>
      <c r="O25" s="246"/>
      <c r="P25" s="247"/>
      <c r="Q25" s="246"/>
      <c r="R25" s="247"/>
      <c r="S25" s="246"/>
      <c r="T25" s="277"/>
    </row>
    <row r="26" spans="1:20" ht="15.9" customHeight="1" x14ac:dyDescent="0.3">
      <c r="A26" s="231"/>
      <c r="B26" s="188" t="str">
        <f>IFERROR(INDEX(Data!$B$2:$B$28,MATCH(C26,Data!$A$2:$A$28,0)),"")</f>
        <v/>
      </c>
      <c r="C26" s="232"/>
      <c r="D26" s="232"/>
      <c r="E26" s="317"/>
      <c r="F26" s="172"/>
      <c r="G26" s="168"/>
      <c r="H26" s="169"/>
      <c r="I26" s="168"/>
      <c r="J26" s="169"/>
      <c r="K26" s="167"/>
      <c r="L26" s="170"/>
      <c r="M26" s="171"/>
      <c r="N26" s="245"/>
      <c r="O26" s="246"/>
      <c r="P26" s="247"/>
      <c r="Q26" s="246"/>
      <c r="R26" s="247"/>
      <c r="S26" s="246"/>
      <c r="T26" s="277"/>
    </row>
    <row r="27" spans="1:20" ht="15.9" customHeight="1" x14ac:dyDescent="0.3">
      <c r="A27" s="231"/>
      <c r="B27" s="188" t="str">
        <f>IFERROR(INDEX(Data!$B$2:$B$28,MATCH(C27,Data!$A$2:$A$28,0)),"")</f>
        <v/>
      </c>
      <c r="C27" s="232"/>
      <c r="D27" s="232"/>
      <c r="E27" s="317"/>
      <c r="F27" s="172"/>
      <c r="G27" s="168"/>
      <c r="H27" s="169"/>
      <c r="I27" s="168"/>
      <c r="J27" s="169"/>
      <c r="K27" s="167"/>
      <c r="L27" s="170"/>
      <c r="M27" s="171"/>
      <c r="N27" s="245"/>
      <c r="O27" s="246"/>
      <c r="P27" s="247"/>
      <c r="Q27" s="246"/>
      <c r="R27" s="247"/>
      <c r="S27" s="246"/>
      <c r="T27" s="277"/>
    </row>
    <row r="28" spans="1:20" ht="15.9" customHeight="1" x14ac:dyDescent="0.3">
      <c r="A28" s="231"/>
      <c r="B28" s="188" t="str">
        <f>IFERROR(INDEX(Data!$B$2:$B$28,MATCH(C28,Data!$A$2:$A$28,0)),"")</f>
        <v/>
      </c>
      <c r="C28" s="232"/>
      <c r="D28" s="232"/>
      <c r="E28" s="317"/>
      <c r="F28" s="172"/>
      <c r="G28" s="168"/>
      <c r="H28" s="169"/>
      <c r="I28" s="168"/>
      <c r="J28" s="169"/>
      <c r="K28" s="167"/>
      <c r="L28" s="170"/>
      <c r="M28" s="171"/>
      <c r="N28" s="245"/>
      <c r="O28" s="246"/>
      <c r="P28" s="247"/>
      <c r="Q28" s="246"/>
      <c r="R28" s="247"/>
      <c r="S28" s="246"/>
      <c r="T28" s="277"/>
    </row>
    <row r="29" spans="1:20" ht="15.9" customHeight="1" x14ac:dyDescent="0.3">
      <c r="A29" s="231"/>
      <c r="B29" s="188" t="str">
        <f>IFERROR(INDEX(Data!$B$2:$B$28,MATCH(C29,Data!$A$2:$A$28,0)),"")</f>
        <v/>
      </c>
      <c r="C29" s="232"/>
      <c r="D29" s="232"/>
      <c r="E29" s="317"/>
      <c r="F29" s="172"/>
      <c r="G29" s="168"/>
      <c r="H29" s="169"/>
      <c r="I29" s="168"/>
      <c r="J29" s="169"/>
      <c r="K29" s="167"/>
      <c r="L29" s="170"/>
      <c r="M29" s="171"/>
      <c r="N29" s="245"/>
      <c r="O29" s="246"/>
      <c r="P29" s="247"/>
      <c r="Q29" s="246"/>
      <c r="R29" s="247"/>
      <c r="S29" s="246"/>
      <c r="T29" s="277"/>
    </row>
    <row r="30" spans="1:20" ht="15.9" customHeight="1" x14ac:dyDescent="0.3">
      <c r="A30" s="231"/>
      <c r="B30" s="188" t="str">
        <f>IFERROR(INDEX(Data!$B$2:$B$28,MATCH(C30,Data!$A$2:$A$28,0)),"")</f>
        <v/>
      </c>
      <c r="C30" s="232"/>
      <c r="D30" s="232"/>
      <c r="E30" s="317"/>
      <c r="F30" s="172"/>
      <c r="G30" s="168"/>
      <c r="H30" s="169"/>
      <c r="I30" s="168"/>
      <c r="J30" s="169"/>
      <c r="K30" s="167"/>
      <c r="L30" s="170"/>
      <c r="M30" s="171"/>
      <c r="N30" s="245"/>
      <c r="O30" s="246"/>
      <c r="P30" s="247"/>
      <c r="Q30" s="246"/>
      <c r="R30" s="247"/>
      <c r="S30" s="246"/>
      <c r="T30" s="277"/>
    </row>
    <row r="31" spans="1:20" ht="15.9" customHeight="1" x14ac:dyDescent="0.3">
      <c r="A31" s="231"/>
      <c r="B31" s="188" t="str">
        <f>IFERROR(INDEX(Data!$B$2:$B$28,MATCH(C31,Data!$A$2:$A$28,0)),"")</f>
        <v/>
      </c>
      <c r="C31" s="232"/>
      <c r="D31" s="232"/>
      <c r="E31" s="317"/>
      <c r="F31" s="172"/>
      <c r="G31" s="168"/>
      <c r="H31" s="169"/>
      <c r="I31" s="168"/>
      <c r="J31" s="169"/>
      <c r="K31" s="167"/>
      <c r="L31" s="170"/>
      <c r="M31" s="171"/>
      <c r="N31" s="245"/>
      <c r="O31" s="246"/>
      <c r="P31" s="247"/>
      <c r="Q31" s="246"/>
      <c r="R31" s="247"/>
      <c r="S31" s="246"/>
      <c r="T31" s="277"/>
    </row>
    <row r="32" spans="1:20" ht="15.9" customHeight="1" x14ac:dyDescent="0.3">
      <c r="A32" s="231"/>
      <c r="B32" s="188" t="str">
        <f>IFERROR(INDEX(Data!$B$2:$B$28,MATCH(C32,Data!$A$2:$A$28,0)),"")</f>
        <v/>
      </c>
      <c r="C32" s="232"/>
      <c r="D32" s="232"/>
      <c r="E32" s="317"/>
      <c r="F32" s="172"/>
      <c r="G32" s="168"/>
      <c r="H32" s="169"/>
      <c r="I32" s="168"/>
      <c r="J32" s="169"/>
      <c r="K32" s="167"/>
      <c r="L32" s="170"/>
      <c r="M32" s="171"/>
      <c r="N32" s="245"/>
      <c r="O32" s="246"/>
      <c r="P32" s="247"/>
      <c r="Q32" s="246"/>
      <c r="R32" s="247"/>
      <c r="S32" s="246"/>
      <c r="T32" s="277"/>
    </row>
    <row r="33" spans="1:20" ht="15.9" customHeight="1" x14ac:dyDescent="0.3">
      <c r="A33" s="231"/>
      <c r="B33" s="188" t="str">
        <f>IFERROR(INDEX(Data!$B$2:$B$28,MATCH(C33,Data!$A$2:$A$28,0)),"")</f>
        <v/>
      </c>
      <c r="C33" s="232"/>
      <c r="D33" s="232"/>
      <c r="E33" s="317"/>
      <c r="F33" s="172"/>
      <c r="G33" s="168"/>
      <c r="H33" s="169"/>
      <c r="I33" s="168"/>
      <c r="J33" s="169"/>
      <c r="K33" s="167"/>
      <c r="L33" s="170"/>
      <c r="M33" s="171"/>
      <c r="N33" s="245"/>
      <c r="O33" s="246"/>
      <c r="P33" s="247"/>
      <c r="Q33" s="246"/>
      <c r="R33" s="247"/>
      <c r="S33" s="246"/>
      <c r="T33" s="277"/>
    </row>
    <row r="34" spans="1:20" ht="15.9" customHeight="1" x14ac:dyDescent="0.3">
      <c r="A34" s="231"/>
      <c r="B34" s="188"/>
      <c r="C34" s="232"/>
      <c r="D34" s="232"/>
      <c r="E34" s="317"/>
      <c r="F34" s="172"/>
      <c r="G34" s="168"/>
      <c r="H34" s="169"/>
      <c r="I34" s="168"/>
      <c r="J34" s="169"/>
      <c r="K34" s="167"/>
      <c r="L34" s="170"/>
      <c r="M34" s="171"/>
      <c r="N34" s="245"/>
      <c r="O34" s="246"/>
      <c r="P34" s="247"/>
      <c r="Q34" s="246"/>
      <c r="R34" s="247"/>
      <c r="S34" s="246"/>
      <c r="T34" s="277"/>
    </row>
    <row r="35" spans="1:20" ht="15.9" customHeight="1" x14ac:dyDescent="0.3">
      <c r="A35" s="231"/>
      <c r="B35" s="188"/>
      <c r="C35" s="232"/>
      <c r="D35" s="232"/>
      <c r="E35" s="317"/>
      <c r="F35" s="172"/>
      <c r="G35" s="168"/>
      <c r="H35" s="169"/>
      <c r="I35" s="168"/>
      <c r="J35" s="169"/>
      <c r="K35" s="167"/>
      <c r="L35" s="170"/>
      <c r="M35" s="171"/>
      <c r="N35" s="245"/>
      <c r="O35" s="246"/>
      <c r="P35" s="247"/>
      <c r="Q35" s="246"/>
      <c r="R35" s="247"/>
      <c r="S35" s="246"/>
      <c r="T35" s="277"/>
    </row>
    <row r="36" spans="1:20" ht="15.9" customHeight="1" x14ac:dyDescent="0.3">
      <c r="A36" s="231"/>
      <c r="B36" s="188" t="str">
        <f>IFERROR(INDEX(Data!$B$2:$B$28,MATCH(C36,Data!$A$2:$A$28,0)),"")</f>
        <v/>
      </c>
      <c r="C36" s="232"/>
      <c r="D36" s="232"/>
      <c r="E36" s="317"/>
      <c r="F36" s="172"/>
      <c r="G36" s="168"/>
      <c r="H36" s="169"/>
      <c r="I36" s="168"/>
      <c r="J36" s="169"/>
      <c r="K36" s="167"/>
      <c r="L36" s="170"/>
      <c r="M36" s="171"/>
      <c r="N36" s="245"/>
      <c r="O36" s="246"/>
      <c r="P36" s="247"/>
      <c r="Q36" s="246"/>
      <c r="R36" s="247"/>
      <c r="S36" s="246"/>
      <c r="T36" s="277"/>
    </row>
    <row r="37" spans="1:20" ht="15.9" customHeight="1" x14ac:dyDescent="0.3">
      <c r="A37" s="233"/>
      <c r="B37" s="189" t="str">
        <f>IFERROR(INDEX(Data!$B$2:$B$28,MATCH(C37,Data!$A$2:$A$28,0)),"")</f>
        <v/>
      </c>
      <c r="C37" s="234"/>
      <c r="D37" s="234"/>
      <c r="E37" s="317"/>
      <c r="F37" s="267"/>
      <c r="G37" s="174"/>
      <c r="H37" s="269"/>
      <c r="I37" s="174"/>
      <c r="J37" s="169"/>
      <c r="K37" s="167"/>
      <c r="L37" s="170"/>
      <c r="M37" s="171"/>
      <c r="N37" s="245"/>
      <c r="O37" s="246"/>
      <c r="P37" s="247"/>
      <c r="Q37" s="246"/>
      <c r="R37" s="247"/>
      <c r="S37" s="246"/>
      <c r="T37" s="277"/>
    </row>
    <row r="38" spans="1:20" ht="15.9" customHeight="1" thickBot="1" x14ac:dyDescent="0.35">
      <c r="A38" s="482"/>
      <c r="B38" s="483"/>
      <c r="C38" s="484"/>
      <c r="D38" s="503" t="s">
        <v>27</v>
      </c>
      <c r="E38" s="484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59"/>
      <c r="O38" s="260"/>
      <c r="P38" s="260"/>
      <c r="Q38" s="260"/>
      <c r="R38" s="260"/>
      <c r="S38" s="260"/>
      <c r="T38" s="260"/>
    </row>
    <row r="39" spans="1:20" ht="15.9" customHeight="1" thickBot="1" x14ac:dyDescent="0.35">
      <c r="A39" s="479"/>
      <c r="B39" s="480"/>
      <c r="C39" s="481"/>
      <c r="D39" s="506" t="s">
        <v>28</v>
      </c>
      <c r="E39" s="481"/>
      <c r="F39" s="500">
        <f>SUM(F6+F38-G38)</f>
        <v>1650.5100000000002</v>
      </c>
      <c r="G39" s="501"/>
      <c r="H39" s="500">
        <f>SUM(H6+H38-I38)</f>
        <v>144.73000000000002</v>
      </c>
      <c r="I39" s="502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06">
        <f t="shared" si="0"/>
        <v>0</v>
      </c>
      <c r="O39" s="206">
        <f t="shared" si="0"/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0</v>
      </c>
      <c r="T39" s="278">
        <f t="shared" si="0"/>
        <v>0</v>
      </c>
    </row>
    <row r="40" spans="1:20" ht="15.9" customHeight="1" x14ac:dyDescent="0.3"/>
    <row r="41" spans="1:20" ht="15.9" customHeight="1" x14ac:dyDescent="0.3"/>
    <row r="42" spans="1:20" ht="15.9" customHeight="1" x14ac:dyDescent="0.3"/>
    <row r="43" spans="1:20" ht="15.9" customHeight="1" x14ac:dyDescent="0.3"/>
    <row r="44" spans="1:20" ht="15.9" customHeight="1" x14ac:dyDescent="0.3"/>
  </sheetData>
  <mergeCells count="18">
    <mergeCell ref="H6:I6"/>
    <mergeCell ref="F4:I4"/>
    <mergeCell ref="E4:E5"/>
    <mergeCell ref="D38:E38"/>
    <mergeCell ref="D39:E39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</mergeCells>
  <conditionalFormatting sqref="A11:D37 A7:C10 F7:M37">
    <cfRule type="expression" dxfId="79" priority="20">
      <formula>MOD(ROW(),2)</formula>
    </cfRule>
  </conditionalFormatting>
  <conditionalFormatting sqref="D7">
    <cfRule type="expression" dxfId="78" priority="17">
      <formula>MOD(ROW(),2)</formula>
    </cfRule>
  </conditionalFormatting>
  <conditionalFormatting sqref="D8">
    <cfRule type="expression" dxfId="77" priority="16">
      <formula>MOD(ROW(),2)</formula>
    </cfRule>
  </conditionalFormatting>
  <conditionalFormatting sqref="D9">
    <cfRule type="expression" dxfId="76" priority="15">
      <formula>MOD(ROW(),2)</formula>
    </cfRule>
  </conditionalFormatting>
  <conditionalFormatting sqref="D10">
    <cfRule type="expression" dxfId="75" priority="14">
      <formula>MOD(ROW(),2)</formula>
    </cfRule>
  </conditionalFormatting>
  <conditionalFormatting sqref="N7:T11 N13:T37">
    <cfRule type="expression" dxfId="74" priority="13">
      <formula>MOD(ROW(),2)</formula>
    </cfRule>
  </conditionalFormatting>
  <conditionalFormatting sqref="N12:T12">
    <cfRule type="expression" dxfId="73" priority="12">
      <formula>MOD(ROW(),2)</formula>
    </cfRule>
  </conditionalFormatting>
  <conditionalFormatting sqref="E11:E27 E32:E37">
    <cfRule type="expression" dxfId="72" priority="6">
      <formula>MOD(ROW(),2)</formula>
    </cfRule>
  </conditionalFormatting>
  <conditionalFormatting sqref="E10">
    <cfRule type="expression" dxfId="71" priority="5">
      <formula>MOD(ROW(),2)</formula>
    </cfRule>
  </conditionalFormatting>
  <conditionalFormatting sqref="E9">
    <cfRule type="expression" dxfId="70" priority="4">
      <formula>MOD(ROW(),2)</formula>
    </cfRule>
  </conditionalFormatting>
  <conditionalFormatting sqref="E8">
    <cfRule type="expression" dxfId="69" priority="3">
      <formula>MOD(ROW(),2)</formula>
    </cfRule>
  </conditionalFormatting>
  <conditionalFormatting sqref="E28:E31">
    <cfRule type="expression" dxfId="68" priority="2">
      <formula>MOD(ROW(),2)</formula>
    </cfRule>
  </conditionalFormatting>
  <conditionalFormatting sqref="E7">
    <cfRule type="expression" dxfId="67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4140625" defaultRowHeight="15.6" x14ac:dyDescent="0.3"/>
  <cols>
    <col min="1" max="1" width="11.88671875" style="191" bestFit="1" customWidth="1"/>
    <col min="2" max="2" width="11.88671875" style="133" bestFit="1" customWidth="1"/>
    <col min="3" max="3" width="25.33203125" style="192" customWidth="1"/>
    <col min="4" max="4" width="36.88671875" style="133" bestFit="1" customWidth="1"/>
    <col min="5" max="5" width="3.5546875" style="135" customWidth="1"/>
    <col min="6" max="9" width="10.6640625" style="133" customWidth="1"/>
    <col min="10" max="13" width="11.44140625" style="133"/>
    <col min="14" max="15" width="10.6640625" style="135" customWidth="1"/>
    <col min="16" max="16" width="14.33203125" style="135" bestFit="1" customWidth="1"/>
    <col min="17" max="17" width="11.5546875" style="135" bestFit="1" customWidth="1"/>
    <col min="18" max="18" width="10.6640625" style="135" customWidth="1"/>
    <col min="19" max="19" width="9.6640625" style="135" customWidth="1"/>
    <col min="20" max="20" width="10.33203125" style="135" bestFit="1" customWidth="1"/>
    <col min="21" max="25" width="11.44140625" style="192"/>
    <col min="26" max="16384" width="11.44140625" style="133"/>
  </cols>
  <sheetData>
    <row r="1" spans="1:25" ht="31.5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" x14ac:dyDescent="0.3">
      <c r="A2" s="157"/>
      <c r="B2" s="159" t="s">
        <v>15</v>
      </c>
      <c r="C2" s="156" t="str">
        <f ca="1">MID(CELL("filename",A1),FIND("]",CELL("filename",A1))+1,32)</f>
        <v>Juin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08"/>
      <c r="O2" s="208"/>
    </row>
    <row r="3" spans="1:25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3"/>
      <c r="N4" s="497" t="s">
        <v>18</v>
      </c>
      <c r="O4" s="498"/>
      <c r="P4" s="498"/>
      <c r="Q4" s="498"/>
      <c r="R4" s="498"/>
      <c r="S4" s="498"/>
      <c r="T4" s="521"/>
    </row>
    <row r="5" spans="1:25" s="142" customFormat="1" ht="32.25" customHeight="1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163" t="s">
        <v>69</v>
      </c>
      <c r="N5" s="213" t="s">
        <v>26</v>
      </c>
      <c r="O5" s="214" t="s">
        <v>9</v>
      </c>
      <c r="P5" s="215" t="s">
        <v>86</v>
      </c>
      <c r="Q5" s="216" t="s">
        <v>8</v>
      </c>
      <c r="R5" s="217" t="s">
        <v>4</v>
      </c>
      <c r="S5" s="218" t="s">
        <v>6</v>
      </c>
      <c r="T5" s="214" t="s">
        <v>13</v>
      </c>
      <c r="U5" s="135"/>
      <c r="V5" s="135"/>
      <c r="W5" s="135"/>
      <c r="X5" s="135"/>
      <c r="Y5" s="135"/>
    </row>
    <row r="6" spans="1:25" ht="15.9" customHeight="1" thickBot="1" x14ac:dyDescent="0.35">
      <c r="A6" s="230"/>
      <c r="B6" s="185"/>
      <c r="C6" s="186"/>
      <c r="D6" s="270"/>
      <c r="E6" s="186"/>
      <c r="F6" s="524">
        <f>'Mai 2024'!F39:G39</f>
        <v>1650.5100000000002</v>
      </c>
      <c r="G6" s="518"/>
      <c r="H6" s="519">
        <f>'Mai 2024'!H39:I39</f>
        <v>144.73000000000002</v>
      </c>
      <c r="I6" s="520"/>
      <c r="J6" s="164"/>
      <c r="K6" s="165"/>
      <c r="L6" s="166"/>
      <c r="M6" s="187"/>
      <c r="N6" s="236"/>
      <c r="O6" s="237"/>
      <c r="P6" s="238"/>
      <c r="Q6" s="237"/>
      <c r="R6" s="238"/>
      <c r="S6" s="237"/>
      <c r="T6" s="276"/>
    </row>
    <row r="7" spans="1:25" ht="15.9" customHeight="1" x14ac:dyDescent="0.3">
      <c r="A7" s="231"/>
      <c r="B7" s="188" t="str">
        <f>IFERROR(INDEX(Data!$B$2:$B$28,MATCH(C7,Data!$A$2:$A$28,0)),"")</f>
        <v/>
      </c>
      <c r="C7" s="232"/>
      <c r="D7" s="232"/>
      <c r="E7" s="318"/>
      <c r="F7" s="172"/>
      <c r="G7" s="264"/>
      <c r="H7" s="268"/>
      <c r="I7" s="264"/>
      <c r="J7" s="169"/>
      <c r="K7" s="167"/>
      <c r="L7" s="170"/>
      <c r="M7" s="171"/>
      <c r="N7" s="245"/>
      <c r="O7" s="246"/>
      <c r="P7" s="247"/>
      <c r="Q7" s="246"/>
      <c r="R7" s="247"/>
      <c r="S7" s="246"/>
      <c r="T7" s="277"/>
    </row>
    <row r="8" spans="1:25" ht="15.9" customHeight="1" x14ac:dyDescent="0.3">
      <c r="A8" s="231"/>
      <c r="B8" s="188" t="str">
        <f>IFERROR(INDEX(Data!$B$2:$B$28,MATCH(C8,Data!$A$2:$A$28,0)),"")</f>
        <v/>
      </c>
      <c r="C8" s="232"/>
      <c r="D8" s="232"/>
      <c r="E8" s="317"/>
      <c r="F8" s="172"/>
      <c r="G8" s="168"/>
      <c r="H8" s="169"/>
      <c r="I8" s="168"/>
      <c r="J8" s="169"/>
      <c r="K8" s="167"/>
      <c r="L8" s="170"/>
      <c r="M8" s="171"/>
      <c r="N8" s="245"/>
      <c r="O8" s="246"/>
      <c r="P8" s="247"/>
      <c r="Q8" s="246"/>
      <c r="R8" s="247"/>
      <c r="S8" s="246"/>
      <c r="T8" s="277"/>
    </row>
    <row r="9" spans="1:25" ht="15.9" customHeight="1" x14ac:dyDescent="0.3">
      <c r="A9" s="231"/>
      <c r="B9" s="188" t="str">
        <f>IFERROR(INDEX(Data!$B$2:$B$28,MATCH(C9,Data!$A$2:$A$28,0)),"")</f>
        <v/>
      </c>
      <c r="C9" s="232"/>
      <c r="D9" s="232"/>
      <c r="E9" s="318"/>
      <c r="F9" s="172"/>
      <c r="G9" s="168"/>
      <c r="H9" s="169"/>
      <c r="I9" s="168"/>
      <c r="J9" s="169"/>
      <c r="K9" s="167"/>
      <c r="L9" s="170"/>
      <c r="M9" s="171"/>
      <c r="N9" s="245"/>
      <c r="O9" s="246"/>
      <c r="P9" s="247"/>
      <c r="Q9" s="246"/>
      <c r="R9" s="247"/>
      <c r="S9" s="246"/>
      <c r="T9" s="277"/>
    </row>
    <row r="10" spans="1:25" ht="15.9" customHeight="1" x14ac:dyDescent="0.3">
      <c r="A10" s="231"/>
      <c r="B10" s="188" t="str">
        <f>IFERROR(INDEX(Data!$B$2:$B$28,MATCH(C10,Data!$A$2:$A$28,0)),"")</f>
        <v/>
      </c>
      <c r="C10" s="232"/>
      <c r="D10" s="232"/>
      <c r="E10" s="318"/>
      <c r="F10" s="172"/>
      <c r="G10" s="168"/>
      <c r="H10" s="169"/>
      <c r="I10" s="168"/>
      <c r="J10" s="169"/>
      <c r="K10" s="167"/>
      <c r="L10" s="170"/>
      <c r="M10" s="171"/>
      <c r="N10" s="245"/>
      <c r="O10" s="246"/>
      <c r="P10" s="247"/>
      <c r="Q10" s="246"/>
      <c r="R10" s="247"/>
      <c r="S10" s="246"/>
      <c r="T10" s="277"/>
    </row>
    <row r="11" spans="1:25" ht="15.9" customHeight="1" x14ac:dyDescent="0.3">
      <c r="A11" s="231"/>
      <c r="B11" s="188" t="str">
        <f>IFERROR(INDEX(Data!$B$2:$B$28,MATCH(C11,Data!$A$2:$A$28,0)),"")</f>
        <v/>
      </c>
      <c r="C11" s="232"/>
      <c r="D11" s="232"/>
      <c r="E11" s="317"/>
      <c r="F11" s="172"/>
      <c r="G11" s="168"/>
      <c r="H11" s="169"/>
      <c r="I11" s="168"/>
      <c r="J11" s="169"/>
      <c r="K11" s="167"/>
      <c r="L11" s="170"/>
      <c r="M11" s="171"/>
      <c r="N11" s="245"/>
      <c r="O11" s="246"/>
      <c r="P11" s="247"/>
      <c r="Q11" s="246"/>
      <c r="R11" s="247"/>
      <c r="S11" s="246"/>
      <c r="T11" s="277"/>
    </row>
    <row r="12" spans="1:25" ht="15.9" customHeight="1" x14ac:dyDescent="0.3">
      <c r="A12" s="231"/>
      <c r="B12" s="188" t="str">
        <f>IFERROR(INDEX(Data!$B$2:$B$28,MATCH(C12,Data!$A$2:$A$28,0)),"")</f>
        <v/>
      </c>
      <c r="C12" s="232"/>
      <c r="D12" s="232"/>
      <c r="E12" s="317"/>
      <c r="F12" s="172"/>
      <c r="G12" s="168"/>
      <c r="H12" s="169"/>
      <c r="I12" s="168"/>
      <c r="J12" s="169"/>
      <c r="K12" s="167"/>
      <c r="L12" s="170"/>
      <c r="M12" s="171"/>
      <c r="N12" s="245"/>
      <c r="O12" s="246"/>
      <c r="P12" s="247"/>
      <c r="Q12" s="246"/>
      <c r="R12" s="247"/>
      <c r="S12" s="246"/>
      <c r="T12" s="277"/>
    </row>
    <row r="13" spans="1:25" ht="15.9" customHeight="1" x14ac:dyDescent="0.3">
      <c r="A13" s="231"/>
      <c r="B13" s="188" t="str">
        <f>IFERROR(INDEX(Data!$B$2:$B$28,MATCH(C13,Data!$A$2:$A$28,0)),"")</f>
        <v/>
      </c>
      <c r="C13" s="232"/>
      <c r="D13" s="232"/>
      <c r="E13" s="317"/>
      <c r="F13" s="172"/>
      <c r="G13" s="168"/>
      <c r="H13" s="169"/>
      <c r="I13" s="168"/>
      <c r="J13" s="169"/>
      <c r="K13" s="167"/>
      <c r="L13" s="170"/>
      <c r="M13" s="171"/>
      <c r="N13" s="245"/>
      <c r="O13" s="246"/>
      <c r="P13" s="247"/>
      <c r="Q13" s="246"/>
      <c r="R13" s="247"/>
      <c r="S13" s="246"/>
      <c r="T13" s="277"/>
    </row>
    <row r="14" spans="1:25" ht="15.9" customHeight="1" x14ac:dyDescent="0.3">
      <c r="A14" s="231"/>
      <c r="B14" s="188" t="str">
        <f>IFERROR(INDEX(Data!$B$2:$B$28,MATCH(C14,Data!$A$2:$A$28,0)),"")</f>
        <v/>
      </c>
      <c r="C14" s="232"/>
      <c r="D14" s="232"/>
      <c r="E14" s="317"/>
      <c r="F14" s="172"/>
      <c r="G14" s="168"/>
      <c r="H14" s="169"/>
      <c r="I14" s="168"/>
      <c r="J14" s="169"/>
      <c r="K14" s="167"/>
      <c r="L14" s="170"/>
      <c r="M14" s="171"/>
      <c r="N14" s="245"/>
      <c r="O14" s="246"/>
      <c r="P14" s="247"/>
      <c r="Q14" s="246"/>
      <c r="R14" s="247"/>
      <c r="S14" s="246"/>
      <c r="T14" s="277"/>
    </row>
    <row r="15" spans="1:25" ht="15.9" customHeight="1" x14ac:dyDescent="0.3">
      <c r="A15" s="231"/>
      <c r="B15" s="188" t="str">
        <f>IFERROR(INDEX(Data!$B$2:$B$28,MATCH(C15,Data!$A$2:$A$28,0)),"")</f>
        <v/>
      </c>
      <c r="C15" s="232"/>
      <c r="D15" s="232"/>
      <c r="E15" s="317"/>
      <c r="F15" s="172"/>
      <c r="G15" s="168"/>
      <c r="H15" s="169"/>
      <c r="I15" s="168"/>
      <c r="J15" s="169"/>
      <c r="K15" s="167"/>
      <c r="L15" s="170"/>
      <c r="M15" s="171"/>
      <c r="N15" s="245"/>
      <c r="O15" s="246"/>
      <c r="P15" s="247"/>
      <c r="Q15" s="246"/>
      <c r="R15" s="247"/>
      <c r="S15" s="246"/>
      <c r="T15" s="277"/>
    </row>
    <row r="16" spans="1:25" ht="15.9" customHeight="1" x14ac:dyDescent="0.3">
      <c r="A16" s="231"/>
      <c r="B16" s="188" t="str">
        <f>IFERROR(INDEX(Data!$B$2:$B$28,MATCH(C16,Data!$A$2:$A$28,0)),"")</f>
        <v/>
      </c>
      <c r="C16" s="232"/>
      <c r="D16" s="232"/>
      <c r="E16" s="317"/>
      <c r="F16" s="172"/>
      <c r="G16" s="168"/>
      <c r="H16" s="169"/>
      <c r="I16" s="168"/>
      <c r="J16" s="169"/>
      <c r="K16" s="167"/>
      <c r="L16" s="170"/>
      <c r="M16" s="171"/>
      <c r="N16" s="245"/>
      <c r="O16" s="246"/>
      <c r="P16" s="247"/>
      <c r="Q16" s="246"/>
      <c r="R16" s="247"/>
      <c r="S16" s="246"/>
      <c r="T16" s="277"/>
    </row>
    <row r="17" spans="1:20" ht="15.9" customHeight="1" x14ac:dyDescent="0.3">
      <c r="A17" s="231"/>
      <c r="B17" s="188" t="str">
        <f>IFERROR(INDEX(Data!$B$2:$B$28,MATCH(C17,Data!$A$2:$A$28,0)),"")</f>
        <v/>
      </c>
      <c r="C17" s="232"/>
      <c r="D17" s="232"/>
      <c r="E17" s="317"/>
      <c r="F17" s="172"/>
      <c r="G17" s="168"/>
      <c r="H17" s="169"/>
      <c r="I17" s="168"/>
      <c r="J17" s="169"/>
      <c r="K17" s="167"/>
      <c r="L17" s="170"/>
      <c r="M17" s="171"/>
      <c r="N17" s="245"/>
      <c r="O17" s="246"/>
      <c r="P17" s="247"/>
      <c r="Q17" s="246"/>
      <c r="R17" s="247"/>
      <c r="S17" s="246"/>
      <c r="T17" s="277"/>
    </row>
    <row r="18" spans="1:20" ht="15.9" customHeight="1" x14ac:dyDescent="0.3">
      <c r="A18" s="231"/>
      <c r="B18" s="188" t="str">
        <f>IFERROR(INDEX(Data!$B$2:$B$28,MATCH(C18,Data!$A$2:$A$28,0)),"")</f>
        <v/>
      </c>
      <c r="C18" s="232"/>
      <c r="D18" s="232"/>
      <c r="E18" s="317"/>
      <c r="F18" s="172"/>
      <c r="G18" s="168"/>
      <c r="H18" s="169"/>
      <c r="I18" s="168"/>
      <c r="J18" s="169"/>
      <c r="K18" s="167"/>
      <c r="L18" s="170"/>
      <c r="M18" s="171"/>
      <c r="N18" s="245"/>
      <c r="O18" s="246"/>
      <c r="P18" s="247"/>
      <c r="Q18" s="246"/>
      <c r="R18" s="247"/>
      <c r="S18" s="246"/>
      <c r="T18" s="277"/>
    </row>
    <row r="19" spans="1:20" ht="15.9" customHeight="1" x14ac:dyDescent="0.3">
      <c r="A19" s="231"/>
      <c r="B19" s="188" t="str">
        <f>IFERROR(INDEX(Data!$B$2:$B$28,MATCH(C19,Data!$A$2:$A$28,0)),"")</f>
        <v/>
      </c>
      <c r="C19" s="232"/>
      <c r="D19" s="232"/>
      <c r="E19" s="317"/>
      <c r="F19" s="172"/>
      <c r="G19" s="168"/>
      <c r="H19" s="169"/>
      <c r="I19" s="168"/>
      <c r="J19" s="169"/>
      <c r="K19" s="167"/>
      <c r="L19" s="170"/>
      <c r="M19" s="171"/>
      <c r="N19" s="245"/>
      <c r="O19" s="246"/>
      <c r="P19" s="247"/>
      <c r="Q19" s="246"/>
      <c r="R19" s="247"/>
      <c r="S19" s="246"/>
      <c r="T19" s="277"/>
    </row>
    <row r="20" spans="1:20" ht="15.9" customHeight="1" x14ac:dyDescent="0.3">
      <c r="A20" s="231"/>
      <c r="B20" s="188" t="str">
        <f>IFERROR(INDEX(Data!$B$2:$B$28,MATCH(C20,Data!$A$2:$A$28,0)),"")</f>
        <v/>
      </c>
      <c r="C20" s="232"/>
      <c r="D20" s="232"/>
      <c r="E20" s="317"/>
      <c r="F20" s="172"/>
      <c r="G20" s="168"/>
      <c r="H20" s="169"/>
      <c r="I20" s="168"/>
      <c r="J20" s="169"/>
      <c r="K20" s="167"/>
      <c r="L20" s="170"/>
      <c r="M20" s="171"/>
      <c r="N20" s="245"/>
      <c r="O20" s="246"/>
      <c r="P20" s="247"/>
      <c r="Q20" s="246"/>
      <c r="R20" s="247"/>
      <c r="S20" s="246"/>
      <c r="T20" s="277"/>
    </row>
    <row r="21" spans="1:20" ht="15.9" customHeight="1" x14ac:dyDescent="0.3">
      <c r="A21" s="231"/>
      <c r="B21" s="188" t="str">
        <f>IFERROR(INDEX(Data!$B$2:$B$28,MATCH(C21,Data!$A$2:$A$28,0)),"")</f>
        <v/>
      </c>
      <c r="C21" s="232"/>
      <c r="D21" s="232"/>
      <c r="E21" s="317"/>
      <c r="F21" s="172"/>
      <c r="G21" s="168"/>
      <c r="H21" s="169"/>
      <c r="I21" s="168"/>
      <c r="J21" s="169"/>
      <c r="K21" s="167"/>
      <c r="L21" s="170"/>
      <c r="M21" s="171"/>
      <c r="N21" s="245"/>
      <c r="O21" s="246"/>
      <c r="P21" s="247"/>
      <c r="Q21" s="246"/>
      <c r="R21" s="247"/>
      <c r="S21" s="246"/>
      <c r="T21" s="277"/>
    </row>
    <row r="22" spans="1:20" ht="15.9" customHeight="1" x14ac:dyDescent="0.3">
      <c r="A22" s="231"/>
      <c r="B22" s="188" t="str">
        <f>IFERROR(INDEX(Data!$B$2:$B$28,MATCH(C22,Data!$A$2:$A$28,0)),"")</f>
        <v/>
      </c>
      <c r="C22" s="232"/>
      <c r="D22" s="232"/>
      <c r="E22" s="317"/>
      <c r="F22" s="172"/>
      <c r="G22" s="168"/>
      <c r="H22" s="169"/>
      <c r="I22" s="168"/>
      <c r="J22" s="169"/>
      <c r="K22" s="167"/>
      <c r="L22" s="170"/>
      <c r="M22" s="171"/>
      <c r="N22" s="245"/>
      <c r="O22" s="246"/>
      <c r="P22" s="247"/>
      <c r="Q22" s="246"/>
      <c r="R22" s="247"/>
      <c r="S22" s="246"/>
      <c r="T22" s="277"/>
    </row>
    <row r="23" spans="1:20" ht="15.9" customHeight="1" x14ac:dyDescent="0.3">
      <c r="A23" s="231"/>
      <c r="B23" s="188" t="str">
        <f>IFERROR(INDEX(Data!$B$2:$B$28,MATCH(C23,Data!$A$2:$A$28,0)),"")</f>
        <v/>
      </c>
      <c r="C23" s="232"/>
      <c r="D23" s="232"/>
      <c r="E23" s="317"/>
      <c r="F23" s="172"/>
      <c r="G23" s="168"/>
      <c r="H23" s="169"/>
      <c r="I23" s="168"/>
      <c r="J23" s="169"/>
      <c r="K23" s="167"/>
      <c r="L23" s="170"/>
      <c r="M23" s="171"/>
      <c r="N23" s="245"/>
      <c r="O23" s="246"/>
      <c r="P23" s="247"/>
      <c r="Q23" s="246"/>
      <c r="R23" s="247"/>
      <c r="S23" s="246"/>
      <c r="T23" s="277"/>
    </row>
    <row r="24" spans="1:20" ht="15.9" customHeight="1" x14ac:dyDescent="0.3">
      <c r="A24" s="231"/>
      <c r="B24" s="188" t="str">
        <f>IFERROR(INDEX(Data!$B$2:$B$28,MATCH(C24,Data!$A$2:$A$28,0)),"")</f>
        <v/>
      </c>
      <c r="C24" s="232"/>
      <c r="D24" s="232"/>
      <c r="E24" s="317"/>
      <c r="F24" s="172"/>
      <c r="G24" s="168"/>
      <c r="H24" s="169"/>
      <c r="I24" s="168"/>
      <c r="J24" s="169"/>
      <c r="K24" s="167"/>
      <c r="L24" s="170"/>
      <c r="M24" s="171"/>
      <c r="N24" s="245"/>
      <c r="O24" s="246"/>
      <c r="P24" s="247"/>
      <c r="Q24" s="246"/>
      <c r="R24" s="247"/>
      <c r="S24" s="246"/>
      <c r="T24" s="277"/>
    </row>
    <row r="25" spans="1:20" ht="15.9" customHeight="1" x14ac:dyDescent="0.3">
      <c r="A25" s="231"/>
      <c r="B25" s="188" t="str">
        <f>IFERROR(INDEX(Data!$B$2:$B$28,MATCH(C25,Data!$A$2:$A$28,0)),"")</f>
        <v/>
      </c>
      <c r="C25" s="232"/>
      <c r="D25" s="232"/>
      <c r="E25" s="317"/>
      <c r="F25" s="172"/>
      <c r="G25" s="168"/>
      <c r="H25" s="169"/>
      <c r="I25" s="168"/>
      <c r="J25" s="169"/>
      <c r="K25" s="167"/>
      <c r="L25" s="170"/>
      <c r="M25" s="171"/>
      <c r="N25" s="245"/>
      <c r="O25" s="246"/>
      <c r="P25" s="247"/>
      <c r="Q25" s="246"/>
      <c r="R25" s="247"/>
      <c r="S25" s="246"/>
      <c r="T25" s="277"/>
    </row>
    <row r="26" spans="1:20" ht="15.9" customHeight="1" x14ac:dyDescent="0.3">
      <c r="A26" s="231"/>
      <c r="B26" s="188" t="str">
        <f>IFERROR(INDEX(Data!$B$2:$B$28,MATCH(C26,Data!$A$2:$A$28,0)),"")</f>
        <v/>
      </c>
      <c r="C26" s="232"/>
      <c r="D26" s="232"/>
      <c r="E26" s="317"/>
      <c r="F26" s="172"/>
      <c r="G26" s="168"/>
      <c r="H26" s="169"/>
      <c r="I26" s="168"/>
      <c r="J26" s="169"/>
      <c r="K26" s="167"/>
      <c r="L26" s="170"/>
      <c r="M26" s="171"/>
      <c r="N26" s="245"/>
      <c r="O26" s="246"/>
      <c r="P26" s="247"/>
      <c r="Q26" s="246"/>
      <c r="R26" s="247"/>
      <c r="S26" s="246"/>
      <c r="T26" s="277"/>
    </row>
    <row r="27" spans="1:20" ht="15.9" customHeight="1" x14ac:dyDescent="0.3">
      <c r="A27" s="231"/>
      <c r="B27" s="188" t="str">
        <f>IFERROR(INDEX(Data!$B$2:$B$28,MATCH(C27,Data!$A$2:$A$28,0)),"")</f>
        <v/>
      </c>
      <c r="C27" s="232"/>
      <c r="D27" s="232"/>
      <c r="E27" s="317"/>
      <c r="F27" s="172"/>
      <c r="G27" s="168"/>
      <c r="H27" s="169"/>
      <c r="I27" s="168"/>
      <c r="J27" s="169"/>
      <c r="K27" s="167"/>
      <c r="L27" s="170"/>
      <c r="M27" s="171"/>
      <c r="N27" s="245"/>
      <c r="O27" s="246"/>
      <c r="P27" s="247"/>
      <c r="Q27" s="246"/>
      <c r="R27" s="247"/>
      <c r="S27" s="246"/>
      <c r="T27" s="277"/>
    </row>
    <row r="28" spans="1:20" ht="15.9" customHeight="1" x14ac:dyDescent="0.3">
      <c r="A28" s="231"/>
      <c r="B28" s="188" t="str">
        <f>IFERROR(INDEX(Data!$B$2:$B$28,MATCH(C28,Data!$A$2:$A$28,0)),"")</f>
        <v/>
      </c>
      <c r="C28" s="232"/>
      <c r="D28" s="232"/>
      <c r="E28" s="317"/>
      <c r="F28" s="172"/>
      <c r="G28" s="168"/>
      <c r="H28" s="169"/>
      <c r="I28" s="168"/>
      <c r="J28" s="169"/>
      <c r="K28" s="167"/>
      <c r="L28" s="170"/>
      <c r="M28" s="171"/>
      <c r="N28" s="245"/>
      <c r="O28" s="246"/>
      <c r="P28" s="247"/>
      <c r="Q28" s="246"/>
      <c r="R28" s="247"/>
      <c r="S28" s="246"/>
      <c r="T28" s="277"/>
    </row>
    <row r="29" spans="1:20" ht="15.9" customHeight="1" x14ac:dyDescent="0.3">
      <c r="A29" s="231"/>
      <c r="B29" s="188" t="str">
        <f>IFERROR(INDEX(Data!$B$2:$B$28,MATCH(C29,Data!$A$2:$A$28,0)),"")</f>
        <v/>
      </c>
      <c r="C29" s="232"/>
      <c r="D29" s="232"/>
      <c r="E29" s="317"/>
      <c r="F29" s="172"/>
      <c r="G29" s="168"/>
      <c r="H29" s="169"/>
      <c r="I29" s="168"/>
      <c r="J29" s="169"/>
      <c r="K29" s="167"/>
      <c r="L29" s="170"/>
      <c r="M29" s="171"/>
      <c r="N29" s="245"/>
      <c r="O29" s="246"/>
      <c r="P29" s="247"/>
      <c r="Q29" s="246"/>
      <c r="R29" s="247"/>
      <c r="S29" s="246"/>
      <c r="T29" s="277"/>
    </row>
    <row r="30" spans="1:20" ht="15.9" customHeight="1" x14ac:dyDescent="0.3">
      <c r="A30" s="231"/>
      <c r="B30" s="188" t="str">
        <f>IFERROR(INDEX(Data!$B$2:$B$28,MATCH(C30,Data!$A$2:$A$28,0)),"")</f>
        <v/>
      </c>
      <c r="C30" s="232"/>
      <c r="D30" s="232"/>
      <c r="E30" s="317"/>
      <c r="F30" s="172"/>
      <c r="G30" s="168"/>
      <c r="H30" s="169"/>
      <c r="I30" s="168"/>
      <c r="J30" s="169"/>
      <c r="K30" s="167"/>
      <c r="L30" s="170"/>
      <c r="M30" s="171"/>
      <c r="N30" s="245"/>
      <c r="O30" s="246"/>
      <c r="P30" s="247"/>
      <c r="Q30" s="246"/>
      <c r="R30" s="247"/>
      <c r="S30" s="246"/>
      <c r="T30" s="277"/>
    </row>
    <row r="31" spans="1:20" ht="15.9" customHeight="1" x14ac:dyDescent="0.3">
      <c r="A31" s="231"/>
      <c r="B31" s="188" t="str">
        <f>IFERROR(INDEX(Data!$B$2:$B$28,MATCH(C31,Data!$A$2:$A$28,0)),"")</f>
        <v/>
      </c>
      <c r="C31" s="232"/>
      <c r="D31" s="232"/>
      <c r="E31" s="317"/>
      <c r="F31" s="172"/>
      <c r="G31" s="168"/>
      <c r="H31" s="169"/>
      <c r="I31" s="168"/>
      <c r="J31" s="169"/>
      <c r="K31" s="167"/>
      <c r="L31" s="170"/>
      <c r="M31" s="171"/>
      <c r="N31" s="245"/>
      <c r="O31" s="246"/>
      <c r="P31" s="247"/>
      <c r="Q31" s="246"/>
      <c r="R31" s="247"/>
      <c r="S31" s="246"/>
      <c r="T31" s="277"/>
    </row>
    <row r="32" spans="1:20" ht="15.9" customHeight="1" x14ac:dyDescent="0.3">
      <c r="A32" s="231"/>
      <c r="B32" s="188" t="str">
        <f>IFERROR(INDEX(Data!$B$2:$B$28,MATCH(C32,Data!$A$2:$A$28,0)),"")</f>
        <v/>
      </c>
      <c r="C32" s="232"/>
      <c r="D32" s="232"/>
      <c r="E32" s="317"/>
      <c r="F32" s="172"/>
      <c r="G32" s="168"/>
      <c r="H32" s="169"/>
      <c r="I32" s="168"/>
      <c r="J32" s="169"/>
      <c r="K32" s="167"/>
      <c r="L32" s="170"/>
      <c r="M32" s="171"/>
      <c r="N32" s="245"/>
      <c r="O32" s="246"/>
      <c r="P32" s="247"/>
      <c r="Q32" s="246"/>
      <c r="R32" s="247"/>
      <c r="S32" s="246"/>
      <c r="T32" s="277"/>
    </row>
    <row r="33" spans="1:20" ht="15.9" customHeight="1" x14ac:dyDescent="0.3">
      <c r="A33" s="231"/>
      <c r="B33" s="188" t="str">
        <f>IFERROR(INDEX(Data!$B$2:$B$28,MATCH(C33,Data!$A$2:$A$28,0)),"")</f>
        <v/>
      </c>
      <c r="C33" s="232"/>
      <c r="D33" s="232"/>
      <c r="E33" s="317"/>
      <c r="F33" s="172"/>
      <c r="G33" s="168"/>
      <c r="H33" s="169"/>
      <c r="I33" s="168"/>
      <c r="J33" s="169"/>
      <c r="K33" s="167"/>
      <c r="L33" s="170"/>
      <c r="M33" s="171"/>
      <c r="N33" s="245"/>
      <c r="O33" s="246"/>
      <c r="P33" s="247"/>
      <c r="Q33" s="246"/>
      <c r="R33" s="247"/>
      <c r="S33" s="246"/>
      <c r="T33" s="277"/>
    </row>
    <row r="34" spans="1:20" ht="15.9" customHeight="1" x14ac:dyDescent="0.3">
      <c r="A34" s="231"/>
      <c r="B34" s="188"/>
      <c r="C34" s="232"/>
      <c r="D34" s="232"/>
      <c r="E34" s="317"/>
      <c r="F34" s="172"/>
      <c r="G34" s="168"/>
      <c r="H34" s="169"/>
      <c r="I34" s="168"/>
      <c r="J34" s="169"/>
      <c r="K34" s="167"/>
      <c r="L34" s="170"/>
      <c r="M34" s="171"/>
      <c r="N34" s="245"/>
      <c r="O34" s="246"/>
      <c r="P34" s="247"/>
      <c r="Q34" s="246"/>
      <c r="R34" s="247"/>
      <c r="S34" s="246"/>
      <c r="T34" s="277"/>
    </row>
    <row r="35" spans="1:20" ht="15.9" customHeight="1" x14ac:dyDescent="0.3">
      <c r="A35" s="231"/>
      <c r="B35" s="188"/>
      <c r="C35" s="232"/>
      <c r="D35" s="232"/>
      <c r="E35" s="317"/>
      <c r="F35" s="172"/>
      <c r="G35" s="168"/>
      <c r="H35" s="169"/>
      <c r="I35" s="168"/>
      <c r="J35" s="169"/>
      <c r="K35" s="167"/>
      <c r="L35" s="170"/>
      <c r="M35" s="171"/>
      <c r="N35" s="245"/>
      <c r="O35" s="246"/>
      <c r="P35" s="247"/>
      <c r="Q35" s="246"/>
      <c r="R35" s="247"/>
      <c r="S35" s="246"/>
      <c r="T35" s="277"/>
    </row>
    <row r="36" spans="1:20" ht="15.9" customHeight="1" x14ac:dyDescent="0.3">
      <c r="A36" s="231"/>
      <c r="B36" s="188" t="str">
        <f>IFERROR(INDEX(Data!$B$2:$B$28,MATCH(C36,Data!$A$2:$A$28,0)),"")</f>
        <v/>
      </c>
      <c r="C36" s="232"/>
      <c r="D36" s="232"/>
      <c r="E36" s="317"/>
      <c r="F36" s="172"/>
      <c r="G36" s="168"/>
      <c r="H36" s="169"/>
      <c r="I36" s="168"/>
      <c r="J36" s="169"/>
      <c r="K36" s="167"/>
      <c r="L36" s="170"/>
      <c r="M36" s="171"/>
      <c r="N36" s="245"/>
      <c r="O36" s="246"/>
      <c r="P36" s="247"/>
      <c r="Q36" s="246"/>
      <c r="R36" s="247"/>
      <c r="S36" s="246"/>
      <c r="T36" s="277"/>
    </row>
    <row r="37" spans="1:20" ht="15.9" customHeight="1" x14ac:dyDescent="0.3">
      <c r="A37" s="233"/>
      <c r="B37" s="189" t="str">
        <f>IFERROR(INDEX(Data!$B$2:$B$28,MATCH(C37,Data!$A$2:$A$28,0)),"")</f>
        <v/>
      </c>
      <c r="C37" s="234"/>
      <c r="D37" s="234"/>
      <c r="E37" s="317"/>
      <c r="F37" s="267"/>
      <c r="G37" s="174"/>
      <c r="H37" s="269"/>
      <c r="I37" s="174"/>
      <c r="J37" s="169"/>
      <c r="K37" s="167"/>
      <c r="L37" s="170"/>
      <c r="M37" s="171"/>
      <c r="N37" s="245"/>
      <c r="O37" s="246"/>
      <c r="P37" s="247"/>
      <c r="Q37" s="246"/>
      <c r="R37" s="247"/>
      <c r="S37" s="246"/>
      <c r="T37" s="277"/>
    </row>
    <row r="38" spans="1:20" ht="15.9" customHeight="1" thickBot="1" x14ac:dyDescent="0.35">
      <c r="A38" s="482"/>
      <c r="B38" s="483"/>
      <c r="C38" s="484"/>
      <c r="D38" s="503" t="s">
        <v>27</v>
      </c>
      <c r="E38" s="484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59"/>
      <c r="O38" s="260"/>
      <c r="P38" s="260"/>
      <c r="Q38" s="260"/>
      <c r="R38" s="260"/>
      <c r="S38" s="260"/>
      <c r="T38" s="260"/>
    </row>
    <row r="39" spans="1:20" ht="15.9" customHeight="1" thickBot="1" x14ac:dyDescent="0.35">
      <c r="A39" s="479"/>
      <c r="B39" s="480"/>
      <c r="C39" s="481"/>
      <c r="D39" s="506" t="s">
        <v>28</v>
      </c>
      <c r="E39" s="481"/>
      <c r="F39" s="500">
        <f>SUM(F6+F38-G38)</f>
        <v>1650.5100000000002</v>
      </c>
      <c r="G39" s="501"/>
      <c r="H39" s="500">
        <f>SUM(H6+H38-I38)</f>
        <v>144.73000000000002</v>
      </c>
      <c r="I39" s="502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06">
        <f t="shared" si="0"/>
        <v>0</v>
      </c>
      <c r="O39" s="206">
        <f t="shared" si="0"/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0</v>
      </c>
      <c r="T39" s="278">
        <f t="shared" si="0"/>
        <v>0</v>
      </c>
    </row>
    <row r="40" spans="1:20" ht="15.9" customHeight="1" x14ac:dyDescent="0.3"/>
    <row r="41" spans="1:20" ht="15.9" customHeight="1" x14ac:dyDescent="0.3"/>
    <row r="42" spans="1:20" ht="15.9" customHeight="1" x14ac:dyDescent="0.3"/>
    <row r="43" spans="1:20" ht="15.9" customHeight="1" x14ac:dyDescent="0.3"/>
    <row r="44" spans="1:20" ht="15.9" customHeight="1" x14ac:dyDescent="0.3"/>
  </sheetData>
  <mergeCells count="18">
    <mergeCell ref="H6:I6"/>
    <mergeCell ref="F4:I4"/>
    <mergeCell ref="E4:E5"/>
    <mergeCell ref="D38:E38"/>
    <mergeCell ref="D39:E39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</mergeCells>
  <conditionalFormatting sqref="A8:C8 A7:D7 A9:D37 F7:M37">
    <cfRule type="expression" dxfId="66" priority="16">
      <formula>MOD(ROW(),2)</formula>
    </cfRule>
  </conditionalFormatting>
  <conditionalFormatting sqref="D8">
    <cfRule type="expression" dxfId="65" priority="15">
      <formula>MOD(ROW(),2)</formula>
    </cfRule>
  </conditionalFormatting>
  <conditionalFormatting sqref="N7:T11 N13:T37">
    <cfRule type="expression" dxfId="64" priority="13">
      <formula>MOD(ROW(),2)</formula>
    </cfRule>
  </conditionalFormatting>
  <conditionalFormatting sqref="N12:T12">
    <cfRule type="expression" dxfId="63" priority="12">
      <formula>MOD(ROW(),2)</formula>
    </cfRule>
  </conditionalFormatting>
  <conditionalFormatting sqref="E11:E27 E32:E37">
    <cfRule type="expression" dxfId="62" priority="6">
      <formula>MOD(ROW(),2)</formula>
    </cfRule>
  </conditionalFormatting>
  <conditionalFormatting sqref="E10">
    <cfRule type="expression" dxfId="61" priority="5">
      <formula>MOD(ROW(),2)</formula>
    </cfRule>
  </conditionalFormatting>
  <conditionalFormatting sqref="E9">
    <cfRule type="expression" dxfId="60" priority="4">
      <formula>MOD(ROW(),2)</formula>
    </cfRule>
  </conditionalFormatting>
  <conditionalFormatting sqref="E8">
    <cfRule type="expression" dxfId="59" priority="3">
      <formula>MOD(ROW(),2)</formula>
    </cfRule>
  </conditionalFormatting>
  <conditionalFormatting sqref="E28:E31">
    <cfRule type="expression" dxfId="58" priority="2">
      <formula>MOD(ROW(),2)</formula>
    </cfRule>
  </conditionalFormatting>
  <conditionalFormatting sqref="E7">
    <cfRule type="expression" dxfId="57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44"/>
  <sheetViews>
    <sheetView workbookViewId="0">
      <pane ySplit="6" topLeftCell="A7" activePane="bottomLeft" state="frozen"/>
      <selection pane="bottomLeft" activeCell="B1" sqref="B1"/>
    </sheetView>
  </sheetViews>
  <sheetFormatPr baseColWidth="10" defaultColWidth="11.44140625" defaultRowHeight="15.6" x14ac:dyDescent="0.3"/>
  <cols>
    <col min="1" max="1" width="11.88671875" style="191" bestFit="1" customWidth="1"/>
    <col min="2" max="2" width="11.88671875" style="133" bestFit="1" customWidth="1"/>
    <col min="3" max="3" width="29.5546875" style="192" bestFit="1" customWidth="1"/>
    <col min="4" max="4" width="32.88671875" style="133" bestFit="1" customWidth="1"/>
    <col min="5" max="5" width="3.5546875" style="135" customWidth="1"/>
    <col min="6" max="9" width="10.6640625" style="133" customWidth="1"/>
    <col min="10" max="13" width="11.44140625" style="133"/>
    <col min="14" max="15" width="10.6640625" style="135" customWidth="1"/>
    <col min="16" max="16" width="14.33203125" style="135" bestFit="1" customWidth="1"/>
    <col min="17" max="17" width="11.5546875" style="135" bestFit="1" customWidth="1"/>
    <col min="18" max="18" width="10.6640625" style="135" customWidth="1"/>
    <col min="19" max="19" width="9.6640625" style="135" customWidth="1"/>
    <col min="20" max="20" width="10.33203125" style="135" bestFit="1" customWidth="1"/>
    <col min="21" max="25" width="11.44140625" style="192"/>
    <col min="26" max="16384" width="11.44140625" style="133"/>
  </cols>
  <sheetData>
    <row r="1" spans="1:25" ht="27.75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" x14ac:dyDescent="0.3">
      <c r="A2" s="157"/>
      <c r="B2" s="159" t="s">
        <v>15</v>
      </c>
      <c r="C2" s="156" t="str">
        <f ca="1">MID(CELL("filename",A1),FIND("]",CELL("filename",A1))+1,32)</f>
        <v>Juillet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08"/>
      <c r="O2" s="208"/>
    </row>
    <row r="3" spans="1:25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3"/>
      <c r="N4" s="497" t="s">
        <v>18</v>
      </c>
      <c r="O4" s="498"/>
      <c r="P4" s="498"/>
      <c r="Q4" s="498"/>
      <c r="R4" s="498"/>
      <c r="S4" s="498"/>
      <c r="T4" s="521"/>
    </row>
    <row r="5" spans="1:25" s="142" customFormat="1" ht="32.25" customHeight="1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163" t="s">
        <v>69</v>
      </c>
      <c r="N5" s="213" t="s">
        <v>26</v>
      </c>
      <c r="O5" s="214" t="s">
        <v>9</v>
      </c>
      <c r="P5" s="215" t="s">
        <v>86</v>
      </c>
      <c r="Q5" s="216" t="s">
        <v>8</v>
      </c>
      <c r="R5" s="217" t="s">
        <v>4</v>
      </c>
      <c r="S5" s="218" t="s">
        <v>6</v>
      </c>
      <c r="T5" s="214" t="s">
        <v>13</v>
      </c>
      <c r="U5" s="135"/>
      <c r="V5" s="135"/>
      <c r="W5" s="135"/>
      <c r="X5" s="135"/>
      <c r="Y5" s="135"/>
    </row>
    <row r="6" spans="1:25" ht="15.9" customHeight="1" thickBot="1" x14ac:dyDescent="0.35">
      <c r="A6" s="230"/>
      <c r="B6" s="185"/>
      <c r="C6" s="186"/>
      <c r="D6" s="270"/>
      <c r="E6" s="186"/>
      <c r="F6" s="524">
        <f>'Juin 2024'!F39:G39</f>
        <v>1650.5100000000002</v>
      </c>
      <c r="G6" s="518"/>
      <c r="H6" s="519">
        <f>'Juin 2024'!H39:I39</f>
        <v>144.73000000000002</v>
      </c>
      <c r="I6" s="520"/>
      <c r="J6" s="164"/>
      <c r="K6" s="165"/>
      <c r="L6" s="166"/>
      <c r="M6" s="187"/>
      <c r="N6" s="236"/>
      <c r="O6" s="237"/>
      <c r="P6" s="238"/>
      <c r="Q6" s="237"/>
      <c r="R6" s="238"/>
      <c r="S6" s="237"/>
      <c r="T6" s="276"/>
    </row>
    <row r="7" spans="1:25" ht="15.9" customHeight="1" x14ac:dyDescent="0.3">
      <c r="A7" s="231"/>
      <c r="B7" s="188" t="str">
        <f>IFERROR(INDEX(Data!$B$2:$B$28,MATCH(C7,Data!$A$2:$A$28,0)),"")</f>
        <v/>
      </c>
      <c r="C7" s="232"/>
      <c r="D7" s="232"/>
      <c r="E7" s="318"/>
      <c r="F7" s="172"/>
      <c r="G7" s="264"/>
      <c r="H7" s="268"/>
      <c r="I7" s="264"/>
      <c r="J7" s="169"/>
      <c r="K7" s="167"/>
      <c r="L7" s="170"/>
      <c r="M7" s="171"/>
      <c r="N7" s="245"/>
      <c r="O7" s="246"/>
      <c r="P7" s="247"/>
      <c r="Q7" s="246"/>
      <c r="R7" s="247"/>
      <c r="S7" s="246"/>
      <c r="T7" s="277"/>
    </row>
    <row r="8" spans="1:25" ht="15.9" customHeight="1" x14ac:dyDescent="0.3">
      <c r="A8" s="231"/>
      <c r="B8" s="188" t="str">
        <f>IFERROR(INDEX(Data!$B$2:$B$28,MATCH(C8,Data!$A$2:$A$28,0)),"")</f>
        <v/>
      </c>
      <c r="C8" s="232"/>
      <c r="D8" s="232"/>
      <c r="E8" s="317"/>
      <c r="F8" s="172"/>
      <c r="G8" s="168"/>
      <c r="H8" s="169"/>
      <c r="I8" s="168"/>
      <c r="J8" s="169"/>
      <c r="K8" s="167"/>
      <c r="L8" s="170"/>
      <c r="M8" s="171"/>
      <c r="N8" s="245"/>
      <c r="O8" s="246"/>
      <c r="P8" s="247"/>
      <c r="Q8" s="246"/>
      <c r="R8" s="247"/>
      <c r="S8" s="246"/>
      <c r="T8" s="277"/>
    </row>
    <row r="9" spans="1:25" ht="15.9" customHeight="1" x14ac:dyDescent="0.3">
      <c r="A9" s="231"/>
      <c r="B9" s="188" t="str">
        <f>IFERROR(INDEX(Data!$B$2:$B$28,MATCH(C9,Data!$A$2:$A$28,0)),"")</f>
        <v/>
      </c>
      <c r="C9" s="232"/>
      <c r="D9" s="232"/>
      <c r="E9" s="318"/>
      <c r="F9" s="172"/>
      <c r="G9" s="168"/>
      <c r="H9" s="169"/>
      <c r="I9" s="168"/>
      <c r="J9" s="169"/>
      <c r="K9" s="167"/>
      <c r="L9" s="170"/>
      <c r="M9" s="171"/>
      <c r="N9" s="245"/>
      <c r="O9" s="246"/>
      <c r="P9" s="247"/>
      <c r="Q9" s="246"/>
      <c r="R9" s="247"/>
      <c r="S9" s="246"/>
      <c r="T9" s="277"/>
    </row>
    <row r="10" spans="1:25" ht="15.9" customHeight="1" x14ac:dyDescent="0.3">
      <c r="A10" s="231"/>
      <c r="B10" s="188" t="str">
        <f>IFERROR(INDEX(Data!$B$2:$B$28,MATCH(C10,Data!$A$2:$A$28,0)),"")</f>
        <v/>
      </c>
      <c r="C10" s="232"/>
      <c r="D10" s="232"/>
      <c r="E10" s="318"/>
      <c r="F10" s="172"/>
      <c r="G10" s="168"/>
      <c r="H10" s="169"/>
      <c r="I10" s="168"/>
      <c r="J10" s="169"/>
      <c r="K10" s="167"/>
      <c r="L10" s="170"/>
      <c r="M10" s="171"/>
      <c r="N10" s="245"/>
      <c r="O10" s="246"/>
      <c r="P10" s="247"/>
      <c r="Q10" s="246"/>
      <c r="R10" s="247"/>
      <c r="S10" s="246"/>
      <c r="T10" s="277"/>
    </row>
    <row r="11" spans="1:25" ht="15.9" customHeight="1" x14ac:dyDescent="0.3">
      <c r="A11" s="231"/>
      <c r="B11" s="188" t="str">
        <f>IFERROR(INDEX(Data!$B$2:$B$28,MATCH(C11,Data!$A$2:$A$28,0)),"")</f>
        <v/>
      </c>
      <c r="C11" s="232"/>
      <c r="D11" s="232"/>
      <c r="E11" s="317"/>
      <c r="F11" s="172"/>
      <c r="G11" s="168"/>
      <c r="H11" s="169"/>
      <c r="I11" s="168"/>
      <c r="J11" s="169"/>
      <c r="K11" s="167"/>
      <c r="L11" s="170"/>
      <c r="M11" s="171"/>
      <c r="N11" s="245"/>
      <c r="O11" s="246"/>
      <c r="P11" s="247"/>
      <c r="Q11" s="246"/>
      <c r="R11" s="247"/>
      <c r="S11" s="246"/>
      <c r="T11" s="277"/>
    </row>
    <row r="12" spans="1:25" ht="15.9" customHeight="1" x14ac:dyDescent="0.3">
      <c r="A12" s="231"/>
      <c r="B12" s="188" t="str">
        <f>IFERROR(INDEX(Data!$B$2:$B$28,MATCH(C12,Data!$A$2:$A$28,0)),"")</f>
        <v/>
      </c>
      <c r="C12" s="232"/>
      <c r="D12" s="232"/>
      <c r="E12" s="317"/>
      <c r="F12" s="172"/>
      <c r="G12" s="168"/>
      <c r="H12" s="169"/>
      <c r="I12" s="168"/>
      <c r="J12" s="169"/>
      <c r="K12" s="167"/>
      <c r="L12" s="170"/>
      <c r="M12" s="171"/>
      <c r="N12" s="245"/>
      <c r="O12" s="246"/>
      <c r="P12" s="247"/>
      <c r="Q12" s="246"/>
      <c r="R12" s="247"/>
      <c r="S12" s="246"/>
      <c r="T12" s="277"/>
    </row>
    <row r="13" spans="1:25" ht="15.9" customHeight="1" x14ac:dyDescent="0.3">
      <c r="A13" s="231"/>
      <c r="B13" s="188" t="str">
        <f>IFERROR(INDEX(Data!$B$2:$B$28,MATCH(C13,Data!$A$2:$A$28,0)),"")</f>
        <v/>
      </c>
      <c r="C13" s="232"/>
      <c r="D13" s="232"/>
      <c r="E13" s="317"/>
      <c r="F13" s="172"/>
      <c r="G13" s="168"/>
      <c r="H13" s="169"/>
      <c r="I13" s="168"/>
      <c r="J13" s="169"/>
      <c r="K13" s="167"/>
      <c r="L13" s="170"/>
      <c r="M13" s="171"/>
      <c r="N13" s="245"/>
      <c r="O13" s="246"/>
      <c r="P13" s="247"/>
      <c r="Q13" s="246"/>
      <c r="R13" s="247"/>
      <c r="S13" s="246"/>
      <c r="T13" s="277"/>
    </row>
    <row r="14" spans="1:25" ht="15.9" customHeight="1" x14ac:dyDescent="0.3">
      <c r="A14" s="231"/>
      <c r="B14" s="188" t="str">
        <f>IFERROR(INDEX(Data!$B$2:$B$28,MATCH(C14,Data!$A$2:$A$28,0)),"")</f>
        <v/>
      </c>
      <c r="C14" s="232"/>
      <c r="D14" s="232"/>
      <c r="E14" s="317"/>
      <c r="F14" s="172"/>
      <c r="G14" s="168"/>
      <c r="H14" s="169"/>
      <c r="I14" s="168"/>
      <c r="J14" s="169"/>
      <c r="K14" s="167"/>
      <c r="L14" s="170"/>
      <c r="M14" s="171"/>
      <c r="N14" s="245"/>
      <c r="O14" s="246"/>
      <c r="P14" s="247"/>
      <c r="Q14" s="246"/>
      <c r="R14" s="247"/>
      <c r="S14" s="246"/>
      <c r="T14" s="277"/>
    </row>
    <row r="15" spans="1:25" ht="15.9" customHeight="1" x14ac:dyDescent="0.3">
      <c r="A15" s="231"/>
      <c r="B15" s="188" t="str">
        <f>IFERROR(INDEX(Data!$B$2:$B$28,MATCH(C15,Data!$A$2:$A$28,0)),"")</f>
        <v/>
      </c>
      <c r="C15" s="232"/>
      <c r="D15" s="232"/>
      <c r="E15" s="317"/>
      <c r="F15" s="172"/>
      <c r="G15" s="168"/>
      <c r="H15" s="169"/>
      <c r="I15" s="168"/>
      <c r="J15" s="169"/>
      <c r="K15" s="167"/>
      <c r="L15" s="170"/>
      <c r="M15" s="171"/>
      <c r="N15" s="245"/>
      <c r="O15" s="246"/>
      <c r="P15" s="247"/>
      <c r="Q15" s="246"/>
      <c r="R15" s="247"/>
      <c r="S15" s="246"/>
      <c r="T15" s="277"/>
    </row>
    <row r="16" spans="1:25" ht="15.9" customHeight="1" x14ac:dyDescent="0.3">
      <c r="A16" s="231"/>
      <c r="B16" s="188" t="str">
        <f>IFERROR(INDEX(Data!$B$2:$B$28,MATCH(C16,Data!$A$2:$A$28,0)),"")</f>
        <v/>
      </c>
      <c r="C16" s="232"/>
      <c r="D16" s="232"/>
      <c r="E16" s="317"/>
      <c r="F16" s="172"/>
      <c r="G16" s="168"/>
      <c r="H16" s="169"/>
      <c r="I16" s="168"/>
      <c r="J16" s="169"/>
      <c r="K16" s="167"/>
      <c r="L16" s="170"/>
      <c r="M16" s="171"/>
      <c r="N16" s="245"/>
      <c r="O16" s="246"/>
      <c r="P16" s="247"/>
      <c r="Q16" s="246"/>
      <c r="R16" s="247"/>
      <c r="S16" s="246"/>
      <c r="T16" s="277"/>
    </row>
    <row r="17" spans="1:20" ht="15.9" customHeight="1" x14ac:dyDescent="0.3">
      <c r="A17" s="231"/>
      <c r="B17" s="188" t="str">
        <f>IFERROR(INDEX(Data!$B$2:$B$28,MATCH(C17,Data!$A$2:$A$28,0)),"")</f>
        <v/>
      </c>
      <c r="C17" s="232"/>
      <c r="D17" s="232"/>
      <c r="E17" s="317"/>
      <c r="F17" s="172"/>
      <c r="G17" s="168"/>
      <c r="H17" s="169"/>
      <c r="I17" s="168"/>
      <c r="J17" s="169"/>
      <c r="K17" s="167"/>
      <c r="L17" s="170"/>
      <c r="M17" s="171"/>
      <c r="N17" s="245"/>
      <c r="O17" s="246"/>
      <c r="P17" s="247"/>
      <c r="Q17" s="246"/>
      <c r="R17" s="247"/>
      <c r="S17" s="246"/>
      <c r="T17" s="277"/>
    </row>
    <row r="18" spans="1:20" ht="15.9" customHeight="1" x14ac:dyDescent="0.3">
      <c r="A18" s="231"/>
      <c r="B18" s="188" t="str">
        <f>IFERROR(INDEX(Data!$B$2:$B$28,MATCH(C18,Data!$A$2:$A$28,0)),"")</f>
        <v/>
      </c>
      <c r="C18" s="232"/>
      <c r="D18" s="232"/>
      <c r="E18" s="317"/>
      <c r="F18" s="172"/>
      <c r="G18" s="168"/>
      <c r="H18" s="169"/>
      <c r="I18" s="168"/>
      <c r="J18" s="169"/>
      <c r="K18" s="167"/>
      <c r="L18" s="170"/>
      <c r="M18" s="171"/>
      <c r="N18" s="245"/>
      <c r="O18" s="246"/>
      <c r="P18" s="247"/>
      <c r="Q18" s="246"/>
      <c r="R18" s="247"/>
      <c r="S18" s="246"/>
      <c r="T18" s="277"/>
    </row>
    <row r="19" spans="1:20" ht="15.9" customHeight="1" x14ac:dyDescent="0.3">
      <c r="A19" s="231"/>
      <c r="B19" s="188" t="str">
        <f>IFERROR(INDEX(Data!$B$2:$B$28,MATCH(C19,Data!$A$2:$A$28,0)),"")</f>
        <v/>
      </c>
      <c r="C19" s="232"/>
      <c r="D19" s="232"/>
      <c r="E19" s="317"/>
      <c r="F19" s="172"/>
      <c r="G19" s="168"/>
      <c r="H19" s="169"/>
      <c r="I19" s="168"/>
      <c r="J19" s="169"/>
      <c r="K19" s="167"/>
      <c r="L19" s="170"/>
      <c r="M19" s="171"/>
      <c r="N19" s="245"/>
      <c r="O19" s="246"/>
      <c r="P19" s="247"/>
      <c r="Q19" s="246"/>
      <c r="R19" s="247"/>
      <c r="S19" s="246"/>
      <c r="T19" s="277"/>
    </row>
    <row r="20" spans="1:20" ht="15.9" customHeight="1" x14ac:dyDescent="0.3">
      <c r="A20" s="231"/>
      <c r="B20" s="188" t="str">
        <f>IFERROR(INDEX(Data!$B$2:$B$28,MATCH(C20,Data!$A$2:$A$28,0)),"")</f>
        <v/>
      </c>
      <c r="C20" s="232"/>
      <c r="D20" s="232"/>
      <c r="E20" s="317"/>
      <c r="F20" s="172"/>
      <c r="G20" s="168"/>
      <c r="H20" s="169"/>
      <c r="I20" s="168"/>
      <c r="J20" s="169"/>
      <c r="K20" s="167"/>
      <c r="L20" s="170"/>
      <c r="M20" s="171"/>
      <c r="N20" s="245"/>
      <c r="O20" s="246"/>
      <c r="P20" s="247"/>
      <c r="Q20" s="246"/>
      <c r="R20" s="247"/>
      <c r="S20" s="246"/>
      <c r="T20" s="277"/>
    </row>
    <row r="21" spans="1:20" ht="15.9" customHeight="1" x14ac:dyDescent="0.3">
      <c r="A21" s="231"/>
      <c r="B21" s="188" t="str">
        <f>IFERROR(INDEX(Data!$B$2:$B$28,MATCH(C21,Data!$A$2:$A$28,0)),"")</f>
        <v/>
      </c>
      <c r="C21" s="232"/>
      <c r="D21" s="232"/>
      <c r="E21" s="317"/>
      <c r="F21" s="172"/>
      <c r="G21" s="168"/>
      <c r="H21" s="169"/>
      <c r="I21" s="168"/>
      <c r="J21" s="169"/>
      <c r="K21" s="167"/>
      <c r="L21" s="170"/>
      <c r="M21" s="171"/>
      <c r="N21" s="245"/>
      <c r="O21" s="246"/>
      <c r="P21" s="247"/>
      <c r="Q21" s="246"/>
      <c r="R21" s="247"/>
      <c r="S21" s="246"/>
      <c r="T21" s="277"/>
    </row>
    <row r="22" spans="1:20" ht="15.9" customHeight="1" x14ac:dyDescent="0.3">
      <c r="A22" s="231"/>
      <c r="B22" s="188" t="str">
        <f>IFERROR(INDEX(Data!$B$2:$B$28,MATCH(C22,Data!$A$2:$A$28,0)),"")</f>
        <v/>
      </c>
      <c r="C22" s="232"/>
      <c r="D22" s="232"/>
      <c r="E22" s="317"/>
      <c r="F22" s="172"/>
      <c r="G22" s="168"/>
      <c r="H22" s="169"/>
      <c r="I22" s="168"/>
      <c r="J22" s="169"/>
      <c r="K22" s="167"/>
      <c r="L22" s="170"/>
      <c r="M22" s="171"/>
      <c r="N22" s="245"/>
      <c r="O22" s="246"/>
      <c r="P22" s="247"/>
      <c r="Q22" s="246"/>
      <c r="R22" s="247"/>
      <c r="S22" s="246"/>
      <c r="T22" s="277"/>
    </row>
    <row r="23" spans="1:20" ht="15.9" customHeight="1" x14ac:dyDescent="0.3">
      <c r="A23" s="231"/>
      <c r="B23" s="188" t="str">
        <f>IFERROR(INDEX(Data!$B$2:$B$28,MATCH(C23,Data!$A$2:$A$28,0)),"")</f>
        <v/>
      </c>
      <c r="C23" s="232"/>
      <c r="D23" s="232"/>
      <c r="E23" s="317"/>
      <c r="F23" s="172"/>
      <c r="G23" s="168"/>
      <c r="H23" s="169"/>
      <c r="I23" s="168"/>
      <c r="J23" s="169"/>
      <c r="K23" s="167"/>
      <c r="L23" s="170"/>
      <c r="M23" s="171"/>
      <c r="N23" s="245"/>
      <c r="O23" s="246"/>
      <c r="P23" s="247"/>
      <c r="Q23" s="246"/>
      <c r="R23" s="247"/>
      <c r="S23" s="246"/>
      <c r="T23" s="277"/>
    </row>
    <row r="24" spans="1:20" ht="15.9" customHeight="1" x14ac:dyDescent="0.3">
      <c r="A24" s="231"/>
      <c r="B24" s="188" t="str">
        <f>IFERROR(INDEX(Data!$B$2:$B$28,MATCH(C24,Data!$A$2:$A$28,0)),"")</f>
        <v/>
      </c>
      <c r="C24" s="232"/>
      <c r="D24" s="232"/>
      <c r="E24" s="317"/>
      <c r="F24" s="172"/>
      <c r="G24" s="168"/>
      <c r="H24" s="169"/>
      <c r="I24" s="168"/>
      <c r="J24" s="169"/>
      <c r="K24" s="167"/>
      <c r="L24" s="170"/>
      <c r="M24" s="171"/>
      <c r="N24" s="245"/>
      <c r="O24" s="246"/>
      <c r="P24" s="247"/>
      <c r="Q24" s="246"/>
      <c r="R24" s="247"/>
      <c r="S24" s="246"/>
      <c r="T24" s="277"/>
    </row>
    <row r="25" spans="1:20" ht="15.9" customHeight="1" x14ac:dyDescent="0.3">
      <c r="A25" s="231"/>
      <c r="B25" s="188" t="str">
        <f>IFERROR(INDEX(Data!$B$2:$B$28,MATCH(C25,Data!$A$2:$A$28,0)),"")</f>
        <v/>
      </c>
      <c r="C25" s="232"/>
      <c r="D25" s="232"/>
      <c r="E25" s="317"/>
      <c r="F25" s="172"/>
      <c r="G25" s="168"/>
      <c r="H25" s="169"/>
      <c r="I25" s="168"/>
      <c r="J25" s="169"/>
      <c r="K25" s="167"/>
      <c r="L25" s="170"/>
      <c r="M25" s="171"/>
      <c r="N25" s="245"/>
      <c r="O25" s="246"/>
      <c r="P25" s="247"/>
      <c r="Q25" s="246"/>
      <c r="R25" s="247"/>
      <c r="S25" s="246"/>
      <c r="T25" s="277"/>
    </row>
    <row r="26" spans="1:20" ht="15.9" customHeight="1" x14ac:dyDescent="0.3">
      <c r="A26" s="231"/>
      <c r="B26" s="188" t="str">
        <f>IFERROR(INDEX(Data!$B$2:$B$28,MATCH(C26,Data!$A$2:$A$28,0)),"")</f>
        <v/>
      </c>
      <c r="C26" s="232"/>
      <c r="D26" s="232"/>
      <c r="E26" s="317"/>
      <c r="F26" s="172"/>
      <c r="G26" s="168"/>
      <c r="H26" s="169"/>
      <c r="I26" s="168"/>
      <c r="J26" s="169"/>
      <c r="K26" s="167"/>
      <c r="L26" s="170"/>
      <c r="M26" s="171"/>
      <c r="N26" s="245"/>
      <c r="O26" s="246"/>
      <c r="P26" s="247"/>
      <c r="Q26" s="246"/>
      <c r="R26" s="247"/>
      <c r="S26" s="246"/>
      <c r="T26" s="277"/>
    </row>
    <row r="27" spans="1:20" ht="15.9" customHeight="1" x14ac:dyDescent="0.3">
      <c r="A27" s="231"/>
      <c r="B27" s="188" t="str">
        <f>IFERROR(INDEX(Data!$B$2:$B$28,MATCH(C27,Data!$A$2:$A$28,0)),"")</f>
        <v/>
      </c>
      <c r="C27" s="232"/>
      <c r="D27" s="232"/>
      <c r="E27" s="317"/>
      <c r="F27" s="172"/>
      <c r="G27" s="168"/>
      <c r="H27" s="169"/>
      <c r="I27" s="168"/>
      <c r="J27" s="169"/>
      <c r="K27" s="167"/>
      <c r="L27" s="170"/>
      <c r="M27" s="171"/>
      <c r="N27" s="245"/>
      <c r="O27" s="246"/>
      <c r="P27" s="247"/>
      <c r="Q27" s="246"/>
      <c r="R27" s="247"/>
      <c r="S27" s="246"/>
      <c r="T27" s="277"/>
    </row>
    <row r="28" spans="1:20" ht="15.9" customHeight="1" x14ac:dyDescent="0.3">
      <c r="A28" s="231"/>
      <c r="B28" s="188" t="str">
        <f>IFERROR(INDEX(Data!$B$2:$B$28,MATCH(C28,Data!$A$2:$A$28,0)),"")</f>
        <v/>
      </c>
      <c r="C28" s="232"/>
      <c r="D28" s="232"/>
      <c r="E28" s="317"/>
      <c r="F28" s="172"/>
      <c r="G28" s="168"/>
      <c r="H28" s="169"/>
      <c r="I28" s="168"/>
      <c r="J28" s="169"/>
      <c r="K28" s="167"/>
      <c r="L28" s="170"/>
      <c r="M28" s="171"/>
      <c r="N28" s="245"/>
      <c r="O28" s="246"/>
      <c r="P28" s="247"/>
      <c r="Q28" s="246"/>
      <c r="R28" s="247"/>
      <c r="S28" s="246"/>
      <c r="T28" s="277"/>
    </row>
    <row r="29" spans="1:20" ht="15.9" customHeight="1" x14ac:dyDescent="0.3">
      <c r="A29" s="231"/>
      <c r="B29" s="188" t="str">
        <f>IFERROR(INDEX(Data!$B$2:$B$28,MATCH(C29,Data!$A$2:$A$28,0)),"")</f>
        <v/>
      </c>
      <c r="C29" s="232"/>
      <c r="D29" s="232"/>
      <c r="E29" s="317"/>
      <c r="F29" s="172"/>
      <c r="G29" s="168"/>
      <c r="H29" s="169"/>
      <c r="I29" s="168"/>
      <c r="J29" s="169"/>
      <c r="K29" s="167"/>
      <c r="L29" s="170"/>
      <c r="M29" s="171"/>
      <c r="N29" s="245"/>
      <c r="O29" s="246"/>
      <c r="P29" s="247"/>
      <c r="Q29" s="246"/>
      <c r="R29" s="247"/>
      <c r="S29" s="246"/>
      <c r="T29" s="277"/>
    </row>
    <row r="30" spans="1:20" ht="15.9" customHeight="1" x14ac:dyDescent="0.3">
      <c r="A30" s="231"/>
      <c r="B30" s="188" t="str">
        <f>IFERROR(INDEX(Data!$B$2:$B$28,MATCH(C30,Data!$A$2:$A$28,0)),"")</f>
        <v/>
      </c>
      <c r="C30" s="232"/>
      <c r="D30" s="232"/>
      <c r="E30" s="317"/>
      <c r="F30" s="172"/>
      <c r="G30" s="168"/>
      <c r="H30" s="169"/>
      <c r="I30" s="168"/>
      <c r="J30" s="169"/>
      <c r="K30" s="167"/>
      <c r="L30" s="170"/>
      <c r="M30" s="171"/>
      <c r="N30" s="245"/>
      <c r="O30" s="246"/>
      <c r="P30" s="247"/>
      <c r="Q30" s="246"/>
      <c r="R30" s="247"/>
      <c r="S30" s="246"/>
      <c r="T30" s="277"/>
    </row>
    <row r="31" spans="1:20" ht="15.9" customHeight="1" x14ac:dyDescent="0.3">
      <c r="A31" s="231"/>
      <c r="B31" s="188" t="str">
        <f>IFERROR(INDEX(Data!$B$2:$B$28,MATCH(C31,Data!$A$2:$A$28,0)),"")</f>
        <v/>
      </c>
      <c r="C31" s="232"/>
      <c r="D31" s="232"/>
      <c r="E31" s="317"/>
      <c r="F31" s="172"/>
      <c r="G31" s="168"/>
      <c r="H31" s="169"/>
      <c r="I31" s="168"/>
      <c r="J31" s="169"/>
      <c r="K31" s="167"/>
      <c r="L31" s="170"/>
      <c r="M31" s="171"/>
      <c r="N31" s="245"/>
      <c r="O31" s="246"/>
      <c r="P31" s="247"/>
      <c r="Q31" s="246"/>
      <c r="R31" s="247"/>
      <c r="S31" s="246"/>
      <c r="T31" s="277"/>
    </row>
    <row r="32" spans="1:20" ht="15.9" customHeight="1" x14ac:dyDescent="0.3">
      <c r="A32" s="231"/>
      <c r="B32" s="188" t="str">
        <f>IFERROR(INDEX(Data!$B$2:$B$28,MATCH(C32,Data!$A$2:$A$28,0)),"")</f>
        <v/>
      </c>
      <c r="C32" s="232"/>
      <c r="D32" s="232"/>
      <c r="E32" s="317"/>
      <c r="F32" s="172"/>
      <c r="G32" s="168"/>
      <c r="H32" s="169"/>
      <c r="I32" s="168"/>
      <c r="J32" s="169"/>
      <c r="K32" s="167"/>
      <c r="L32" s="170"/>
      <c r="M32" s="171"/>
      <c r="N32" s="245"/>
      <c r="O32" s="246"/>
      <c r="P32" s="247"/>
      <c r="Q32" s="246"/>
      <c r="R32" s="247"/>
      <c r="S32" s="246"/>
      <c r="T32" s="277"/>
    </row>
    <row r="33" spans="1:20" ht="15.9" customHeight="1" x14ac:dyDescent="0.3">
      <c r="A33" s="231"/>
      <c r="B33" s="188" t="str">
        <f>IFERROR(INDEX(Data!$B$2:$B$28,MATCH(C33,Data!$A$2:$A$28,0)),"")</f>
        <v/>
      </c>
      <c r="C33" s="232"/>
      <c r="D33" s="232"/>
      <c r="E33" s="317"/>
      <c r="F33" s="172"/>
      <c r="G33" s="168"/>
      <c r="H33" s="169"/>
      <c r="I33" s="168"/>
      <c r="J33" s="169"/>
      <c r="K33" s="167"/>
      <c r="L33" s="170"/>
      <c r="M33" s="171"/>
      <c r="N33" s="245"/>
      <c r="O33" s="246"/>
      <c r="P33" s="247"/>
      <c r="Q33" s="246"/>
      <c r="R33" s="247"/>
      <c r="S33" s="246"/>
      <c r="T33" s="277"/>
    </row>
    <row r="34" spans="1:20" ht="15.9" customHeight="1" x14ac:dyDescent="0.3">
      <c r="A34" s="231"/>
      <c r="B34" s="188"/>
      <c r="C34" s="232"/>
      <c r="D34" s="232"/>
      <c r="E34" s="317"/>
      <c r="F34" s="172"/>
      <c r="G34" s="168"/>
      <c r="H34" s="169"/>
      <c r="I34" s="168"/>
      <c r="J34" s="169"/>
      <c r="K34" s="167"/>
      <c r="L34" s="170"/>
      <c r="M34" s="171"/>
      <c r="N34" s="245"/>
      <c r="O34" s="246"/>
      <c r="P34" s="247"/>
      <c r="Q34" s="246"/>
      <c r="R34" s="247"/>
      <c r="S34" s="246"/>
      <c r="T34" s="277"/>
    </row>
    <row r="35" spans="1:20" ht="15.9" customHeight="1" x14ac:dyDescent="0.3">
      <c r="A35" s="231"/>
      <c r="B35" s="188"/>
      <c r="C35" s="232"/>
      <c r="D35" s="232"/>
      <c r="E35" s="317"/>
      <c r="F35" s="172"/>
      <c r="G35" s="168"/>
      <c r="H35" s="169"/>
      <c r="I35" s="168"/>
      <c r="J35" s="169"/>
      <c r="K35" s="167"/>
      <c r="L35" s="170"/>
      <c r="M35" s="171"/>
      <c r="N35" s="245"/>
      <c r="O35" s="246"/>
      <c r="P35" s="247"/>
      <c r="Q35" s="246"/>
      <c r="R35" s="247"/>
      <c r="S35" s="246"/>
      <c r="T35" s="277"/>
    </row>
    <row r="36" spans="1:20" ht="15.9" customHeight="1" x14ac:dyDescent="0.3">
      <c r="A36" s="231"/>
      <c r="B36" s="188" t="str">
        <f>IFERROR(INDEX(Data!$B$2:$B$28,MATCH(C36,Data!$A$2:$A$28,0)),"")</f>
        <v/>
      </c>
      <c r="C36" s="232"/>
      <c r="D36" s="232"/>
      <c r="E36" s="317"/>
      <c r="F36" s="172"/>
      <c r="G36" s="168"/>
      <c r="H36" s="169"/>
      <c r="I36" s="168"/>
      <c r="J36" s="169"/>
      <c r="K36" s="167"/>
      <c r="L36" s="170"/>
      <c r="M36" s="171"/>
      <c r="N36" s="245"/>
      <c r="O36" s="246"/>
      <c r="P36" s="247"/>
      <c r="Q36" s="246"/>
      <c r="R36" s="247"/>
      <c r="S36" s="246"/>
      <c r="T36" s="277"/>
    </row>
    <row r="37" spans="1:20" ht="15.9" customHeight="1" x14ac:dyDescent="0.3">
      <c r="A37" s="233"/>
      <c r="B37" s="189" t="str">
        <f>IFERROR(INDEX(Data!$B$2:$B$28,MATCH(C37,Data!$A$2:$A$28,0)),"")</f>
        <v/>
      </c>
      <c r="C37" s="234"/>
      <c r="D37" s="234"/>
      <c r="E37" s="317"/>
      <c r="F37" s="267"/>
      <c r="G37" s="174"/>
      <c r="H37" s="269"/>
      <c r="I37" s="174"/>
      <c r="J37" s="169"/>
      <c r="K37" s="167"/>
      <c r="L37" s="170"/>
      <c r="M37" s="171"/>
      <c r="N37" s="245"/>
      <c r="O37" s="246"/>
      <c r="P37" s="247"/>
      <c r="Q37" s="246"/>
      <c r="R37" s="247"/>
      <c r="S37" s="246"/>
      <c r="T37" s="277"/>
    </row>
    <row r="38" spans="1:20" ht="15.9" customHeight="1" thickBot="1" x14ac:dyDescent="0.35">
      <c r="A38" s="482"/>
      <c r="B38" s="483"/>
      <c r="C38" s="484"/>
      <c r="D38" s="503" t="s">
        <v>27</v>
      </c>
      <c r="E38" s="484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59"/>
      <c r="O38" s="260"/>
      <c r="P38" s="260"/>
      <c r="Q38" s="260"/>
      <c r="R38" s="260"/>
      <c r="S38" s="260"/>
      <c r="T38" s="260"/>
    </row>
    <row r="39" spans="1:20" ht="15.9" customHeight="1" thickBot="1" x14ac:dyDescent="0.35">
      <c r="A39" s="479"/>
      <c r="B39" s="480"/>
      <c r="C39" s="481"/>
      <c r="D39" s="506" t="s">
        <v>28</v>
      </c>
      <c r="E39" s="481"/>
      <c r="F39" s="500">
        <f>SUM(F6+F38-G38)</f>
        <v>1650.5100000000002</v>
      </c>
      <c r="G39" s="501"/>
      <c r="H39" s="500">
        <f>SUM(H6+H38-I38)</f>
        <v>144.73000000000002</v>
      </c>
      <c r="I39" s="502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06">
        <f t="shared" si="0"/>
        <v>0</v>
      </c>
      <c r="O39" s="206">
        <f t="shared" si="0"/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0</v>
      </c>
      <c r="T39" s="278">
        <f t="shared" si="0"/>
        <v>0</v>
      </c>
    </row>
    <row r="40" spans="1:20" ht="15.9" customHeight="1" x14ac:dyDescent="0.3"/>
    <row r="41" spans="1:20" ht="15.9" customHeight="1" x14ac:dyDescent="0.3"/>
    <row r="42" spans="1:20" ht="15.9" customHeight="1" x14ac:dyDescent="0.3"/>
    <row r="43" spans="1:20" ht="15.9" customHeight="1" x14ac:dyDescent="0.3"/>
    <row r="44" spans="1:20" ht="15.9" customHeight="1" x14ac:dyDescent="0.3"/>
  </sheetData>
  <mergeCells count="18">
    <mergeCell ref="H6:I6"/>
    <mergeCell ref="F4:I4"/>
    <mergeCell ref="E4:E5"/>
    <mergeCell ref="D39:E39"/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</mergeCells>
  <conditionalFormatting sqref="A8:C8 A7:D7 A9:D37 F7:M37">
    <cfRule type="expression" dxfId="56" priority="16">
      <formula>MOD(ROW(),2)</formula>
    </cfRule>
  </conditionalFormatting>
  <conditionalFormatting sqref="D8">
    <cfRule type="expression" dxfId="55" priority="15">
      <formula>MOD(ROW(),2)</formula>
    </cfRule>
  </conditionalFormatting>
  <conditionalFormatting sqref="N7:T11 N13:T37">
    <cfRule type="expression" dxfId="54" priority="13">
      <formula>MOD(ROW(),2)</formula>
    </cfRule>
  </conditionalFormatting>
  <conditionalFormatting sqref="N12:T12">
    <cfRule type="expression" dxfId="53" priority="12">
      <formula>MOD(ROW(),2)</formula>
    </cfRule>
  </conditionalFormatting>
  <conditionalFormatting sqref="E11:E27 E32:E37">
    <cfRule type="expression" dxfId="52" priority="6">
      <formula>MOD(ROW(),2)</formula>
    </cfRule>
  </conditionalFormatting>
  <conditionalFormatting sqref="E10">
    <cfRule type="expression" dxfId="51" priority="5">
      <formula>MOD(ROW(),2)</formula>
    </cfRule>
  </conditionalFormatting>
  <conditionalFormatting sqref="E9">
    <cfRule type="expression" dxfId="50" priority="4">
      <formula>MOD(ROW(),2)</formula>
    </cfRule>
  </conditionalFormatting>
  <conditionalFormatting sqref="E8">
    <cfRule type="expression" dxfId="49" priority="3">
      <formula>MOD(ROW(),2)</formula>
    </cfRule>
  </conditionalFormatting>
  <conditionalFormatting sqref="E28:E31">
    <cfRule type="expression" dxfId="48" priority="2">
      <formula>MOD(ROW(),2)</formula>
    </cfRule>
  </conditionalFormatting>
  <conditionalFormatting sqref="E7">
    <cfRule type="expression" dxfId="47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4140625" defaultRowHeight="15.6" x14ac:dyDescent="0.3"/>
  <cols>
    <col min="1" max="1" width="13" style="191" bestFit="1" customWidth="1"/>
    <col min="2" max="2" width="11.88671875" style="133" bestFit="1" customWidth="1"/>
    <col min="3" max="3" width="50.44140625" style="192" bestFit="1" customWidth="1"/>
    <col min="4" max="4" width="36.6640625" style="133" bestFit="1" customWidth="1"/>
    <col min="5" max="5" width="3.5546875" style="135" customWidth="1"/>
    <col min="6" max="9" width="10.6640625" style="133" customWidth="1"/>
    <col min="10" max="13" width="11.44140625" style="133"/>
    <col min="14" max="15" width="10.6640625" style="135" customWidth="1"/>
    <col min="16" max="16" width="14.33203125" style="135" bestFit="1" customWidth="1"/>
    <col min="17" max="17" width="11.5546875" style="135" bestFit="1" customWidth="1"/>
    <col min="18" max="18" width="10.6640625" style="135" customWidth="1"/>
    <col min="19" max="19" width="9.6640625" style="135" customWidth="1"/>
    <col min="20" max="20" width="10.33203125" style="135" bestFit="1" customWidth="1"/>
    <col min="21" max="25" width="11.44140625" style="192"/>
    <col min="26" max="16384" width="11.44140625" style="133"/>
  </cols>
  <sheetData>
    <row r="1" spans="1:25" ht="32.25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" x14ac:dyDescent="0.3">
      <c r="A2" s="157"/>
      <c r="B2" s="159" t="s">
        <v>15</v>
      </c>
      <c r="C2" s="156" t="str">
        <f ca="1">MID(CELL("filename",A1),FIND("]",CELL("filename",A1))+1,32)</f>
        <v>Août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08"/>
      <c r="O2" s="208"/>
    </row>
    <row r="3" spans="1:25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3"/>
      <c r="N4" s="497" t="s">
        <v>18</v>
      </c>
      <c r="O4" s="498"/>
      <c r="P4" s="498"/>
      <c r="Q4" s="498"/>
      <c r="R4" s="498"/>
      <c r="S4" s="498"/>
      <c r="T4" s="521"/>
    </row>
    <row r="5" spans="1:25" s="142" customFormat="1" ht="32.25" customHeight="1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163" t="s">
        <v>69</v>
      </c>
      <c r="N5" s="213" t="s">
        <v>26</v>
      </c>
      <c r="O5" s="214" t="s">
        <v>9</v>
      </c>
      <c r="P5" s="215" t="s">
        <v>86</v>
      </c>
      <c r="Q5" s="216" t="s">
        <v>8</v>
      </c>
      <c r="R5" s="217" t="s">
        <v>4</v>
      </c>
      <c r="S5" s="218" t="s">
        <v>6</v>
      </c>
      <c r="T5" s="214" t="s">
        <v>13</v>
      </c>
      <c r="U5" s="135"/>
      <c r="V5" s="135"/>
      <c r="W5" s="135"/>
      <c r="X5" s="135"/>
      <c r="Y5" s="135"/>
    </row>
    <row r="6" spans="1:25" ht="15.9" customHeight="1" thickBot="1" x14ac:dyDescent="0.35">
      <c r="A6" s="230"/>
      <c r="B6" s="185"/>
      <c r="C6" s="186"/>
      <c r="D6" s="186"/>
      <c r="E6" s="186"/>
      <c r="F6" s="524">
        <f>'Juillet 2024'!F39:G39</f>
        <v>1650.5100000000002</v>
      </c>
      <c r="G6" s="518"/>
      <c r="H6" s="519">
        <f>'Juillet 2024'!H39:I39</f>
        <v>144.73000000000002</v>
      </c>
      <c r="I6" s="520"/>
      <c r="J6" s="164"/>
      <c r="K6" s="165"/>
      <c r="L6" s="166"/>
      <c r="M6" s="187"/>
      <c r="N6" s="236"/>
      <c r="O6" s="237"/>
      <c r="P6" s="238"/>
      <c r="Q6" s="237"/>
      <c r="R6" s="238"/>
      <c r="S6" s="237"/>
      <c r="T6" s="276"/>
    </row>
    <row r="7" spans="1:25" ht="15.9" customHeight="1" x14ac:dyDescent="0.3">
      <c r="A7" s="231"/>
      <c r="B7" s="188" t="str">
        <f>IFERROR(INDEX(Data!$B$2:$B$28,MATCH(C7,Data!$A$2:$A$28,0)),"")</f>
        <v/>
      </c>
      <c r="C7" s="232"/>
      <c r="D7" s="232"/>
      <c r="E7" s="318"/>
      <c r="F7" s="172"/>
      <c r="G7" s="264"/>
      <c r="H7" s="268"/>
      <c r="I7" s="264"/>
      <c r="J7" s="169"/>
      <c r="K7" s="167"/>
      <c r="L7" s="170"/>
      <c r="M7" s="171"/>
      <c r="N7" s="245"/>
      <c r="O7" s="246"/>
      <c r="P7" s="247"/>
      <c r="Q7" s="246"/>
      <c r="R7" s="247"/>
      <c r="S7" s="246"/>
      <c r="T7" s="277"/>
    </row>
    <row r="8" spans="1:25" ht="15.9" customHeight="1" x14ac:dyDescent="0.3">
      <c r="A8" s="231"/>
      <c r="B8" s="188" t="str">
        <f>IFERROR(INDEX(Data!$B$2:$B$28,MATCH(C8,Data!$A$2:$A$28,0)),"")</f>
        <v/>
      </c>
      <c r="C8" s="232"/>
      <c r="D8" s="232"/>
      <c r="E8" s="317"/>
      <c r="F8" s="172"/>
      <c r="G8" s="168"/>
      <c r="H8" s="169"/>
      <c r="I8" s="168"/>
      <c r="J8" s="169"/>
      <c r="K8" s="167"/>
      <c r="L8" s="170"/>
      <c r="M8" s="171"/>
      <c r="N8" s="245"/>
      <c r="O8" s="246"/>
      <c r="P8" s="247"/>
      <c r="Q8" s="246"/>
      <c r="R8" s="247"/>
      <c r="S8" s="246"/>
      <c r="T8" s="277"/>
    </row>
    <row r="9" spans="1:25" ht="15.9" customHeight="1" x14ac:dyDescent="0.3">
      <c r="A9" s="231"/>
      <c r="B9" s="188" t="str">
        <f>IFERROR(INDEX(Data!$B$2:$B$28,MATCH(C9,Data!$A$2:$A$28,0)),"")</f>
        <v/>
      </c>
      <c r="C9" s="232"/>
      <c r="D9" s="232"/>
      <c r="E9" s="318"/>
      <c r="F9" s="172"/>
      <c r="G9" s="168"/>
      <c r="H9" s="169"/>
      <c r="I9" s="168"/>
      <c r="J9" s="169"/>
      <c r="K9" s="167"/>
      <c r="L9" s="170"/>
      <c r="M9" s="171"/>
      <c r="N9" s="245"/>
      <c r="O9" s="246"/>
      <c r="P9" s="247"/>
      <c r="Q9" s="246"/>
      <c r="R9" s="247"/>
      <c r="S9" s="246"/>
      <c r="T9" s="277"/>
    </row>
    <row r="10" spans="1:25" ht="15.9" customHeight="1" x14ac:dyDescent="0.3">
      <c r="A10" s="231"/>
      <c r="B10" s="188" t="str">
        <f>IFERROR(INDEX(Data!$B$2:$B$28,MATCH(C10,Data!$A$2:$A$28,0)),"")</f>
        <v/>
      </c>
      <c r="C10" s="232"/>
      <c r="D10" s="232"/>
      <c r="E10" s="318"/>
      <c r="F10" s="172"/>
      <c r="G10" s="168"/>
      <c r="H10" s="169"/>
      <c r="I10" s="168"/>
      <c r="J10" s="169"/>
      <c r="K10" s="167"/>
      <c r="L10" s="170"/>
      <c r="M10" s="171"/>
      <c r="N10" s="245"/>
      <c r="O10" s="246"/>
      <c r="P10" s="247"/>
      <c r="Q10" s="246"/>
      <c r="R10" s="247"/>
      <c r="S10" s="246"/>
      <c r="T10" s="277"/>
    </row>
    <row r="11" spans="1:25" ht="15.9" customHeight="1" x14ac:dyDescent="0.3">
      <c r="A11" s="231"/>
      <c r="B11" s="188" t="str">
        <f>IFERROR(INDEX(Data!$B$2:$B$28,MATCH(C11,Data!$A$2:$A$28,0)),"")</f>
        <v/>
      </c>
      <c r="C11" s="232"/>
      <c r="D11" s="232"/>
      <c r="E11" s="317"/>
      <c r="F11" s="172"/>
      <c r="G11" s="168"/>
      <c r="H11" s="169"/>
      <c r="I11" s="168"/>
      <c r="J11" s="169"/>
      <c r="K11" s="167"/>
      <c r="L11" s="170"/>
      <c r="M11" s="171"/>
      <c r="N11" s="245"/>
      <c r="O11" s="246"/>
      <c r="P11" s="247"/>
      <c r="Q11" s="246"/>
      <c r="R11" s="247"/>
      <c r="S11" s="246"/>
      <c r="T11" s="277"/>
    </row>
    <row r="12" spans="1:25" ht="15.9" customHeight="1" x14ac:dyDescent="0.3">
      <c r="A12" s="231"/>
      <c r="B12" s="188" t="str">
        <f>IFERROR(INDEX(Data!$B$2:$B$28,MATCH(C12,Data!$A$2:$A$28,0)),"")</f>
        <v/>
      </c>
      <c r="C12" s="232"/>
      <c r="D12" s="232"/>
      <c r="E12" s="317"/>
      <c r="F12" s="172"/>
      <c r="G12" s="168"/>
      <c r="H12" s="169"/>
      <c r="I12" s="168"/>
      <c r="J12" s="169"/>
      <c r="K12" s="167"/>
      <c r="L12" s="170"/>
      <c r="M12" s="171"/>
      <c r="N12" s="245"/>
      <c r="O12" s="246"/>
      <c r="P12" s="247"/>
      <c r="Q12" s="246"/>
      <c r="R12" s="247"/>
      <c r="S12" s="246"/>
      <c r="T12" s="277"/>
    </row>
    <row r="13" spans="1:25" ht="15.9" customHeight="1" x14ac:dyDescent="0.3">
      <c r="A13" s="231"/>
      <c r="B13" s="188" t="str">
        <f>IFERROR(INDEX(Data!$B$2:$B$28,MATCH(C13,Data!$A$2:$A$28,0)),"")</f>
        <v/>
      </c>
      <c r="C13" s="232"/>
      <c r="D13" s="232"/>
      <c r="E13" s="317"/>
      <c r="F13" s="172"/>
      <c r="G13" s="168"/>
      <c r="H13" s="169"/>
      <c r="I13" s="168"/>
      <c r="J13" s="169"/>
      <c r="K13" s="167"/>
      <c r="L13" s="170"/>
      <c r="M13" s="171"/>
      <c r="N13" s="245"/>
      <c r="O13" s="246"/>
      <c r="P13" s="247"/>
      <c r="Q13" s="246"/>
      <c r="R13" s="247"/>
      <c r="S13" s="246"/>
      <c r="T13" s="277"/>
    </row>
    <row r="14" spans="1:25" ht="15.9" customHeight="1" x14ac:dyDescent="0.3">
      <c r="A14" s="231"/>
      <c r="B14" s="188" t="str">
        <f>IFERROR(INDEX(Data!$B$2:$B$28,MATCH(C14,Data!$A$2:$A$28,0)),"")</f>
        <v/>
      </c>
      <c r="C14" s="232"/>
      <c r="D14" s="232"/>
      <c r="E14" s="317"/>
      <c r="F14" s="172"/>
      <c r="G14" s="168"/>
      <c r="H14" s="169"/>
      <c r="I14" s="168"/>
      <c r="J14" s="169"/>
      <c r="K14" s="167"/>
      <c r="L14" s="170"/>
      <c r="M14" s="171"/>
      <c r="N14" s="245"/>
      <c r="O14" s="246"/>
      <c r="P14" s="247"/>
      <c r="Q14" s="246"/>
      <c r="R14" s="247"/>
      <c r="S14" s="246"/>
      <c r="T14" s="277"/>
    </row>
    <row r="15" spans="1:25" ht="15.9" customHeight="1" x14ac:dyDescent="0.3">
      <c r="A15" s="231"/>
      <c r="B15" s="188" t="str">
        <f>IFERROR(INDEX(Data!$B$2:$B$28,MATCH(C15,Data!$A$2:$A$28,0)),"")</f>
        <v/>
      </c>
      <c r="C15" s="232"/>
      <c r="D15" s="232"/>
      <c r="E15" s="317"/>
      <c r="F15" s="172"/>
      <c r="G15" s="168"/>
      <c r="H15" s="169"/>
      <c r="I15" s="168"/>
      <c r="J15" s="169"/>
      <c r="K15" s="167"/>
      <c r="L15" s="170"/>
      <c r="M15" s="171"/>
      <c r="N15" s="245"/>
      <c r="O15" s="246"/>
      <c r="P15" s="247"/>
      <c r="Q15" s="246"/>
      <c r="R15" s="247"/>
      <c r="S15" s="246"/>
      <c r="T15" s="277"/>
    </row>
    <row r="16" spans="1:25" ht="15.9" customHeight="1" x14ac:dyDescent="0.3">
      <c r="A16" s="231"/>
      <c r="B16" s="188" t="str">
        <f>IFERROR(INDEX(Data!$B$2:$B$28,MATCH(C16,Data!$A$2:$A$28,0)),"")</f>
        <v/>
      </c>
      <c r="C16" s="232"/>
      <c r="D16" s="232"/>
      <c r="E16" s="317"/>
      <c r="F16" s="172"/>
      <c r="G16" s="168"/>
      <c r="H16" s="169"/>
      <c r="I16" s="168"/>
      <c r="J16" s="169"/>
      <c r="K16" s="167"/>
      <c r="L16" s="170"/>
      <c r="M16" s="171"/>
      <c r="N16" s="245"/>
      <c r="O16" s="246"/>
      <c r="P16" s="247"/>
      <c r="Q16" s="246"/>
      <c r="R16" s="247"/>
      <c r="S16" s="246"/>
      <c r="T16" s="277"/>
    </row>
    <row r="17" spans="1:20" ht="15.9" customHeight="1" x14ac:dyDescent="0.3">
      <c r="A17" s="231"/>
      <c r="B17" s="188" t="str">
        <f>IFERROR(INDEX(Data!$B$2:$B$28,MATCH(C17,Data!$A$2:$A$28,0)),"")</f>
        <v/>
      </c>
      <c r="C17" s="232"/>
      <c r="D17" s="232"/>
      <c r="E17" s="317"/>
      <c r="F17" s="172"/>
      <c r="G17" s="168"/>
      <c r="H17" s="169"/>
      <c r="I17" s="168"/>
      <c r="J17" s="169"/>
      <c r="K17" s="167"/>
      <c r="L17" s="170"/>
      <c r="M17" s="171"/>
      <c r="N17" s="245"/>
      <c r="O17" s="246"/>
      <c r="P17" s="247"/>
      <c r="Q17" s="246"/>
      <c r="R17" s="247"/>
      <c r="S17" s="246"/>
      <c r="T17" s="277"/>
    </row>
    <row r="18" spans="1:20" ht="15.9" customHeight="1" x14ac:dyDescent="0.3">
      <c r="A18" s="231"/>
      <c r="B18" s="188" t="str">
        <f>IFERROR(INDEX(Data!$B$2:$B$28,MATCH(C18,Data!$A$2:$A$28,0)),"")</f>
        <v/>
      </c>
      <c r="C18" s="232"/>
      <c r="D18" s="232"/>
      <c r="E18" s="317"/>
      <c r="F18" s="172"/>
      <c r="G18" s="168"/>
      <c r="H18" s="169"/>
      <c r="I18" s="168"/>
      <c r="J18" s="169"/>
      <c r="K18" s="167"/>
      <c r="L18" s="170"/>
      <c r="M18" s="171"/>
      <c r="N18" s="245"/>
      <c r="O18" s="246"/>
      <c r="P18" s="247"/>
      <c r="Q18" s="246"/>
      <c r="R18" s="247"/>
      <c r="S18" s="246"/>
      <c r="T18" s="277"/>
    </row>
    <row r="19" spans="1:20" ht="15.9" customHeight="1" x14ac:dyDescent="0.3">
      <c r="A19" s="231"/>
      <c r="B19" s="188" t="str">
        <f>IFERROR(INDEX(Data!$B$2:$B$28,MATCH(C19,Data!$A$2:$A$28,0)),"")</f>
        <v/>
      </c>
      <c r="C19" s="232"/>
      <c r="D19" s="232"/>
      <c r="E19" s="317"/>
      <c r="F19" s="172"/>
      <c r="G19" s="168"/>
      <c r="H19" s="169"/>
      <c r="I19" s="168"/>
      <c r="J19" s="169"/>
      <c r="K19" s="167"/>
      <c r="L19" s="170"/>
      <c r="M19" s="171"/>
      <c r="N19" s="245"/>
      <c r="O19" s="246"/>
      <c r="P19" s="247"/>
      <c r="Q19" s="246"/>
      <c r="R19" s="247"/>
      <c r="S19" s="246"/>
      <c r="T19" s="277"/>
    </row>
    <row r="20" spans="1:20" ht="15.9" customHeight="1" x14ac:dyDescent="0.3">
      <c r="A20" s="231"/>
      <c r="B20" s="188" t="str">
        <f>IFERROR(INDEX(Data!$B$2:$B$28,MATCH(C20,Data!$A$2:$A$28,0)),"")</f>
        <v/>
      </c>
      <c r="C20" s="232"/>
      <c r="D20" s="232"/>
      <c r="E20" s="317"/>
      <c r="F20" s="172"/>
      <c r="G20" s="168"/>
      <c r="H20" s="169"/>
      <c r="I20" s="168"/>
      <c r="J20" s="169"/>
      <c r="K20" s="167"/>
      <c r="L20" s="170"/>
      <c r="M20" s="171"/>
      <c r="N20" s="245"/>
      <c r="O20" s="246"/>
      <c r="P20" s="247"/>
      <c r="Q20" s="246"/>
      <c r="R20" s="247"/>
      <c r="S20" s="246"/>
      <c r="T20" s="277"/>
    </row>
    <row r="21" spans="1:20" ht="15.9" customHeight="1" x14ac:dyDescent="0.3">
      <c r="A21" s="231"/>
      <c r="B21" s="188" t="str">
        <f>IFERROR(INDEX(Data!$B$2:$B$28,MATCH(C21,Data!$A$2:$A$28,0)),"")</f>
        <v/>
      </c>
      <c r="C21" s="232"/>
      <c r="D21" s="232"/>
      <c r="E21" s="317"/>
      <c r="F21" s="172"/>
      <c r="G21" s="168"/>
      <c r="H21" s="169"/>
      <c r="I21" s="168"/>
      <c r="J21" s="169"/>
      <c r="K21" s="167"/>
      <c r="L21" s="170"/>
      <c r="M21" s="171"/>
      <c r="N21" s="245"/>
      <c r="O21" s="246"/>
      <c r="P21" s="247"/>
      <c r="Q21" s="246"/>
      <c r="R21" s="247"/>
      <c r="S21" s="246"/>
      <c r="T21" s="277"/>
    </row>
    <row r="22" spans="1:20" ht="15.9" customHeight="1" x14ac:dyDescent="0.3">
      <c r="A22" s="231"/>
      <c r="B22" s="188" t="str">
        <f>IFERROR(INDEX(Data!$B$2:$B$28,MATCH(C22,Data!$A$2:$A$28,0)),"")</f>
        <v/>
      </c>
      <c r="C22" s="232"/>
      <c r="D22" s="232"/>
      <c r="E22" s="317"/>
      <c r="F22" s="172"/>
      <c r="G22" s="168"/>
      <c r="H22" s="169"/>
      <c r="I22" s="168"/>
      <c r="J22" s="169"/>
      <c r="K22" s="167"/>
      <c r="L22" s="170"/>
      <c r="M22" s="171"/>
      <c r="N22" s="245"/>
      <c r="O22" s="246"/>
      <c r="P22" s="247"/>
      <c r="Q22" s="246"/>
      <c r="R22" s="247"/>
      <c r="S22" s="246"/>
      <c r="T22" s="277"/>
    </row>
    <row r="23" spans="1:20" ht="15.9" customHeight="1" x14ac:dyDescent="0.3">
      <c r="A23" s="231"/>
      <c r="B23" s="188" t="str">
        <f>IFERROR(INDEX(Data!$B$2:$B$28,MATCH(C23,Data!$A$2:$A$28,0)),"")</f>
        <v/>
      </c>
      <c r="C23" s="232"/>
      <c r="D23" s="232"/>
      <c r="E23" s="317"/>
      <c r="F23" s="172"/>
      <c r="G23" s="168"/>
      <c r="H23" s="169"/>
      <c r="I23" s="168"/>
      <c r="J23" s="169"/>
      <c r="K23" s="167"/>
      <c r="L23" s="170"/>
      <c r="M23" s="171"/>
      <c r="N23" s="245"/>
      <c r="O23" s="246"/>
      <c r="P23" s="247"/>
      <c r="Q23" s="246"/>
      <c r="R23" s="247"/>
      <c r="S23" s="246"/>
      <c r="T23" s="277"/>
    </row>
    <row r="24" spans="1:20" ht="15.9" customHeight="1" x14ac:dyDescent="0.3">
      <c r="A24" s="231"/>
      <c r="B24" s="188" t="str">
        <f>IFERROR(INDEX(Data!$B$2:$B$28,MATCH(C24,Data!$A$2:$A$28,0)),"")</f>
        <v/>
      </c>
      <c r="C24" s="232"/>
      <c r="D24" s="232"/>
      <c r="E24" s="317"/>
      <c r="F24" s="172"/>
      <c r="G24" s="168"/>
      <c r="H24" s="169"/>
      <c r="I24" s="168"/>
      <c r="J24" s="169"/>
      <c r="K24" s="167"/>
      <c r="L24" s="170"/>
      <c r="M24" s="171"/>
      <c r="N24" s="245"/>
      <c r="O24" s="246"/>
      <c r="P24" s="247"/>
      <c r="Q24" s="246"/>
      <c r="R24" s="247"/>
      <c r="S24" s="246"/>
      <c r="T24" s="277"/>
    </row>
    <row r="25" spans="1:20" ht="15.9" customHeight="1" x14ac:dyDescent="0.3">
      <c r="A25" s="231"/>
      <c r="B25" s="188" t="str">
        <f>IFERROR(INDEX(Data!$B$2:$B$28,MATCH(C25,Data!$A$2:$A$28,0)),"")</f>
        <v/>
      </c>
      <c r="C25" s="232"/>
      <c r="D25" s="232"/>
      <c r="E25" s="317"/>
      <c r="F25" s="172"/>
      <c r="G25" s="168"/>
      <c r="H25" s="169"/>
      <c r="I25" s="168"/>
      <c r="J25" s="169"/>
      <c r="K25" s="167"/>
      <c r="L25" s="170"/>
      <c r="M25" s="171"/>
      <c r="N25" s="245"/>
      <c r="O25" s="246"/>
      <c r="P25" s="247"/>
      <c r="Q25" s="246"/>
      <c r="R25" s="247"/>
      <c r="S25" s="246"/>
      <c r="T25" s="277"/>
    </row>
    <row r="26" spans="1:20" ht="15.9" customHeight="1" x14ac:dyDescent="0.3">
      <c r="A26" s="231"/>
      <c r="B26" s="188" t="str">
        <f>IFERROR(INDEX(Data!$B$2:$B$28,MATCH(C26,Data!$A$2:$A$28,0)),"")</f>
        <v/>
      </c>
      <c r="C26" s="232"/>
      <c r="D26" s="232"/>
      <c r="E26" s="317"/>
      <c r="F26" s="172"/>
      <c r="G26" s="168"/>
      <c r="H26" s="169"/>
      <c r="I26" s="168"/>
      <c r="J26" s="169"/>
      <c r="K26" s="167"/>
      <c r="L26" s="170"/>
      <c r="M26" s="171"/>
      <c r="N26" s="245"/>
      <c r="O26" s="246"/>
      <c r="P26" s="247"/>
      <c r="Q26" s="246"/>
      <c r="R26" s="247"/>
      <c r="S26" s="246"/>
      <c r="T26" s="277"/>
    </row>
    <row r="27" spans="1:20" ht="15.9" customHeight="1" x14ac:dyDescent="0.3">
      <c r="A27" s="231"/>
      <c r="B27" s="188" t="str">
        <f>IFERROR(INDEX(Data!$B$2:$B$28,MATCH(C27,Data!$A$2:$A$28,0)),"")</f>
        <v/>
      </c>
      <c r="C27" s="232"/>
      <c r="D27" s="232"/>
      <c r="E27" s="317"/>
      <c r="F27" s="172"/>
      <c r="G27" s="168"/>
      <c r="H27" s="169"/>
      <c r="I27" s="168"/>
      <c r="J27" s="169"/>
      <c r="K27" s="167"/>
      <c r="L27" s="170"/>
      <c r="M27" s="171"/>
      <c r="N27" s="245"/>
      <c r="O27" s="246"/>
      <c r="P27" s="247"/>
      <c r="Q27" s="246"/>
      <c r="R27" s="247"/>
      <c r="S27" s="246"/>
      <c r="T27" s="277"/>
    </row>
    <row r="28" spans="1:20" ht="15.9" customHeight="1" x14ac:dyDescent="0.3">
      <c r="A28" s="231"/>
      <c r="B28" s="188" t="str">
        <f>IFERROR(INDEX(Data!$B$2:$B$28,MATCH(C28,Data!$A$2:$A$28,0)),"")</f>
        <v/>
      </c>
      <c r="C28" s="232"/>
      <c r="D28" s="232"/>
      <c r="E28" s="317"/>
      <c r="F28" s="172"/>
      <c r="G28" s="168"/>
      <c r="H28" s="169"/>
      <c r="I28" s="168"/>
      <c r="J28" s="169"/>
      <c r="K28" s="167"/>
      <c r="L28" s="170"/>
      <c r="M28" s="171"/>
      <c r="N28" s="245"/>
      <c r="O28" s="246"/>
      <c r="P28" s="247"/>
      <c r="Q28" s="246"/>
      <c r="R28" s="247"/>
      <c r="S28" s="246"/>
      <c r="T28" s="277"/>
    </row>
    <row r="29" spans="1:20" ht="15.9" customHeight="1" x14ac:dyDescent="0.3">
      <c r="A29" s="231"/>
      <c r="B29" s="188" t="str">
        <f>IFERROR(INDEX(Data!$B$2:$B$28,MATCH(C29,Data!$A$2:$A$28,0)),"")</f>
        <v/>
      </c>
      <c r="C29" s="232"/>
      <c r="D29" s="232"/>
      <c r="E29" s="317"/>
      <c r="F29" s="172"/>
      <c r="G29" s="168"/>
      <c r="H29" s="169"/>
      <c r="I29" s="168"/>
      <c r="J29" s="169"/>
      <c r="K29" s="167"/>
      <c r="L29" s="170"/>
      <c r="M29" s="171"/>
      <c r="N29" s="245"/>
      <c r="O29" s="246"/>
      <c r="P29" s="247"/>
      <c r="Q29" s="246"/>
      <c r="R29" s="247"/>
      <c r="S29" s="246"/>
      <c r="T29" s="277"/>
    </row>
    <row r="30" spans="1:20" ht="15.9" customHeight="1" x14ac:dyDescent="0.3">
      <c r="A30" s="231"/>
      <c r="B30" s="188" t="str">
        <f>IFERROR(INDEX(Data!$B$2:$B$28,MATCH(C30,Data!$A$2:$A$28,0)),"")</f>
        <v/>
      </c>
      <c r="C30" s="232"/>
      <c r="D30" s="232"/>
      <c r="E30" s="317"/>
      <c r="F30" s="172"/>
      <c r="G30" s="168"/>
      <c r="H30" s="169"/>
      <c r="I30" s="168"/>
      <c r="J30" s="169"/>
      <c r="K30" s="167"/>
      <c r="L30" s="170"/>
      <c r="M30" s="171"/>
      <c r="N30" s="245"/>
      <c r="O30" s="246"/>
      <c r="P30" s="247"/>
      <c r="Q30" s="246"/>
      <c r="R30" s="247"/>
      <c r="S30" s="246"/>
      <c r="T30" s="277"/>
    </row>
    <row r="31" spans="1:20" ht="15.9" customHeight="1" x14ac:dyDescent="0.3">
      <c r="A31" s="231"/>
      <c r="B31" s="188" t="str">
        <f>IFERROR(INDEX(Data!$B$2:$B$28,MATCH(C31,Data!$A$2:$A$28,0)),"")</f>
        <v/>
      </c>
      <c r="C31" s="232"/>
      <c r="D31" s="232"/>
      <c r="E31" s="317"/>
      <c r="F31" s="172"/>
      <c r="G31" s="168"/>
      <c r="H31" s="169"/>
      <c r="I31" s="168"/>
      <c r="J31" s="169"/>
      <c r="K31" s="167"/>
      <c r="L31" s="170"/>
      <c r="M31" s="171"/>
      <c r="N31" s="245"/>
      <c r="O31" s="246"/>
      <c r="P31" s="247"/>
      <c r="Q31" s="246"/>
      <c r="R31" s="247"/>
      <c r="S31" s="246"/>
      <c r="T31" s="277"/>
    </row>
    <row r="32" spans="1:20" ht="15.9" customHeight="1" x14ac:dyDescent="0.3">
      <c r="A32" s="231"/>
      <c r="B32" s="188" t="str">
        <f>IFERROR(INDEX(Data!$B$2:$B$28,MATCH(C32,Data!$A$2:$A$28,0)),"")</f>
        <v/>
      </c>
      <c r="C32" s="232"/>
      <c r="D32" s="232"/>
      <c r="E32" s="317"/>
      <c r="F32" s="172"/>
      <c r="G32" s="168"/>
      <c r="H32" s="169"/>
      <c r="I32" s="168"/>
      <c r="J32" s="169"/>
      <c r="K32" s="167"/>
      <c r="L32" s="170"/>
      <c r="M32" s="171"/>
      <c r="N32" s="245"/>
      <c r="O32" s="246"/>
      <c r="P32" s="247"/>
      <c r="Q32" s="246"/>
      <c r="R32" s="247"/>
      <c r="S32" s="246"/>
      <c r="T32" s="277"/>
    </row>
    <row r="33" spans="1:20" ht="15.9" customHeight="1" x14ac:dyDescent="0.3">
      <c r="A33" s="231"/>
      <c r="B33" s="188" t="str">
        <f>IFERROR(INDEX(Data!$B$2:$B$28,MATCH(C33,Data!$A$2:$A$28,0)),"")</f>
        <v/>
      </c>
      <c r="C33" s="232"/>
      <c r="D33" s="232"/>
      <c r="E33" s="317"/>
      <c r="F33" s="172"/>
      <c r="G33" s="168"/>
      <c r="H33" s="169"/>
      <c r="I33" s="168"/>
      <c r="J33" s="169"/>
      <c r="K33" s="167"/>
      <c r="L33" s="170"/>
      <c r="M33" s="171"/>
      <c r="N33" s="245"/>
      <c r="O33" s="246"/>
      <c r="P33" s="247"/>
      <c r="Q33" s="246"/>
      <c r="R33" s="247"/>
      <c r="S33" s="246"/>
      <c r="T33" s="277"/>
    </row>
    <row r="34" spans="1:20" ht="15.9" customHeight="1" x14ac:dyDescent="0.3">
      <c r="A34" s="231"/>
      <c r="B34" s="188"/>
      <c r="C34" s="232"/>
      <c r="D34" s="232"/>
      <c r="E34" s="317"/>
      <c r="F34" s="172"/>
      <c r="G34" s="168"/>
      <c r="H34" s="169"/>
      <c r="I34" s="168"/>
      <c r="J34" s="169"/>
      <c r="K34" s="167"/>
      <c r="L34" s="170"/>
      <c r="M34" s="171"/>
      <c r="N34" s="245"/>
      <c r="O34" s="246"/>
      <c r="P34" s="247"/>
      <c r="Q34" s="246"/>
      <c r="R34" s="247"/>
      <c r="S34" s="246"/>
      <c r="T34" s="277"/>
    </row>
    <row r="35" spans="1:20" ht="15.9" customHeight="1" x14ac:dyDescent="0.3">
      <c r="A35" s="231"/>
      <c r="B35" s="188"/>
      <c r="C35" s="232"/>
      <c r="D35" s="232"/>
      <c r="E35" s="317"/>
      <c r="F35" s="172"/>
      <c r="G35" s="168"/>
      <c r="H35" s="169"/>
      <c r="I35" s="168"/>
      <c r="J35" s="169"/>
      <c r="K35" s="167"/>
      <c r="L35" s="170"/>
      <c r="M35" s="171"/>
      <c r="N35" s="245"/>
      <c r="O35" s="246"/>
      <c r="P35" s="247"/>
      <c r="Q35" s="246"/>
      <c r="R35" s="247"/>
      <c r="S35" s="246"/>
      <c r="T35" s="277"/>
    </row>
    <row r="36" spans="1:20" ht="15.9" customHeight="1" x14ac:dyDescent="0.3">
      <c r="A36" s="231"/>
      <c r="B36" s="188" t="str">
        <f>IFERROR(INDEX(Data!$B$2:$B$28,MATCH(C36,Data!$A$2:$A$28,0)),"")</f>
        <v/>
      </c>
      <c r="C36" s="232"/>
      <c r="D36" s="232"/>
      <c r="E36" s="317"/>
      <c r="F36" s="172"/>
      <c r="G36" s="168"/>
      <c r="H36" s="169"/>
      <c r="I36" s="168"/>
      <c r="J36" s="169"/>
      <c r="K36" s="167"/>
      <c r="L36" s="170"/>
      <c r="M36" s="171"/>
      <c r="N36" s="245"/>
      <c r="O36" s="246"/>
      <c r="P36" s="247"/>
      <c r="Q36" s="246"/>
      <c r="R36" s="247"/>
      <c r="S36" s="246"/>
      <c r="T36" s="277"/>
    </row>
    <row r="37" spans="1:20" ht="15.9" customHeight="1" x14ac:dyDescent="0.3">
      <c r="A37" s="233"/>
      <c r="B37" s="189" t="str">
        <f>IFERROR(INDEX(Data!$B$2:$B$28,MATCH(C37,Data!$A$2:$A$28,0)),"")</f>
        <v/>
      </c>
      <c r="C37" s="234"/>
      <c r="D37" s="234"/>
      <c r="E37" s="317"/>
      <c r="F37" s="267"/>
      <c r="G37" s="174"/>
      <c r="H37" s="269"/>
      <c r="I37" s="174"/>
      <c r="J37" s="169"/>
      <c r="K37" s="167"/>
      <c r="L37" s="170"/>
      <c r="M37" s="171"/>
      <c r="N37" s="245"/>
      <c r="O37" s="246"/>
      <c r="P37" s="247"/>
      <c r="Q37" s="246"/>
      <c r="R37" s="247"/>
      <c r="S37" s="246"/>
      <c r="T37" s="277"/>
    </row>
    <row r="38" spans="1:20" ht="15.9" customHeight="1" thickBot="1" x14ac:dyDescent="0.35">
      <c r="A38" s="482"/>
      <c r="B38" s="483"/>
      <c r="C38" s="484"/>
      <c r="D38" s="503" t="s">
        <v>27</v>
      </c>
      <c r="E38" s="484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59"/>
      <c r="O38" s="260"/>
      <c r="P38" s="260"/>
      <c r="Q38" s="260"/>
      <c r="R38" s="260"/>
      <c r="S38" s="260"/>
      <c r="T38" s="260"/>
    </row>
    <row r="39" spans="1:20" ht="15.9" customHeight="1" thickBot="1" x14ac:dyDescent="0.35">
      <c r="A39" s="479"/>
      <c r="B39" s="480"/>
      <c r="C39" s="481"/>
      <c r="D39" s="506" t="s">
        <v>28</v>
      </c>
      <c r="E39" s="481"/>
      <c r="F39" s="500">
        <f>SUM(F6+F38-G38)</f>
        <v>1650.5100000000002</v>
      </c>
      <c r="G39" s="501"/>
      <c r="H39" s="500">
        <f>SUM(H6+H38-I38)</f>
        <v>144.73000000000002</v>
      </c>
      <c r="I39" s="502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06">
        <f t="shared" si="0"/>
        <v>0</v>
      </c>
      <c r="O39" s="206">
        <f t="shared" si="0"/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0</v>
      </c>
      <c r="T39" s="278">
        <f t="shared" si="0"/>
        <v>0</v>
      </c>
    </row>
    <row r="40" spans="1:20" ht="15.9" customHeight="1" x14ac:dyDescent="0.3"/>
    <row r="41" spans="1:20" ht="15.9" customHeight="1" x14ac:dyDescent="0.3"/>
    <row r="42" spans="1:20" ht="15.9" customHeight="1" x14ac:dyDescent="0.3"/>
    <row r="43" spans="1:20" ht="15.9" customHeight="1" x14ac:dyDescent="0.3"/>
    <row r="44" spans="1:20" ht="15.9" customHeight="1" x14ac:dyDescent="0.3"/>
  </sheetData>
  <mergeCells count="18">
    <mergeCell ref="H6:I6"/>
    <mergeCell ref="F4:I4"/>
    <mergeCell ref="E4:E5"/>
    <mergeCell ref="D39:E39"/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</mergeCells>
  <conditionalFormatting sqref="A8:C8 A7:D7 A9:D37 F7:M37">
    <cfRule type="expression" dxfId="46" priority="16">
      <formula>MOD(ROW(),2)</formula>
    </cfRule>
  </conditionalFormatting>
  <conditionalFormatting sqref="D8">
    <cfRule type="expression" dxfId="45" priority="15">
      <formula>MOD(ROW(),2)</formula>
    </cfRule>
  </conditionalFormatting>
  <conditionalFormatting sqref="N7:T11 N13:T37">
    <cfRule type="expression" dxfId="44" priority="13">
      <formula>MOD(ROW(),2)</formula>
    </cfRule>
  </conditionalFormatting>
  <conditionalFormatting sqref="N12:T12">
    <cfRule type="expression" dxfId="43" priority="12">
      <formula>MOD(ROW(),2)</formula>
    </cfRule>
  </conditionalFormatting>
  <conditionalFormatting sqref="E11:E27 E32:E37">
    <cfRule type="expression" dxfId="42" priority="6">
      <formula>MOD(ROW(),2)</formula>
    </cfRule>
  </conditionalFormatting>
  <conditionalFormatting sqref="E10">
    <cfRule type="expression" dxfId="41" priority="5">
      <formula>MOD(ROW(),2)</formula>
    </cfRule>
  </conditionalFormatting>
  <conditionalFormatting sqref="E9">
    <cfRule type="expression" dxfId="40" priority="4">
      <formula>MOD(ROW(),2)</formula>
    </cfRule>
  </conditionalFormatting>
  <conditionalFormatting sqref="E8">
    <cfRule type="expression" dxfId="39" priority="3">
      <formula>MOD(ROW(),2)</formula>
    </cfRule>
  </conditionalFormatting>
  <conditionalFormatting sqref="E28:E31">
    <cfRule type="expression" dxfId="38" priority="2">
      <formula>MOD(ROW(),2)</formula>
    </cfRule>
  </conditionalFormatting>
  <conditionalFormatting sqref="E7">
    <cfRule type="expression" dxfId="37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4140625" defaultRowHeight="15.6" x14ac:dyDescent="0.3"/>
  <cols>
    <col min="1" max="1" width="11.88671875" style="191" bestFit="1" customWidth="1"/>
    <col min="2" max="2" width="11.88671875" style="133" bestFit="1" customWidth="1"/>
    <col min="3" max="3" width="30.88671875" style="192" bestFit="1" customWidth="1"/>
    <col min="4" max="4" width="32.88671875" style="133" bestFit="1" customWidth="1"/>
    <col min="5" max="5" width="3.5546875" style="135" customWidth="1"/>
    <col min="6" max="9" width="10.6640625" style="133" customWidth="1"/>
    <col min="10" max="13" width="11.44140625" style="133"/>
    <col min="14" max="15" width="10.6640625" style="135" customWidth="1"/>
    <col min="16" max="16" width="14.33203125" style="135" bestFit="1" customWidth="1"/>
    <col min="17" max="17" width="11.5546875" style="135" bestFit="1" customWidth="1"/>
    <col min="18" max="18" width="10.6640625" style="135" customWidth="1"/>
    <col min="19" max="19" width="9.6640625" style="135" customWidth="1"/>
    <col min="20" max="20" width="10.33203125" style="135" bestFit="1" customWidth="1"/>
    <col min="21" max="25" width="11.44140625" style="192"/>
    <col min="26" max="16384" width="11.44140625" style="133"/>
  </cols>
  <sheetData>
    <row r="1" spans="1:25" ht="31.5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" x14ac:dyDescent="0.3">
      <c r="A2" s="157"/>
      <c r="B2" s="159" t="s">
        <v>15</v>
      </c>
      <c r="C2" s="156" t="str">
        <f ca="1">MID(CELL("filename",A1),FIND("]",CELL("filename",A1))+1,32)</f>
        <v>Septembre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08"/>
      <c r="O2" s="208"/>
    </row>
    <row r="3" spans="1:25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3"/>
      <c r="N4" s="497" t="s">
        <v>18</v>
      </c>
      <c r="O4" s="498"/>
      <c r="P4" s="498"/>
      <c r="Q4" s="498"/>
      <c r="R4" s="498"/>
      <c r="S4" s="498"/>
      <c r="T4" s="521"/>
    </row>
    <row r="5" spans="1:25" s="142" customFormat="1" ht="32.25" customHeight="1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163" t="s">
        <v>69</v>
      </c>
      <c r="N5" s="213" t="s">
        <v>26</v>
      </c>
      <c r="O5" s="214" t="s">
        <v>9</v>
      </c>
      <c r="P5" s="215" t="s">
        <v>86</v>
      </c>
      <c r="Q5" s="216" t="s">
        <v>8</v>
      </c>
      <c r="R5" s="217" t="s">
        <v>4</v>
      </c>
      <c r="S5" s="218" t="s">
        <v>6</v>
      </c>
      <c r="T5" s="214" t="s">
        <v>13</v>
      </c>
      <c r="U5" s="135"/>
      <c r="V5" s="135"/>
      <c r="W5" s="135"/>
      <c r="X5" s="135"/>
      <c r="Y5" s="135"/>
    </row>
    <row r="6" spans="1:25" ht="15.9" customHeight="1" thickBot="1" x14ac:dyDescent="0.35">
      <c r="A6" s="230"/>
      <c r="B6" s="185"/>
      <c r="C6" s="186"/>
      <c r="D6" s="186"/>
      <c r="E6" s="186"/>
      <c r="F6" s="524">
        <f>'Août 2024'!F39:G39</f>
        <v>1650.5100000000002</v>
      </c>
      <c r="G6" s="518"/>
      <c r="H6" s="519">
        <f>'Août 2024'!H39:I39</f>
        <v>144.73000000000002</v>
      </c>
      <c r="I6" s="520"/>
      <c r="J6" s="164"/>
      <c r="K6" s="165"/>
      <c r="L6" s="166"/>
      <c r="M6" s="187"/>
      <c r="N6" s="236"/>
      <c r="O6" s="237"/>
      <c r="P6" s="238"/>
      <c r="Q6" s="237"/>
      <c r="R6" s="238"/>
      <c r="S6" s="237"/>
      <c r="T6" s="276"/>
    </row>
    <row r="7" spans="1:25" ht="15.9" customHeight="1" x14ac:dyDescent="0.3">
      <c r="A7" s="231"/>
      <c r="B7" s="188" t="str">
        <f>IFERROR(INDEX(Data!$B$2:$B$28,MATCH(C7,Data!$A$2:$A$28,0)),"")</f>
        <v/>
      </c>
      <c r="C7" s="232"/>
      <c r="D7" s="232"/>
      <c r="E7" s="318"/>
      <c r="F7" s="172"/>
      <c r="G7" s="264"/>
      <c r="H7" s="268"/>
      <c r="I7" s="264"/>
      <c r="J7" s="169"/>
      <c r="K7" s="167"/>
      <c r="L7" s="170"/>
      <c r="M7" s="171"/>
      <c r="N7" s="245"/>
      <c r="O7" s="246"/>
      <c r="P7" s="247"/>
      <c r="Q7" s="246"/>
      <c r="R7" s="247"/>
      <c r="S7" s="246"/>
      <c r="T7" s="277"/>
    </row>
    <row r="8" spans="1:25" ht="15.9" customHeight="1" x14ac:dyDescent="0.3">
      <c r="A8" s="231"/>
      <c r="B8" s="188" t="str">
        <f>IFERROR(INDEX(Data!$B$2:$B$28,MATCH(C8,Data!$A$2:$A$28,0)),"")</f>
        <v/>
      </c>
      <c r="C8" s="232"/>
      <c r="D8" s="232"/>
      <c r="E8" s="317"/>
      <c r="F8" s="172"/>
      <c r="G8" s="168"/>
      <c r="H8" s="169"/>
      <c r="I8" s="168"/>
      <c r="J8" s="169"/>
      <c r="K8" s="167"/>
      <c r="L8" s="170"/>
      <c r="M8" s="171"/>
      <c r="N8" s="245"/>
      <c r="O8" s="246"/>
      <c r="P8" s="247"/>
      <c r="Q8" s="246"/>
      <c r="R8" s="247"/>
      <c r="S8" s="246"/>
      <c r="T8" s="277"/>
    </row>
    <row r="9" spans="1:25" ht="15.9" customHeight="1" x14ac:dyDescent="0.3">
      <c r="A9" s="231"/>
      <c r="B9" s="188" t="str">
        <f>IFERROR(INDEX(Data!$B$2:$B$28,MATCH(C9,Data!$A$2:$A$28,0)),"")</f>
        <v/>
      </c>
      <c r="C9" s="232"/>
      <c r="D9" s="232"/>
      <c r="E9" s="318"/>
      <c r="F9" s="172"/>
      <c r="G9" s="168"/>
      <c r="H9" s="169"/>
      <c r="I9" s="168"/>
      <c r="J9" s="169"/>
      <c r="K9" s="167"/>
      <c r="L9" s="170"/>
      <c r="M9" s="171"/>
      <c r="N9" s="245"/>
      <c r="O9" s="246"/>
      <c r="P9" s="247"/>
      <c r="Q9" s="246"/>
      <c r="R9" s="247"/>
      <c r="S9" s="246"/>
      <c r="T9" s="277"/>
    </row>
    <row r="10" spans="1:25" ht="15.9" customHeight="1" x14ac:dyDescent="0.3">
      <c r="A10" s="231"/>
      <c r="B10" s="188" t="str">
        <f>IFERROR(INDEX(Data!$B$2:$B$28,MATCH(C10,Data!$A$2:$A$28,0)),"")</f>
        <v/>
      </c>
      <c r="C10" s="232"/>
      <c r="D10" s="232"/>
      <c r="E10" s="318"/>
      <c r="F10" s="172"/>
      <c r="G10" s="168"/>
      <c r="H10" s="169"/>
      <c r="I10" s="168"/>
      <c r="J10" s="169"/>
      <c r="K10" s="167"/>
      <c r="L10" s="170"/>
      <c r="M10" s="171"/>
      <c r="N10" s="245"/>
      <c r="O10" s="246"/>
      <c r="P10" s="247"/>
      <c r="Q10" s="246"/>
      <c r="R10" s="247"/>
      <c r="S10" s="246"/>
      <c r="T10" s="277"/>
    </row>
    <row r="11" spans="1:25" ht="15.9" customHeight="1" x14ac:dyDescent="0.3">
      <c r="A11" s="231"/>
      <c r="B11" s="188" t="str">
        <f>IFERROR(INDEX(Data!$B$2:$B$28,MATCH(C11,Data!$A$2:$A$28,0)),"")</f>
        <v/>
      </c>
      <c r="C11" s="232"/>
      <c r="D11" s="232"/>
      <c r="E11" s="317"/>
      <c r="F11" s="172"/>
      <c r="G11" s="168"/>
      <c r="H11" s="169"/>
      <c r="I11" s="168"/>
      <c r="J11" s="169"/>
      <c r="K11" s="167"/>
      <c r="L11" s="170"/>
      <c r="M11" s="171"/>
      <c r="N11" s="245"/>
      <c r="O11" s="246"/>
      <c r="P11" s="247"/>
      <c r="Q11" s="246"/>
      <c r="R11" s="247"/>
      <c r="S11" s="246"/>
      <c r="T11" s="277"/>
    </row>
    <row r="12" spans="1:25" ht="15.9" customHeight="1" x14ac:dyDescent="0.3">
      <c r="A12" s="231"/>
      <c r="B12" s="188" t="str">
        <f>IFERROR(INDEX(Data!$B$2:$B$28,MATCH(C12,Data!$A$2:$A$28,0)),"")</f>
        <v/>
      </c>
      <c r="C12" s="232"/>
      <c r="D12" s="232"/>
      <c r="E12" s="317"/>
      <c r="F12" s="172"/>
      <c r="G12" s="168"/>
      <c r="H12" s="169"/>
      <c r="I12" s="168"/>
      <c r="J12" s="169"/>
      <c r="K12" s="167"/>
      <c r="L12" s="170"/>
      <c r="M12" s="171"/>
      <c r="N12" s="245"/>
      <c r="O12" s="246"/>
      <c r="P12" s="247"/>
      <c r="Q12" s="246"/>
      <c r="R12" s="247"/>
      <c r="S12" s="246"/>
      <c r="T12" s="277"/>
    </row>
    <row r="13" spans="1:25" ht="15.9" customHeight="1" x14ac:dyDescent="0.3">
      <c r="A13" s="231"/>
      <c r="B13" s="188" t="str">
        <f>IFERROR(INDEX(Data!$B$2:$B$28,MATCH(C13,Data!$A$2:$A$28,0)),"")</f>
        <v/>
      </c>
      <c r="C13" s="232"/>
      <c r="D13" s="232"/>
      <c r="E13" s="317"/>
      <c r="F13" s="172"/>
      <c r="G13" s="168"/>
      <c r="H13" s="169"/>
      <c r="I13" s="168"/>
      <c r="J13" s="169"/>
      <c r="K13" s="167"/>
      <c r="L13" s="170"/>
      <c r="M13" s="171"/>
      <c r="N13" s="245"/>
      <c r="O13" s="246"/>
      <c r="P13" s="247"/>
      <c r="Q13" s="246"/>
      <c r="R13" s="247"/>
      <c r="S13" s="246"/>
      <c r="T13" s="277"/>
    </row>
    <row r="14" spans="1:25" ht="15.9" customHeight="1" x14ac:dyDescent="0.3">
      <c r="A14" s="231"/>
      <c r="B14" s="188" t="str">
        <f>IFERROR(INDEX(Data!$B$2:$B$28,MATCH(C14,Data!$A$2:$A$28,0)),"")</f>
        <v/>
      </c>
      <c r="C14" s="232"/>
      <c r="D14" s="232"/>
      <c r="E14" s="317"/>
      <c r="F14" s="172"/>
      <c r="G14" s="168"/>
      <c r="H14" s="169"/>
      <c r="I14" s="168"/>
      <c r="J14" s="169"/>
      <c r="K14" s="167"/>
      <c r="L14" s="170"/>
      <c r="M14" s="171"/>
      <c r="N14" s="245"/>
      <c r="O14" s="246"/>
      <c r="P14" s="247"/>
      <c r="Q14" s="246"/>
      <c r="R14" s="247"/>
      <c r="S14" s="246"/>
      <c r="T14" s="277"/>
    </row>
    <row r="15" spans="1:25" ht="15.9" customHeight="1" x14ac:dyDescent="0.3">
      <c r="A15" s="231"/>
      <c r="B15" s="188" t="str">
        <f>IFERROR(INDEX(Data!$B$2:$B$28,MATCH(C15,Data!$A$2:$A$28,0)),"")</f>
        <v/>
      </c>
      <c r="C15" s="232"/>
      <c r="D15" s="232"/>
      <c r="E15" s="317"/>
      <c r="F15" s="172"/>
      <c r="G15" s="168"/>
      <c r="H15" s="169"/>
      <c r="I15" s="168"/>
      <c r="J15" s="169"/>
      <c r="K15" s="167"/>
      <c r="L15" s="170"/>
      <c r="M15" s="171"/>
      <c r="N15" s="245"/>
      <c r="O15" s="246"/>
      <c r="P15" s="247"/>
      <c r="Q15" s="246"/>
      <c r="R15" s="247"/>
      <c r="S15" s="246"/>
      <c r="T15" s="277"/>
    </row>
    <row r="16" spans="1:25" ht="15.9" customHeight="1" x14ac:dyDescent="0.3">
      <c r="A16" s="231"/>
      <c r="B16" s="188" t="str">
        <f>IFERROR(INDEX(Data!$B$2:$B$28,MATCH(C16,Data!$A$2:$A$28,0)),"")</f>
        <v/>
      </c>
      <c r="C16" s="232"/>
      <c r="D16" s="232"/>
      <c r="E16" s="317"/>
      <c r="F16" s="172"/>
      <c r="G16" s="168"/>
      <c r="H16" s="169"/>
      <c r="I16" s="168"/>
      <c r="J16" s="169"/>
      <c r="K16" s="167"/>
      <c r="L16" s="170"/>
      <c r="M16" s="171"/>
      <c r="N16" s="245"/>
      <c r="O16" s="246"/>
      <c r="P16" s="247"/>
      <c r="Q16" s="246"/>
      <c r="R16" s="247"/>
      <c r="S16" s="246"/>
      <c r="T16" s="277"/>
    </row>
    <row r="17" spans="1:20" ht="15.9" customHeight="1" x14ac:dyDescent="0.3">
      <c r="A17" s="231"/>
      <c r="B17" s="188" t="str">
        <f>IFERROR(INDEX(Data!$B$2:$B$28,MATCH(C17,Data!$A$2:$A$28,0)),"")</f>
        <v/>
      </c>
      <c r="C17" s="232"/>
      <c r="D17" s="232"/>
      <c r="E17" s="317"/>
      <c r="F17" s="172"/>
      <c r="G17" s="168"/>
      <c r="H17" s="169"/>
      <c r="I17" s="168"/>
      <c r="J17" s="169"/>
      <c r="K17" s="167"/>
      <c r="L17" s="170"/>
      <c r="M17" s="171"/>
      <c r="N17" s="245"/>
      <c r="O17" s="246"/>
      <c r="P17" s="247"/>
      <c r="Q17" s="246"/>
      <c r="R17" s="247"/>
      <c r="S17" s="246"/>
      <c r="T17" s="277"/>
    </row>
    <row r="18" spans="1:20" ht="15.9" customHeight="1" x14ac:dyDescent="0.3">
      <c r="A18" s="231"/>
      <c r="B18" s="188" t="str">
        <f>IFERROR(INDEX(Data!$B$2:$B$28,MATCH(C18,Data!$A$2:$A$28,0)),"")</f>
        <v/>
      </c>
      <c r="C18" s="232"/>
      <c r="D18" s="232"/>
      <c r="E18" s="317"/>
      <c r="F18" s="172"/>
      <c r="G18" s="168"/>
      <c r="H18" s="169"/>
      <c r="I18" s="168"/>
      <c r="J18" s="169"/>
      <c r="K18" s="167"/>
      <c r="L18" s="170"/>
      <c r="M18" s="171"/>
      <c r="N18" s="245"/>
      <c r="O18" s="246"/>
      <c r="P18" s="247"/>
      <c r="Q18" s="246"/>
      <c r="R18" s="247"/>
      <c r="S18" s="246"/>
      <c r="T18" s="277"/>
    </row>
    <row r="19" spans="1:20" ht="15.9" customHeight="1" x14ac:dyDescent="0.3">
      <c r="A19" s="231"/>
      <c r="B19" s="188" t="str">
        <f>IFERROR(INDEX(Data!$B$2:$B$28,MATCH(C19,Data!$A$2:$A$28,0)),"")</f>
        <v/>
      </c>
      <c r="C19" s="232"/>
      <c r="D19" s="232"/>
      <c r="E19" s="317"/>
      <c r="F19" s="172"/>
      <c r="G19" s="168"/>
      <c r="H19" s="169"/>
      <c r="I19" s="168"/>
      <c r="J19" s="169"/>
      <c r="K19" s="167"/>
      <c r="L19" s="170"/>
      <c r="M19" s="171"/>
      <c r="N19" s="245"/>
      <c r="O19" s="246"/>
      <c r="P19" s="247"/>
      <c r="Q19" s="246"/>
      <c r="R19" s="247"/>
      <c r="S19" s="246"/>
      <c r="T19" s="277"/>
    </row>
    <row r="20" spans="1:20" ht="15.9" customHeight="1" x14ac:dyDescent="0.3">
      <c r="A20" s="231"/>
      <c r="B20" s="188" t="str">
        <f>IFERROR(INDEX(Data!$B$2:$B$28,MATCH(C20,Data!$A$2:$A$28,0)),"")</f>
        <v/>
      </c>
      <c r="C20" s="232"/>
      <c r="D20" s="232"/>
      <c r="E20" s="317"/>
      <c r="F20" s="172"/>
      <c r="G20" s="168"/>
      <c r="H20" s="169"/>
      <c r="I20" s="168"/>
      <c r="J20" s="169"/>
      <c r="K20" s="167"/>
      <c r="L20" s="170"/>
      <c r="M20" s="171"/>
      <c r="N20" s="245"/>
      <c r="O20" s="246"/>
      <c r="P20" s="247"/>
      <c r="Q20" s="246"/>
      <c r="R20" s="247"/>
      <c r="S20" s="246"/>
      <c r="T20" s="277"/>
    </row>
    <row r="21" spans="1:20" ht="15.9" customHeight="1" x14ac:dyDescent="0.3">
      <c r="A21" s="231"/>
      <c r="B21" s="188" t="str">
        <f>IFERROR(INDEX(Data!$B$2:$B$28,MATCH(C21,Data!$A$2:$A$28,0)),"")</f>
        <v/>
      </c>
      <c r="C21" s="232"/>
      <c r="D21" s="232"/>
      <c r="E21" s="317"/>
      <c r="F21" s="172"/>
      <c r="G21" s="168"/>
      <c r="H21" s="169"/>
      <c r="I21" s="168"/>
      <c r="J21" s="169"/>
      <c r="K21" s="167"/>
      <c r="L21" s="170"/>
      <c r="M21" s="171"/>
      <c r="N21" s="245"/>
      <c r="O21" s="246"/>
      <c r="P21" s="247"/>
      <c r="Q21" s="246"/>
      <c r="R21" s="247"/>
      <c r="S21" s="246"/>
      <c r="T21" s="277"/>
    </row>
    <row r="22" spans="1:20" ht="15.9" customHeight="1" x14ac:dyDescent="0.3">
      <c r="A22" s="231"/>
      <c r="B22" s="188" t="str">
        <f>IFERROR(INDEX(Data!$B$2:$B$28,MATCH(C22,Data!$A$2:$A$28,0)),"")</f>
        <v/>
      </c>
      <c r="C22" s="232"/>
      <c r="D22" s="232"/>
      <c r="E22" s="317"/>
      <c r="F22" s="172"/>
      <c r="G22" s="168"/>
      <c r="H22" s="169"/>
      <c r="I22" s="168"/>
      <c r="J22" s="169"/>
      <c r="K22" s="167"/>
      <c r="L22" s="170"/>
      <c r="M22" s="171"/>
      <c r="N22" s="245"/>
      <c r="O22" s="246"/>
      <c r="P22" s="247"/>
      <c r="Q22" s="246"/>
      <c r="R22" s="247"/>
      <c r="S22" s="246"/>
      <c r="T22" s="277"/>
    </row>
    <row r="23" spans="1:20" ht="15.9" customHeight="1" x14ac:dyDescent="0.3">
      <c r="A23" s="231"/>
      <c r="B23" s="188" t="str">
        <f>IFERROR(INDEX(Data!$B$2:$B$28,MATCH(C23,Data!$A$2:$A$28,0)),"")</f>
        <v/>
      </c>
      <c r="C23" s="232"/>
      <c r="D23" s="232"/>
      <c r="E23" s="317"/>
      <c r="F23" s="172"/>
      <c r="G23" s="168"/>
      <c r="H23" s="169"/>
      <c r="I23" s="168"/>
      <c r="J23" s="169"/>
      <c r="K23" s="167"/>
      <c r="L23" s="170"/>
      <c r="M23" s="171"/>
      <c r="N23" s="245"/>
      <c r="O23" s="246"/>
      <c r="P23" s="247"/>
      <c r="Q23" s="246"/>
      <c r="R23" s="247"/>
      <c r="S23" s="246"/>
      <c r="T23" s="277"/>
    </row>
    <row r="24" spans="1:20" ht="15.9" customHeight="1" x14ac:dyDescent="0.3">
      <c r="A24" s="231"/>
      <c r="B24" s="188" t="str">
        <f>IFERROR(INDEX(Data!$B$2:$B$28,MATCH(C24,Data!$A$2:$A$28,0)),"")</f>
        <v/>
      </c>
      <c r="C24" s="232"/>
      <c r="D24" s="232"/>
      <c r="E24" s="317"/>
      <c r="F24" s="172"/>
      <c r="G24" s="168"/>
      <c r="H24" s="169"/>
      <c r="I24" s="168"/>
      <c r="J24" s="169"/>
      <c r="K24" s="167"/>
      <c r="L24" s="170"/>
      <c r="M24" s="171"/>
      <c r="N24" s="245"/>
      <c r="O24" s="246"/>
      <c r="P24" s="247"/>
      <c r="Q24" s="246"/>
      <c r="R24" s="247"/>
      <c r="S24" s="246"/>
      <c r="T24" s="277"/>
    </row>
    <row r="25" spans="1:20" ht="15.9" customHeight="1" x14ac:dyDescent="0.3">
      <c r="A25" s="231"/>
      <c r="B25" s="188" t="str">
        <f>IFERROR(INDEX(Data!$B$2:$B$28,MATCH(C25,Data!$A$2:$A$28,0)),"")</f>
        <v/>
      </c>
      <c r="C25" s="232"/>
      <c r="D25" s="232"/>
      <c r="E25" s="317"/>
      <c r="F25" s="172"/>
      <c r="G25" s="168"/>
      <c r="H25" s="169"/>
      <c r="I25" s="168"/>
      <c r="J25" s="169"/>
      <c r="K25" s="167"/>
      <c r="L25" s="170"/>
      <c r="M25" s="171"/>
      <c r="N25" s="245"/>
      <c r="O25" s="246"/>
      <c r="P25" s="247"/>
      <c r="Q25" s="246"/>
      <c r="R25" s="247"/>
      <c r="S25" s="246"/>
      <c r="T25" s="277"/>
    </row>
    <row r="26" spans="1:20" ht="15.9" customHeight="1" x14ac:dyDescent="0.3">
      <c r="A26" s="231"/>
      <c r="B26" s="188" t="str">
        <f>IFERROR(INDEX(Data!$B$2:$B$28,MATCH(C26,Data!$A$2:$A$28,0)),"")</f>
        <v/>
      </c>
      <c r="C26" s="232"/>
      <c r="D26" s="232"/>
      <c r="E26" s="317"/>
      <c r="F26" s="172"/>
      <c r="G26" s="168"/>
      <c r="H26" s="169"/>
      <c r="I26" s="168"/>
      <c r="J26" s="169"/>
      <c r="K26" s="167"/>
      <c r="L26" s="170"/>
      <c r="M26" s="171"/>
      <c r="N26" s="245"/>
      <c r="O26" s="246"/>
      <c r="P26" s="247"/>
      <c r="Q26" s="246"/>
      <c r="R26" s="247"/>
      <c r="S26" s="246"/>
      <c r="T26" s="277"/>
    </row>
    <row r="27" spans="1:20" ht="15.9" customHeight="1" x14ac:dyDescent="0.3">
      <c r="A27" s="231"/>
      <c r="B27" s="188" t="str">
        <f>IFERROR(INDEX(Data!$B$2:$B$28,MATCH(C27,Data!$A$2:$A$28,0)),"")</f>
        <v/>
      </c>
      <c r="C27" s="232"/>
      <c r="D27" s="232"/>
      <c r="E27" s="317"/>
      <c r="F27" s="172"/>
      <c r="G27" s="168"/>
      <c r="H27" s="169"/>
      <c r="I27" s="168"/>
      <c r="J27" s="169"/>
      <c r="K27" s="167"/>
      <c r="L27" s="170"/>
      <c r="M27" s="171"/>
      <c r="N27" s="245"/>
      <c r="O27" s="246"/>
      <c r="P27" s="247"/>
      <c r="Q27" s="246"/>
      <c r="R27" s="247"/>
      <c r="S27" s="246"/>
      <c r="T27" s="277"/>
    </row>
    <row r="28" spans="1:20" ht="15.9" customHeight="1" x14ac:dyDescent="0.3">
      <c r="A28" s="231"/>
      <c r="B28" s="188" t="str">
        <f>IFERROR(INDEX(Data!$B$2:$B$28,MATCH(C28,Data!$A$2:$A$28,0)),"")</f>
        <v/>
      </c>
      <c r="C28" s="232"/>
      <c r="D28" s="232"/>
      <c r="E28" s="317"/>
      <c r="F28" s="172"/>
      <c r="G28" s="168"/>
      <c r="H28" s="169"/>
      <c r="I28" s="168"/>
      <c r="J28" s="169"/>
      <c r="K28" s="167"/>
      <c r="L28" s="170"/>
      <c r="M28" s="171"/>
      <c r="N28" s="245"/>
      <c r="O28" s="246"/>
      <c r="P28" s="247"/>
      <c r="Q28" s="246"/>
      <c r="R28" s="247"/>
      <c r="S28" s="246"/>
      <c r="T28" s="277"/>
    </row>
    <row r="29" spans="1:20" ht="15.9" customHeight="1" x14ac:dyDescent="0.3">
      <c r="A29" s="231"/>
      <c r="B29" s="188" t="str">
        <f>IFERROR(INDEX(Data!$B$2:$B$28,MATCH(C29,Data!$A$2:$A$28,0)),"")</f>
        <v/>
      </c>
      <c r="C29" s="232"/>
      <c r="D29" s="232"/>
      <c r="E29" s="317"/>
      <c r="F29" s="172"/>
      <c r="G29" s="168"/>
      <c r="H29" s="169"/>
      <c r="I29" s="168"/>
      <c r="J29" s="169"/>
      <c r="K29" s="167"/>
      <c r="L29" s="170"/>
      <c r="M29" s="171"/>
      <c r="N29" s="245"/>
      <c r="O29" s="246"/>
      <c r="P29" s="247"/>
      <c r="Q29" s="246"/>
      <c r="R29" s="247"/>
      <c r="S29" s="246"/>
      <c r="T29" s="277"/>
    </row>
    <row r="30" spans="1:20" ht="15.9" customHeight="1" x14ac:dyDescent="0.3">
      <c r="A30" s="231"/>
      <c r="B30" s="188" t="str">
        <f>IFERROR(INDEX(Data!$B$2:$B$28,MATCH(C30,Data!$A$2:$A$28,0)),"")</f>
        <v/>
      </c>
      <c r="C30" s="232"/>
      <c r="D30" s="232"/>
      <c r="E30" s="317"/>
      <c r="F30" s="172"/>
      <c r="G30" s="168"/>
      <c r="H30" s="169"/>
      <c r="I30" s="168"/>
      <c r="J30" s="169"/>
      <c r="K30" s="167"/>
      <c r="L30" s="170"/>
      <c r="M30" s="171"/>
      <c r="N30" s="245"/>
      <c r="O30" s="246"/>
      <c r="P30" s="247"/>
      <c r="Q30" s="246"/>
      <c r="R30" s="247"/>
      <c r="S30" s="246"/>
      <c r="T30" s="277"/>
    </row>
    <row r="31" spans="1:20" ht="15.9" customHeight="1" x14ac:dyDescent="0.3">
      <c r="A31" s="231"/>
      <c r="B31" s="188" t="str">
        <f>IFERROR(INDEX(Data!$B$2:$B$28,MATCH(C31,Data!$A$2:$A$28,0)),"")</f>
        <v/>
      </c>
      <c r="C31" s="232"/>
      <c r="D31" s="232"/>
      <c r="E31" s="317"/>
      <c r="F31" s="172"/>
      <c r="G31" s="168"/>
      <c r="H31" s="169"/>
      <c r="I31" s="168"/>
      <c r="J31" s="169"/>
      <c r="K31" s="167"/>
      <c r="L31" s="170"/>
      <c r="M31" s="171"/>
      <c r="N31" s="245"/>
      <c r="O31" s="246"/>
      <c r="P31" s="247"/>
      <c r="Q31" s="246"/>
      <c r="R31" s="247"/>
      <c r="S31" s="246"/>
      <c r="T31" s="277"/>
    </row>
    <row r="32" spans="1:20" ht="15.9" customHeight="1" x14ac:dyDescent="0.3">
      <c r="A32" s="231"/>
      <c r="B32" s="188" t="str">
        <f>IFERROR(INDEX(Data!$B$2:$B$28,MATCH(C32,Data!$A$2:$A$28,0)),"")</f>
        <v/>
      </c>
      <c r="C32" s="232"/>
      <c r="D32" s="232"/>
      <c r="E32" s="317"/>
      <c r="F32" s="172"/>
      <c r="G32" s="168"/>
      <c r="H32" s="169"/>
      <c r="I32" s="168"/>
      <c r="J32" s="169"/>
      <c r="K32" s="167"/>
      <c r="L32" s="170"/>
      <c r="M32" s="171"/>
      <c r="N32" s="245"/>
      <c r="O32" s="246"/>
      <c r="P32" s="247"/>
      <c r="Q32" s="246"/>
      <c r="R32" s="247"/>
      <c r="S32" s="246"/>
      <c r="T32" s="277"/>
    </row>
    <row r="33" spans="1:20" ht="15.9" customHeight="1" x14ac:dyDescent="0.3">
      <c r="A33" s="231"/>
      <c r="B33" s="188" t="str">
        <f>IFERROR(INDEX(Data!$B$2:$B$28,MATCH(C33,Data!$A$2:$A$28,0)),"")</f>
        <v/>
      </c>
      <c r="C33" s="232"/>
      <c r="D33" s="232"/>
      <c r="E33" s="317"/>
      <c r="F33" s="172"/>
      <c r="G33" s="168"/>
      <c r="H33" s="169"/>
      <c r="I33" s="168"/>
      <c r="J33" s="169"/>
      <c r="K33" s="167"/>
      <c r="L33" s="170"/>
      <c r="M33" s="171"/>
      <c r="N33" s="245"/>
      <c r="O33" s="246"/>
      <c r="P33" s="247"/>
      <c r="Q33" s="246"/>
      <c r="R33" s="247"/>
      <c r="S33" s="246"/>
      <c r="T33" s="277"/>
    </row>
    <row r="34" spans="1:20" ht="15.9" customHeight="1" x14ac:dyDescent="0.3">
      <c r="A34" s="231"/>
      <c r="B34" s="188"/>
      <c r="C34" s="232"/>
      <c r="D34" s="232"/>
      <c r="E34" s="317"/>
      <c r="F34" s="172"/>
      <c r="G34" s="168"/>
      <c r="H34" s="169"/>
      <c r="I34" s="168"/>
      <c r="J34" s="169"/>
      <c r="K34" s="167"/>
      <c r="L34" s="170"/>
      <c r="M34" s="171"/>
      <c r="N34" s="245"/>
      <c r="O34" s="246"/>
      <c r="P34" s="247"/>
      <c r="Q34" s="246"/>
      <c r="R34" s="247"/>
      <c r="S34" s="246"/>
      <c r="T34" s="277"/>
    </row>
    <row r="35" spans="1:20" ht="15.9" customHeight="1" x14ac:dyDescent="0.3">
      <c r="A35" s="231"/>
      <c r="B35" s="188"/>
      <c r="C35" s="232"/>
      <c r="D35" s="232"/>
      <c r="E35" s="317"/>
      <c r="F35" s="172"/>
      <c r="G35" s="168"/>
      <c r="H35" s="169"/>
      <c r="I35" s="168"/>
      <c r="J35" s="169"/>
      <c r="K35" s="167"/>
      <c r="L35" s="170"/>
      <c r="M35" s="171"/>
      <c r="N35" s="245"/>
      <c r="O35" s="246"/>
      <c r="P35" s="247"/>
      <c r="Q35" s="246"/>
      <c r="R35" s="247"/>
      <c r="S35" s="246"/>
      <c r="T35" s="277"/>
    </row>
    <row r="36" spans="1:20" ht="15.9" customHeight="1" x14ac:dyDescent="0.3">
      <c r="A36" s="231"/>
      <c r="B36" s="188" t="str">
        <f>IFERROR(INDEX(Data!$B$2:$B$28,MATCH(C36,Data!$A$2:$A$28,0)),"")</f>
        <v/>
      </c>
      <c r="C36" s="232"/>
      <c r="D36" s="232"/>
      <c r="E36" s="317"/>
      <c r="F36" s="172"/>
      <c r="G36" s="168"/>
      <c r="H36" s="169"/>
      <c r="I36" s="168"/>
      <c r="J36" s="169"/>
      <c r="K36" s="167"/>
      <c r="L36" s="170"/>
      <c r="M36" s="171"/>
      <c r="N36" s="245"/>
      <c r="O36" s="246"/>
      <c r="P36" s="247"/>
      <c r="Q36" s="246"/>
      <c r="R36" s="247"/>
      <c r="S36" s="246"/>
      <c r="T36" s="277"/>
    </row>
    <row r="37" spans="1:20" ht="15.9" customHeight="1" x14ac:dyDescent="0.3">
      <c r="A37" s="233"/>
      <c r="B37" s="189" t="str">
        <f>IFERROR(INDEX(Data!$B$2:$B$28,MATCH(C37,Data!$A$2:$A$28,0)),"")</f>
        <v/>
      </c>
      <c r="C37" s="234"/>
      <c r="D37" s="234"/>
      <c r="E37" s="317"/>
      <c r="F37" s="267"/>
      <c r="G37" s="174"/>
      <c r="H37" s="269"/>
      <c r="I37" s="174"/>
      <c r="J37" s="169"/>
      <c r="K37" s="167"/>
      <c r="L37" s="170"/>
      <c r="M37" s="171"/>
      <c r="N37" s="245"/>
      <c r="O37" s="246"/>
      <c r="P37" s="247"/>
      <c r="Q37" s="246"/>
      <c r="R37" s="247"/>
      <c r="S37" s="246"/>
      <c r="T37" s="277"/>
    </row>
    <row r="38" spans="1:20" ht="15.9" customHeight="1" thickBot="1" x14ac:dyDescent="0.35">
      <c r="A38" s="482"/>
      <c r="B38" s="483"/>
      <c r="C38" s="484"/>
      <c r="D38" s="503" t="s">
        <v>27</v>
      </c>
      <c r="E38" s="484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59"/>
      <c r="O38" s="260"/>
      <c r="P38" s="260"/>
      <c r="Q38" s="260"/>
      <c r="R38" s="260"/>
      <c r="S38" s="260"/>
      <c r="T38" s="260"/>
    </row>
    <row r="39" spans="1:20" ht="15.9" customHeight="1" thickBot="1" x14ac:dyDescent="0.35">
      <c r="A39" s="479"/>
      <c r="B39" s="480"/>
      <c r="C39" s="481"/>
      <c r="D39" s="506" t="s">
        <v>28</v>
      </c>
      <c r="E39" s="481"/>
      <c r="F39" s="500">
        <f>SUM(F6+F38-G38)</f>
        <v>1650.5100000000002</v>
      </c>
      <c r="G39" s="501"/>
      <c r="H39" s="500">
        <f>SUM(H6+H38-I38)</f>
        <v>144.73000000000002</v>
      </c>
      <c r="I39" s="502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06">
        <f t="shared" si="0"/>
        <v>0</v>
      </c>
      <c r="O39" s="206">
        <f t="shared" si="0"/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0</v>
      </c>
      <c r="T39" s="278">
        <f t="shared" si="0"/>
        <v>0</v>
      </c>
    </row>
    <row r="40" spans="1:20" ht="15.9" customHeight="1" x14ac:dyDescent="0.3"/>
    <row r="41" spans="1:20" ht="15.9" customHeight="1" x14ac:dyDescent="0.3"/>
    <row r="42" spans="1:20" ht="15.9" customHeight="1" x14ac:dyDescent="0.3"/>
    <row r="43" spans="1:20" ht="15.9" customHeight="1" x14ac:dyDescent="0.3"/>
    <row r="44" spans="1:20" ht="15.9" customHeight="1" x14ac:dyDescent="0.3"/>
  </sheetData>
  <mergeCells count="18">
    <mergeCell ref="H6:I6"/>
    <mergeCell ref="F4:I4"/>
    <mergeCell ref="E4:E5"/>
    <mergeCell ref="D39:E39"/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</mergeCells>
  <conditionalFormatting sqref="A9:D37 C7:D7 C8 A7:B8 F7:M37">
    <cfRule type="expression" dxfId="36" priority="16">
      <formula>MOD(ROW(),2)</formula>
    </cfRule>
  </conditionalFormatting>
  <conditionalFormatting sqref="D8">
    <cfRule type="expression" dxfId="35" priority="15">
      <formula>MOD(ROW(),2)</formula>
    </cfRule>
  </conditionalFormatting>
  <conditionalFormatting sqref="N7:T11 N13:T37">
    <cfRule type="expression" dxfId="34" priority="13">
      <formula>MOD(ROW(),2)</formula>
    </cfRule>
  </conditionalFormatting>
  <conditionalFormatting sqref="N12:T12">
    <cfRule type="expression" dxfId="33" priority="12">
      <formula>MOD(ROW(),2)</formula>
    </cfRule>
  </conditionalFormatting>
  <conditionalFormatting sqref="E11:E27 E32:E37">
    <cfRule type="expression" dxfId="32" priority="6">
      <formula>MOD(ROW(),2)</formula>
    </cfRule>
  </conditionalFormatting>
  <conditionalFormatting sqref="E10">
    <cfRule type="expression" dxfId="31" priority="5">
      <formula>MOD(ROW(),2)</formula>
    </cfRule>
  </conditionalFormatting>
  <conditionalFormatting sqref="E9">
    <cfRule type="expression" dxfId="30" priority="4">
      <formula>MOD(ROW(),2)</formula>
    </cfRule>
  </conditionalFormatting>
  <conditionalFormatting sqref="E8">
    <cfRule type="expression" dxfId="29" priority="3">
      <formula>MOD(ROW(),2)</formula>
    </cfRule>
  </conditionalFormatting>
  <conditionalFormatting sqref="E28:E31">
    <cfRule type="expression" dxfId="28" priority="2">
      <formula>MOD(ROW(),2)</formula>
    </cfRule>
  </conditionalFormatting>
  <conditionalFormatting sqref="E7">
    <cfRule type="expression" dxfId="27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4140625" defaultRowHeight="15.6" x14ac:dyDescent="0.3"/>
  <cols>
    <col min="1" max="1" width="11.88671875" style="191" bestFit="1" customWidth="1"/>
    <col min="2" max="2" width="11.88671875" style="133" bestFit="1" customWidth="1"/>
    <col min="3" max="3" width="25.33203125" style="192" customWidth="1"/>
    <col min="4" max="4" width="32.88671875" style="133" bestFit="1" customWidth="1"/>
    <col min="5" max="5" width="3.5546875" style="135" customWidth="1"/>
    <col min="6" max="9" width="10.6640625" style="133" customWidth="1"/>
    <col min="10" max="13" width="11.44140625" style="133"/>
    <col min="14" max="15" width="10.6640625" style="135" customWidth="1"/>
    <col min="16" max="16" width="14.33203125" style="135" bestFit="1" customWidth="1"/>
    <col min="17" max="17" width="11.5546875" style="135" bestFit="1" customWidth="1"/>
    <col min="18" max="18" width="10.6640625" style="135" customWidth="1"/>
    <col min="19" max="19" width="9.6640625" style="135" customWidth="1"/>
    <col min="20" max="20" width="10.33203125" style="135" bestFit="1" customWidth="1"/>
    <col min="21" max="25" width="11.44140625" style="192"/>
    <col min="26" max="16384" width="11.44140625" style="133"/>
  </cols>
  <sheetData>
    <row r="1" spans="1:25" ht="31.5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" x14ac:dyDescent="0.3">
      <c r="A2" s="157"/>
      <c r="B2" s="159" t="s">
        <v>15</v>
      </c>
      <c r="C2" s="156" t="str">
        <f ca="1">MID(CELL("filename",A1),FIND("]",CELL("filename",A1))+1,32)</f>
        <v>Octobre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08"/>
      <c r="O2" s="208"/>
    </row>
    <row r="3" spans="1:25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3"/>
      <c r="N4" s="497" t="s">
        <v>18</v>
      </c>
      <c r="O4" s="498"/>
      <c r="P4" s="498"/>
      <c r="Q4" s="498"/>
      <c r="R4" s="498"/>
      <c r="S4" s="498"/>
      <c r="T4" s="521"/>
    </row>
    <row r="5" spans="1:25" s="142" customFormat="1" ht="31.8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163" t="s">
        <v>69</v>
      </c>
      <c r="N5" s="213" t="s">
        <v>26</v>
      </c>
      <c r="O5" s="214" t="s">
        <v>9</v>
      </c>
      <c r="P5" s="215" t="s">
        <v>86</v>
      </c>
      <c r="Q5" s="216" t="s">
        <v>8</v>
      </c>
      <c r="R5" s="217" t="s">
        <v>4</v>
      </c>
      <c r="S5" s="218" t="s">
        <v>6</v>
      </c>
      <c r="T5" s="214" t="s">
        <v>13</v>
      </c>
      <c r="U5" s="135"/>
      <c r="V5" s="135"/>
      <c r="W5" s="135"/>
      <c r="X5" s="135"/>
      <c r="Y5" s="135"/>
    </row>
    <row r="6" spans="1:25" ht="15.9" customHeight="1" thickBot="1" x14ac:dyDescent="0.35">
      <c r="A6" s="230"/>
      <c r="B6" s="185"/>
      <c r="C6" s="186"/>
      <c r="D6" s="186"/>
      <c r="E6" s="186"/>
      <c r="F6" s="524">
        <f>'Septembre 2024'!F39:G39</f>
        <v>1650.5100000000002</v>
      </c>
      <c r="G6" s="518"/>
      <c r="H6" s="519">
        <f>'Septembre 2024'!H39:I39</f>
        <v>144.73000000000002</v>
      </c>
      <c r="I6" s="520"/>
      <c r="J6" s="164"/>
      <c r="K6" s="165"/>
      <c r="L6" s="166"/>
      <c r="M6" s="187"/>
      <c r="N6" s="236"/>
      <c r="O6" s="237"/>
      <c r="P6" s="238"/>
      <c r="Q6" s="237"/>
      <c r="R6" s="238"/>
      <c r="S6" s="237"/>
      <c r="T6" s="276"/>
    </row>
    <row r="7" spans="1:25" ht="15.9" customHeight="1" x14ac:dyDescent="0.3">
      <c r="A7" s="231"/>
      <c r="B7" s="188" t="str">
        <f>IFERROR(INDEX(Data!$B$2:$B$28,MATCH(C7,Data!$A$2:$A$28,0)),"")</f>
        <v/>
      </c>
      <c r="C7" s="232"/>
      <c r="D7" s="232"/>
      <c r="E7" s="318"/>
      <c r="F7" s="172"/>
      <c r="G7" s="168"/>
      <c r="H7" s="268"/>
      <c r="I7" s="168"/>
      <c r="J7" s="169"/>
      <c r="K7" s="167"/>
      <c r="L7" s="170"/>
      <c r="M7" s="171"/>
      <c r="N7" s="245"/>
      <c r="O7" s="246"/>
      <c r="P7" s="247"/>
      <c r="Q7" s="246"/>
      <c r="R7" s="247"/>
      <c r="S7" s="246"/>
      <c r="T7" s="277"/>
    </row>
    <row r="8" spans="1:25" ht="15.9" customHeight="1" x14ac:dyDescent="0.3">
      <c r="A8" s="231"/>
      <c r="B8" s="188" t="str">
        <f>IFERROR(INDEX(Data!$B$2:$B$28,MATCH(C8,Data!$A$2:$A$28,0)),"")</f>
        <v/>
      </c>
      <c r="C8" s="232"/>
      <c r="D8" s="232"/>
      <c r="E8" s="317"/>
      <c r="F8" s="172"/>
      <c r="G8" s="168"/>
      <c r="H8" s="169"/>
      <c r="I8" s="168"/>
      <c r="J8" s="169"/>
      <c r="K8" s="167"/>
      <c r="L8" s="170"/>
      <c r="M8" s="171"/>
      <c r="N8" s="245"/>
      <c r="O8" s="246"/>
      <c r="P8" s="247"/>
      <c r="Q8" s="246"/>
      <c r="R8" s="247"/>
      <c r="S8" s="246"/>
      <c r="T8" s="277"/>
    </row>
    <row r="9" spans="1:25" ht="15.9" customHeight="1" x14ac:dyDescent="0.3">
      <c r="A9" s="231"/>
      <c r="B9" s="188" t="str">
        <f>IFERROR(INDEX(Data!$B$2:$B$28,MATCH(C9,Data!$A$2:$A$28,0)),"")</f>
        <v/>
      </c>
      <c r="C9" s="232"/>
      <c r="D9" s="232"/>
      <c r="E9" s="318"/>
      <c r="F9" s="172"/>
      <c r="G9" s="168"/>
      <c r="H9" s="169"/>
      <c r="I9" s="168"/>
      <c r="J9" s="169"/>
      <c r="K9" s="167"/>
      <c r="L9" s="170"/>
      <c r="M9" s="171"/>
      <c r="N9" s="245"/>
      <c r="O9" s="246"/>
      <c r="P9" s="247"/>
      <c r="Q9" s="246"/>
      <c r="R9" s="247"/>
      <c r="S9" s="246"/>
      <c r="T9" s="277"/>
    </row>
    <row r="10" spans="1:25" ht="15.9" customHeight="1" x14ac:dyDescent="0.3">
      <c r="A10" s="231"/>
      <c r="B10" s="188" t="str">
        <f>IFERROR(INDEX(Data!$B$2:$B$28,MATCH(C10,Data!$A$2:$A$28,0)),"")</f>
        <v/>
      </c>
      <c r="C10" s="232"/>
      <c r="D10" s="232"/>
      <c r="E10" s="318"/>
      <c r="F10" s="172"/>
      <c r="G10" s="168"/>
      <c r="H10" s="169"/>
      <c r="I10" s="168"/>
      <c r="J10" s="169"/>
      <c r="K10" s="167"/>
      <c r="L10" s="170"/>
      <c r="M10" s="171"/>
      <c r="N10" s="245"/>
      <c r="O10" s="246"/>
      <c r="P10" s="247"/>
      <c r="Q10" s="246"/>
      <c r="R10" s="247"/>
      <c r="S10" s="246"/>
      <c r="T10" s="277"/>
    </row>
    <row r="11" spans="1:25" ht="15.9" customHeight="1" x14ac:dyDescent="0.3">
      <c r="A11" s="231"/>
      <c r="B11" s="188" t="str">
        <f>IFERROR(INDEX(Data!$B$2:$B$28,MATCH(C11,Data!$A$2:$A$28,0)),"")</f>
        <v/>
      </c>
      <c r="C11" s="232"/>
      <c r="D11" s="232"/>
      <c r="E11" s="317"/>
      <c r="F11" s="172"/>
      <c r="G11" s="168"/>
      <c r="H11" s="169"/>
      <c r="I11" s="168"/>
      <c r="J11" s="169"/>
      <c r="K11" s="167"/>
      <c r="L11" s="170"/>
      <c r="M11" s="171"/>
      <c r="N11" s="245"/>
      <c r="O11" s="246"/>
      <c r="P11" s="247"/>
      <c r="Q11" s="246"/>
      <c r="R11" s="247"/>
      <c r="S11" s="246"/>
      <c r="T11" s="277"/>
    </row>
    <row r="12" spans="1:25" ht="15.9" customHeight="1" x14ac:dyDescent="0.3">
      <c r="A12" s="231"/>
      <c r="B12" s="188" t="str">
        <f>IFERROR(INDEX(Data!$B$2:$B$28,MATCH(C12,Data!$A$2:$A$28,0)),"")</f>
        <v/>
      </c>
      <c r="C12" s="232"/>
      <c r="D12" s="232"/>
      <c r="E12" s="317"/>
      <c r="F12" s="172"/>
      <c r="G12" s="168"/>
      <c r="H12" s="169"/>
      <c r="I12" s="168"/>
      <c r="J12" s="169"/>
      <c r="K12" s="167"/>
      <c r="L12" s="170"/>
      <c r="M12" s="171"/>
      <c r="N12" s="245"/>
      <c r="O12" s="246"/>
      <c r="P12" s="247"/>
      <c r="Q12" s="246"/>
      <c r="R12" s="247"/>
      <c r="S12" s="246"/>
      <c r="T12" s="277"/>
    </row>
    <row r="13" spans="1:25" ht="15.9" customHeight="1" x14ac:dyDescent="0.3">
      <c r="A13" s="231"/>
      <c r="B13" s="188" t="str">
        <f>IFERROR(INDEX(Data!$B$2:$B$28,MATCH(C13,Data!$A$2:$A$28,0)),"")</f>
        <v/>
      </c>
      <c r="C13" s="232"/>
      <c r="D13" s="232"/>
      <c r="E13" s="317"/>
      <c r="F13" s="172"/>
      <c r="G13" s="168"/>
      <c r="H13" s="169"/>
      <c r="I13" s="168"/>
      <c r="J13" s="169"/>
      <c r="K13" s="167"/>
      <c r="L13" s="170"/>
      <c r="M13" s="171"/>
      <c r="N13" s="245"/>
      <c r="O13" s="246"/>
      <c r="P13" s="247"/>
      <c r="Q13" s="246"/>
      <c r="R13" s="247"/>
      <c r="S13" s="246"/>
      <c r="T13" s="277"/>
    </row>
    <row r="14" spans="1:25" ht="15.9" customHeight="1" x14ac:dyDescent="0.3">
      <c r="A14" s="231"/>
      <c r="B14" s="188" t="str">
        <f>IFERROR(INDEX(Data!$B$2:$B$28,MATCH(C14,Data!$A$2:$A$28,0)),"")</f>
        <v/>
      </c>
      <c r="C14" s="232"/>
      <c r="D14" s="232"/>
      <c r="E14" s="317"/>
      <c r="F14" s="172"/>
      <c r="G14" s="168"/>
      <c r="H14" s="169"/>
      <c r="I14" s="168"/>
      <c r="J14" s="169"/>
      <c r="K14" s="167"/>
      <c r="L14" s="170"/>
      <c r="M14" s="171"/>
      <c r="N14" s="245"/>
      <c r="O14" s="246"/>
      <c r="P14" s="247"/>
      <c r="Q14" s="246"/>
      <c r="R14" s="247"/>
      <c r="S14" s="246"/>
      <c r="T14" s="277"/>
    </row>
    <row r="15" spans="1:25" ht="15.9" customHeight="1" x14ac:dyDescent="0.3">
      <c r="A15" s="231"/>
      <c r="B15" s="188" t="str">
        <f>IFERROR(INDEX(Data!$B$2:$B$28,MATCH(C15,Data!$A$2:$A$28,0)),"")</f>
        <v/>
      </c>
      <c r="C15" s="232"/>
      <c r="D15" s="232"/>
      <c r="E15" s="317"/>
      <c r="F15" s="172"/>
      <c r="G15" s="168"/>
      <c r="H15" s="169"/>
      <c r="I15" s="168"/>
      <c r="J15" s="169"/>
      <c r="K15" s="167"/>
      <c r="L15" s="170"/>
      <c r="M15" s="171"/>
      <c r="N15" s="245"/>
      <c r="O15" s="246"/>
      <c r="P15" s="247"/>
      <c r="Q15" s="246"/>
      <c r="R15" s="247"/>
      <c r="S15" s="246"/>
      <c r="T15" s="277"/>
    </row>
    <row r="16" spans="1:25" ht="15.9" customHeight="1" x14ac:dyDescent="0.3">
      <c r="A16" s="231"/>
      <c r="B16" s="188" t="str">
        <f>IFERROR(INDEX(Data!$B$2:$B$28,MATCH(C16,Data!$A$2:$A$28,0)),"")</f>
        <v/>
      </c>
      <c r="C16" s="232"/>
      <c r="D16" s="232"/>
      <c r="E16" s="317"/>
      <c r="F16" s="172"/>
      <c r="G16" s="168"/>
      <c r="H16" s="169"/>
      <c r="I16" s="168"/>
      <c r="J16" s="169"/>
      <c r="K16" s="167"/>
      <c r="L16" s="170"/>
      <c r="M16" s="171"/>
      <c r="N16" s="245"/>
      <c r="O16" s="246"/>
      <c r="P16" s="247"/>
      <c r="Q16" s="246"/>
      <c r="R16" s="247"/>
      <c r="S16" s="246"/>
      <c r="T16" s="277"/>
    </row>
    <row r="17" spans="1:20" ht="15.9" customHeight="1" x14ac:dyDescent="0.3">
      <c r="A17" s="231"/>
      <c r="B17" s="188" t="str">
        <f>IFERROR(INDEX(Data!$B$2:$B$28,MATCH(C17,Data!$A$2:$A$28,0)),"")</f>
        <v/>
      </c>
      <c r="C17" s="232"/>
      <c r="D17" s="232"/>
      <c r="E17" s="317"/>
      <c r="F17" s="172"/>
      <c r="G17" s="168"/>
      <c r="H17" s="169"/>
      <c r="I17" s="168"/>
      <c r="J17" s="169"/>
      <c r="K17" s="167"/>
      <c r="L17" s="170"/>
      <c r="M17" s="171"/>
      <c r="N17" s="245"/>
      <c r="O17" s="246"/>
      <c r="P17" s="247"/>
      <c r="Q17" s="246"/>
      <c r="R17" s="247"/>
      <c r="S17" s="246"/>
      <c r="T17" s="277"/>
    </row>
    <row r="18" spans="1:20" ht="15.9" customHeight="1" x14ac:dyDescent="0.3">
      <c r="A18" s="231"/>
      <c r="B18" s="188" t="str">
        <f>IFERROR(INDEX(Data!$B$2:$B$28,MATCH(C18,Data!$A$2:$A$28,0)),"")</f>
        <v/>
      </c>
      <c r="C18" s="232"/>
      <c r="D18" s="232"/>
      <c r="E18" s="317"/>
      <c r="F18" s="172"/>
      <c r="G18" s="168"/>
      <c r="H18" s="169"/>
      <c r="I18" s="168"/>
      <c r="J18" s="169"/>
      <c r="K18" s="167"/>
      <c r="L18" s="170"/>
      <c r="M18" s="171"/>
      <c r="N18" s="245"/>
      <c r="O18" s="246"/>
      <c r="P18" s="247"/>
      <c r="Q18" s="246"/>
      <c r="R18" s="247"/>
      <c r="S18" s="246"/>
      <c r="T18" s="277"/>
    </row>
    <row r="19" spans="1:20" ht="15.9" customHeight="1" x14ac:dyDescent="0.3">
      <c r="A19" s="231"/>
      <c r="B19" s="188" t="str">
        <f>IFERROR(INDEX(Data!$B$2:$B$28,MATCH(C19,Data!$A$2:$A$28,0)),"")</f>
        <v/>
      </c>
      <c r="C19" s="232"/>
      <c r="D19" s="232"/>
      <c r="E19" s="317"/>
      <c r="F19" s="172"/>
      <c r="G19" s="168"/>
      <c r="H19" s="169"/>
      <c r="I19" s="168"/>
      <c r="J19" s="169"/>
      <c r="K19" s="167"/>
      <c r="L19" s="170"/>
      <c r="M19" s="171"/>
      <c r="N19" s="245"/>
      <c r="O19" s="246"/>
      <c r="P19" s="247"/>
      <c r="Q19" s="246"/>
      <c r="R19" s="247"/>
      <c r="S19" s="246"/>
      <c r="T19" s="277"/>
    </row>
    <row r="20" spans="1:20" ht="15.9" customHeight="1" x14ac:dyDescent="0.3">
      <c r="A20" s="231"/>
      <c r="B20" s="188" t="str">
        <f>IFERROR(INDEX(Data!$B$2:$B$28,MATCH(C20,Data!$A$2:$A$28,0)),"")</f>
        <v/>
      </c>
      <c r="C20" s="232"/>
      <c r="D20" s="232"/>
      <c r="E20" s="317"/>
      <c r="F20" s="172"/>
      <c r="G20" s="168"/>
      <c r="H20" s="169"/>
      <c r="I20" s="168"/>
      <c r="J20" s="169"/>
      <c r="K20" s="167"/>
      <c r="L20" s="170"/>
      <c r="M20" s="171"/>
      <c r="N20" s="245"/>
      <c r="O20" s="246"/>
      <c r="P20" s="247"/>
      <c r="Q20" s="246"/>
      <c r="R20" s="247"/>
      <c r="S20" s="246"/>
      <c r="T20" s="277"/>
    </row>
    <row r="21" spans="1:20" ht="15.9" customHeight="1" x14ac:dyDescent="0.3">
      <c r="A21" s="231"/>
      <c r="B21" s="188" t="str">
        <f>IFERROR(INDEX(Data!$B$2:$B$28,MATCH(C21,Data!$A$2:$A$28,0)),"")</f>
        <v/>
      </c>
      <c r="C21" s="232"/>
      <c r="D21" s="232"/>
      <c r="E21" s="317"/>
      <c r="F21" s="172"/>
      <c r="G21" s="168"/>
      <c r="H21" s="169"/>
      <c r="I21" s="168"/>
      <c r="J21" s="169"/>
      <c r="K21" s="167"/>
      <c r="L21" s="170"/>
      <c r="M21" s="171"/>
      <c r="N21" s="245"/>
      <c r="O21" s="246"/>
      <c r="P21" s="247"/>
      <c r="Q21" s="246"/>
      <c r="R21" s="247"/>
      <c r="S21" s="246"/>
      <c r="T21" s="277"/>
    </row>
    <row r="22" spans="1:20" ht="15.9" customHeight="1" x14ac:dyDescent="0.3">
      <c r="A22" s="231"/>
      <c r="B22" s="188" t="str">
        <f>IFERROR(INDEX(Data!$B$2:$B$28,MATCH(C22,Data!$A$2:$A$28,0)),"")</f>
        <v/>
      </c>
      <c r="C22" s="232"/>
      <c r="D22" s="232"/>
      <c r="E22" s="317"/>
      <c r="F22" s="172"/>
      <c r="G22" s="168"/>
      <c r="H22" s="169"/>
      <c r="I22" s="168"/>
      <c r="J22" s="169"/>
      <c r="K22" s="167"/>
      <c r="L22" s="170"/>
      <c r="M22" s="171"/>
      <c r="N22" s="245"/>
      <c r="O22" s="246"/>
      <c r="P22" s="247"/>
      <c r="Q22" s="246"/>
      <c r="R22" s="247"/>
      <c r="S22" s="246"/>
      <c r="T22" s="277"/>
    </row>
    <row r="23" spans="1:20" ht="15.9" customHeight="1" x14ac:dyDescent="0.3">
      <c r="A23" s="231"/>
      <c r="B23" s="188" t="str">
        <f>IFERROR(INDEX(Data!$B$2:$B$28,MATCH(C23,Data!$A$2:$A$28,0)),"")</f>
        <v/>
      </c>
      <c r="C23" s="232"/>
      <c r="D23" s="232"/>
      <c r="E23" s="317"/>
      <c r="F23" s="172"/>
      <c r="G23" s="168"/>
      <c r="H23" s="169"/>
      <c r="I23" s="168"/>
      <c r="J23" s="169"/>
      <c r="K23" s="167"/>
      <c r="L23" s="170"/>
      <c r="M23" s="171"/>
      <c r="N23" s="245"/>
      <c r="O23" s="246"/>
      <c r="P23" s="247"/>
      <c r="Q23" s="246"/>
      <c r="R23" s="247"/>
      <c r="S23" s="246"/>
      <c r="T23" s="277"/>
    </row>
    <row r="24" spans="1:20" ht="15.9" customHeight="1" x14ac:dyDescent="0.3">
      <c r="A24" s="231"/>
      <c r="B24" s="188" t="str">
        <f>IFERROR(INDEX(Data!$B$2:$B$28,MATCH(C24,Data!$A$2:$A$28,0)),"")</f>
        <v/>
      </c>
      <c r="C24" s="232"/>
      <c r="D24" s="232"/>
      <c r="E24" s="317"/>
      <c r="F24" s="172"/>
      <c r="G24" s="168"/>
      <c r="H24" s="169"/>
      <c r="I24" s="168"/>
      <c r="J24" s="169"/>
      <c r="K24" s="167"/>
      <c r="L24" s="170"/>
      <c r="M24" s="171"/>
      <c r="N24" s="245"/>
      <c r="O24" s="246"/>
      <c r="P24" s="247"/>
      <c r="Q24" s="246"/>
      <c r="R24" s="247"/>
      <c r="S24" s="246"/>
      <c r="T24" s="277"/>
    </row>
    <row r="25" spans="1:20" ht="15.9" customHeight="1" x14ac:dyDescent="0.3">
      <c r="A25" s="231"/>
      <c r="B25" s="188" t="str">
        <f>IFERROR(INDEX(Data!$B$2:$B$28,MATCH(C25,Data!$A$2:$A$28,0)),"")</f>
        <v/>
      </c>
      <c r="C25" s="232"/>
      <c r="D25" s="232"/>
      <c r="E25" s="317"/>
      <c r="F25" s="172"/>
      <c r="G25" s="168"/>
      <c r="H25" s="169"/>
      <c r="I25" s="168"/>
      <c r="J25" s="169"/>
      <c r="K25" s="167"/>
      <c r="L25" s="170"/>
      <c r="M25" s="171"/>
      <c r="N25" s="245"/>
      <c r="O25" s="246"/>
      <c r="P25" s="247"/>
      <c r="Q25" s="246"/>
      <c r="R25" s="247"/>
      <c r="S25" s="246"/>
      <c r="T25" s="277"/>
    </row>
    <row r="26" spans="1:20" ht="15.9" customHeight="1" x14ac:dyDescent="0.3">
      <c r="A26" s="231"/>
      <c r="B26" s="188" t="str">
        <f>IFERROR(INDEX(Data!$B$2:$B$28,MATCH(C26,Data!$A$2:$A$28,0)),"")</f>
        <v/>
      </c>
      <c r="C26" s="232"/>
      <c r="D26" s="232"/>
      <c r="E26" s="317"/>
      <c r="F26" s="172"/>
      <c r="G26" s="168"/>
      <c r="H26" s="169"/>
      <c r="I26" s="168"/>
      <c r="J26" s="169"/>
      <c r="K26" s="167"/>
      <c r="L26" s="170"/>
      <c r="M26" s="171"/>
      <c r="N26" s="245"/>
      <c r="O26" s="246"/>
      <c r="P26" s="247"/>
      <c r="Q26" s="246"/>
      <c r="R26" s="247"/>
      <c r="S26" s="246"/>
      <c r="T26" s="277"/>
    </row>
    <row r="27" spans="1:20" ht="15.9" customHeight="1" x14ac:dyDescent="0.3">
      <c r="A27" s="231"/>
      <c r="B27" s="188" t="str">
        <f>IFERROR(INDEX(Data!$B$2:$B$28,MATCH(C27,Data!$A$2:$A$28,0)),"")</f>
        <v/>
      </c>
      <c r="C27" s="232"/>
      <c r="D27" s="232"/>
      <c r="E27" s="317"/>
      <c r="F27" s="172"/>
      <c r="G27" s="168"/>
      <c r="H27" s="169"/>
      <c r="I27" s="168"/>
      <c r="J27" s="169"/>
      <c r="K27" s="167"/>
      <c r="L27" s="170"/>
      <c r="M27" s="171"/>
      <c r="N27" s="245"/>
      <c r="O27" s="246"/>
      <c r="P27" s="247"/>
      <c r="Q27" s="246"/>
      <c r="R27" s="247"/>
      <c r="S27" s="246"/>
      <c r="T27" s="277"/>
    </row>
    <row r="28" spans="1:20" ht="15.9" customHeight="1" x14ac:dyDescent="0.3">
      <c r="A28" s="231"/>
      <c r="B28" s="188" t="str">
        <f>IFERROR(INDEX(Data!$B$2:$B$28,MATCH(C28,Data!$A$2:$A$28,0)),"")</f>
        <v/>
      </c>
      <c r="C28" s="232"/>
      <c r="D28" s="232"/>
      <c r="E28" s="317"/>
      <c r="F28" s="172"/>
      <c r="G28" s="168"/>
      <c r="H28" s="169"/>
      <c r="I28" s="168"/>
      <c r="J28" s="169"/>
      <c r="K28" s="167"/>
      <c r="L28" s="170"/>
      <c r="M28" s="171"/>
      <c r="N28" s="245"/>
      <c r="O28" s="246"/>
      <c r="P28" s="247"/>
      <c r="Q28" s="246"/>
      <c r="R28" s="247"/>
      <c r="S28" s="246"/>
      <c r="T28" s="277"/>
    </row>
    <row r="29" spans="1:20" ht="15.9" customHeight="1" x14ac:dyDescent="0.3">
      <c r="A29" s="231"/>
      <c r="B29" s="188" t="str">
        <f>IFERROR(INDEX(Data!$B$2:$B$28,MATCH(C29,Data!$A$2:$A$28,0)),"")</f>
        <v/>
      </c>
      <c r="C29" s="232"/>
      <c r="D29" s="232"/>
      <c r="E29" s="317"/>
      <c r="F29" s="172"/>
      <c r="G29" s="168"/>
      <c r="H29" s="169"/>
      <c r="I29" s="168"/>
      <c r="J29" s="169"/>
      <c r="K29" s="167"/>
      <c r="L29" s="170"/>
      <c r="M29" s="171"/>
      <c r="N29" s="245"/>
      <c r="O29" s="246"/>
      <c r="P29" s="247"/>
      <c r="Q29" s="246"/>
      <c r="R29" s="247"/>
      <c r="S29" s="246"/>
      <c r="T29" s="277"/>
    </row>
    <row r="30" spans="1:20" ht="15.9" customHeight="1" x14ac:dyDescent="0.3">
      <c r="A30" s="231"/>
      <c r="B30" s="188" t="str">
        <f>IFERROR(INDEX(Data!$B$2:$B$28,MATCH(C30,Data!$A$2:$A$28,0)),"")</f>
        <v/>
      </c>
      <c r="C30" s="232"/>
      <c r="D30" s="232"/>
      <c r="E30" s="317"/>
      <c r="F30" s="172"/>
      <c r="G30" s="168"/>
      <c r="H30" s="169"/>
      <c r="I30" s="168"/>
      <c r="J30" s="169"/>
      <c r="K30" s="167"/>
      <c r="L30" s="170"/>
      <c r="M30" s="171"/>
      <c r="N30" s="245"/>
      <c r="O30" s="246"/>
      <c r="P30" s="247"/>
      <c r="Q30" s="246"/>
      <c r="R30" s="247"/>
      <c r="S30" s="246"/>
      <c r="T30" s="277"/>
    </row>
    <row r="31" spans="1:20" ht="15.9" customHeight="1" x14ac:dyDescent="0.3">
      <c r="A31" s="231"/>
      <c r="B31" s="188" t="str">
        <f>IFERROR(INDEX(Data!$B$2:$B$28,MATCH(C31,Data!$A$2:$A$28,0)),"")</f>
        <v/>
      </c>
      <c r="C31" s="232"/>
      <c r="D31" s="232"/>
      <c r="E31" s="317"/>
      <c r="F31" s="172"/>
      <c r="G31" s="168"/>
      <c r="H31" s="169"/>
      <c r="I31" s="168"/>
      <c r="J31" s="169"/>
      <c r="K31" s="167"/>
      <c r="L31" s="170"/>
      <c r="M31" s="171"/>
      <c r="N31" s="245"/>
      <c r="O31" s="246"/>
      <c r="P31" s="247"/>
      <c r="Q31" s="246"/>
      <c r="R31" s="247"/>
      <c r="S31" s="246"/>
      <c r="T31" s="277"/>
    </row>
    <row r="32" spans="1:20" ht="15.9" customHeight="1" x14ac:dyDescent="0.3">
      <c r="A32" s="231"/>
      <c r="B32" s="188" t="str">
        <f>IFERROR(INDEX(Data!$B$2:$B$28,MATCH(C32,Data!$A$2:$A$28,0)),"")</f>
        <v/>
      </c>
      <c r="C32" s="232"/>
      <c r="D32" s="232"/>
      <c r="E32" s="317"/>
      <c r="F32" s="172"/>
      <c r="G32" s="168"/>
      <c r="H32" s="169"/>
      <c r="I32" s="168"/>
      <c r="J32" s="169"/>
      <c r="K32" s="167"/>
      <c r="L32" s="170"/>
      <c r="M32" s="171"/>
      <c r="N32" s="245"/>
      <c r="O32" s="246"/>
      <c r="P32" s="247"/>
      <c r="Q32" s="246"/>
      <c r="R32" s="247"/>
      <c r="S32" s="246"/>
      <c r="T32" s="277"/>
    </row>
    <row r="33" spans="1:20" ht="15.9" customHeight="1" x14ac:dyDescent="0.3">
      <c r="A33" s="231"/>
      <c r="B33" s="188" t="str">
        <f>IFERROR(INDEX(Data!$B$2:$B$28,MATCH(C33,Data!$A$2:$A$28,0)),"")</f>
        <v/>
      </c>
      <c r="C33" s="232"/>
      <c r="D33" s="232"/>
      <c r="E33" s="317"/>
      <c r="F33" s="172"/>
      <c r="G33" s="168"/>
      <c r="H33" s="169"/>
      <c r="I33" s="168"/>
      <c r="J33" s="169"/>
      <c r="K33" s="167"/>
      <c r="L33" s="170"/>
      <c r="M33" s="171"/>
      <c r="N33" s="245"/>
      <c r="O33" s="246"/>
      <c r="P33" s="247"/>
      <c r="Q33" s="246"/>
      <c r="R33" s="247"/>
      <c r="S33" s="246"/>
      <c r="T33" s="277"/>
    </row>
    <row r="34" spans="1:20" ht="15.9" customHeight="1" x14ac:dyDescent="0.3">
      <c r="A34" s="231"/>
      <c r="B34" s="188"/>
      <c r="C34" s="232"/>
      <c r="D34" s="232"/>
      <c r="E34" s="317"/>
      <c r="F34" s="172"/>
      <c r="G34" s="168"/>
      <c r="H34" s="169"/>
      <c r="I34" s="168"/>
      <c r="J34" s="169"/>
      <c r="K34" s="167"/>
      <c r="L34" s="170"/>
      <c r="M34" s="171"/>
      <c r="N34" s="245"/>
      <c r="O34" s="246"/>
      <c r="P34" s="247"/>
      <c r="Q34" s="246"/>
      <c r="R34" s="247"/>
      <c r="S34" s="246"/>
      <c r="T34" s="277"/>
    </row>
    <row r="35" spans="1:20" ht="15.9" customHeight="1" x14ac:dyDescent="0.3">
      <c r="A35" s="231"/>
      <c r="B35" s="188"/>
      <c r="C35" s="232"/>
      <c r="D35" s="232"/>
      <c r="E35" s="317"/>
      <c r="F35" s="172"/>
      <c r="G35" s="168"/>
      <c r="H35" s="169"/>
      <c r="I35" s="168"/>
      <c r="J35" s="169"/>
      <c r="K35" s="167"/>
      <c r="L35" s="170"/>
      <c r="M35" s="171"/>
      <c r="N35" s="245"/>
      <c r="O35" s="246"/>
      <c r="P35" s="247"/>
      <c r="Q35" s="246"/>
      <c r="R35" s="247"/>
      <c r="S35" s="246"/>
      <c r="T35" s="277"/>
    </row>
    <row r="36" spans="1:20" ht="15.9" customHeight="1" x14ac:dyDescent="0.3">
      <c r="A36" s="231"/>
      <c r="B36" s="188" t="str">
        <f>IFERROR(INDEX(Data!$B$2:$B$28,MATCH(C36,Data!$A$2:$A$28,0)),"")</f>
        <v/>
      </c>
      <c r="C36" s="232"/>
      <c r="D36" s="232"/>
      <c r="E36" s="317"/>
      <c r="F36" s="172"/>
      <c r="G36" s="168"/>
      <c r="H36" s="169"/>
      <c r="I36" s="168"/>
      <c r="J36" s="169"/>
      <c r="K36" s="167"/>
      <c r="L36" s="170"/>
      <c r="M36" s="171"/>
      <c r="N36" s="245"/>
      <c r="O36" s="246"/>
      <c r="P36" s="247"/>
      <c r="Q36" s="246"/>
      <c r="R36" s="247"/>
      <c r="S36" s="246"/>
      <c r="T36" s="277"/>
    </row>
    <row r="37" spans="1:20" ht="15.9" customHeight="1" x14ac:dyDescent="0.3">
      <c r="A37" s="233"/>
      <c r="B37" s="189" t="str">
        <f>IFERROR(INDEX(Data!$B$2:$B$28,MATCH(C37,Data!$A$2:$A$28,0)),"")</f>
        <v/>
      </c>
      <c r="C37" s="234"/>
      <c r="D37" s="234"/>
      <c r="E37" s="317"/>
      <c r="F37" s="267"/>
      <c r="G37" s="174"/>
      <c r="H37" s="269"/>
      <c r="I37" s="174"/>
      <c r="J37" s="169"/>
      <c r="K37" s="167"/>
      <c r="L37" s="170"/>
      <c r="M37" s="171"/>
      <c r="N37" s="245"/>
      <c r="O37" s="246"/>
      <c r="P37" s="247"/>
      <c r="Q37" s="246"/>
      <c r="R37" s="247"/>
      <c r="S37" s="246"/>
      <c r="T37" s="277"/>
    </row>
    <row r="38" spans="1:20" ht="15.9" customHeight="1" thickBot="1" x14ac:dyDescent="0.35">
      <c r="A38" s="482"/>
      <c r="B38" s="483"/>
      <c r="C38" s="484"/>
      <c r="D38" s="503" t="s">
        <v>27</v>
      </c>
      <c r="E38" s="484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59"/>
      <c r="O38" s="260"/>
      <c r="P38" s="260"/>
      <c r="Q38" s="260"/>
      <c r="R38" s="260"/>
      <c r="S38" s="260"/>
      <c r="T38" s="260"/>
    </row>
    <row r="39" spans="1:20" ht="15.9" customHeight="1" thickBot="1" x14ac:dyDescent="0.35">
      <c r="A39" s="479"/>
      <c r="B39" s="480"/>
      <c r="C39" s="481"/>
      <c r="D39" s="506" t="s">
        <v>28</v>
      </c>
      <c r="E39" s="481"/>
      <c r="F39" s="500">
        <f>SUM(F6+F38-G38)</f>
        <v>1650.5100000000002</v>
      </c>
      <c r="G39" s="501"/>
      <c r="H39" s="500">
        <f>SUM(H6+H38-I38)</f>
        <v>144.73000000000002</v>
      </c>
      <c r="I39" s="502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06">
        <f t="shared" si="0"/>
        <v>0</v>
      </c>
      <c r="O39" s="206">
        <f t="shared" si="0"/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0</v>
      </c>
      <c r="T39" s="278">
        <f t="shared" si="0"/>
        <v>0</v>
      </c>
    </row>
    <row r="40" spans="1:20" ht="15.9" customHeight="1" x14ac:dyDescent="0.3"/>
    <row r="41" spans="1:20" ht="15.9" customHeight="1" x14ac:dyDescent="0.3"/>
    <row r="42" spans="1:20" ht="15.9" customHeight="1" x14ac:dyDescent="0.3"/>
    <row r="43" spans="1:20" ht="15.9" customHeight="1" x14ac:dyDescent="0.3"/>
    <row r="44" spans="1:20" ht="15.9" customHeight="1" x14ac:dyDescent="0.3"/>
  </sheetData>
  <mergeCells count="18">
    <mergeCell ref="H6:I6"/>
    <mergeCell ref="F4:I4"/>
    <mergeCell ref="E4:E5"/>
    <mergeCell ref="D39:E39"/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</mergeCells>
  <conditionalFormatting sqref="A8:C8 A7:D7 A9:D37 F7:M37">
    <cfRule type="expression" dxfId="26" priority="16">
      <formula>MOD(ROW(),2)</formula>
    </cfRule>
  </conditionalFormatting>
  <conditionalFormatting sqref="D8">
    <cfRule type="expression" dxfId="25" priority="15">
      <formula>MOD(ROW(),2)</formula>
    </cfRule>
  </conditionalFormatting>
  <conditionalFormatting sqref="N7:T11 N13:T37">
    <cfRule type="expression" dxfId="24" priority="13">
      <formula>MOD(ROW(),2)</formula>
    </cfRule>
  </conditionalFormatting>
  <conditionalFormatting sqref="N12:T12">
    <cfRule type="expression" dxfId="23" priority="12">
      <formula>MOD(ROW(),2)</formula>
    </cfRule>
  </conditionalFormatting>
  <conditionalFormatting sqref="E11:E27 E32:E37">
    <cfRule type="expression" dxfId="22" priority="6">
      <formula>MOD(ROW(),2)</formula>
    </cfRule>
  </conditionalFormatting>
  <conditionalFormatting sqref="E10">
    <cfRule type="expression" dxfId="21" priority="5">
      <formula>MOD(ROW(),2)</formula>
    </cfRule>
  </conditionalFormatting>
  <conditionalFormatting sqref="E9">
    <cfRule type="expression" dxfId="20" priority="4">
      <formula>MOD(ROW(),2)</formula>
    </cfRule>
  </conditionalFormatting>
  <conditionalFormatting sqref="E8">
    <cfRule type="expression" dxfId="19" priority="3">
      <formula>MOD(ROW(),2)</formula>
    </cfRule>
  </conditionalFormatting>
  <conditionalFormatting sqref="E28:E31">
    <cfRule type="expression" dxfId="18" priority="2">
      <formula>MOD(ROW(),2)</formula>
    </cfRule>
  </conditionalFormatting>
  <conditionalFormatting sqref="E7">
    <cfRule type="expression" dxfId="17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Y42"/>
  <sheetViews>
    <sheetView workbookViewId="0">
      <selection activeCell="A4" sqref="A4:T39"/>
    </sheetView>
  </sheetViews>
  <sheetFormatPr baseColWidth="10" defaultColWidth="11.44140625" defaultRowHeight="15.6" x14ac:dyDescent="0.3"/>
  <cols>
    <col min="1" max="1" width="11.88671875" style="191" bestFit="1" customWidth="1"/>
    <col min="2" max="2" width="11.88671875" style="133" bestFit="1" customWidth="1"/>
    <col min="3" max="3" width="30.44140625" style="192" bestFit="1" customWidth="1"/>
    <col min="4" max="4" width="32.88671875" style="133" bestFit="1" customWidth="1"/>
    <col min="5" max="5" width="3.5546875" style="135" customWidth="1"/>
    <col min="6" max="9" width="10.6640625" style="133" customWidth="1"/>
    <col min="10" max="13" width="11.44140625" style="133"/>
    <col min="14" max="15" width="10.6640625" style="135" customWidth="1"/>
    <col min="16" max="16" width="14.33203125" style="135" bestFit="1" customWidth="1"/>
    <col min="17" max="17" width="11.5546875" style="135" bestFit="1" customWidth="1"/>
    <col min="18" max="18" width="10.6640625" style="135" customWidth="1"/>
    <col min="19" max="19" width="9.6640625" style="135" customWidth="1"/>
    <col min="20" max="20" width="10.33203125" style="135" bestFit="1" customWidth="1"/>
    <col min="21" max="25" width="11.44140625" style="192"/>
    <col min="26" max="16384" width="11.44140625" style="133"/>
  </cols>
  <sheetData>
    <row r="1" spans="1:25" ht="32.25" customHeight="1" x14ac:dyDescent="0.3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" x14ac:dyDescent="0.3">
      <c r="A2" s="157"/>
      <c r="B2" s="159" t="s">
        <v>15</v>
      </c>
      <c r="C2" s="156" t="str">
        <f ca="1">MID(CELL("filename",A1),FIND("]",CELL("filename",A1))+1,32)</f>
        <v>Novembre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08"/>
      <c r="O2" s="208"/>
    </row>
    <row r="3" spans="1:25" ht="16.2" thickBot="1" x14ac:dyDescent="0.35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2" thickBot="1" x14ac:dyDescent="0.35">
      <c r="A4" s="509" t="s">
        <v>19</v>
      </c>
      <c r="B4" s="509" t="s">
        <v>0</v>
      </c>
      <c r="C4" s="485" t="s">
        <v>20</v>
      </c>
      <c r="D4" s="485" t="s">
        <v>85</v>
      </c>
      <c r="E4" s="485" t="s">
        <v>122</v>
      </c>
      <c r="F4" s="511" t="s">
        <v>16</v>
      </c>
      <c r="G4" s="512"/>
      <c r="H4" s="512"/>
      <c r="I4" s="513"/>
      <c r="J4" s="190"/>
      <c r="K4" s="522" t="s">
        <v>17</v>
      </c>
      <c r="L4" s="522"/>
      <c r="M4" s="523"/>
      <c r="N4" s="497" t="s">
        <v>18</v>
      </c>
      <c r="O4" s="498"/>
      <c r="P4" s="498"/>
      <c r="Q4" s="498"/>
      <c r="R4" s="498"/>
      <c r="S4" s="498"/>
      <c r="T4" s="521"/>
    </row>
    <row r="5" spans="1:25" s="142" customFormat="1" ht="31.8" thickBot="1" x14ac:dyDescent="0.35">
      <c r="A5" s="510"/>
      <c r="B5" s="510"/>
      <c r="C5" s="486"/>
      <c r="D5" s="486"/>
      <c r="E5" s="486"/>
      <c r="F5" s="514" t="s">
        <v>21</v>
      </c>
      <c r="G5" s="515"/>
      <c r="H5" s="514" t="s">
        <v>22</v>
      </c>
      <c r="I5" s="516"/>
      <c r="J5" s="160" t="s">
        <v>107</v>
      </c>
      <c r="K5" s="161" t="s">
        <v>108</v>
      </c>
      <c r="L5" s="162" t="s">
        <v>2</v>
      </c>
      <c r="M5" s="163" t="s">
        <v>69</v>
      </c>
      <c r="N5" s="213" t="s">
        <v>26</v>
      </c>
      <c r="O5" s="214" t="s">
        <v>9</v>
      </c>
      <c r="P5" s="215" t="s">
        <v>86</v>
      </c>
      <c r="Q5" s="216" t="s">
        <v>8</v>
      </c>
      <c r="R5" s="217" t="s">
        <v>4</v>
      </c>
      <c r="S5" s="218" t="s">
        <v>6</v>
      </c>
      <c r="T5" s="214" t="s">
        <v>13</v>
      </c>
      <c r="U5" s="135"/>
      <c r="V5" s="135"/>
      <c r="W5" s="135"/>
      <c r="X5" s="135"/>
      <c r="Y5" s="135"/>
    </row>
    <row r="6" spans="1:25" ht="15.9" customHeight="1" thickBot="1" x14ac:dyDescent="0.35">
      <c r="A6" s="230"/>
      <c r="B6" s="185"/>
      <c r="C6" s="186"/>
      <c r="D6" s="186"/>
      <c r="E6" s="186"/>
      <c r="F6" s="524">
        <f>'Octobre 2024'!F39:G39</f>
        <v>1650.5100000000002</v>
      </c>
      <c r="G6" s="518"/>
      <c r="H6" s="519">
        <f>'Octobre 2024'!H39:I39</f>
        <v>144.73000000000002</v>
      </c>
      <c r="I6" s="520"/>
      <c r="J6" s="164"/>
      <c r="K6" s="165"/>
      <c r="L6" s="166"/>
      <c r="M6" s="187"/>
      <c r="N6" s="236"/>
      <c r="O6" s="237"/>
      <c r="P6" s="238"/>
      <c r="Q6" s="237"/>
      <c r="R6" s="238"/>
      <c r="S6" s="237"/>
      <c r="T6" s="276"/>
    </row>
    <row r="7" spans="1:25" ht="15.9" customHeight="1" x14ac:dyDescent="0.3">
      <c r="A7" s="231"/>
      <c r="B7" s="188" t="str">
        <f>IFERROR(INDEX(Data!$B$2:$B$28,MATCH(C7,Data!$A$2:$A$28,0)),"")</f>
        <v/>
      </c>
      <c r="C7" s="232"/>
      <c r="D7" s="232"/>
      <c r="E7" s="318"/>
      <c r="F7" s="172"/>
      <c r="G7" s="264"/>
      <c r="H7" s="268"/>
      <c r="I7" s="264"/>
      <c r="J7" s="169"/>
      <c r="K7" s="167"/>
      <c r="L7" s="170"/>
      <c r="M7" s="171"/>
      <c r="N7" s="245"/>
      <c r="O7" s="246"/>
      <c r="P7" s="247"/>
      <c r="Q7" s="246"/>
      <c r="R7" s="247"/>
      <c r="S7" s="246"/>
      <c r="T7" s="277"/>
    </row>
    <row r="8" spans="1:25" ht="15.9" customHeight="1" x14ac:dyDescent="0.3">
      <c r="A8" s="231"/>
      <c r="B8" s="188" t="str">
        <f>IFERROR(INDEX(Data!$B$2:$B$28,MATCH(C8,Data!$A$2:$A$28,0)),"")</f>
        <v/>
      </c>
      <c r="C8" s="232"/>
      <c r="D8" s="232"/>
      <c r="E8" s="317"/>
      <c r="F8" s="172"/>
      <c r="G8" s="168"/>
      <c r="H8" s="169"/>
      <c r="I8" s="168"/>
      <c r="J8" s="169"/>
      <c r="K8" s="167"/>
      <c r="L8" s="170"/>
      <c r="M8" s="171"/>
      <c r="N8" s="245"/>
      <c r="O8" s="246"/>
      <c r="P8" s="247"/>
      <c r="Q8" s="246"/>
      <c r="R8" s="247"/>
      <c r="S8" s="246"/>
      <c r="T8" s="277"/>
    </row>
    <row r="9" spans="1:25" ht="15.9" customHeight="1" x14ac:dyDescent="0.3">
      <c r="A9" s="231"/>
      <c r="B9" s="188" t="str">
        <f>IFERROR(INDEX(Data!$B$2:$B$28,MATCH(C9,Data!$A$2:$A$28,0)),"")</f>
        <v/>
      </c>
      <c r="C9" s="232"/>
      <c r="D9" s="232"/>
      <c r="E9" s="318"/>
      <c r="F9" s="172"/>
      <c r="G9" s="168"/>
      <c r="H9" s="169"/>
      <c r="I9" s="168"/>
      <c r="J9" s="169"/>
      <c r="K9" s="167"/>
      <c r="L9" s="170"/>
      <c r="M9" s="171"/>
      <c r="N9" s="245"/>
      <c r="O9" s="246"/>
      <c r="P9" s="247"/>
      <c r="Q9" s="246"/>
      <c r="R9" s="247"/>
      <c r="S9" s="246"/>
      <c r="T9" s="277"/>
    </row>
    <row r="10" spans="1:25" ht="15.9" customHeight="1" x14ac:dyDescent="0.3">
      <c r="A10" s="231"/>
      <c r="B10" s="188" t="str">
        <f>IFERROR(INDEX(Data!$B$2:$B$28,MATCH(C10,Data!$A$2:$A$28,0)),"")</f>
        <v/>
      </c>
      <c r="C10" s="232"/>
      <c r="D10" s="232"/>
      <c r="E10" s="318"/>
      <c r="F10" s="172"/>
      <c r="G10" s="168"/>
      <c r="H10" s="169"/>
      <c r="I10" s="168"/>
      <c r="J10" s="169"/>
      <c r="K10" s="167"/>
      <c r="L10" s="170"/>
      <c r="M10" s="171"/>
      <c r="N10" s="245"/>
      <c r="O10" s="246"/>
      <c r="P10" s="247"/>
      <c r="Q10" s="246"/>
      <c r="R10" s="247"/>
      <c r="S10" s="246"/>
      <c r="T10" s="277"/>
    </row>
    <row r="11" spans="1:25" ht="15.9" customHeight="1" x14ac:dyDescent="0.3">
      <c r="A11" s="231"/>
      <c r="B11" s="188" t="str">
        <f>IFERROR(INDEX(Data!$B$2:$B$28,MATCH(C11,Data!$A$2:$A$28,0)),"")</f>
        <v/>
      </c>
      <c r="C11" s="232"/>
      <c r="D11" s="232"/>
      <c r="E11" s="317"/>
      <c r="F11" s="172"/>
      <c r="G11" s="168"/>
      <c r="H11" s="169"/>
      <c r="I11" s="168"/>
      <c r="J11" s="169"/>
      <c r="K11" s="167"/>
      <c r="L11" s="170"/>
      <c r="M11" s="171"/>
      <c r="N11" s="245"/>
      <c r="O11" s="246"/>
      <c r="P11" s="247"/>
      <c r="Q11" s="246"/>
      <c r="R11" s="247"/>
      <c r="S11" s="246"/>
      <c r="T11" s="277"/>
    </row>
    <row r="12" spans="1:25" ht="15.9" customHeight="1" x14ac:dyDescent="0.3">
      <c r="A12" s="231"/>
      <c r="B12" s="188" t="str">
        <f>IFERROR(INDEX(Data!$B$2:$B$28,MATCH(C12,Data!$A$2:$A$28,0)),"")</f>
        <v/>
      </c>
      <c r="C12" s="232"/>
      <c r="D12" s="232"/>
      <c r="E12" s="317"/>
      <c r="F12" s="172"/>
      <c r="G12" s="168"/>
      <c r="H12" s="169"/>
      <c r="I12" s="168"/>
      <c r="J12" s="169"/>
      <c r="K12" s="167"/>
      <c r="L12" s="170"/>
      <c r="M12" s="171"/>
      <c r="N12" s="245"/>
      <c r="O12" s="246"/>
      <c r="P12" s="247"/>
      <c r="Q12" s="246"/>
      <c r="R12" s="247"/>
      <c r="S12" s="246"/>
      <c r="T12" s="277"/>
    </row>
    <row r="13" spans="1:25" ht="15.9" customHeight="1" x14ac:dyDescent="0.3">
      <c r="A13" s="231"/>
      <c r="B13" s="188" t="str">
        <f>IFERROR(INDEX(Data!$B$2:$B$28,MATCH(C13,Data!$A$2:$A$28,0)),"")</f>
        <v/>
      </c>
      <c r="C13" s="232"/>
      <c r="D13" s="232"/>
      <c r="E13" s="317"/>
      <c r="F13" s="172"/>
      <c r="G13" s="168"/>
      <c r="H13" s="169"/>
      <c r="I13" s="168"/>
      <c r="J13" s="169"/>
      <c r="K13" s="167"/>
      <c r="L13" s="170"/>
      <c r="M13" s="171"/>
      <c r="N13" s="245"/>
      <c r="O13" s="246"/>
      <c r="P13" s="247"/>
      <c r="Q13" s="246"/>
      <c r="R13" s="247"/>
      <c r="S13" s="246"/>
      <c r="T13" s="277"/>
    </row>
    <row r="14" spans="1:25" ht="15.9" customHeight="1" x14ac:dyDescent="0.3">
      <c r="A14" s="231"/>
      <c r="B14" s="188" t="str">
        <f>IFERROR(INDEX(Data!$B$2:$B$28,MATCH(C14,Data!$A$2:$A$28,0)),"")</f>
        <v/>
      </c>
      <c r="C14" s="232"/>
      <c r="D14" s="232"/>
      <c r="E14" s="317"/>
      <c r="F14" s="172"/>
      <c r="G14" s="168"/>
      <c r="H14" s="169"/>
      <c r="I14" s="168"/>
      <c r="J14" s="169"/>
      <c r="K14" s="167"/>
      <c r="L14" s="170"/>
      <c r="M14" s="171"/>
      <c r="N14" s="245"/>
      <c r="O14" s="246"/>
      <c r="P14" s="247"/>
      <c r="Q14" s="246"/>
      <c r="R14" s="247"/>
      <c r="S14" s="246"/>
      <c r="T14" s="277"/>
    </row>
    <row r="15" spans="1:25" ht="15.9" customHeight="1" x14ac:dyDescent="0.3">
      <c r="A15" s="231"/>
      <c r="B15" s="188" t="str">
        <f>IFERROR(INDEX(Data!$B$2:$B$28,MATCH(C15,Data!$A$2:$A$28,0)),"")</f>
        <v/>
      </c>
      <c r="C15" s="232"/>
      <c r="D15" s="232"/>
      <c r="E15" s="317"/>
      <c r="F15" s="172"/>
      <c r="G15" s="168"/>
      <c r="H15" s="169"/>
      <c r="I15" s="168"/>
      <c r="J15" s="169"/>
      <c r="K15" s="167"/>
      <c r="L15" s="170"/>
      <c r="M15" s="171"/>
      <c r="N15" s="245"/>
      <c r="O15" s="246"/>
      <c r="P15" s="247"/>
      <c r="Q15" s="246"/>
      <c r="R15" s="247"/>
      <c r="S15" s="246"/>
      <c r="T15" s="277"/>
    </row>
    <row r="16" spans="1:25" ht="15.9" customHeight="1" x14ac:dyDescent="0.3">
      <c r="A16" s="231"/>
      <c r="B16" s="188" t="str">
        <f>IFERROR(INDEX(Data!$B$2:$B$28,MATCH(C16,Data!$A$2:$A$28,0)),"")</f>
        <v/>
      </c>
      <c r="C16" s="232"/>
      <c r="D16" s="232"/>
      <c r="E16" s="317"/>
      <c r="F16" s="172"/>
      <c r="G16" s="168"/>
      <c r="H16" s="169"/>
      <c r="I16" s="168"/>
      <c r="J16" s="169"/>
      <c r="K16" s="167"/>
      <c r="L16" s="170"/>
      <c r="M16" s="171"/>
      <c r="N16" s="245"/>
      <c r="O16" s="246"/>
      <c r="P16" s="247"/>
      <c r="Q16" s="246"/>
      <c r="R16" s="247"/>
      <c r="S16" s="246"/>
      <c r="T16" s="277"/>
    </row>
    <row r="17" spans="1:20" ht="15.9" customHeight="1" x14ac:dyDescent="0.3">
      <c r="A17" s="231"/>
      <c r="B17" s="188" t="str">
        <f>IFERROR(INDEX(Data!$B$2:$B$28,MATCH(C17,Data!$A$2:$A$28,0)),"")</f>
        <v/>
      </c>
      <c r="C17" s="232"/>
      <c r="D17" s="232"/>
      <c r="E17" s="317"/>
      <c r="F17" s="172"/>
      <c r="G17" s="168"/>
      <c r="H17" s="169"/>
      <c r="I17" s="168"/>
      <c r="J17" s="169"/>
      <c r="K17" s="167"/>
      <c r="L17" s="170"/>
      <c r="M17" s="171"/>
      <c r="N17" s="245"/>
      <c r="O17" s="246"/>
      <c r="P17" s="247"/>
      <c r="Q17" s="246"/>
      <c r="R17" s="247"/>
      <c r="S17" s="246"/>
      <c r="T17" s="277"/>
    </row>
    <row r="18" spans="1:20" ht="15.9" customHeight="1" x14ac:dyDescent="0.3">
      <c r="A18" s="231"/>
      <c r="B18" s="188" t="str">
        <f>IFERROR(INDEX(Data!$B$2:$B$28,MATCH(C18,Data!$A$2:$A$28,0)),"")</f>
        <v/>
      </c>
      <c r="C18" s="232"/>
      <c r="D18" s="232"/>
      <c r="E18" s="317"/>
      <c r="F18" s="172"/>
      <c r="G18" s="168"/>
      <c r="H18" s="169"/>
      <c r="I18" s="168"/>
      <c r="J18" s="169"/>
      <c r="K18" s="167"/>
      <c r="L18" s="170"/>
      <c r="M18" s="171"/>
      <c r="N18" s="245"/>
      <c r="O18" s="246"/>
      <c r="P18" s="247"/>
      <c r="Q18" s="246"/>
      <c r="R18" s="247"/>
      <c r="S18" s="246"/>
      <c r="T18" s="277"/>
    </row>
    <row r="19" spans="1:20" ht="15.9" customHeight="1" x14ac:dyDescent="0.3">
      <c r="A19" s="231"/>
      <c r="B19" s="188" t="str">
        <f>IFERROR(INDEX(Data!$B$2:$B$28,MATCH(C19,Data!$A$2:$A$28,0)),"")</f>
        <v/>
      </c>
      <c r="C19" s="232"/>
      <c r="D19" s="232"/>
      <c r="E19" s="317"/>
      <c r="F19" s="172"/>
      <c r="G19" s="168"/>
      <c r="H19" s="169"/>
      <c r="I19" s="168"/>
      <c r="J19" s="169"/>
      <c r="K19" s="167"/>
      <c r="L19" s="170"/>
      <c r="M19" s="171"/>
      <c r="N19" s="245"/>
      <c r="O19" s="246"/>
      <c r="P19" s="247"/>
      <c r="Q19" s="246"/>
      <c r="R19" s="247"/>
      <c r="S19" s="246"/>
      <c r="T19" s="277"/>
    </row>
    <row r="20" spans="1:20" ht="15.9" customHeight="1" x14ac:dyDescent="0.3">
      <c r="A20" s="231"/>
      <c r="B20" s="188" t="str">
        <f>IFERROR(INDEX(Data!$B$2:$B$28,MATCH(C20,Data!$A$2:$A$28,0)),"")</f>
        <v/>
      </c>
      <c r="C20" s="232"/>
      <c r="D20" s="232"/>
      <c r="E20" s="317"/>
      <c r="F20" s="172"/>
      <c r="G20" s="168"/>
      <c r="H20" s="169"/>
      <c r="I20" s="168"/>
      <c r="J20" s="169"/>
      <c r="K20" s="167"/>
      <c r="L20" s="170"/>
      <c r="M20" s="171"/>
      <c r="N20" s="245"/>
      <c r="O20" s="246"/>
      <c r="P20" s="247"/>
      <c r="Q20" s="246"/>
      <c r="R20" s="247"/>
      <c r="S20" s="246"/>
      <c r="T20" s="277"/>
    </row>
    <row r="21" spans="1:20" ht="15.9" customHeight="1" x14ac:dyDescent="0.3">
      <c r="A21" s="231"/>
      <c r="B21" s="188" t="str">
        <f>IFERROR(INDEX(Data!$B$2:$B$28,MATCH(C21,Data!$A$2:$A$28,0)),"")</f>
        <v/>
      </c>
      <c r="C21" s="232"/>
      <c r="D21" s="232"/>
      <c r="E21" s="317"/>
      <c r="F21" s="172"/>
      <c r="G21" s="168"/>
      <c r="H21" s="169"/>
      <c r="I21" s="168"/>
      <c r="J21" s="169"/>
      <c r="K21" s="167"/>
      <c r="L21" s="170"/>
      <c r="M21" s="171"/>
      <c r="N21" s="245"/>
      <c r="O21" s="246"/>
      <c r="P21" s="247"/>
      <c r="Q21" s="246"/>
      <c r="R21" s="247"/>
      <c r="S21" s="246"/>
      <c r="T21" s="277"/>
    </row>
    <row r="22" spans="1:20" ht="15.9" customHeight="1" x14ac:dyDescent="0.3">
      <c r="A22" s="231"/>
      <c r="B22" s="188" t="str">
        <f>IFERROR(INDEX(Data!$B$2:$B$28,MATCH(C22,Data!$A$2:$A$28,0)),"")</f>
        <v/>
      </c>
      <c r="C22" s="232"/>
      <c r="D22" s="232"/>
      <c r="E22" s="317"/>
      <c r="F22" s="172"/>
      <c r="G22" s="168"/>
      <c r="H22" s="169"/>
      <c r="I22" s="168"/>
      <c r="J22" s="169"/>
      <c r="K22" s="167"/>
      <c r="L22" s="170"/>
      <c r="M22" s="171"/>
      <c r="N22" s="245"/>
      <c r="O22" s="246"/>
      <c r="P22" s="247"/>
      <c r="Q22" s="246"/>
      <c r="R22" s="247"/>
      <c r="S22" s="246"/>
      <c r="T22" s="277"/>
    </row>
    <row r="23" spans="1:20" ht="15.9" customHeight="1" x14ac:dyDescent="0.3">
      <c r="A23" s="231"/>
      <c r="B23" s="188" t="str">
        <f>IFERROR(INDEX(Data!$B$2:$B$28,MATCH(C23,Data!$A$2:$A$28,0)),"")</f>
        <v/>
      </c>
      <c r="C23" s="232"/>
      <c r="D23" s="232"/>
      <c r="E23" s="317"/>
      <c r="F23" s="172"/>
      <c r="G23" s="168"/>
      <c r="H23" s="169"/>
      <c r="I23" s="168"/>
      <c r="J23" s="169"/>
      <c r="K23" s="167"/>
      <c r="L23" s="170"/>
      <c r="M23" s="171"/>
      <c r="N23" s="245"/>
      <c r="O23" s="246"/>
      <c r="P23" s="247"/>
      <c r="Q23" s="246"/>
      <c r="R23" s="247"/>
      <c r="S23" s="246"/>
      <c r="T23" s="277"/>
    </row>
    <row r="24" spans="1:20" ht="15.9" customHeight="1" x14ac:dyDescent="0.3">
      <c r="A24" s="231"/>
      <c r="B24" s="188" t="str">
        <f>IFERROR(INDEX(Data!$B$2:$B$28,MATCH(C24,Data!$A$2:$A$28,0)),"")</f>
        <v/>
      </c>
      <c r="C24" s="232"/>
      <c r="D24" s="232"/>
      <c r="E24" s="317"/>
      <c r="F24" s="172"/>
      <c r="G24" s="168"/>
      <c r="H24" s="169"/>
      <c r="I24" s="168"/>
      <c r="J24" s="169"/>
      <c r="K24" s="167"/>
      <c r="L24" s="170"/>
      <c r="M24" s="171"/>
      <c r="N24" s="245"/>
      <c r="O24" s="246"/>
      <c r="P24" s="247"/>
      <c r="Q24" s="246"/>
      <c r="R24" s="247"/>
      <c r="S24" s="246"/>
      <c r="T24" s="277"/>
    </row>
    <row r="25" spans="1:20" ht="15.9" customHeight="1" x14ac:dyDescent="0.3">
      <c r="A25" s="231"/>
      <c r="B25" s="188" t="str">
        <f>IFERROR(INDEX(Data!$B$2:$B$28,MATCH(C25,Data!$A$2:$A$28,0)),"")</f>
        <v/>
      </c>
      <c r="C25" s="232"/>
      <c r="D25" s="232"/>
      <c r="E25" s="317"/>
      <c r="F25" s="172"/>
      <c r="G25" s="168"/>
      <c r="H25" s="169"/>
      <c r="I25" s="168"/>
      <c r="J25" s="169"/>
      <c r="K25" s="167"/>
      <c r="L25" s="170"/>
      <c r="M25" s="171"/>
      <c r="N25" s="245"/>
      <c r="O25" s="246"/>
      <c r="P25" s="247"/>
      <c r="Q25" s="246"/>
      <c r="R25" s="247"/>
      <c r="S25" s="246"/>
      <c r="T25" s="277"/>
    </row>
    <row r="26" spans="1:20" ht="15.9" customHeight="1" x14ac:dyDescent="0.3">
      <c r="A26" s="231"/>
      <c r="B26" s="188" t="str">
        <f>IFERROR(INDEX(Data!$B$2:$B$28,MATCH(C26,Data!$A$2:$A$28,0)),"")</f>
        <v/>
      </c>
      <c r="C26" s="232"/>
      <c r="D26" s="232"/>
      <c r="E26" s="317"/>
      <c r="F26" s="172"/>
      <c r="G26" s="168"/>
      <c r="H26" s="169"/>
      <c r="I26" s="168"/>
      <c r="J26" s="169"/>
      <c r="K26" s="167"/>
      <c r="L26" s="170"/>
      <c r="M26" s="171"/>
      <c r="N26" s="245"/>
      <c r="O26" s="246"/>
      <c r="P26" s="247"/>
      <c r="Q26" s="246"/>
      <c r="R26" s="247"/>
      <c r="S26" s="246"/>
      <c r="T26" s="277"/>
    </row>
    <row r="27" spans="1:20" ht="15.9" customHeight="1" x14ac:dyDescent="0.3">
      <c r="A27" s="231"/>
      <c r="B27" s="188" t="str">
        <f>IFERROR(INDEX(Data!$B$2:$B$28,MATCH(C27,Data!$A$2:$A$28,0)),"")</f>
        <v/>
      </c>
      <c r="C27" s="232"/>
      <c r="D27" s="232"/>
      <c r="E27" s="317"/>
      <c r="F27" s="172"/>
      <c r="G27" s="168"/>
      <c r="H27" s="169"/>
      <c r="I27" s="168"/>
      <c r="J27" s="169"/>
      <c r="K27" s="167"/>
      <c r="L27" s="170"/>
      <c r="M27" s="171"/>
      <c r="N27" s="245"/>
      <c r="O27" s="246"/>
      <c r="P27" s="247"/>
      <c r="Q27" s="246"/>
      <c r="R27" s="247"/>
      <c r="S27" s="246"/>
      <c r="T27" s="277"/>
    </row>
    <row r="28" spans="1:20" ht="15.9" customHeight="1" x14ac:dyDescent="0.3">
      <c r="A28" s="231"/>
      <c r="B28" s="188" t="str">
        <f>IFERROR(INDEX(Data!$B$2:$B$28,MATCH(C28,Data!$A$2:$A$28,0)),"")</f>
        <v/>
      </c>
      <c r="C28" s="232"/>
      <c r="D28" s="232"/>
      <c r="E28" s="317"/>
      <c r="F28" s="172"/>
      <c r="G28" s="168"/>
      <c r="H28" s="169"/>
      <c r="I28" s="168"/>
      <c r="J28" s="169"/>
      <c r="K28" s="167"/>
      <c r="L28" s="170"/>
      <c r="M28" s="171"/>
      <c r="N28" s="245"/>
      <c r="O28" s="246"/>
      <c r="P28" s="247"/>
      <c r="Q28" s="246"/>
      <c r="R28" s="247"/>
      <c r="S28" s="246"/>
      <c r="T28" s="277"/>
    </row>
    <row r="29" spans="1:20" ht="15.9" customHeight="1" x14ac:dyDescent="0.3">
      <c r="A29" s="231"/>
      <c r="B29" s="188" t="str">
        <f>IFERROR(INDEX(Data!$B$2:$B$28,MATCH(C29,Data!$A$2:$A$28,0)),"")</f>
        <v/>
      </c>
      <c r="C29" s="232"/>
      <c r="D29" s="232"/>
      <c r="E29" s="317"/>
      <c r="F29" s="172"/>
      <c r="G29" s="168"/>
      <c r="H29" s="169"/>
      <c r="I29" s="168"/>
      <c r="J29" s="169"/>
      <c r="K29" s="167"/>
      <c r="L29" s="170"/>
      <c r="M29" s="171"/>
      <c r="N29" s="245"/>
      <c r="O29" s="246"/>
      <c r="P29" s="247"/>
      <c r="Q29" s="246"/>
      <c r="R29" s="247"/>
      <c r="S29" s="246"/>
      <c r="T29" s="277"/>
    </row>
    <row r="30" spans="1:20" ht="15.9" customHeight="1" x14ac:dyDescent="0.3">
      <c r="A30" s="231"/>
      <c r="B30" s="188" t="str">
        <f>IFERROR(INDEX(Data!$B$2:$B$28,MATCH(C30,Data!$A$2:$A$28,0)),"")</f>
        <v/>
      </c>
      <c r="C30" s="232"/>
      <c r="D30" s="232"/>
      <c r="E30" s="317"/>
      <c r="F30" s="172"/>
      <c r="G30" s="168"/>
      <c r="H30" s="169"/>
      <c r="I30" s="168"/>
      <c r="J30" s="169"/>
      <c r="K30" s="167"/>
      <c r="L30" s="170"/>
      <c r="M30" s="171"/>
      <c r="N30" s="245"/>
      <c r="O30" s="246"/>
      <c r="P30" s="247"/>
      <c r="Q30" s="246"/>
      <c r="R30" s="247"/>
      <c r="S30" s="246"/>
      <c r="T30" s="277"/>
    </row>
    <row r="31" spans="1:20" ht="15.9" customHeight="1" x14ac:dyDescent="0.3">
      <c r="A31" s="231"/>
      <c r="B31" s="188" t="str">
        <f>IFERROR(INDEX(Data!$B$2:$B$28,MATCH(C31,Data!$A$2:$A$28,0)),"")</f>
        <v/>
      </c>
      <c r="C31" s="232"/>
      <c r="D31" s="232"/>
      <c r="E31" s="317"/>
      <c r="F31" s="172"/>
      <c r="G31" s="168"/>
      <c r="H31" s="169"/>
      <c r="I31" s="168"/>
      <c r="J31" s="169"/>
      <c r="K31" s="167"/>
      <c r="L31" s="170"/>
      <c r="M31" s="171"/>
      <c r="N31" s="245"/>
      <c r="O31" s="246"/>
      <c r="P31" s="247"/>
      <c r="Q31" s="246"/>
      <c r="R31" s="247"/>
      <c r="S31" s="246"/>
      <c r="T31" s="277"/>
    </row>
    <row r="32" spans="1:20" ht="15.9" customHeight="1" x14ac:dyDescent="0.3">
      <c r="A32" s="231"/>
      <c r="B32" s="188" t="str">
        <f>IFERROR(INDEX(Data!$B$2:$B$28,MATCH(C32,Data!$A$2:$A$28,0)),"")</f>
        <v/>
      </c>
      <c r="C32" s="232"/>
      <c r="D32" s="232"/>
      <c r="E32" s="317"/>
      <c r="F32" s="172"/>
      <c r="G32" s="168"/>
      <c r="H32" s="169"/>
      <c r="I32" s="168"/>
      <c r="J32" s="169"/>
      <c r="K32" s="167"/>
      <c r="L32" s="170"/>
      <c r="M32" s="171"/>
      <c r="N32" s="245"/>
      <c r="O32" s="246"/>
      <c r="P32" s="247"/>
      <c r="Q32" s="246"/>
      <c r="R32" s="247"/>
      <c r="S32" s="246"/>
      <c r="T32" s="277"/>
    </row>
    <row r="33" spans="1:20" ht="15.9" customHeight="1" x14ac:dyDescent="0.3">
      <c r="A33" s="231"/>
      <c r="B33" s="188" t="str">
        <f>IFERROR(INDEX(Data!$B$2:$B$28,MATCH(C33,Data!$A$2:$A$28,0)),"")</f>
        <v/>
      </c>
      <c r="C33" s="232"/>
      <c r="D33" s="232"/>
      <c r="E33" s="317"/>
      <c r="F33" s="172"/>
      <c r="G33" s="168"/>
      <c r="H33" s="169"/>
      <c r="I33" s="168"/>
      <c r="J33" s="169"/>
      <c r="K33" s="167"/>
      <c r="L33" s="170"/>
      <c r="M33" s="171"/>
      <c r="N33" s="245"/>
      <c r="O33" s="246"/>
      <c r="P33" s="247"/>
      <c r="Q33" s="246"/>
      <c r="R33" s="247"/>
      <c r="S33" s="246"/>
      <c r="T33" s="277"/>
    </row>
    <row r="34" spans="1:20" ht="15.9" customHeight="1" x14ac:dyDescent="0.3">
      <c r="A34" s="231"/>
      <c r="B34" s="188"/>
      <c r="C34" s="232"/>
      <c r="D34" s="232"/>
      <c r="E34" s="317"/>
      <c r="F34" s="172"/>
      <c r="G34" s="168"/>
      <c r="H34" s="169"/>
      <c r="I34" s="168"/>
      <c r="J34" s="169"/>
      <c r="K34" s="167"/>
      <c r="L34" s="170"/>
      <c r="M34" s="171"/>
      <c r="N34" s="245"/>
      <c r="O34" s="246"/>
      <c r="P34" s="247"/>
      <c r="Q34" s="246"/>
      <c r="R34" s="247"/>
      <c r="S34" s="246"/>
      <c r="T34" s="277"/>
    </row>
    <row r="35" spans="1:20" ht="15.9" customHeight="1" x14ac:dyDescent="0.3">
      <c r="A35" s="231"/>
      <c r="B35" s="188"/>
      <c r="C35" s="232"/>
      <c r="D35" s="232"/>
      <c r="E35" s="317"/>
      <c r="F35" s="172"/>
      <c r="G35" s="168"/>
      <c r="H35" s="169"/>
      <c r="I35" s="168"/>
      <c r="J35" s="169"/>
      <c r="K35" s="167"/>
      <c r="L35" s="170"/>
      <c r="M35" s="171"/>
      <c r="N35" s="245"/>
      <c r="O35" s="246"/>
      <c r="P35" s="247"/>
      <c r="Q35" s="246"/>
      <c r="R35" s="247"/>
      <c r="S35" s="246"/>
      <c r="T35" s="277"/>
    </row>
    <row r="36" spans="1:20" ht="15.9" customHeight="1" x14ac:dyDescent="0.3">
      <c r="A36" s="231"/>
      <c r="B36" s="188" t="str">
        <f>IFERROR(INDEX(Data!$B$2:$B$28,MATCH(C36,Data!$A$2:$A$28,0)),"")</f>
        <v/>
      </c>
      <c r="C36" s="232"/>
      <c r="D36" s="232"/>
      <c r="E36" s="317"/>
      <c r="F36" s="172"/>
      <c r="G36" s="168"/>
      <c r="H36" s="169"/>
      <c r="I36" s="168"/>
      <c r="J36" s="169"/>
      <c r="K36" s="167"/>
      <c r="L36" s="170"/>
      <c r="M36" s="171"/>
      <c r="N36" s="245"/>
      <c r="O36" s="246"/>
      <c r="P36" s="247"/>
      <c r="Q36" s="246"/>
      <c r="R36" s="247"/>
      <c r="S36" s="246"/>
      <c r="T36" s="277"/>
    </row>
    <row r="37" spans="1:20" ht="15.9" customHeight="1" x14ac:dyDescent="0.3">
      <c r="A37" s="231"/>
      <c r="B37" s="188" t="str">
        <f>IFERROR(INDEX(Data!$B$2:$B$28,MATCH(C37,Data!$A$2:$A$28,0)),"")</f>
        <v/>
      </c>
      <c r="C37" s="232"/>
      <c r="D37" s="232"/>
      <c r="E37" s="317"/>
      <c r="F37" s="172"/>
      <c r="G37" s="174"/>
      <c r="H37" s="169"/>
      <c r="I37" s="174"/>
      <c r="J37" s="169"/>
      <c r="K37" s="167"/>
      <c r="L37" s="170"/>
      <c r="M37" s="171"/>
      <c r="N37" s="245"/>
      <c r="O37" s="246"/>
      <c r="P37" s="247"/>
      <c r="Q37" s="246"/>
      <c r="R37" s="247"/>
      <c r="S37" s="246"/>
      <c r="T37" s="277"/>
    </row>
    <row r="38" spans="1:20" ht="15.9" customHeight="1" thickBot="1" x14ac:dyDescent="0.35">
      <c r="A38" s="482"/>
      <c r="B38" s="483"/>
      <c r="C38" s="484"/>
      <c r="D38" s="503" t="s">
        <v>27</v>
      </c>
      <c r="E38" s="484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59"/>
      <c r="O38" s="260"/>
      <c r="P38" s="260"/>
      <c r="Q38" s="260"/>
      <c r="R38" s="260"/>
      <c r="S38" s="260"/>
      <c r="T38" s="260"/>
    </row>
    <row r="39" spans="1:20" ht="15.9" customHeight="1" thickBot="1" x14ac:dyDescent="0.35">
      <c r="A39" s="273"/>
      <c r="B39" s="274"/>
      <c r="C39" s="275"/>
      <c r="D39" s="506" t="s">
        <v>28</v>
      </c>
      <c r="E39" s="481"/>
      <c r="F39" s="500">
        <f>SUM(F6+F38-G38)</f>
        <v>1650.5100000000002</v>
      </c>
      <c r="G39" s="502"/>
      <c r="H39" s="500">
        <f>SUM(H6+H38-I38)</f>
        <v>144.73000000000002</v>
      </c>
      <c r="I39" s="502"/>
      <c r="J39" s="182">
        <f>SUM(J7:J37)</f>
        <v>0</v>
      </c>
      <c r="K39" s="182">
        <f>SUM(K7:K37)</f>
        <v>0</v>
      </c>
      <c r="L39" s="182">
        <f>SUM(L7:L37)</f>
        <v>0</v>
      </c>
      <c r="M39" s="182">
        <f>SUM(M7:M37)</f>
        <v>0</v>
      </c>
      <c r="N39" s="206">
        <f t="shared" ref="N39:T39" si="0">SUM(N7:N37)</f>
        <v>0</v>
      </c>
      <c r="O39" s="206">
        <f t="shared" si="0"/>
        <v>0</v>
      </c>
      <c r="P39" s="206">
        <f t="shared" si="0"/>
        <v>0</v>
      </c>
      <c r="Q39" s="206">
        <f t="shared" si="0"/>
        <v>0</v>
      </c>
      <c r="R39" s="206">
        <f t="shared" si="0"/>
        <v>0</v>
      </c>
      <c r="S39" s="206">
        <f t="shared" si="0"/>
        <v>0</v>
      </c>
      <c r="T39" s="278">
        <f t="shared" si="0"/>
        <v>0</v>
      </c>
    </row>
    <row r="40" spans="1:20" ht="15.9" customHeight="1" x14ac:dyDescent="0.3"/>
    <row r="41" spans="1:20" ht="15.9" customHeight="1" x14ac:dyDescent="0.3"/>
    <row r="42" spans="1:20" ht="15.9" customHeight="1" x14ac:dyDescent="0.3"/>
  </sheetData>
  <mergeCells count="17">
    <mergeCell ref="D39:E39"/>
    <mergeCell ref="D38:E38"/>
    <mergeCell ref="N4:T4"/>
    <mergeCell ref="F39:G39"/>
    <mergeCell ref="H39:I39"/>
    <mergeCell ref="A38:C38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</mergeCells>
  <conditionalFormatting sqref="A7:C7 A8:D37 F7:M37">
    <cfRule type="expression" dxfId="16" priority="17">
      <formula>MOD(ROW(),2)</formula>
    </cfRule>
  </conditionalFormatting>
  <conditionalFormatting sqref="D7">
    <cfRule type="expression" dxfId="15" priority="16">
      <formula>MOD(ROW(),2)</formula>
    </cfRule>
  </conditionalFormatting>
  <conditionalFormatting sqref="N7:T11 N13:T37">
    <cfRule type="expression" dxfId="14" priority="13">
      <formula>MOD(ROW(),2)</formula>
    </cfRule>
  </conditionalFormatting>
  <conditionalFormatting sqref="N12:T12">
    <cfRule type="expression" dxfId="13" priority="12">
      <formula>MOD(ROW(),2)</formula>
    </cfRule>
  </conditionalFormatting>
  <conditionalFormatting sqref="E11:E27 E32:E37">
    <cfRule type="expression" dxfId="12" priority="6">
      <formula>MOD(ROW(),2)</formula>
    </cfRule>
  </conditionalFormatting>
  <conditionalFormatting sqref="E10">
    <cfRule type="expression" dxfId="11" priority="5">
      <formula>MOD(ROW(),2)</formula>
    </cfRule>
  </conditionalFormatting>
  <conditionalFormatting sqref="E9">
    <cfRule type="expression" dxfId="10" priority="4">
      <formula>MOD(ROW(),2)</formula>
    </cfRule>
  </conditionalFormatting>
  <conditionalFormatting sqref="E8">
    <cfRule type="expression" dxfId="9" priority="3">
      <formula>MOD(ROW(),2)</formula>
    </cfRule>
  </conditionalFormatting>
  <conditionalFormatting sqref="E28:E31">
    <cfRule type="expression" dxfId="8" priority="2">
      <formula>MOD(ROW(),2)</formula>
    </cfRule>
  </conditionalFormatting>
  <conditionalFormatting sqref="E7">
    <cfRule type="expression" dxfId="7" priority="1">
      <formula>MOD(ROW(),2)</formula>
    </cfRule>
  </conditionalFormatting>
  <dataValidations count="1">
    <dataValidation type="list" allowBlank="1" showInputMessage="1" showErrorMessage="1" sqref="C7:C37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J62"/>
  <sheetViews>
    <sheetView workbookViewId="0">
      <selection activeCell="C15" sqref="C15"/>
    </sheetView>
  </sheetViews>
  <sheetFormatPr baseColWidth="10" defaultRowHeight="14.4" x14ac:dyDescent="0.3"/>
  <cols>
    <col min="1" max="1" width="53.88671875" bestFit="1" customWidth="1"/>
    <col min="2" max="3" width="20.109375" bestFit="1" customWidth="1"/>
    <col min="4" max="4" width="11.88671875" bestFit="1" customWidth="1"/>
    <col min="5" max="5" width="20.109375" bestFit="1" customWidth="1"/>
    <col min="6" max="6" width="50.44140625" bestFit="1" customWidth="1"/>
    <col min="7" max="7" width="11.88671875" bestFit="1" customWidth="1"/>
    <col min="8" max="8" width="20.109375" bestFit="1" customWidth="1"/>
    <col min="9" max="9" width="11.88671875" bestFit="1" customWidth="1"/>
    <col min="10" max="10" width="20.109375" bestFit="1" customWidth="1"/>
  </cols>
  <sheetData>
    <row r="1" spans="1:10" ht="25.8" x14ac:dyDescent="0.5">
      <c r="A1" s="526" t="str">
        <f ca="1">MID(CELL("filename",A1),FIND("]",CELL("filename",A1))+1,32)</f>
        <v>Bilan Financier</v>
      </c>
      <c r="B1" s="526"/>
      <c r="C1" s="526"/>
      <c r="D1" s="526"/>
      <c r="E1" s="526"/>
      <c r="F1" s="526" t="str">
        <f ca="1">MID(CELL("filename",A1),FIND("]",CELL("filename",A1))+1,32)</f>
        <v>Bilan Financier</v>
      </c>
      <c r="G1" s="526"/>
      <c r="H1" s="526"/>
      <c r="I1" s="526"/>
      <c r="J1" s="526"/>
    </row>
    <row r="2" spans="1:10" ht="15" customHeight="1" x14ac:dyDescent="0.3">
      <c r="A2" s="527" t="s">
        <v>35</v>
      </c>
      <c r="B2" s="527"/>
      <c r="C2" s="527"/>
      <c r="D2" s="527"/>
      <c r="E2" s="527"/>
      <c r="F2" s="527" t="s">
        <v>35</v>
      </c>
      <c r="G2" s="527"/>
      <c r="H2" s="527"/>
      <c r="I2" s="527"/>
      <c r="J2" s="527"/>
    </row>
    <row r="3" spans="1:10" ht="15" customHeight="1" x14ac:dyDescent="0.3">
      <c r="A3" s="527"/>
      <c r="B3" s="527"/>
      <c r="C3" s="527"/>
      <c r="D3" s="527"/>
      <c r="E3" s="527"/>
      <c r="F3" s="527"/>
      <c r="G3" s="527"/>
      <c r="H3" s="527"/>
      <c r="I3" s="527"/>
      <c r="J3" s="527"/>
    </row>
    <row r="4" spans="1:10" ht="15" customHeight="1" x14ac:dyDescent="0.3">
      <c r="A4" s="527"/>
      <c r="B4" s="527"/>
      <c r="C4" s="527"/>
      <c r="D4" s="527"/>
      <c r="E4" s="527"/>
      <c r="F4" s="527"/>
      <c r="G4" s="527"/>
      <c r="H4" s="527"/>
      <c r="I4" s="527"/>
      <c r="J4" s="527"/>
    </row>
    <row r="5" spans="1:10" ht="15" customHeight="1" x14ac:dyDescent="0.3">
      <c r="A5" s="527"/>
      <c r="B5" s="527"/>
      <c r="C5" s="527"/>
      <c r="D5" s="527"/>
      <c r="E5" s="527"/>
      <c r="F5" s="527"/>
      <c r="G5" s="527"/>
      <c r="H5" s="527"/>
      <c r="I5" s="527"/>
      <c r="J5" s="527"/>
    </row>
    <row r="6" spans="1:10" ht="15" thickBot="1" x14ac:dyDescent="0.35">
      <c r="A6" s="528"/>
      <c r="B6" s="528"/>
      <c r="C6" s="528"/>
      <c r="D6" s="528"/>
      <c r="E6" s="528"/>
      <c r="F6" s="528"/>
      <c r="G6" s="528"/>
      <c r="H6" s="528"/>
      <c r="I6" s="528"/>
      <c r="J6" s="528"/>
    </row>
    <row r="7" spans="1:10" ht="15" thickTop="1" x14ac:dyDescent="0.3">
      <c r="A7" s="4"/>
      <c r="B7" s="5"/>
      <c r="C7" s="5"/>
      <c r="D7" s="5"/>
      <c r="E7" s="6"/>
      <c r="F7" s="4"/>
      <c r="G7" s="5"/>
      <c r="H7" s="7"/>
      <c r="I7" s="5"/>
      <c r="J7" s="6"/>
    </row>
    <row r="8" spans="1:10" x14ac:dyDescent="0.3">
      <c r="A8" s="529" t="s">
        <v>96</v>
      </c>
      <c r="B8" s="530"/>
      <c r="C8" s="530"/>
      <c r="D8" s="530"/>
      <c r="E8" s="531"/>
      <c r="F8" s="529" t="s">
        <v>36</v>
      </c>
      <c r="G8" s="530"/>
      <c r="H8" s="530"/>
      <c r="I8" s="530"/>
      <c r="J8" s="531"/>
    </row>
    <row r="9" spans="1:10" x14ac:dyDescent="0.3">
      <c r="A9" s="529"/>
      <c r="B9" s="530"/>
      <c r="C9" s="530"/>
      <c r="D9" s="530"/>
      <c r="E9" s="531"/>
      <c r="F9" s="529"/>
      <c r="G9" s="530"/>
      <c r="H9" s="530"/>
      <c r="I9" s="530"/>
      <c r="J9" s="531"/>
    </row>
    <row r="10" spans="1:10" x14ac:dyDescent="0.3">
      <c r="A10" s="536"/>
      <c r="B10" s="537"/>
      <c r="C10" s="8"/>
      <c r="D10" s="2"/>
      <c r="E10" s="9"/>
      <c r="F10" s="10"/>
      <c r="G10" s="2"/>
      <c r="H10" s="3"/>
      <c r="I10" s="2"/>
      <c r="J10" s="9"/>
    </row>
    <row r="11" spans="1:10" x14ac:dyDescent="0.3">
      <c r="A11" s="536"/>
      <c r="B11" s="537"/>
      <c r="C11" s="8"/>
      <c r="D11" s="11"/>
      <c r="E11" s="9"/>
      <c r="F11" s="538" t="s">
        <v>37</v>
      </c>
      <c r="G11" s="539"/>
      <c r="H11" s="12">
        <v>753.59</v>
      </c>
      <c r="I11" s="11"/>
      <c r="J11" s="9"/>
    </row>
    <row r="12" spans="1:10" ht="15" thickBot="1" x14ac:dyDescent="0.35">
      <c r="A12" s="10"/>
      <c r="B12" s="2"/>
      <c r="C12" s="13"/>
      <c r="D12" s="13"/>
      <c r="E12" s="9"/>
      <c r="F12" s="10"/>
      <c r="G12" s="2"/>
      <c r="H12" s="14"/>
      <c r="I12" s="13"/>
      <c r="J12" s="9"/>
    </row>
    <row r="13" spans="1:10" ht="15" thickBot="1" x14ac:dyDescent="0.35">
      <c r="A13" s="15" t="s">
        <v>38</v>
      </c>
      <c r="B13" s="16" t="s">
        <v>0</v>
      </c>
      <c r="C13" s="17" t="s">
        <v>39</v>
      </c>
      <c r="D13" s="15" t="s">
        <v>0</v>
      </c>
      <c r="E13" s="18" t="s">
        <v>40</v>
      </c>
      <c r="F13" s="19" t="s">
        <v>38</v>
      </c>
      <c r="G13" s="20" t="s">
        <v>0</v>
      </c>
      <c r="H13" s="17" t="s">
        <v>39</v>
      </c>
      <c r="I13" s="15" t="s">
        <v>0</v>
      </c>
      <c r="J13" s="17" t="s">
        <v>40</v>
      </c>
    </row>
    <row r="14" spans="1:10" ht="15" thickBot="1" x14ac:dyDescent="0.35">
      <c r="A14" s="21"/>
      <c r="B14" s="2"/>
      <c r="C14" s="22"/>
      <c r="D14" s="23"/>
      <c r="E14" s="9"/>
      <c r="F14" s="10"/>
      <c r="G14" s="24"/>
      <c r="H14" s="25"/>
      <c r="I14" s="23"/>
      <c r="J14" s="26"/>
    </row>
    <row r="15" spans="1:10" x14ac:dyDescent="0.3">
      <c r="A15" s="27" t="s">
        <v>41</v>
      </c>
      <c r="B15" s="28">
        <v>7020</v>
      </c>
      <c r="C15" s="122"/>
      <c r="D15" s="30"/>
      <c r="E15" s="26"/>
      <c r="F15" s="27" t="s">
        <v>42</v>
      </c>
      <c r="G15" s="31">
        <v>7020</v>
      </c>
      <c r="H15" s="32"/>
      <c r="I15" s="23"/>
      <c r="J15" s="33">
        <v>400</v>
      </c>
    </row>
    <row r="16" spans="1:10" x14ac:dyDescent="0.3">
      <c r="A16" s="27" t="s">
        <v>43</v>
      </c>
      <c r="B16" s="28">
        <v>7060</v>
      </c>
      <c r="C16" s="121"/>
      <c r="D16" s="23"/>
      <c r="E16" s="26"/>
      <c r="F16" s="27" t="s">
        <v>43</v>
      </c>
      <c r="G16" s="31">
        <v>7060</v>
      </c>
      <c r="H16" s="32"/>
      <c r="I16" s="23"/>
      <c r="J16" s="26"/>
    </row>
    <row r="17" spans="1:10" x14ac:dyDescent="0.3">
      <c r="A17" s="35" t="s">
        <v>77</v>
      </c>
      <c r="B17" s="28">
        <v>7417</v>
      </c>
      <c r="C17" s="34"/>
      <c r="D17" s="23"/>
      <c r="E17" s="26"/>
      <c r="F17" s="27" t="s">
        <v>78</v>
      </c>
      <c r="G17" s="31">
        <v>7417</v>
      </c>
      <c r="H17" s="32">
        <v>90</v>
      </c>
      <c r="I17" s="23"/>
      <c r="J17" s="26"/>
    </row>
    <row r="18" spans="1:10" x14ac:dyDescent="0.3">
      <c r="A18" s="27" t="s">
        <v>44</v>
      </c>
      <c r="B18" s="28">
        <v>7441</v>
      </c>
      <c r="C18" s="34"/>
      <c r="D18" s="23"/>
      <c r="E18" s="26"/>
      <c r="F18" s="27" t="s">
        <v>44</v>
      </c>
      <c r="G18" s="31">
        <v>7441</v>
      </c>
      <c r="H18" s="32"/>
      <c r="I18" s="23"/>
      <c r="J18" s="26"/>
    </row>
    <row r="19" spans="1:10" x14ac:dyDescent="0.3">
      <c r="A19" s="27" t="s">
        <v>45</v>
      </c>
      <c r="B19" s="36">
        <v>7542</v>
      </c>
      <c r="C19" s="34"/>
      <c r="D19" s="23"/>
      <c r="E19" s="26"/>
      <c r="F19" s="27" t="s">
        <v>45</v>
      </c>
      <c r="G19" s="31">
        <v>7542</v>
      </c>
      <c r="H19" s="32"/>
      <c r="I19" s="23"/>
      <c r="J19" s="26"/>
    </row>
    <row r="20" spans="1:10" x14ac:dyDescent="0.3">
      <c r="A20" s="27" t="s">
        <v>79</v>
      </c>
      <c r="B20" s="37">
        <v>7443</v>
      </c>
      <c r="C20" s="34"/>
      <c r="D20" s="23"/>
      <c r="E20" s="38"/>
      <c r="F20" s="27" t="s">
        <v>46</v>
      </c>
      <c r="G20" s="31">
        <v>7443</v>
      </c>
      <c r="H20" s="32">
        <v>350</v>
      </c>
      <c r="I20" s="23"/>
      <c r="J20" s="38"/>
    </row>
    <row r="21" spans="1:10" x14ac:dyDescent="0.3">
      <c r="A21" s="27" t="s">
        <v>29</v>
      </c>
      <c r="B21" s="36">
        <v>7460</v>
      </c>
      <c r="C21" s="34"/>
      <c r="D21" s="23"/>
      <c r="E21" s="26"/>
      <c r="F21" s="27" t="s">
        <v>29</v>
      </c>
      <c r="G21" s="31">
        <v>7460</v>
      </c>
      <c r="H21" s="32"/>
      <c r="I21" s="23"/>
      <c r="J21" s="26"/>
    </row>
    <row r="22" spans="1:10" x14ac:dyDescent="0.3">
      <c r="A22" s="27" t="s">
        <v>47</v>
      </c>
      <c r="B22" s="28">
        <v>7560</v>
      </c>
      <c r="C22" s="34"/>
      <c r="D22" s="23"/>
      <c r="E22" s="26"/>
      <c r="F22" s="27" t="s">
        <v>47</v>
      </c>
      <c r="G22" s="31">
        <v>7560</v>
      </c>
      <c r="H22" s="39"/>
      <c r="I22" s="23"/>
      <c r="J22" s="26"/>
    </row>
    <row r="23" spans="1:10" x14ac:dyDescent="0.3">
      <c r="A23" s="27" t="s">
        <v>84</v>
      </c>
      <c r="B23" s="36">
        <v>7560</v>
      </c>
      <c r="C23" s="34"/>
      <c r="D23" s="23"/>
      <c r="E23" s="26"/>
      <c r="F23" s="27" t="s">
        <v>48</v>
      </c>
      <c r="G23" s="31">
        <v>7560</v>
      </c>
      <c r="H23" s="39">
        <v>1760</v>
      </c>
      <c r="I23" s="23"/>
      <c r="J23" s="26"/>
    </row>
    <row r="24" spans="1:10" x14ac:dyDescent="0.3">
      <c r="A24" s="27" t="s">
        <v>1</v>
      </c>
      <c r="B24" s="37">
        <v>7710</v>
      </c>
      <c r="C24" s="34">
        <v>4.9000000000000004</v>
      </c>
      <c r="D24" s="23"/>
      <c r="E24" s="38"/>
      <c r="F24" s="27" t="s">
        <v>1</v>
      </c>
      <c r="G24" s="31">
        <v>7710</v>
      </c>
      <c r="H24" s="39"/>
      <c r="I24" s="23"/>
      <c r="J24" s="38"/>
    </row>
    <row r="25" spans="1:10" x14ac:dyDescent="0.3">
      <c r="A25" s="27" t="s">
        <v>2</v>
      </c>
      <c r="B25" s="36">
        <v>7510</v>
      </c>
      <c r="C25" s="34"/>
      <c r="D25" s="23"/>
      <c r="E25" s="26"/>
      <c r="F25" s="10" t="s">
        <v>2</v>
      </c>
      <c r="G25" s="31">
        <v>7510</v>
      </c>
      <c r="H25" s="40">
        <v>300</v>
      </c>
      <c r="I25" s="23"/>
      <c r="J25" s="38"/>
    </row>
    <row r="26" spans="1:10" x14ac:dyDescent="0.3">
      <c r="A26" s="27" t="s">
        <v>3</v>
      </c>
      <c r="B26" s="36">
        <v>7610</v>
      </c>
      <c r="C26" s="34"/>
      <c r="D26" s="23"/>
      <c r="E26" s="41"/>
      <c r="F26" s="27" t="s">
        <v>3</v>
      </c>
      <c r="G26" s="31">
        <v>7610</v>
      </c>
      <c r="H26" s="40"/>
      <c r="I26" s="23"/>
      <c r="J26" s="41"/>
    </row>
    <row r="27" spans="1:10" x14ac:dyDescent="0.3">
      <c r="A27" s="42" t="s">
        <v>49</v>
      </c>
      <c r="B27" s="43"/>
      <c r="C27" s="44"/>
      <c r="D27" s="45">
        <v>6010</v>
      </c>
      <c r="E27" s="26"/>
      <c r="F27" s="46" t="s">
        <v>80</v>
      </c>
      <c r="G27" s="43"/>
      <c r="H27" s="47"/>
      <c r="I27" s="48">
        <v>6010</v>
      </c>
      <c r="J27" s="49">
        <v>70</v>
      </c>
    </row>
    <row r="28" spans="1:10" x14ac:dyDescent="0.3">
      <c r="A28" s="35" t="s">
        <v>50</v>
      </c>
      <c r="B28" s="3"/>
      <c r="C28" s="38"/>
      <c r="D28" s="50">
        <v>6050</v>
      </c>
      <c r="E28" s="26"/>
      <c r="F28" s="27" t="s">
        <v>50</v>
      </c>
      <c r="G28" s="3"/>
      <c r="H28" s="52"/>
      <c r="I28" s="53">
        <v>6050</v>
      </c>
      <c r="J28" s="54"/>
    </row>
    <row r="29" spans="1:10" x14ac:dyDescent="0.3">
      <c r="A29" s="27" t="s">
        <v>51</v>
      </c>
      <c r="B29" s="3"/>
      <c r="C29" s="38"/>
      <c r="D29" s="55">
        <v>6063</v>
      </c>
      <c r="E29" s="26"/>
      <c r="F29" s="27" t="s">
        <v>52</v>
      </c>
      <c r="G29" s="3"/>
      <c r="H29" s="52"/>
      <c r="I29" s="53">
        <v>6063</v>
      </c>
      <c r="J29" s="54"/>
    </row>
    <row r="30" spans="1:10" x14ac:dyDescent="0.3">
      <c r="A30" s="27" t="s">
        <v>5</v>
      </c>
      <c r="B30" s="3"/>
      <c r="C30" s="38"/>
      <c r="D30" s="55">
        <v>6064</v>
      </c>
      <c r="E30" s="26"/>
      <c r="F30" s="152" t="s">
        <v>5</v>
      </c>
      <c r="G30" s="3"/>
      <c r="H30" s="52"/>
      <c r="I30" s="53">
        <v>6064</v>
      </c>
      <c r="J30" s="54">
        <v>70</v>
      </c>
    </row>
    <row r="31" spans="1:10" x14ac:dyDescent="0.3">
      <c r="A31" s="27" t="s">
        <v>53</v>
      </c>
      <c r="B31" s="3"/>
      <c r="C31" s="38"/>
      <c r="D31" s="55">
        <v>6110</v>
      </c>
      <c r="E31" s="26"/>
      <c r="F31" s="27" t="s">
        <v>53</v>
      </c>
      <c r="G31" s="3"/>
      <c r="H31" s="52"/>
      <c r="I31" s="56">
        <v>6110</v>
      </c>
      <c r="J31" s="54"/>
    </row>
    <row r="32" spans="1:10" x14ac:dyDescent="0.3">
      <c r="A32" s="27" t="s">
        <v>54</v>
      </c>
      <c r="B32" s="3"/>
      <c r="C32" s="38"/>
      <c r="D32" s="50">
        <v>6130</v>
      </c>
      <c r="E32" s="51"/>
      <c r="F32" s="27" t="s">
        <v>6</v>
      </c>
      <c r="G32" s="3"/>
      <c r="H32" s="52"/>
      <c r="I32" s="53">
        <v>6130</v>
      </c>
      <c r="J32" s="54">
        <v>300</v>
      </c>
    </row>
    <row r="33" spans="1:10" x14ac:dyDescent="0.3">
      <c r="A33" s="27" t="s">
        <v>81</v>
      </c>
      <c r="B33" s="3"/>
      <c r="C33" s="38"/>
      <c r="D33" s="55">
        <v>6150</v>
      </c>
      <c r="E33" s="57"/>
      <c r="F33" s="27" t="s">
        <v>55</v>
      </c>
      <c r="G33" s="3"/>
      <c r="H33" s="52"/>
      <c r="I33" s="58">
        <v>6150</v>
      </c>
      <c r="J33" s="54">
        <v>100</v>
      </c>
    </row>
    <row r="34" spans="1:10" x14ac:dyDescent="0.3">
      <c r="A34" s="27" t="s">
        <v>56</v>
      </c>
      <c r="B34" s="3"/>
      <c r="C34" s="38"/>
      <c r="D34" s="55">
        <v>6160</v>
      </c>
      <c r="E34" s="51"/>
      <c r="F34" s="27" t="s">
        <v>57</v>
      </c>
      <c r="G34" s="3"/>
      <c r="H34" s="52"/>
      <c r="I34" s="53">
        <v>6160</v>
      </c>
      <c r="J34" s="54">
        <v>150</v>
      </c>
    </row>
    <row r="35" spans="1:10" x14ac:dyDescent="0.3">
      <c r="A35" s="27" t="s">
        <v>9</v>
      </c>
      <c r="B35" s="3"/>
      <c r="C35" s="38"/>
      <c r="D35" s="55">
        <v>6260</v>
      </c>
      <c r="E35" s="26"/>
      <c r="F35" s="27" t="s">
        <v>9</v>
      </c>
      <c r="G35" s="3"/>
      <c r="H35" s="52"/>
      <c r="I35" s="53">
        <v>6260</v>
      </c>
      <c r="J35" s="54"/>
    </row>
    <row r="36" spans="1:10" x14ac:dyDescent="0.3">
      <c r="A36" s="35" t="s">
        <v>10</v>
      </c>
      <c r="B36" s="3"/>
      <c r="C36" s="38"/>
      <c r="D36" s="50">
        <v>6230</v>
      </c>
      <c r="E36" s="51"/>
      <c r="F36" s="27" t="s">
        <v>10</v>
      </c>
      <c r="G36" s="3"/>
      <c r="H36" s="52"/>
      <c r="I36" s="53">
        <v>6230</v>
      </c>
      <c r="J36" s="54"/>
    </row>
    <row r="37" spans="1:10" x14ac:dyDescent="0.3">
      <c r="A37" s="27" t="s">
        <v>82</v>
      </c>
      <c r="B37" s="3"/>
      <c r="C37" s="38"/>
      <c r="D37" s="59">
        <v>6234</v>
      </c>
      <c r="E37" s="60"/>
      <c r="F37" s="27" t="s">
        <v>58</v>
      </c>
      <c r="G37" s="3"/>
      <c r="H37" s="52"/>
      <c r="I37" s="53">
        <v>6234</v>
      </c>
      <c r="J37" s="54"/>
    </row>
    <row r="38" spans="1:10" x14ac:dyDescent="0.3">
      <c r="A38" s="61" t="s">
        <v>59</v>
      </c>
      <c r="B38" s="43"/>
      <c r="C38" s="38"/>
      <c r="D38" s="62">
        <v>6252</v>
      </c>
      <c r="E38" s="51"/>
      <c r="F38" s="61" t="s">
        <v>83</v>
      </c>
      <c r="G38" s="43"/>
      <c r="H38" s="47"/>
      <c r="I38" s="48">
        <v>6252</v>
      </c>
      <c r="J38" s="63">
        <v>130</v>
      </c>
    </row>
    <row r="39" spans="1:10" x14ac:dyDescent="0.3">
      <c r="A39" s="27" t="s">
        <v>60</v>
      </c>
      <c r="B39" s="3"/>
      <c r="C39" s="38"/>
      <c r="D39" s="59">
        <v>6253</v>
      </c>
      <c r="E39" s="51"/>
      <c r="F39" s="27" t="s">
        <v>11</v>
      </c>
      <c r="G39" s="3"/>
      <c r="H39" s="52"/>
      <c r="I39" s="53">
        <v>6253</v>
      </c>
      <c r="J39" s="54"/>
    </row>
    <row r="40" spans="1:10" x14ac:dyDescent="0.3">
      <c r="A40" s="27" t="s">
        <v>12</v>
      </c>
      <c r="B40" s="3"/>
      <c r="C40" s="38"/>
      <c r="D40" s="64">
        <v>6270</v>
      </c>
      <c r="E40" s="65"/>
      <c r="F40" s="27" t="s">
        <v>12</v>
      </c>
      <c r="G40" s="3"/>
      <c r="H40" s="52"/>
      <c r="I40" s="53">
        <v>6270</v>
      </c>
      <c r="J40" s="54"/>
    </row>
    <row r="41" spans="1:10" x14ac:dyDescent="0.3">
      <c r="A41" s="27" t="s">
        <v>13</v>
      </c>
      <c r="B41" s="3"/>
      <c r="C41" s="38"/>
      <c r="D41" s="55">
        <v>6280</v>
      </c>
      <c r="E41" s="66"/>
      <c r="F41" s="27" t="s">
        <v>13</v>
      </c>
      <c r="G41" s="3"/>
      <c r="H41" s="52"/>
      <c r="I41" s="53">
        <v>6280</v>
      </c>
      <c r="J41" s="54"/>
    </row>
    <row r="42" spans="1:10" x14ac:dyDescent="0.3">
      <c r="A42" s="27" t="s">
        <v>14</v>
      </c>
      <c r="B42" s="3"/>
      <c r="C42" s="38"/>
      <c r="D42" s="59">
        <v>6581</v>
      </c>
      <c r="E42" s="65"/>
      <c r="F42" s="27" t="s">
        <v>14</v>
      </c>
      <c r="G42" s="3"/>
      <c r="H42" s="52"/>
      <c r="I42" s="53">
        <v>6581</v>
      </c>
      <c r="J42" s="54"/>
    </row>
    <row r="43" spans="1:10" x14ac:dyDescent="0.3">
      <c r="A43" s="27" t="s">
        <v>61</v>
      </c>
      <c r="B43" s="3"/>
      <c r="C43" s="38"/>
      <c r="D43" s="59">
        <v>6584</v>
      </c>
      <c r="E43" s="65"/>
      <c r="F43" s="27" t="s">
        <v>61</v>
      </c>
      <c r="G43" s="3"/>
      <c r="H43" s="52"/>
      <c r="I43" s="53">
        <v>6584</v>
      </c>
      <c r="J43" s="54"/>
    </row>
    <row r="44" spans="1:10" x14ac:dyDescent="0.3">
      <c r="A44" s="35" t="s">
        <v>62</v>
      </c>
      <c r="B44" s="3"/>
      <c r="C44" s="38"/>
      <c r="D44" s="59">
        <v>6788</v>
      </c>
      <c r="E44" s="67"/>
      <c r="F44" s="27" t="s">
        <v>63</v>
      </c>
      <c r="G44" s="68"/>
      <c r="H44" s="52"/>
      <c r="I44" s="53">
        <v>6788</v>
      </c>
      <c r="J44" s="69"/>
    </row>
    <row r="45" spans="1:10" x14ac:dyDescent="0.3">
      <c r="A45" s="27"/>
      <c r="B45" s="3"/>
      <c r="C45" s="38"/>
      <c r="D45" s="23"/>
      <c r="E45" s="70"/>
      <c r="F45" s="10" t="s">
        <v>64</v>
      </c>
      <c r="G45" s="24"/>
      <c r="H45" s="71"/>
      <c r="I45" s="56"/>
      <c r="J45" s="70"/>
    </row>
    <row r="46" spans="1:10" ht="15" thickBot="1" x14ac:dyDescent="0.35">
      <c r="A46" s="72"/>
      <c r="B46" s="3"/>
      <c r="C46" s="38"/>
      <c r="D46" s="23"/>
      <c r="E46" s="73"/>
      <c r="F46" s="10"/>
      <c r="G46" s="74"/>
      <c r="H46" s="75"/>
      <c r="I46" s="23"/>
      <c r="J46" s="76"/>
    </row>
    <row r="47" spans="1:10" ht="15" thickBot="1" x14ac:dyDescent="0.35">
      <c r="A47" s="77" t="s">
        <v>28</v>
      </c>
      <c r="B47" s="78"/>
      <c r="C47" s="29">
        <f>SUM(C15:C46)</f>
        <v>4.9000000000000004</v>
      </c>
      <c r="D47" s="79"/>
      <c r="E47" s="80">
        <f>SUM(E15:E46)</f>
        <v>0</v>
      </c>
      <c r="F47" s="77" t="s">
        <v>28</v>
      </c>
      <c r="G47" s="78"/>
      <c r="H47" s="81">
        <f>SUM(H14:H46)</f>
        <v>2500</v>
      </c>
      <c r="I47" s="82"/>
      <c r="J47" s="83">
        <f>SUM(J15:J46)</f>
        <v>1220</v>
      </c>
    </row>
    <row r="48" spans="1:10" ht="15" thickBot="1" x14ac:dyDescent="0.35">
      <c r="A48" s="540"/>
      <c r="B48" s="541"/>
      <c r="C48" s="84"/>
      <c r="D48" s="85"/>
      <c r="E48" s="86"/>
      <c r="F48" s="87"/>
      <c r="G48" s="85"/>
      <c r="H48" s="88"/>
      <c r="I48" s="89"/>
      <c r="J48" s="90"/>
    </row>
    <row r="49" spans="1:10" ht="15" thickBot="1" x14ac:dyDescent="0.35">
      <c r="A49" s="542">
        <v>44499</v>
      </c>
      <c r="B49" s="543"/>
      <c r="C49" s="91">
        <f>C47-E47</f>
        <v>4.9000000000000004</v>
      </c>
      <c r="D49" s="85"/>
      <c r="E49" s="92"/>
      <c r="F49" s="87"/>
      <c r="G49" s="85"/>
      <c r="H49" s="93"/>
      <c r="I49" s="89"/>
      <c r="J49" s="92"/>
    </row>
    <row r="50" spans="1:10" x14ac:dyDescent="0.3">
      <c r="A50" s="94" t="s">
        <v>65</v>
      </c>
      <c r="B50" s="95"/>
      <c r="C50" s="96"/>
      <c r="D50" s="10"/>
      <c r="E50" s="9"/>
      <c r="F50" s="87"/>
      <c r="G50" s="85"/>
      <c r="H50" s="93"/>
      <c r="I50" s="89"/>
      <c r="J50" s="92"/>
    </row>
    <row r="51" spans="1:10" x14ac:dyDescent="0.3">
      <c r="A51" s="97" t="s">
        <v>66</v>
      </c>
      <c r="B51" s="98"/>
      <c r="C51" s="99"/>
      <c r="D51" s="2"/>
      <c r="E51" s="9"/>
      <c r="F51" s="87"/>
      <c r="G51" s="85"/>
      <c r="H51" s="93"/>
      <c r="I51" s="89"/>
      <c r="J51" s="92"/>
    </row>
    <row r="52" spans="1:10" x14ac:dyDescent="0.3">
      <c r="A52" s="100" t="s">
        <v>67</v>
      </c>
      <c r="B52" s="101" t="s">
        <v>68</v>
      </c>
      <c r="C52" s="102">
        <v>170</v>
      </c>
      <c r="D52" s="2"/>
      <c r="E52" s="9"/>
      <c r="F52" s="87"/>
      <c r="G52" s="85"/>
      <c r="H52" s="93"/>
      <c r="I52" s="89"/>
      <c r="J52" s="92"/>
    </row>
    <row r="53" spans="1:10" ht="15" thickBot="1" x14ac:dyDescent="0.35">
      <c r="A53" s="94" t="s">
        <v>69</v>
      </c>
      <c r="B53" s="103"/>
      <c r="C53" s="99"/>
      <c r="D53" s="2"/>
      <c r="E53" s="104"/>
      <c r="F53" s="87"/>
      <c r="G53" s="85"/>
      <c r="H53" s="93"/>
      <c r="I53" s="89"/>
      <c r="J53" s="92"/>
    </row>
    <row r="54" spans="1:10" ht="15" thickBot="1" x14ac:dyDescent="0.35">
      <c r="A54" s="540" t="s">
        <v>70</v>
      </c>
      <c r="B54" s="544"/>
      <c r="C54" s="105"/>
      <c r="D54" s="2"/>
      <c r="E54" s="104"/>
      <c r="F54" s="87"/>
      <c r="G54" s="85"/>
      <c r="H54" s="93"/>
      <c r="I54" s="89"/>
      <c r="J54" s="92"/>
    </row>
    <row r="55" spans="1:10" ht="15" thickBot="1" x14ac:dyDescent="0.35">
      <c r="A55" s="532"/>
      <c r="B55" s="533"/>
      <c r="C55" s="106"/>
      <c r="D55" s="2"/>
      <c r="E55" s="104"/>
      <c r="F55" s="87"/>
      <c r="G55" s="85"/>
      <c r="H55" s="93"/>
      <c r="I55" s="89"/>
      <c r="J55" s="92"/>
    </row>
    <row r="56" spans="1:10" ht="15.6" thickTop="1" thickBot="1" x14ac:dyDescent="0.35">
      <c r="A56" s="107" t="s">
        <v>71</v>
      </c>
      <c r="B56" s="108">
        <v>44864</v>
      </c>
      <c r="C56" s="109"/>
      <c r="D56" s="85"/>
      <c r="E56" s="9"/>
      <c r="F56" s="87"/>
      <c r="G56" s="85"/>
      <c r="H56" s="93"/>
      <c r="I56" s="89"/>
      <c r="J56" s="110"/>
    </row>
    <row r="57" spans="1:10" ht="15" thickTop="1" x14ac:dyDescent="0.3">
      <c r="A57" s="107" t="s">
        <v>72</v>
      </c>
      <c r="B57" s="111" t="s">
        <v>73</v>
      </c>
      <c r="C57" s="112"/>
      <c r="D57" s="85"/>
      <c r="E57" s="9"/>
      <c r="F57" s="87"/>
      <c r="G57" s="85"/>
      <c r="H57" s="93"/>
      <c r="I57" s="89"/>
      <c r="J57" s="92"/>
    </row>
    <row r="58" spans="1:10" x14ac:dyDescent="0.3">
      <c r="A58" s="107" t="s">
        <v>74</v>
      </c>
      <c r="B58" s="111" t="s">
        <v>73</v>
      </c>
      <c r="C58" s="113"/>
      <c r="D58" s="85"/>
      <c r="E58" s="9"/>
      <c r="F58" s="87"/>
      <c r="G58" s="85"/>
      <c r="H58" s="93"/>
      <c r="I58" s="89"/>
      <c r="J58" s="92"/>
    </row>
    <row r="59" spans="1:10" ht="15" thickBot="1" x14ac:dyDescent="0.35">
      <c r="A59" s="107" t="s">
        <v>75</v>
      </c>
      <c r="B59" s="111" t="s">
        <v>73</v>
      </c>
      <c r="C59" s="114">
        <v>0</v>
      </c>
      <c r="D59" s="85"/>
      <c r="E59" s="115"/>
      <c r="F59" s="87"/>
      <c r="G59" s="85"/>
      <c r="H59" s="93"/>
      <c r="I59" s="89"/>
      <c r="J59" s="92"/>
    </row>
    <row r="60" spans="1:10" ht="15.6" thickTop="1" thickBot="1" x14ac:dyDescent="0.35">
      <c r="A60" s="116"/>
      <c r="B60" s="2"/>
      <c r="C60" s="2"/>
      <c r="D60" s="2"/>
      <c r="E60" s="9"/>
      <c r="F60" s="10"/>
      <c r="G60" s="2"/>
      <c r="H60" s="3"/>
      <c r="I60" s="2"/>
      <c r="J60" s="9"/>
    </row>
    <row r="61" spans="1:10" ht="15.6" thickTop="1" thickBot="1" x14ac:dyDescent="0.35">
      <c r="A61" s="534" t="s">
        <v>76</v>
      </c>
      <c r="B61" s="535"/>
      <c r="C61" s="109"/>
      <c r="D61" s="117"/>
      <c r="E61" s="118"/>
      <c r="F61" s="117"/>
      <c r="G61" s="119"/>
      <c r="H61" s="120"/>
      <c r="I61" s="119"/>
      <c r="J61" s="118"/>
    </row>
    <row r="62" spans="1:10" ht="15" thickTop="1" x14ac:dyDescent="0.3"/>
  </sheetData>
  <mergeCells count="14">
    <mergeCell ref="A55:B55"/>
    <mergeCell ref="A61:B61"/>
    <mergeCell ref="F2:J6"/>
    <mergeCell ref="A10:B10"/>
    <mergeCell ref="A11:B11"/>
    <mergeCell ref="F11:G11"/>
    <mergeCell ref="A48:B48"/>
    <mergeCell ref="A49:B49"/>
    <mergeCell ref="A54:B54"/>
    <mergeCell ref="A1:E1"/>
    <mergeCell ref="F1:J1"/>
    <mergeCell ref="A2:E6"/>
    <mergeCell ref="A8:E9"/>
    <mergeCell ref="F8:J9"/>
  </mergeCell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K64"/>
  <sheetViews>
    <sheetView showGridLines="0" topLeftCell="A22" workbookViewId="0">
      <selection activeCell="B24" sqref="B24:E24"/>
    </sheetView>
  </sheetViews>
  <sheetFormatPr baseColWidth="10" defaultColWidth="11.44140625" defaultRowHeight="14.4" x14ac:dyDescent="0.3"/>
  <cols>
    <col min="1" max="1" width="17" style="124" customWidth="1"/>
    <col min="2" max="2" width="6.6640625" style="124" customWidth="1"/>
    <col min="3" max="3" width="2.88671875" style="124" customWidth="1"/>
    <col min="4" max="4" width="7.88671875" style="124" bestFit="1" customWidth="1"/>
    <col min="5" max="5" width="14.6640625" style="124" customWidth="1"/>
    <col min="6" max="6" width="3.5546875" style="124" customWidth="1"/>
    <col min="7" max="7" width="19.6640625" style="124" customWidth="1"/>
    <col min="8" max="8" width="12.109375" style="124" customWidth="1"/>
    <col min="9" max="16384" width="11.44140625" style="124"/>
  </cols>
  <sheetData>
    <row r="1" spans="5:7" ht="15.9" customHeight="1" x14ac:dyDescent="0.3"/>
    <row r="2" spans="5:7" ht="15.9" customHeight="1" x14ac:dyDescent="0.3"/>
    <row r="3" spans="5:7" ht="15.9" customHeight="1" x14ac:dyDescent="0.3"/>
    <row r="4" spans="5:7" ht="15.9" customHeight="1" x14ac:dyDescent="0.3"/>
    <row r="5" spans="5:7" ht="15.9" customHeight="1" x14ac:dyDescent="0.3"/>
    <row r="6" spans="5:7" ht="15.9" customHeight="1" x14ac:dyDescent="0.3"/>
    <row r="7" spans="5:7" ht="15.9" customHeight="1" x14ac:dyDescent="0.3"/>
    <row r="8" spans="5:7" ht="15.9" customHeight="1" x14ac:dyDescent="0.3"/>
    <row r="9" spans="5:7" ht="15.9" customHeight="1" x14ac:dyDescent="0.3"/>
    <row r="10" spans="5:7" ht="15.9" customHeight="1" x14ac:dyDescent="0.3"/>
    <row r="11" spans="5:7" ht="15.9" customHeight="1" x14ac:dyDescent="0.3"/>
    <row r="12" spans="5:7" ht="15.9" customHeight="1" x14ac:dyDescent="0.3">
      <c r="E12" s="551" t="s">
        <v>98</v>
      </c>
      <c r="F12" s="551"/>
      <c r="G12" s="551"/>
    </row>
    <row r="13" spans="5:7" ht="15.9" customHeight="1" x14ac:dyDescent="0.3">
      <c r="E13" s="551" t="s">
        <v>97</v>
      </c>
      <c r="F13" s="551"/>
      <c r="G13" s="551"/>
    </row>
    <row r="14" spans="5:7" ht="15.9" customHeight="1" x14ac:dyDescent="0.3">
      <c r="E14" s="551" t="s">
        <v>112</v>
      </c>
      <c r="F14" s="551"/>
      <c r="G14" s="551"/>
    </row>
    <row r="15" spans="5:7" ht="15.9" customHeight="1" x14ac:dyDescent="0.3"/>
    <row r="16" spans="5:7" ht="15.9" customHeight="1" x14ac:dyDescent="0.3"/>
    <row r="17" spans="1:11" ht="15.9" customHeight="1" x14ac:dyDescent="0.3">
      <c r="K17" s="1"/>
    </row>
    <row r="18" spans="1:11" ht="15.9" customHeight="1" x14ac:dyDescent="0.3"/>
    <row r="19" spans="1:11" ht="15.9" customHeight="1" x14ac:dyDescent="0.3">
      <c r="A19" s="136" t="s">
        <v>87</v>
      </c>
      <c r="B19" s="552" t="s">
        <v>92</v>
      </c>
      <c r="C19" s="552"/>
      <c r="D19" s="552"/>
      <c r="E19" s="552"/>
      <c r="F19" s="552"/>
      <c r="G19" s="132"/>
      <c r="H19" s="140"/>
    </row>
    <row r="20" spans="1:11" ht="15.9" customHeight="1" x14ac:dyDescent="0.3">
      <c r="B20" s="553" t="s">
        <v>110</v>
      </c>
      <c r="C20" s="553"/>
      <c r="D20" s="553"/>
      <c r="E20" s="553"/>
      <c r="F20" s="553"/>
      <c r="G20" s="553"/>
      <c r="H20" s="143"/>
    </row>
    <row r="21" spans="1:11" ht="15.9" customHeight="1" x14ac:dyDescent="0.3">
      <c r="A21" s="140"/>
      <c r="B21" s="140"/>
      <c r="C21" s="140"/>
      <c r="D21" s="140"/>
      <c r="E21" s="140"/>
      <c r="F21" s="140"/>
      <c r="G21" s="140"/>
      <c r="H21" s="134"/>
    </row>
    <row r="22" spans="1:11" ht="15.9" customHeight="1" x14ac:dyDescent="0.3">
      <c r="A22" s="140"/>
      <c r="B22" s="140"/>
      <c r="C22" s="140"/>
      <c r="D22" s="140"/>
      <c r="E22" s="135"/>
      <c r="F22" s="219"/>
      <c r="G22" s="135"/>
      <c r="H22" s="140"/>
    </row>
    <row r="23" spans="1:11" ht="15.9" customHeight="1" x14ac:dyDescent="0.3">
      <c r="A23" s="136" t="s">
        <v>88</v>
      </c>
      <c r="B23" s="545" t="s">
        <v>116</v>
      </c>
      <c r="C23" s="545"/>
      <c r="D23" s="545"/>
      <c r="E23" s="545"/>
      <c r="F23" s="220"/>
      <c r="G23" s="220"/>
      <c r="H23" s="140"/>
    </row>
    <row r="24" spans="1:11" ht="15.9" customHeight="1" x14ac:dyDescent="0.3">
      <c r="A24" s="136" t="s">
        <v>109</v>
      </c>
      <c r="B24" s="545" t="e">
        <f>IF(B23="","",VLOOKUP(B23,#REF!,2,FALSE))</f>
        <v>#REF!</v>
      </c>
      <c r="C24" s="545"/>
      <c r="D24" s="545"/>
      <c r="E24" s="545"/>
      <c r="F24" s="1"/>
      <c r="G24" s="221"/>
      <c r="H24" s="140"/>
    </row>
    <row r="25" spans="1:11" ht="15.9" customHeight="1" x14ac:dyDescent="0.3">
      <c r="A25" s="136"/>
      <c r="B25" s="221" t="e">
        <f>IF(B23="","",VLOOKUP(B23,#REF!,4,FALSE))</f>
        <v>#REF!</v>
      </c>
      <c r="C25" s="221"/>
      <c r="D25" s="545" t="e">
        <f>IF(B23="","",VLOOKUP(B23,#REF!,3,FALSE))</f>
        <v>#REF!</v>
      </c>
      <c r="E25" s="545"/>
      <c r="F25" s="545"/>
      <c r="G25" s="545"/>
      <c r="H25" s="140"/>
    </row>
    <row r="26" spans="1:11" ht="15.9" customHeight="1" x14ac:dyDescent="0.3">
      <c r="A26" s="136"/>
      <c r="B26" s="221"/>
      <c r="C26" s="221"/>
      <c r="D26" s="221"/>
      <c r="E26" s="221"/>
      <c r="F26" s="221"/>
      <c r="G26" s="222"/>
      <c r="H26" s="140"/>
    </row>
    <row r="27" spans="1:11" ht="15.9" customHeight="1" x14ac:dyDescent="0.3">
      <c r="A27" s="136" t="s">
        <v>91</v>
      </c>
      <c r="B27" s="227" t="e">
        <f>IF(B23="","",VLOOKUP(B23,#REF!,5,FALSE))</f>
        <v>#REF!</v>
      </c>
      <c r="C27" s="184"/>
      <c r="D27" s="184"/>
      <c r="E27" s="184"/>
      <c r="F27" s="184"/>
      <c r="G27" s="123"/>
      <c r="H27" s="140"/>
    </row>
    <row r="28" spans="1:11" ht="15.9" customHeight="1" x14ac:dyDescent="0.3">
      <c r="A28" s="136"/>
      <c r="B28" s="140"/>
      <c r="C28" s="140"/>
      <c r="D28" s="140"/>
      <c r="E28" s="135"/>
      <c r="F28" s="219"/>
      <c r="G28" s="135"/>
      <c r="H28" s="140"/>
    </row>
    <row r="29" spans="1:11" ht="15.9" customHeight="1" x14ac:dyDescent="0.3">
      <c r="A29" s="137" t="str">
        <f>"a versé la somme de"</f>
        <v>a versé la somme de</v>
      </c>
      <c r="B29" s="154" t="e">
        <f>IF(B23="","",VLOOKUP(B23,#REF!,7,FALSE))</f>
        <v>#REF!</v>
      </c>
      <c r="C29" s="138" t="s">
        <v>89</v>
      </c>
      <c r="D29" s="155" t="e">
        <f>IF(B23="","",VLOOKUP(B23,#REF!,8,FALSE))</f>
        <v>#REF!</v>
      </c>
      <c r="E29" s="548" t="s">
        <v>117</v>
      </c>
      <c r="F29" s="548"/>
      <c r="G29" s="548"/>
      <c r="H29" s="153"/>
      <c r="I29" s="131"/>
      <c r="J29" s="131"/>
      <c r="K29" s="131"/>
    </row>
    <row r="30" spans="1:11" ht="15.9" customHeight="1" x14ac:dyDescent="0.3">
      <c r="A30" s="550" t="s">
        <v>111</v>
      </c>
      <c r="B30" s="550"/>
      <c r="C30" s="550"/>
      <c r="D30" s="550"/>
      <c r="E30" s="550"/>
      <c r="F30" s="158" t="s">
        <v>93</v>
      </c>
      <c r="G30" s="223" t="e">
        <f>IF(B23="","",VLOOKUP(B23,#REF!,6,FALSE))</f>
        <v>#REF!</v>
      </c>
      <c r="H30" s="140"/>
    </row>
    <row r="31" spans="1:11" ht="15.9" customHeight="1" x14ac:dyDescent="0.3">
      <c r="A31" s="136"/>
      <c r="B31" s="224"/>
      <c r="C31" s="224"/>
      <c r="D31" s="224"/>
      <c r="E31" s="224"/>
      <c r="F31" s="224"/>
      <c r="G31" s="224"/>
      <c r="H31" s="224"/>
    </row>
    <row r="32" spans="1:11" ht="15.9" customHeight="1" x14ac:dyDescent="0.3">
      <c r="A32" s="136"/>
      <c r="B32" s="224"/>
      <c r="C32" s="224"/>
      <c r="D32" s="224"/>
      <c r="E32" s="224"/>
      <c r="F32" s="224"/>
      <c r="G32" s="224"/>
      <c r="H32" s="224"/>
    </row>
    <row r="33" spans="1:8" ht="15.9" customHeight="1" x14ac:dyDescent="0.3">
      <c r="A33" s="136"/>
      <c r="B33" s="140"/>
      <c r="C33" s="140"/>
      <c r="D33" s="140"/>
      <c r="E33" s="135"/>
      <c r="F33" s="139"/>
      <c r="G33" s="135"/>
      <c r="H33" s="140"/>
    </row>
    <row r="34" spans="1:8" ht="15.9" customHeight="1" x14ac:dyDescent="0.3">
      <c r="A34" s="136"/>
      <c r="B34" s="140"/>
      <c r="C34" s="140"/>
      <c r="D34" s="140"/>
      <c r="E34" s="135"/>
      <c r="F34" s="139"/>
      <c r="G34" s="135"/>
      <c r="H34" s="140"/>
    </row>
    <row r="35" spans="1:8" ht="15.9" customHeight="1" x14ac:dyDescent="0.3">
      <c r="A35" s="547" t="s">
        <v>95</v>
      </c>
      <c r="B35" s="547"/>
      <c r="C35" s="547"/>
      <c r="D35" s="547"/>
      <c r="E35" s="547"/>
      <c r="F35" s="547"/>
      <c r="G35" s="547"/>
      <c r="H35" s="143"/>
    </row>
    <row r="36" spans="1:8" ht="15.9" customHeight="1" x14ac:dyDescent="0.3">
      <c r="A36" s="140"/>
      <c r="B36" s="140"/>
      <c r="C36" s="140"/>
      <c r="D36" s="140"/>
      <c r="E36" s="135"/>
      <c r="F36" s="139"/>
      <c r="G36" s="135"/>
      <c r="H36" s="140"/>
    </row>
    <row r="37" spans="1:8" ht="15.9" customHeight="1" x14ac:dyDescent="0.3">
      <c r="A37" s="140"/>
      <c r="B37" s="141"/>
      <c r="C37" s="141"/>
      <c r="D37" s="141"/>
      <c r="E37" s="135"/>
      <c r="F37" s="139"/>
      <c r="G37" s="135"/>
      <c r="H37" s="140"/>
    </row>
    <row r="38" spans="1:8" ht="15.9" customHeight="1" x14ac:dyDescent="0.3">
      <c r="A38" s="140"/>
      <c r="B38" s="140"/>
      <c r="C38" s="140"/>
      <c r="D38" s="140"/>
      <c r="E38" s="135"/>
      <c r="F38" s="139"/>
      <c r="G38" s="135"/>
      <c r="H38" s="140"/>
    </row>
    <row r="39" spans="1:8" ht="15.9" customHeight="1" x14ac:dyDescent="0.3">
      <c r="A39" s="140"/>
      <c r="B39" s="132"/>
      <c r="C39" s="123"/>
      <c r="D39" s="123"/>
      <c r="E39" s="135"/>
      <c r="F39" s="139"/>
      <c r="G39" s="135"/>
      <c r="H39" s="140"/>
    </row>
    <row r="40" spans="1:8" ht="15.9" customHeight="1" x14ac:dyDescent="0.3">
      <c r="A40" s="140"/>
      <c r="B40" s="132"/>
      <c r="C40" s="123"/>
      <c r="D40" s="123"/>
      <c r="E40" s="135"/>
      <c r="F40" s="139"/>
      <c r="G40" s="135"/>
      <c r="H40" s="140"/>
    </row>
    <row r="41" spans="1:8" ht="15.9" customHeight="1" x14ac:dyDescent="0.3">
      <c r="A41" s="136" t="s">
        <v>90</v>
      </c>
      <c r="B41" s="228" t="e">
        <f>#REF!</f>
        <v>#REF!</v>
      </c>
      <c r="C41" s="228"/>
      <c r="D41" s="140"/>
      <c r="E41" s="135"/>
      <c r="F41" s="139"/>
      <c r="G41" s="135"/>
      <c r="H41" s="140"/>
    </row>
    <row r="42" spans="1:8" ht="15.9" customHeight="1" x14ac:dyDescent="0.3">
      <c r="A42" s="125" t="s">
        <v>94</v>
      </c>
      <c r="B42" s="549">
        <f ca="1">TODAY()</f>
        <v>45416</v>
      </c>
      <c r="C42" s="549"/>
      <c r="D42" s="549"/>
      <c r="E42" s="126"/>
      <c r="F42" s="129"/>
      <c r="G42" s="126"/>
    </row>
    <row r="43" spans="1:8" ht="15.9" customHeight="1" x14ac:dyDescent="0.3">
      <c r="E43" s="126"/>
      <c r="F43" s="128"/>
      <c r="G43" s="126"/>
    </row>
    <row r="44" spans="1:8" ht="15.9" customHeight="1" x14ac:dyDescent="0.3">
      <c r="E44" s="126"/>
      <c r="F44" s="131"/>
      <c r="G44" s="126"/>
    </row>
    <row r="45" spans="1:8" ht="15.9" customHeight="1" x14ac:dyDescent="0.3">
      <c r="A45" s="125"/>
      <c r="B45" s="225"/>
      <c r="C45" s="225"/>
      <c r="D45" s="225"/>
      <c r="E45" s="126"/>
      <c r="G45" s="126"/>
    </row>
    <row r="46" spans="1:8" ht="15.9" customHeight="1" x14ac:dyDescent="0.3">
      <c r="A46" s="125"/>
      <c r="B46" s="226"/>
      <c r="C46" s="226"/>
      <c r="D46" s="226"/>
      <c r="E46" s="126"/>
      <c r="F46" s="1"/>
      <c r="G46" s="126"/>
    </row>
    <row r="47" spans="1:8" ht="15.9" customHeight="1" x14ac:dyDescent="0.3">
      <c r="E47" s="126"/>
      <c r="G47" s="126"/>
    </row>
    <row r="48" spans="1:8" x14ac:dyDescent="0.3">
      <c r="E48" s="126"/>
      <c r="G48" s="126"/>
    </row>
    <row r="49" spans="5:7" x14ac:dyDescent="0.3">
      <c r="E49" s="126"/>
      <c r="F49" s="546"/>
      <c r="G49" s="126"/>
    </row>
    <row r="50" spans="5:7" x14ac:dyDescent="0.3">
      <c r="E50" s="126"/>
      <c r="F50" s="546"/>
      <c r="G50" s="126"/>
    </row>
    <row r="51" spans="5:7" x14ac:dyDescent="0.3">
      <c r="E51" s="126"/>
      <c r="F51" s="127"/>
      <c r="G51" s="126"/>
    </row>
    <row r="52" spans="5:7" x14ac:dyDescent="0.3">
      <c r="E52" s="126"/>
      <c r="F52" s="127"/>
      <c r="G52" s="126"/>
    </row>
    <row r="53" spans="5:7" x14ac:dyDescent="0.3">
      <c r="E53" s="126"/>
      <c r="F53" s="127"/>
      <c r="G53" s="126"/>
    </row>
    <row r="54" spans="5:7" x14ac:dyDescent="0.3">
      <c r="E54" s="126"/>
      <c r="F54" s="127"/>
      <c r="G54" s="126"/>
    </row>
    <row r="55" spans="5:7" x14ac:dyDescent="0.3">
      <c r="E55" s="126"/>
      <c r="F55" s="127"/>
      <c r="G55" s="126"/>
    </row>
    <row r="56" spans="5:7" x14ac:dyDescent="0.3">
      <c r="E56" s="126"/>
      <c r="F56" s="127"/>
      <c r="G56" s="126"/>
    </row>
    <row r="57" spans="5:7" x14ac:dyDescent="0.3">
      <c r="E57" s="126"/>
      <c r="F57" s="127"/>
      <c r="G57" s="126"/>
    </row>
    <row r="58" spans="5:7" x14ac:dyDescent="0.3">
      <c r="E58" s="126"/>
      <c r="F58" s="128"/>
      <c r="G58" s="126"/>
    </row>
    <row r="59" spans="5:7" x14ac:dyDescent="0.3">
      <c r="E59" s="126"/>
      <c r="F59" s="128"/>
      <c r="G59" s="126"/>
    </row>
    <row r="60" spans="5:7" x14ac:dyDescent="0.3">
      <c r="E60" s="126"/>
      <c r="F60" s="128"/>
      <c r="G60" s="126"/>
    </row>
    <row r="61" spans="5:7" x14ac:dyDescent="0.3">
      <c r="E61" s="126"/>
      <c r="F61" s="128"/>
      <c r="G61" s="126"/>
    </row>
    <row r="62" spans="5:7" x14ac:dyDescent="0.3">
      <c r="E62" s="126"/>
      <c r="F62" s="128"/>
      <c r="G62" s="126"/>
    </row>
    <row r="63" spans="5:7" x14ac:dyDescent="0.3">
      <c r="E63" s="126"/>
      <c r="F63" s="128"/>
      <c r="G63" s="126"/>
    </row>
    <row r="64" spans="5:7" x14ac:dyDescent="0.3">
      <c r="E64" s="126"/>
      <c r="F64" s="128"/>
      <c r="G64" s="126"/>
    </row>
  </sheetData>
  <mergeCells count="13">
    <mergeCell ref="E12:G12"/>
    <mergeCell ref="E13:G13"/>
    <mergeCell ref="E14:G14"/>
    <mergeCell ref="B19:F19"/>
    <mergeCell ref="B20:G20"/>
    <mergeCell ref="B23:E23"/>
    <mergeCell ref="F49:F50"/>
    <mergeCell ref="B24:E24"/>
    <mergeCell ref="A35:G35"/>
    <mergeCell ref="E29:G29"/>
    <mergeCell ref="B42:D42"/>
    <mergeCell ref="A30:E30"/>
    <mergeCell ref="D25:G25"/>
  </mergeCells>
  <dataValidations count="1">
    <dataValidation type="list" allowBlank="1" showInputMessage="1" showErrorMessage="1" sqref="B23:E23">
      <formula1>#REF!</formula1>
    </dataValidation>
  </dataValidations>
  <pageMargins left="0.7" right="0.48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3:I30"/>
  <sheetViews>
    <sheetView workbookViewId="0">
      <selection activeCell="C6" sqref="C6"/>
    </sheetView>
  </sheetViews>
  <sheetFormatPr baseColWidth="10" defaultRowHeight="14.4" x14ac:dyDescent="0.3"/>
  <cols>
    <col min="3" max="3" width="13.5546875" bestFit="1" customWidth="1"/>
    <col min="6" max="6" width="12.5546875" customWidth="1"/>
  </cols>
  <sheetData>
    <row r="3" spans="1:9" x14ac:dyDescent="0.3">
      <c r="B3" s="554" t="s">
        <v>99</v>
      </c>
      <c r="C3" s="555"/>
      <c r="D3" s="555"/>
      <c r="E3" s="555"/>
    </row>
    <row r="4" spans="1:9" x14ac:dyDescent="0.3">
      <c r="B4" s="555"/>
      <c r="C4" s="555"/>
      <c r="D4" s="555"/>
      <c r="E4" s="555"/>
    </row>
    <row r="5" spans="1:9" ht="18.600000000000001" thickBot="1" x14ac:dyDescent="0.4">
      <c r="C5" s="144"/>
      <c r="D5" s="144"/>
      <c r="E5" s="144"/>
      <c r="F5" s="144"/>
      <c r="I5" s="151"/>
    </row>
    <row r="6" spans="1:9" ht="19.2" thickTop="1" thickBot="1" x14ac:dyDescent="0.4">
      <c r="A6" s="556" t="s">
        <v>30</v>
      </c>
      <c r="B6" s="556"/>
      <c r="C6" s="147" t="e">
        <f>IF(C9="","",VLOOKUP(C9,#REF!,18,FALSE))</f>
        <v>#REF!</v>
      </c>
      <c r="D6" s="145"/>
      <c r="E6" s="145"/>
      <c r="F6" s="145"/>
    </row>
    <row r="7" spans="1:9" ht="18.600000000000001" thickTop="1" x14ac:dyDescent="0.35">
      <c r="A7" s="148"/>
      <c r="B7" s="148"/>
      <c r="C7" s="145"/>
      <c r="D7" s="145"/>
      <c r="E7" s="145"/>
      <c r="F7" s="145"/>
    </row>
    <row r="8" spans="1:9" ht="18.600000000000001" thickBot="1" x14ac:dyDescent="0.4">
      <c r="A8" s="148"/>
      <c r="B8" s="148"/>
      <c r="C8" s="145"/>
      <c r="D8" s="145"/>
      <c r="E8" s="145"/>
      <c r="F8" s="145"/>
    </row>
    <row r="9" spans="1:9" ht="19.2" thickTop="1" thickBot="1" x14ac:dyDescent="0.4">
      <c r="A9" s="556" t="s">
        <v>106</v>
      </c>
      <c r="B9" s="556"/>
      <c r="C9" s="557" t="s">
        <v>118</v>
      </c>
      <c r="D9" s="558"/>
      <c r="E9" s="558"/>
      <c r="F9" s="559"/>
    </row>
    <row r="10" spans="1:9" ht="18.600000000000001" thickTop="1" x14ac:dyDescent="0.35">
      <c r="A10" s="148"/>
      <c r="B10" s="148"/>
      <c r="C10" s="145"/>
      <c r="D10" s="145"/>
      <c r="E10" s="145"/>
      <c r="F10" s="145"/>
    </row>
    <row r="11" spans="1:9" ht="18.600000000000001" thickBot="1" x14ac:dyDescent="0.4">
      <c r="A11" s="148"/>
      <c r="B11" s="148"/>
      <c r="C11" s="145"/>
      <c r="D11" s="145"/>
      <c r="E11" s="145"/>
      <c r="F11" s="145"/>
    </row>
    <row r="12" spans="1:9" ht="19.2" thickTop="1" thickBot="1" x14ac:dyDescent="0.4">
      <c r="A12" s="556" t="s">
        <v>31</v>
      </c>
      <c r="B12" s="556"/>
      <c r="C12" s="557" t="e">
        <f>IF(C9="","",VLOOKUP(C9,#REF!,2,FALSE))</f>
        <v>#REF!</v>
      </c>
      <c r="D12" s="558"/>
      <c r="E12" s="558"/>
      <c r="F12" s="559"/>
    </row>
    <row r="13" spans="1:9" ht="19.2" thickTop="1" thickBot="1" x14ac:dyDescent="0.4">
      <c r="A13" s="148"/>
      <c r="B13" s="148"/>
      <c r="C13" s="146" t="e">
        <f>IF(C9="","",VLOOKUP(C9,#REF!,4,FALSE))</f>
        <v>#REF!</v>
      </c>
      <c r="D13" s="557" t="e">
        <f>IF(C9="","",VLOOKUP(C9,#REF!,3,FALSE))</f>
        <v>#REF!</v>
      </c>
      <c r="E13" s="558"/>
      <c r="F13" s="559"/>
    </row>
    <row r="14" spans="1:9" ht="19.2" thickTop="1" thickBot="1" x14ac:dyDescent="0.4">
      <c r="A14" s="148"/>
      <c r="B14" s="148"/>
      <c r="C14" s="145"/>
      <c r="D14" s="145"/>
      <c r="E14" s="145"/>
      <c r="F14" s="145"/>
    </row>
    <row r="15" spans="1:9" ht="19.2" thickTop="1" thickBot="1" x14ac:dyDescent="0.4">
      <c r="A15" s="556" t="s">
        <v>100</v>
      </c>
      <c r="B15" s="556"/>
      <c r="C15" s="557" t="e">
        <f>IF(C9="","",VLOOKUP(C9,#REF!,5,FALSE))</f>
        <v>#REF!</v>
      </c>
      <c r="D15" s="558"/>
      <c r="E15" s="558"/>
      <c r="F15" s="559"/>
    </row>
    <row r="16" spans="1:9" ht="19.2" thickTop="1" thickBot="1" x14ac:dyDescent="0.4">
      <c r="A16" s="148"/>
      <c r="B16" s="148"/>
      <c r="C16" s="145"/>
      <c r="D16" s="145"/>
      <c r="E16" s="145"/>
      <c r="F16" s="145"/>
    </row>
    <row r="17" spans="1:6" ht="19.2" thickTop="1" thickBot="1" x14ac:dyDescent="0.4">
      <c r="A17" s="556" t="s">
        <v>101</v>
      </c>
      <c r="B17" s="556"/>
      <c r="C17" s="560" t="e">
        <f>IF(C9="","",VLOOKUP(C9,#REF!,6,FALSE))</f>
        <v>#REF!</v>
      </c>
      <c r="D17" s="561"/>
      <c r="E17" s="145"/>
      <c r="F17" s="145"/>
    </row>
    <row r="18" spans="1:6" ht="19.2" thickTop="1" thickBot="1" x14ac:dyDescent="0.4">
      <c r="A18" s="148"/>
      <c r="B18" s="148"/>
      <c r="C18" s="145"/>
      <c r="D18" s="145"/>
      <c r="E18" s="145"/>
      <c r="F18" s="145"/>
    </row>
    <row r="19" spans="1:6" ht="19.2" thickTop="1" thickBot="1" x14ac:dyDescent="0.4">
      <c r="A19" s="556" t="s">
        <v>102</v>
      </c>
      <c r="B19" s="556"/>
      <c r="C19" s="562" t="e">
        <f>IF(C9="","",VLOOKUP(C9,#REF!,8,FALSE))</f>
        <v>#REF!</v>
      </c>
      <c r="D19" s="563"/>
      <c r="E19" s="145"/>
      <c r="F19" s="145"/>
    </row>
    <row r="20" spans="1:6" ht="19.2" thickTop="1" thickBot="1" x14ac:dyDescent="0.4">
      <c r="A20" s="148"/>
      <c r="B20" s="148"/>
      <c r="C20" s="145"/>
      <c r="D20" s="145"/>
      <c r="E20" s="145"/>
      <c r="F20" s="145"/>
    </row>
    <row r="21" spans="1:6" ht="19.2" thickTop="1" thickBot="1" x14ac:dyDescent="0.4">
      <c r="A21" s="556" t="s">
        <v>103</v>
      </c>
      <c r="B21" s="556"/>
      <c r="C21" s="562" t="e">
        <f>IF(C9="","",VLOOKUP(C9,#REF!,9,FALSE))</f>
        <v>#REF!</v>
      </c>
      <c r="D21" s="563"/>
      <c r="E21" s="145"/>
      <c r="F21" s="145"/>
    </row>
    <row r="22" spans="1:6" ht="19.2" thickTop="1" thickBot="1" x14ac:dyDescent="0.4">
      <c r="A22" s="148"/>
      <c r="B22" s="148"/>
      <c r="C22" s="145"/>
      <c r="D22" s="145"/>
      <c r="E22" s="145"/>
      <c r="F22" s="145"/>
    </row>
    <row r="23" spans="1:6" ht="19.2" thickTop="1" thickBot="1" x14ac:dyDescent="0.4">
      <c r="A23" s="556" t="s">
        <v>32</v>
      </c>
      <c r="B23" s="556"/>
      <c r="C23" s="564" t="e">
        <f>IF(C9="","",VLOOKUP(C9,#REF!,10,FALSE))</f>
        <v>#REF!</v>
      </c>
      <c r="D23" s="565"/>
      <c r="E23" s="145"/>
      <c r="F23" s="145"/>
    </row>
    <row r="24" spans="1:6" ht="19.2" thickTop="1" thickBot="1" x14ac:dyDescent="0.4">
      <c r="A24" s="148"/>
      <c r="B24" s="148"/>
      <c r="C24" s="145"/>
      <c r="D24" s="145"/>
      <c r="E24" s="145"/>
      <c r="F24" s="145"/>
    </row>
    <row r="25" spans="1:6" ht="19.2" thickTop="1" thickBot="1" x14ac:dyDescent="0.4">
      <c r="A25" s="148"/>
      <c r="B25" s="148" t="s">
        <v>34</v>
      </c>
      <c r="C25" s="146" t="e">
        <f>IF(C9="","",VLOOKUP(C9,#REF!,11,FALSE))</f>
        <v>#REF!</v>
      </c>
      <c r="D25" s="145"/>
      <c r="E25" s="145"/>
      <c r="F25" s="145"/>
    </row>
    <row r="26" spans="1:6" ht="19.2" thickTop="1" thickBot="1" x14ac:dyDescent="0.4">
      <c r="A26" s="148"/>
      <c r="B26" s="148"/>
      <c r="C26" s="145"/>
      <c r="D26" s="145"/>
      <c r="E26" s="145"/>
      <c r="F26" s="145"/>
    </row>
    <row r="27" spans="1:6" ht="19.2" thickTop="1" thickBot="1" x14ac:dyDescent="0.4">
      <c r="A27" s="556" t="s">
        <v>104</v>
      </c>
      <c r="B27" s="556"/>
      <c r="C27" s="149" t="e">
        <f>IF(C9="","",VLOOKUP(C9,#REF!,13,FALSE))</f>
        <v>#REF!</v>
      </c>
      <c r="D27" s="145"/>
      <c r="E27" s="145"/>
      <c r="F27" s="145"/>
    </row>
    <row r="28" spans="1:6" ht="19.2" thickTop="1" thickBot="1" x14ac:dyDescent="0.4">
      <c r="A28" s="148"/>
      <c r="B28" s="148"/>
      <c r="C28" s="145"/>
      <c r="D28" s="145"/>
      <c r="E28" s="145"/>
      <c r="F28" s="145"/>
    </row>
    <row r="29" spans="1:6" ht="19.2" thickTop="1" thickBot="1" x14ac:dyDescent="0.4">
      <c r="A29" s="556" t="s">
        <v>105</v>
      </c>
      <c r="B29" s="556"/>
      <c r="C29" s="150" t="e">
        <f>IF(C9="","",VLOOKUP(C9,#REF!,15,FALSE))</f>
        <v>#REF!</v>
      </c>
      <c r="D29" s="149" t="e">
        <f>IF(C9="","",VLOOKUP(C9,#REF!,16,FALSE))</f>
        <v>#REF!</v>
      </c>
      <c r="E29" s="145"/>
      <c r="F29" s="145"/>
    </row>
    <row r="30" spans="1:6" ht="15" thickTop="1" x14ac:dyDescent="0.3">
      <c r="C30" s="130"/>
      <c r="D30" s="130"/>
      <c r="E30" s="130"/>
      <c r="F30" s="130"/>
    </row>
  </sheetData>
  <mergeCells count="19">
    <mergeCell ref="A27:B27"/>
    <mergeCell ref="A29:B29"/>
    <mergeCell ref="A19:B19"/>
    <mergeCell ref="A21:B21"/>
    <mergeCell ref="C19:D19"/>
    <mergeCell ref="C21:D21"/>
    <mergeCell ref="A23:B23"/>
    <mergeCell ref="C23:D23"/>
    <mergeCell ref="D13:F13"/>
    <mergeCell ref="A15:B15"/>
    <mergeCell ref="C15:F15"/>
    <mergeCell ref="A17:B17"/>
    <mergeCell ref="C17:D17"/>
    <mergeCell ref="B3:E4"/>
    <mergeCell ref="A9:B9"/>
    <mergeCell ref="A6:B6"/>
    <mergeCell ref="C9:F9"/>
    <mergeCell ref="C12:F12"/>
    <mergeCell ref="A12:B12"/>
  </mergeCells>
  <dataValidations count="1">
    <dataValidation type="list" allowBlank="1" showInputMessage="1" showErrorMessage="1" sqref="C9:F9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28"/>
  <sheetViews>
    <sheetView workbookViewId="0">
      <selection activeCell="E13" sqref="E13"/>
    </sheetView>
  </sheetViews>
  <sheetFormatPr baseColWidth="10" defaultColWidth="11.44140625" defaultRowHeight="14.4" x14ac:dyDescent="0.3"/>
  <cols>
    <col min="1" max="1" width="52.109375" style="1" bestFit="1" customWidth="1"/>
    <col min="2" max="2" width="10.5546875" style="1" bestFit="1" customWidth="1"/>
  </cols>
  <sheetData>
    <row r="1" spans="1:2" x14ac:dyDescent="0.3">
      <c r="A1" s="455" t="s">
        <v>20</v>
      </c>
      <c r="B1" s="455" t="s">
        <v>0</v>
      </c>
    </row>
    <row r="2" spans="1:2" x14ac:dyDescent="0.3">
      <c r="A2" s="448" t="s">
        <v>143</v>
      </c>
      <c r="B2" s="449">
        <v>6010</v>
      </c>
    </row>
    <row r="3" spans="1:2" x14ac:dyDescent="0.3">
      <c r="A3" s="453" t="s">
        <v>125</v>
      </c>
      <c r="B3" s="451">
        <v>6040</v>
      </c>
    </row>
    <row r="4" spans="1:2" x14ac:dyDescent="0.3">
      <c r="A4" s="448" t="s">
        <v>140</v>
      </c>
      <c r="B4" s="449">
        <v>6051</v>
      </c>
    </row>
    <row r="5" spans="1:2" x14ac:dyDescent="0.3">
      <c r="A5" s="453" t="s">
        <v>5</v>
      </c>
      <c r="B5" s="451">
        <v>6064</v>
      </c>
    </row>
    <row r="6" spans="1:2" x14ac:dyDescent="0.3">
      <c r="A6" s="448" t="s">
        <v>114</v>
      </c>
      <c r="B6" s="449">
        <v>6130</v>
      </c>
    </row>
    <row r="7" spans="1:2" x14ac:dyDescent="0.3">
      <c r="A7" s="453" t="s">
        <v>123</v>
      </c>
      <c r="B7" s="451">
        <v>6135</v>
      </c>
    </row>
    <row r="8" spans="1:2" x14ac:dyDescent="0.3">
      <c r="A8" s="448" t="s">
        <v>7</v>
      </c>
      <c r="B8" s="449">
        <v>6150</v>
      </c>
    </row>
    <row r="9" spans="1:2" x14ac:dyDescent="0.3">
      <c r="A9" s="453" t="s">
        <v>115</v>
      </c>
      <c r="B9" s="451">
        <v>6160</v>
      </c>
    </row>
    <row r="10" spans="1:2" x14ac:dyDescent="0.3">
      <c r="A10" s="448" t="s">
        <v>10</v>
      </c>
      <c r="B10" s="449">
        <v>6230</v>
      </c>
    </row>
    <row r="11" spans="1:2" x14ac:dyDescent="0.3">
      <c r="A11" s="453" t="s">
        <v>113</v>
      </c>
      <c r="B11" s="451">
        <v>6231</v>
      </c>
    </row>
    <row r="12" spans="1:2" x14ac:dyDescent="0.3">
      <c r="A12" s="448" t="s">
        <v>33</v>
      </c>
      <c r="B12" s="449">
        <v>6234</v>
      </c>
    </row>
    <row r="13" spans="1:2" x14ac:dyDescent="0.3">
      <c r="A13" s="453" t="s">
        <v>144</v>
      </c>
      <c r="B13" s="451">
        <v>6252</v>
      </c>
    </row>
    <row r="14" spans="1:2" x14ac:dyDescent="0.3">
      <c r="A14" s="448" t="s">
        <v>9</v>
      </c>
      <c r="B14" s="449">
        <v>6260</v>
      </c>
    </row>
    <row r="15" spans="1:2" x14ac:dyDescent="0.3">
      <c r="A15" s="453" t="s">
        <v>12</v>
      </c>
      <c r="B15" s="451">
        <v>6270</v>
      </c>
    </row>
    <row r="16" spans="1:2" x14ac:dyDescent="0.3">
      <c r="A16" s="448" t="s">
        <v>13</v>
      </c>
      <c r="B16" s="449">
        <v>6280</v>
      </c>
    </row>
    <row r="17" spans="1:2" x14ac:dyDescent="0.3">
      <c r="A17" s="453" t="s">
        <v>148</v>
      </c>
      <c r="B17" s="451">
        <v>6510</v>
      </c>
    </row>
    <row r="18" spans="1:2" ht="15" thickBot="1" x14ac:dyDescent="0.35">
      <c r="A18" s="448" t="s">
        <v>147</v>
      </c>
      <c r="B18" s="449">
        <v>6582</v>
      </c>
    </row>
    <row r="19" spans="1:2" x14ac:dyDescent="0.3">
      <c r="A19" s="454" t="s">
        <v>139</v>
      </c>
      <c r="B19" s="452">
        <v>7020</v>
      </c>
    </row>
    <row r="20" spans="1:2" x14ac:dyDescent="0.3">
      <c r="A20" s="448" t="s">
        <v>145</v>
      </c>
      <c r="B20" s="449">
        <v>7061</v>
      </c>
    </row>
    <row r="21" spans="1:2" x14ac:dyDescent="0.3">
      <c r="A21" s="453" t="s">
        <v>138</v>
      </c>
      <c r="B21" s="451">
        <v>7151</v>
      </c>
    </row>
    <row r="22" spans="1:2" x14ac:dyDescent="0.3">
      <c r="A22" s="448" t="s">
        <v>175</v>
      </c>
      <c r="B22" s="449">
        <v>7417</v>
      </c>
    </row>
    <row r="23" spans="1:2" x14ac:dyDescent="0.3">
      <c r="A23" s="453" t="s">
        <v>44</v>
      </c>
      <c r="B23" s="451">
        <v>7441</v>
      </c>
    </row>
    <row r="24" spans="1:2" x14ac:dyDescent="0.3">
      <c r="A24" s="448" t="s">
        <v>45</v>
      </c>
      <c r="B24" s="449">
        <v>7442</v>
      </c>
    </row>
    <row r="25" spans="1:2" x14ac:dyDescent="0.3">
      <c r="A25" s="453" t="s">
        <v>46</v>
      </c>
      <c r="B25" s="451">
        <v>7443</v>
      </c>
    </row>
    <row r="26" spans="1:2" x14ac:dyDescent="0.3">
      <c r="A26" s="448" t="s">
        <v>149</v>
      </c>
      <c r="B26" s="449">
        <v>7511</v>
      </c>
    </row>
    <row r="27" spans="1:2" x14ac:dyDescent="0.3">
      <c r="A27" s="453" t="s">
        <v>146</v>
      </c>
      <c r="B27" s="451">
        <v>7560</v>
      </c>
    </row>
    <row r="28" spans="1:2" x14ac:dyDescent="0.3">
      <c r="A28" s="448" t="s">
        <v>1</v>
      </c>
      <c r="B28" s="449">
        <v>7710</v>
      </c>
    </row>
  </sheetData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I34"/>
  <sheetViews>
    <sheetView workbookViewId="0">
      <selection activeCell="B3" sqref="B3"/>
    </sheetView>
  </sheetViews>
  <sheetFormatPr baseColWidth="10" defaultRowHeight="14.4" x14ac:dyDescent="0.3"/>
  <cols>
    <col min="1" max="1" width="11.88671875" bestFit="1" customWidth="1"/>
    <col min="3" max="3" width="28.44140625" customWidth="1"/>
    <col min="4" max="4" width="46.6640625" bestFit="1" customWidth="1"/>
    <col min="5" max="5" width="3.88671875" bestFit="1" customWidth="1"/>
  </cols>
  <sheetData>
    <row r="1" spans="1:9" ht="16.2" thickBot="1" x14ac:dyDescent="0.35">
      <c r="A1" s="487" t="s">
        <v>19</v>
      </c>
      <c r="B1" s="487" t="s">
        <v>0</v>
      </c>
      <c r="C1" s="485" t="s">
        <v>20</v>
      </c>
      <c r="D1" s="485" t="s">
        <v>85</v>
      </c>
      <c r="E1" s="485" t="s">
        <v>124</v>
      </c>
      <c r="F1" s="497" t="s">
        <v>16</v>
      </c>
      <c r="G1" s="498"/>
      <c r="H1" s="498"/>
      <c r="I1" s="499"/>
    </row>
    <row r="2" spans="1:9" ht="16.2" thickBot="1" x14ac:dyDescent="0.35">
      <c r="A2" s="488"/>
      <c r="B2" s="488"/>
      <c r="C2" s="486"/>
      <c r="D2" s="486"/>
      <c r="E2" s="486"/>
      <c r="F2" s="489" t="s">
        <v>21</v>
      </c>
      <c r="G2" s="490"/>
      <c r="H2" s="489" t="s">
        <v>22</v>
      </c>
      <c r="I2" s="493"/>
    </row>
    <row r="3" spans="1:9" ht="15.6" x14ac:dyDescent="0.3">
      <c r="A3" s="413">
        <v>45234</v>
      </c>
      <c r="B3" s="414">
        <f>IFERROR(INDEX(Data!$B$2:$B$28,MATCH(C3,Data!$A$2:$A$28,0)),"")</f>
        <v>7560</v>
      </c>
      <c r="C3" s="415" t="s">
        <v>146</v>
      </c>
      <c r="D3" s="416" t="s">
        <v>126</v>
      </c>
      <c r="E3" s="417" t="s">
        <v>127</v>
      </c>
      <c r="F3" s="418"/>
      <c r="G3" s="419"/>
      <c r="H3" s="418">
        <v>135</v>
      </c>
      <c r="I3" s="420"/>
    </row>
    <row r="4" spans="1:9" ht="15.6" x14ac:dyDescent="0.3">
      <c r="A4" s="404">
        <v>45236</v>
      </c>
      <c r="B4" s="397">
        <f>IFERROR(INDEX(Data!$B$2:$B$28,MATCH(C4,Data!$A$2:$A$28,0)),"")</f>
        <v>7560</v>
      </c>
      <c r="C4" s="398" t="s">
        <v>146</v>
      </c>
      <c r="D4" s="398" t="s">
        <v>128</v>
      </c>
      <c r="E4" s="405" t="s">
        <v>127</v>
      </c>
      <c r="F4" s="406">
        <v>180</v>
      </c>
      <c r="G4" s="407"/>
      <c r="H4" s="406"/>
      <c r="I4" s="408"/>
    </row>
    <row r="5" spans="1:9" ht="15.6" x14ac:dyDescent="0.3">
      <c r="A5" s="404">
        <v>45236</v>
      </c>
      <c r="B5" s="397">
        <f>IFERROR(INDEX(Data!$B$2:$B$28,MATCH(C5,Data!$A$2:$A$28,0)),"")</f>
        <v>7560</v>
      </c>
      <c r="C5" s="398" t="s">
        <v>146</v>
      </c>
      <c r="D5" s="398" t="s">
        <v>129</v>
      </c>
      <c r="E5" s="405" t="s">
        <v>127</v>
      </c>
      <c r="F5" s="406">
        <v>290</v>
      </c>
      <c r="G5" s="407"/>
      <c r="H5" s="406"/>
      <c r="I5" s="408"/>
    </row>
    <row r="6" spans="1:9" ht="15.6" x14ac:dyDescent="0.3">
      <c r="A6" s="404">
        <v>45236</v>
      </c>
      <c r="B6" s="397">
        <f>IFERROR(INDEX(Data!$B$2:$B$28,MATCH(C6,Data!$A$2:$A$28,0)),"")</f>
        <v>7560</v>
      </c>
      <c r="C6" s="398" t="s">
        <v>146</v>
      </c>
      <c r="D6" s="398" t="s">
        <v>130</v>
      </c>
      <c r="E6" s="405" t="s">
        <v>127</v>
      </c>
      <c r="F6" s="406">
        <v>45</v>
      </c>
      <c r="G6" s="407"/>
      <c r="H6" s="406"/>
      <c r="I6" s="408"/>
    </row>
    <row r="7" spans="1:9" ht="15.6" x14ac:dyDescent="0.3">
      <c r="A7" s="404">
        <v>45237</v>
      </c>
      <c r="B7" s="397">
        <f>IFERROR(INDEX(Data!$B$2:$B$28,MATCH(C7,Data!$A$2:$A$28,0)),"")</f>
        <v>7560</v>
      </c>
      <c r="C7" s="398" t="s">
        <v>146</v>
      </c>
      <c r="D7" s="398" t="s">
        <v>131</v>
      </c>
      <c r="E7" s="405" t="s">
        <v>127</v>
      </c>
      <c r="F7" s="406">
        <v>45</v>
      </c>
      <c r="G7" s="407"/>
      <c r="H7" s="406"/>
      <c r="I7" s="408"/>
    </row>
    <row r="8" spans="1:9" ht="15.6" x14ac:dyDescent="0.3">
      <c r="A8" s="404">
        <v>45259</v>
      </c>
      <c r="B8" s="397">
        <f>IFERROR(INDEX(Data!$B$2:$B$28,MATCH(C8,Data!$A$2:$A$28,0)),"")</f>
        <v>7560</v>
      </c>
      <c r="C8" s="398" t="s">
        <v>146</v>
      </c>
      <c r="D8" s="398" t="s">
        <v>133</v>
      </c>
      <c r="E8" s="405" t="s">
        <v>127</v>
      </c>
      <c r="F8" s="406">
        <v>65</v>
      </c>
      <c r="G8" s="409"/>
      <c r="H8" s="406"/>
      <c r="I8" s="408"/>
    </row>
    <row r="9" spans="1:9" ht="15.6" x14ac:dyDescent="0.3">
      <c r="A9" s="404">
        <v>45272</v>
      </c>
      <c r="B9" s="397">
        <v>7560</v>
      </c>
      <c r="C9" s="398" t="s">
        <v>146</v>
      </c>
      <c r="D9" s="398" t="s">
        <v>135</v>
      </c>
      <c r="E9" s="405" t="s">
        <v>127</v>
      </c>
      <c r="F9" s="406">
        <v>45</v>
      </c>
      <c r="G9" s="409"/>
      <c r="H9" s="406"/>
      <c r="I9" s="409"/>
    </row>
    <row r="10" spans="1:9" ht="15.6" x14ac:dyDescent="0.3">
      <c r="A10" s="404">
        <v>45275</v>
      </c>
      <c r="B10" s="397">
        <v>7560</v>
      </c>
      <c r="C10" s="398" t="s">
        <v>146</v>
      </c>
      <c r="D10" s="399" t="s">
        <v>136</v>
      </c>
      <c r="E10" s="405" t="s">
        <v>127</v>
      </c>
      <c r="F10" s="406">
        <v>45</v>
      </c>
      <c r="G10" s="409"/>
      <c r="H10" s="406"/>
      <c r="I10" s="409"/>
    </row>
    <row r="11" spans="1:9" ht="15.6" x14ac:dyDescent="0.3">
      <c r="A11" s="404">
        <v>45279</v>
      </c>
      <c r="B11" s="397">
        <v>7560</v>
      </c>
      <c r="C11" s="398" t="s">
        <v>146</v>
      </c>
      <c r="D11" s="399" t="s">
        <v>136</v>
      </c>
      <c r="E11" s="405" t="s">
        <v>127</v>
      </c>
      <c r="F11" s="406">
        <v>45</v>
      </c>
      <c r="G11" s="409"/>
      <c r="H11" s="406"/>
      <c r="I11" s="409"/>
    </row>
    <row r="12" spans="1:9" ht="15.6" x14ac:dyDescent="0.3">
      <c r="A12" s="404">
        <v>45281</v>
      </c>
      <c r="B12" s="397">
        <v>7560</v>
      </c>
      <c r="C12" s="398" t="s">
        <v>146</v>
      </c>
      <c r="D12" s="398" t="s">
        <v>137</v>
      </c>
      <c r="E12" s="405" t="s">
        <v>127</v>
      </c>
      <c r="F12" s="406"/>
      <c r="G12" s="409"/>
      <c r="H12" s="406">
        <v>45</v>
      </c>
      <c r="I12" s="409"/>
    </row>
    <row r="13" spans="1:9" ht="15.6" x14ac:dyDescent="0.3">
      <c r="A13" s="404">
        <v>45284</v>
      </c>
      <c r="B13" s="397">
        <v>7560</v>
      </c>
      <c r="C13" s="398" t="s">
        <v>146</v>
      </c>
      <c r="D13" s="399" t="s">
        <v>136</v>
      </c>
      <c r="E13" s="405" t="s">
        <v>127</v>
      </c>
      <c r="F13" s="406">
        <v>45</v>
      </c>
      <c r="G13" s="409"/>
      <c r="H13" s="406"/>
      <c r="I13" s="409"/>
    </row>
    <row r="14" spans="1:9" ht="15.6" x14ac:dyDescent="0.3">
      <c r="A14" s="396">
        <v>45326</v>
      </c>
      <c r="B14" s="397">
        <v>7560</v>
      </c>
      <c r="C14" s="399" t="s">
        <v>146</v>
      </c>
      <c r="D14" s="398" t="s">
        <v>150</v>
      </c>
      <c r="E14" s="400" t="s">
        <v>127</v>
      </c>
      <c r="F14" s="401"/>
      <c r="G14" s="402"/>
      <c r="H14" s="410">
        <v>45</v>
      </c>
      <c r="I14" s="402"/>
    </row>
    <row r="15" spans="1:9" ht="15.6" x14ac:dyDescent="0.3">
      <c r="A15" s="396">
        <v>45328</v>
      </c>
      <c r="B15" s="397">
        <v>7560</v>
      </c>
      <c r="C15" s="398" t="s">
        <v>146</v>
      </c>
      <c r="D15" s="398" t="s">
        <v>153</v>
      </c>
      <c r="E15" s="400" t="s">
        <v>127</v>
      </c>
      <c r="F15" s="401">
        <v>45</v>
      </c>
      <c r="G15" s="402"/>
      <c r="H15" s="410"/>
      <c r="I15" s="402"/>
    </row>
    <row r="16" spans="1:9" ht="15.6" x14ac:dyDescent="0.3">
      <c r="A16" s="396">
        <v>45334</v>
      </c>
      <c r="B16" s="397">
        <v>7560</v>
      </c>
      <c r="C16" s="411" t="s">
        <v>146</v>
      </c>
      <c r="D16" s="399" t="s">
        <v>154</v>
      </c>
      <c r="E16" s="405" t="s">
        <v>127</v>
      </c>
      <c r="F16" s="406">
        <v>90</v>
      </c>
      <c r="G16" s="409"/>
      <c r="H16" s="412"/>
      <c r="I16" s="409"/>
    </row>
    <row r="17" spans="1:9" ht="15.6" x14ac:dyDescent="0.3">
      <c r="A17" s="396">
        <v>45340</v>
      </c>
      <c r="B17" s="397">
        <v>7560</v>
      </c>
      <c r="C17" s="399" t="s">
        <v>146</v>
      </c>
      <c r="D17" s="398" t="s">
        <v>150</v>
      </c>
      <c r="E17" s="405" t="s">
        <v>127</v>
      </c>
      <c r="F17" s="401"/>
      <c r="G17" s="402"/>
      <c r="H17" s="410">
        <v>45</v>
      </c>
      <c r="I17" s="402"/>
    </row>
    <row r="18" spans="1:9" ht="15.6" x14ac:dyDescent="0.3">
      <c r="A18" s="396">
        <v>45359</v>
      </c>
      <c r="B18" s="397">
        <f>IFERROR(INDEX(Data!$B$2:$B$28,MATCH(C18,Data!$A$2:$A$28,0)),"")</f>
        <v>7560</v>
      </c>
      <c r="C18" s="399" t="s">
        <v>156</v>
      </c>
      <c r="D18" s="398" t="s">
        <v>157</v>
      </c>
      <c r="E18" s="400" t="s">
        <v>127</v>
      </c>
      <c r="F18" s="410">
        <v>45</v>
      </c>
      <c r="G18" s="402"/>
      <c r="H18" s="403"/>
      <c r="I18" s="403"/>
    </row>
    <row r="19" spans="1:9" x14ac:dyDescent="0.3">
      <c r="A19" s="393"/>
      <c r="B19" s="393"/>
      <c r="C19" s="393"/>
      <c r="D19" s="393"/>
      <c r="E19" s="393"/>
      <c r="F19" s="393"/>
      <c r="G19" s="393"/>
      <c r="H19" s="393"/>
      <c r="I19" s="393"/>
    </row>
    <row r="20" spans="1:9" x14ac:dyDescent="0.3">
      <c r="A20" s="393"/>
      <c r="B20" s="393"/>
      <c r="C20" s="393"/>
      <c r="D20" s="393"/>
      <c r="E20" s="393"/>
      <c r="F20" s="393"/>
      <c r="G20" s="393"/>
      <c r="H20" s="393"/>
      <c r="I20" s="393"/>
    </row>
    <row r="21" spans="1:9" x14ac:dyDescent="0.3">
      <c r="A21" s="393"/>
      <c r="B21" s="393"/>
      <c r="C21" s="393"/>
      <c r="D21" s="393"/>
      <c r="E21" s="393"/>
      <c r="F21" s="393"/>
      <c r="G21" s="393"/>
      <c r="H21" s="393"/>
      <c r="I21" s="393"/>
    </row>
    <row r="22" spans="1:9" x14ac:dyDescent="0.3">
      <c r="A22" s="393"/>
      <c r="B22" s="393"/>
      <c r="C22" s="393"/>
      <c r="D22" s="393"/>
      <c r="E22" s="393"/>
      <c r="F22" s="393"/>
      <c r="G22" s="393"/>
      <c r="H22" s="393"/>
      <c r="I22" s="393"/>
    </row>
    <row r="23" spans="1:9" x14ac:dyDescent="0.3">
      <c r="A23" s="393"/>
      <c r="B23" s="393"/>
      <c r="C23" s="393"/>
      <c r="D23" s="393"/>
      <c r="E23" s="393"/>
      <c r="F23" s="393"/>
      <c r="G23" s="393"/>
      <c r="H23" s="393"/>
      <c r="I23" s="393"/>
    </row>
    <row r="24" spans="1:9" x14ac:dyDescent="0.3">
      <c r="A24" s="393"/>
      <c r="B24" s="393"/>
      <c r="C24" s="393"/>
      <c r="D24" s="393"/>
      <c r="E24" s="393"/>
      <c r="F24" s="393"/>
      <c r="G24" s="393"/>
      <c r="H24" s="393"/>
      <c r="I24" s="393"/>
    </row>
    <row r="25" spans="1:9" x14ac:dyDescent="0.3">
      <c r="A25" s="393"/>
      <c r="B25" s="393"/>
      <c r="C25" s="393"/>
      <c r="D25" s="393"/>
      <c r="E25" s="393"/>
      <c r="F25" s="393"/>
      <c r="G25" s="393"/>
      <c r="H25" s="393"/>
      <c r="I25" s="393"/>
    </row>
    <row r="26" spans="1:9" x14ac:dyDescent="0.3">
      <c r="A26" s="393"/>
      <c r="B26" s="393"/>
      <c r="C26" s="393"/>
      <c r="D26" s="393"/>
      <c r="E26" s="393"/>
      <c r="F26" s="393"/>
      <c r="G26" s="393"/>
      <c r="H26" s="393"/>
      <c r="I26" s="393"/>
    </row>
    <row r="27" spans="1:9" x14ac:dyDescent="0.3">
      <c r="A27" s="393"/>
      <c r="B27" s="393"/>
      <c r="C27" s="393"/>
      <c r="D27" s="393"/>
      <c r="E27" s="393"/>
      <c r="F27" s="393"/>
      <c r="G27" s="393"/>
      <c r="H27" s="393"/>
      <c r="I27" s="393"/>
    </row>
    <row r="28" spans="1:9" x14ac:dyDescent="0.3">
      <c r="A28" s="393"/>
      <c r="B28" s="393"/>
      <c r="C28" s="393"/>
      <c r="D28" s="393"/>
      <c r="E28" s="393"/>
      <c r="F28" s="393"/>
      <c r="G28" s="393"/>
      <c r="H28" s="393"/>
      <c r="I28" s="393"/>
    </row>
    <row r="29" spans="1:9" x14ac:dyDescent="0.3">
      <c r="A29" s="393"/>
      <c r="B29" s="393"/>
      <c r="C29" s="393"/>
      <c r="D29" s="393"/>
      <c r="E29" s="393"/>
      <c r="F29" s="393"/>
      <c r="G29" s="393"/>
      <c r="H29" s="393"/>
      <c r="I29" s="393"/>
    </row>
    <row r="30" spans="1:9" x14ac:dyDescent="0.3">
      <c r="A30" s="393"/>
      <c r="B30" s="393"/>
      <c r="C30" s="393"/>
      <c r="D30" s="393"/>
      <c r="E30" s="393"/>
      <c r="F30" s="393"/>
      <c r="G30" s="393"/>
      <c r="H30" s="393"/>
      <c r="I30" s="393"/>
    </row>
    <row r="31" spans="1:9" x14ac:dyDescent="0.3">
      <c r="A31" s="393"/>
      <c r="B31" s="393"/>
      <c r="C31" s="393"/>
      <c r="D31" s="393"/>
      <c r="E31" s="393"/>
      <c r="F31" s="393"/>
      <c r="G31" s="393"/>
      <c r="H31" s="393"/>
      <c r="I31" s="393"/>
    </row>
    <row r="32" spans="1:9" x14ac:dyDescent="0.3">
      <c r="A32" s="393"/>
      <c r="B32" s="393"/>
      <c r="C32" s="393"/>
      <c r="D32" s="393"/>
      <c r="E32" s="393"/>
      <c r="F32" s="393"/>
      <c r="G32" s="393"/>
      <c r="H32" s="393"/>
      <c r="I32" s="393"/>
    </row>
    <row r="33" spans="1:9" x14ac:dyDescent="0.3">
      <c r="A33" s="393"/>
      <c r="B33" s="393"/>
      <c r="C33" s="393"/>
      <c r="D33" s="393"/>
      <c r="E33" s="393"/>
      <c r="F33" s="393"/>
      <c r="G33" s="393"/>
      <c r="H33" s="393"/>
      <c r="I33" s="393"/>
    </row>
    <row r="34" spans="1:9" x14ac:dyDescent="0.3">
      <c r="A34" s="393"/>
      <c r="B34" s="393"/>
      <c r="C34" s="393"/>
      <c r="D34" s="393"/>
      <c r="E34" s="393"/>
      <c r="F34" s="393"/>
      <c r="G34" s="393"/>
      <c r="H34" s="393"/>
      <c r="I34" s="393"/>
    </row>
  </sheetData>
  <mergeCells count="8">
    <mergeCell ref="F1:I1"/>
    <mergeCell ref="F2:G2"/>
    <mergeCell ref="H2:I2"/>
    <mergeCell ref="A1:A2"/>
    <mergeCell ref="B1:B2"/>
    <mergeCell ref="C1:C2"/>
    <mergeCell ref="D1:D2"/>
    <mergeCell ref="E1:E2"/>
  </mergeCells>
  <conditionalFormatting sqref="A18:C18 F18:I18">
    <cfRule type="expression" dxfId="2" priority="3">
      <formula>MOD(ROW(),2)</formula>
    </cfRule>
  </conditionalFormatting>
  <conditionalFormatting sqref="D18">
    <cfRule type="expression" dxfId="1" priority="2">
      <formula>MOD(ROW(),2)</formula>
    </cfRule>
  </conditionalFormatting>
  <conditionalFormatting sqref="E18">
    <cfRule type="expression" dxfId="0" priority="1">
      <formula>MOD(ROW(),2)</formula>
    </cfRule>
  </conditionalFormatting>
  <dataValidations count="1">
    <dataValidation type="list" allowBlank="1" showInputMessage="1" showErrorMessage="1" sqref="C3:C18">
      <formula1>d.comptes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13</vt:i4>
      </vt:variant>
    </vt:vector>
  </HeadingPairs>
  <TitlesOfParts>
    <vt:vector size="32" baseType="lpstr">
      <vt:lpstr>Registre</vt:lpstr>
      <vt:lpstr>Novembre 2023</vt:lpstr>
      <vt:lpstr>Décembre 2023</vt:lpstr>
      <vt:lpstr>Janvier 2024</vt:lpstr>
      <vt:lpstr>Février 2024</vt:lpstr>
      <vt:lpstr>Mars 2024</vt:lpstr>
      <vt:lpstr>Avril 2024</vt:lpstr>
      <vt:lpstr>Mai 2024</vt:lpstr>
      <vt:lpstr>Juin 2024</vt:lpstr>
      <vt:lpstr>Juillet 2024</vt:lpstr>
      <vt:lpstr>Août 2024</vt:lpstr>
      <vt:lpstr>Septembre 2024</vt:lpstr>
      <vt:lpstr>Octobre 2024</vt:lpstr>
      <vt:lpstr>Novembre 2024</vt:lpstr>
      <vt:lpstr>Bilan Financier</vt:lpstr>
      <vt:lpstr>Attestation</vt:lpstr>
      <vt:lpstr>Fiche membres</vt:lpstr>
      <vt:lpstr>Data</vt:lpstr>
      <vt:lpstr>Recherche</vt:lpstr>
      <vt:lpstr>'Août 2024'!d.comptes</vt:lpstr>
      <vt:lpstr>'Avril 2024'!d.comptes</vt:lpstr>
      <vt:lpstr>'Décembre 2023'!d.comptes</vt:lpstr>
      <vt:lpstr>'Février 2024'!d.comptes</vt:lpstr>
      <vt:lpstr>'Janvier 2024'!d.comptes</vt:lpstr>
      <vt:lpstr>'Juillet 2024'!d.comptes</vt:lpstr>
      <vt:lpstr>'Juin 2024'!d.comptes</vt:lpstr>
      <vt:lpstr>'Mai 2024'!d.comptes</vt:lpstr>
      <vt:lpstr>'Mars 2024'!d.comptes</vt:lpstr>
      <vt:lpstr>'Novembre 2024'!d.comptes</vt:lpstr>
      <vt:lpstr>'Octobre 2024'!d.comptes</vt:lpstr>
      <vt:lpstr>'Septembre 2024'!d.comptes</vt:lpstr>
      <vt:lpstr>d.comptes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AFEH56</cp:lastModifiedBy>
  <cp:lastPrinted>2024-03-03T10:28:21Z</cp:lastPrinted>
  <dcterms:created xsi:type="dcterms:W3CDTF">2021-11-28T08:35:44Z</dcterms:created>
  <dcterms:modified xsi:type="dcterms:W3CDTF">2024-05-04T17:06:13Z</dcterms:modified>
</cp:coreProperties>
</file>