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8676"/>
  </bookViews>
  <sheets>
    <sheet name="Accueil" sheetId="7" r:id="rId1"/>
    <sheet name="ZONE (1)" sheetId="3" r:id="rId2"/>
    <sheet name="Listes" sheetId="4" r:id="rId3"/>
    <sheet name="Base" sheetId="5" r:id="rId4"/>
    <sheet name="Mvts" sheetId="6" r:id="rId5"/>
  </sheets>
  <definedNames>
    <definedName name="_xlnm._FilterDatabase" localSheetId="1" hidden="1">'ZONE (1)'!$A$1:$AD$186</definedName>
    <definedName name="Boxes">Listes!$C$1:$C$14</definedName>
    <definedName name="CodeBarre">Tableau1[Code Barre]</definedName>
    <definedName name="Compartiments">Listes!$A$1:$A$4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4" i="3" l="1"/>
  <c r="D104" i="3" s="1"/>
  <c r="E104" i="3"/>
  <c r="F104" i="3" s="1"/>
  <c r="G104" i="3"/>
  <c r="H104" i="3" s="1"/>
  <c r="I104" i="3"/>
  <c r="J104" i="3" s="1"/>
  <c r="K104" i="3"/>
  <c r="L104" i="3" s="1"/>
  <c r="M104" i="3"/>
  <c r="N104" i="3" s="1"/>
  <c r="O104" i="3"/>
  <c r="P104" i="3" s="1"/>
  <c r="Q104" i="3"/>
  <c r="R104" i="3" s="1"/>
  <c r="S104" i="3"/>
  <c r="T104" i="3" s="1"/>
  <c r="U104" i="3"/>
  <c r="V104" i="3" s="1"/>
  <c r="W104" i="3"/>
  <c r="X104" i="3" s="1"/>
  <c r="Y104" i="3"/>
  <c r="Z104" i="3" s="1"/>
  <c r="AA104" i="3"/>
  <c r="AB104" i="3" s="1"/>
  <c r="AC104" i="3"/>
  <c r="AD104" i="3" s="1"/>
  <c r="C105" i="3"/>
  <c r="D105" i="3" s="1"/>
  <c r="E105" i="3"/>
  <c r="F105" i="3" s="1"/>
  <c r="G105" i="3"/>
  <c r="H105" i="3" s="1"/>
  <c r="I105" i="3"/>
  <c r="J105" i="3" s="1"/>
  <c r="K105" i="3"/>
  <c r="L105" i="3" s="1"/>
  <c r="M105" i="3"/>
  <c r="N105" i="3" s="1"/>
  <c r="O105" i="3"/>
  <c r="P105" i="3" s="1"/>
  <c r="Q105" i="3"/>
  <c r="R105" i="3" s="1"/>
  <c r="S105" i="3"/>
  <c r="T105" i="3" s="1"/>
  <c r="U105" i="3"/>
  <c r="V105" i="3" s="1"/>
  <c r="W105" i="3"/>
  <c r="X105" i="3" s="1"/>
  <c r="Y105" i="3"/>
  <c r="Z105" i="3" s="1"/>
  <c r="AA105" i="3"/>
  <c r="AB105" i="3" s="1"/>
  <c r="AC105" i="3"/>
  <c r="AD105" i="3" s="1"/>
  <c r="C106" i="3"/>
  <c r="D106" i="3" s="1"/>
  <c r="E106" i="3"/>
  <c r="F106" i="3" s="1"/>
  <c r="G106" i="3"/>
  <c r="H106" i="3" s="1"/>
  <c r="I106" i="3"/>
  <c r="J106" i="3" s="1"/>
  <c r="K106" i="3"/>
  <c r="L106" i="3" s="1"/>
  <c r="M106" i="3"/>
  <c r="N106" i="3" s="1"/>
  <c r="O106" i="3"/>
  <c r="P106" i="3" s="1"/>
  <c r="Q106" i="3"/>
  <c r="R106" i="3" s="1"/>
  <c r="S106" i="3"/>
  <c r="T106" i="3" s="1"/>
  <c r="U106" i="3"/>
  <c r="V106" i="3" s="1"/>
  <c r="W106" i="3"/>
  <c r="X106" i="3" s="1"/>
  <c r="Y106" i="3"/>
  <c r="Z106" i="3" s="1"/>
  <c r="AA106" i="3"/>
  <c r="AB106" i="3" s="1"/>
  <c r="AC106" i="3"/>
  <c r="AD106" i="3" s="1"/>
  <c r="C107" i="3"/>
  <c r="D107" i="3" s="1"/>
  <c r="E107" i="3"/>
  <c r="F107" i="3" s="1"/>
  <c r="G107" i="3"/>
  <c r="H107" i="3" s="1"/>
  <c r="I107" i="3"/>
  <c r="J107" i="3" s="1"/>
  <c r="K107" i="3"/>
  <c r="L107" i="3" s="1"/>
  <c r="M107" i="3"/>
  <c r="N107" i="3" s="1"/>
  <c r="O107" i="3"/>
  <c r="P107" i="3" s="1"/>
  <c r="Q107" i="3"/>
  <c r="R107" i="3" s="1"/>
  <c r="S107" i="3"/>
  <c r="T107" i="3" s="1"/>
  <c r="U107" i="3"/>
  <c r="V107" i="3" s="1"/>
  <c r="W107" i="3"/>
  <c r="X107" i="3" s="1"/>
  <c r="Y107" i="3"/>
  <c r="Z107" i="3" s="1"/>
  <c r="AA107" i="3"/>
  <c r="AB107" i="3" s="1"/>
  <c r="AC107" i="3"/>
  <c r="AD107" i="3" s="1"/>
  <c r="C92" i="3"/>
  <c r="D92" i="3" s="1"/>
  <c r="E92" i="3"/>
  <c r="F92" i="3" s="1"/>
  <c r="G92" i="3"/>
  <c r="H92" i="3" s="1"/>
  <c r="I92" i="3"/>
  <c r="J92" i="3" s="1"/>
  <c r="K92" i="3"/>
  <c r="K217" i="3" s="1"/>
  <c r="M92" i="3"/>
  <c r="M217" i="3" s="1"/>
  <c r="N92" i="3"/>
  <c r="O92" i="3"/>
  <c r="O217" i="3" s="1"/>
  <c r="P92" i="3"/>
  <c r="Q92" i="3"/>
  <c r="Q217" i="3" s="1"/>
  <c r="S92" i="3"/>
  <c r="T92" i="3" s="1"/>
  <c r="U92" i="3"/>
  <c r="V92" i="3" s="1"/>
  <c r="W92" i="3"/>
  <c r="X92" i="3" s="1"/>
  <c r="Y92" i="3"/>
  <c r="Z92" i="3" s="1"/>
  <c r="AA92" i="3"/>
  <c r="AB92" i="3" s="1"/>
  <c r="AC92" i="3"/>
  <c r="AD92" i="3" s="1"/>
  <c r="C93" i="3"/>
  <c r="D93" i="3" s="1"/>
  <c r="E93" i="3"/>
  <c r="F93" i="3" s="1"/>
  <c r="G93" i="3"/>
  <c r="H93" i="3" s="1"/>
  <c r="I93" i="3"/>
  <c r="J93" i="3" s="1"/>
  <c r="K93" i="3"/>
  <c r="K218" i="3" s="1"/>
  <c r="M93" i="3"/>
  <c r="M218" i="3" s="1"/>
  <c r="N93" i="3"/>
  <c r="O93" i="3"/>
  <c r="O218" i="3" s="1"/>
  <c r="P93" i="3"/>
  <c r="Q93" i="3"/>
  <c r="Q218" i="3" s="1"/>
  <c r="S93" i="3"/>
  <c r="T93" i="3" s="1"/>
  <c r="U93" i="3"/>
  <c r="V93" i="3" s="1"/>
  <c r="W93" i="3"/>
  <c r="X93" i="3" s="1"/>
  <c r="Y93" i="3"/>
  <c r="Z93" i="3" s="1"/>
  <c r="AA93" i="3"/>
  <c r="AB93" i="3" s="1"/>
  <c r="AC93" i="3"/>
  <c r="AD93" i="3" s="1"/>
  <c r="A203" i="5"/>
  <c r="H203" i="5"/>
  <c r="A190" i="5"/>
  <c r="H190" i="5"/>
  <c r="AC155" i="3" l="1"/>
  <c r="AD155" i="3" s="1"/>
  <c r="AD218" i="3" s="1"/>
  <c r="Y155" i="3"/>
  <c r="Z155" i="3" s="1"/>
  <c r="Z218" i="3" s="1"/>
  <c r="U155" i="3"/>
  <c r="V155" i="3" s="1"/>
  <c r="V218" i="3" s="1"/>
  <c r="Q155" i="3"/>
  <c r="R155" i="3" s="1"/>
  <c r="R218" i="3" s="1"/>
  <c r="M155" i="3"/>
  <c r="N155" i="3" s="1"/>
  <c r="N218" i="3" s="1"/>
  <c r="I155" i="3"/>
  <c r="J155" i="3" s="1"/>
  <c r="J218" i="3" s="1"/>
  <c r="E155" i="3"/>
  <c r="F155" i="3" s="1"/>
  <c r="F218" i="3" s="1"/>
  <c r="AC154" i="3"/>
  <c r="AD154" i="3" s="1"/>
  <c r="AD217" i="3" s="1"/>
  <c r="Y154" i="3"/>
  <c r="Z154" i="3" s="1"/>
  <c r="Z217" i="3" s="1"/>
  <c r="U154" i="3"/>
  <c r="V154" i="3" s="1"/>
  <c r="V217" i="3" s="1"/>
  <c r="Q154" i="3"/>
  <c r="R154" i="3" s="1"/>
  <c r="R217" i="3" s="1"/>
  <c r="M154" i="3"/>
  <c r="N154" i="3" s="1"/>
  <c r="N217" i="3" s="1"/>
  <c r="I154" i="3"/>
  <c r="J154" i="3" s="1"/>
  <c r="J217" i="3" s="1"/>
  <c r="E154" i="3"/>
  <c r="F154" i="3" s="1"/>
  <c r="F217" i="3" s="1"/>
  <c r="AC169" i="3"/>
  <c r="Y169" i="3"/>
  <c r="U169" i="3"/>
  <c r="Q169" i="3"/>
  <c r="M169" i="3"/>
  <c r="I169" i="3"/>
  <c r="E169" i="3"/>
  <c r="AC168" i="3"/>
  <c r="Y168" i="3"/>
  <c r="U168" i="3"/>
  <c r="Q168" i="3"/>
  <c r="M168" i="3"/>
  <c r="I168" i="3"/>
  <c r="E168" i="3"/>
  <c r="AC167" i="3"/>
  <c r="Y167" i="3"/>
  <c r="U167" i="3"/>
  <c r="Q167" i="3"/>
  <c r="M167" i="3"/>
  <c r="I167" i="3"/>
  <c r="E167" i="3"/>
  <c r="AC166" i="3"/>
  <c r="Y166" i="3"/>
  <c r="U166" i="3"/>
  <c r="Q166" i="3"/>
  <c r="M166" i="3"/>
  <c r="I166" i="3"/>
  <c r="E166" i="3"/>
  <c r="AA155" i="3"/>
  <c r="AB155" i="3" s="1"/>
  <c r="AB218" i="3" s="1"/>
  <c r="W155" i="3"/>
  <c r="X155" i="3" s="1"/>
  <c r="X218" i="3" s="1"/>
  <c r="S155" i="3"/>
  <c r="T155" i="3" s="1"/>
  <c r="T218" i="3" s="1"/>
  <c r="O155" i="3"/>
  <c r="P155" i="3" s="1"/>
  <c r="P218" i="3" s="1"/>
  <c r="K155" i="3"/>
  <c r="L155" i="3" s="1"/>
  <c r="L218" i="3" s="1"/>
  <c r="G155" i="3"/>
  <c r="H155" i="3" s="1"/>
  <c r="H218" i="3" s="1"/>
  <c r="C155" i="3"/>
  <c r="D155" i="3" s="1"/>
  <c r="D218" i="3" s="1"/>
  <c r="AA154" i="3"/>
  <c r="AB154" i="3" s="1"/>
  <c r="AB217" i="3" s="1"/>
  <c r="W154" i="3"/>
  <c r="X154" i="3" s="1"/>
  <c r="X217" i="3" s="1"/>
  <c r="S154" i="3"/>
  <c r="T154" i="3" s="1"/>
  <c r="T217" i="3" s="1"/>
  <c r="O154" i="3"/>
  <c r="P154" i="3" s="1"/>
  <c r="P217" i="3" s="1"/>
  <c r="K154" i="3"/>
  <c r="L154" i="3" s="1"/>
  <c r="L217" i="3" s="1"/>
  <c r="G154" i="3"/>
  <c r="H154" i="3" s="1"/>
  <c r="H217" i="3" s="1"/>
  <c r="C154" i="3"/>
  <c r="D154" i="3" s="1"/>
  <c r="D217" i="3" s="1"/>
  <c r="AA169" i="3"/>
  <c r="W169" i="3"/>
  <c r="S169" i="3"/>
  <c r="O169" i="3"/>
  <c r="K169" i="3"/>
  <c r="G169" i="3"/>
  <c r="C169" i="3"/>
  <c r="AA168" i="3"/>
  <c r="W168" i="3"/>
  <c r="S168" i="3"/>
  <c r="O168" i="3"/>
  <c r="K168" i="3"/>
  <c r="G168" i="3"/>
  <c r="C168" i="3"/>
  <c r="AA167" i="3"/>
  <c r="W167" i="3"/>
  <c r="S167" i="3"/>
  <c r="O167" i="3"/>
  <c r="K167" i="3"/>
  <c r="G167" i="3"/>
  <c r="C167" i="3"/>
  <c r="AA166" i="3"/>
  <c r="W166" i="3"/>
  <c r="S166" i="3"/>
  <c r="O166" i="3"/>
  <c r="K166" i="3"/>
  <c r="G166" i="3"/>
  <c r="C166" i="3"/>
  <c r="AC218" i="3"/>
  <c r="AA218" i="3"/>
  <c r="Y218" i="3"/>
  <c r="W218" i="3"/>
  <c r="U218" i="3"/>
  <c r="S218" i="3"/>
  <c r="I218" i="3"/>
  <c r="G218" i="3"/>
  <c r="E218" i="3"/>
  <c r="C218" i="3"/>
  <c r="AC217" i="3"/>
  <c r="AA217" i="3"/>
  <c r="Y217" i="3"/>
  <c r="W217" i="3"/>
  <c r="U217" i="3"/>
  <c r="S217" i="3"/>
  <c r="I217" i="3"/>
  <c r="G217" i="3"/>
  <c r="E217" i="3"/>
  <c r="C217" i="3"/>
  <c r="A204" i="5"/>
  <c r="H204" i="5"/>
  <c r="P166" i="3" l="1"/>
  <c r="P229" i="3" s="1"/>
  <c r="O229" i="3"/>
  <c r="X166" i="3"/>
  <c r="X229" i="3" s="1"/>
  <c r="W229" i="3"/>
  <c r="D167" i="3"/>
  <c r="D230" i="3" s="1"/>
  <c r="C230" i="3"/>
  <c r="L167" i="3"/>
  <c r="L230" i="3" s="1"/>
  <c r="K230" i="3"/>
  <c r="T167" i="3"/>
  <c r="T230" i="3" s="1"/>
  <c r="S230" i="3"/>
  <c r="AB167" i="3"/>
  <c r="AB230" i="3" s="1"/>
  <c r="AA230" i="3"/>
  <c r="H168" i="3"/>
  <c r="H231" i="3" s="1"/>
  <c r="G231" i="3"/>
  <c r="P168" i="3"/>
  <c r="P231" i="3" s="1"/>
  <c r="O231" i="3"/>
  <c r="X168" i="3"/>
  <c r="X231" i="3" s="1"/>
  <c r="W231" i="3"/>
  <c r="D169" i="3"/>
  <c r="D232" i="3" s="1"/>
  <c r="C232" i="3"/>
  <c r="L169" i="3"/>
  <c r="L232" i="3" s="1"/>
  <c r="K232" i="3"/>
  <c r="T169" i="3"/>
  <c r="T232" i="3" s="1"/>
  <c r="S232" i="3"/>
  <c r="AB169" i="3"/>
  <c r="AB232" i="3" s="1"/>
  <c r="AA232" i="3"/>
  <c r="D166" i="3"/>
  <c r="D229" i="3" s="1"/>
  <c r="C229" i="3"/>
  <c r="L166" i="3"/>
  <c r="K229" i="3"/>
  <c r="T166" i="3"/>
  <c r="T229" i="3" s="1"/>
  <c r="S229" i="3"/>
  <c r="AB166" i="3"/>
  <c r="AB229" i="3" s="1"/>
  <c r="AA229" i="3"/>
  <c r="H167" i="3"/>
  <c r="H230" i="3" s="1"/>
  <c r="G230" i="3"/>
  <c r="P167" i="3"/>
  <c r="P230" i="3" s="1"/>
  <c r="O230" i="3"/>
  <c r="X167" i="3"/>
  <c r="X230" i="3" s="1"/>
  <c r="W230" i="3"/>
  <c r="D168" i="3"/>
  <c r="D231" i="3" s="1"/>
  <c r="C231" i="3"/>
  <c r="L168" i="3"/>
  <c r="L231" i="3" s="1"/>
  <c r="K231" i="3"/>
  <c r="T168" i="3"/>
  <c r="T231" i="3" s="1"/>
  <c r="S231" i="3"/>
  <c r="AB168" i="3"/>
  <c r="AB231" i="3" s="1"/>
  <c r="AA231" i="3"/>
  <c r="H169" i="3"/>
  <c r="H232" i="3" s="1"/>
  <c r="G232" i="3"/>
  <c r="P169" i="3"/>
  <c r="P232" i="3" s="1"/>
  <c r="O232" i="3"/>
  <c r="X169" i="3"/>
  <c r="X232" i="3" s="1"/>
  <c r="W232" i="3"/>
  <c r="F166" i="3"/>
  <c r="F229" i="3" s="1"/>
  <c r="E229" i="3"/>
  <c r="N166" i="3"/>
  <c r="N229" i="3" s="1"/>
  <c r="M229" i="3"/>
  <c r="V166" i="3"/>
  <c r="V229" i="3" s="1"/>
  <c r="U229" i="3"/>
  <c r="AD166" i="3"/>
  <c r="AD229" i="3" s="1"/>
  <c r="AC229" i="3"/>
  <c r="J167" i="3"/>
  <c r="J230" i="3" s="1"/>
  <c r="I230" i="3"/>
  <c r="R167" i="3"/>
  <c r="R230" i="3" s="1"/>
  <c r="Q230" i="3"/>
  <c r="Z167" i="3"/>
  <c r="Z230" i="3" s="1"/>
  <c r="Y230" i="3"/>
  <c r="F168" i="3"/>
  <c r="F231" i="3" s="1"/>
  <c r="E231" i="3"/>
  <c r="N168" i="3"/>
  <c r="N231" i="3" s="1"/>
  <c r="M231" i="3"/>
  <c r="V168" i="3"/>
  <c r="V231" i="3" s="1"/>
  <c r="U231" i="3"/>
  <c r="AD168" i="3"/>
  <c r="AD231" i="3" s="1"/>
  <c r="AC231" i="3"/>
  <c r="J169" i="3"/>
  <c r="J232" i="3" s="1"/>
  <c r="I232" i="3"/>
  <c r="R169" i="3"/>
  <c r="R232" i="3" s="1"/>
  <c r="Q232" i="3"/>
  <c r="Z169" i="3"/>
  <c r="Z232" i="3" s="1"/>
  <c r="Y232" i="3"/>
  <c r="H166" i="3"/>
  <c r="H229" i="3" s="1"/>
  <c r="G229" i="3"/>
  <c r="J166" i="3"/>
  <c r="J229" i="3" s="1"/>
  <c r="I229" i="3"/>
  <c r="R166" i="3"/>
  <c r="R229" i="3" s="1"/>
  <c r="Q229" i="3"/>
  <c r="Z166" i="3"/>
  <c r="Z229" i="3" s="1"/>
  <c r="Y229" i="3"/>
  <c r="F167" i="3"/>
  <c r="F230" i="3" s="1"/>
  <c r="E230" i="3"/>
  <c r="N167" i="3"/>
  <c r="N230" i="3" s="1"/>
  <c r="M230" i="3"/>
  <c r="V167" i="3"/>
  <c r="V230" i="3" s="1"/>
  <c r="U230" i="3"/>
  <c r="AD167" i="3"/>
  <c r="AD230" i="3" s="1"/>
  <c r="AC230" i="3"/>
  <c r="J168" i="3"/>
  <c r="J231" i="3" s="1"/>
  <c r="I231" i="3"/>
  <c r="R168" i="3"/>
  <c r="R231" i="3" s="1"/>
  <c r="Q231" i="3"/>
  <c r="Z168" i="3"/>
  <c r="Z231" i="3" s="1"/>
  <c r="Y231" i="3"/>
  <c r="F169" i="3"/>
  <c r="F232" i="3" s="1"/>
  <c r="E232" i="3"/>
  <c r="N169" i="3"/>
  <c r="N232" i="3" s="1"/>
  <c r="M232" i="3"/>
  <c r="V169" i="3"/>
  <c r="V232" i="3" s="1"/>
  <c r="U232" i="3"/>
  <c r="AD169" i="3"/>
  <c r="AD232" i="3" s="1"/>
  <c r="AC232" i="3"/>
  <c r="A196" i="5"/>
  <c r="H196" i="5"/>
  <c r="A201" i="5"/>
  <c r="H201" i="5"/>
  <c r="A198" i="5"/>
  <c r="H198" i="5"/>
  <c r="A193" i="5"/>
  <c r="H193" i="5"/>
  <c r="A192" i="5"/>
  <c r="H192" i="5"/>
  <c r="A194" i="5"/>
  <c r="H194" i="5"/>
  <c r="A195" i="5"/>
  <c r="H195" i="5"/>
  <c r="A191" i="5"/>
  <c r="H191" i="5"/>
  <c r="A200" i="5"/>
  <c r="H200" i="5"/>
  <c r="A202" i="5" l="1"/>
  <c r="H202" i="5"/>
  <c r="A199" i="5"/>
  <c r="H199" i="5"/>
  <c r="A197" i="5"/>
  <c r="H197" i="5"/>
  <c r="A178" i="5"/>
  <c r="H178" i="5"/>
  <c r="A176" i="5"/>
  <c r="H176" i="5"/>
  <c r="A182" i="5"/>
  <c r="H182" i="5"/>
  <c r="A184" i="5"/>
  <c r="H184" i="5"/>
  <c r="A179" i="5"/>
  <c r="H179" i="5"/>
  <c r="A181" i="5"/>
  <c r="H181" i="5"/>
  <c r="A174" i="5"/>
  <c r="H174" i="5"/>
  <c r="A183" i="5"/>
  <c r="H183" i="5"/>
  <c r="A186" i="5"/>
  <c r="H186" i="5"/>
  <c r="A188" i="5"/>
  <c r="H188" i="5"/>
  <c r="A173" i="5"/>
  <c r="H173" i="5"/>
  <c r="A185" i="5"/>
  <c r="H185" i="5"/>
  <c r="A175" i="5"/>
  <c r="H175" i="5"/>
  <c r="A187" i="5"/>
  <c r="H187" i="5"/>
  <c r="A189" i="5"/>
  <c r="H189" i="5"/>
  <c r="A180" i="5"/>
  <c r="H180" i="5"/>
  <c r="A177" i="5"/>
  <c r="H177" i="5"/>
  <c r="A172" i="5"/>
  <c r="H172" i="5"/>
  <c r="A165" i="5"/>
  <c r="H165" i="5"/>
  <c r="A168" i="5"/>
  <c r="H168" i="5"/>
  <c r="A169" i="5"/>
  <c r="H169" i="5"/>
  <c r="A171" i="5"/>
  <c r="H171" i="5"/>
  <c r="A170" i="5"/>
  <c r="H170" i="5"/>
  <c r="A167" i="5" l="1"/>
  <c r="H167" i="5"/>
  <c r="A166" i="5"/>
  <c r="H166" i="5"/>
  <c r="A164" i="5"/>
  <c r="H164" i="5"/>
  <c r="A105" i="5" l="1"/>
  <c r="H105" i="5"/>
  <c r="A102" i="5"/>
  <c r="H102" i="5"/>
  <c r="A98" i="5"/>
  <c r="H98" i="5"/>
  <c r="A99" i="5"/>
  <c r="H99" i="5"/>
  <c r="A108" i="5"/>
  <c r="H108" i="5"/>
  <c r="A107" i="5"/>
  <c r="H107" i="5"/>
  <c r="A109" i="5"/>
  <c r="H109" i="5"/>
  <c r="A97" i="5"/>
  <c r="H97" i="5"/>
  <c r="A12" i="5" l="1"/>
  <c r="H12" i="5"/>
  <c r="G1" i="5" l="1"/>
  <c r="F1" i="5"/>
  <c r="H4" i="5" l="1"/>
  <c r="H5" i="5"/>
  <c r="H6" i="5"/>
  <c r="H7" i="5"/>
  <c r="H9" i="5"/>
  <c r="H11" i="5"/>
  <c r="H13" i="5"/>
  <c r="H14" i="5"/>
  <c r="H15" i="5"/>
  <c r="H16" i="5"/>
  <c r="H17" i="5"/>
  <c r="H18" i="5"/>
  <c r="H19" i="5"/>
  <c r="H20" i="5"/>
  <c r="H22" i="5"/>
  <c r="H23" i="5"/>
  <c r="H27" i="5"/>
  <c r="H29" i="5"/>
  <c r="H32" i="5"/>
  <c r="H33" i="5"/>
  <c r="H36" i="5"/>
  <c r="H40" i="5"/>
  <c r="H42" i="5"/>
  <c r="H43" i="5"/>
  <c r="H44" i="5"/>
  <c r="H45" i="5"/>
  <c r="H46" i="5"/>
  <c r="H47" i="5"/>
  <c r="H49" i="5"/>
  <c r="H50" i="5"/>
  <c r="H51" i="5"/>
  <c r="H53" i="5"/>
  <c r="H54" i="5"/>
  <c r="H55" i="5"/>
  <c r="H56" i="5"/>
  <c r="H57" i="5"/>
  <c r="H59" i="5"/>
  <c r="H60" i="5"/>
  <c r="H61" i="5"/>
  <c r="H62" i="5"/>
  <c r="H64" i="5"/>
  <c r="H66" i="5"/>
  <c r="H67" i="5"/>
  <c r="H69" i="5"/>
  <c r="H71" i="5"/>
  <c r="H72" i="5"/>
  <c r="H73" i="5"/>
  <c r="H75" i="5"/>
  <c r="H76" i="5"/>
  <c r="H77" i="5"/>
  <c r="H78" i="5"/>
  <c r="H79" i="5"/>
  <c r="H81" i="5"/>
  <c r="H82" i="5"/>
  <c r="H84" i="5"/>
  <c r="H86" i="5"/>
  <c r="H88" i="5"/>
  <c r="H91" i="5"/>
  <c r="H93" i="5"/>
  <c r="H100" i="5"/>
  <c r="H101" i="5"/>
  <c r="H104" i="5"/>
  <c r="H106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6" i="5"/>
  <c r="H127" i="5"/>
  <c r="H129" i="5"/>
  <c r="H130" i="5"/>
  <c r="H131" i="5"/>
  <c r="H132" i="5"/>
  <c r="H133" i="5"/>
  <c r="H136" i="5"/>
  <c r="H137" i="5"/>
  <c r="H138" i="5"/>
  <c r="H140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9" i="5"/>
  <c r="H160" i="5"/>
  <c r="H161" i="5"/>
  <c r="H163" i="5"/>
  <c r="H3" i="5"/>
  <c r="A4" i="5" l="1"/>
  <c r="A5" i="5"/>
  <c r="A6" i="5"/>
  <c r="A7" i="5"/>
  <c r="A8" i="5"/>
  <c r="A9" i="5"/>
  <c r="A10" i="5"/>
  <c r="A11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100" i="5"/>
  <c r="A101" i="5"/>
  <c r="A103" i="5"/>
  <c r="A104" i="5"/>
  <c r="A106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3" i="5"/>
  <c r="C2" i="6" l="1"/>
  <c r="B2" i="6"/>
  <c r="E162" i="5" l="1"/>
  <c r="H162" i="5" s="1"/>
  <c r="E157" i="5"/>
  <c r="H157" i="5" s="1"/>
  <c r="E158" i="5"/>
  <c r="H158" i="5" s="1"/>
  <c r="E141" i="5"/>
  <c r="H141" i="5" s="1"/>
  <c r="E139" i="5"/>
  <c r="H139" i="5" s="1"/>
  <c r="E142" i="5"/>
  <c r="H142" i="5" s="1"/>
  <c r="E128" i="5"/>
  <c r="H128" i="5" s="1"/>
  <c r="E135" i="5"/>
  <c r="H135" i="5" s="1"/>
  <c r="E124" i="5"/>
  <c r="H124" i="5" s="1"/>
  <c r="E134" i="5"/>
  <c r="H134" i="5" s="1"/>
  <c r="E125" i="5"/>
  <c r="H125" i="5" s="1"/>
  <c r="E110" i="5"/>
  <c r="H110" i="5" s="1"/>
  <c r="E103" i="5"/>
  <c r="H103" i="5" s="1"/>
  <c r="E94" i="5"/>
  <c r="H94" i="5" s="1"/>
  <c r="E89" i="5"/>
  <c r="H89" i="5" s="1"/>
  <c r="E96" i="5"/>
  <c r="H96" i="5" s="1"/>
  <c r="E90" i="5"/>
  <c r="H90" i="5" s="1"/>
  <c r="E95" i="5"/>
  <c r="H95" i="5" s="1"/>
  <c r="E92" i="5"/>
  <c r="H92" i="5" s="1"/>
  <c r="E87" i="5"/>
  <c r="H87" i="5" s="1"/>
  <c r="E83" i="5"/>
  <c r="H83" i="5" s="1"/>
  <c r="E85" i="5"/>
  <c r="H85" i="5" s="1"/>
  <c r="E80" i="5"/>
  <c r="H80" i="5" s="1"/>
  <c r="E74" i="5"/>
  <c r="H74" i="5" s="1"/>
  <c r="E70" i="5"/>
  <c r="H70" i="5" s="1"/>
  <c r="E68" i="5"/>
  <c r="H68" i="5" s="1"/>
  <c r="E65" i="5"/>
  <c r="H65" i="5" s="1"/>
  <c r="E58" i="5"/>
  <c r="H58" i="5" s="1"/>
  <c r="E63" i="5"/>
  <c r="H63" i="5" s="1"/>
  <c r="E52" i="5"/>
  <c r="H52" i="5" s="1"/>
  <c r="E48" i="5"/>
  <c r="H48" i="5" s="1"/>
  <c r="E39" i="5"/>
  <c r="H39" i="5" s="1"/>
  <c r="E41" i="5"/>
  <c r="H41" i="5" s="1"/>
  <c r="E37" i="5"/>
  <c r="H37" i="5" s="1"/>
  <c r="E35" i="5"/>
  <c r="H35" i="5" s="1"/>
  <c r="E34" i="5"/>
  <c r="H34" i="5" s="1"/>
  <c r="E38" i="5"/>
  <c r="H38" i="5" s="1"/>
  <c r="E28" i="5"/>
  <c r="H28" i="5" s="1"/>
  <c r="E31" i="5"/>
  <c r="H31" i="5" s="1"/>
  <c r="E30" i="5"/>
  <c r="H30" i="5" s="1"/>
  <c r="E26" i="5"/>
  <c r="H26" i="5" s="1"/>
  <c r="E24" i="5"/>
  <c r="H24" i="5" s="1"/>
  <c r="E25" i="5"/>
  <c r="H25" i="5" s="1"/>
  <c r="E21" i="5"/>
  <c r="H21" i="5" s="1"/>
  <c r="E8" i="5"/>
  <c r="E10" i="5"/>
  <c r="H10" i="5" s="1"/>
  <c r="H8" i="5" l="1"/>
  <c r="H1" i="5" s="1"/>
  <c r="E1" i="5"/>
  <c r="L8" i="3"/>
  <c r="L7" i="3"/>
  <c r="H6" i="3"/>
  <c r="F6" i="3"/>
  <c r="F5" i="3"/>
  <c r="F4" i="3"/>
  <c r="AC80" i="3" l="1"/>
  <c r="AD80" i="3" s="1"/>
  <c r="AC81" i="3"/>
  <c r="AD81" i="3" s="1"/>
  <c r="AC82" i="3"/>
  <c r="AD82" i="3" s="1"/>
  <c r="AC83" i="3"/>
  <c r="AD83" i="3" s="1"/>
  <c r="AC84" i="3"/>
  <c r="AD84" i="3" s="1"/>
  <c r="AC85" i="3"/>
  <c r="AD85" i="3" s="1"/>
  <c r="AC86" i="3"/>
  <c r="AD86" i="3" s="1"/>
  <c r="AC87" i="3"/>
  <c r="AD87" i="3" s="1"/>
  <c r="AC88" i="3"/>
  <c r="AD88" i="3" s="1"/>
  <c r="AC89" i="3"/>
  <c r="AD89" i="3" s="1"/>
  <c r="AC90" i="3"/>
  <c r="AD90" i="3" s="1"/>
  <c r="AC91" i="3"/>
  <c r="AD91" i="3" s="1"/>
  <c r="AA80" i="3"/>
  <c r="AB80" i="3" s="1"/>
  <c r="AA81" i="3"/>
  <c r="AB81" i="3" s="1"/>
  <c r="AA82" i="3"/>
  <c r="AB82" i="3" s="1"/>
  <c r="AA83" i="3"/>
  <c r="AB83" i="3" s="1"/>
  <c r="AA84" i="3"/>
  <c r="AB84" i="3" s="1"/>
  <c r="AA85" i="3"/>
  <c r="AB85" i="3" s="1"/>
  <c r="AA86" i="3"/>
  <c r="AB86" i="3" s="1"/>
  <c r="AA87" i="3"/>
  <c r="AB87" i="3" s="1"/>
  <c r="AA88" i="3"/>
  <c r="AB88" i="3" s="1"/>
  <c r="AA89" i="3"/>
  <c r="AB89" i="3" s="1"/>
  <c r="AA90" i="3"/>
  <c r="AB90" i="3" s="1"/>
  <c r="AA91" i="3"/>
  <c r="AB91" i="3" s="1"/>
  <c r="Y80" i="3"/>
  <c r="Z80" i="3" s="1"/>
  <c r="Y81" i="3"/>
  <c r="Z81" i="3" s="1"/>
  <c r="Y82" i="3"/>
  <c r="Z82" i="3" s="1"/>
  <c r="Y83" i="3"/>
  <c r="Z83" i="3" s="1"/>
  <c r="Y84" i="3"/>
  <c r="Z84" i="3" s="1"/>
  <c r="Y85" i="3"/>
  <c r="Z85" i="3" s="1"/>
  <c r="Y86" i="3"/>
  <c r="Z86" i="3" s="1"/>
  <c r="Y87" i="3"/>
  <c r="Z87" i="3" s="1"/>
  <c r="Y88" i="3"/>
  <c r="Z88" i="3" s="1"/>
  <c r="Y89" i="3"/>
  <c r="Z89" i="3" s="1"/>
  <c r="Y90" i="3"/>
  <c r="Z90" i="3" s="1"/>
  <c r="Y91" i="3"/>
  <c r="W80" i="3"/>
  <c r="X80" i="3" s="1"/>
  <c r="W81" i="3"/>
  <c r="X81" i="3" s="1"/>
  <c r="W82" i="3"/>
  <c r="X82" i="3" s="1"/>
  <c r="W83" i="3"/>
  <c r="X83" i="3" s="1"/>
  <c r="W84" i="3"/>
  <c r="X84" i="3" s="1"/>
  <c r="W85" i="3"/>
  <c r="X85" i="3" s="1"/>
  <c r="W86" i="3"/>
  <c r="X86" i="3" s="1"/>
  <c r="W87" i="3"/>
  <c r="X87" i="3" s="1"/>
  <c r="W88" i="3"/>
  <c r="X88" i="3" s="1"/>
  <c r="W89" i="3"/>
  <c r="X89" i="3" s="1"/>
  <c r="W90" i="3"/>
  <c r="X90" i="3" s="1"/>
  <c r="W91" i="3"/>
  <c r="U80" i="3"/>
  <c r="V80" i="3" s="1"/>
  <c r="U81" i="3"/>
  <c r="V81" i="3" s="1"/>
  <c r="U82" i="3"/>
  <c r="V82" i="3" s="1"/>
  <c r="U83" i="3"/>
  <c r="V83" i="3" s="1"/>
  <c r="U84" i="3"/>
  <c r="V84" i="3" s="1"/>
  <c r="U85" i="3"/>
  <c r="V85" i="3" s="1"/>
  <c r="U86" i="3"/>
  <c r="V86" i="3" s="1"/>
  <c r="U87" i="3"/>
  <c r="V87" i="3" s="1"/>
  <c r="U88" i="3"/>
  <c r="V88" i="3" s="1"/>
  <c r="U89" i="3"/>
  <c r="V89" i="3" s="1"/>
  <c r="U90" i="3"/>
  <c r="V90" i="3" s="1"/>
  <c r="U91" i="3"/>
  <c r="V91" i="3" s="1"/>
  <c r="S80" i="3"/>
  <c r="T80" i="3" s="1"/>
  <c r="S81" i="3"/>
  <c r="T81" i="3" s="1"/>
  <c r="S82" i="3"/>
  <c r="T82" i="3" s="1"/>
  <c r="S83" i="3"/>
  <c r="T83" i="3" s="1"/>
  <c r="S84" i="3"/>
  <c r="T84" i="3" s="1"/>
  <c r="S85" i="3"/>
  <c r="T85" i="3" s="1"/>
  <c r="S86" i="3"/>
  <c r="T86" i="3" s="1"/>
  <c r="S87" i="3"/>
  <c r="T87" i="3" s="1"/>
  <c r="S88" i="3"/>
  <c r="T88" i="3" s="1"/>
  <c r="S89" i="3"/>
  <c r="T89" i="3" s="1"/>
  <c r="S90" i="3"/>
  <c r="T90" i="3" s="1"/>
  <c r="S91" i="3"/>
  <c r="Q80" i="3"/>
  <c r="R80" i="3" s="1"/>
  <c r="Q81" i="3"/>
  <c r="R81" i="3" s="1"/>
  <c r="Q82" i="3"/>
  <c r="R82" i="3" s="1"/>
  <c r="Q83" i="3"/>
  <c r="R83" i="3" s="1"/>
  <c r="Q84" i="3"/>
  <c r="R84" i="3" s="1"/>
  <c r="Q85" i="3"/>
  <c r="R85" i="3" s="1"/>
  <c r="Q86" i="3"/>
  <c r="R86" i="3" s="1"/>
  <c r="Q87" i="3"/>
  <c r="R87" i="3" s="1"/>
  <c r="Q88" i="3"/>
  <c r="R88" i="3" s="1"/>
  <c r="Q89" i="3"/>
  <c r="R89" i="3" s="1"/>
  <c r="Q90" i="3"/>
  <c r="R90" i="3" s="1"/>
  <c r="Q91" i="3"/>
  <c r="Q153" i="3" s="1"/>
  <c r="O80" i="3"/>
  <c r="P80" i="3" s="1"/>
  <c r="O81" i="3"/>
  <c r="P81" i="3" s="1"/>
  <c r="O82" i="3"/>
  <c r="P82" i="3" s="1"/>
  <c r="O83" i="3"/>
  <c r="P83" i="3" s="1"/>
  <c r="O84" i="3"/>
  <c r="P84" i="3" s="1"/>
  <c r="O85" i="3"/>
  <c r="P85" i="3" s="1"/>
  <c r="O86" i="3"/>
  <c r="P86" i="3" s="1"/>
  <c r="O87" i="3"/>
  <c r="P87" i="3" s="1"/>
  <c r="O88" i="3"/>
  <c r="P88" i="3" s="1"/>
  <c r="O89" i="3"/>
  <c r="P89" i="3" s="1"/>
  <c r="O90" i="3"/>
  <c r="P90" i="3" s="1"/>
  <c r="O91" i="3"/>
  <c r="M80" i="3"/>
  <c r="N80" i="3" s="1"/>
  <c r="M81" i="3"/>
  <c r="N81" i="3" s="1"/>
  <c r="M82" i="3"/>
  <c r="N82" i="3" s="1"/>
  <c r="M83" i="3"/>
  <c r="N83" i="3" s="1"/>
  <c r="M84" i="3"/>
  <c r="N84" i="3" s="1"/>
  <c r="M85" i="3"/>
  <c r="N85" i="3" s="1"/>
  <c r="M86" i="3"/>
  <c r="N86" i="3" s="1"/>
  <c r="M87" i="3"/>
  <c r="N87" i="3" s="1"/>
  <c r="M88" i="3"/>
  <c r="N88" i="3" s="1"/>
  <c r="M89" i="3"/>
  <c r="N89" i="3" s="1"/>
  <c r="M90" i="3"/>
  <c r="N90" i="3" s="1"/>
  <c r="M91" i="3"/>
  <c r="K80" i="3"/>
  <c r="L80" i="3" s="1"/>
  <c r="K81" i="3"/>
  <c r="L81" i="3" s="1"/>
  <c r="K82" i="3"/>
  <c r="L82" i="3" s="1"/>
  <c r="K83" i="3"/>
  <c r="L83" i="3" s="1"/>
  <c r="K84" i="3"/>
  <c r="L84" i="3" s="1"/>
  <c r="K85" i="3"/>
  <c r="L85" i="3" s="1"/>
  <c r="K86" i="3"/>
  <c r="L86" i="3" s="1"/>
  <c r="K87" i="3"/>
  <c r="L87" i="3" s="1"/>
  <c r="K88" i="3"/>
  <c r="L88" i="3" s="1"/>
  <c r="K89" i="3"/>
  <c r="L89" i="3" s="1"/>
  <c r="K90" i="3"/>
  <c r="L90" i="3" s="1"/>
  <c r="K91" i="3"/>
  <c r="K153" i="3" s="1"/>
  <c r="I80" i="3"/>
  <c r="J80" i="3" s="1"/>
  <c r="I81" i="3"/>
  <c r="J81" i="3" s="1"/>
  <c r="I82" i="3"/>
  <c r="J82" i="3" s="1"/>
  <c r="I83" i="3"/>
  <c r="J83" i="3" s="1"/>
  <c r="I84" i="3"/>
  <c r="J84" i="3" s="1"/>
  <c r="I85" i="3"/>
  <c r="J85" i="3" s="1"/>
  <c r="I86" i="3"/>
  <c r="J86" i="3" s="1"/>
  <c r="I87" i="3"/>
  <c r="J87" i="3" s="1"/>
  <c r="I88" i="3"/>
  <c r="J88" i="3" s="1"/>
  <c r="I89" i="3"/>
  <c r="J89" i="3" s="1"/>
  <c r="I90" i="3"/>
  <c r="J90" i="3" s="1"/>
  <c r="I91" i="3"/>
  <c r="J91" i="3" s="1"/>
  <c r="G80" i="3"/>
  <c r="H80" i="3" s="1"/>
  <c r="G81" i="3"/>
  <c r="H81" i="3" s="1"/>
  <c r="G82" i="3"/>
  <c r="H82" i="3" s="1"/>
  <c r="G83" i="3"/>
  <c r="H83" i="3" s="1"/>
  <c r="G84" i="3"/>
  <c r="H84" i="3" s="1"/>
  <c r="G85" i="3"/>
  <c r="H85" i="3" s="1"/>
  <c r="G86" i="3"/>
  <c r="H86" i="3" s="1"/>
  <c r="G87" i="3"/>
  <c r="H87" i="3" s="1"/>
  <c r="G88" i="3"/>
  <c r="H88" i="3" s="1"/>
  <c r="G89" i="3"/>
  <c r="H89" i="3" s="1"/>
  <c r="G90" i="3"/>
  <c r="H90" i="3" s="1"/>
  <c r="G91" i="3"/>
  <c r="H91" i="3" s="1"/>
  <c r="E79" i="3"/>
  <c r="F79" i="3" s="1"/>
  <c r="E80" i="3"/>
  <c r="F80" i="3" s="1"/>
  <c r="E81" i="3"/>
  <c r="F81" i="3" s="1"/>
  <c r="E82" i="3"/>
  <c r="F82" i="3" s="1"/>
  <c r="E83" i="3"/>
  <c r="F83" i="3" s="1"/>
  <c r="E84" i="3"/>
  <c r="F84" i="3" s="1"/>
  <c r="E85" i="3"/>
  <c r="F85" i="3" s="1"/>
  <c r="E86" i="3"/>
  <c r="F86" i="3" s="1"/>
  <c r="E87" i="3"/>
  <c r="F87" i="3" s="1"/>
  <c r="E88" i="3"/>
  <c r="F88" i="3" s="1"/>
  <c r="E89" i="3"/>
  <c r="F89" i="3" s="1"/>
  <c r="E90" i="3"/>
  <c r="F90" i="3" s="1"/>
  <c r="E91" i="3"/>
  <c r="C80" i="3"/>
  <c r="D80" i="3" s="1"/>
  <c r="C81" i="3"/>
  <c r="D81" i="3" s="1"/>
  <c r="C82" i="3"/>
  <c r="D82" i="3" s="1"/>
  <c r="C83" i="3"/>
  <c r="D83" i="3" s="1"/>
  <c r="C84" i="3"/>
  <c r="D84" i="3" s="1"/>
  <c r="C85" i="3"/>
  <c r="D85" i="3" s="1"/>
  <c r="C86" i="3"/>
  <c r="D86" i="3" s="1"/>
  <c r="C87" i="3"/>
  <c r="D87" i="3" s="1"/>
  <c r="C88" i="3"/>
  <c r="D88" i="3" s="1"/>
  <c r="C89" i="3"/>
  <c r="C90" i="3"/>
  <c r="D90" i="3" s="1"/>
  <c r="C91" i="3"/>
  <c r="D91" i="3" l="1"/>
  <c r="P91" i="3"/>
  <c r="L153" i="3"/>
  <c r="L216" i="3" s="1"/>
  <c r="D89" i="3"/>
  <c r="F95" i="3"/>
  <c r="E153" i="3"/>
  <c r="F91" i="3"/>
  <c r="M153" i="3"/>
  <c r="N91" i="3"/>
  <c r="R153" i="3"/>
  <c r="R216" i="3" s="1"/>
  <c r="Y153" i="3"/>
  <c r="Z153" i="3" s="1"/>
  <c r="Z91" i="3"/>
  <c r="Q145" i="3"/>
  <c r="R145" i="3" s="1"/>
  <c r="U145" i="3"/>
  <c r="V145" i="3" s="1"/>
  <c r="AC153" i="3"/>
  <c r="AD153" i="3" s="1"/>
  <c r="Q152" i="3"/>
  <c r="R152" i="3" s="1"/>
  <c r="Q144" i="3"/>
  <c r="R144" i="3" s="1"/>
  <c r="S148" i="3"/>
  <c r="T148" i="3" s="1"/>
  <c r="U152" i="3"/>
  <c r="V152" i="3" s="1"/>
  <c r="U144" i="3"/>
  <c r="V144" i="3" s="1"/>
  <c r="W148" i="3"/>
  <c r="X148" i="3" s="1"/>
  <c r="Y152" i="3"/>
  <c r="Z152" i="3" s="1"/>
  <c r="Y144" i="3"/>
  <c r="Z144" i="3" s="1"/>
  <c r="AA148" i="3"/>
  <c r="AB148" i="3" s="1"/>
  <c r="AC152" i="3"/>
  <c r="AD152" i="3" s="1"/>
  <c r="AC144" i="3"/>
  <c r="AD144" i="3" s="1"/>
  <c r="Q151" i="3"/>
  <c r="R151" i="3" s="1"/>
  <c r="Q143" i="3"/>
  <c r="R143" i="3" s="1"/>
  <c r="S147" i="3"/>
  <c r="T147" i="3" s="1"/>
  <c r="U151" i="3"/>
  <c r="V151" i="3" s="1"/>
  <c r="U143" i="3"/>
  <c r="V143" i="3" s="1"/>
  <c r="W147" i="3"/>
  <c r="X147" i="3" s="1"/>
  <c r="Y151" i="3"/>
  <c r="Z151" i="3" s="1"/>
  <c r="Y143" i="3"/>
  <c r="Z143" i="3" s="1"/>
  <c r="AA210" i="3"/>
  <c r="AC151" i="3"/>
  <c r="AD151" i="3" s="1"/>
  <c r="AC143" i="3"/>
  <c r="AD143" i="3" s="1"/>
  <c r="S149" i="3"/>
  <c r="T149" i="3" s="1"/>
  <c r="W149" i="3"/>
  <c r="X149" i="3" s="1"/>
  <c r="Y145" i="3"/>
  <c r="Z145" i="3" s="1"/>
  <c r="Q149" i="3"/>
  <c r="R149" i="3" s="1"/>
  <c r="S153" i="3"/>
  <c r="T153" i="3" s="1"/>
  <c r="T91" i="3"/>
  <c r="S145" i="3"/>
  <c r="T145" i="3" s="1"/>
  <c r="U149" i="3"/>
  <c r="V149" i="3" s="1"/>
  <c r="W153" i="3"/>
  <c r="X153" i="3" s="1"/>
  <c r="X91" i="3"/>
  <c r="W145" i="3"/>
  <c r="X145" i="3" s="1"/>
  <c r="Y149" i="3"/>
  <c r="Z149" i="3" s="1"/>
  <c r="AA153" i="3"/>
  <c r="AB153" i="3" s="1"/>
  <c r="AA145" i="3"/>
  <c r="AB145" i="3" s="1"/>
  <c r="AC149" i="3"/>
  <c r="AD149" i="3" s="1"/>
  <c r="U153" i="3"/>
  <c r="V153" i="3" s="1"/>
  <c r="AA149" i="3"/>
  <c r="AB149" i="3" s="1"/>
  <c r="Q150" i="3"/>
  <c r="R150" i="3" s="1"/>
  <c r="S146" i="3"/>
  <c r="T146" i="3" s="1"/>
  <c r="W146" i="3"/>
  <c r="X146" i="3" s="1"/>
  <c r="Y142" i="3"/>
  <c r="Z142" i="3" s="1"/>
  <c r="AC142" i="3"/>
  <c r="AD142" i="3" s="1"/>
  <c r="Q148" i="3"/>
  <c r="R148" i="3" s="1"/>
  <c r="S152" i="3"/>
  <c r="T152" i="3" s="1"/>
  <c r="S144" i="3"/>
  <c r="T144" i="3" s="1"/>
  <c r="U148" i="3"/>
  <c r="V148" i="3" s="1"/>
  <c r="W152" i="3"/>
  <c r="X152" i="3" s="1"/>
  <c r="W144" i="3"/>
  <c r="X144" i="3" s="1"/>
  <c r="Y148" i="3"/>
  <c r="Z148" i="3" s="1"/>
  <c r="AA152" i="3"/>
  <c r="AB152" i="3" s="1"/>
  <c r="AA144" i="3"/>
  <c r="AB144" i="3" s="1"/>
  <c r="AC148" i="3"/>
  <c r="AD148" i="3" s="1"/>
  <c r="Q142" i="3"/>
  <c r="R142" i="3" s="1"/>
  <c r="U150" i="3"/>
  <c r="V150" i="3" s="1"/>
  <c r="U142" i="3"/>
  <c r="V142" i="3" s="1"/>
  <c r="Y150" i="3"/>
  <c r="Z150" i="3" s="1"/>
  <c r="AA146" i="3"/>
  <c r="AB146" i="3" s="1"/>
  <c r="AC150" i="3"/>
  <c r="AD150" i="3" s="1"/>
  <c r="Q210" i="3"/>
  <c r="S151" i="3"/>
  <c r="T151" i="3" s="1"/>
  <c r="S143" i="3"/>
  <c r="T143" i="3" s="1"/>
  <c r="U210" i="3"/>
  <c r="W151" i="3"/>
  <c r="X151" i="3" s="1"/>
  <c r="W143" i="3"/>
  <c r="X143" i="3" s="1"/>
  <c r="Y147" i="3"/>
  <c r="Z147" i="3" s="1"/>
  <c r="AA151" i="3"/>
  <c r="AB151" i="3" s="1"/>
  <c r="AA143" i="3"/>
  <c r="AB143" i="3" s="1"/>
  <c r="AC147" i="3"/>
  <c r="AD147" i="3" s="1"/>
  <c r="AC145" i="3"/>
  <c r="AD145" i="3" s="1"/>
  <c r="Q146" i="3"/>
  <c r="R146" i="3" s="1"/>
  <c r="S150" i="3"/>
  <c r="T150" i="3" s="1"/>
  <c r="S142" i="3"/>
  <c r="T142" i="3" s="1"/>
  <c r="U146" i="3"/>
  <c r="V146" i="3" s="1"/>
  <c r="W150" i="3"/>
  <c r="X150" i="3" s="1"/>
  <c r="W142" i="3"/>
  <c r="X142" i="3" s="1"/>
  <c r="X205" i="3" s="1"/>
  <c r="Y146" i="3"/>
  <c r="Z146" i="3" s="1"/>
  <c r="AA150" i="3"/>
  <c r="AB150" i="3" s="1"/>
  <c r="AA142" i="3"/>
  <c r="AB142" i="3" s="1"/>
  <c r="AC146" i="3"/>
  <c r="AD146" i="3" s="1"/>
  <c r="AD209" i="3" s="1"/>
  <c r="C152" i="3"/>
  <c r="D152" i="3" s="1"/>
  <c r="C148" i="3"/>
  <c r="D148" i="3" s="1"/>
  <c r="C146" i="3"/>
  <c r="D146" i="3" s="1"/>
  <c r="C142" i="3"/>
  <c r="D142" i="3" s="1"/>
  <c r="C153" i="3"/>
  <c r="D153" i="3" s="1"/>
  <c r="C151" i="3"/>
  <c r="D151" i="3" s="1"/>
  <c r="C149" i="3"/>
  <c r="D149" i="3" s="1"/>
  <c r="C147" i="3"/>
  <c r="D147" i="3" s="1"/>
  <c r="C145" i="3"/>
  <c r="D145" i="3" s="1"/>
  <c r="C143" i="3"/>
  <c r="D143" i="3" s="1"/>
  <c r="C150" i="3"/>
  <c r="D150" i="3" s="1"/>
  <c r="C144" i="3"/>
  <c r="D144" i="3" s="1"/>
  <c r="E151" i="3"/>
  <c r="F151" i="3" s="1"/>
  <c r="E149" i="3"/>
  <c r="F149" i="3" s="1"/>
  <c r="E147" i="3"/>
  <c r="F147" i="3" s="1"/>
  <c r="E145" i="3"/>
  <c r="F145" i="3" s="1"/>
  <c r="E143" i="3"/>
  <c r="F143" i="3" s="1"/>
  <c r="G152" i="3"/>
  <c r="H152" i="3" s="1"/>
  <c r="G150" i="3"/>
  <c r="H150" i="3" s="1"/>
  <c r="G148" i="3"/>
  <c r="H148" i="3" s="1"/>
  <c r="G146" i="3"/>
  <c r="H146" i="3" s="1"/>
  <c r="G144" i="3"/>
  <c r="H144" i="3" s="1"/>
  <c r="G142" i="3"/>
  <c r="H142" i="3" s="1"/>
  <c r="I152" i="3"/>
  <c r="J152" i="3" s="1"/>
  <c r="I150" i="3"/>
  <c r="J150" i="3" s="1"/>
  <c r="I148" i="3"/>
  <c r="J148" i="3" s="1"/>
  <c r="I146" i="3"/>
  <c r="J146" i="3" s="1"/>
  <c r="I144" i="3"/>
  <c r="J144" i="3" s="1"/>
  <c r="I142" i="3"/>
  <c r="J142" i="3" s="1"/>
  <c r="K152" i="3"/>
  <c r="L152" i="3" s="1"/>
  <c r="K150" i="3"/>
  <c r="L150" i="3" s="1"/>
  <c r="K148" i="3"/>
  <c r="L148" i="3" s="1"/>
  <c r="K146" i="3"/>
  <c r="L146" i="3" s="1"/>
  <c r="K144" i="3"/>
  <c r="L144" i="3" s="1"/>
  <c r="K142" i="3"/>
  <c r="L142" i="3" s="1"/>
  <c r="M152" i="3"/>
  <c r="N152" i="3" s="1"/>
  <c r="M150" i="3"/>
  <c r="N150" i="3" s="1"/>
  <c r="M148" i="3"/>
  <c r="N148" i="3" s="1"/>
  <c r="M146" i="3"/>
  <c r="N146" i="3" s="1"/>
  <c r="M144" i="3"/>
  <c r="N144" i="3" s="1"/>
  <c r="M142" i="3"/>
  <c r="N142" i="3" s="1"/>
  <c r="O152" i="3"/>
  <c r="P152" i="3" s="1"/>
  <c r="O150" i="3"/>
  <c r="P150" i="3" s="1"/>
  <c r="O148" i="3"/>
  <c r="P148" i="3" s="1"/>
  <c r="O146" i="3"/>
  <c r="P146" i="3" s="1"/>
  <c r="O144" i="3"/>
  <c r="P144" i="3" s="1"/>
  <c r="O142" i="3"/>
  <c r="P142" i="3" s="1"/>
  <c r="E152" i="3"/>
  <c r="F152" i="3" s="1"/>
  <c r="E150" i="3"/>
  <c r="F150" i="3" s="1"/>
  <c r="E148" i="3"/>
  <c r="F148" i="3" s="1"/>
  <c r="E146" i="3"/>
  <c r="F146" i="3" s="1"/>
  <c r="E144" i="3"/>
  <c r="F144" i="3" s="1"/>
  <c r="E142" i="3"/>
  <c r="F142" i="3" s="1"/>
  <c r="G153" i="3"/>
  <c r="H153" i="3" s="1"/>
  <c r="G151" i="3"/>
  <c r="H151" i="3" s="1"/>
  <c r="G149" i="3"/>
  <c r="H149" i="3" s="1"/>
  <c r="G147" i="3"/>
  <c r="H147" i="3" s="1"/>
  <c r="G145" i="3"/>
  <c r="H145" i="3" s="1"/>
  <c r="G143" i="3"/>
  <c r="H143" i="3" s="1"/>
  <c r="I153" i="3"/>
  <c r="J153" i="3" s="1"/>
  <c r="I151" i="3"/>
  <c r="J151" i="3" s="1"/>
  <c r="I149" i="3"/>
  <c r="J149" i="3" s="1"/>
  <c r="I147" i="3"/>
  <c r="J147" i="3" s="1"/>
  <c r="I145" i="3"/>
  <c r="J145" i="3" s="1"/>
  <c r="I143" i="3"/>
  <c r="J143" i="3" s="1"/>
  <c r="K151" i="3"/>
  <c r="L151" i="3" s="1"/>
  <c r="K149" i="3"/>
  <c r="L149" i="3" s="1"/>
  <c r="K147" i="3"/>
  <c r="L147" i="3" s="1"/>
  <c r="K145" i="3"/>
  <c r="L145" i="3" s="1"/>
  <c r="K143" i="3"/>
  <c r="L143" i="3" s="1"/>
  <c r="M151" i="3"/>
  <c r="N151" i="3" s="1"/>
  <c r="M149" i="3"/>
  <c r="N149" i="3" s="1"/>
  <c r="M147" i="3"/>
  <c r="N147" i="3" s="1"/>
  <c r="M145" i="3"/>
  <c r="N145" i="3" s="1"/>
  <c r="M143" i="3"/>
  <c r="N143" i="3" s="1"/>
  <c r="O153" i="3"/>
  <c r="P153" i="3" s="1"/>
  <c r="O151" i="3"/>
  <c r="P151" i="3" s="1"/>
  <c r="O149" i="3"/>
  <c r="P149" i="3" s="1"/>
  <c r="O147" i="3"/>
  <c r="P147" i="3" s="1"/>
  <c r="O145" i="3"/>
  <c r="P145" i="3" s="1"/>
  <c r="O143" i="3"/>
  <c r="P143" i="3" s="1"/>
  <c r="Y214" i="3"/>
  <c r="AA212" i="3"/>
  <c r="M209" i="3"/>
  <c r="AA211" i="3"/>
  <c r="AA147" i="3"/>
  <c r="AB147" i="3" s="1"/>
  <c r="I212" i="3"/>
  <c r="M208" i="3"/>
  <c r="Q206" i="3"/>
  <c r="O215" i="3"/>
  <c r="S212" i="3"/>
  <c r="AC210" i="3"/>
  <c r="K210" i="3"/>
  <c r="O214" i="3"/>
  <c r="S211" i="3"/>
  <c r="AC209" i="3"/>
  <c r="U147" i="3"/>
  <c r="V147" i="3" s="1"/>
  <c r="K209" i="3"/>
  <c r="O207" i="3"/>
  <c r="Y213" i="3"/>
  <c r="M216" i="3"/>
  <c r="O206" i="3"/>
  <c r="Y206" i="3"/>
  <c r="Q214" i="3"/>
  <c r="Y205" i="3"/>
  <c r="Q213" i="3"/>
  <c r="I211" i="3"/>
  <c r="Q205" i="3"/>
  <c r="Q147" i="3"/>
  <c r="R147" i="3" s="1"/>
  <c r="I210" i="3"/>
  <c r="K216" i="3"/>
  <c r="K208" i="3"/>
  <c r="M215" i="3"/>
  <c r="M207" i="3"/>
  <c r="O213" i="3"/>
  <c r="O205" i="3"/>
  <c r="Q212" i="3"/>
  <c r="S210" i="3"/>
  <c r="U216" i="3"/>
  <c r="U208" i="3"/>
  <c r="W214" i="3"/>
  <c r="W206" i="3"/>
  <c r="Y212" i="3"/>
  <c r="AC216" i="3"/>
  <c r="AC208" i="3"/>
  <c r="W216" i="3"/>
  <c r="W207" i="3"/>
  <c r="I209" i="3"/>
  <c r="K215" i="3"/>
  <c r="K207" i="3"/>
  <c r="M214" i="3"/>
  <c r="M206" i="3"/>
  <c r="O212" i="3"/>
  <c r="Q211" i="3"/>
  <c r="S209" i="3"/>
  <c r="U215" i="3"/>
  <c r="U207" i="3"/>
  <c r="W213" i="3"/>
  <c r="W205" i="3"/>
  <c r="Y211" i="3"/>
  <c r="AA209" i="3"/>
  <c r="AC215" i="3"/>
  <c r="AC207" i="3"/>
  <c r="U209" i="3"/>
  <c r="W215" i="3"/>
  <c r="I216" i="3"/>
  <c r="I208" i="3"/>
  <c r="K214" i="3"/>
  <c r="K206" i="3"/>
  <c r="M213" i="3"/>
  <c r="M205" i="3"/>
  <c r="O211" i="3"/>
  <c r="S216" i="3"/>
  <c r="S208" i="3"/>
  <c r="U214" i="3"/>
  <c r="U206" i="3"/>
  <c r="W212" i="3"/>
  <c r="Y210" i="3"/>
  <c r="AA216" i="3"/>
  <c r="AA208" i="3"/>
  <c r="AC214" i="3"/>
  <c r="AC206" i="3"/>
  <c r="I215" i="3"/>
  <c r="I207" i="3"/>
  <c r="K213" i="3"/>
  <c r="K205" i="3"/>
  <c r="M212" i="3"/>
  <c r="O210" i="3"/>
  <c r="Q209" i="3"/>
  <c r="S215" i="3"/>
  <c r="S207" i="3"/>
  <c r="U213" i="3"/>
  <c r="U205" i="3"/>
  <c r="W211" i="3"/>
  <c r="Y209" i="3"/>
  <c r="AA215" i="3"/>
  <c r="AA207" i="3"/>
  <c r="AC213" i="3"/>
  <c r="AC205" i="3"/>
  <c r="I214" i="3"/>
  <c r="I206" i="3"/>
  <c r="K212" i="3"/>
  <c r="M211" i="3"/>
  <c r="O209" i="3"/>
  <c r="Q216" i="3"/>
  <c r="Q208" i="3"/>
  <c r="S214" i="3"/>
  <c r="S206" i="3"/>
  <c r="U212" i="3"/>
  <c r="W210" i="3"/>
  <c r="Y216" i="3"/>
  <c r="Y208" i="3"/>
  <c r="AA214" i="3"/>
  <c r="AA206" i="3"/>
  <c r="AC212" i="3"/>
  <c r="W208" i="3"/>
  <c r="I213" i="3"/>
  <c r="I205" i="3"/>
  <c r="K211" i="3"/>
  <c r="M210" i="3"/>
  <c r="O216" i="3"/>
  <c r="O208" i="3"/>
  <c r="Q215" i="3"/>
  <c r="Q207" i="3"/>
  <c r="S213" i="3"/>
  <c r="S205" i="3"/>
  <c r="U211" i="3"/>
  <c r="W209" i="3"/>
  <c r="Y215" i="3"/>
  <c r="Y207" i="3"/>
  <c r="AA213" i="3"/>
  <c r="AA205" i="3"/>
  <c r="AC211" i="3"/>
  <c r="G216" i="3"/>
  <c r="G214" i="3"/>
  <c r="G206" i="3"/>
  <c r="G210" i="3"/>
  <c r="G208" i="3"/>
  <c r="G207" i="3"/>
  <c r="G215" i="3"/>
  <c r="G209" i="3"/>
  <c r="G213" i="3"/>
  <c r="G205" i="3"/>
  <c r="E213" i="3"/>
  <c r="G212" i="3"/>
  <c r="E205" i="3"/>
  <c r="G211" i="3"/>
  <c r="E212" i="3"/>
  <c r="E211" i="3"/>
  <c r="E210" i="3"/>
  <c r="E209" i="3"/>
  <c r="E208" i="3"/>
  <c r="E216" i="3"/>
  <c r="E215" i="3"/>
  <c r="E207" i="3"/>
  <c r="E214" i="3"/>
  <c r="E206" i="3"/>
  <c r="C209" i="3"/>
  <c r="C206" i="3"/>
  <c r="C210" i="3"/>
  <c r="C214" i="3"/>
  <c r="C212" i="3"/>
  <c r="C211" i="3"/>
  <c r="C216" i="3"/>
  <c r="C208" i="3"/>
  <c r="C215" i="3"/>
  <c r="C207" i="3"/>
  <c r="C213" i="3"/>
  <c r="C205" i="3"/>
  <c r="N27" i="3"/>
  <c r="N23" i="3"/>
  <c r="N22" i="3"/>
  <c r="N21" i="3"/>
  <c r="N20" i="3"/>
  <c r="L39" i="3"/>
  <c r="Z216" i="3" l="1"/>
  <c r="D216" i="3"/>
  <c r="F153" i="3"/>
  <c r="F216" i="3" s="1"/>
  <c r="N153" i="3"/>
  <c r="N216" i="3" s="1"/>
  <c r="AD216" i="3"/>
  <c r="V208" i="3"/>
  <c r="R208" i="3"/>
  <c r="T213" i="3"/>
  <c r="AB206" i="3"/>
  <c r="X214" i="3"/>
  <c r="V205" i="3"/>
  <c r="AB207" i="3"/>
  <c r="X215" i="3"/>
  <c r="R211" i="3"/>
  <c r="T209" i="3"/>
  <c r="AD212" i="3"/>
  <c r="X208" i="3"/>
  <c r="T216" i="3"/>
  <c r="T212" i="3"/>
  <c r="Z206" i="3"/>
  <c r="V214" i="3"/>
  <c r="AD207" i="3"/>
  <c r="Z215" i="3"/>
  <c r="T211" i="3"/>
  <c r="Z209" i="3"/>
  <c r="T205" i="3"/>
  <c r="AD210" i="3"/>
  <c r="X206" i="3"/>
  <c r="T214" i="3"/>
  <c r="Z213" i="3"/>
  <c r="AD211" i="3"/>
  <c r="X207" i="3"/>
  <c r="T215" i="3"/>
  <c r="X209" i="3"/>
  <c r="V216" i="3"/>
  <c r="Z212" i="3"/>
  <c r="T208" i="3"/>
  <c r="X212" i="3"/>
  <c r="AB210" i="3"/>
  <c r="V206" i="3"/>
  <c r="R214" i="3"/>
  <c r="Z207" i="3"/>
  <c r="V215" i="3"/>
  <c r="R210" i="3"/>
  <c r="AD206" i="3"/>
  <c r="Z214" i="3"/>
  <c r="T210" i="3"/>
  <c r="AD215" i="3"/>
  <c r="X211" i="3"/>
  <c r="R207" i="3"/>
  <c r="AB205" i="3"/>
  <c r="X213" i="3"/>
  <c r="R209" i="3"/>
  <c r="AB214" i="3"/>
  <c r="V210" i="3"/>
  <c r="AD213" i="3"/>
  <c r="V213" i="3"/>
  <c r="AB215" i="3"/>
  <c r="V211" i="3"/>
  <c r="AD205" i="3"/>
  <c r="R213" i="3"/>
  <c r="AB208" i="3"/>
  <c r="X216" i="3"/>
  <c r="R212" i="3"/>
  <c r="AB216" i="3"/>
  <c r="AB213" i="3"/>
  <c r="V209" i="3"/>
  <c r="AD208" i="3"/>
  <c r="Z210" i="3"/>
  <c r="T206" i="3"/>
  <c r="AB209" i="3"/>
  <c r="R205" i="3"/>
  <c r="Z211" i="3"/>
  <c r="T207" i="3"/>
  <c r="Z205" i="3"/>
  <c r="AB212" i="3"/>
  <c r="V212" i="3"/>
  <c r="Z208" i="3"/>
  <c r="AD214" i="3"/>
  <c r="X210" i="3"/>
  <c r="R206" i="3"/>
  <c r="AB211" i="3"/>
  <c r="V207" i="3"/>
  <c r="R215" i="3"/>
  <c r="N207" i="3"/>
  <c r="N209" i="3"/>
  <c r="D207" i="3"/>
  <c r="D213" i="3"/>
  <c r="D206" i="3"/>
  <c r="D208" i="3"/>
  <c r="D205" i="3"/>
  <c r="D210" i="3"/>
  <c r="D212" i="3"/>
  <c r="D214" i="3"/>
  <c r="D209" i="3"/>
  <c r="D211" i="3"/>
  <c r="D215" i="3"/>
  <c r="N208" i="3"/>
  <c r="N210" i="3"/>
  <c r="P206" i="3"/>
  <c r="P208" i="3"/>
  <c r="P210" i="3"/>
  <c r="P212" i="3"/>
  <c r="P214" i="3"/>
  <c r="P216" i="3"/>
  <c r="N206" i="3"/>
  <c r="N212" i="3"/>
  <c r="L206" i="3"/>
  <c r="L208" i="3"/>
  <c r="L210" i="3"/>
  <c r="L212" i="3"/>
  <c r="L214" i="3"/>
  <c r="J206" i="3"/>
  <c r="J208" i="3"/>
  <c r="J210" i="3"/>
  <c r="J212" i="3"/>
  <c r="J214" i="3"/>
  <c r="J216" i="3"/>
  <c r="H206" i="3"/>
  <c r="H208" i="3"/>
  <c r="H210" i="3"/>
  <c r="H212" i="3"/>
  <c r="H214" i="3"/>
  <c r="H216" i="3"/>
  <c r="F205" i="3"/>
  <c r="F207" i="3"/>
  <c r="F209" i="3"/>
  <c r="F211" i="3"/>
  <c r="F213" i="3"/>
  <c r="F215" i="3"/>
  <c r="P205" i="3"/>
  <c r="P207" i="3"/>
  <c r="P209" i="3"/>
  <c r="P211" i="3"/>
  <c r="P213" i="3"/>
  <c r="P215" i="3"/>
  <c r="N205" i="3"/>
  <c r="N211" i="3"/>
  <c r="N213" i="3"/>
  <c r="N215" i="3"/>
  <c r="L205" i="3"/>
  <c r="L207" i="3"/>
  <c r="L209" i="3"/>
  <c r="L211" i="3"/>
  <c r="L213" i="3"/>
  <c r="L215" i="3"/>
  <c r="J205" i="3"/>
  <c r="J207" i="3"/>
  <c r="J209" i="3"/>
  <c r="J211" i="3"/>
  <c r="J213" i="3"/>
  <c r="J215" i="3"/>
  <c r="H205" i="3"/>
  <c r="H207" i="3"/>
  <c r="H209" i="3"/>
  <c r="H211" i="3"/>
  <c r="H213" i="3"/>
  <c r="H215" i="3"/>
  <c r="F206" i="3"/>
  <c r="F208" i="3"/>
  <c r="F210" i="3"/>
  <c r="F212" i="3"/>
  <c r="N214" i="3"/>
  <c r="F214" i="3"/>
  <c r="AC114" i="3"/>
  <c r="AD114" i="3" s="1"/>
  <c r="AC115" i="3"/>
  <c r="AD115" i="3" s="1"/>
  <c r="AC116" i="3"/>
  <c r="AD116" i="3" s="1"/>
  <c r="AC117" i="3"/>
  <c r="AD117" i="3" s="1"/>
  <c r="AC118" i="3"/>
  <c r="AD118" i="3" s="1"/>
  <c r="AC119" i="3"/>
  <c r="AD119" i="3" s="1"/>
  <c r="AC120" i="3"/>
  <c r="AD120" i="3" s="1"/>
  <c r="AC121" i="3"/>
  <c r="AD121" i="3" s="1"/>
  <c r="AC122" i="3"/>
  <c r="AD122" i="3" s="1"/>
  <c r="AC123" i="3"/>
  <c r="AD123" i="3" s="1"/>
  <c r="AC124" i="3"/>
  <c r="AD124" i="3" s="1"/>
  <c r="AA114" i="3"/>
  <c r="AB114" i="3" s="1"/>
  <c r="AA115" i="3"/>
  <c r="AB115" i="3" s="1"/>
  <c r="AA116" i="3"/>
  <c r="AB116" i="3" s="1"/>
  <c r="AA117" i="3"/>
  <c r="AB117" i="3" s="1"/>
  <c r="AA118" i="3"/>
  <c r="AB118" i="3" s="1"/>
  <c r="AA119" i="3"/>
  <c r="AB119" i="3" s="1"/>
  <c r="AA120" i="3"/>
  <c r="AB120" i="3" s="1"/>
  <c r="AA121" i="3"/>
  <c r="AB121" i="3" s="1"/>
  <c r="AA122" i="3"/>
  <c r="AB122" i="3" s="1"/>
  <c r="AA123" i="3"/>
  <c r="AB123" i="3" s="1"/>
  <c r="AA124" i="3"/>
  <c r="Y114" i="3"/>
  <c r="Z114" i="3" s="1"/>
  <c r="Y115" i="3"/>
  <c r="Z115" i="3" s="1"/>
  <c r="Y116" i="3"/>
  <c r="Z116" i="3" s="1"/>
  <c r="Y117" i="3"/>
  <c r="Z117" i="3" s="1"/>
  <c r="Y118" i="3"/>
  <c r="Z118" i="3" s="1"/>
  <c r="Y119" i="3"/>
  <c r="Z119" i="3" s="1"/>
  <c r="Y120" i="3"/>
  <c r="Z120" i="3" s="1"/>
  <c r="Y121" i="3"/>
  <c r="Z121" i="3" s="1"/>
  <c r="Y122" i="3"/>
  <c r="Z122" i="3" s="1"/>
  <c r="Y123" i="3"/>
  <c r="Z123" i="3" s="1"/>
  <c r="Y124" i="3"/>
  <c r="Z124" i="3" s="1"/>
  <c r="W114" i="3"/>
  <c r="X114" i="3" s="1"/>
  <c r="W115" i="3"/>
  <c r="X115" i="3" s="1"/>
  <c r="W116" i="3"/>
  <c r="X116" i="3" s="1"/>
  <c r="W117" i="3"/>
  <c r="X117" i="3" s="1"/>
  <c r="W118" i="3"/>
  <c r="X118" i="3" s="1"/>
  <c r="W119" i="3"/>
  <c r="X119" i="3" s="1"/>
  <c r="W120" i="3"/>
  <c r="X120" i="3" s="1"/>
  <c r="W121" i="3"/>
  <c r="X121" i="3" s="1"/>
  <c r="W122" i="3"/>
  <c r="X122" i="3" s="1"/>
  <c r="W123" i="3"/>
  <c r="X123" i="3" s="1"/>
  <c r="W124" i="3"/>
  <c r="U114" i="3"/>
  <c r="V114" i="3" s="1"/>
  <c r="U115" i="3"/>
  <c r="V115" i="3" s="1"/>
  <c r="U116" i="3"/>
  <c r="V116" i="3" s="1"/>
  <c r="U117" i="3"/>
  <c r="V117" i="3" s="1"/>
  <c r="U118" i="3"/>
  <c r="V118" i="3" s="1"/>
  <c r="U119" i="3"/>
  <c r="V119" i="3" s="1"/>
  <c r="U120" i="3"/>
  <c r="V120" i="3" s="1"/>
  <c r="U121" i="3"/>
  <c r="V121" i="3" s="1"/>
  <c r="U122" i="3"/>
  <c r="V122" i="3" s="1"/>
  <c r="U123" i="3"/>
  <c r="V123" i="3" s="1"/>
  <c r="U124" i="3"/>
  <c r="S114" i="3"/>
  <c r="T114" i="3" s="1"/>
  <c r="S115" i="3"/>
  <c r="T115" i="3" s="1"/>
  <c r="S116" i="3"/>
  <c r="T116" i="3" s="1"/>
  <c r="S117" i="3"/>
  <c r="T117" i="3" s="1"/>
  <c r="S118" i="3"/>
  <c r="T118" i="3" s="1"/>
  <c r="S119" i="3"/>
  <c r="T119" i="3" s="1"/>
  <c r="S120" i="3"/>
  <c r="T120" i="3" s="1"/>
  <c r="S121" i="3"/>
  <c r="T121" i="3" s="1"/>
  <c r="S122" i="3"/>
  <c r="T122" i="3" s="1"/>
  <c r="S123" i="3"/>
  <c r="T123" i="3" s="1"/>
  <c r="S124" i="3"/>
  <c r="T124" i="3" s="1"/>
  <c r="Q114" i="3"/>
  <c r="R114" i="3" s="1"/>
  <c r="Q115" i="3"/>
  <c r="R115" i="3" s="1"/>
  <c r="Q116" i="3"/>
  <c r="R116" i="3" s="1"/>
  <c r="Q117" i="3"/>
  <c r="R117" i="3" s="1"/>
  <c r="Q118" i="3"/>
  <c r="R118" i="3" s="1"/>
  <c r="Q119" i="3"/>
  <c r="R119" i="3" s="1"/>
  <c r="Q120" i="3"/>
  <c r="R120" i="3" s="1"/>
  <c r="Q121" i="3"/>
  <c r="R121" i="3" s="1"/>
  <c r="Q122" i="3"/>
  <c r="R122" i="3" s="1"/>
  <c r="Q123" i="3"/>
  <c r="R123" i="3" s="1"/>
  <c r="Q124" i="3"/>
  <c r="R124" i="3" s="1"/>
  <c r="O114" i="3"/>
  <c r="P114" i="3" s="1"/>
  <c r="O115" i="3"/>
  <c r="P115" i="3" s="1"/>
  <c r="O116" i="3"/>
  <c r="P116" i="3" s="1"/>
  <c r="O117" i="3"/>
  <c r="P117" i="3" s="1"/>
  <c r="O118" i="3"/>
  <c r="P118" i="3" s="1"/>
  <c r="O119" i="3"/>
  <c r="P119" i="3" s="1"/>
  <c r="O120" i="3"/>
  <c r="P120" i="3" s="1"/>
  <c r="O121" i="3"/>
  <c r="P121" i="3" s="1"/>
  <c r="O122" i="3"/>
  <c r="P122" i="3" s="1"/>
  <c r="O123" i="3"/>
  <c r="P123" i="3" s="1"/>
  <c r="K114" i="3"/>
  <c r="L114" i="3" s="1"/>
  <c r="K115" i="3"/>
  <c r="L115" i="3" s="1"/>
  <c r="K116" i="3"/>
  <c r="L116" i="3" s="1"/>
  <c r="K117" i="3"/>
  <c r="L117" i="3" s="1"/>
  <c r="K118" i="3"/>
  <c r="L118" i="3" s="1"/>
  <c r="K119" i="3"/>
  <c r="L119" i="3" s="1"/>
  <c r="K120" i="3"/>
  <c r="L120" i="3" s="1"/>
  <c r="K121" i="3"/>
  <c r="L121" i="3" s="1"/>
  <c r="K122" i="3"/>
  <c r="L122" i="3" s="1"/>
  <c r="K123" i="3"/>
  <c r="L123" i="3" s="1"/>
  <c r="K124" i="3"/>
  <c r="L124" i="3" s="1"/>
  <c r="I114" i="3"/>
  <c r="J114" i="3" s="1"/>
  <c r="I115" i="3"/>
  <c r="J115" i="3" s="1"/>
  <c r="I116" i="3"/>
  <c r="J116" i="3" s="1"/>
  <c r="I117" i="3"/>
  <c r="J117" i="3" s="1"/>
  <c r="I118" i="3"/>
  <c r="J118" i="3" s="1"/>
  <c r="I119" i="3"/>
  <c r="J119" i="3" s="1"/>
  <c r="I120" i="3"/>
  <c r="J120" i="3" s="1"/>
  <c r="I121" i="3"/>
  <c r="J121" i="3" s="1"/>
  <c r="I122" i="3"/>
  <c r="J122" i="3" s="1"/>
  <c r="I123" i="3"/>
  <c r="J123" i="3" s="1"/>
  <c r="I124" i="3"/>
  <c r="G114" i="3"/>
  <c r="H114" i="3" s="1"/>
  <c r="G115" i="3"/>
  <c r="H115" i="3" s="1"/>
  <c r="G116" i="3"/>
  <c r="H116" i="3" s="1"/>
  <c r="G117" i="3"/>
  <c r="H117" i="3" s="1"/>
  <c r="G118" i="3"/>
  <c r="H118" i="3" s="1"/>
  <c r="G119" i="3"/>
  <c r="H119" i="3" s="1"/>
  <c r="G120" i="3"/>
  <c r="H120" i="3" s="1"/>
  <c r="G121" i="3"/>
  <c r="H121" i="3" s="1"/>
  <c r="G122" i="3"/>
  <c r="H122" i="3" s="1"/>
  <c r="G123" i="3"/>
  <c r="H123" i="3" s="1"/>
  <c r="G124" i="3"/>
  <c r="E114" i="3"/>
  <c r="F114" i="3" s="1"/>
  <c r="E115" i="3"/>
  <c r="F115" i="3" s="1"/>
  <c r="E116" i="3"/>
  <c r="F116" i="3" s="1"/>
  <c r="E117" i="3"/>
  <c r="F117" i="3" s="1"/>
  <c r="E118" i="3"/>
  <c r="F118" i="3" s="1"/>
  <c r="E119" i="3"/>
  <c r="F119" i="3" s="1"/>
  <c r="E120" i="3"/>
  <c r="F120" i="3" s="1"/>
  <c r="E121" i="3"/>
  <c r="F121" i="3" s="1"/>
  <c r="E122" i="3"/>
  <c r="F122" i="3" s="1"/>
  <c r="E123" i="3"/>
  <c r="F123" i="3" s="1"/>
  <c r="E124" i="3"/>
  <c r="F124" i="3" s="1"/>
  <c r="C113" i="3"/>
  <c r="D113" i="3" s="1"/>
  <c r="C114" i="3"/>
  <c r="D114" i="3" s="1"/>
  <c r="C115" i="3"/>
  <c r="D115" i="3" s="1"/>
  <c r="C116" i="3"/>
  <c r="D116" i="3" s="1"/>
  <c r="C117" i="3"/>
  <c r="D117" i="3" s="1"/>
  <c r="C118" i="3"/>
  <c r="D118" i="3" s="1"/>
  <c r="C119" i="3"/>
  <c r="D119" i="3" s="1"/>
  <c r="C120" i="3"/>
  <c r="D120" i="3" s="1"/>
  <c r="C121" i="3"/>
  <c r="D121" i="3" s="1"/>
  <c r="C122" i="3"/>
  <c r="D122" i="3" s="1"/>
  <c r="C123" i="3"/>
  <c r="D123" i="3" s="1"/>
  <c r="C124" i="3"/>
  <c r="D124" i="3" s="1"/>
  <c r="M123" i="3"/>
  <c r="N123" i="3" s="1"/>
  <c r="M124" i="3"/>
  <c r="N124" i="3" s="1"/>
  <c r="M114" i="3"/>
  <c r="N114" i="3" s="1"/>
  <c r="M115" i="3"/>
  <c r="N115" i="3" s="1"/>
  <c r="M116" i="3"/>
  <c r="N116" i="3" s="1"/>
  <c r="M117" i="3"/>
  <c r="N117" i="3" s="1"/>
  <c r="M118" i="3"/>
  <c r="N118" i="3" s="1"/>
  <c r="M119" i="3"/>
  <c r="N119" i="3" s="1"/>
  <c r="M120" i="3"/>
  <c r="N120" i="3" s="1"/>
  <c r="M121" i="3"/>
  <c r="N121" i="3" s="1"/>
  <c r="M122" i="3"/>
  <c r="N122" i="3" s="1"/>
  <c r="AC72" i="3"/>
  <c r="AD72" i="3" s="1"/>
  <c r="AC73" i="3"/>
  <c r="AD73" i="3" s="1"/>
  <c r="AC74" i="3"/>
  <c r="AD74" i="3" s="1"/>
  <c r="AA72" i="3"/>
  <c r="AB72" i="3" s="1"/>
  <c r="AA73" i="3"/>
  <c r="AB73" i="3" s="1"/>
  <c r="AA74" i="3"/>
  <c r="AB74" i="3" s="1"/>
  <c r="Y72" i="3"/>
  <c r="Z72" i="3" s="1"/>
  <c r="Y73" i="3"/>
  <c r="Z73" i="3" s="1"/>
  <c r="Y74" i="3"/>
  <c r="Z74" i="3" s="1"/>
  <c r="W72" i="3"/>
  <c r="X72" i="3" s="1"/>
  <c r="W73" i="3"/>
  <c r="X73" i="3" s="1"/>
  <c r="W74" i="3"/>
  <c r="X74" i="3" s="1"/>
  <c r="U72" i="3"/>
  <c r="V72" i="3" s="1"/>
  <c r="U73" i="3"/>
  <c r="V73" i="3" s="1"/>
  <c r="U74" i="3"/>
  <c r="V74" i="3" s="1"/>
  <c r="S72" i="3"/>
  <c r="T72" i="3" s="1"/>
  <c r="S73" i="3"/>
  <c r="T73" i="3" s="1"/>
  <c r="S74" i="3"/>
  <c r="T74" i="3" s="1"/>
  <c r="Q72" i="3"/>
  <c r="R72" i="3" s="1"/>
  <c r="Q73" i="3"/>
  <c r="R73" i="3" s="1"/>
  <c r="Q74" i="3"/>
  <c r="R74" i="3" s="1"/>
  <c r="O72" i="3"/>
  <c r="P72" i="3" s="1"/>
  <c r="O73" i="3"/>
  <c r="P73" i="3" s="1"/>
  <c r="O74" i="3"/>
  <c r="P74" i="3" s="1"/>
  <c r="M72" i="3"/>
  <c r="N72" i="3" s="1"/>
  <c r="M73" i="3"/>
  <c r="N73" i="3" s="1"/>
  <c r="M74" i="3"/>
  <c r="N74" i="3" s="1"/>
  <c r="K72" i="3"/>
  <c r="L72" i="3" s="1"/>
  <c r="K73" i="3"/>
  <c r="L73" i="3" s="1"/>
  <c r="K74" i="3"/>
  <c r="L74" i="3" s="1"/>
  <c r="I72" i="3"/>
  <c r="J72" i="3" s="1"/>
  <c r="I73" i="3"/>
  <c r="J73" i="3" s="1"/>
  <c r="I74" i="3"/>
  <c r="J74" i="3" s="1"/>
  <c r="C70" i="3"/>
  <c r="D70" i="3" s="1"/>
  <c r="C71" i="3"/>
  <c r="D71" i="3" s="1"/>
  <c r="C72" i="3"/>
  <c r="C73" i="3"/>
  <c r="D73" i="3" s="1"/>
  <c r="C74" i="3"/>
  <c r="D74" i="3" s="1"/>
  <c r="G72" i="3"/>
  <c r="H72" i="3" s="1"/>
  <c r="G73" i="3"/>
  <c r="H73" i="3" s="1"/>
  <c r="G74" i="3"/>
  <c r="H74" i="3" s="1"/>
  <c r="E72" i="3"/>
  <c r="F72" i="3" s="1"/>
  <c r="E73" i="3"/>
  <c r="F73" i="3" s="1"/>
  <c r="E74" i="3"/>
  <c r="F74" i="3" s="1"/>
  <c r="N51" i="3"/>
  <c r="N48" i="3"/>
  <c r="N47" i="3"/>
  <c r="N39" i="3"/>
  <c r="N37" i="3"/>
  <c r="N36" i="3"/>
  <c r="L48" i="3"/>
  <c r="L47" i="3"/>
  <c r="L41" i="3"/>
  <c r="L229" i="3" s="1"/>
  <c r="L38" i="3"/>
  <c r="AC102" i="3"/>
  <c r="AD102" i="3" s="1"/>
  <c r="AC103" i="3"/>
  <c r="AD103" i="3" s="1"/>
  <c r="AA102" i="3"/>
  <c r="AB102" i="3" s="1"/>
  <c r="AA103" i="3"/>
  <c r="AB103" i="3" s="1"/>
  <c r="Y102" i="3"/>
  <c r="Z102" i="3" s="1"/>
  <c r="Y103" i="3"/>
  <c r="Z103" i="3" s="1"/>
  <c r="W102" i="3"/>
  <c r="X102" i="3" s="1"/>
  <c r="W103" i="3"/>
  <c r="X103" i="3" s="1"/>
  <c r="U102" i="3"/>
  <c r="V102" i="3" s="1"/>
  <c r="U103" i="3"/>
  <c r="V103" i="3" s="1"/>
  <c r="S102" i="3"/>
  <c r="T102" i="3" s="1"/>
  <c r="S103" i="3"/>
  <c r="T103" i="3" s="1"/>
  <c r="Q102" i="3"/>
  <c r="R102" i="3" s="1"/>
  <c r="Q103" i="3"/>
  <c r="R103" i="3" s="1"/>
  <c r="O102" i="3"/>
  <c r="P102" i="3" s="1"/>
  <c r="O103" i="3"/>
  <c r="P103" i="3" s="1"/>
  <c r="M102" i="3"/>
  <c r="N102" i="3" s="1"/>
  <c r="M103" i="3"/>
  <c r="K102" i="3"/>
  <c r="L102" i="3" s="1"/>
  <c r="K103" i="3"/>
  <c r="I102" i="3"/>
  <c r="J102" i="3" s="1"/>
  <c r="I103" i="3"/>
  <c r="G102" i="3"/>
  <c r="H102" i="3" s="1"/>
  <c r="G103" i="3"/>
  <c r="H103" i="3" s="1"/>
  <c r="E102" i="3"/>
  <c r="F102" i="3" s="1"/>
  <c r="E103" i="3"/>
  <c r="F103" i="3" s="1"/>
  <c r="C102" i="3"/>
  <c r="D102" i="3" s="1"/>
  <c r="C103" i="3"/>
  <c r="D103" i="3" s="1"/>
  <c r="L36" i="3"/>
  <c r="L35" i="3"/>
  <c r="L33" i="3"/>
  <c r="L34" i="3"/>
  <c r="W186" i="3" l="1"/>
  <c r="X186" i="3" s="1"/>
  <c r="X124" i="3"/>
  <c r="M165" i="3"/>
  <c r="N103" i="3"/>
  <c r="J124" i="3"/>
  <c r="H124" i="3"/>
  <c r="K165" i="3"/>
  <c r="L165" i="3" s="1"/>
  <c r="L103" i="3"/>
  <c r="I165" i="3"/>
  <c r="J103" i="3"/>
  <c r="F75" i="3"/>
  <c r="D72" i="3"/>
  <c r="U176" i="3"/>
  <c r="V176" i="3" s="1"/>
  <c r="Q177" i="3"/>
  <c r="R177" i="3" s="1"/>
  <c r="U183" i="3"/>
  <c r="V183" i="3" s="1"/>
  <c r="W178" i="3"/>
  <c r="X178" i="3" s="1"/>
  <c r="AA176" i="3"/>
  <c r="AB176" i="3" s="1"/>
  <c r="AA165" i="3"/>
  <c r="AB165" i="3" s="1"/>
  <c r="S179" i="3"/>
  <c r="T179" i="3" s="1"/>
  <c r="AA183" i="3"/>
  <c r="AB183" i="3" s="1"/>
  <c r="S164" i="3"/>
  <c r="T164" i="3" s="1"/>
  <c r="AA164" i="3"/>
  <c r="AB164" i="3" s="1"/>
  <c r="S134" i="3"/>
  <c r="T134" i="3" s="1"/>
  <c r="Y135" i="3"/>
  <c r="Z135" i="3" s="1"/>
  <c r="Q183" i="3"/>
  <c r="R183" i="3" s="1"/>
  <c r="S186" i="3"/>
  <c r="T186" i="3" s="1"/>
  <c r="S178" i="3"/>
  <c r="T178" i="3" s="1"/>
  <c r="U181" i="3"/>
  <c r="V181" i="3" s="1"/>
  <c r="W184" i="3"/>
  <c r="X184" i="3" s="1"/>
  <c r="W176" i="3"/>
  <c r="X176" i="3" s="1"/>
  <c r="Y179" i="3"/>
  <c r="Z179" i="3" s="1"/>
  <c r="AA182" i="3"/>
  <c r="AB182" i="3" s="1"/>
  <c r="AC185" i="3"/>
  <c r="AD185" i="3" s="1"/>
  <c r="AC177" i="3"/>
  <c r="AD177" i="3" s="1"/>
  <c r="Q178" i="3"/>
  <c r="R178" i="3" s="1"/>
  <c r="AA185" i="3"/>
  <c r="AB185" i="3" s="1"/>
  <c r="W134" i="3"/>
  <c r="X134" i="3" s="1"/>
  <c r="W249" i="3"/>
  <c r="AA184" i="3"/>
  <c r="AB184" i="3" s="1"/>
  <c r="AC179" i="3"/>
  <c r="AD179" i="3" s="1"/>
  <c r="S165" i="3"/>
  <c r="T165" i="3" s="1"/>
  <c r="Y136" i="3"/>
  <c r="Z136" i="3" s="1"/>
  <c r="Q176" i="3"/>
  <c r="R176" i="3" s="1"/>
  <c r="Y180" i="3"/>
  <c r="Z180" i="3" s="1"/>
  <c r="U165" i="3"/>
  <c r="V165" i="3" s="1"/>
  <c r="AC165" i="3"/>
  <c r="AD165" i="3" s="1"/>
  <c r="U136" i="3"/>
  <c r="V136" i="3" s="1"/>
  <c r="Y134" i="3"/>
  <c r="Z134" i="3" s="1"/>
  <c r="Q182" i="3"/>
  <c r="R182" i="3" s="1"/>
  <c r="S185" i="3"/>
  <c r="T185" i="3" s="1"/>
  <c r="S177" i="3"/>
  <c r="T177" i="3" s="1"/>
  <c r="U180" i="3"/>
  <c r="V180" i="3" s="1"/>
  <c r="W183" i="3"/>
  <c r="X183" i="3" s="1"/>
  <c r="Y186" i="3"/>
  <c r="Z186" i="3" s="1"/>
  <c r="Y178" i="3"/>
  <c r="Z178" i="3" s="1"/>
  <c r="AA181" i="3"/>
  <c r="AB181" i="3" s="1"/>
  <c r="AC184" i="3"/>
  <c r="AD184" i="3" s="1"/>
  <c r="AC176" i="3"/>
  <c r="AD176" i="3" s="1"/>
  <c r="W135" i="3"/>
  <c r="X135" i="3" s="1"/>
  <c r="Q186" i="3"/>
  <c r="R186" i="3" s="1"/>
  <c r="W179" i="3"/>
  <c r="X179" i="3" s="1"/>
  <c r="U182" i="3"/>
  <c r="V182" i="3" s="1"/>
  <c r="AC178" i="3"/>
  <c r="AD178" i="3" s="1"/>
  <c r="Q181" i="3"/>
  <c r="R181" i="3" s="1"/>
  <c r="S184" i="3"/>
  <c r="T184" i="3" s="1"/>
  <c r="S176" i="3"/>
  <c r="T176" i="3" s="1"/>
  <c r="U179" i="3"/>
  <c r="V179" i="3" s="1"/>
  <c r="W182" i="3"/>
  <c r="X182" i="3" s="1"/>
  <c r="Y185" i="3"/>
  <c r="Z185" i="3" s="1"/>
  <c r="Y177" i="3"/>
  <c r="Z177" i="3" s="1"/>
  <c r="AA180" i="3"/>
  <c r="AB180" i="3" s="1"/>
  <c r="AC183" i="3"/>
  <c r="AD183" i="3" s="1"/>
  <c r="Q165" i="3"/>
  <c r="R165" i="3" s="1"/>
  <c r="Y165" i="3"/>
  <c r="Z165" i="3" s="1"/>
  <c r="U184" i="3"/>
  <c r="V184" i="3" s="1"/>
  <c r="AA177" i="3"/>
  <c r="AB177" i="3" s="1"/>
  <c r="Y164" i="3"/>
  <c r="Z164" i="3" s="1"/>
  <c r="AC135" i="3"/>
  <c r="AD135" i="3" s="1"/>
  <c r="S180" i="3"/>
  <c r="T180" i="3" s="1"/>
  <c r="Y181" i="3"/>
  <c r="Z181" i="3" s="1"/>
  <c r="S135" i="3"/>
  <c r="T135" i="3" s="1"/>
  <c r="W185" i="3"/>
  <c r="X185" i="3" s="1"/>
  <c r="U164" i="3"/>
  <c r="V164" i="3" s="1"/>
  <c r="W165" i="3"/>
  <c r="X165" i="3" s="1"/>
  <c r="Q136" i="3"/>
  <c r="R136" i="3" s="1"/>
  <c r="U134" i="3"/>
  <c r="V134" i="3" s="1"/>
  <c r="AA135" i="3"/>
  <c r="AB135" i="3" s="1"/>
  <c r="Q180" i="3"/>
  <c r="R180" i="3" s="1"/>
  <c r="S183" i="3"/>
  <c r="T183" i="3" s="1"/>
  <c r="U186" i="3"/>
  <c r="V186" i="3" s="1"/>
  <c r="V124" i="3"/>
  <c r="U178" i="3"/>
  <c r="V178" i="3" s="1"/>
  <c r="W181" i="3"/>
  <c r="X181" i="3" s="1"/>
  <c r="Y184" i="3"/>
  <c r="Z184" i="3" s="1"/>
  <c r="Y176" i="3"/>
  <c r="Z176" i="3" s="1"/>
  <c r="AA179" i="3"/>
  <c r="AB179" i="3" s="1"/>
  <c r="AC182" i="3"/>
  <c r="AD182" i="3" s="1"/>
  <c r="Q134" i="3"/>
  <c r="R134" i="3" s="1"/>
  <c r="AC136" i="3"/>
  <c r="AD136" i="3" s="1"/>
  <c r="S181" i="3"/>
  <c r="T181" i="3" s="1"/>
  <c r="Y182" i="3"/>
  <c r="Z182" i="3" s="1"/>
  <c r="AC180" i="3"/>
  <c r="AD180" i="3" s="1"/>
  <c r="Q164" i="3"/>
  <c r="R164" i="3" s="1"/>
  <c r="S136" i="3"/>
  <c r="T136" i="3" s="1"/>
  <c r="Q185" i="3"/>
  <c r="R185" i="3" s="1"/>
  <c r="AC134" i="3"/>
  <c r="AD134" i="3" s="1"/>
  <c r="Q184" i="3"/>
  <c r="R184" i="3" s="1"/>
  <c r="W177" i="3"/>
  <c r="X177" i="3" s="1"/>
  <c r="AC186" i="3"/>
  <c r="AD186" i="3" s="1"/>
  <c r="AC164" i="3"/>
  <c r="AD164" i="3" s="1"/>
  <c r="U135" i="3"/>
  <c r="V135" i="3" s="1"/>
  <c r="AA136" i="3"/>
  <c r="AB136" i="3" s="1"/>
  <c r="W164" i="3"/>
  <c r="X164" i="3" s="1"/>
  <c r="Q135" i="3"/>
  <c r="R135" i="3" s="1"/>
  <c r="W136" i="3"/>
  <c r="X136" i="3" s="1"/>
  <c r="AA134" i="3"/>
  <c r="AB134" i="3" s="1"/>
  <c r="Q179" i="3"/>
  <c r="R179" i="3" s="1"/>
  <c r="S182" i="3"/>
  <c r="T182" i="3" s="1"/>
  <c r="U185" i="3"/>
  <c r="V185" i="3" s="1"/>
  <c r="U177" i="3"/>
  <c r="V177" i="3" s="1"/>
  <c r="W180" i="3"/>
  <c r="X180" i="3" s="1"/>
  <c r="Y183" i="3"/>
  <c r="Z183" i="3" s="1"/>
  <c r="AA186" i="3"/>
  <c r="AB186" i="3" s="1"/>
  <c r="AB124" i="3"/>
  <c r="AA178" i="3"/>
  <c r="AB178" i="3" s="1"/>
  <c r="AC181" i="3"/>
  <c r="AD181" i="3" s="1"/>
  <c r="I136" i="3"/>
  <c r="J136" i="3" s="1"/>
  <c r="I134" i="3"/>
  <c r="J134" i="3" s="1"/>
  <c r="K135" i="3"/>
  <c r="L135" i="3" s="1"/>
  <c r="M136" i="3"/>
  <c r="N136" i="3" s="1"/>
  <c r="M134" i="3"/>
  <c r="N134" i="3" s="1"/>
  <c r="O135" i="3"/>
  <c r="P135" i="3" s="1"/>
  <c r="M183" i="3"/>
  <c r="N183" i="3" s="1"/>
  <c r="M181" i="3"/>
  <c r="N181" i="3" s="1"/>
  <c r="M179" i="3"/>
  <c r="N179" i="3" s="1"/>
  <c r="M177" i="3"/>
  <c r="N177" i="3" s="1"/>
  <c r="M186" i="3"/>
  <c r="N186" i="3" s="1"/>
  <c r="C186" i="3"/>
  <c r="D186" i="3" s="1"/>
  <c r="C184" i="3"/>
  <c r="D184" i="3" s="1"/>
  <c r="C182" i="3"/>
  <c r="D182" i="3" s="1"/>
  <c r="C180" i="3"/>
  <c r="D180" i="3" s="1"/>
  <c r="C178" i="3"/>
  <c r="D178" i="3" s="1"/>
  <c r="C176" i="3"/>
  <c r="D176" i="3" s="1"/>
  <c r="E186" i="3"/>
  <c r="F186" i="3" s="1"/>
  <c r="E184" i="3"/>
  <c r="F184" i="3" s="1"/>
  <c r="E182" i="3"/>
  <c r="F182" i="3" s="1"/>
  <c r="E180" i="3"/>
  <c r="F180" i="3" s="1"/>
  <c r="E178" i="3"/>
  <c r="F178" i="3" s="1"/>
  <c r="E176" i="3"/>
  <c r="F176" i="3" s="1"/>
  <c r="G185" i="3"/>
  <c r="H185" i="3" s="1"/>
  <c r="G183" i="3"/>
  <c r="H183" i="3" s="1"/>
  <c r="G181" i="3"/>
  <c r="H181" i="3" s="1"/>
  <c r="G179" i="3"/>
  <c r="H179" i="3" s="1"/>
  <c r="G177" i="3"/>
  <c r="H177" i="3" s="1"/>
  <c r="I186" i="3"/>
  <c r="J186" i="3" s="1"/>
  <c r="I184" i="3"/>
  <c r="J184" i="3" s="1"/>
  <c r="I182" i="3"/>
  <c r="J182" i="3" s="1"/>
  <c r="I180" i="3"/>
  <c r="J180" i="3" s="1"/>
  <c r="I178" i="3"/>
  <c r="J178" i="3" s="1"/>
  <c r="I176" i="3"/>
  <c r="J176" i="3" s="1"/>
  <c r="K185" i="3"/>
  <c r="L185" i="3" s="1"/>
  <c r="K183" i="3"/>
  <c r="L183" i="3" s="1"/>
  <c r="K181" i="3"/>
  <c r="L181" i="3" s="1"/>
  <c r="K179" i="3"/>
  <c r="L179" i="3" s="1"/>
  <c r="K177" i="3"/>
  <c r="L177" i="3" s="1"/>
  <c r="O185" i="3"/>
  <c r="P185" i="3" s="1"/>
  <c r="O183" i="3"/>
  <c r="P183" i="3" s="1"/>
  <c r="O181" i="3"/>
  <c r="P181" i="3" s="1"/>
  <c r="O179" i="3"/>
  <c r="P179" i="3" s="1"/>
  <c r="O177" i="3"/>
  <c r="P177" i="3" s="1"/>
  <c r="C165" i="3"/>
  <c r="D165" i="3" s="1"/>
  <c r="E165" i="3"/>
  <c r="F165" i="3" s="1"/>
  <c r="G165" i="3"/>
  <c r="H165" i="3" s="1"/>
  <c r="K228" i="3"/>
  <c r="O165" i="3"/>
  <c r="P165" i="3" s="1"/>
  <c r="E135" i="3"/>
  <c r="F135" i="3" s="1"/>
  <c r="G136" i="3"/>
  <c r="H136" i="3" s="1"/>
  <c r="G134" i="3"/>
  <c r="H134" i="3" s="1"/>
  <c r="C135" i="3"/>
  <c r="D135" i="3" s="1"/>
  <c r="C164" i="3"/>
  <c r="D164" i="3" s="1"/>
  <c r="E164" i="3"/>
  <c r="F164" i="3" s="1"/>
  <c r="G164" i="3"/>
  <c r="H164" i="3" s="1"/>
  <c r="I164" i="3"/>
  <c r="J164" i="3" s="1"/>
  <c r="K164" i="3"/>
  <c r="L164" i="3" s="1"/>
  <c r="M164" i="3"/>
  <c r="N164" i="3" s="1"/>
  <c r="O164" i="3"/>
  <c r="P164" i="3" s="1"/>
  <c r="E136" i="3"/>
  <c r="F136" i="3" s="1"/>
  <c r="E134" i="3"/>
  <c r="F134" i="3" s="1"/>
  <c r="G135" i="3"/>
  <c r="H135" i="3" s="1"/>
  <c r="C136" i="3"/>
  <c r="D136" i="3" s="1"/>
  <c r="C134" i="3"/>
  <c r="D134" i="3" s="1"/>
  <c r="I135" i="3"/>
  <c r="J135" i="3" s="1"/>
  <c r="K136" i="3"/>
  <c r="L136" i="3" s="1"/>
  <c r="K134" i="3"/>
  <c r="L134" i="3" s="1"/>
  <c r="M135" i="3"/>
  <c r="N135" i="3" s="1"/>
  <c r="O136" i="3"/>
  <c r="P136" i="3" s="1"/>
  <c r="O134" i="3"/>
  <c r="P134" i="3" s="1"/>
  <c r="M184" i="3"/>
  <c r="N184" i="3" s="1"/>
  <c r="M182" i="3"/>
  <c r="N182" i="3" s="1"/>
  <c r="M180" i="3"/>
  <c r="N180" i="3" s="1"/>
  <c r="M178" i="3"/>
  <c r="N178" i="3" s="1"/>
  <c r="M176" i="3"/>
  <c r="N176" i="3" s="1"/>
  <c r="M185" i="3"/>
  <c r="N185" i="3" s="1"/>
  <c r="C185" i="3"/>
  <c r="D185" i="3" s="1"/>
  <c r="C183" i="3"/>
  <c r="D183" i="3" s="1"/>
  <c r="C181" i="3"/>
  <c r="D181" i="3" s="1"/>
  <c r="C179" i="3"/>
  <c r="D179" i="3" s="1"/>
  <c r="C177" i="3"/>
  <c r="D177" i="3" s="1"/>
  <c r="C175" i="3"/>
  <c r="D175" i="3" s="1"/>
  <c r="E185" i="3"/>
  <c r="F185" i="3" s="1"/>
  <c r="E183" i="3"/>
  <c r="F183" i="3" s="1"/>
  <c r="E181" i="3"/>
  <c r="F181" i="3" s="1"/>
  <c r="E179" i="3"/>
  <c r="F179" i="3" s="1"/>
  <c r="E177" i="3"/>
  <c r="F177" i="3" s="1"/>
  <c r="G186" i="3"/>
  <c r="H186" i="3" s="1"/>
  <c r="G184" i="3"/>
  <c r="H184" i="3" s="1"/>
  <c r="G182" i="3"/>
  <c r="H182" i="3" s="1"/>
  <c r="G180" i="3"/>
  <c r="H180" i="3" s="1"/>
  <c r="G178" i="3"/>
  <c r="H178" i="3" s="1"/>
  <c r="G176" i="3"/>
  <c r="H176" i="3" s="1"/>
  <c r="I185" i="3"/>
  <c r="J185" i="3" s="1"/>
  <c r="I183" i="3"/>
  <c r="J183" i="3" s="1"/>
  <c r="I181" i="3"/>
  <c r="J181" i="3" s="1"/>
  <c r="I179" i="3"/>
  <c r="J179" i="3" s="1"/>
  <c r="I177" i="3"/>
  <c r="J177" i="3" s="1"/>
  <c r="K186" i="3"/>
  <c r="L186" i="3" s="1"/>
  <c r="K184" i="3"/>
  <c r="L184" i="3" s="1"/>
  <c r="K182" i="3"/>
  <c r="L182" i="3" s="1"/>
  <c r="K180" i="3"/>
  <c r="L180" i="3" s="1"/>
  <c r="K178" i="3"/>
  <c r="L178" i="3" s="1"/>
  <c r="K176" i="3"/>
  <c r="L176" i="3" s="1"/>
  <c r="O184" i="3"/>
  <c r="P184" i="3" s="1"/>
  <c r="O182" i="3"/>
  <c r="P182" i="3" s="1"/>
  <c r="O180" i="3"/>
  <c r="P180" i="3" s="1"/>
  <c r="O178" i="3"/>
  <c r="P178" i="3" s="1"/>
  <c r="O176" i="3"/>
  <c r="P176" i="3" s="1"/>
  <c r="L15" i="3"/>
  <c r="L14" i="3"/>
  <c r="D15" i="3"/>
  <c r="D17" i="3"/>
  <c r="D47" i="3"/>
  <c r="L228" i="3" l="1"/>
  <c r="X249" i="3"/>
  <c r="M228" i="3"/>
  <c r="N165" i="3"/>
  <c r="N228" i="3" s="1"/>
  <c r="I228" i="3"/>
  <c r="J165" i="3"/>
  <c r="J228" i="3" s="1"/>
  <c r="Q242" i="3"/>
  <c r="Y245" i="3"/>
  <c r="Z245" i="3"/>
  <c r="W228" i="3"/>
  <c r="X228" i="3"/>
  <c r="W245" i="3"/>
  <c r="X245" i="3"/>
  <c r="U243" i="3"/>
  <c r="AC242" i="3"/>
  <c r="AD242" i="3"/>
  <c r="Y198" i="3"/>
  <c r="Z198" i="3"/>
  <c r="AA198" i="3"/>
  <c r="AB198" i="3"/>
  <c r="S241" i="3"/>
  <c r="T241" i="3"/>
  <c r="W243" i="3"/>
  <c r="X243" i="3"/>
  <c r="Q248" i="3"/>
  <c r="R248" i="3"/>
  <c r="AC245" i="3"/>
  <c r="AD245" i="3"/>
  <c r="Y244" i="3"/>
  <c r="Z244" i="3"/>
  <c r="AC246" i="3"/>
  <c r="AD246" i="3"/>
  <c r="AA244" i="3"/>
  <c r="AB244" i="3"/>
  <c r="Y243" i="3"/>
  <c r="Z243" i="3"/>
  <c r="AA245" i="3"/>
  <c r="AB245" i="3"/>
  <c r="U244" i="3"/>
  <c r="V244" i="3"/>
  <c r="AA197" i="3"/>
  <c r="AB197" i="3"/>
  <c r="S199" i="3"/>
  <c r="T199" i="3"/>
  <c r="U241" i="3"/>
  <c r="V241" i="3"/>
  <c r="U247" i="3"/>
  <c r="V247" i="3"/>
  <c r="W198" i="3"/>
  <c r="X198" i="3"/>
  <c r="U199" i="3"/>
  <c r="V199" i="3"/>
  <c r="AA247" i="3"/>
  <c r="AB247" i="3"/>
  <c r="S197" i="3"/>
  <c r="T197" i="3"/>
  <c r="O199" i="3"/>
  <c r="P199" i="3"/>
  <c r="O198" i="3"/>
  <c r="P198" i="3"/>
  <c r="AA249" i="3"/>
  <c r="AB249" i="3"/>
  <c r="U248" i="3"/>
  <c r="V248" i="3"/>
  <c r="W199" i="3"/>
  <c r="X199" i="3"/>
  <c r="U198" i="3"/>
  <c r="V198" i="3"/>
  <c r="Q247" i="3"/>
  <c r="R247" i="3"/>
  <c r="Q227" i="3"/>
  <c r="R227" i="3"/>
  <c r="AC199" i="3"/>
  <c r="AD199" i="3"/>
  <c r="Y239" i="3"/>
  <c r="Z239" i="3"/>
  <c r="U249" i="3"/>
  <c r="V249" i="3"/>
  <c r="U197" i="3"/>
  <c r="V197" i="3"/>
  <c r="W248" i="3"/>
  <c r="X248" i="3"/>
  <c r="AC198" i="3"/>
  <c r="AD198" i="3"/>
  <c r="Y228" i="3"/>
  <c r="Z228" i="3"/>
  <c r="Y240" i="3"/>
  <c r="Z240" i="3"/>
  <c r="S239" i="3"/>
  <c r="T239" i="3"/>
  <c r="U245" i="3"/>
  <c r="V245" i="3"/>
  <c r="AC239" i="3"/>
  <c r="AD239" i="3"/>
  <c r="Y249" i="3"/>
  <c r="Z249" i="3"/>
  <c r="S248" i="3"/>
  <c r="T248" i="3"/>
  <c r="AC228" i="3"/>
  <c r="AD228" i="3"/>
  <c r="Y199" i="3"/>
  <c r="Z199" i="3"/>
  <c r="AC240" i="3"/>
  <c r="AD240" i="3"/>
  <c r="W239" i="3"/>
  <c r="X239" i="3"/>
  <c r="S249" i="3"/>
  <c r="T249" i="3"/>
  <c r="AA227" i="3"/>
  <c r="AB227" i="3"/>
  <c r="AA228" i="3"/>
  <c r="AB228" i="3"/>
  <c r="Q240" i="3"/>
  <c r="R240" i="3"/>
  <c r="W227" i="3"/>
  <c r="X227" i="3"/>
  <c r="Q243" i="3"/>
  <c r="R243" i="3"/>
  <c r="Q249" i="3"/>
  <c r="R249" i="3"/>
  <c r="W241" i="3"/>
  <c r="X241" i="3"/>
  <c r="U240" i="3"/>
  <c r="V240" i="3"/>
  <c r="W240" i="3"/>
  <c r="X240" i="3"/>
  <c r="AA242" i="3"/>
  <c r="AB242" i="3"/>
  <c r="S243" i="3"/>
  <c r="T243" i="3"/>
  <c r="AA243" i="3"/>
  <c r="AB243" i="3"/>
  <c r="AC241" i="3"/>
  <c r="AD241" i="3"/>
  <c r="Y241" i="3"/>
  <c r="Z241" i="3"/>
  <c r="Q239" i="3"/>
  <c r="R239" i="3"/>
  <c r="Y242" i="3"/>
  <c r="Z242" i="3"/>
  <c r="S242" i="3"/>
  <c r="T242" i="3"/>
  <c r="R242" i="3"/>
  <c r="V243" i="3"/>
  <c r="AC244" i="3"/>
  <c r="AD244" i="3"/>
  <c r="AC249" i="3"/>
  <c r="AD249" i="3"/>
  <c r="W244" i="3"/>
  <c r="X244" i="3"/>
  <c r="AA240" i="3"/>
  <c r="AB240" i="3"/>
  <c r="Q244" i="3"/>
  <c r="R244" i="3"/>
  <c r="Y197" i="3"/>
  <c r="Z197" i="3"/>
  <c r="AA248" i="3"/>
  <c r="AB248" i="3"/>
  <c r="AA246" i="3"/>
  <c r="AB246" i="3"/>
  <c r="O197" i="3"/>
  <c r="P197" i="3"/>
  <c r="AA241" i="3"/>
  <c r="AB241" i="3"/>
  <c r="AA199" i="3"/>
  <c r="AB199" i="3"/>
  <c r="S244" i="3"/>
  <c r="T244" i="3"/>
  <c r="U227" i="3"/>
  <c r="V227" i="3"/>
  <c r="U242" i="3"/>
  <c r="V242" i="3"/>
  <c r="S240" i="3"/>
  <c r="T240" i="3"/>
  <c r="Q241" i="3"/>
  <c r="R241" i="3"/>
  <c r="U246" i="3"/>
  <c r="V246" i="3"/>
  <c r="Y246" i="3"/>
  <c r="Z246" i="3"/>
  <c r="S245" i="3"/>
  <c r="T245" i="3"/>
  <c r="Q198" i="3"/>
  <c r="R198" i="3"/>
  <c r="AC227" i="3"/>
  <c r="AD227" i="3"/>
  <c r="AC197" i="3"/>
  <c r="AD197" i="3"/>
  <c r="AC243" i="3"/>
  <c r="AD243" i="3"/>
  <c r="Q197" i="3"/>
  <c r="R197" i="3"/>
  <c r="Y247" i="3"/>
  <c r="Z247" i="3"/>
  <c r="S246" i="3"/>
  <c r="T246" i="3"/>
  <c r="Q199" i="3"/>
  <c r="R199" i="3"/>
  <c r="S198" i="3"/>
  <c r="T198" i="3"/>
  <c r="Y227" i="3"/>
  <c r="Z227" i="3"/>
  <c r="Q228" i="3"/>
  <c r="R228" i="3"/>
  <c r="Y248" i="3"/>
  <c r="Z248" i="3"/>
  <c r="S247" i="3"/>
  <c r="T247" i="3"/>
  <c r="W242" i="3"/>
  <c r="X242" i="3"/>
  <c r="AC247" i="3"/>
  <c r="AD247" i="3"/>
  <c r="W246" i="3"/>
  <c r="X246" i="3"/>
  <c r="Q245" i="3"/>
  <c r="R245" i="3"/>
  <c r="U228" i="3"/>
  <c r="V228" i="3"/>
  <c r="S228" i="3"/>
  <c r="T228" i="3"/>
  <c r="W197" i="3"/>
  <c r="X197" i="3"/>
  <c r="AC248" i="3"/>
  <c r="AD248" i="3"/>
  <c r="W247" i="3"/>
  <c r="X247" i="3"/>
  <c r="Q246" i="3"/>
  <c r="R246" i="3"/>
  <c r="S227" i="3"/>
  <c r="T227" i="3"/>
  <c r="AA239" i="3"/>
  <c r="AB239" i="3"/>
  <c r="U239" i="3"/>
  <c r="V239" i="3"/>
  <c r="C197" i="3"/>
  <c r="D197" i="3"/>
  <c r="C199" i="3"/>
  <c r="D199" i="3"/>
  <c r="G198" i="3"/>
  <c r="H198" i="3"/>
  <c r="E197" i="3"/>
  <c r="F197" i="3"/>
  <c r="E199" i="3"/>
  <c r="F199" i="3"/>
  <c r="O228" i="3"/>
  <c r="P228" i="3"/>
  <c r="O239" i="3"/>
  <c r="P239" i="3"/>
  <c r="O241" i="3"/>
  <c r="P241" i="3"/>
  <c r="O243" i="3"/>
  <c r="P243" i="3"/>
  <c r="O245" i="3"/>
  <c r="P245" i="3"/>
  <c r="O247" i="3"/>
  <c r="P247" i="3"/>
  <c r="K239" i="3"/>
  <c r="L239" i="3"/>
  <c r="K241" i="3"/>
  <c r="L241" i="3"/>
  <c r="K243" i="3"/>
  <c r="L243" i="3"/>
  <c r="K245" i="3"/>
  <c r="L245" i="3"/>
  <c r="K247" i="3"/>
  <c r="L247" i="3"/>
  <c r="K249" i="3"/>
  <c r="L249" i="3"/>
  <c r="I240" i="3"/>
  <c r="J240" i="3"/>
  <c r="I242" i="3"/>
  <c r="J242" i="3"/>
  <c r="I244" i="3"/>
  <c r="J244" i="3"/>
  <c r="I246" i="3"/>
  <c r="J246" i="3"/>
  <c r="I248" i="3"/>
  <c r="J248" i="3"/>
  <c r="G239" i="3"/>
  <c r="H239" i="3"/>
  <c r="G241" i="3"/>
  <c r="H241" i="3"/>
  <c r="G243" i="3"/>
  <c r="H243" i="3"/>
  <c r="G245" i="3"/>
  <c r="H245" i="3"/>
  <c r="G247" i="3"/>
  <c r="H247" i="3"/>
  <c r="G249" i="3"/>
  <c r="H249" i="3"/>
  <c r="E240" i="3"/>
  <c r="F240" i="3"/>
  <c r="E242" i="3"/>
  <c r="F242" i="3"/>
  <c r="E244" i="3"/>
  <c r="F244" i="3"/>
  <c r="E246" i="3"/>
  <c r="F246" i="3"/>
  <c r="E248" i="3"/>
  <c r="F248" i="3"/>
  <c r="C238" i="3"/>
  <c r="D238" i="3"/>
  <c r="C240" i="3"/>
  <c r="D240" i="3"/>
  <c r="C242" i="3"/>
  <c r="D242" i="3"/>
  <c r="C244" i="3"/>
  <c r="D244" i="3"/>
  <c r="C246" i="3"/>
  <c r="D246" i="3"/>
  <c r="C248" i="3"/>
  <c r="D248" i="3"/>
  <c r="M248" i="3"/>
  <c r="N248" i="3"/>
  <c r="M239" i="3"/>
  <c r="N239" i="3"/>
  <c r="M241" i="3"/>
  <c r="N241" i="3"/>
  <c r="M243" i="3"/>
  <c r="N243" i="3"/>
  <c r="M245" i="3"/>
  <c r="N245" i="3"/>
  <c r="M247" i="3"/>
  <c r="N247" i="3"/>
  <c r="M198" i="3"/>
  <c r="N198" i="3"/>
  <c r="K197" i="3"/>
  <c r="L197" i="3"/>
  <c r="K199" i="3"/>
  <c r="L199" i="3"/>
  <c r="I198" i="3"/>
  <c r="J198" i="3"/>
  <c r="O227" i="3"/>
  <c r="P227" i="3"/>
  <c r="M227" i="3"/>
  <c r="N227" i="3"/>
  <c r="K227" i="3"/>
  <c r="L227" i="3"/>
  <c r="I227" i="3"/>
  <c r="J227" i="3"/>
  <c r="G227" i="3"/>
  <c r="H227" i="3"/>
  <c r="E227" i="3"/>
  <c r="F227" i="3"/>
  <c r="C227" i="3"/>
  <c r="D227" i="3"/>
  <c r="C198" i="3"/>
  <c r="D198" i="3"/>
  <c r="G197" i="3"/>
  <c r="H197" i="3"/>
  <c r="G199" i="3"/>
  <c r="H199" i="3"/>
  <c r="E198" i="3"/>
  <c r="F198" i="3"/>
  <c r="G228" i="3"/>
  <c r="H228" i="3"/>
  <c r="E228" i="3"/>
  <c r="F228" i="3"/>
  <c r="C228" i="3"/>
  <c r="D228" i="3"/>
  <c r="O240" i="3"/>
  <c r="P240" i="3"/>
  <c r="O242" i="3"/>
  <c r="P242" i="3"/>
  <c r="O244" i="3"/>
  <c r="P244" i="3"/>
  <c r="O246" i="3"/>
  <c r="P246" i="3"/>
  <c r="O248" i="3"/>
  <c r="P248" i="3"/>
  <c r="K240" i="3"/>
  <c r="L240" i="3"/>
  <c r="K242" i="3"/>
  <c r="L242" i="3"/>
  <c r="K244" i="3"/>
  <c r="L244" i="3"/>
  <c r="K246" i="3"/>
  <c r="L246" i="3"/>
  <c r="K248" i="3"/>
  <c r="L248" i="3"/>
  <c r="I239" i="3"/>
  <c r="J239" i="3"/>
  <c r="I241" i="3"/>
  <c r="J241" i="3"/>
  <c r="I243" i="3"/>
  <c r="J243" i="3"/>
  <c r="I245" i="3"/>
  <c r="J245" i="3"/>
  <c r="I247" i="3"/>
  <c r="J247" i="3"/>
  <c r="I249" i="3"/>
  <c r="J249" i="3"/>
  <c r="G240" i="3"/>
  <c r="H240" i="3"/>
  <c r="G242" i="3"/>
  <c r="H242" i="3"/>
  <c r="G244" i="3"/>
  <c r="H244" i="3"/>
  <c r="G246" i="3"/>
  <c r="H246" i="3"/>
  <c r="G248" i="3"/>
  <c r="H248" i="3"/>
  <c r="E239" i="3"/>
  <c r="F239" i="3"/>
  <c r="E241" i="3"/>
  <c r="F241" i="3"/>
  <c r="E243" i="3"/>
  <c r="F243" i="3"/>
  <c r="E245" i="3"/>
  <c r="F245" i="3"/>
  <c r="E247" i="3"/>
  <c r="F247" i="3"/>
  <c r="E249" i="3"/>
  <c r="F249" i="3"/>
  <c r="C239" i="3"/>
  <c r="D239" i="3"/>
  <c r="C241" i="3"/>
  <c r="D241" i="3"/>
  <c r="C243" i="3"/>
  <c r="D243" i="3"/>
  <c r="C245" i="3"/>
  <c r="D245" i="3"/>
  <c r="C247" i="3"/>
  <c r="D247" i="3"/>
  <c r="C249" i="3"/>
  <c r="D249" i="3"/>
  <c r="M249" i="3"/>
  <c r="N249" i="3"/>
  <c r="M240" i="3"/>
  <c r="N240" i="3"/>
  <c r="M242" i="3"/>
  <c r="N242" i="3"/>
  <c r="M244" i="3"/>
  <c r="N244" i="3"/>
  <c r="M246" i="3"/>
  <c r="N246" i="3"/>
  <c r="M197" i="3"/>
  <c r="N197" i="3"/>
  <c r="M199" i="3"/>
  <c r="N199" i="3"/>
  <c r="K198" i="3"/>
  <c r="L198" i="3"/>
  <c r="I197" i="3"/>
  <c r="J197" i="3"/>
  <c r="I199" i="3"/>
  <c r="J199" i="3"/>
  <c r="H49" i="3"/>
  <c r="H48" i="3"/>
  <c r="F15" i="3"/>
  <c r="F34" i="3"/>
  <c r="F49" i="3"/>
  <c r="F38" i="3"/>
  <c r="F48" i="3"/>
  <c r="H36" i="3"/>
  <c r="H35" i="3"/>
  <c r="H33" i="3"/>
  <c r="H14" i="3"/>
  <c r="F36" i="3"/>
  <c r="F33" i="3"/>
  <c r="F16" i="3"/>
  <c r="F14" i="3"/>
  <c r="AC113" i="3" l="1"/>
  <c r="AD113" i="3" s="1"/>
  <c r="AC112" i="3"/>
  <c r="AD112" i="3" s="1"/>
  <c r="AC111" i="3"/>
  <c r="AD111" i="3" s="1"/>
  <c r="AC110" i="3"/>
  <c r="AD110" i="3" s="1"/>
  <c r="AC109" i="3"/>
  <c r="AD109" i="3" s="1"/>
  <c r="AA113" i="3"/>
  <c r="AB113" i="3" s="1"/>
  <c r="AA112" i="3"/>
  <c r="AB112" i="3" s="1"/>
  <c r="AA111" i="3"/>
  <c r="AB111" i="3" s="1"/>
  <c r="AA110" i="3"/>
  <c r="AB110" i="3" s="1"/>
  <c r="AA109" i="3"/>
  <c r="AB109" i="3" s="1"/>
  <c r="Y113" i="3"/>
  <c r="Z113" i="3" s="1"/>
  <c r="Y112" i="3"/>
  <c r="Z112" i="3" s="1"/>
  <c r="Y111" i="3"/>
  <c r="Z111" i="3" s="1"/>
  <c r="Y110" i="3"/>
  <c r="Z110" i="3" s="1"/>
  <c r="Y109" i="3"/>
  <c r="Z109" i="3" s="1"/>
  <c r="W113" i="3"/>
  <c r="X113" i="3" s="1"/>
  <c r="W112" i="3"/>
  <c r="X112" i="3" s="1"/>
  <c r="W111" i="3"/>
  <c r="X111" i="3" s="1"/>
  <c r="W110" i="3"/>
  <c r="X110" i="3" s="1"/>
  <c r="W109" i="3"/>
  <c r="X109" i="3" s="1"/>
  <c r="U113" i="3"/>
  <c r="V113" i="3" s="1"/>
  <c r="U112" i="3"/>
  <c r="V112" i="3" s="1"/>
  <c r="U111" i="3"/>
  <c r="V111" i="3" s="1"/>
  <c r="U110" i="3"/>
  <c r="V110" i="3" s="1"/>
  <c r="U109" i="3"/>
  <c r="V109" i="3" s="1"/>
  <c r="S113" i="3"/>
  <c r="T113" i="3" s="1"/>
  <c r="S112" i="3"/>
  <c r="T112" i="3" s="1"/>
  <c r="S111" i="3"/>
  <c r="T111" i="3" s="1"/>
  <c r="S110" i="3"/>
  <c r="T110" i="3" s="1"/>
  <c r="S109" i="3"/>
  <c r="T109" i="3" s="1"/>
  <c r="Q113" i="3"/>
  <c r="R113" i="3" s="1"/>
  <c r="Q112" i="3"/>
  <c r="R112" i="3" s="1"/>
  <c r="Q111" i="3"/>
  <c r="R111" i="3" s="1"/>
  <c r="Q110" i="3"/>
  <c r="R110" i="3" s="1"/>
  <c r="Q109" i="3"/>
  <c r="R109" i="3" s="1"/>
  <c r="O124" i="3"/>
  <c r="P124" i="3" s="1"/>
  <c r="O113" i="3"/>
  <c r="P113" i="3" s="1"/>
  <c r="O112" i="3"/>
  <c r="P112" i="3" s="1"/>
  <c r="O111" i="3"/>
  <c r="P111" i="3" s="1"/>
  <c r="O110" i="3"/>
  <c r="P110" i="3" s="1"/>
  <c r="O109" i="3"/>
  <c r="P109" i="3" s="1"/>
  <c r="M113" i="3"/>
  <c r="N113" i="3" s="1"/>
  <c r="M112" i="3"/>
  <c r="N112" i="3" s="1"/>
  <c r="M111" i="3"/>
  <c r="N111" i="3" s="1"/>
  <c r="M110" i="3"/>
  <c r="N110" i="3" s="1"/>
  <c r="M109" i="3"/>
  <c r="N109" i="3" s="1"/>
  <c r="K113" i="3"/>
  <c r="L113" i="3" s="1"/>
  <c r="K112" i="3"/>
  <c r="L112" i="3" s="1"/>
  <c r="K111" i="3"/>
  <c r="L111" i="3" s="1"/>
  <c r="K110" i="3"/>
  <c r="L110" i="3" s="1"/>
  <c r="K109" i="3"/>
  <c r="L109" i="3" s="1"/>
  <c r="I113" i="3"/>
  <c r="J113" i="3" s="1"/>
  <c r="I112" i="3"/>
  <c r="J112" i="3" s="1"/>
  <c r="I111" i="3"/>
  <c r="J111" i="3" s="1"/>
  <c r="I110" i="3"/>
  <c r="J110" i="3" s="1"/>
  <c r="I109" i="3"/>
  <c r="J109" i="3" s="1"/>
  <c r="G113" i="3"/>
  <c r="H113" i="3" s="1"/>
  <c r="G112" i="3"/>
  <c r="H112" i="3" s="1"/>
  <c r="G111" i="3"/>
  <c r="H111" i="3" s="1"/>
  <c r="G110" i="3"/>
  <c r="H110" i="3" s="1"/>
  <c r="G109" i="3"/>
  <c r="H109" i="3" s="1"/>
  <c r="E113" i="3"/>
  <c r="F113" i="3" s="1"/>
  <c r="E112" i="3"/>
  <c r="F112" i="3" s="1"/>
  <c r="E111" i="3"/>
  <c r="F111" i="3" s="1"/>
  <c r="E110" i="3"/>
  <c r="F110" i="3" s="1"/>
  <c r="E109" i="3"/>
  <c r="F109" i="3" s="1"/>
  <c r="C110" i="3"/>
  <c r="D110" i="3" s="1"/>
  <c r="C111" i="3"/>
  <c r="D111" i="3" s="1"/>
  <c r="C112" i="3"/>
  <c r="D112" i="3" s="1"/>
  <c r="C109" i="3"/>
  <c r="D109" i="3" s="1"/>
  <c r="AC101" i="3"/>
  <c r="AD101" i="3" s="1"/>
  <c r="AC100" i="3"/>
  <c r="AD100" i="3" s="1"/>
  <c r="AC99" i="3"/>
  <c r="AD99" i="3" s="1"/>
  <c r="AC98" i="3"/>
  <c r="AD98" i="3" s="1"/>
  <c r="AC97" i="3"/>
  <c r="AD97" i="3" s="1"/>
  <c r="AC96" i="3"/>
  <c r="AD96" i="3" s="1"/>
  <c r="AA101" i="3"/>
  <c r="AB101" i="3" s="1"/>
  <c r="AA100" i="3"/>
  <c r="AB100" i="3" s="1"/>
  <c r="AA99" i="3"/>
  <c r="AB99" i="3" s="1"/>
  <c r="AA98" i="3"/>
  <c r="AB98" i="3" s="1"/>
  <c r="AA97" i="3"/>
  <c r="AB97" i="3" s="1"/>
  <c r="AA96" i="3"/>
  <c r="AB96" i="3" s="1"/>
  <c r="Y101" i="3"/>
  <c r="Z101" i="3" s="1"/>
  <c r="Y100" i="3"/>
  <c r="Z100" i="3" s="1"/>
  <c r="Y99" i="3"/>
  <c r="Z99" i="3" s="1"/>
  <c r="Y98" i="3"/>
  <c r="Z98" i="3" s="1"/>
  <c r="Y97" i="3"/>
  <c r="Z97" i="3" s="1"/>
  <c r="Y96" i="3"/>
  <c r="Z96" i="3" s="1"/>
  <c r="W101" i="3"/>
  <c r="X101" i="3" s="1"/>
  <c r="W100" i="3"/>
  <c r="X100" i="3" s="1"/>
  <c r="W99" i="3"/>
  <c r="X99" i="3" s="1"/>
  <c r="W98" i="3"/>
  <c r="X98" i="3" s="1"/>
  <c r="W97" i="3"/>
  <c r="X97" i="3" s="1"/>
  <c r="W96" i="3"/>
  <c r="X96" i="3" s="1"/>
  <c r="U101" i="3"/>
  <c r="V101" i="3" s="1"/>
  <c r="U100" i="3"/>
  <c r="V100" i="3" s="1"/>
  <c r="U99" i="3"/>
  <c r="V99" i="3" s="1"/>
  <c r="U98" i="3"/>
  <c r="V98" i="3" s="1"/>
  <c r="U97" i="3"/>
  <c r="V97" i="3" s="1"/>
  <c r="U96" i="3"/>
  <c r="V96" i="3" s="1"/>
  <c r="S101" i="3"/>
  <c r="T101" i="3" s="1"/>
  <c r="S100" i="3"/>
  <c r="T100" i="3" s="1"/>
  <c r="S99" i="3"/>
  <c r="T99" i="3" s="1"/>
  <c r="S98" i="3"/>
  <c r="T98" i="3" s="1"/>
  <c r="S97" i="3"/>
  <c r="T97" i="3" s="1"/>
  <c r="S96" i="3"/>
  <c r="T96" i="3" s="1"/>
  <c r="Q101" i="3"/>
  <c r="R101" i="3" s="1"/>
  <c r="Q100" i="3"/>
  <c r="R100" i="3" s="1"/>
  <c r="Q99" i="3"/>
  <c r="R99" i="3" s="1"/>
  <c r="Q98" i="3"/>
  <c r="R98" i="3" s="1"/>
  <c r="Q97" i="3"/>
  <c r="R97" i="3" s="1"/>
  <c r="Q96" i="3"/>
  <c r="R96" i="3" s="1"/>
  <c r="O101" i="3"/>
  <c r="P101" i="3" s="1"/>
  <c r="O100" i="3"/>
  <c r="P100" i="3" s="1"/>
  <c r="O99" i="3"/>
  <c r="P99" i="3" s="1"/>
  <c r="O98" i="3"/>
  <c r="P98" i="3" s="1"/>
  <c r="O97" i="3"/>
  <c r="P97" i="3" s="1"/>
  <c r="O96" i="3"/>
  <c r="P96" i="3" s="1"/>
  <c r="M101" i="3"/>
  <c r="N101" i="3" s="1"/>
  <c r="M100" i="3"/>
  <c r="N100" i="3" s="1"/>
  <c r="M99" i="3"/>
  <c r="N99" i="3" s="1"/>
  <c r="M98" i="3"/>
  <c r="N98" i="3" s="1"/>
  <c r="M97" i="3"/>
  <c r="N97" i="3" s="1"/>
  <c r="M96" i="3"/>
  <c r="N96" i="3" s="1"/>
  <c r="K101" i="3"/>
  <c r="L101" i="3" s="1"/>
  <c r="K100" i="3"/>
  <c r="L100" i="3" s="1"/>
  <c r="K99" i="3"/>
  <c r="L99" i="3" s="1"/>
  <c r="K98" i="3"/>
  <c r="L98" i="3" s="1"/>
  <c r="K97" i="3"/>
  <c r="L97" i="3" s="1"/>
  <c r="K96" i="3"/>
  <c r="L96" i="3" s="1"/>
  <c r="I101" i="3"/>
  <c r="J101" i="3" s="1"/>
  <c r="I100" i="3"/>
  <c r="J100" i="3" s="1"/>
  <c r="I99" i="3"/>
  <c r="J99" i="3" s="1"/>
  <c r="I98" i="3"/>
  <c r="J98" i="3" s="1"/>
  <c r="I97" i="3"/>
  <c r="J97" i="3" s="1"/>
  <c r="I96" i="3"/>
  <c r="J96" i="3" s="1"/>
  <c r="G101" i="3"/>
  <c r="H101" i="3" s="1"/>
  <c r="G100" i="3"/>
  <c r="H100" i="3" s="1"/>
  <c r="G99" i="3"/>
  <c r="H99" i="3" s="1"/>
  <c r="G98" i="3"/>
  <c r="H98" i="3" s="1"/>
  <c r="G97" i="3"/>
  <c r="H97" i="3" s="1"/>
  <c r="G96" i="3"/>
  <c r="H96" i="3" s="1"/>
  <c r="E101" i="3"/>
  <c r="F101" i="3" s="1"/>
  <c r="E100" i="3"/>
  <c r="F100" i="3" s="1"/>
  <c r="E99" i="3"/>
  <c r="F99" i="3" s="1"/>
  <c r="E98" i="3"/>
  <c r="F98" i="3" s="1"/>
  <c r="E97" i="3"/>
  <c r="F97" i="3" s="1"/>
  <c r="E96" i="3"/>
  <c r="F96" i="3" s="1"/>
  <c r="C97" i="3"/>
  <c r="D97" i="3" s="1"/>
  <c r="C98" i="3"/>
  <c r="D98" i="3" s="1"/>
  <c r="C99" i="3"/>
  <c r="D99" i="3" s="1"/>
  <c r="C100" i="3"/>
  <c r="D100" i="3" s="1"/>
  <c r="C101" i="3"/>
  <c r="D101" i="3" s="1"/>
  <c r="C96" i="3"/>
  <c r="D96" i="3" s="1"/>
  <c r="S158" i="3" l="1"/>
  <c r="T158" i="3" s="1"/>
  <c r="W162" i="3"/>
  <c r="X162" i="3" s="1"/>
  <c r="AA158" i="3"/>
  <c r="AB158" i="3" s="1"/>
  <c r="AC160" i="3"/>
  <c r="AD160" i="3" s="1"/>
  <c r="W173" i="3"/>
  <c r="X173" i="3" s="1"/>
  <c r="AA171" i="3"/>
  <c r="AB171" i="3" s="1"/>
  <c r="AC174" i="3"/>
  <c r="AD174" i="3" s="1"/>
  <c r="S159" i="3"/>
  <c r="T159" i="3" s="1"/>
  <c r="U161" i="3"/>
  <c r="V161" i="3" s="1"/>
  <c r="W163" i="3"/>
  <c r="X163" i="3" s="1"/>
  <c r="AA159" i="3"/>
  <c r="AB159" i="3" s="1"/>
  <c r="AC161" i="3"/>
  <c r="AD161" i="3" s="1"/>
  <c r="Q173" i="3"/>
  <c r="R173" i="3" s="1"/>
  <c r="U171" i="3"/>
  <c r="V171" i="3" s="1"/>
  <c r="W174" i="3"/>
  <c r="X174" i="3" s="1"/>
  <c r="AA172" i="3"/>
  <c r="AB172" i="3" s="1"/>
  <c r="U160" i="3"/>
  <c r="V160" i="3" s="1"/>
  <c r="Q172" i="3"/>
  <c r="R172" i="3" s="1"/>
  <c r="Q158" i="3"/>
  <c r="R158" i="3" s="1"/>
  <c r="S160" i="3"/>
  <c r="T160" i="3" s="1"/>
  <c r="U162" i="3"/>
  <c r="V162" i="3" s="1"/>
  <c r="Y158" i="3"/>
  <c r="Z158" i="3" s="1"/>
  <c r="AA160" i="3"/>
  <c r="AB160" i="3" s="1"/>
  <c r="AC162" i="3"/>
  <c r="AD162" i="3" s="1"/>
  <c r="Q174" i="3"/>
  <c r="R174" i="3" s="1"/>
  <c r="U172" i="3"/>
  <c r="V172" i="3" s="1"/>
  <c r="AA173" i="3"/>
  <c r="AB173" i="3" s="1"/>
  <c r="S161" i="3"/>
  <c r="T161" i="3" s="1"/>
  <c r="AA161" i="3"/>
  <c r="AB161" i="3" s="1"/>
  <c r="Y171" i="3"/>
  <c r="Z171" i="3" s="1"/>
  <c r="AA174" i="3"/>
  <c r="AB174" i="3" s="1"/>
  <c r="Q160" i="3"/>
  <c r="R160" i="3" s="1"/>
  <c r="S162" i="3"/>
  <c r="T162" i="3" s="1"/>
  <c r="W158" i="3"/>
  <c r="X158" i="3" s="1"/>
  <c r="Y160" i="3"/>
  <c r="Z160" i="3" s="1"/>
  <c r="AA162" i="3"/>
  <c r="AB162" i="3" s="1"/>
  <c r="S171" i="3"/>
  <c r="T171" i="3" s="1"/>
  <c r="U174" i="3"/>
  <c r="V174" i="3" s="1"/>
  <c r="Y172" i="3"/>
  <c r="Z172" i="3" s="1"/>
  <c r="Q159" i="3"/>
  <c r="R159" i="3" s="1"/>
  <c r="U163" i="3"/>
  <c r="V163" i="3" s="1"/>
  <c r="AC163" i="3"/>
  <c r="AD163" i="3" s="1"/>
  <c r="U173" i="3"/>
  <c r="V173" i="3" s="1"/>
  <c r="Q161" i="3"/>
  <c r="R161" i="3" s="1"/>
  <c r="S163" i="3"/>
  <c r="T163" i="3" s="1"/>
  <c r="W159" i="3"/>
  <c r="X159" i="3" s="1"/>
  <c r="Y161" i="3"/>
  <c r="Z161" i="3" s="1"/>
  <c r="AA163" i="3"/>
  <c r="AB163" i="3" s="1"/>
  <c r="S172" i="3"/>
  <c r="T172" i="3" s="1"/>
  <c r="Y173" i="3"/>
  <c r="Z173" i="3" s="1"/>
  <c r="AC171" i="3"/>
  <c r="AD171" i="3" s="1"/>
  <c r="S173" i="3"/>
  <c r="T173" i="3" s="1"/>
  <c r="W171" i="3"/>
  <c r="X171" i="3" s="1"/>
  <c r="Y174" i="3"/>
  <c r="Z174" i="3" s="1"/>
  <c r="AC172" i="3"/>
  <c r="AD172" i="3" s="1"/>
  <c r="Y159" i="3"/>
  <c r="Z159" i="3" s="1"/>
  <c r="Q162" i="3"/>
  <c r="R162" i="3" s="1"/>
  <c r="U158" i="3"/>
  <c r="V158" i="3" s="1"/>
  <c r="W160" i="3"/>
  <c r="X160" i="3" s="1"/>
  <c r="Y162" i="3"/>
  <c r="Z162" i="3" s="1"/>
  <c r="AC158" i="3"/>
  <c r="AD158" i="3" s="1"/>
  <c r="Q163" i="3"/>
  <c r="R163" i="3" s="1"/>
  <c r="U159" i="3"/>
  <c r="V159" i="3" s="1"/>
  <c r="W161" i="3"/>
  <c r="X161" i="3" s="1"/>
  <c r="Y163" i="3"/>
  <c r="Z163" i="3" s="1"/>
  <c r="AC159" i="3"/>
  <c r="AD159" i="3" s="1"/>
  <c r="Q171" i="3"/>
  <c r="R171" i="3" s="1"/>
  <c r="S174" i="3"/>
  <c r="T174" i="3" s="1"/>
  <c r="W172" i="3"/>
  <c r="X172" i="3" s="1"/>
  <c r="AC173" i="3"/>
  <c r="AD173" i="3" s="1"/>
  <c r="C162" i="3"/>
  <c r="D162" i="3" s="1"/>
  <c r="E158" i="3"/>
  <c r="F158" i="3" s="1"/>
  <c r="E162" i="3"/>
  <c r="F162" i="3" s="1"/>
  <c r="G160" i="3"/>
  <c r="H160" i="3" s="1"/>
  <c r="I160" i="3"/>
  <c r="J160" i="3" s="1"/>
  <c r="K158" i="3"/>
  <c r="L158" i="3" s="1"/>
  <c r="K160" i="3"/>
  <c r="L160" i="3" s="1"/>
  <c r="K162" i="3"/>
  <c r="L162" i="3" s="1"/>
  <c r="M158" i="3"/>
  <c r="N158" i="3" s="1"/>
  <c r="M160" i="3"/>
  <c r="N160" i="3" s="1"/>
  <c r="M162" i="3"/>
  <c r="N162" i="3" s="1"/>
  <c r="O158" i="3"/>
  <c r="P158" i="3" s="1"/>
  <c r="O160" i="3"/>
  <c r="P160" i="3" s="1"/>
  <c r="O162" i="3"/>
  <c r="P162" i="3" s="1"/>
  <c r="C171" i="3"/>
  <c r="D171" i="3" s="1"/>
  <c r="C173" i="3"/>
  <c r="D173" i="3" s="1"/>
  <c r="E171" i="3"/>
  <c r="F171" i="3" s="1"/>
  <c r="E173" i="3"/>
  <c r="F173" i="3" s="1"/>
  <c r="G172" i="3"/>
  <c r="H172" i="3" s="1"/>
  <c r="G174" i="3"/>
  <c r="H174" i="3" s="1"/>
  <c r="I171" i="3"/>
  <c r="J171" i="3" s="1"/>
  <c r="I173" i="3"/>
  <c r="J173" i="3" s="1"/>
  <c r="K172" i="3"/>
  <c r="L172" i="3" s="1"/>
  <c r="K174" i="3"/>
  <c r="L174" i="3" s="1"/>
  <c r="M171" i="3"/>
  <c r="N171" i="3" s="1"/>
  <c r="M173" i="3"/>
  <c r="N173" i="3" s="1"/>
  <c r="O172" i="3"/>
  <c r="P172" i="3" s="1"/>
  <c r="O174" i="3"/>
  <c r="P174" i="3" s="1"/>
  <c r="C158" i="3"/>
  <c r="D158" i="3" s="1"/>
  <c r="C160" i="3"/>
  <c r="D160" i="3" s="1"/>
  <c r="E160" i="3"/>
  <c r="F160" i="3" s="1"/>
  <c r="G158" i="3"/>
  <c r="H158" i="3" s="1"/>
  <c r="G162" i="3"/>
  <c r="H162" i="3" s="1"/>
  <c r="I158" i="3"/>
  <c r="J158" i="3" s="1"/>
  <c r="I162" i="3"/>
  <c r="J162" i="3" s="1"/>
  <c r="C163" i="3"/>
  <c r="D163" i="3" s="1"/>
  <c r="C161" i="3"/>
  <c r="D161" i="3" s="1"/>
  <c r="C159" i="3"/>
  <c r="D159" i="3" s="1"/>
  <c r="E159" i="3"/>
  <c r="F159" i="3" s="1"/>
  <c r="E161" i="3"/>
  <c r="F161" i="3" s="1"/>
  <c r="E163" i="3"/>
  <c r="F163" i="3" s="1"/>
  <c r="G159" i="3"/>
  <c r="H159" i="3" s="1"/>
  <c r="G161" i="3"/>
  <c r="H161" i="3" s="1"/>
  <c r="G163" i="3"/>
  <c r="H163" i="3" s="1"/>
  <c r="I159" i="3"/>
  <c r="J159" i="3" s="1"/>
  <c r="I161" i="3"/>
  <c r="J161" i="3" s="1"/>
  <c r="I163" i="3"/>
  <c r="J163" i="3" s="1"/>
  <c r="K159" i="3"/>
  <c r="L159" i="3" s="1"/>
  <c r="K161" i="3"/>
  <c r="L161" i="3" s="1"/>
  <c r="K163" i="3"/>
  <c r="L163" i="3" s="1"/>
  <c r="M159" i="3"/>
  <c r="N159" i="3" s="1"/>
  <c r="M161" i="3"/>
  <c r="N161" i="3" s="1"/>
  <c r="M163" i="3"/>
  <c r="N163" i="3" s="1"/>
  <c r="O159" i="3"/>
  <c r="P159" i="3" s="1"/>
  <c r="O161" i="3"/>
  <c r="P161" i="3" s="1"/>
  <c r="O163" i="3"/>
  <c r="P163" i="3" s="1"/>
  <c r="C174" i="3"/>
  <c r="D174" i="3" s="1"/>
  <c r="C172" i="3"/>
  <c r="D172" i="3" s="1"/>
  <c r="E172" i="3"/>
  <c r="F172" i="3" s="1"/>
  <c r="E174" i="3"/>
  <c r="F174" i="3" s="1"/>
  <c r="G171" i="3"/>
  <c r="H171" i="3" s="1"/>
  <c r="G173" i="3"/>
  <c r="H173" i="3" s="1"/>
  <c r="I172" i="3"/>
  <c r="J172" i="3" s="1"/>
  <c r="I174" i="3"/>
  <c r="J174" i="3" s="1"/>
  <c r="K171" i="3"/>
  <c r="L171" i="3" s="1"/>
  <c r="K173" i="3"/>
  <c r="L173" i="3" s="1"/>
  <c r="M172" i="3"/>
  <c r="N172" i="3" s="1"/>
  <c r="M174" i="3"/>
  <c r="N174" i="3" s="1"/>
  <c r="O171" i="3"/>
  <c r="P171" i="3" s="1"/>
  <c r="O173" i="3"/>
  <c r="P173" i="3" s="1"/>
  <c r="Q175" i="3"/>
  <c r="R175" i="3" s="1"/>
  <c r="S175" i="3"/>
  <c r="T175" i="3" s="1"/>
  <c r="AA175" i="3"/>
  <c r="AB175" i="3" s="1"/>
  <c r="O175" i="3"/>
  <c r="P175" i="3" s="1"/>
  <c r="W175" i="3"/>
  <c r="X175" i="3" s="1"/>
  <c r="O186" i="3"/>
  <c r="P186" i="3" s="1"/>
  <c r="Y175" i="3"/>
  <c r="Z175" i="3" s="1"/>
  <c r="U175" i="3"/>
  <c r="V175" i="3" s="1"/>
  <c r="AC175" i="3"/>
  <c r="AD175" i="3" s="1"/>
  <c r="K175" i="3"/>
  <c r="L175" i="3" s="1"/>
  <c r="I175" i="3"/>
  <c r="J175" i="3" s="1"/>
  <c r="G175" i="3"/>
  <c r="H175" i="3" s="1"/>
  <c r="E175" i="3"/>
  <c r="F175" i="3" s="1"/>
  <c r="M175" i="3"/>
  <c r="N175" i="3" s="1"/>
  <c r="AC79" i="3"/>
  <c r="AD79" i="3" s="1"/>
  <c r="AC78" i="3"/>
  <c r="AD78" i="3" s="1"/>
  <c r="AC77" i="3"/>
  <c r="AD77" i="3" s="1"/>
  <c r="AC76" i="3"/>
  <c r="AD76" i="3" s="1"/>
  <c r="AA79" i="3"/>
  <c r="AB79" i="3" s="1"/>
  <c r="AA78" i="3"/>
  <c r="AB78" i="3" s="1"/>
  <c r="AA77" i="3"/>
  <c r="AB77" i="3" s="1"/>
  <c r="AA76" i="3"/>
  <c r="AB76" i="3" s="1"/>
  <c r="Y79" i="3"/>
  <c r="Z79" i="3" s="1"/>
  <c r="Y78" i="3"/>
  <c r="Z78" i="3" s="1"/>
  <c r="Y77" i="3"/>
  <c r="Z77" i="3" s="1"/>
  <c r="Y76" i="3"/>
  <c r="Z76" i="3" s="1"/>
  <c r="W79" i="3"/>
  <c r="X79" i="3" s="1"/>
  <c r="W78" i="3"/>
  <c r="X78" i="3" s="1"/>
  <c r="W77" i="3"/>
  <c r="X77" i="3" s="1"/>
  <c r="W76" i="3"/>
  <c r="X76" i="3" s="1"/>
  <c r="U79" i="3"/>
  <c r="V79" i="3" s="1"/>
  <c r="U78" i="3"/>
  <c r="V78" i="3" s="1"/>
  <c r="U77" i="3"/>
  <c r="V77" i="3" s="1"/>
  <c r="U76" i="3"/>
  <c r="V76" i="3" s="1"/>
  <c r="S79" i="3"/>
  <c r="T79" i="3" s="1"/>
  <c r="S78" i="3"/>
  <c r="T78" i="3" s="1"/>
  <c r="S77" i="3"/>
  <c r="T77" i="3" s="1"/>
  <c r="S76" i="3"/>
  <c r="T76" i="3" s="1"/>
  <c r="Q79" i="3"/>
  <c r="R79" i="3" s="1"/>
  <c r="Q78" i="3"/>
  <c r="R78" i="3" s="1"/>
  <c r="Q77" i="3"/>
  <c r="R77" i="3" s="1"/>
  <c r="Q76" i="3"/>
  <c r="R76" i="3" s="1"/>
  <c r="O79" i="3"/>
  <c r="P79" i="3" s="1"/>
  <c r="O78" i="3"/>
  <c r="P78" i="3" s="1"/>
  <c r="O77" i="3"/>
  <c r="P77" i="3" s="1"/>
  <c r="O76" i="3"/>
  <c r="P76" i="3" s="1"/>
  <c r="M79" i="3"/>
  <c r="N79" i="3" s="1"/>
  <c r="M78" i="3"/>
  <c r="N78" i="3" s="1"/>
  <c r="M77" i="3"/>
  <c r="N77" i="3" s="1"/>
  <c r="M76" i="3"/>
  <c r="N76" i="3" s="1"/>
  <c r="K79" i="3"/>
  <c r="L79" i="3" s="1"/>
  <c r="K78" i="3"/>
  <c r="L78" i="3" s="1"/>
  <c r="K77" i="3"/>
  <c r="L77" i="3" s="1"/>
  <c r="K76" i="3"/>
  <c r="L76" i="3" s="1"/>
  <c r="I79" i="3"/>
  <c r="J79" i="3" s="1"/>
  <c r="I78" i="3"/>
  <c r="J78" i="3" s="1"/>
  <c r="I77" i="3"/>
  <c r="J77" i="3" s="1"/>
  <c r="I76" i="3"/>
  <c r="J76" i="3" s="1"/>
  <c r="G79" i="3"/>
  <c r="H79" i="3" s="1"/>
  <c r="G78" i="3"/>
  <c r="H78" i="3" s="1"/>
  <c r="G77" i="3"/>
  <c r="H77" i="3" s="1"/>
  <c r="G76" i="3"/>
  <c r="H76" i="3" s="1"/>
  <c r="E141" i="3"/>
  <c r="E78" i="3"/>
  <c r="F78" i="3" s="1"/>
  <c r="E77" i="3"/>
  <c r="F77" i="3" s="1"/>
  <c r="E76" i="3"/>
  <c r="F76" i="3" s="1"/>
  <c r="C77" i="3"/>
  <c r="D77" i="3" s="1"/>
  <c r="C78" i="3"/>
  <c r="D78" i="3" s="1"/>
  <c r="C79" i="3"/>
  <c r="D79" i="3" s="1"/>
  <c r="C76" i="3"/>
  <c r="D76" i="3" s="1"/>
  <c r="F141" i="3" l="1"/>
  <c r="F204" i="3" s="1"/>
  <c r="Y235" i="3"/>
  <c r="Z235" i="3"/>
  <c r="AA235" i="3"/>
  <c r="AC224" i="3"/>
  <c r="S222" i="3"/>
  <c r="T222" i="3"/>
  <c r="S140" i="3"/>
  <c r="T140" i="3" s="1"/>
  <c r="AA140" i="3"/>
  <c r="AB140" i="3" s="1"/>
  <c r="W235" i="3"/>
  <c r="X235" i="3"/>
  <c r="Y226" i="3"/>
  <c r="Z226" i="3"/>
  <c r="AC221" i="3"/>
  <c r="AD221" i="3"/>
  <c r="Q225" i="3"/>
  <c r="R225" i="3"/>
  <c r="W222" i="3"/>
  <c r="X222" i="3"/>
  <c r="AC226" i="3"/>
  <c r="AD226" i="3"/>
  <c r="AA223" i="3"/>
  <c r="AB223" i="3"/>
  <c r="Q221" i="3"/>
  <c r="R221" i="3"/>
  <c r="AC223" i="3"/>
  <c r="AD223" i="3"/>
  <c r="S202" i="3"/>
  <c r="W202" i="3"/>
  <c r="AA202" i="3"/>
  <c r="AC238" i="3"/>
  <c r="AD238" i="3"/>
  <c r="Q238" i="3"/>
  <c r="R238" i="3"/>
  <c r="Y237" i="3"/>
  <c r="Z237" i="3"/>
  <c r="Y236" i="3"/>
  <c r="Z236" i="3"/>
  <c r="Y223" i="3"/>
  <c r="Z223" i="3"/>
  <c r="AA237" i="3"/>
  <c r="AB237" i="3"/>
  <c r="AA236" i="3"/>
  <c r="AB236" i="3"/>
  <c r="W140" i="3"/>
  <c r="X140" i="3" s="1"/>
  <c r="U238" i="3"/>
  <c r="V238" i="3"/>
  <c r="S204" i="3"/>
  <c r="W204" i="3"/>
  <c r="AA204" i="3"/>
  <c r="Y238" i="3"/>
  <c r="Z238" i="3"/>
  <c r="W234" i="3"/>
  <c r="X234" i="3"/>
  <c r="U237" i="3"/>
  <c r="V237" i="3"/>
  <c r="W221" i="3"/>
  <c r="X221" i="3"/>
  <c r="Y234" i="3"/>
  <c r="Z234" i="3"/>
  <c r="W237" i="3"/>
  <c r="X237" i="3"/>
  <c r="AA222" i="3"/>
  <c r="AB222" i="3"/>
  <c r="AC237" i="3"/>
  <c r="AD237" i="3"/>
  <c r="Y222" i="3"/>
  <c r="Z222" i="3"/>
  <c r="S236" i="3"/>
  <c r="T236" i="3"/>
  <c r="S234" i="3"/>
  <c r="T234" i="3"/>
  <c r="S225" i="3"/>
  <c r="T225" i="3"/>
  <c r="AA224" i="3"/>
  <c r="AB224" i="3"/>
  <c r="U234" i="3"/>
  <c r="V234" i="3"/>
  <c r="W226" i="3"/>
  <c r="X226" i="3"/>
  <c r="AA234" i="3"/>
  <c r="AB234" i="3"/>
  <c r="U201" i="3"/>
  <c r="AC201" i="3"/>
  <c r="S235" i="3"/>
  <c r="T235" i="3"/>
  <c r="S226" i="3"/>
  <c r="T226" i="3"/>
  <c r="U235" i="3"/>
  <c r="V235" i="3"/>
  <c r="Q235" i="3"/>
  <c r="R235" i="3"/>
  <c r="Y202" i="3"/>
  <c r="W238" i="3"/>
  <c r="X238" i="3"/>
  <c r="Q203" i="3"/>
  <c r="U203" i="3"/>
  <c r="Y203" i="3"/>
  <c r="AC203" i="3"/>
  <c r="Q234" i="3"/>
  <c r="R234" i="3"/>
  <c r="U222" i="3"/>
  <c r="V222" i="3"/>
  <c r="W223" i="3"/>
  <c r="X223" i="3"/>
  <c r="AA226" i="3"/>
  <c r="AB226" i="3"/>
  <c r="Q224" i="3"/>
  <c r="R224" i="3"/>
  <c r="Q222" i="3"/>
  <c r="R222" i="3"/>
  <c r="Q237" i="3"/>
  <c r="R237" i="3"/>
  <c r="U225" i="3"/>
  <c r="V225" i="3"/>
  <c r="U223" i="3"/>
  <c r="V223" i="3"/>
  <c r="W225" i="3"/>
  <c r="X225" i="3"/>
  <c r="Y201" i="3"/>
  <c r="S237" i="3"/>
  <c r="T237" i="3"/>
  <c r="W224" i="3"/>
  <c r="X224" i="3"/>
  <c r="Y225" i="3"/>
  <c r="Z225" i="3"/>
  <c r="Y221" i="3"/>
  <c r="Z221" i="3"/>
  <c r="AA221" i="3"/>
  <c r="AB221" i="3"/>
  <c r="U139" i="3"/>
  <c r="V139" i="3" s="1"/>
  <c r="Q141" i="3"/>
  <c r="R141" i="3" s="1"/>
  <c r="U204" i="3"/>
  <c r="Y204" i="3"/>
  <c r="AC141" i="3"/>
  <c r="AD141" i="3" s="1"/>
  <c r="AA238" i="3"/>
  <c r="AB238" i="3"/>
  <c r="AC236" i="3"/>
  <c r="AD236" i="3"/>
  <c r="AC235" i="3"/>
  <c r="AD235" i="3"/>
  <c r="AC234" i="3"/>
  <c r="AD234" i="3"/>
  <c r="AA225" i="3"/>
  <c r="AB225" i="3"/>
  <c r="Q223" i="3"/>
  <c r="R223" i="3"/>
  <c r="S224" i="3"/>
  <c r="T224" i="3"/>
  <c r="Q236" i="3"/>
  <c r="R236" i="3"/>
  <c r="U224" i="3"/>
  <c r="V224" i="3"/>
  <c r="W236" i="3"/>
  <c r="X236" i="3"/>
  <c r="Q201" i="3"/>
  <c r="U226" i="3"/>
  <c r="V226" i="3"/>
  <c r="Q139" i="3"/>
  <c r="R139" i="3" s="1"/>
  <c r="AC139" i="3"/>
  <c r="AD139" i="3" s="1"/>
  <c r="S201" i="3"/>
  <c r="W201" i="3"/>
  <c r="AA138" i="3"/>
  <c r="AB138" i="3" s="1"/>
  <c r="S238" i="3"/>
  <c r="T238" i="3"/>
  <c r="AC222" i="3"/>
  <c r="AD222" i="3"/>
  <c r="Q226" i="3"/>
  <c r="R226" i="3"/>
  <c r="U221" i="3"/>
  <c r="V221" i="3"/>
  <c r="Y224" i="3"/>
  <c r="Z224" i="3"/>
  <c r="U236" i="3"/>
  <c r="V236" i="3"/>
  <c r="AC225" i="3"/>
  <c r="AD225" i="3"/>
  <c r="S223" i="3"/>
  <c r="T223" i="3"/>
  <c r="AB235" i="3"/>
  <c r="AD224" i="3"/>
  <c r="S221" i="3"/>
  <c r="T221" i="3"/>
  <c r="C201" i="3"/>
  <c r="C203" i="3"/>
  <c r="C141" i="3"/>
  <c r="D141" i="3" s="1"/>
  <c r="C202" i="3"/>
  <c r="G141" i="3"/>
  <c r="H141" i="3" s="1"/>
  <c r="K202" i="3"/>
  <c r="M202" i="3"/>
  <c r="K236" i="3"/>
  <c r="L236" i="3"/>
  <c r="I237" i="3"/>
  <c r="J237" i="3"/>
  <c r="O237" i="3"/>
  <c r="P237" i="3"/>
  <c r="O235" i="3"/>
  <c r="P235" i="3"/>
  <c r="I236" i="3"/>
  <c r="J236" i="3"/>
  <c r="I234" i="3"/>
  <c r="J234" i="3"/>
  <c r="G237" i="3"/>
  <c r="H237" i="3"/>
  <c r="G235" i="3"/>
  <c r="H235" i="3"/>
  <c r="E139" i="3"/>
  <c r="F139" i="3" s="1"/>
  <c r="G202" i="3"/>
  <c r="I139" i="3"/>
  <c r="J139" i="3" s="1"/>
  <c r="I204" i="3"/>
  <c r="K141" i="3"/>
  <c r="L141" i="3" s="1"/>
  <c r="M141" i="3"/>
  <c r="N141" i="3" s="1"/>
  <c r="O202" i="3"/>
  <c r="O204" i="3"/>
  <c r="E238" i="3"/>
  <c r="F238" i="3"/>
  <c r="I238" i="3"/>
  <c r="J238" i="3"/>
  <c r="K234" i="3"/>
  <c r="L234" i="3"/>
  <c r="I235" i="3"/>
  <c r="J235" i="3"/>
  <c r="E138" i="3"/>
  <c r="F138" i="3" s="1"/>
  <c r="E203" i="3"/>
  <c r="G201" i="3"/>
  <c r="G203" i="3"/>
  <c r="I138" i="3"/>
  <c r="J138" i="3" s="1"/>
  <c r="I203" i="3"/>
  <c r="K138" i="3"/>
  <c r="L138" i="3" s="1"/>
  <c r="K203" i="3"/>
  <c r="M201" i="3"/>
  <c r="M203" i="3"/>
  <c r="O138" i="3"/>
  <c r="P138" i="3" s="1"/>
  <c r="O203" i="3"/>
  <c r="M238" i="3"/>
  <c r="N238" i="3"/>
  <c r="G238" i="3"/>
  <c r="H238" i="3"/>
  <c r="K238" i="3"/>
  <c r="L238" i="3"/>
  <c r="O249" i="3"/>
  <c r="P249" i="3"/>
  <c r="O238" i="3"/>
  <c r="P238" i="3"/>
  <c r="O236" i="3"/>
  <c r="P236" i="3"/>
  <c r="O234" i="3"/>
  <c r="P234" i="3"/>
  <c r="M237" i="3"/>
  <c r="N237" i="3"/>
  <c r="M235" i="3"/>
  <c r="N235" i="3"/>
  <c r="G236" i="3"/>
  <c r="H236" i="3"/>
  <c r="G234" i="3"/>
  <c r="H234" i="3"/>
  <c r="E237" i="3"/>
  <c r="F237" i="3"/>
  <c r="E235" i="3"/>
  <c r="F235" i="3"/>
  <c r="C235" i="3"/>
  <c r="D235" i="3"/>
  <c r="C237" i="3"/>
  <c r="D237" i="3"/>
  <c r="O226" i="3"/>
  <c r="P226" i="3"/>
  <c r="O224" i="3"/>
  <c r="P224" i="3"/>
  <c r="O222" i="3"/>
  <c r="P222" i="3"/>
  <c r="M226" i="3"/>
  <c r="N226" i="3"/>
  <c r="M224" i="3"/>
  <c r="N224" i="3"/>
  <c r="M222" i="3"/>
  <c r="N222" i="3"/>
  <c r="K226" i="3"/>
  <c r="L226" i="3"/>
  <c r="K224" i="3"/>
  <c r="L224" i="3"/>
  <c r="K222" i="3"/>
  <c r="L222" i="3"/>
  <c r="I226" i="3"/>
  <c r="J226" i="3"/>
  <c r="I224" i="3"/>
  <c r="J224" i="3"/>
  <c r="I222" i="3"/>
  <c r="J222" i="3"/>
  <c r="G226" i="3"/>
  <c r="H226" i="3"/>
  <c r="G224" i="3"/>
  <c r="H224" i="3"/>
  <c r="G222" i="3"/>
  <c r="H222" i="3"/>
  <c r="E226" i="3"/>
  <c r="F226" i="3"/>
  <c r="E224" i="3"/>
  <c r="F224" i="3"/>
  <c r="E222" i="3"/>
  <c r="F222" i="3"/>
  <c r="C222" i="3"/>
  <c r="D222" i="3"/>
  <c r="C224" i="3"/>
  <c r="D224" i="3"/>
  <c r="C226" i="3"/>
  <c r="D226" i="3"/>
  <c r="I225" i="3"/>
  <c r="J225" i="3"/>
  <c r="I221" i="3"/>
  <c r="J221" i="3"/>
  <c r="G225" i="3"/>
  <c r="H225" i="3"/>
  <c r="G221" i="3"/>
  <c r="H221" i="3"/>
  <c r="E223" i="3"/>
  <c r="F223" i="3"/>
  <c r="C223" i="3"/>
  <c r="D223" i="3"/>
  <c r="C221" i="3"/>
  <c r="D221" i="3"/>
  <c r="M236" i="3"/>
  <c r="N236" i="3"/>
  <c r="M234" i="3"/>
  <c r="N234" i="3"/>
  <c r="K237" i="3"/>
  <c r="L237" i="3"/>
  <c r="K235" i="3"/>
  <c r="L235" i="3"/>
  <c r="E236" i="3"/>
  <c r="F236" i="3"/>
  <c r="E234" i="3"/>
  <c r="F234" i="3"/>
  <c r="C236" i="3"/>
  <c r="D236" i="3"/>
  <c r="C234" i="3"/>
  <c r="D234" i="3"/>
  <c r="O225" i="3"/>
  <c r="P225" i="3"/>
  <c r="O223" i="3"/>
  <c r="P223" i="3"/>
  <c r="O221" i="3"/>
  <c r="P221" i="3"/>
  <c r="M225" i="3"/>
  <c r="N225" i="3"/>
  <c r="M223" i="3"/>
  <c r="N223" i="3"/>
  <c r="M221" i="3"/>
  <c r="N221" i="3"/>
  <c r="K225" i="3"/>
  <c r="L225" i="3"/>
  <c r="K223" i="3"/>
  <c r="L223" i="3"/>
  <c r="K221" i="3"/>
  <c r="L221" i="3"/>
  <c r="I223" i="3"/>
  <c r="J223" i="3"/>
  <c r="G223" i="3"/>
  <c r="H223" i="3"/>
  <c r="E225" i="3"/>
  <c r="F225" i="3"/>
  <c r="E221" i="3"/>
  <c r="F221" i="3"/>
  <c r="C225" i="3"/>
  <c r="D225" i="3"/>
  <c r="Q204" i="3"/>
  <c r="U138" i="3"/>
  <c r="V138" i="3" s="1"/>
  <c r="AA203" i="3"/>
  <c r="AA139" i="3"/>
  <c r="AB139" i="3" s="1"/>
  <c r="O201" i="3"/>
  <c r="U202" i="3"/>
  <c r="Y141" i="3"/>
  <c r="Z141" i="3" s="1"/>
  <c r="AC202" i="3"/>
  <c r="O141" i="3"/>
  <c r="P141" i="3" s="1"/>
  <c r="AC138" i="3"/>
  <c r="AD138" i="3" s="1"/>
  <c r="W138" i="3"/>
  <c r="X138" i="3" s="1"/>
  <c r="S203" i="3"/>
  <c r="M139" i="3"/>
  <c r="N139" i="3" s="1"/>
  <c r="I140" i="3"/>
  <c r="J140" i="3" s="1"/>
  <c r="Q140" i="3"/>
  <c r="R140" i="3" s="1"/>
  <c r="W141" i="3"/>
  <c r="X141" i="3" s="1"/>
  <c r="I141" i="3"/>
  <c r="J141" i="3" s="1"/>
  <c r="M138" i="3"/>
  <c r="N138" i="3" s="1"/>
  <c r="S139" i="3"/>
  <c r="T139" i="3" s="1"/>
  <c r="Y140" i="3"/>
  <c r="Z140" i="3" s="1"/>
  <c r="O139" i="3"/>
  <c r="P139" i="3" s="1"/>
  <c r="U140" i="3"/>
  <c r="V140" i="3" s="1"/>
  <c r="Y138" i="3"/>
  <c r="Z138" i="3" s="1"/>
  <c r="AA141" i="3"/>
  <c r="AB141" i="3" s="1"/>
  <c r="I201" i="3"/>
  <c r="M204" i="3"/>
  <c r="Q202" i="3"/>
  <c r="W203" i="3"/>
  <c r="AA201" i="3"/>
  <c r="AC204" i="3"/>
  <c r="C138" i="3"/>
  <c r="D138" i="3" s="1"/>
  <c r="O140" i="3"/>
  <c r="P140" i="3" s="1"/>
  <c r="S138" i="3"/>
  <c r="T138" i="3" s="1"/>
  <c r="U141" i="3"/>
  <c r="V141" i="3" s="1"/>
  <c r="Y139" i="3"/>
  <c r="Z139" i="3" s="1"/>
  <c r="I202" i="3"/>
  <c r="M140" i="3"/>
  <c r="N140" i="3" s="1"/>
  <c r="Q138" i="3"/>
  <c r="R138" i="3" s="1"/>
  <c r="S141" i="3"/>
  <c r="T141" i="3" s="1"/>
  <c r="W139" i="3"/>
  <c r="X139" i="3" s="1"/>
  <c r="AC140" i="3"/>
  <c r="AD140" i="3" s="1"/>
  <c r="C139" i="3"/>
  <c r="D139" i="3" s="1"/>
  <c r="K204" i="3"/>
  <c r="K140" i="3"/>
  <c r="L140" i="3" s="1"/>
  <c r="K139" i="3"/>
  <c r="L139" i="3" s="1"/>
  <c r="K201" i="3"/>
  <c r="C204" i="3"/>
  <c r="E204" i="3"/>
  <c r="G204" i="3"/>
  <c r="G140" i="3"/>
  <c r="H140" i="3" s="1"/>
  <c r="G139" i="3"/>
  <c r="H139" i="3" s="1"/>
  <c r="G138" i="3"/>
  <c r="H138" i="3" s="1"/>
  <c r="C140" i="3"/>
  <c r="D140" i="3" s="1"/>
  <c r="E140" i="3"/>
  <c r="F140" i="3" s="1"/>
  <c r="E202" i="3"/>
  <c r="E201" i="3"/>
  <c r="AC67" i="3"/>
  <c r="AD67" i="3" s="1"/>
  <c r="AC68" i="3"/>
  <c r="AD68" i="3" s="1"/>
  <c r="AC69" i="3"/>
  <c r="AD69" i="3" s="1"/>
  <c r="AC70" i="3"/>
  <c r="AD70" i="3" s="1"/>
  <c r="AC71" i="3"/>
  <c r="AD71" i="3" s="1"/>
  <c r="AC66" i="3"/>
  <c r="AD66" i="3" s="1"/>
  <c r="AA67" i="3"/>
  <c r="AB67" i="3" s="1"/>
  <c r="AA68" i="3"/>
  <c r="AB68" i="3" s="1"/>
  <c r="AA69" i="3"/>
  <c r="AB69" i="3" s="1"/>
  <c r="AA70" i="3"/>
  <c r="AB70" i="3" s="1"/>
  <c r="AA71" i="3"/>
  <c r="AB71" i="3" s="1"/>
  <c r="AA66" i="3"/>
  <c r="AB66" i="3" s="1"/>
  <c r="Y67" i="3"/>
  <c r="Z67" i="3" s="1"/>
  <c r="Y68" i="3"/>
  <c r="Z68" i="3" s="1"/>
  <c r="Y69" i="3"/>
  <c r="Z69" i="3" s="1"/>
  <c r="Y70" i="3"/>
  <c r="Z70" i="3" s="1"/>
  <c r="Y71" i="3"/>
  <c r="Z71" i="3" s="1"/>
  <c r="Y66" i="3"/>
  <c r="Z66" i="3" s="1"/>
  <c r="W67" i="3"/>
  <c r="X67" i="3" s="1"/>
  <c r="W68" i="3"/>
  <c r="X68" i="3" s="1"/>
  <c r="W69" i="3"/>
  <c r="X69" i="3" s="1"/>
  <c r="W70" i="3"/>
  <c r="X70" i="3" s="1"/>
  <c r="W71" i="3"/>
  <c r="X71" i="3" s="1"/>
  <c r="W66" i="3"/>
  <c r="X66" i="3" s="1"/>
  <c r="U67" i="3"/>
  <c r="V67" i="3" s="1"/>
  <c r="U68" i="3"/>
  <c r="V68" i="3" s="1"/>
  <c r="U69" i="3"/>
  <c r="V69" i="3" s="1"/>
  <c r="U70" i="3"/>
  <c r="V70" i="3" s="1"/>
  <c r="U71" i="3"/>
  <c r="V71" i="3" s="1"/>
  <c r="U66" i="3"/>
  <c r="V66" i="3" s="1"/>
  <c r="S67" i="3"/>
  <c r="T67" i="3" s="1"/>
  <c r="S68" i="3"/>
  <c r="T68" i="3" s="1"/>
  <c r="S69" i="3"/>
  <c r="T69" i="3" s="1"/>
  <c r="S70" i="3"/>
  <c r="T70" i="3" s="1"/>
  <c r="S71" i="3"/>
  <c r="T71" i="3" s="1"/>
  <c r="S66" i="3"/>
  <c r="T66" i="3" s="1"/>
  <c r="Q67" i="3"/>
  <c r="R67" i="3" s="1"/>
  <c r="Q68" i="3"/>
  <c r="R68" i="3" s="1"/>
  <c r="Q69" i="3"/>
  <c r="R69" i="3" s="1"/>
  <c r="Q70" i="3"/>
  <c r="R70" i="3" s="1"/>
  <c r="Q71" i="3"/>
  <c r="R71" i="3" s="1"/>
  <c r="Q66" i="3"/>
  <c r="R66" i="3" s="1"/>
  <c r="O67" i="3"/>
  <c r="P67" i="3" s="1"/>
  <c r="O68" i="3"/>
  <c r="P68" i="3" s="1"/>
  <c r="O69" i="3"/>
  <c r="P69" i="3" s="1"/>
  <c r="O70" i="3"/>
  <c r="P70" i="3" s="1"/>
  <c r="O71" i="3"/>
  <c r="P71" i="3" s="1"/>
  <c r="O66" i="3"/>
  <c r="P66" i="3" s="1"/>
  <c r="M67" i="3"/>
  <c r="N67" i="3" s="1"/>
  <c r="M68" i="3"/>
  <c r="N68" i="3" s="1"/>
  <c r="M69" i="3"/>
  <c r="N69" i="3" s="1"/>
  <c r="M70" i="3"/>
  <c r="N70" i="3" s="1"/>
  <c r="M71" i="3"/>
  <c r="N71" i="3" s="1"/>
  <c r="M66" i="3"/>
  <c r="N66" i="3" s="1"/>
  <c r="K67" i="3"/>
  <c r="L67" i="3" s="1"/>
  <c r="K68" i="3"/>
  <c r="L68" i="3" s="1"/>
  <c r="K69" i="3"/>
  <c r="L69" i="3" s="1"/>
  <c r="K70" i="3"/>
  <c r="L70" i="3" s="1"/>
  <c r="K71" i="3"/>
  <c r="L71" i="3" s="1"/>
  <c r="K66" i="3"/>
  <c r="L66" i="3" s="1"/>
  <c r="I67" i="3"/>
  <c r="J67" i="3" s="1"/>
  <c r="I68" i="3"/>
  <c r="J68" i="3" s="1"/>
  <c r="I69" i="3"/>
  <c r="J69" i="3" s="1"/>
  <c r="I70" i="3"/>
  <c r="J70" i="3" s="1"/>
  <c r="I71" i="3"/>
  <c r="J71" i="3" s="1"/>
  <c r="I66" i="3"/>
  <c r="J66" i="3" s="1"/>
  <c r="G67" i="3"/>
  <c r="H67" i="3" s="1"/>
  <c r="G68" i="3"/>
  <c r="H68" i="3" s="1"/>
  <c r="G69" i="3"/>
  <c r="H69" i="3" s="1"/>
  <c r="G70" i="3"/>
  <c r="H70" i="3" s="1"/>
  <c r="G71" i="3"/>
  <c r="H71" i="3" s="1"/>
  <c r="G66" i="3"/>
  <c r="H66" i="3" s="1"/>
  <c r="E71" i="3"/>
  <c r="F71" i="3" s="1"/>
  <c r="C133" i="3"/>
  <c r="D133" i="3" s="1"/>
  <c r="E70" i="3"/>
  <c r="F70" i="3" s="1"/>
  <c r="C132" i="3"/>
  <c r="D132" i="3" s="1"/>
  <c r="E69" i="3"/>
  <c r="F69" i="3" s="1"/>
  <c r="C69" i="3"/>
  <c r="D69" i="3" s="1"/>
  <c r="E68" i="3"/>
  <c r="F68" i="3" s="1"/>
  <c r="C68" i="3"/>
  <c r="D68" i="3" s="1"/>
  <c r="E67" i="3"/>
  <c r="F67" i="3" s="1"/>
  <c r="C67" i="3"/>
  <c r="D67" i="3" s="1"/>
  <c r="E66" i="3"/>
  <c r="F66" i="3" s="1"/>
  <c r="C66" i="3"/>
  <c r="D66" i="3" s="1"/>
  <c r="D201" i="3" l="1"/>
  <c r="T203" i="3"/>
  <c r="AD202" i="3"/>
  <c r="D203" i="3"/>
  <c r="AB202" i="3"/>
  <c r="V204" i="3"/>
  <c r="AB201" i="3"/>
  <c r="R202" i="3"/>
  <c r="X203" i="3"/>
  <c r="Q130" i="3"/>
  <c r="R130" i="3" s="1"/>
  <c r="T204" i="3"/>
  <c r="W131" i="3"/>
  <c r="X131" i="3" s="1"/>
  <c r="R201" i="3"/>
  <c r="Z204" i="3"/>
  <c r="V203" i="3"/>
  <c r="S128" i="3"/>
  <c r="T128" i="3" s="1"/>
  <c r="U132" i="3"/>
  <c r="V132" i="3" s="1"/>
  <c r="W130" i="3"/>
  <c r="X130" i="3" s="1"/>
  <c r="AA128" i="3"/>
  <c r="AB128" i="3" s="1"/>
  <c r="AC132" i="3"/>
  <c r="AD132" i="3" s="1"/>
  <c r="X202" i="3"/>
  <c r="Y130" i="3"/>
  <c r="Z130" i="3" s="1"/>
  <c r="U133" i="3"/>
  <c r="V133" i="3" s="1"/>
  <c r="U131" i="3"/>
  <c r="V131" i="3" s="1"/>
  <c r="AD201" i="3"/>
  <c r="AB204" i="3"/>
  <c r="T202" i="3"/>
  <c r="Q129" i="3"/>
  <c r="R129" i="3" s="1"/>
  <c r="Y129" i="3"/>
  <c r="Z129" i="3" s="1"/>
  <c r="AC131" i="3"/>
  <c r="AD131" i="3" s="1"/>
  <c r="R203" i="3"/>
  <c r="S132" i="3"/>
  <c r="T132" i="3" s="1"/>
  <c r="Y128" i="3"/>
  <c r="Z128" i="3" s="1"/>
  <c r="AC130" i="3"/>
  <c r="AD130" i="3" s="1"/>
  <c r="Q133" i="3"/>
  <c r="R133" i="3" s="1"/>
  <c r="S131" i="3"/>
  <c r="T131" i="3" s="1"/>
  <c r="U129" i="3"/>
  <c r="V129" i="3" s="1"/>
  <c r="Y133" i="3"/>
  <c r="Z133" i="3" s="1"/>
  <c r="AA131" i="3"/>
  <c r="AB131" i="3" s="1"/>
  <c r="AC129" i="3"/>
  <c r="AD129" i="3" s="1"/>
  <c r="X201" i="3"/>
  <c r="R204" i="3"/>
  <c r="AD203" i="3"/>
  <c r="AC128" i="3"/>
  <c r="AD128" i="3" s="1"/>
  <c r="S133" i="3"/>
  <c r="T133" i="3" s="1"/>
  <c r="W129" i="3"/>
  <c r="X129" i="3" s="1"/>
  <c r="AA133" i="3"/>
  <c r="AB133" i="3" s="1"/>
  <c r="Q128" i="3"/>
  <c r="R128" i="3" s="1"/>
  <c r="U130" i="3"/>
  <c r="V130" i="3" s="1"/>
  <c r="AA132" i="3"/>
  <c r="AB132" i="3" s="1"/>
  <c r="Q132" i="3"/>
  <c r="R132" i="3" s="1"/>
  <c r="S130" i="3"/>
  <c r="T130" i="3" s="1"/>
  <c r="W128" i="3"/>
  <c r="X128" i="3" s="1"/>
  <c r="Y132" i="3"/>
  <c r="Z132" i="3" s="1"/>
  <c r="AA130" i="3"/>
  <c r="AB130" i="3" s="1"/>
  <c r="Z201" i="3"/>
  <c r="V201" i="3"/>
  <c r="X204" i="3"/>
  <c r="W132" i="3"/>
  <c r="X132" i="3" s="1"/>
  <c r="AC133" i="3"/>
  <c r="AD133" i="3" s="1"/>
  <c r="Q131" i="3"/>
  <c r="R131" i="3" s="1"/>
  <c r="S129" i="3"/>
  <c r="T129" i="3" s="1"/>
  <c r="W133" i="3"/>
  <c r="X133" i="3" s="1"/>
  <c r="Y131" i="3"/>
  <c r="Z131" i="3" s="1"/>
  <c r="AA129" i="3"/>
  <c r="AB129" i="3" s="1"/>
  <c r="T201" i="3"/>
  <c r="AD204" i="3"/>
  <c r="V202" i="3"/>
  <c r="Z203" i="3"/>
  <c r="Z202" i="3"/>
  <c r="AB203" i="3"/>
  <c r="U128" i="3"/>
  <c r="V128" i="3" s="1"/>
  <c r="D202" i="3"/>
  <c r="D204" i="3"/>
  <c r="N204" i="3"/>
  <c r="L204" i="3"/>
  <c r="J202" i="3"/>
  <c r="F202" i="3"/>
  <c r="E128" i="3"/>
  <c r="F128" i="3" s="1"/>
  <c r="E130" i="3"/>
  <c r="F130" i="3" s="1"/>
  <c r="E132" i="3"/>
  <c r="F132" i="3" s="1"/>
  <c r="E133" i="3"/>
  <c r="F133" i="3" s="1"/>
  <c r="G133" i="3"/>
  <c r="H133" i="3" s="1"/>
  <c r="G129" i="3"/>
  <c r="H129" i="3" s="1"/>
  <c r="K131" i="3"/>
  <c r="L131" i="3" s="1"/>
  <c r="M133" i="3"/>
  <c r="N133" i="3" s="1"/>
  <c r="M131" i="3"/>
  <c r="N131" i="3" s="1"/>
  <c r="O133" i="3"/>
  <c r="P133" i="3" s="1"/>
  <c r="O129" i="3"/>
  <c r="P129" i="3" s="1"/>
  <c r="P204" i="3"/>
  <c r="P202" i="3"/>
  <c r="J204" i="3"/>
  <c r="H202" i="3"/>
  <c r="C128" i="3"/>
  <c r="D128" i="3" s="1"/>
  <c r="C129" i="3"/>
  <c r="D129" i="3" s="1"/>
  <c r="C130" i="3"/>
  <c r="D130" i="3" s="1"/>
  <c r="C131" i="3"/>
  <c r="D131" i="3" s="1"/>
  <c r="C195" i="3"/>
  <c r="D195" i="3"/>
  <c r="C196" i="3"/>
  <c r="D196" i="3"/>
  <c r="G128" i="3"/>
  <c r="H128" i="3" s="1"/>
  <c r="G132" i="3"/>
  <c r="H132" i="3" s="1"/>
  <c r="G130" i="3"/>
  <c r="H130" i="3" s="1"/>
  <c r="I128" i="3"/>
  <c r="J128" i="3" s="1"/>
  <c r="I132" i="3"/>
  <c r="J132" i="3" s="1"/>
  <c r="I130" i="3"/>
  <c r="J130" i="3" s="1"/>
  <c r="K128" i="3"/>
  <c r="L128" i="3" s="1"/>
  <c r="K132" i="3"/>
  <c r="L132" i="3" s="1"/>
  <c r="K130" i="3"/>
  <c r="L130" i="3" s="1"/>
  <c r="M128" i="3"/>
  <c r="N128" i="3" s="1"/>
  <c r="M132" i="3"/>
  <c r="N132" i="3" s="1"/>
  <c r="M130" i="3"/>
  <c r="N130" i="3" s="1"/>
  <c r="O128" i="3"/>
  <c r="P128" i="3" s="1"/>
  <c r="O132" i="3"/>
  <c r="P132" i="3" s="1"/>
  <c r="O130" i="3"/>
  <c r="P130" i="3" s="1"/>
  <c r="P203" i="3"/>
  <c r="P201" i="3"/>
  <c r="N203" i="3"/>
  <c r="N201" i="3"/>
  <c r="L203" i="3"/>
  <c r="L201" i="3"/>
  <c r="J203" i="3"/>
  <c r="J201" i="3"/>
  <c r="H203" i="3"/>
  <c r="H201" i="3"/>
  <c r="F203" i="3"/>
  <c r="F201" i="3"/>
  <c r="N202" i="3"/>
  <c r="L202" i="3"/>
  <c r="H204" i="3"/>
  <c r="E129" i="3"/>
  <c r="F129" i="3" s="1"/>
  <c r="E131" i="3"/>
  <c r="F131" i="3" s="1"/>
  <c r="G131" i="3"/>
  <c r="H131" i="3" s="1"/>
  <c r="I133" i="3"/>
  <c r="J133" i="3" s="1"/>
  <c r="I131" i="3"/>
  <c r="J131" i="3" s="1"/>
  <c r="I129" i="3"/>
  <c r="J129" i="3" s="1"/>
  <c r="K133" i="3"/>
  <c r="L133" i="3" s="1"/>
  <c r="K129" i="3"/>
  <c r="L129" i="3" s="1"/>
  <c r="M129" i="3"/>
  <c r="N129" i="3" s="1"/>
  <c r="O131" i="3"/>
  <c r="P131" i="3" s="1"/>
  <c r="O195" i="3" l="1"/>
  <c r="P195" i="3"/>
  <c r="AA192" i="3"/>
  <c r="AB192" i="3"/>
  <c r="Q194" i="3"/>
  <c r="Y196" i="3"/>
  <c r="Z196" i="3"/>
  <c r="AC193" i="3"/>
  <c r="U194" i="3"/>
  <c r="V194" i="3"/>
  <c r="AA193" i="3"/>
  <c r="AB193" i="3"/>
  <c r="Q195" i="3"/>
  <c r="R195" i="3"/>
  <c r="AA196" i="3"/>
  <c r="AB196" i="3"/>
  <c r="Y192" i="3"/>
  <c r="Z192" i="3"/>
  <c r="AA191" i="3"/>
  <c r="AB191" i="3"/>
  <c r="O191" i="3"/>
  <c r="P191" i="3"/>
  <c r="Y194" i="3"/>
  <c r="Z194" i="3"/>
  <c r="AC196" i="3"/>
  <c r="AD196" i="3"/>
  <c r="U192" i="3"/>
  <c r="V192" i="3"/>
  <c r="Y191" i="3"/>
  <c r="Z191" i="3"/>
  <c r="U196" i="3"/>
  <c r="V196" i="3"/>
  <c r="Y195" i="3"/>
  <c r="Z195" i="3"/>
  <c r="Q192" i="3"/>
  <c r="R192" i="3"/>
  <c r="W194" i="3"/>
  <c r="X194" i="3"/>
  <c r="W192" i="3"/>
  <c r="X192" i="3"/>
  <c r="W193" i="3"/>
  <c r="X193" i="3"/>
  <c r="O192" i="3"/>
  <c r="P192" i="3"/>
  <c r="S195" i="3"/>
  <c r="T195" i="3"/>
  <c r="W191" i="3"/>
  <c r="X191" i="3"/>
  <c r="U193" i="3"/>
  <c r="V193" i="3"/>
  <c r="S196" i="3"/>
  <c r="T196" i="3"/>
  <c r="U195" i="3"/>
  <c r="V195" i="3"/>
  <c r="AA195" i="3"/>
  <c r="AB195" i="3"/>
  <c r="W196" i="3"/>
  <c r="X196" i="3"/>
  <c r="AC192" i="3"/>
  <c r="AD192" i="3"/>
  <c r="S194" i="3"/>
  <c r="T194" i="3"/>
  <c r="Y193" i="3"/>
  <c r="Z193" i="3"/>
  <c r="O193" i="3"/>
  <c r="P193" i="3"/>
  <c r="O196" i="3"/>
  <c r="P196" i="3"/>
  <c r="S192" i="3"/>
  <c r="T192" i="3"/>
  <c r="AA194" i="3"/>
  <c r="AB194" i="3"/>
  <c r="Q196" i="3"/>
  <c r="R196" i="3"/>
  <c r="O194" i="3"/>
  <c r="P194" i="3"/>
  <c r="W195" i="3"/>
  <c r="X195" i="3"/>
  <c r="R194" i="3"/>
  <c r="S193" i="3"/>
  <c r="T193" i="3"/>
  <c r="Q191" i="3"/>
  <c r="R191" i="3"/>
  <c r="AC191" i="3"/>
  <c r="AD191" i="3"/>
  <c r="AD193" i="3"/>
  <c r="AC194" i="3"/>
  <c r="AD194" i="3"/>
  <c r="AC195" i="3"/>
  <c r="AD195" i="3"/>
  <c r="S191" i="3"/>
  <c r="T191" i="3"/>
  <c r="Q193" i="3"/>
  <c r="R193" i="3"/>
  <c r="U191" i="3"/>
  <c r="V191" i="3"/>
  <c r="K192" i="3"/>
  <c r="L192" i="3"/>
  <c r="G194" i="3"/>
  <c r="H194" i="3"/>
  <c r="E194" i="3"/>
  <c r="F194" i="3"/>
  <c r="M192" i="3"/>
  <c r="N192" i="3"/>
  <c r="K196" i="3"/>
  <c r="L196" i="3"/>
  <c r="I192" i="3"/>
  <c r="J192" i="3"/>
  <c r="I194" i="3"/>
  <c r="J194" i="3"/>
  <c r="I196" i="3"/>
  <c r="J196" i="3"/>
  <c r="E192" i="3"/>
  <c r="F192" i="3"/>
  <c r="M193" i="3"/>
  <c r="N193" i="3"/>
  <c r="M195" i="3"/>
  <c r="N195" i="3"/>
  <c r="M191" i="3"/>
  <c r="N191" i="3"/>
  <c r="K193" i="3"/>
  <c r="L193" i="3"/>
  <c r="K195" i="3"/>
  <c r="L195" i="3"/>
  <c r="K191" i="3"/>
  <c r="L191" i="3"/>
  <c r="I193" i="3"/>
  <c r="J193" i="3"/>
  <c r="I195" i="3"/>
  <c r="J195" i="3"/>
  <c r="I191" i="3"/>
  <c r="J191" i="3"/>
  <c r="G193" i="3"/>
  <c r="H193" i="3"/>
  <c r="G195" i="3"/>
  <c r="H195" i="3"/>
  <c r="G191" i="3"/>
  <c r="H191" i="3"/>
  <c r="C194" i="3"/>
  <c r="D194" i="3"/>
  <c r="C193" i="3"/>
  <c r="D193" i="3"/>
  <c r="C192" i="3"/>
  <c r="D192" i="3"/>
  <c r="C191" i="3"/>
  <c r="D191" i="3"/>
  <c r="M194" i="3"/>
  <c r="N194" i="3"/>
  <c r="M196" i="3"/>
  <c r="N196" i="3"/>
  <c r="K194" i="3"/>
  <c r="L194" i="3"/>
  <c r="G192" i="3"/>
  <c r="H192" i="3"/>
  <c r="G196" i="3"/>
  <c r="H196" i="3"/>
  <c r="E196" i="3"/>
  <c r="F196" i="3"/>
  <c r="E195" i="3"/>
  <c r="F195" i="3"/>
  <c r="E193" i="3"/>
  <c r="F193" i="3"/>
  <c r="E191" i="3"/>
  <c r="F191" i="3"/>
</calcChain>
</file>

<file path=xl/sharedStrings.xml><?xml version="1.0" encoding="utf-8"?>
<sst xmlns="http://schemas.openxmlformats.org/spreadsheetml/2006/main" count="1067" uniqueCount="268">
  <si>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</si>
  <si>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</si>
  <si>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</si>
  <si>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</si>
  <si>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</si>
  <si>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</si>
  <si>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</si>
  <si>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</si>
  <si>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</si>
  <si>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</si>
  <si>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</si>
  <si>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</si>
  <si>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</si>
  <si>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</si>
  <si>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COMP 1</t>
  </si>
  <si>
    <t>COMP 2</t>
  </si>
  <si>
    <t>COMP 3</t>
  </si>
  <si>
    <t>COMP 4</t>
  </si>
  <si>
    <t>QTITE</t>
  </si>
  <si>
    <t>STOCK DEBUT / ZONE 1</t>
  </si>
  <si>
    <t>ENTREE DE STOCK ZONE 1</t>
  </si>
  <si>
    <t>ENTREE</t>
  </si>
  <si>
    <t>STOCK DE DEPART</t>
  </si>
  <si>
    <t>SORTIE DE STOCK</t>
  </si>
  <si>
    <t>SORTIE DE STOCK ZONE 1</t>
  </si>
  <si>
    <t>STOCK THEORIQUE</t>
  </si>
  <si>
    <t>code barre</t>
  </si>
  <si>
    <t>CODE BARRE</t>
  </si>
  <si>
    <t>BOX  12</t>
  </si>
  <si>
    <t xml:space="preserve">BOX 12 </t>
  </si>
  <si>
    <t>BOX  7</t>
  </si>
  <si>
    <t xml:space="preserve">BOX 14 </t>
  </si>
  <si>
    <t xml:space="preserve">BOX 7 </t>
  </si>
  <si>
    <t>40 17 911 0104</t>
  </si>
  <si>
    <t>40 17 911 0103</t>
  </si>
  <si>
    <t>40 17 810 0255</t>
  </si>
  <si>
    <t>40 17 810 0254</t>
  </si>
  <si>
    <t>A</t>
  </si>
  <si>
    <t>B</t>
  </si>
  <si>
    <t>C</t>
  </si>
  <si>
    <t>D</t>
  </si>
  <si>
    <t xml:space="preserve">STOCK DE DEBUT </t>
  </si>
  <si>
    <t xml:space="preserve">ENTREE DE STOCK </t>
  </si>
  <si>
    <t xml:space="preserve">SORTIE DE STOCK </t>
  </si>
  <si>
    <t>STOCK FINAL</t>
  </si>
  <si>
    <t>40 17 821 0207</t>
  </si>
  <si>
    <t>40 17 821 0200</t>
  </si>
  <si>
    <t>40 17 821 0217</t>
  </si>
  <si>
    <t>40 17 821 0219</t>
  </si>
  <si>
    <t>40 17 620 0101</t>
  </si>
  <si>
    <t>40 17 821 0254</t>
  </si>
  <si>
    <t>40 17 821 0255</t>
  </si>
  <si>
    <t>40 17 620 0094</t>
  </si>
  <si>
    <t>40 17 620 0035</t>
  </si>
  <si>
    <t>40 17 620 0110</t>
  </si>
  <si>
    <t>40 17 821 0022</t>
  </si>
  <si>
    <t>40 17 821 0026</t>
  </si>
  <si>
    <t>40 17 821 0024</t>
  </si>
  <si>
    <t>40 17 921 0094</t>
  </si>
  <si>
    <t>40 17 821 0336</t>
  </si>
  <si>
    <t>40 17 821 0127</t>
  </si>
  <si>
    <t>40 17 954 1853</t>
  </si>
  <si>
    <t>40 17 954 0998</t>
  </si>
  <si>
    <t>40 17 954 1863</t>
  </si>
  <si>
    <t>40 17 954 1834</t>
  </si>
  <si>
    <t>40 17 954 0997</t>
  </si>
  <si>
    <t>40 17 954 1759</t>
  </si>
  <si>
    <t>40 17 954 0995</t>
  </si>
  <si>
    <t>40 17 954 1869</t>
  </si>
  <si>
    <t>40 17 959 0084</t>
  </si>
  <si>
    <t>40 17 959 0083</t>
  </si>
  <si>
    <t>40 17 954 18 35</t>
  </si>
  <si>
    <t>40 17 959 0101</t>
  </si>
  <si>
    <t>40 17 959 0085</t>
  </si>
  <si>
    <t>40 17 954 1016</t>
  </si>
  <si>
    <t>40 17 954 1756</t>
  </si>
  <si>
    <t>40 17 921 0093</t>
  </si>
  <si>
    <t>40 17 821 0192</t>
  </si>
  <si>
    <t>40 17 821 0104</t>
  </si>
  <si>
    <t>40 17 821 0199</t>
  </si>
  <si>
    <t>40 17 620 0102</t>
  </si>
  <si>
    <t>40 17 810 0309</t>
  </si>
  <si>
    <t>40 17 821 0198</t>
  </si>
  <si>
    <t>40 17 921 0095</t>
  </si>
  <si>
    <t>40 17 921 0097</t>
  </si>
  <si>
    <t>40 17 821 0209</t>
  </si>
  <si>
    <t>40 17 821 0337</t>
  </si>
  <si>
    <t>40 17 921 0102</t>
  </si>
  <si>
    <t>40 17 954 1837</t>
  </si>
  <si>
    <t>40 17 954 18 94</t>
  </si>
  <si>
    <t>40 17 954 1918</t>
  </si>
  <si>
    <t>40 17 954 1920</t>
  </si>
  <si>
    <t>40 17 610 0165</t>
  </si>
  <si>
    <t>40 17 810 0247</t>
  </si>
  <si>
    <t>40 17 954 0944</t>
  </si>
  <si>
    <t>40 17 821 0269</t>
  </si>
  <si>
    <t>40 17 911 0105</t>
  </si>
  <si>
    <t>40 17 848 0296</t>
  </si>
  <si>
    <t>40 28 849 0190</t>
  </si>
  <si>
    <t>40 28 975 0021</t>
  </si>
  <si>
    <t>40 28 832 0210</t>
  </si>
  <si>
    <t>40 28 871 0439</t>
  </si>
  <si>
    <t>40 28 871 0429</t>
  </si>
  <si>
    <t>40 28 871 0438</t>
  </si>
  <si>
    <t>40 28 849 0378</t>
  </si>
  <si>
    <t>40 28 857 0401</t>
  </si>
  <si>
    <t>40 28 871 0326</t>
  </si>
  <si>
    <t>40 28 976 0106</t>
  </si>
  <si>
    <t>40 28 810 1278</t>
  </si>
  <si>
    <t>40 28 856 0817</t>
  </si>
  <si>
    <t>40 28 871 0466</t>
  </si>
  <si>
    <t>40 28 856 0808</t>
  </si>
  <si>
    <t>40 28 851 0372</t>
  </si>
  <si>
    <t>40 28 871  0520</t>
  </si>
  <si>
    <t>40 28 956 0816</t>
  </si>
  <si>
    <t>40 28 815 0136</t>
  </si>
  <si>
    <t>40 28 810 1279</t>
  </si>
  <si>
    <t>40 28 871 0452</t>
  </si>
  <si>
    <t>40 28 810  1279</t>
  </si>
  <si>
    <t>40 28 975 0093</t>
  </si>
  <si>
    <t>40 28 120 0274</t>
  </si>
  <si>
    <t>40 28 120 0190</t>
  </si>
  <si>
    <t>40 28 849 0366</t>
  </si>
  <si>
    <t>40 28 849 0371</t>
  </si>
  <si>
    <t>40 28 959 0633</t>
  </si>
  <si>
    <t>40 28 871 0507</t>
  </si>
  <si>
    <t>40 28 857 0414</t>
  </si>
  <si>
    <t>40 28 857 0443</t>
  </si>
  <si>
    <t>40 28 871 0506</t>
  </si>
  <si>
    <t>40 28 959 0698</t>
  </si>
  <si>
    <t>40 28 877 0033</t>
  </si>
  <si>
    <t>40 28 877 0032</t>
  </si>
  <si>
    <t>40 28 959 0726</t>
  </si>
  <si>
    <t>40 28 857 0444</t>
  </si>
  <si>
    <t>40 28 857 0427</t>
  </si>
  <si>
    <t>40 28 849 0375</t>
  </si>
  <si>
    <t>40 28 848 0090</t>
  </si>
  <si>
    <t>40 28 959 0632</t>
  </si>
  <si>
    <t>40 28 959 0699</t>
  </si>
  <si>
    <t>40 28 849 0373</t>
  </si>
  <si>
    <t>40 28 150 0426</t>
  </si>
  <si>
    <t>40 28 954 3222</t>
  </si>
  <si>
    <t>40 28 846 0108</t>
  </si>
  <si>
    <t>40 28 849 0355</t>
  </si>
  <si>
    <t>40 28 849 0367</t>
  </si>
  <si>
    <t>40 28 840 0502</t>
  </si>
  <si>
    <t>40 28 971 0255</t>
  </si>
  <si>
    <t>40 28 857 0313</t>
  </si>
  <si>
    <t>40 28 857 0312</t>
  </si>
  <si>
    <t>40 28 954 1323</t>
  </si>
  <si>
    <t>40 28 958 0623</t>
  </si>
  <si>
    <t>40 28 856 0809</t>
  </si>
  <si>
    <t>40 17 821 0271</t>
  </si>
  <si>
    <t>40 28 957 0381</t>
  </si>
  <si>
    <t>40 28 959 0273</t>
  </si>
  <si>
    <t>40 28 959 0435</t>
  </si>
  <si>
    <t>40 28 013 0388</t>
  </si>
  <si>
    <t>40 28 954 1531</t>
  </si>
  <si>
    <t>40 28 954  1704</t>
  </si>
  <si>
    <t>40 28 954 2125</t>
  </si>
  <si>
    <t>40 28 954 2149</t>
  </si>
  <si>
    <t>40 28 959 0682</t>
  </si>
  <si>
    <t>40 28 954 2128</t>
  </si>
  <si>
    <t>40 28 959 0683</t>
  </si>
  <si>
    <t>40 28 954 3447</t>
  </si>
  <si>
    <t>40 28 957 0801</t>
  </si>
  <si>
    <t>40 28 954 2126</t>
  </si>
  <si>
    <t>40 28 957 0799</t>
  </si>
  <si>
    <t>40 28 959 0586</t>
  </si>
  <si>
    <t>40 28 959 0539</t>
  </si>
  <si>
    <t>40 28 957 0676</t>
  </si>
  <si>
    <t>40 28 959 0276</t>
  </si>
  <si>
    <t>40 28 954 1533</t>
  </si>
  <si>
    <t>40 28 954 1836</t>
  </si>
  <si>
    <t>40 28 954 3170</t>
  </si>
  <si>
    <t>40 28 954 3171</t>
  </si>
  <si>
    <t>Comp 1</t>
  </si>
  <si>
    <t>Comp 2</t>
  </si>
  <si>
    <t>Comp 3</t>
  </si>
  <si>
    <t>Comp 4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</si>
  <si>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</si>
  <si>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</si>
  <si>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</si>
  <si>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</si>
  <si>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</si>
  <si>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</si>
  <si>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</si>
  <si>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</si>
  <si>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</si>
  <si>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</si>
  <si>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</si>
  <si>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</si>
  <si>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</si>
  <si>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</si>
  <si>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BOX</t>
  </si>
  <si>
    <t>Compartiment</t>
  </si>
  <si>
    <t>Stock Initial</t>
  </si>
  <si>
    <t>Entrées</t>
  </si>
  <si>
    <t>Sorties</t>
  </si>
  <si>
    <t>Nouveau stock</t>
  </si>
  <si>
    <t>Code barre</t>
  </si>
  <si>
    <t>Code Barre</t>
  </si>
  <si>
    <t>Entrées et Sorties de stock</t>
  </si>
  <si>
    <t>Date</t>
  </si>
  <si>
    <t>40 17 810 0374</t>
  </si>
  <si>
    <t>40 17 921 0096</t>
  </si>
  <si>
    <t>40 17 944 0065</t>
  </si>
  <si>
    <t>40 17 954 1818</t>
  </si>
  <si>
    <t>40 17 944 0384</t>
  </si>
  <si>
    <t>40 17 848 0257</t>
  </si>
  <si>
    <t>40 17 954 1883</t>
  </si>
  <si>
    <t>40 17 954 1871</t>
  </si>
  <si>
    <t>40 17 821 0220</t>
  </si>
  <si>
    <t>40 28 959 0236</t>
  </si>
  <si>
    <t>40 28 954 3274</t>
  </si>
  <si>
    <t>40 28 954 3147</t>
  </si>
  <si>
    <t>40 28 971 0218</t>
  </si>
  <si>
    <t>40 28 871 0449</t>
  </si>
  <si>
    <t>40 28 954 2070</t>
  </si>
  <si>
    <t>ID</t>
  </si>
  <si>
    <t>Box</t>
  </si>
  <si>
    <t>Comp</t>
  </si>
  <si>
    <t>Totaux</t>
  </si>
  <si>
    <t>40 28 954 3292</t>
  </si>
  <si>
    <t>40 28 954 3416</t>
  </si>
  <si>
    <t>40 28 013 0129</t>
  </si>
  <si>
    <t>40 28 013 0126</t>
  </si>
  <si>
    <t>40 28 610 1134</t>
  </si>
  <si>
    <t>40 28 931 0050</t>
  </si>
  <si>
    <t>40 28 849 0393</t>
  </si>
  <si>
    <t>40 28 954 2071</t>
  </si>
  <si>
    <t>40 28 954 3210</t>
  </si>
  <si>
    <t>40 28 954 3330</t>
  </si>
  <si>
    <t>40 28 954 3413</t>
  </si>
  <si>
    <t>40 28 954 3253</t>
  </si>
  <si>
    <t>40 28 954 3239</t>
  </si>
  <si>
    <t>40 28 954 1577</t>
  </si>
  <si>
    <t>40 28 959 0601</t>
  </si>
  <si>
    <t>40 28 954 2231</t>
  </si>
  <si>
    <t>40 28 954 3191</t>
  </si>
  <si>
    <t>40 28 959 0436</t>
  </si>
  <si>
    <t>40 28 959 0274</t>
  </si>
  <si>
    <t>40 28 954 1862</t>
  </si>
  <si>
    <t>40 28 957 0382</t>
  </si>
  <si>
    <t>40 28 013 0002</t>
  </si>
  <si>
    <t>40 28 957 0383</t>
  </si>
  <si>
    <t>40 28 954 3242</t>
  </si>
  <si>
    <t>40 28 857 0426</t>
  </si>
  <si>
    <t>40 28 954 3200</t>
  </si>
  <si>
    <t>40 28 954 3185</t>
  </si>
  <si>
    <t>40 28 954 3412</t>
  </si>
  <si>
    <t>40 28 954 3212</t>
  </si>
  <si>
    <t>40 28 954 2143</t>
  </si>
  <si>
    <t>40 28 954 3153</t>
  </si>
  <si>
    <t>40 28 871 0336</t>
  </si>
  <si>
    <t>40 28 871 0446</t>
  </si>
  <si>
    <t>40 28 971 0420</t>
  </si>
  <si>
    <t>40 28 871 0447</t>
  </si>
  <si>
    <t>40 28 971 0421</t>
  </si>
  <si>
    <t>40 28 832 0146</t>
  </si>
  <si>
    <t>40 28 857 0410</t>
  </si>
  <si>
    <t>40 28 849 0356</t>
  </si>
  <si>
    <t>40 28 846 0106</t>
  </si>
  <si>
    <t>40 28 849 0354</t>
  </si>
  <si>
    <t>40 28 871 0340</t>
  </si>
  <si>
    <t>40 28 954 3275</t>
  </si>
  <si>
    <t>40 28 871 0331</t>
  </si>
  <si>
    <t>40 28 871 0453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</si>
</sst>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Arial Black"/>
      <family val="2"/>
    </font>
    <font>
      <b/>
      <sz val="18"/>
      <color rgb="FFFF0000"/>
      <name val="Arial Black"/>
      <family val="2"/>
    </font>
    <font>
      <b/>
      <sz val="10"/>
      <color theme="0"/>
      <name val="Arial Black"/>
      <family val="2"/>
    </font>
    <font>
      <b/>
      <sz val="11"/>
      <color theme="0"/>
      <name val="Arial Black"/>
      <family val="2"/>
    </font>
    <font>
      <b/>
      <u/>
      <sz val="24"/>
      <color theme="1"/>
      <name val="Arial Black"/>
      <family val="2"/>
    </font>
    <font>
      <b/>
      <u/>
      <sz val="26"/>
      <name val="Arial Black"/>
      <family val="2"/>
    </font>
    <font>
      <b/>
      <u/>
      <sz val="28"/>
      <color rgb="FFFF0000"/>
      <name val="Arial Black"/>
      <family val="2"/>
    </font>
    <font>
      <b/>
      <u/>
      <sz val="11"/>
      <color theme="1"/>
      <name val="Calibri"/>
      <family val="2"/>
      <scheme val="minor"/>
    </font>
    <font>
      <b/>
      <u/>
      <sz val="11"/>
      <color theme="0"/>
      <name val="Arial Black"/>
      <family val="2"/>
    </font>
    <font>
      <b/>
      <u/>
      <sz val="11"/>
      <color rgb="FF0070C0"/>
      <name val="Calibri"/>
      <family val="2"/>
      <scheme val="minor"/>
    </font>
    <font>
      <b/>
      <u/>
      <sz val="11"/>
      <name val="Arial Black"/>
      <family val="2"/>
    </font>
    <font>
      <b/>
      <u/>
      <sz val="10"/>
      <color theme="0"/>
      <name val="Calibri"/>
      <family val="2"/>
      <scheme val="minor"/>
    </font>
    <font>
      <b/>
      <u/>
      <sz val="11"/>
      <color theme="1"/>
      <name val="Arial Black"/>
      <family val="2"/>
    </font>
    <font>
      <b/>
      <u/>
      <sz val="10"/>
      <color theme="0"/>
      <name val="Arial Black"/>
      <family val="2"/>
    </font>
    <font>
      <sz val="8"/>
      <name val="Calibri"/>
      <family val="2"/>
      <scheme val="minor"/>
    </font>
    <font>
      <b/>
      <sz val="11"/>
      <color theme="1"/>
      <name val="Calibri"/>
      <scheme val="minor"/>
    </font>
    <font>
      <b/>
      <u/>
      <sz val="10"/>
      <color theme="4"/>
      <name val="Arial Black"/>
      <family val="2"/>
    </font>
    <font>
      <b/>
      <sz val="10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vertical="top"/>
    </xf>
    <xf numFmtId="0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3" fillId="2" borderId="3" xfId="0" applyFont="1" applyFill="1" applyBorder="1" applyAlignment="1">
      <alignment vertical="top"/>
    </xf>
    <xf numFmtId="0" fontId="5" fillId="0" borderId="0" xfId="0" applyFont="1" applyAlignment="1">
      <alignment horizontal="center" wrapText="1"/>
    </xf>
    <xf numFmtId="0" fontId="6" fillId="8" borderId="1" xfId="0" applyFont="1" applyFill="1" applyBorder="1" applyAlignment="1">
      <alignment horizontal="center" vertical="top"/>
    </xf>
    <xf numFmtId="0" fontId="7" fillId="9" borderId="1" xfId="0" applyFont="1" applyFill="1" applyBorder="1" applyAlignment="1">
      <alignment horizontal="center" vertical="top"/>
    </xf>
    <xf numFmtId="0" fontId="7" fillId="11" borderId="6" xfId="0" applyFont="1" applyFill="1" applyBorder="1" applyAlignment="1">
      <alignment horizontal="center" vertical="top"/>
    </xf>
    <xf numFmtId="0" fontId="7" fillId="10" borderId="6" xfId="0" applyFont="1" applyFill="1" applyBorder="1" applyAlignment="1">
      <alignment horizontal="center" vertical="top"/>
    </xf>
    <xf numFmtId="0" fontId="2" fillId="12" borderId="8" xfId="0" applyFont="1" applyFill="1" applyBorder="1"/>
    <xf numFmtId="0" fontId="2" fillId="12" borderId="9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9" fillId="4" borderId="0" xfId="0" applyFont="1" applyFill="1" applyAlignment="1">
      <alignment vertical="top"/>
    </xf>
    <xf numFmtId="0" fontId="4" fillId="7" borderId="0" xfId="0" applyFont="1" applyFill="1" applyAlignment="1">
      <alignment horizontal="center" vertical="center" textRotation="255"/>
    </xf>
    <xf numFmtId="0" fontId="11" fillId="0" borderId="0" xfId="0" applyFont="1" applyAlignment="1">
      <alignment horizontal="right"/>
    </xf>
    <xf numFmtId="0" fontId="12" fillId="11" borderId="1" xfId="0" applyFont="1" applyFill="1" applyBorder="1" applyAlignment="1">
      <alignment horizontal="center" vertical="top"/>
    </xf>
    <xf numFmtId="0" fontId="13" fillId="0" borderId="1" xfId="1" applyNumberFormat="1" applyFont="1" applyBorder="1" applyAlignment="1">
      <alignment horizontal="right"/>
    </xf>
    <xf numFmtId="0" fontId="15" fillId="2" borderId="1" xfId="0" applyFont="1" applyFill="1" applyBorder="1" applyAlignment="1">
      <alignment horizontal="center" vertical="top"/>
    </xf>
    <xf numFmtId="0" fontId="15" fillId="2" borderId="1" xfId="0" applyFont="1" applyFill="1" applyBorder="1" applyAlignment="1">
      <alignment horizontal="right" vertical="top"/>
    </xf>
    <xf numFmtId="0" fontId="12" fillId="9" borderId="1" xfId="0" applyFont="1" applyFill="1" applyBorder="1" applyAlignment="1">
      <alignment horizontal="center" vertical="top"/>
    </xf>
    <xf numFmtId="0" fontId="17" fillId="8" borderId="1" xfId="0" applyFont="1" applyFill="1" applyBorder="1" applyAlignment="1">
      <alignment horizontal="center" vertical="top"/>
    </xf>
    <xf numFmtId="0" fontId="12" fillId="10" borderId="6" xfId="0" applyFont="1" applyFill="1" applyBorder="1" applyAlignment="1">
      <alignment horizontal="center" vertical="top"/>
    </xf>
    <xf numFmtId="0" fontId="11" fillId="12" borderId="9" xfId="0" applyFont="1" applyFill="1" applyBorder="1" applyAlignment="1">
      <alignment horizontal="right"/>
    </xf>
    <xf numFmtId="0" fontId="9" fillId="4" borderId="3" xfId="0" applyFont="1" applyFill="1" applyBorder="1" applyAlignment="1">
      <alignment vertical="top"/>
    </xf>
    <xf numFmtId="0" fontId="8" fillId="4" borderId="0" xfId="0" applyFont="1" applyFill="1"/>
    <xf numFmtId="0" fontId="10" fillId="4" borderId="9" xfId="0" applyFont="1" applyFill="1" applyBorder="1"/>
    <xf numFmtId="0" fontId="0" fillId="13" borderId="6" xfId="0" applyFill="1" applyBorder="1"/>
    <xf numFmtId="0" fontId="2" fillId="0" borderId="13" xfId="1" applyNumberFormat="1" applyFont="1" applyBorder="1" applyAlignment="1">
      <alignment horizontal="center"/>
    </xf>
    <xf numFmtId="0" fontId="19" fillId="0" borderId="13" xfId="1" applyNumberFormat="1" applyFont="1" applyBorder="1" applyAlignment="1">
      <alignment horizontal="center"/>
    </xf>
    <xf numFmtId="0" fontId="19" fillId="0" borderId="4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4" xfId="1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2" fillId="0" borderId="15" xfId="1" applyNumberFormat="1" applyFont="1" applyBorder="1" applyAlignment="1">
      <alignment horizontal="center"/>
    </xf>
    <xf numFmtId="0" fontId="2" fillId="0" borderId="4" xfId="1" applyNumberFormat="1" applyFont="1" applyBorder="1" applyAlignment="1">
      <alignment horizontal="center"/>
    </xf>
    <xf numFmtId="0" fontId="20" fillId="4" borderId="3" xfId="0" applyFont="1" applyFill="1" applyBorder="1" applyAlignment="1">
      <alignment vertical="top"/>
    </xf>
    <xf numFmtId="0" fontId="21" fillId="2" borderId="1" xfId="0" applyFont="1" applyFill="1" applyBorder="1" applyAlignment="1">
      <alignment vertical="top"/>
    </xf>
    <xf numFmtId="0" fontId="21" fillId="2" borderId="2" xfId="0" applyFont="1" applyFill="1" applyBorder="1" applyAlignment="1">
      <alignment vertical="top"/>
    </xf>
    <xf numFmtId="0" fontId="19" fillId="0" borderId="1" xfId="1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Border="1"/>
    <xf numFmtId="0" fontId="19" fillId="0" borderId="14" xfId="1" applyNumberFormat="1" applyFont="1" applyBorder="1" applyAlignment="1">
      <alignment horizontal="center"/>
    </xf>
    <xf numFmtId="0" fontId="19" fillId="0" borderId="6" xfId="1" applyNumberFormat="1" applyFont="1" applyBorder="1" applyAlignment="1">
      <alignment horizontal="center"/>
    </xf>
    <xf numFmtId="0" fontId="2" fillId="0" borderId="0" xfId="1" applyNumberFormat="1" applyFont="1" applyBorder="1" applyAlignment="1">
      <alignment horizontal="center"/>
    </xf>
    <xf numFmtId="0" fontId="19" fillId="0" borderId="0" xfId="1" applyNumberFormat="1" applyFont="1" applyBorder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Border="1" applyAlignment="1">
      <alignment horizontal="center"/>
    </xf>
    <xf numFmtId="0" fontId="19" fillId="0" borderId="3" xfId="1" applyNumberFormat="1" applyFont="1" applyBorder="1" applyAlignment="1">
      <alignment horizontal="center"/>
    </xf>
    <xf numFmtId="0" fontId="22" fillId="0" borderId="16" xfId="0" applyFont="1" applyBorder="1" applyAlignment="1">
      <alignment horizontal="right"/>
    </xf>
    <xf numFmtId="0" fontId="22" fillId="0" borderId="17" xfId="0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2" fillId="4" borderId="12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 vertical="center" textRotation="255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16" fillId="0" borderId="1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6" borderId="7" xfId="0" applyFont="1" applyFill="1" applyBorder="1" applyAlignment="1">
      <alignment horizontal="center" vertical="center" textRotation="255"/>
    </xf>
    <xf numFmtId="0" fontId="4" fillId="5" borderId="7" xfId="0" applyFont="1" applyFill="1" applyBorder="1" applyAlignment="1">
      <alignment horizontal="center" vertical="center" textRotation="255"/>
    </xf>
    <xf numFmtId="0" fontId="16" fillId="0" borderId="6" xfId="0" applyFont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top"/>
    </xf>
    <xf numFmtId="0" fontId="14" fillId="0" borderId="15" xfId="1" applyNumberFormat="1" applyFont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center" textRotation="255"/>
    </xf>
    <xf numFmtId="0" fontId="14" fillId="0" borderId="4" xfId="1" applyNumberFormat="1" applyFont="1" applyBorder="1" applyAlignment="1">
      <alignment horizontal="center" vertical="center"/>
    </xf>
    <xf numFmtId="0" fontId="14" fillId="0" borderId="5" xfId="1" applyNumberFormat="1" applyFont="1" applyBorder="1" applyAlignment="1">
      <alignment horizontal="center" vertical="center"/>
    </xf>
    <xf numFmtId="0" fontId="8" fillId="4" borderId="3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2" fillId="15" borderId="19" xfId="1" applyNumberFormat="1" applyFont="1" applyFill="1" applyBorder="1" applyAlignment="1">
      <alignment horizontal="center"/>
    </xf>
    <xf numFmtId="0" fontId="2" fillId="0" borderId="19" xfId="1" applyNumberFormat="1" applyFont="1" applyBorder="1" applyAlignment="1">
      <alignment horizontal="center"/>
    </xf>
    <xf numFmtId="0" fontId="2" fillId="15" borderId="20" xfId="1" applyNumberFormat="1" applyFont="1" applyFill="1" applyBorder="1" applyAlignment="1">
      <alignment horizontal="center"/>
    </xf>
    <xf numFmtId="0" fontId="2" fillId="0" borderId="20" xfId="1" applyNumberFormat="1" applyFont="1" applyBorder="1" applyAlignment="1">
      <alignment horizontal="center"/>
    </xf>
    <xf numFmtId="0" fontId="16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2" fillId="0" borderId="21" xfId="1" applyNumberFormat="1" applyFont="1" applyBorder="1" applyAlignment="1">
      <alignment horizontal="center"/>
    </xf>
    <xf numFmtId="0" fontId="2" fillId="15" borderId="21" xfId="1" applyNumberFormat="1" applyFont="1" applyFill="1" applyBorder="1" applyAlignment="1">
      <alignment horizontal="center"/>
    </xf>
    <xf numFmtId="0" fontId="0" fillId="0" borderId="21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9">
    <dxf>
      <numFmt numFmtId="19" formatCode="dd/mm/yyyy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480060</xdr:colOff>
      <xdr:row>8</xdr:row>
      <xdr:rowOff>38100</xdr:rowOff>
    </xdr:from>
    <xdr:to>
      <xdr:col>5</xdr:col>
      <xdr:colOff>670560</xdr:colOff>
      <xdr:row>16</xdr:row>
      <xdr:rowOff>7620</xdr:rowOff>
    </xdr:to>
    <xdr:sp macro="[0]!Afficher_Formulaire2" textlink="">
      <xdr:nvSpPr>
        <xdr:cNvPr id="2" name="Organigramme : Alternative 1"/>
        <xdr:cNvSpPr/>
      </xdr:nvSpPr>
      <xdr:spPr>
        <a:xfrm>
          <a:off x="2065020" y="1501140"/>
          <a:ext cx="2567940" cy="1432560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Consultation</a:t>
          </a:r>
        </a:p>
        <a:p>
          <a:pPr algn="ctr"/>
          <a:r>
            <a:rPr lang="fr-FR" sz="2400"/>
            <a:t>Entrées</a:t>
          </a:r>
          <a:r>
            <a:rPr lang="fr-FR" sz="2400" baseline="0"/>
            <a:t> - Sorties</a:t>
          </a:r>
        </a:p>
        <a:p>
          <a:pPr algn="ctr"/>
          <a:r>
            <a:rPr lang="fr-FR" sz="2400" baseline="0"/>
            <a:t>Code-Barre</a:t>
          </a:r>
          <a:endParaRPr lang="fr-FR" sz="2400"/>
        </a:p>
      </xdr:txBody>
    </xdr:sp>
    <xdr:clientData/>
  </xdr:twoCellAnchor>
  <xdr:twoCellAnchor>
    <xdr:from>
      <xdr:col>7</xdr:col>
      <xdr:colOff>373380</xdr:colOff>
      <xdr:row>8</xdr:row>
      <xdr:rowOff>60960</xdr:rowOff>
    </xdr:from>
    <xdr:to>
      <xdr:col>11</xdr:col>
      <xdr:colOff>160020</xdr:colOff>
      <xdr:row>17</xdr:row>
      <xdr:rowOff>38100</xdr:rowOff>
    </xdr:to>
    <xdr:sp macro="[0]!Affficher_Formulaire3" textlink="">
      <xdr:nvSpPr>
        <xdr:cNvPr id="3" name="Organigramme : Alternative 2"/>
        <xdr:cNvSpPr/>
      </xdr:nvSpPr>
      <xdr:spPr>
        <a:xfrm>
          <a:off x="5920740" y="1524000"/>
          <a:ext cx="2956560" cy="162306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Ajouter</a:t>
          </a:r>
        </a:p>
        <a:p>
          <a:pPr algn="ctr"/>
          <a:r>
            <a:rPr lang="fr-FR" sz="2800"/>
            <a:t>une ligne</a:t>
          </a:r>
        </a:p>
        <a:p>
          <a:pPr algn="ctr"/>
          <a:r>
            <a:rPr lang="fr-FR" sz="2800"/>
            <a:t>de Code</a:t>
          </a:r>
          <a:r>
            <a:rPr lang="fr-FR" sz="2800" baseline="0"/>
            <a:t> barre</a:t>
          </a:r>
          <a:endParaRPr lang="fr-FR" sz="2800"/>
        </a:p>
      </xdr:txBody>
    </xdr:sp>
    <xdr:clientData/>
  </xdr:twoCellAnchor>
  <xdr:twoCellAnchor>
    <xdr:from>
      <xdr:col>6</xdr:col>
      <xdr:colOff>15240</xdr:colOff>
      <xdr:row>20</xdr:row>
      <xdr:rowOff>0</xdr:rowOff>
    </xdr:from>
    <xdr:to>
      <xdr:col>8</xdr:col>
      <xdr:colOff>60960</xdr:colOff>
      <xdr:row>23</xdr:row>
      <xdr:rowOff>64008</xdr:rowOff>
    </xdr:to>
    <xdr:sp macro="[0]!Va_Zone1" textlink="">
      <xdr:nvSpPr>
        <xdr:cNvPr id="4" name="Organigramme : Document 3"/>
        <xdr:cNvSpPr/>
      </xdr:nvSpPr>
      <xdr:spPr>
        <a:xfrm>
          <a:off x="4770120" y="3657600"/>
          <a:ext cx="1630680" cy="612648"/>
        </a:xfrm>
        <a:prstGeom prst="flowChartDocument">
          <a:avLst/>
        </a:prstGeom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ACCES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59531</xdr:colOff>
      <xdr:row>0</xdr:row>
      <xdr:rowOff>83344</xdr:rowOff>
    </xdr:from>
    <xdr:to>
      <xdr:col>6</xdr:col>
      <xdr:colOff>1119187</xdr:colOff>
      <xdr:row>0</xdr:row>
      <xdr:rowOff>595313</xdr:rowOff>
    </xdr:to>
    <xdr:sp macro="[0]!Afficher_Formulaire1" textlink="">
      <xdr:nvSpPr>
        <xdr:cNvPr id="2" name="ZoneTexte 1">
          <a:extLst>
            <a:ext uri="{FF2B5EF4-FFF2-40B4-BE49-F238E27FC236}">
              <a16:creationId xmlns:a16="http://schemas.microsoft.com/office/drawing/2014/main" xmlns="" id="{C97F64A8-A050-E508-5B86-F4A2C0298ABD}"/>
            </a:ext>
          </a:extLst>
        </xdr:cNvPr>
        <xdr:cNvSpPr txBox="1"/>
      </xdr:nvSpPr>
      <xdr:spPr>
        <a:xfrm>
          <a:off x="3512344" y="83344"/>
          <a:ext cx="3024187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Recherche d'un code barre</a:t>
          </a:r>
        </a:p>
      </xdr:txBody>
    </xdr:sp>
    <xdr:clientData/>
  </xdr:twoCellAnchor>
  <xdr:twoCellAnchor editAs="absolute">
    <xdr:from>
      <xdr:col>7</xdr:col>
      <xdr:colOff>228600</xdr:colOff>
      <xdr:row>0</xdr:row>
      <xdr:rowOff>83344</xdr:rowOff>
    </xdr:from>
    <xdr:to>
      <xdr:col>12</xdr:col>
      <xdr:colOff>247650</xdr:colOff>
      <xdr:row>0</xdr:row>
      <xdr:rowOff>595313</xdr:rowOff>
    </xdr:to>
    <xdr:sp macro="[0]!Affficher_Formulaire3" textlink="">
      <xdr:nvSpPr>
        <xdr:cNvPr id="3" name="ZoneTexte 2">
          <a:extLst>
            <a:ext uri="{FF2B5EF4-FFF2-40B4-BE49-F238E27FC236}">
              <a16:creationId xmlns:a16="http://schemas.microsoft.com/office/drawing/2014/main" xmlns="" id="{8B7E5950-D317-4880-8108-B52A77644F50}"/>
            </a:ext>
          </a:extLst>
        </xdr:cNvPr>
        <xdr:cNvSpPr txBox="1"/>
      </xdr:nvSpPr>
      <xdr:spPr>
        <a:xfrm>
          <a:off x="6981825" y="83344"/>
          <a:ext cx="3600450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Ajouter un Nouveau</a:t>
          </a:r>
          <a:r>
            <a:rPr lang="fr-FR" sz="1800" b="1" baseline="0"/>
            <a:t> </a:t>
          </a:r>
          <a:r>
            <a:rPr lang="fr-FR" sz="1800" b="1"/>
            <a:t>code barre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H204" totalsRowShown="0">
  <autoFilter ref="A2:H204"/>
  <tableColumns count="8">
    <tableColumn id="4" name="ID" dataDxfId="8" dataCellStyle="Pourcentage">
      <calculatedColumnFormula>Tableau1[[#This Row],[Code Barre]]&amp;Tableau1[[#This Row],[BOX]]&amp;Tableau1[[#This Row],[Compartiment]]</calculatedColumnFormula>
    </tableColumn>
    <tableColumn id="1" name="Code Barre" dataDxfId="7" dataCellStyle="Pourcentage"/>
    <tableColumn id="2" name="BOX"/>
    <tableColumn id="3" name="Compartiment"/>
    <tableColumn id="5" name="Stock Initial" dataDxfId="6" dataCellStyle="Pourcentage"/>
    <tableColumn id="7" name="Entrées" dataDxfId="5" dataCellStyle="Pourcentage"/>
    <tableColumn id="6" name="Sorties" dataDxfId="4" dataCellStyle="Pourcentage"/>
    <tableColumn id="8" name="Nouveau stock" dataDxfId="3">
      <calculatedColumnFormula>E3+Tableau1[[#This Row],[Entrées]]-Tableau1[[#This Row],[Sorties]]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F6" totalsRowShown="0">
  <autoFilter ref="A3:F6"/>
  <tableColumns count="6">
    <tableColumn id="1" name="Code barre"/>
    <tableColumn id="6" name="Box"/>
    <tableColumn id="5" name="Comp"/>
    <tableColumn id="2" name="Entrées" dataDxfId="2"/>
    <tableColumn id="3" name="Sorties" dataDxfId="1"/>
    <tableColumn id="4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N20" sqref="N2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D250"/>
  <sheetViews>
    <sheetView showZeros="0" zoomScale="94" zoomScaleNormal="94" workbookViewId="0">
      <pane ySplit="2" topLeftCell="A18" activePane="bottomLeft" state="frozen"/>
      <selection pane="bottomLeft" activeCell="C32" sqref="A32:XFD32"/>
    </sheetView>
  </sheetViews>
  <sheetFormatPr baseColWidth="10" defaultColWidth="11.44140625" defaultRowHeight="14.4" x14ac:dyDescent="0.3"/>
  <cols>
    <col min="1" max="1" width="11.44140625" style="1"/>
    <col min="2" max="2" width="25.88671875" style="18" bestFit="1" customWidth="1"/>
    <col min="3" max="3" width="14.44140625" style="6" customWidth="1"/>
    <col min="4" max="4" width="9.33203125" style="6" customWidth="1"/>
    <col min="5" max="5" width="14.5546875" style="6" customWidth="1"/>
    <col min="6" max="6" width="5.5546875" style="6" customWidth="1"/>
    <col min="7" max="7" width="17.33203125" style="6" customWidth="1"/>
    <col min="8" max="8" width="5.5546875" style="6" customWidth="1"/>
    <col min="9" max="9" width="14.6640625" style="6" customWidth="1"/>
    <col min="10" max="10" width="5.5546875" style="6" customWidth="1"/>
    <col min="11" max="11" width="20.44140625" style="6" customWidth="1"/>
    <col min="12" max="12" width="6" style="6" bestFit="1" customWidth="1"/>
    <col min="13" max="13" width="17.109375" style="6" customWidth="1"/>
    <col min="14" max="14" width="8.109375" style="6" bestFit="1" customWidth="1"/>
    <col min="15" max="15" width="16.33203125" style="6" customWidth="1"/>
    <col min="16" max="16" width="6" style="6" bestFit="1" customWidth="1"/>
    <col min="17" max="17" width="20.88671875" style="6" customWidth="1"/>
    <col min="18" max="18" width="6" style="6" bestFit="1" customWidth="1"/>
    <col min="19" max="19" width="17.88671875" style="6" customWidth="1"/>
    <col min="20" max="20" width="6" style="6" bestFit="1" customWidth="1"/>
    <col min="21" max="21" width="19.109375" style="6" customWidth="1"/>
    <col min="22" max="22" width="6" style="6" bestFit="1" customWidth="1"/>
    <col min="23" max="23" width="19.33203125" style="6" customWidth="1"/>
    <col min="24" max="24" width="6" style="6" bestFit="1" customWidth="1"/>
    <col min="25" max="25" width="19.6640625" style="6" customWidth="1"/>
    <col min="26" max="26" width="5.5546875" style="6" customWidth="1"/>
    <col min="27" max="27" width="19.109375" style="6" customWidth="1"/>
    <col min="28" max="28" width="6" style="6" bestFit="1" customWidth="1"/>
    <col min="29" max="29" width="19.88671875" style="6" customWidth="1"/>
    <col min="30" max="30" width="6" style="6" bestFit="1" customWidth="1"/>
    <col min="31" max="16384" width="11.44140625" style="1"/>
  </cols>
  <sheetData>
    <row r="1" spans="1:30" ht="60.6" customHeight="1" x14ac:dyDescent="0.3">
      <c r="A1" s="27"/>
      <c r="B1" s="73" t="s">
        <v>41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</row>
    <row r="2" spans="1:30" ht="27.6" x14ac:dyDescent="0.65">
      <c r="A2" s="8" t="s">
        <v>37</v>
      </c>
      <c r="B2" s="19" t="s">
        <v>22</v>
      </c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  <c r="Q2" s="11" t="s">
        <v>7</v>
      </c>
      <c r="R2" s="11"/>
      <c r="S2" s="11" t="s">
        <v>8</v>
      </c>
      <c r="T2" s="11"/>
      <c r="U2" s="11" t="s">
        <v>9</v>
      </c>
      <c r="V2" s="11"/>
      <c r="W2" s="11" t="s">
        <v>10</v>
      </c>
      <c r="X2" s="11"/>
      <c r="Y2" s="11" t="s">
        <v>29</v>
      </c>
      <c r="Z2" s="11"/>
      <c r="AA2" s="11" t="s">
        <v>12</v>
      </c>
      <c r="AB2" s="11"/>
      <c r="AC2" s="11" t="s">
        <v>13</v>
      </c>
      <c r="AD2" s="11"/>
    </row>
    <row r="3" spans="1:30" ht="14.4" customHeight="1" x14ac:dyDescent="0.3">
      <c r="A3" s="74" t="s">
        <v>19</v>
      </c>
      <c r="B3" s="20"/>
      <c r="C3" s="2" t="s">
        <v>26</v>
      </c>
      <c r="D3" s="7" t="s">
        <v>18</v>
      </c>
      <c r="E3" s="7" t="s">
        <v>26</v>
      </c>
      <c r="F3" s="7" t="s">
        <v>18</v>
      </c>
      <c r="G3" s="7" t="s">
        <v>26</v>
      </c>
      <c r="H3" s="7" t="s">
        <v>18</v>
      </c>
      <c r="I3" s="7" t="s">
        <v>26</v>
      </c>
      <c r="J3" s="7" t="s">
        <v>18</v>
      </c>
      <c r="K3" s="7" t="s">
        <v>26</v>
      </c>
      <c r="L3" s="7" t="s">
        <v>18</v>
      </c>
      <c r="M3" s="7" t="s">
        <v>26</v>
      </c>
      <c r="N3" s="7" t="s">
        <v>18</v>
      </c>
      <c r="O3" s="7" t="s">
        <v>26</v>
      </c>
      <c r="P3" s="7" t="s">
        <v>18</v>
      </c>
      <c r="Q3" s="7" t="s">
        <v>26</v>
      </c>
      <c r="R3" s="7" t="s">
        <v>18</v>
      </c>
      <c r="S3" s="7" t="s">
        <v>26</v>
      </c>
      <c r="T3" s="7" t="s">
        <v>18</v>
      </c>
      <c r="U3" s="7" t="s">
        <v>26</v>
      </c>
      <c r="V3" s="7" t="s">
        <v>18</v>
      </c>
      <c r="W3" s="7" t="s">
        <v>26</v>
      </c>
      <c r="X3" s="7" t="s">
        <v>18</v>
      </c>
      <c r="Y3" s="7" t="s">
        <v>26</v>
      </c>
      <c r="Z3" s="7" t="s">
        <v>18</v>
      </c>
      <c r="AA3" s="7" t="s">
        <v>26</v>
      </c>
      <c r="AB3" s="7" t="s">
        <v>18</v>
      </c>
      <c r="AC3" s="7" t="s">
        <v>26</v>
      </c>
      <c r="AD3" s="7" t="s">
        <v>18</v>
      </c>
    </row>
    <row r="4" spans="1:30" ht="14.4" customHeight="1" x14ac:dyDescent="0.3">
      <c r="A4" s="74"/>
      <c r="B4" s="75" t="s">
        <v>14</v>
      </c>
      <c r="C4" s="41" t="s">
        <v>34</v>
      </c>
      <c r="D4" s="41">
        <v>17</v>
      </c>
      <c r="E4" s="41" t="s">
        <v>45</v>
      </c>
      <c r="F4" s="41">
        <f>2*8</f>
        <v>16</v>
      </c>
      <c r="G4" s="41" t="s">
        <v>61</v>
      </c>
      <c r="H4" s="41">
        <v>26</v>
      </c>
      <c r="I4" s="41"/>
      <c r="J4" s="41"/>
      <c r="K4" s="41" t="s">
        <v>98</v>
      </c>
      <c r="L4" s="41">
        <v>18</v>
      </c>
      <c r="M4" s="41" t="s">
        <v>144</v>
      </c>
      <c r="N4" s="41">
        <v>14</v>
      </c>
      <c r="O4" s="83" t="s">
        <v>229</v>
      </c>
      <c r="P4" s="85">
        <v>8</v>
      </c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</row>
    <row r="5" spans="1:30" ht="14.4" customHeight="1" x14ac:dyDescent="0.3">
      <c r="A5" s="74"/>
      <c r="B5" s="76"/>
      <c r="C5" s="41" t="s">
        <v>33</v>
      </c>
      <c r="D5" s="41">
        <v>20</v>
      </c>
      <c r="E5" s="41" t="s">
        <v>46</v>
      </c>
      <c r="F5" s="41">
        <f>9*3+5</f>
        <v>32</v>
      </c>
      <c r="G5" s="41" t="s">
        <v>62</v>
      </c>
      <c r="H5" s="41">
        <v>19</v>
      </c>
      <c r="I5" s="41"/>
      <c r="J5" s="41"/>
      <c r="K5" s="41" t="s">
        <v>99</v>
      </c>
      <c r="L5" s="41">
        <v>35</v>
      </c>
      <c r="M5" s="41" t="s">
        <v>145</v>
      </c>
      <c r="N5" s="41">
        <v>6</v>
      </c>
      <c r="O5" s="82" t="s">
        <v>236</v>
      </c>
      <c r="P5" s="84">
        <v>7</v>
      </c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</row>
    <row r="6" spans="1:30" ht="14.4" customHeight="1" x14ac:dyDescent="0.3">
      <c r="A6" s="74"/>
      <c r="B6" s="76"/>
      <c r="C6" s="41" t="s">
        <v>92</v>
      </c>
      <c r="D6" s="41">
        <v>13</v>
      </c>
      <c r="E6" s="41" t="s">
        <v>50</v>
      </c>
      <c r="F6" s="41">
        <f>7*3</f>
        <v>21</v>
      </c>
      <c r="G6" s="41" t="s">
        <v>63</v>
      </c>
      <c r="H6" s="41">
        <f>7+7</f>
        <v>14</v>
      </c>
      <c r="I6" s="41"/>
      <c r="J6" s="41"/>
      <c r="K6" s="41" t="s">
        <v>100</v>
      </c>
      <c r="L6" s="41">
        <v>28</v>
      </c>
      <c r="M6" s="41" t="s">
        <v>146</v>
      </c>
      <c r="N6" s="41">
        <v>8</v>
      </c>
      <c r="O6" s="83" t="s">
        <v>230</v>
      </c>
      <c r="P6" s="85">
        <v>30</v>
      </c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</row>
    <row r="7" spans="1:30" ht="14.4" customHeight="1" x14ac:dyDescent="0.3">
      <c r="A7" s="74"/>
      <c r="B7" s="76"/>
      <c r="C7" s="41" t="s">
        <v>96</v>
      </c>
      <c r="D7" s="41">
        <v>4</v>
      </c>
      <c r="E7" s="41"/>
      <c r="F7" s="41"/>
      <c r="G7" s="41" t="s">
        <v>74</v>
      </c>
      <c r="H7" s="41">
        <v>14</v>
      </c>
      <c r="I7" s="41"/>
      <c r="J7" s="41"/>
      <c r="K7" s="41" t="s">
        <v>104</v>
      </c>
      <c r="L7" s="41">
        <f>4*7</f>
        <v>28</v>
      </c>
      <c r="M7" s="41" t="s">
        <v>170</v>
      </c>
      <c r="N7" s="41">
        <v>13</v>
      </c>
      <c r="O7" s="82" t="s">
        <v>231</v>
      </c>
      <c r="P7" s="84">
        <v>7</v>
      </c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</row>
    <row r="8" spans="1:30" ht="14.4" customHeight="1" x14ac:dyDescent="0.3">
      <c r="A8" s="74"/>
      <c r="B8" s="76"/>
      <c r="C8" s="41" t="s">
        <v>204</v>
      </c>
      <c r="D8" s="41">
        <v>1</v>
      </c>
      <c r="E8" s="41"/>
      <c r="F8" s="41"/>
      <c r="G8" s="41" t="s">
        <v>75</v>
      </c>
      <c r="H8" s="41">
        <v>21</v>
      </c>
      <c r="I8" s="41"/>
      <c r="J8" s="41"/>
      <c r="K8" s="41" t="s">
        <v>107</v>
      </c>
      <c r="L8" s="41">
        <f>7+7</f>
        <v>14</v>
      </c>
      <c r="M8" s="41" t="s">
        <v>171</v>
      </c>
      <c r="N8" s="41">
        <v>14</v>
      </c>
      <c r="O8" s="83" t="s">
        <v>235</v>
      </c>
      <c r="P8" s="85">
        <v>7</v>
      </c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</row>
    <row r="9" spans="1:30" ht="14.4" customHeight="1" x14ac:dyDescent="0.3">
      <c r="A9" s="74"/>
      <c r="B9" s="76"/>
      <c r="C9" s="41"/>
      <c r="D9" s="41"/>
      <c r="E9" s="41"/>
      <c r="F9" s="41"/>
      <c r="G9" s="41" t="s">
        <v>87</v>
      </c>
      <c r="H9" s="41">
        <v>8</v>
      </c>
      <c r="I9" s="41"/>
      <c r="J9" s="41"/>
      <c r="K9" s="41" t="s">
        <v>111</v>
      </c>
      <c r="L9" s="41">
        <v>7</v>
      </c>
      <c r="M9" s="41" t="s">
        <v>172</v>
      </c>
      <c r="N9" s="41">
        <v>12</v>
      </c>
      <c r="O9" s="82" t="s">
        <v>234</v>
      </c>
      <c r="P9" s="84">
        <v>14</v>
      </c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</row>
    <row r="10" spans="1:30" ht="17.399999999999999" customHeight="1" x14ac:dyDescent="0.3">
      <c r="A10" s="74"/>
      <c r="B10" s="76"/>
      <c r="C10" s="41"/>
      <c r="D10" s="41"/>
      <c r="E10" s="41"/>
      <c r="F10" s="41"/>
      <c r="G10" s="41"/>
      <c r="H10" s="41"/>
      <c r="I10" s="41"/>
      <c r="J10" s="41"/>
      <c r="K10" s="41" t="s">
        <v>213</v>
      </c>
      <c r="L10" s="41">
        <v>6</v>
      </c>
      <c r="M10" s="41" t="s">
        <v>173</v>
      </c>
      <c r="N10" s="41">
        <v>4</v>
      </c>
      <c r="O10" s="83" t="s">
        <v>232</v>
      </c>
      <c r="P10" s="85">
        <v>9</v>
      </c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</row>
    <row r="11" spans="1:30" ht="17.399999999999999" customHeight="1" x14ac:dyDescent="0.3">
      <c r="A11" s="74"/>
      <c r="B11" s="76"/>
      <c r="C11" s="41"/>
      <c r="D11" s="41"/>
      <c r="E11" s="41"/>
      <c r="F11" s="41"/>
      <c r="G11" s="41"/>
      <c r="H11" s="41"/>
      <c r="I11" s="41"/>
      <c r="J11" s="41"/>
      <c r="K11" s="41" t="s">
        <v>214</v>
      </c>
      <c r="L11" s="41">
        <v>2</v>
      </c>
      <c r="M11" s="41" t="s">
        <v>174</v>
      </c>
      <c r="N11" s="41">
        <v>10</v>
      </c>
      <c r="O11" s="82" t="s">
        <v>233</v>
      </c>
      <c r="P11" s="84">
        <v>10</v>
      </c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</row>
    <row r="12" spans="1:30" ht="21" customHeight="1" x14ac:dyDescent="0.3">
      <c r="A12" s="74"/>
      <c r="B12" s="76"/>
      <c r="C12" s="41"/>
      <c r="D12" s="41"/>
      <c r="E12" s="41"/>
      <c r="F12" s="41"/>
      <c r="G12" s="41"/>
      <c r="H12" s="41"/>
      <c r="I12" s="41"/>
      <c r="J12" s="41"/>
      <c r="K12" s="41" t="s">
        <v>215</v>
      </c>
      <c r="L12" s="41">
        <v>1</v>
      </c>
      <c r="M12" s="41" t="s">
        <v>175</v>
      </c>
      <c r="N12" s="41">
        <v>23</v>
      </c>
      <c r="O12" s="83" t="s">
        <v>237</v>
      </c>
      <c r="P12" s="85">
        <v>6</v>
      </c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</row>
    <row r="13" spans="1:30" x14ac:dyDescent="0.3">
      <c r="A13" s="74"/>
      <c r="B13" s="30"/>
      <c r="C13" s="45" t="s">
        <v>14</v>
      </c>
      <c r="D13" s="45" t="s">
        <v>14</v>
      </c>
      <c r="E13" s="45" t="s">
        <v>14</v>
      </c>
      <c r="F13" s="45" t="s">
        <v>14</v>
      </c>
      <c r="G13" s="45" t="s">
        <v>14</v>
      </c>
      <c r="H13" s="45" t="s">
        <v>14</v>
      </c>
      <c r="I13" s="45" t="s">
        <v>14</v>
      </c>
      <c r="J13" s="45" t="s">
        <v>14</v>
      </c>
      <c r="K13" s="45" t="s">
        <v>14</v>
      </c>
      <c r="L13" s="45" t="s">
        <v>14</v>
      </c>
      <c r="M13" s="45" t="s">
        <v>14</v>
      </c>
      <c r="N13" s="45" t="s">
        <v>14</v>
      </c>
      <c r="O13" s="45" t="s">
        <v>14</v>
      </c>
      <c r="P13" s="45" t="s">
        <v>14</v>
      </c>
      <c r="Q13" s="45" t="s">
        <v>14</v>
      </c>
      <c r="R13" s="45" t="s">
        <v>14</v>
      </c>
      <c r="S13" s="45" t="s">
        <v>14</v>
      </c>
      <c r="T13" s="45" t="s">
        <v>14</v>
      </c>
      <c r="U13" s="45" t="s">
        <v>14</v>
      </c>
      <c r="V13" s="45" t="s">
        <v>14</v>
      </c>
      <c r="W13" s="45" t="s">
        <v>14</v>
      </c>
      <c r="X13" s="45" t="s">
        <v>14</v>
      </c>
      <c r="Y13" s="45" t="s">
        <v>14</v>
      </c>
      <c r="Z13" s="45" t="s">
        <v>14</v>
      </c>
      <c r="AA13" s="45" t="s">
        <v>14</v>
      </c>
      <c r="AB13" s="45" t="s">
        <v>14</v>
      </c>
      <c r="AC13" s="45" t="s">
        <v>14</v>
      </c>
      <c r="AD13" s="45" t="s">
        <v>14</v>
      </c>
    </row>
    <row r="14" spans="1:30" ht="14.4" customHeight="1" x14ac:dyDescent="0.3">
      <c r="A14" s="74"/>
      <c r="B14" s="86" t="s">
        <v>15</v>
      </c>
      <c r="C14" s="87" t="s">
        <v>36</v>
      </c>
      <c r="D14" s="88">
        <v>52</v>
      </c>
      <c r="E14" s="87" t="s">
        <v>47</v>
      </c>
      <c r="F14" s="88">
        <f>8+8</f>
        <v>16</v>
      </c>
      <c r="G14" s="87" t="s">
        <v>64</v>
      </c>
      <c r="H14" s="88">
        <f>8+8</f>
        <v>16</v>
      </c>
      <c r="I14" s="87"/>
      <c r="J14" s="88"/>
      <c r="K14" s="87" t="s">
        <v>101</v>
      </c>
      <c r="L14" s="88">
        <f>14+15</f>
        <v>29</v>
      </c>
      <c r="M14" s="87" t="s">
        <v>153</v>
      </c>
      <c r="N14" s="88">
        <v>12</v>
      </c>
      <c r="O14" s="89" t="s">
        <v>244</v>
      </c>
      <c r="P14" s="89">
        <v>1</v>
      </c>
      <c r="Q14" s="87"/>
      <c r="R14" s="88"/>
      <c r="S14" s="87"/>
      <c r="T14" s="88"/>
      <c r="U14" s="87"/>
      <c r="V14" s="88"/>
      <c r="W14" s="87"/>
      <c r="X14" s="88"/>
      <c r="Y14" s="87"/>
      <c r="Z14" s="88"/>
      <c r="AA14" s="87"/>
      <c r="AB14" s="88"/>
      <c r="AC14" s="87"/>
      <c r="AD14" s="88"/>
    </row>
    <row r="15" spans="1:30" ht="14.4" customHeight="1" x14ac:dyDescent="0.3">
      <c r="A15" s="74"/>
      <c r="B15" s="86"/>
      <c r="C15" s="87" t="s">
        <v>35</v>
      </c>
      <c r="D15" s="88">
        <f>3+1</f>
        <v>4</v>
      </c>
      <c r="E15" s="87" t="s">
        <v>48</v>
      </c>
      <c r="F15" s="88">
        <f>8+8</f>
        <v>16</v>
      </c>
      <c r="G15" s="87" t="s">
        <v>65</v>
      </c>
      <c r="H15" s="88">
        <v>12</v>
      </c>
      <c r="I15" s="87"/>
      <c r="J15" s="88"/>
      <c r="K15" s="87" t="s">
        <v>102</v>
      </c>
      <c r="L15" s="88">
        <f>14+6</f>
        <v>20</v>
      </c>
      <c r="M15" s="87" t="s">
        <v>154</v>
      </c>
      <c r="N15" s="88">
        <v>4</v>
      </c>
      <c r="O15" s="88" t="s">
        <v>247</v>
      </c>
      <c r="P15" s="88">
        <v>16</v>
      </c>
      <c r="Q15" s="87"/>
      <c r="R15" s="88"/>
      <c r="S15" s="87"/>
      <c r="T15" s="88"/>
      <c r="U15" s="87"/>
      <c r="V15" s="88"/>
      <c r="W15" s="87"/>
      <c r="X15" s="88"/>
      <c r="Y15" s="87"/>
      <c r="Z15" s="88"/>
      <c r="AA15" s="87"/>
      <c r="AB15" s="88"/>
      <c r="AC15" s="87"/>
      <c r="AD15" s="88"/>
    </row>
    <row r="16" spans="1:30" ht="14.4" customHeight="1" x14ac:dyDescent="0.3">
      <c r="A16" s="74"/>
      <c r="B16" s="86"/>
      <c r="C16" s="87" t="s">
        <v>60</v>
      </c>
      <c r="D16" s="88">
        <v>5</v>
      </c>
      <c r="E16" s="87" t="s">
        <v>49</v>
      </c>
      <c r="F16" s="88">
        <f>8*4</f>
        <v>32</v>
      </c>
      <c r="G16" s="87" t="s">
        <v>66</v>
      </c>
      <c r="H16" s="88">
        <v>11</v>
      </c>
      <c r="I16" s="87"/>
      <c r="J16" s="88"/>
      <c r="K16" s="87" t="s">
        <v>103</v>
      </c>
      <c r="L16" s="88">
        <v>14</v>
      </c>
      <c r="M16" s="87" t="s">
        <v>155</v>
      </c>
      <c r="N16" s="88">
        <v>3</v>
      </c>
      <c r="O16" s="89" t="s">
        <v>242</v>
      </c>
      <c r="P16" s="89">
        <v>3</v>
      </c>
      <c r="Q16" s="87"/>
      <c r="R16" s="88"/>
      <c r="S16" s="87"/>
      <c r="T16" s="88"/>
      <c r="U16" s="87"/>
      <c r="V16" s="88"/>
      <c r="W16" s="87"/>
      <c r="X16" s="88"/>
      <c r="Y16" s="87"/>
      <c r="Z16" s="88"/>
      <c r="AA16" s="87"/>
      <c r="AB16" s="88"/>
      <c r="AC16" s="87"/>
      <c r="AD16" s="88"/>
    </row>
    <row r="17" spans="1:30" ht="14.4" customHeight="1" x14ac:dyDescent="0.3">
      <c r="A17" s="74"/>
      <c r="B17" s="86"/>
      <c r="C17" s="87" t="s">
        <v>93</v>
      </c>
      <c r="D17" s="88">
        <f>48+1</f>
        <v>49</v>
      </c>
      <c r="E17" s="87" t="s">
        <v>78</v>
      </c>
      <c r="F17" s="88">
        <v>9</v>
      </c>
      <c r="G17" s="87" t="s">
        <v>67</v>
      </c>
      <c r="H17" s="88">
        <v>11</v>
      </c>
      <c r="I17" s="87"/>
      <c r="J17" s="88"/>
      <c r="K17" s="87" t="s">
        <v>105</v>
      </c>
      <c r="L17" s="88">
        <v>10</v>
      </c>
      <c r="M17" s="87" t="s">
        <v>157</v>
      </c>
      <c r="N17" s="88">
        <v>16</v>
      </c>
      <c r="O17" s="88" t="s">
        <v>252</v>
      </c>
      <c r="P17" s="88">
        <v>16</v>
      </c>
      <c r="Q17" s="87"/>
      <c r="R17" s="88"/>
      <c r="S17" s="87"/>
      <c r="T17" s="88"/>
      <c r="U17" s="87"/>
      <c r="V17" s="88"/>
      <c r="W17" s="87"/>
      <c r="X17" s="88"/>
      <c r="Y17" s="87"/>
      <c r="Z17" s="88"/>
      <c r="AA17" s="87"/>
      <c r="AB17" s="88"/>
      <c r="AC17" s="87"/>
      <c r="AD17" s="88"/>
    </row>
    <row r="18" spans="1:30" ht="14.4" customHeight="1" x14ac:dyDescent="0.3">
      <c r="A18" s="74"/>
      <c r="B18" s="86"/>
      <c r="C18" s="87"/>
      <c r="D18" s="88"/>
      <c r="E18" s="87" t="s">
        <v>95</v>
      </c>
      <c r="F18" s="88">
        <v>16</v>
      </c>
      <c r="G18" s="87" t="s">
        <v>68</v>
      </c>
      <c r="H18" s="88">
        <v>2</v>
      </c>
      <c r="I18" s="87"/>
      <c r="J18" s="88"/>
      <c r="K18" s="87" t="s">
        <v>106</v>
      </c>
      <c r="L18" s="88">
        <v>14</v>
      </c>
      <c r="M18" s="87" t="s">
        <v>158</v>
      </c>
      <c r="N18" s="88">
        <v>10</v>
      </c>
      <c r="O18" s="89" t="s">
        <v>238</v>
      </c>
      <c r="P18" s="89">
        <v>20</v>
      </c>
      <c r="Q18" s="87"/>
      <c r="R18" s="88"/>
      <c r="S18" s="87"/>
      <c r="T18" s="88"/>
      <c r="U18" s="87"/>
      <c r="V18" s="88"/>
      <c r="W18" s="87"/>
      <c r="X18" s="88"/>
      <c r="Y18" s="87"/>
      <c r="Z18" s="88"/>
      <c r="AA18" s="87"/>
      <c r="AB18" s="88"/>
      <c r="AC18" s="87"/>
      <c r="AD18" s="88"/>
    </row>
    <row r="19" spans="1:30" ht="17.399999999999999" customHeight="1" x14ac:dyDescent="0.3">
      <c r="A19" s="74"/>
      <c r="B19" s="86"/>
      <c r="C19" s="87"/>
      <c r="D19" s="88"/>
      <c r="E19" s="87"/>
      <c r="F19" s="88"/>
      <c r="G19" s="87"/>
      <c r="H19" s="88"/>
      <c r="I19" s="87"/>
      <c r="J19" s="88"/>
      <c r="K19" s="87" t="s">
        <v>216</v>
      </c>
      <c r="L19" s="88">
        <v>32</v>
      </c>
      <c r="M19" s="87" t="s">
        <v>159</v>
      </c>
      <c r="N19" s="88">
        <v>15</v>
      </c>
      <c r="O19" s="88" t="s">
        <v>253</v>
      </c>
      <c r="P19" s="88">
        <v>20</v>
      </c>
      <c r="Q19" s="87"/>
      <c r="R19" s="88"/>
      <c r="S19" s="87"/>
      <c r="T19" s="88"/>
      <c r="U19" s="87"/>
      <c r="V19" s="88"/>
      <c r="W19" s="87"/>
      <c r="X19" s="88"/>
      <c r="Y19" s="87"/>
      <c r="Z19" s="88"/>
      <c r="AA19" s="87"/>
      <c r="AB19" s="88"/>
      <c r="AC19" s="87"/>
      <c r="AD19" s="88"/>
    </row>
    <row r="20" spans="1:30" ht="17.399999999999999" customHeight="1" x14ac:dyDescent="0.3">
      <c r="A20" s="74"/>
      <c r="B20" s="86"/>
      <c r="C20" s="87"/>
      <c r="D20" s="88"/>
      <c r="E20" s="87"/>
      <c r="F20" s="88"/>
      <c r="G20" s="87"/>
      <c r="H20" s="88"/>
      <c r="I20" s="87"/>
      <c r="J20" s="88"/>
      <c r="K20" s="87"/>
      <c r="L20" s="88"/>
      <c r="M20" s="87" t="s">
        <v>160</v>
      </c>
      <c r="N20" s="88">
        <f>15*3</f>
        <v>45</v>
      </c>
      <c r="O20" s="89" t="s">
        <v>249</v>
      </c>
      <c r="P20" s="89">
        <v>14</v>
      </c>
      <c r="Q20" s="87"/>
      <c r="R20" s="88"/>
      <c r="S20" s="87"/>
      <c r="T20" s="88"/>
      <c r="U20" s="87"/>
      <c r="V20" s="88"/>
      <c r="W20" s="87"/>
      <c r="X20" s="88"/>
      <c r="Y20" s="87"/>
      <c r="Z20" s="88"/>
      <c r="AA20" s="87"/>
      <c r="AB20" s="88"/>
      <c r="AC20" s="87"/>
      <c r="AD20" s="88"/>
    </row>
    <row r="21" spans="1:30" ht="17.399999999999999" customHeight="1" x14ac:dyDescent="0.3">
      <c r="A21" s="74"/>
      <c r="B21" s="86"/>
      <c r="C21" s="87"/>
      <c r="D21" s="88"/>
      <c r="E21" s="87"/>
      <c r="F21" s="88"/>
      <c r="G21" s="87"/>
      <c r="H21" s="88"/>
      <c r="I21" s="87"/>
      <c r="J21" s="88"/>
      <c r="K21" s="87"/>
      <c r="L21" s="88"/>
      <c r="M21" s="87" t="s">
        <v>161</v>
      </c>
      <c r="N21" s="88">
        <f>15*2</f>
        <v>30</v>
      </c>
      <c r="O21" s="88" t="s">
        <v>239</v>
      </c>
      <c r="P21" s="88">
        <v>17</v>
      </c>
      <c r="Q21" s="87"/>
      <c r="R21" s="88"/>
      <c r="S21" s="87"/>
      <c r="T21" s="88"/>
      <c r="U21" s="87"/>
      <c r="V21" s="88"/>
      <c r="W21" s="87"/>
      <c r="X21" s="88"/>
      <c r="Y21" s="87"/>
      <c r="Z21" s="88"/>
      <c r="AA21" s="87"/>
      <c r="AB21" s="88"/>
      <c r="AC21" s="87"/>
      <c r="AD21" s="88"/>
    </row>
    <row r="22" spans="1:30" ht="17.399999999999999" customHeight="1" x14ac:dyDescent="0.3">
      <c r="A22" s="74"/>
      <c r="B22" s="86"/>
      <c r="C22" s="87"/>
      <c r="D22" s="88"/>
      <c r="E22" s="87"/>
      <c r="F22" s="88"/>
      <c r="G22" s="87"/>
      <c r="H22" s="88"/>
      <c r="I22" s="87"/>
      <c r="J22" s="88"/>
      <c r="K22" s="87"/>
      <c r="L22" s="88"/>
      <c r="M22" s="87" t="s">
        <v>162</v>
      </c>
      <c r="N22" s="88">
        <f>15+15</f>
        <v>30</v>
      </c>
      <c r="O22" s="89" t="s">
        <v>248</v>
      </c>
      <c r="P22" s="89">
        <v>9</v>
      </c>
      <c r="Q22" s="87"/>
      <c r="R22" s="88"/>
      <c r="S22" s="87"/>
      <c r="T22" s="88"/>
      <c r="U22" s="87"/>
      <c r="V22" s="88"/>
      <c r="W22" s="87"/>
      <c r="X22" s="88"/>
      <c r="Y22" s="87"/>
      <c r="Z22" s="88"/>
      <c r="AA22" s="87"/>
      <c r="AB22" s="88"/>
      <c r="AC22" s="87"/>
      <c r="AD22" s="88"/>
    </row>
    <row r="23" spans="1:30" ht="17.399999999999999" customHeight="1" x14ac:dyDescent="0.3">
      <c r="A23" s="74"/>
      <c r="B23" s="86"/>
      <c r="C23" s="87"/>
      <c r="D23" s="88"/>
      <c r="E23" s="87"/>
      <c r="F23" s="88"/>
      <c r="G23" s="87"/>
      <c r="H23" s="88"/>
      <c r="I23" s="87"/>
      <c r="J23" s="88"/>
      <c r="K23" s="87"/>
      <c r="L23" s="88"/>
      <c r="M23" s="87" t="s">
        <v>163</v>
      </c>
      <c r="N23" s="88">
        <f>15+15</f>
        <v>30</v>
      </c>
      <c r="O23" s="88" t="s">
        <v>251</v>
      </c>
      <c r="P23" s="88">
        <v>20</v>
      </c>
      <c r="Q23" s="87"/>
      <c r="R23" s="88"/>
      <c r="S23" s="87"/>
      <c r="T23" s="88"/>
      <c r="U23" s="87"/>
      <c r="V23" s="88"/>
      <c r="W23" s="87"/>
      <c r="X23" s="88"/>
      <c r="Y23" s="87"/>
      <c r="Z23" s="88"/>
      <c r="AA23" s="87"/>
      <c r="AB23" s="88"/>
      <c r="AC23" s="87"/>
      <c r="AD23" s="88"/>
    </row>
    <row r="24" spans="1:30" ht="17.399999999999999" customHeight="1" x14ac:dyDescent="0.3">
      <c r="A24" s="74"/>
      <c r="B24" s="86"/>
      <c r="C24" s="87"/>
      <c r="D24" s="88"/>
      <c r="E24" s="87"/>
      <c r="F24" s="88"/>
      <c r="G24" s="87"/>
      <c r="H24" s="88"/>
      <c r="I24" s="87"/>
      <c r="J24" s="88"/>
      <c r="K24" s="87"/>
      <c r="L24" s="88"/>
      <c r="M24" s="87" t="s">
        <v>164</v>
      </c>
      <c r="N24" s="88">
        <v>10</v>
      </c>
      <c r="O24" s="89" t="s">
        <v>246</v>
      </c>
      <c r="P24" s="89">
        <v>8</v>
      </c>
      <c r="Q24" s="87"/>
      <c r="R24" s="88"/>
      <c r="S24" s="87"/>
      <c r="T24" s="88"/>
      <c r="U24" s="87"/>
      <c r="V24" s="88"/>
      <c r="W24" s="87"/>
      <c r="X24" s="88"/>
      <c r="Y24" s="87"/>
      <c r="Z24" s="88"/>
      <c r="AA24" s="87"/>
      <c r="AB24" s="88"/>
      <c r="AC24" s="87"/>
      <c r="AD24" s="88"/>
    </row>
    <row r="25" spans="1:30" ht="17.399999999999999" customHeight="1" x14ac:dyDescent="0.3">
      <c r="A25" s="74"/>
      <c r="B25" s="86"/>
      <c r="C25" s="87"/>
      <c r="D25" s="88"/>
      <c r="E25" s="87"/>
      <c r="F25" s="88"/>
      <c r="G25" s="87"/>
      <c r="H25" s="88"/>
      <c r="I25" s="87"/>
      <c r="J25" s="88"/>
      <c r="K25" s="87"/>
      <c r="L25" s="88"/>
      <c r="M25" s="87" t="s">
        <v>165</v>
      </c>
      <c r="N25" s="88">
        <v>7</v>
      </c>
      <c r="O25" s="88" t="s">
        <v>250</v>
      </c>
      <c r="P25" s="88">
        <v>10</v>
      </c>
      <c r="Q25" s="87"/>
      <c r="R25" s="88"/>
      <c r="S25" s="87"/>
      <c r="T25" s="88"/>
      <c r="U25" s="87"/>
      <c r="V25" s="88"/>
      <c r="W25" s="87"/>
      <c r="X25" s="88"/>
      <c r="Y25" s="87"/>
      <c r="Z25" s="88"/>
      <c r="AA25" s="87"/>
      <c r="AB25" s="88"/>
      <c r="AC25" s="87"/>
      <c r="AD25" s="88"/>
    </row>
    <row r="26" spans="1:30" ht="17.399999999999999" customHeight="1" x14ac:dyDescent="0.3">
      <c r="A26" s="74"/>
      <c r="B26" s="86"/>
      <c r="C26" s="87"/>
      <c r="D26" s="88"/>
      <c r="E26" s="87"/>
      <c r="F26" s="88"/>
      <c r="G26" s="87"/>
      <c r="H26" s="88"/>
      <c r="I26" s="87"/>
      <c r="J26" s="88"/>
      <c r="K26" s="87"/>
      <c r="L26" s="88"/>
      <c r="M26" s="87" t="s">
        <v>166</v>
      </c>
      <c r="N26" s="88">
        <v>15</v>
      </c>
      <c r="O26" s="89" t="s">
        <v>243</v>
      </c>
      <c r="P26" s="89">
        <v>3</v>
      </c>
      <c r="Q26" s="87"/>
      <c r="R26" s="88"/>
      <c r="S26" s="87"/>
      <c r="T26" s="88"/>
      <c r="U26" s="87"/>
      <c r="V26" s="88"/>
      <c r="W26" s="87"/>
      <c r="X26" s="88"/>
      <c r="Y26" s="87"/>
      <c r="Z26" s="88"/>
      <c r="AA26" s="87"/>
      <c r="AB26" s="88"/>
      <c r="AC26" s="87"/>
      <c r="AD26" s="88"/>
    </row>
    <row r="27" spans="1:30" ht="17.399999999999999" customHeight="1" x14ac:dyDescent="0.3">
      <c r="A27" s="74"/>
      <c r="B27" s="86"/>
      <c r="C27" s="87"/>
      <c r="D27" s="88"/>
      <c r="E27" s="87"/>
      <c r="F27" s="88"/>
      <c r="G27" s="87"/>
      <c r="H27" s="88"/>
      <c r="I27" s="87"/>
      <c r="J27" s="88"/>
      <c r="K27" s="87"/>
      <c r="L27" s="88"/>
      <c r="M27" s="87" t="s">
        <v>167</v>
      </c>
      <c r="N27" s="88">
        <f>7+7</f>
        <v>14</v>
      </c>
      <c r="O27" s="88" t="s">
        <v>245</v>
      </c>
      <c r="P27" s="88">
        <v>1</v>
      </c>
      <c r="Q27" s="87"/>
      <c r="R27" s="88"/>
      <c r="S27" s="87"/>
      <c r="T27" s="88"/>
      <c r="U27" s="87"/>
      <c r="V27" s="88"/>
      <c r="W27" s="87"/>
      <c r="X27" s="88"/>
      <c r="Y27" s="87"/>
      <c r="Z27" s="88"/>
      <c r="AA27" s="87"/>
      <c r="AB27" s="88"/>
      <c r="AC27" s="87"/>
      <c r="AD27" s="88"/>
    </row>
    <row r="28" spans="1:30" ht="17.399999999999999" customHeight="1" x14ac:dyDescent="0.3">
      <c r="A28" s="74"/>
      <c r="B28" s="86"/>
      <c r="C28" s="87"/>
      <c r="D28" s="88"/>
      <c r="E28" s="87"/>
      <c r="F28" s="88"/>
      <c r="G28" s="87"/>
      <c r="H28" s="88"/>
      <c r="I28" s="87"/>
      <c r="J28" s="88"/>
      <c r="K28" s="87"/>
      <c r="L28" s="88"/>
      <c r="M28" s="87" t="s">
        <v>168</v>
      </c>
      <c r="N28" s="88">
        <v>10</v>
      </c>
      <c r="O28" s="89" t="s">
        <v>241</v>
      </c>
      <c r="P28" s="89">
        <v>11</v>
      </c>
      <c r="Q28" s="87"/>
      <c r="R28" s="88"/>
      <c r="S28" s="87"/>
      <c r="T28" s="88"/>
      <c r="U28" s="87"/>
      <c r="V28" s="88"/>
      <c r="W28" s="87"/>
      <c r="X28" s="88"/>
      <c r="Y28" s="87"/>
      <c r="Z28" s="88"/>
      <c r="AA28" s="87"/>
      <c r="AB28" s="88"/>
      <c r="AC28" s="87"/>
      <c r="AD28" s="88"/>
    </row>
    <row r="29" spans="1:30" ht="17.399999999999999" customHeight="1" x14ac:dyDescent="0.3">
      <c r="A29" s="74"/>
      <c r="B29" s="86"/>
      <c r="C29" s="87"/>
      <c r="D29" s="88"/>
      <c r="E29" s="87"/>
      <c r="F29" s="88"/>
      <c r="G29" s="87"/>
      <c r="H29" s="88"/>
      <c r="I29" s="87"/>
      <c r="J29" s="88"/>
      <c r="K29" s="87"/>
      <c r="L29" s="88"/>
      <c r="M29" s="87" t="s">
        <v>169</v>
      </c>
      <c r="N29" s="88">
        <v>7</v>
      </c>
      <c r="O29" s="88" t="s">
        <v>155</v>
      </c>
      <c r="P29" s="88">
        <v>1</v>
      </c>
      <c r="Q29" s="87"/>
      <c r="R29" s="88"/>
      <c r="S29" s="87"/>
      <c r="T29" s="88"/>
      <c r="U29" s="87"/>
      <c r="V29" s="88"/>
      <c r="W29" s="87"/>
      <c r="X29" s="88"/>
      <c r="Y29" s="87"/>
      <c r="Z29" s="88"/>
      <c r="AA29" s="87"/>
      <c r="AB29" s="88"/>
      <c r="AC29" s="87"/>
      <c r="AD29" s="88"/>
    </row>
    <row r="30" spans="1:30" ht="17.399999999999999" customHeight="1" x14ac:dyDescent="0.3">
      <c r="A30" s="74"/>
      <c r="B30" s="90"/>
      <c r="C30" s="87"/>
      <c r="D30" s="88"/>
      <c r="E30" s="87"/>
      <c r="F30" s="88"/>
      <c r="G30" s="87"/>
      <c r="H30" s="88"/>
      <c r="I30" s="87"/>
      <c r="J30" s="88"/>
      <c r="K30" s="87"/>
      <c r="L30" s="88"/>
      <c r="M30" s="87"/>
      <c r="N30" s="88"/>
      <c r="O30" s="89" t="s">
        <v>240</v>
      </c>
      <c r="P30" s="88">
        <v>15</v>
      </c>
      <c r="Q30" s="87"/>
      <c r="R30" s="88"/>
      <c r="S30" s="87"/>
      <c r="T30" s="88"/>
      <c r="U30" s="87"/>
      <c r="V30" s="88"/>
      <c r="W30" s="87"/>
      <c r="X30" s="88"/>
      <c r="Y30" s="87"/>
      <c r="Z30" s="88"/>
      <c r="AA30" s="87"/>
      <c r="AB30" s="88"/>
      <c r="AC30" s="87"/>
      <c r="AD30" s="88"/>
    </row>
    <row r="31" spans="1:30" ht="17.399999999999999" customHeight="1" x14ac:dyDescent="0.3">
      <c r="A31" s="74"/>
      <c r="B31" s="90"/>
      <c r="C31" s="87"/>
      <c r="D31" s="88"/>
      <c r="E31" s="87"/>
      <c r="F31" s="88"/>
      <c r="G31" s="87"/>
      <c r="H31" s="88"/>
      <c r="I31" s="87"/>
      <c r="J31" s="88"/>
      <c r="K31" s="87"/>
      <c r="L31" s="88"/>
      <c r="M31" s="87"/>
      <c r="N31" s="88"/>
      <c r="O31" s="89" t="s">
        <v>168</v>
      </c>
      <c r="P31" s="88">
        <v>10</v>
      </c>
      <c r="Q31" s="87"/>
      <c r="R31" s="88"/>
      <c r="S31" s="87"/>
      <c r="T31" s="88"/>
      <c r="U31" s="87"/>
      <c r="V31" s="88"/>
      <c r="W31" s="87"/>
      <c r="X31" s="88"/>
      <c r="Y31" s="87"/>
      <c r="Z31" s="88"/>
      <c r="AA31" s="87"/>
      <c r="AB31" s="88"/>
      <c r="AC31" s="87"/>
      <c r="AD31" s="88"/>
    </row>
    <row r="32" spans="1:30" x14ac:dyDescent="0.3">
      <c r="A32" s="74"/>
      <c r="B32" s="21"/>
      <c r="C32" s="45" t="s">
        <v>15</v>
      </c>
      <c r="D32" s="45" t="s">
        <v>15</v>
      </c>
      <c r="E32" s="45" t="s">
        <v>15</v>
      </c>
      <c r="F32" s="45" t="s">
        <v>15</v>
      </c>
      <c r="G32" s="45" t="s">
        <v>15</v>
      </c>
      <c r="H32" s="45" t="s">
        <v>15</v>
      </c>
      <c r="I32" s="45" t="s">
        <v>15</v>
      </c>
      <c r="J32" s="45" t="s">
        <v>15</v>
      </c>
      <c r="K32" s="45" t="s">
        <v>15</v>
      </c>
      <c r="L32" s="45" t="s">
        <v>15</v>
      </c>
      <c r="M32" s="45" t="s">
        <v>15</v>
      </c>
      <c r="N32" s="45" t="s">
        <v>15</v>
      </c>
      <c r="O32" s="45" t="s">
        <v>15</v>
      </c>
      <c r="P32" s="45" t="s">
        <v>15</v>
      </c>
      <c r="Q32" s="45" t="s">
        <v>15</v>
      </c>
      <c r="R32" s="45" t="s">
        <v>15</v>
      </c>
      <c r="S32" s="45" t="s">
        <v>15</v>
      </c>
      <c r="T32" s="45" t="s">
        <v>15</v>
      </c>
      <c r="U32" s="45" t="s">
        <v>15</v>
      </c>
      <c r="V32" s="45" t="s">
        <v>15</v>
      </c>
      <c r="W32" s="45" t="s">
        <v>15</v>
      </c>
      <c r="X32" s="45" t="s">
        <v>15</v>
      </c>
      <c r="Y32" s="45" t="s">
        <v>15</v>
      </c>
      <c r="Z32" s="45" t="s">
        <v>15</v>
      </c>
      <c r="AA32" s="45" t="s">
        <v>15</v>
      </c>
      <c r="AB32" s="45" t="s">
        <v>15</v>
      </c>
      <c r="AC32" s="45" t="s">
        <v>15</v>
      </c>
      <c r="AD32" s="45" t="s">
        <v>15</v>
      </c>
    </row>
    <row r="33" spans="1:30" ht="14.4" customHeight="1" x14ac:dyDescent="0.3">
      <c r="A33" s="74"/>
      <c r="B33" s="86" t="s">
        <v>16</v>
      </c>
      <c r="C33" s="87" t="s">
        <v>55</v>
      </c>
      <c r="D33" s="88">
        <v>7</v>
      </c>
      <c r="E33" s="87" t="s">
        <v>51</v>
      </c>
      <c r="F33" s="88">
        <f>4*7</f>
        <v>28</v>
      </c>
      <c r="G33" s="87" t="s">
        <v>69</v>
      </c>
      <c r="H33" s="88">
        <f>7+7</f>
        <v>14</v>
      </c>
      <c r="I33" s="87"/>
      <c r="J33" s="88"/>
      <c r="K33" s="87" t="s">
        <v>108</v>
      </c>
      <c r="L33" s="88">
        <f>7*5</f>
        <v>35</v>
      </c>
      <c r="M33" s="88" t="s">
        <v>122</v>
      </c>
      <c r="N33" s="88">
        <v>2</v>
      </c>
      <c r="O33" s="88" t="s">
        <v>259</v>
      </c>
      <c r="P33" s="88">
        <v>1</v>
      </c>
      <c r="Q33" s="87"/>
      <c r="R33" s="88"/>
      <c r="S33" s="87"/>
      <c r="T33" s="88"/>
      <c r="U33" s="87"/>
      <c r="V33" s="88"/>
      <c r="W33" s="87"/>
      <c r="X33" s="88"/>
      <c r="Y33" s="87"/>
      <c r="Z33" s="88"/>
      <c r="AA33" s="87"/>
      <c r="AB33" s="88"/>
      <c r="AC33" s="87"/>
      <c r="AD33" s="88"/>
    </row>
    <row r="34" spans="1:30" ht="14.4" customHeight="1" x14ac:dyDescent="0.3">
      <c r="A34" s="74"/>
      <c r="B34" s="86"/>
      <c r="C34" s="87" t="s">
        <v>56</v>
      </c>
      <c r="D34" s="88">
        <v>9</v>
      </c>
      <c r="E34" s="87" t="s">
        <v>52</v>
      </c>
      <c r="F34" s="88">
        <f>8+8</f>
        <v>16</v>
      </c>
      <c r="G34" s="87" t="s">
        <v>70</v>
      </c>
      <c r="H34" s="88">
        <v>8</v>
      </c>
      <c r="I34" s="87"/>
      <c r="J34" s="88"/>
      <c r="K34" s="87" t="s">
        <v>109</v>
      </c>
      <c r="L34" s="88">
        <f>9*3</f>
        <v>27</v>
      </c>
      <c r="M34" s="88" t="s">
        <v>123</v>
      </c>
      <c r="N34" s="88">
        <v>10</v>
      </c>
      <c r="O34" s="89" t="s">
        <v>262</v>
      </c>
      <c r="P34" s="89">
        <v>8</v>
      </c>
      <c r="Q34" s="87"/>
      <c r="R34" s="88"/>
      <c r="S34" s="87"/>
      <c r="T34" s="88"/>
      <c r="U34" s="87"/>
      <c r="V34" s="88"/>
      <c r="W34" s="87"/>
      <c r="X34" s="88"/>
      <c r="Y34" s="87"/>
      <c r="Z34" s="88"/>
      <c r="AA34" s="87"/>
      <c r="AB34" s="88"/>
      <c r="AC34" s="87"/>
      <c r="AD34" s="88"/>
    </row>
    <row r="35" spans="1:30" ht="14.4" customHeight="1" x14ac:dyDescent="0.3">
      <c r="A35" s="74"/>
      <c r="B35" s="86"/>
      <c r="C35" s="87" t="s">
        <v>57</v>
      </c>
      <c r="D35" s="88">
        <v>20</v>
      </c>
      <c r="E35" s="87" t="s">
        <v>53</v>
      </c>
      <c r="F35" s="88">
        <v>8</v>
      </c>
      <c r="G35" s="87" t="s">
        <v>71</v>
      </c>
      <c r="H35" s="88">
        <f>8+8</f>
        <v>16</v>
      </c>
      <c r="I35" s="87"/>
      <c r="J35" s="88"/>
      <c r="K35" s="87" t="s">
        <v>110</v>
      </c>
      <c r="L35" s="88">
        <f>8*3</f>
        <v>24</v>
      </c>
      <c r="M35" s="88" t="s">
        <v>124</v>
      </c>
      <c r="N35" s="88">
        <v>8</v>
      </c>
      <c r="O35" s="88" t="s">
        <v>263</v>
      </c>
      <c r="P35" s="88">
        <v>7</v>
      </c>
      <c r="Q35" s="87"/>
      <c r="R35" s="88"/>
      <c r="S35" s="87"/>
      <c r="T35" s="88"/>
      <c r="U35" s="87"/>
      <c r="V35" s="88"/>
      <c r="W35" s="87"/>
      <c r="X35" s="88"/>
      <c r="Y35" s="87"/>
      <c r="Z35" s="88"/>
      <c r="AA35" s="87"/>
      <c r="AB35" s="88"/>
      <c r="AC35" s="87"/>
      <c r="AD35" s="88"/>
    </row>
    <row r="36" spans="1:30" ht="14.4" customHeight="1" x14ac:dyDescent="0.3">
      <c r="A36" s="74"/>
      <c r="B36" s="86"/>
      <c r="C36" s="87" t="s">
        <v>59</v>
      </c>
      <c r="D36" s="88">
        <v>4</v>
      </c>
      <c r="E36" s="87" t="s">
        <v>54</v>
      </c>
      <c r="F36" s="88">
        <f>8+8</f>
        <v>16</v>
      </c>
      <c r="G36" s="87" t="s">
        <v>72</v>
      </c>
      <c r="H36" s="88">
        <f>7+7</f>
        <v>14</v>
      </c>
      <c r="I36" s="87"/>
      <c r="J36" s="88"/>
      <c r="K36" s="87" t="s">
        <v>112</v>
      </c>
      <c r="L36" s="88">
        <f>7+7</f>
        <v>14</v>
      </c>
      <c r="M36" s="88" t="s">
        <v>125</v>
      </c>
      <c r="N36" s="88">
        <f>7+7</f>
        <v>14</v>
      </c>
      <c r="O36" s="89" t="s">
        <v>261</v>
      </c>
      <c r="P36" s="89">
        <v>11</v>
      </c>
      <c r="Q36" s="87"/>
      <c r="R36" s="88"/>
      <c r="S36" s="87"/>
      <c r="T36" s="88"/>
      <c r="U36" s="87"/>
      <c r="V36" s="88"/>
      <c r="W36" s="87"/>
      <c r="X36" s="88"/>
      <c r="Y36" s="87"/>
      <c r="Z36" s="88"/>
      <c r="AA36" s="87"/>
      <c r="AB36" s="88"/>
      <c r="AC36" s="87"/>
      <c r="AD36" s="88"/>
    </row>
    <row r="37" spans="1:30" ht="14.4" customHeight="1" x14ac:dyDescent="0.3">
      <c r="A37" s="74"/>
      <c r="B37" s="86"/>
      <c r="C37" s="87" t="s">
        <v>85</v>
      </c>
      <c r="D37" s="88">
        <v>23</v>
      </c>
      <c r="E37" s="87" t="s">
        <v>81</v>
      </c>
      <c r="F37" s="88">
        <v>7</v>
      </c>
      <c r="G37" s="87" t="s">
        <v>73</v>
      </c>
      <c r="H37" s="88">
        <v>7</v>
      </c>
      <c r="I37" s="87"/>
      <c r="J37" s="88"/>
      <c r="K37" s="87" t="s">
        <v>113</v>
      </c>
      <c r="L37" s="88">
        <v>5</v>
      </c>
      <c r="M37" s="88" t="s">
        <v>126</v>
      </c>
      <c r="N37" s="88">
        <f>8*3+7</f>
        <v>31</v>
      </c>
      <c r="O37" s="88" t="s">
        <v>260</v>
      </c>
      <c r="P37" s="88">
        <v>16</v>
      </c>
      <c r="Q37" s="87"/>
      <c r="R37" s="88"/>
      <c r="S37" s="87"/>
      <c r="T37" s="88"/>
      <c r="U37" s="87"/>
      <c r="V37" s="88"/>
      <c r="W37" s="87"/>
      <c r="X37" s="88"/>
      <c r="Y37" s="87"/>
      <c r="Z37" s="88"/>
      <c r="AA37" s="87"/>
      <c r="AB37" s="88"/>
      <c r="AC37" s="87"/>
      <c r="AD37" s="88"/>
    </row>
    <row r="38" spans="1:30" ht="14.4" customHeight="1" x14ac:dyDescent="0.3">
      <c r="A38" s="74"/>
      <c r="B38" s="86"/>
      <c r="C38" s="87" t="s">
        <v>86</v>
      </c>
      <c r="D38" s="88">
        <v>6</v>
      </c>
      <c r="E38" s="87" t="s">
        <v>82</v>
      </c>
      <c r="F38" s="88">
        <f>8+8</f>
        <v>16</v>
      </c>
      <c r="G38" s="87" t="s">
        <v>206</v>
      </c>
      <c r="H38" s="88">
        <v>1</v>
      </c>
      <c r="I38" s="87"/>
      <c r="J38" s="88"/>
      <c r="K38" s="87" t="s">
        <v>114</v>
      </c>
      <c r="L38" s="88">
        <f>9*3</f>
        <v>27</v>
      </c>
      <c r="M38" s="88" t="s">
        <v>127</v>
      </c>
      <c r="N38" s="88">
        <v>7</v>
      </c>
      <c r="O38" s="89" t="s">
        <v>266</v>
      </c>
      <c r="P38" s="89">
        <v>8</v>
      </c>
      <c r="Q38" s="87"/>
      <c r="R38" s="88"/>
      <c r="S38" s="87"/>
      <c r="T38" s="88"/>
      <c r="U38" s="87"/>
      <c r="V38" s="88"/>
      <c r="W38" s="87"/>
      <c r="X38" s="88"/>
      <c r="Y38" s="87"/>
      <c r="Z38" s="88"/>
      <c r="AA38" s="87"/>
      <c r="AB38" s="88"/>
      <c r="AC38" s="87"/>
      <c r="AD38" s="88"/>
    </row>
    <row r="39" spans="1:30" ht="17.399999999999999" customHeight="1" x14ac:dyDescent="0.3">
      <c r="A39" s="74"/>
      <c r="B39" s="86"/>
      <c r="C39" s="87" t="s">
        <v>205</v>
      </c>
      <c r="D39" s="88">
        <v>16</v>
      </c>
      <c r="E39" s="87"/>
      <c r="F39" s="88"/>
      <c r="G39" s="87" t="s">
        <v>207</v>
      </c>
      <c r="H39" s="88">
        <v>20</v>
      </c>
      <c r="I39" s="87"/>
      <c r="J39" s="88"/>
      <c r="K39" s="87" t="s">
        <v>115</v>
      </c>
      <c r="L39" s="88">
        <f>24+12</f>
        <v>36</v>
      </c>
      <c r="M39" s="88" t="s">
        <v>128</v>
      </c>
      <c r="N39" s="88">
        <f>7+7</f>
        <v>14</v>
      </c>
      <c r="O39" s="88" t="s">
        <v>254</v>
      </c>
      <c r="P39" s="88">
        <v>8</v>
      </c>
      <c r="Q39" s="87"/>
      <c r="R39" s="88"/>
      <c r="S39" s="87"/>
      <c r="T39" s="88"/>
      <c r="U39" s="87"/>
      <c r="V39" s="88"/>
      <c r="W39" s="87"/>
      <c r="X39" s="88"/>
      <c r="Y39" s="87"/>
      <c r="Z39" s="88"/>
      <c r="AA39" s="87"/>
      <c r="AB39" s="88"/>
      <c r="AC39" s="87"/>
      <c r="AD39" s="88"/>
    </row>
    <row r="40" spans="1:30" ht="17.399999999999999" customHeight="1" x14ac:dyDescent="0.3">
      <c r="A40" s="74"/>
      <c r="B40" s="86"/>
      <c r="C40" s="87"/>
      <c r="D40" s="88"/>
      <c r="E40" s="87"/>
      <c r="F40" s="88"/>
      <c r="G40" s="87" t="s">
        <v>208</v>
      </c>
      <c r="H40" s="88">
        <v>4</v>
      </c>
      <c r="I40" s="87"/>
      <c r="J40" s="88"/>
      <c r="K40" s="87" t="s">
        <v>116</v>
      </c>
      <c r="L40" s="88">
        <v>7</v>
      </c>
      <c r="M40" s="87" t="s">
        <v>129</v>
      </c>
      <c r="N40" s="88">
        <v>10</v>
      </c>
      <c r="O40" s="89" t="s">
        <v>264</v>
      </c>
      <c r="P40" s="89">
        <v>7</v>
      </c>
      <c r="Q40" s="87"/>
      <c r="R40" s="88"/>
      <c r="S40" s="87"/>
      <c r="T40" s="88"/>
      <c r="U40" s="87"/>
      <c r="V40" s="88"/>
      <c r="W40" s="87"/>
      <c r="X40" s="88"/>
      <c r="Y40" s="87"/>
      <c r="Z40" s="88"/>
      <c r="AA40" s="87"/>
      <c r="AB40" s="88"/>
      <c r="AC40" s="87"/>
      <c r="AD40" s="88"/>
    </row>
    <row r="41" spans="1:30" ht="17.399999999999999" customHeight="1" x14ac:dyDescent="0.3">
      <c r="A41" s="74"/>
      <c r="B41" s="86"/>
      <c r="C41" s="87"/>
      <c r="D41" s="88"/>
      <c r="E41" s="87"/>
      <c r="F41" s="88"/>
      <c r="G41" s="87" t="s">
        <v>209</v>
      </c>
      <c r="H41" s="88">
        <v>1</v>
      </c>
      <c r="I41" s="87"/>
      <c r="J41" s="88"/>
      <c r="K41" s="87" t="s">
        <v>117</v>
      </c>
      <c r="L41" s="88">
        <f>10+10</f>
        <v>20</v>
      </c>
      <c r="M41" s="87" t="s">
        <v>130</v>
      </c>
      <c r="N41" s="88">
        <v>7</v>
      </c>
      <c r="O41" s="88" t="s">
        <v>255</v>
      </c>
      <c r="P41" s="88">
        <v>23</v>
      </c>
      <c r="Q41" s="87"/>
      <c r="R41" s="88"/>
      <c r="S41" s="87"/>
      <c r="T41" s="88"/>
      <c r="U41" s="87"/>
      <c r="V41" s="88"/>
      <c r="W41" s="87"/>
      <c r="X41" s="88"/>
      <c r="Y41" s="87"/>
      <c r="Z41" s="88"/>
      <c r="AA41" s="87"/>
      <c r="AB41" s="88"/>
      <c r="AC41" s="87"/>
      <c r="AD41" s="88"/>
    </row>
    <row r="42" spans="1:30" ht="17.399999999999999" customHeight="1" x14ac:dyDescent="0.3">
      <c r="A42" s="74"/>
      <c r="B42" s="86"/>
      <c r="C42" s="87"/>
      <c r="D42" s="88"/>
      <c r="E42" s="87"/>
      <c r="F42" s="88"/>
      <c r="G42" s="87" t="s">
        <v>210</v>
      </c>
      <c r="H42" s="88">
        <v>1</v>
      </c>
      <c r="I42" s="87"/>
      <c r="J42" s="88"/>
      <c r="K42" s="87" t="s">
        <v>151</v>
      </c>
      <c r="L42" s="88">
        <v>7</v>
      </c>
      <c r="M42" s="87" t="s">
        <v>131</v>
      </c>
      <c r="N42" s="88">
        <v>1</v>
      </c>
      <c r="O42" s="89" t="s">
        <v>257</v>
      </c>
      <c r="P42" s="89">
        <v>24</v>
      </c>
      <c r="Q42" s="87"/>
      <c r="R42" s="88"/>
      <c r="S42" s="87"/>
      <c r="T42" s="88"/>
      <c r="U42" s="87"/>
      <c r="V42" s="88"/>
      <c r="W42" s="87"/>
      <c r="X42" s="88"/>
      <c r="Y42" s="87"/>
      <c r="Z42" s="88"/>
      <c r="AA42" s="87"/>
      <c r="AB42" s="88"/>
      <c r="AC42" s="87"/>
      <c r="AD42" s="88"/>
    </row>
    <row r="43" spans="1:30" ht="17.399999999999999" customHeight="1" x14ac:dyDescent="0.3">
      <c r="A43" s="74"/>
      <c r="B43" s="86"/>
      <c r="C43" s="87"/>
      <c r="D43" s="88"/>
      <c r="E43" s="87"/>
      <c r="F43" s="88"/>
      <c r="G43" s="87" t="s">
        <v>211</v>
      </c>
      <c r="H43" s="88">
        <v>1</v>
      </c>
      <c r="I43" s="87"/>
      <c r="J43" s="88"/>
      <c r="K43" s="87" t="s">
        <v>216</v>
      </c>
      <c r="L43" s="88">
        <v>32</v>
      </c>
      <c r="M43" s="87" t="s">
        <v>132</v>
      </c>
      <c r="N43" s="88">
        <v>9</v>
      </c>
      <c r="O43" s="88" t="s">
        <v>265</v>
      </c>
      <c r="P43" s="88">
        <v>10</v>
      </c>
      <c r="Q43" s="87"/>
      <c r="R43" s="88"/>
      <c r="S43" s="87"/>
      <c r="T43" s="88"/>
      <c r="U43" s="87"/>
      <c r="V43" s="88"/>
      <c r="W43" s="87"/>
      <c r="X43" s="88"/>
      <c r="Y43" s="87"/>
      <c r="Z43" s="88"/>
      <c r="AA43" s="87"/>
      <c r="AB43" s="88"/>
      <c r="AC43" s="87"/>
      <c r="AD43" s="88"/>
    </row>
    <row r="44" spans="1:30" ht="17.399999999999999" customHeight="1" x14ac:dyDescent="0.3">
      <c r="A44" s="74"/>
      <c r="B44" s="86"/>
      <c r="C44" s="87"/>
      <c r="D44" s="88"/>
      <c r="E44" s="87"/>
      <c r="F44" s="88"/>
      <c r="G44" s="87" t="s">
        <v>212</v>
      </c>
      <c r="H44" s="88">
        <v>1</v>
      </c>
      <c r="I44" s="87"/>
      <c r="J44" s="88"/>
      <c r="K44" s="87"/>
      <c r="L44" s="88"/>
      <c r="M44" s="87" t="s">
        <v>156</v>
      </c>
      <c r="N44" s="88">
        <v>1</v>
      </c>
      <c r="O44" s="89" t="s">
        <v>256</v>
      </c>
      <c r="P44" s="89">
        <v>10</v>
      </c>
      <c r="Q44" s="87"/>
      <c r="R44" s="88"/>
      <c r="S44" s="87"/>
      <c r="T44" s="88"/>
      <c r="U44" s="87"/>
      <c r="V44" s="88"/>
      <c r="W44" s="87"/>
      <c r="X44" s="88"/>
      <c r="Y44" s="87"/>
      <c r="Z44" s="88"/>
      <c r="AA44" s="87"/>
      <c r="AB44" s="88"/>
      <c r="AC44" s="87"/>
      <c r="AD44" s="88"/>
    </row>
    <row r="45" spans="1:30" ht="17.399999999999999" customHeight="1" x14ac:dyDescent="0.3">
      <c r="A45" s="74"/>
      <c r="B45" s="90"/>
      <c r="C45" s="87"/>
      <c r="D45" s="88"/>
      <c r="E45" s="87"/>
      <c r="F45" s="88"/>
      <c r="G45" s="87"/>
      <c r="H45" s="88"/>
      <c r="I45" s="87"/>
      <c r="J45" s="88"/>
      <c r="K45" s="87"/>
      <c r="L45" s="88"/>
      <c r="M45" s="87"/>
      <c r="N45" s="88"/>
      <c r="O45" s="89" t="s">
        <v>258</v>
      </c>
      <c r="P45" s="89">
        <v>10</v>
      </c>
      <c r="Q45" s="87"/>
      <c r="R45" s="88"/>
      <c r="S45" s="87"/>
      <c r="T45" s="88"/>
      <c r="U45" s="87"/>
      <c r="V45" s="88"/>
      <c r="W45" s="87"/>
      <c r="X45" s="88"/>
      <c r="Y45" s="87"/>
      <c r="Z45" s="88"/>
      <c r="AA45" s="87"/>
      <c r="AB45" s="88"/>
      <c r="AC45" s="87"/>
      <c r="AD45" s="88"/>
    </row>
    <row r="46" spans="1:30" ht="14.4" customHeight="1" x14ac:dyDescent="0.3">
      <c r="A46" s="74"/>
      <c r="B46" s="22"/>
      <c r="C46" s="44" t="s">
        <v>16</v>
      </c>
      <c r="D46" s="44" t="s">
        <v>16</v>
      </c>
      <c r="E46" s="44" t="s">
        <v>16</v>
      </c>
      <c r="F46" s="44" t="s">
        <v>16</v>
      </c>
      <c r="G46" s="44" t="s">
        <v>16</v>
      </c>
      <c r="H46" s="44" t="s">
        <v>16</v>
      </c>
      <c r="I46" s="44" t="s">
        <v>16</v>
      </c>
      <c r="J46" s="44" t="s">
        <v>16</v>
      </c>
      <c r="K46" s="44" t="s">
        <v>16</v>
      </c>
      <c r="L46" s="44" t="s">
        <v>16</v>
      </c>
      <c r="M46" s="44" t="s">
        <v>16</v>
      </c>
      <c r="N46" s="44" t="s">
        <v>16</v>
      </c>
      <c r="O46" s="44" t="s">
        <v>16</v>
      </c>
      <c r="P46" s="44" t="s">
        <v>16</v>
      </c>
      <c r="Q46" s="44" t="s">
        <v>16</v>
      </c>
      <c r="R46" s="44" t="s">
        <v>16</v>
      </c>
      <c r="S46" s="44" t="s">
        <v>16</v>
      </c>
      <c r="T46" s="44" t="s">
        <v>16</v>
      </c>
      <c r="U46" s="44" t="s">
        <v>16</v>
      </c>
      <c r="V46" s="44" t="s">
        <v>16</v>
      </c>
      <c r="W46" s="44" t="s">
        <v>16</v>
      </c>
      <c r="X46" s="44" t="s">
        <v>16</v>
      </c>
      <c r="Y46" s="44" t="s">
        <v>16</v>
      </c>
      <c r="Z46" s="44" t="s">
        <v>16</v>
      </c>
      <c r="AA46" s="44" t="s">
        <v>16</v>
      </c>
      <c r="AB46" s="44" t="s">
        <v>16</v>
      </c>
      <c r="AC46" s="44" t="s">
        <v>16</v>
      </c>
      <c r="AD46" s="44" t="s">
        <v>16</v>
      </c>
    </row>
    <row r="47" spans="1:30" ht="14.4" customHeight="1" x14ac:dyDescent="0.3">
      <c r="A47" s="74"/>
      <c r="B47" s="60" t="s">
        <v>17</v>
      </c>
      <c r="C47" s="3" t="s">
        <v>58</v>
      </c>
      <c r="D47" s="3">
        <f>27+3</f>
        <v>30</v>
      </c>
      <c r="E47" s="3" t="s">
        <v>77</v>
      </c>
      <c r="F47" s="3">
        <v>36</v>
      </c>
      <c r="G47" s="3" t="s">
        <v>88</v>
      </c>
      <c r="H47" s="3">
        <v>14</v>
      </c>
      <c r="I47" s="3"/>
      <c r="J47" s="3"/>
      <c r="K47" s="3" t="s">
        <v>118</v>
      </c>
      <c r="L47" s="3">
        <f>7+7+7</f>
        <v>21</v>
      </c>
      <c r="M47" s="3" t="s">
        <v>133</v>
      </c>
      <c r="N47" s="3">
        <f>7+7+7</f>
        <v>21</v>
      </c>
      <c r="O47" s="83" t="s">
        <v>267</v>
      </c>
      <c r="P47" s="3">
        <v>10</v>
      </c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ht="14.4" customHeight="1" x14ac:dyDescent="0.3">
      <c r="A48" s="74"/>
      <c r="B48" s="61"/>
      <c r="C48" s="3" t="s">
        <v>76</v>
      </c>
      <c r="D48" s="3">
        <v>30</v>
      </c>
      <c r="E48" s="3" t="s">
        <v>79</v>
      </c>
      <c r="F48" s="3">
        <f>8*3</f>
        <v>24</v>
      </c>
      <c r="G48" s="3" t="s">
        <v>89</v>
      </c>
      <c r="H48" s="3">
        <f>6+6</f>
        <v>12</v>
      </c>
      <c r="I48" s="3"/>
      <c r="J48" s="3"/>
      <c r="K48" s="3" t="s">
        <v>119</v>
      </c>
      <c r="L48" s="3">
        <f>5*7</f>
        <v>35</v>
      </c>
      <c r="M48" s="3" t="s">
        <v>134</v>
      </c>
      <c r="N48" s="3">
        <f>8+8</f>
        <v>16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ht="14.4" customHeight="1" x14ac:dyDescent="0.3">
      <c r="A49" s="74"/>
      <c r="B49" s="61"/>
      <c r="C49" s="3" t="s">
        <v>83</v>
      </c>
      <c r="D49" s="3">
        <v>24</v>
      </c>
      <c r="E49" s="3" t="s">
        <v>80</v>
      </c>
      <c r="F49" s="3">
        <f>8*3+16+8</f>
        <v>48</v>
      </c>
      <c r="G49" s="3" t="s">
        <v>90</v>
      </c>
      <c r="H49" s="3">
        <f>7*4</f>
        <v>28</v>
      </c>
      <c r="I49" s="3"/>
      <c r="J49" s="3"/>
      <c r="K49" s="3" t="s">
        <v>120</v>
      </c>
      <c r="L49" s="3">
        <v>8</v>
      </c>
      <c r="M49" s="3" t="s">
        <v>135</v>
      </c>
      <c r="N49" s="3">
        <v>7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ht="14.4" customHeight="1" x14ac:dyDescent="0.3">
      <c r="A50" s="74"/>
      <c r="B50" s="61"/>
      <c r="C50" s="3" t="s">
        <v>84</v>
      </c>
      <c r="D50" s="3">
        <v>16</v>
      </c>
      <c r="E50" s="3" t="s">
        <v>152</v>
      </c>
      <c r="F50" s="3">
        <v>16</v>
      </c>
      <c r="G50" s="3" t="s">
        <v>91</v>
      </c>
      <c r="H50" s="3">
        <v>8</v>
      </c>
      <c r="I50" s="3"/>
      <c r="J50" s="3"/>
      <c r="K50" s="3" t="s">
        <v>121</v>
      </c>
      <c r="L50" s="3">
        <v>8</v>
      </c>
      <c r="M50" s="3" t="s">
        <v>136</v>
      </c>
      <c r="N50" s="3">
        <v>1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ht="14.4" customHeight="1" x14ac:dyDescent="0.3">
      <c r="A51" s="74"/>
      <c r="B51" s="61"/>
      <c r="C51" s="3"/>
      <c r="D51" s="3"/>
      <c r="E51" s="3"/>
      <c r="F51" s="3"/>
      <c r="G51" s="3" t="s">
        <v>94</v>
      </c>
      <c r="H51" s="3">
        <v>28</v>
      </c>
      <c r="I51" s="3"/>
      <c r="J51" s="3"/>
      <c r="K51" s="3" t="s">
        <v>217</v>
      </c>
      <c r="L51" s="3">
        <v>8</v>
      </c>
      <c r="M51" s="3" t="s">
        <v>137</v>
      </c>
      <c r="N51" s="3">
        <f>8+8+8</f>
        <v>24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ht="14.4" customHeight="1" x14ac:dyDescent="0.3">
      <c r="A52" s="74"/>
      <c r="B52" s="61"/>
      <c r="C52" s="3"/>
      <c r="D52" s="3"/>
      <c r="E52" s="3"/>
      <c r="F52" s="3"/>
      <c r="G52" s="3" t="s">
        <v>97</v>
      </c>
      <c r="H52" s="3">
        <v>6</v>
      </c>
      <c r="I52" s="3"/>
      <c r="J52" s="3"/>
      <c r="K52" s="3" t="s">
        <v>218</v>
      </c>
      <c r="L52" s="3">
        <v>30</v>
      </c>
      <c r="M52" s="3" t="s">
        <v>139</v>
      </c>
      <c r="N52" s="3">
        <v>9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ht="14.4" customHeight="1" x14ac:dyDescent="0.3">
      <c r="A53" s="74"/>
      <c r="B53" s="61"/>
      <c r="C53" s="3"/>
      <c r="D53" s="3"/>
      <c r="E53" s="3"/>
      <c r="F53" s="3"/>
      <c r="G53" s="3"/>
      <c r="H53" s="3"/>
      <c r="I53" s="3"/>
      <c r="J53" s="3"/>
      <c r="K53" s="3" t="s">
        <v>129</v>
      </c>
      <c r="L53" s="3">
        <v>9</v>
      </c>
      <c r="M53" s="3" t="s">
        <v>140</v>
      </c>
      <c r="N53" s="3">
        <v>8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ht="14.4" customHeight="1" x14ac:dyDescent="0.3">
      <c r="A54" s="74"/>
      <c r="B54" s="61"/>
      <c r="C54" s="3"/>
      <c r="D54" s="3"/>
      <c r="E54" s="3"/>
      <c r="F54" s="3"/>
      <c r="G54" s="3"/>
      <c r="H54" s="3"/>
      <c r="I54" s="3"/>
      <c r="J54" s="3"/>
      <c r="K54" s="3" t="s">
        <v>223</v>
      </c>
      <c r="L54" s="3">
        <v>10</v>
      </c>
      <c r="M54" s="3" t="s">
        <v>141</v>
      </c>
      <c r="N54" s="3">
        <v>7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ht="14.4" customHeight="1" x14ac:dyDescent="0.3">
      <c r="A55" s="74"/>
      <c r="B55" s="61"/>
      <c r="C55" s="3"/>
      <c r="D55" s="3"/>
      <c r="E55" s="3"/>
      <c r="F55" s="3"/>
      <c r="G55" s="3"/>
      <c r="H55" s="3"/>
      <c r="I55" s="3"/>
      <c r="J55" s="3"/>
      <c r="K55" s="3" t="s">
        <v>224</v>
      </c>
      <c r="L55" s="3">
        <v>7</v>
      </c>
      <c r="M55" s="3" t="s">
        <v>142</v>
      </c>
      <c r="N55" s="3">
        <v>16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ht="14.4" customHeight="1" x14ac:dyDescent="0.3">
      <c r="A56" s="74"/>
      <c r="B56" s="61"/>
      <c r="C56" s="3"/>
      <c r="D56" s="3"/>
      <c r="E56" s="3"/>
      <c r="F56" s="3"/>
      <c r="G56" s="3"/>
      <c r="H56" s="3"/>
      <c r="I56" s="3"/>
      <c r="J56" s="3"/>
      <c r="K56" s="3" t="s">
        <v>225</v>
      </c>
      <c r="L56" s="3">
        <v>1</v>
      </c>
      <c r="M56" s="3" t="s">
        <v>143</v>
      </c>
      <c r="N56" s="3">
        <v>14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ht="14.4" customHeight="1" x14ac:dyDescent="0.3">
      <c r="A57" s="74"/>
      <c r="B57" s="61"/>
      <c r="C57" s="3"/>
      <c r="D57" s="3"/>
      <c r="E57" s="3"/>
      <c r="F57" s="3"/>
      <c r="G57" s="3"/>
      <c r="H57" s="3"/>
      <c r="I57" s="3"/>
      <c r="J57" s="3"/>
      <c r="K57" s="3" t="s">
        <v>226</v>
      </c>
      <c r="L57" s="3">
        <v>1</v>
      </c>
      <c r="M57" s="3" t="s">
        <v>147</v>
      </c>
      <c r="N57" s="3">
        <v>3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ht="14.4" customHeight="1" x14ac:dyDescent="0.3">
      <c r="A58" s="74"/>
      <c r="B58" s="61"/>
      <c r="C58" s="3"/>
      <c r="D58" s="3"/>
      <c r="E58" s="3"/>
      <c r="F58" s="3"/>
      <c r="G58" s="3"/>
      <c r="H58" s="3"/>
      <c r="I58" s="3"/>
      <c r="J58" s="3"/>
      <c r="K58" s="3" t="s">
        <v>227</v>
      </c>
      <c r="L58" s="3">
        <v>1</v>
      </c>
      <c r="M58" s="3" t="s">
        <v>148</v>
      </c>
      <c r="N58" s="3">
        <v>1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ht="14.4" customHeight="1" x14ac:dyDescent="0.3">
      <c r="A59" s="74"/>
      <c r="B59" s="61"/>
      <c r="C59" s="3"/>
      <c r="D59" s="3"/>
      <c r="E59" s="3"/>
      <c r="F59" s="3"/>
      <c r="G59" s="3"/>
      <c r="H59" s="3"/>
      <c r="I59" s="3"/>
      <c r="J59" s="3"/>
      <c r="K59" s="3" t="s">
        <v>228</v>
      </c>
      <c r="L59" s="3">
        <v>1</v>
      </c>
      <c r="M59" s="3" t="s">
        <v>149</v>
      </c>
      <c r="N59" s="3">
        <v>1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ht="14.4" customHeight="1" x14ac:dyDescent="0.3">
      <c r="A60" s="74"/>
      <c r="B60" s="61"/>
      <c r="C60" s="3"/>
      <c r="D60" s="3"/>
      <c r="E60" s="3"/>
      <c r="F60" s="3"/>
      <c r="G60" s="3"/>
      <c r="H60" s="3"/>
      <c r="I60" s="3"/>
      <c r="J60" s="3"/>
      <c r="K60" s="3"/>
      <c r="L60" s="3"/>
      <c r="M60" s="3" t="s">
        <v>139</v>
      </c>
      <c r="N60" s="3">
        <v>2</v>
      </c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ht="14.4" customHeight="1" x14ac:dyDescent="0.3">
      <c r="A61" s="74"/>
      <c r="B61" s="61"/>
      <c r="C61" s="3"/>
      <c r="D61" s="3"/>
      <c r="E61" s="3"/>
      <c r="F61" s="3"/>
      <c r="G61" s="3"/>
      <c r="H61" s="3"/>
      <c r="I61" s="3"/>
      <c r="J61" s="3"/>
      <c r="K61" s="3"/>
      <c r="L61" s="3"/>
      <c r="M61" s="3" t="s">
        <v>150</v>
      </c>
      <c r="N61" s="3">
        <v>1</v>
      </c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ht="14.4" customHeight="1" x14ac:dyDescent="0.3">
      <c r="A62" s="74"/>
      <c r="B62" s="70"/>
      <c r="C62" s="3"/>
      <c r="D62" s="3"/>
      <c r="E62" s="3"/>
      <c r="F62" s="3"/>
      <c r="G62" s="3"/>
      <c r="H62" s="3"/>
      <c r="I62" s="3"/>
      <c r="J62" s="3"/>
      <c r="K62" s="3"/>
      <c r="L62" s="3"/>
      <c r="M62" s="3" t="s">
        <v>138</v>
      </c>
      <c r="N62" s="3">
        <v>20</v>
      </c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ht="39" x14ac:dyDescent="0.3">
      <c r="A63" s="16"/>
      <c r="B63" s="16"/>
      <c r="C63" s="43" t="s">
        <v>17</v>
      </c>
      <c r="D63" s="71" t="s">
        <v>42</v>
      </c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</row>
    <row r="64" spans="1:30" ht="27.6" x14ac:dyDescent="0.65">
      <c r="A64" s="8" t="s">
        <v>38</v>
      </c>
      <c r="B64" s="23" t="s">
        <v>21</v>
      </c>
      <c r="C64" s="10" t="s">
        <v>0</v>
      </c>
      <c r="D64" s="10"/>
      <c r="E64" s="10" t="s">
        <v>1</v>
      </c>
      <c r="F64" s="10"/>
      <c r="G64" s="10" t="s">
        <v>2</v>
      </c>
      <c r="H64" s="10"/>
      <c r="I64" s="10" t="s">
        <v>3</v>
      </c>
      <c r="J64" s="10"/>
      <c r="K64" s="10" t="s">
        <v>4</v>
      </c>
      <c r="L64" s="10"/>
      <c r="M64" s="10" t="s">
        <v>5</v>
      </c>
      <c r="N64" s="10"/>
      <c r="O64" s="10" t="s">
        <v>30</v>
      </c>
      <c r="P64" s="10"/>
      <c r="Q64" s="10" t="s">
        <v>7</v>
      </c>
      <c r="R64" s="10"/>
      <c r="S64" s="10" t="s">
        <v>8</v>
      </c>
      <c r="T64" s="10"/>
      <c r="U64" s="10" t="s">
        <v>9</v>
      </c>
      <c r="V64" s="10"/>
      <c r="W64" s="10" t="s">
        <v>10</v>
      </c>
      <c r="X64" s="10"/>
      <c r="Y64" s="10" t="s">
        <v>11</v>
      </c>
      <c r="Z64" s="10"/>
      <c r="AA64" s="10" t="s">
        <v>12</v>
      </c>
      <c r="AB64" s="10"/>
      <c r="AC64" s="10" t="s">
        <v>31</v>
      </c>
      <c r="AD64" s="10"/>
    </row>
    <row r="65" spans="1:30" x14ac:dyDescent="0.3">
      <c r="A65" s="69" t="s">
        <v>20</v>
      </c>
      <c r="B65" s="20"/>
      <c r="C65" s="2" t="s">
        <v>27</v>
      </c>
      <c r="D65" s="7" t="s">
        <v>18</v>
      </c>
      <c r="E65" s="7" t="s">
        <v>27</v>
      </c>
      <c r="F65" s="7" t="s">
        <v>18</v>
      </c>
      <c r="G65" s="7"/>
      <c r="H65" s="7" t="s">
        <v>18</v>
      </c>
      <c r="I65" s="7"/>
      <c r="J65" s="7" t="s">
        <v>18</v>
      </c>
      <c r="K65" s="7"/>
      <c r="L65" s="7" t="s">
        <v>18</v>
      </c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</row>
    <row r="66" spans="1:30" ht="15" customHeight="1" x14ac:dyDescent="0.3">
      <c r="A66" s="69"/>
      <c r="B66" s="72" t="s">
        <v>14</v>
      </c>
      <c r="C66" s="41" t="str">
        <f>+C4</f>
        <v>40 17 911 0103</v>
      </c>
      <c r="D66" s="41">
        <f>IFERROR(SUMPRODUCT((Tableau2[Code barre]=C66)*(Tableau2[Box]=Listes!$C$1)*(Tableau2[Comp]=Listes!$A$1)*Tableau2[Entrées]),"")</f>
        <v>0</v>
      </c>
      <c r="E66" s="41" t="str">
        <f>+E4</f>
        <v>40 17 821 0207</v>
      </c>
      <c r="F66" s="41">
        <f>IFERROR(SUMPRODUCT((Tableau2[Code barre]=E66)*(Tableau2[Box]=Listes!$C$2)*(Tableau2[Comp]=Listes!$A$1)*Tableau2[Entrées]),"")</f>
        <v>0</v>
      </c>
      <c r="G66" s="41" t="str">
        <f>+G4</f>
        <v>40 17 954 1853</v>
      </c>
      <c r="H66" s="41">
        <f>IFERROR(SUMPRODUCT((Tableau2[Code barre]=G66)*(Tableau2[Box]=Listes!$C$3)*(Tableau2[Comp]=Listes!$A$1)*Tableau2[Entrées]),"")</f>
        <v>0</v>
      </c>
      <c r="I66" s="41">
        <f>+I4</f>
        <v>0</v>
      </c>
      <c r="J66" s="41">
        <f>IFERROR(SUMPRODUCT((Tableau2[Code barre]=I66)*(Tableau2[Box]=Listes!$C$4)*(Tableau2[Comp]=Listes!$A$1)*Tableau2[Entrées]),"")</f>
        <v>0</v>
      </c>
      <c r="K66" s="41" t="str">
        <f>+K4</f>
        <v>40 28 849 0190</v>
      </c>
      <c r="L66" s="41">
        <f>IFERROR(SUMPRODUCT((Tableau2[Code barre]=K66)*(Tableau2[Box]=Listes!$C$5)*(Tableau2[Comp]=Listes!$A$1)*Tableau2[Entrées]),"")</f>
        <v>0</v>
      </c>
      <c r="M66" s="41" t="str">
        <f>+M4</f>
        <v>40 28 849 0367</v>
      </c>
      <c r="N66" s="41">
        <f>IFERROR(SUMPRODUCT((Tableau2[Code barre]=M66)*(Tableau2[Box]=Listes!$C$6)*(Tableau2[Comp]=Listes!$A$1)*Tableau2[Entrées]),"")</f>
        <v>0</v>
      </c>
      <c r="O66" s="41" t="str">
        <f>+O4</f>
        <v>40 28 849 0393</v>
      </c>
      <c r="P66" s="41">
        <f>IFERROR(SUMPRODUCT((Tableau2[Code barre]=O66)*(Tableau2[Box]=Listes!$C$7)*(Tableau2[Comp]=Listes!$A$1)*Tableau2[Entrées]),"")</f>
        <v>0</v>
      </c>
      <c r="Q66" s="41">
        <f>+Q4</f>
        <v>0</v>
      </c>
      <c r="R66" s="41">
        <f>IFERROR(SUMPRODUCT((Tableau2[Code barre]=Q66)*(Tableau2[Box]=Listes!$C$8)*(Tableau2[Comp]=Listes!$A$1)*Tableau2[Entrées]),"")</f>
        <v>0</v>
      </c>
      <c r="S66" s="41">
        <f>+S4</f>
        <v>0</v>
      </c>
      <c r="T66" s="41">
        <f>IFERROR(SUMPRODUCT((Tableau2[Code barre]=S66)*(Tableau2[Box]=Listes!$C$9)*(Tableau2[Comp]=Listes!$A$1)*Tableau2[Entrées]),"")</f>
        <v>0</v>
      </c>
      <c r="U66" s="41">
        <f>+U4</f>
        <v>0</v>
      </c>
      <c r="V66" s="41">
        <f>IFERROR(SUMPRODUCT((Tableau2[Code barre]=U66)*(Tableau2[Box]=Listes!$C$10)*(Tableau2[Comp]=Listes!$A$1)*Tableau2[Entrées]),"")</f>
        <v>0</v>
      </c>
      <c r="W66" s="41">
        <f>+W4</f>
        <v>0</v>
      </c>
      <c r="X66" s="41">
        <f>IFERROR(SUMPRODUCT((Tableau2[Code barre]=W66)*(Tableau2[Box]=Listes!$C$11)*(Tableau2[Comp]=Listes!$A$1)*Tableau2[Entrées]),"")</f>
        <v>0</v>
      </c>
      <c r="Y66" s="41">
        <f>+Y4</f>
        <v>0</v>
      </c>
      <c r="Z66" s="41">
        <f>IFERROR(SUMPRODUCT((Tableau2[Code barre]=Y66)*(Tableau2[Box]=Listes!$C$12)*(Tableau2[Comp]=Listes!$A$1)*Tableau2[Entrées]),"")</f>
        <v>0</v>
      </c>
      <c r="AA66" s="41">
        <f>+AA4</f>
        <v>0</v>
      </c>
      <c r="AB66" s="41">
        <f>IFERROR(SUMPRODUCT((Tableau2[Code barre]=AA66)*(Tableau2[Box]=Listes!$C$13)*(Tableau2[Comp]=Listes!$A$1)*Tableau2[Entrées]),"")</f>
        <v>0</v>
      </c>
      <c r="AC66" s="41">
        <f>+AC4</f>
        <v>0</v>
      </c>
      <c r="AD66" s="41">
        <f>IFERROR(SUMPRODUCT((Tableau2[Code barre]=AC66)*(Tableau2[Box]=Listes!$C$14)*(Tableau2[Comp]=Listes!$A$1)*Tableau2[Entrées]),"")</f>
        <v>0</v>
      </c>
    </row>
    <row r="67" spans="1:30" ht="15" customHeight="1" x14ac:dyDescent="0.3">
      <c r="A67" s="69"/>
      <c r="B67" s="72"/>
      <c r="C67" s="41" t="str">
        <f>+C5</f>
        <v>40 17 911 0104</v>
      </c>
      <c r="D67" s="41">
        <f>IFERROR(SUMPRODUCT((Tableau2[Code barre]=C67)*(Tableau2[Box]=Listes!$C$1)*(Tableau2[Comp]=Listes!$A$1)*Tableau2[Entrées]),"")</f>
        <v>0</v>
      </c>
      <c r="E67" s="41" t="str">
        <f>+E5</f>
        <v>40 17 821 0200</v>
      </c>
      <c r="F67" s="41">
        <f>IFERROR(SUMPRODUCT((Tableau2[Code barre]=E67)*(Tableau2[Box]=Listes!$C$2)*(Tableau2[Comp]=Listes!$A$1)*Tableau2[Entrées]),"")</f>
        <v>0</v>
      </c>
      <c r="G67" s="41" t="str">
        <f>+G5</f>
        <v>40 17 954 0998</v>
      </c>
      <c r="H67" s="41">
        <f>IFERROR(SUMPRODUCT((Tableau2[Code barre]=G67)*(Tableau2[Box]=Listes!$C$3)*(Tableau2[Comp]=Listes!$A$1)*Tableau2[Entrées]),"")</f>
        <v>0</v>
      </c>
      <c r="I67" s="41">
        <f>+I5</f>
        <v>0</v>
      </c>
      <c r="J67" s="41">
        <f>IFERROR(SUMPRODUCT((Tableau2[Code barre]=I67)*(Tableau2[Box]=Listes!$C$4)*(Tableau2[Comp]=Listes!$A$1)*Tableau2[Entrées]),"")</f>
        <v>0</v>
      </c>
      <c r="K67" s="41" t="str">
        <f>+K5</f>
        <v>40 28 975 0021</v>
      </c>
      <c r="L67" s="41">
        <f>IFERROR(SUMPRODUCT((Tableau2[Code barre]=K67)*(Tableau2[Box]=Listes!$C$5)*(Tableau2[Comp]=Listes!$A$1)*Tableau2[Entrées]),"")</f>
        <v>0</v>
      </c>
      <c r="M67" s="41" t="str">
        <f>+M5</f>
        <v>40 28 840 0502</v>
      </c>
      <c r="N67" s="41">
        <f>IFERROR(SUMPRODUCT((Tableau2[Code barre]=M67)*(Tableau2[Box]=Listes!$C$6)*(Tableau2[Comp]=Listes!$A$1)*Tableau2[Entrées]),"")</f>
        <v>0</v>
      </c>
      <c r="O67" s="41" t="str">
        <f>+O5</f>
        <v>40 28 954 1577</v>
      </c>
      <c r="P67" s="41">
        <f>IFERROR(SUMPRODUCT((Tableau2[Code barre]=O67)*(Tableau2[Box]=Listes!$C$7)*(Tableau2[Comp]=Listes!$A$1)*Tableau2[Entrées]),"")</f>
        <v>0</v>
      </c>
      <c r="Q67" s="41">
        <f>+Q5</f>
        <v>0</v>
      </c>
      <c r="R67" s="41">
        <f>IFERROR(SUMPRODUCT((Tableau2[Code barre]=Q67)*(Tableau2[Box]=Listes!$C$8)*(Tableau2[Comp]=Listes!$A$1)*Tableau2[Entrées]),"")</f>
        <v>0</v>
      </c>
      <c r="S67" s="41">
        <f>+S5</f>
        <v>0</v>
      </c>
      <c r="T67" s="41">
        <f>IFERROR(SUMPRODUCT((Tableau2[Code barre]=S67)*(Tableau2[Box]=Listes!$C$9)*(Tableau2[Comp]=Listes!$A$1)*Tableau2[Entrées]),"")</f>
        <v>0</v>
      </c>
      <c r="U67" s="41">
        <f>+U5</f>
        <v>0</v>
      </c>
      <c r="V67" s="41">
        <f>IFERROR(SUMPRODUCT((Tableau2[Code barre]=U67)*(Tableau2[Box]=Listes!$C$10)*(Tableau2[Comp]=Listes!$A$1)*Tableau2[Entrées]),"")</f>
        <v>0</v>
      </c>
      <c r="W67" s="41">
        <f>+W5</f>
        <v>0</v>
      </c>
      <c r="X67" s="41">
        <f>IFERROR(SUMPRODUCT((Tableau2[Code barre]=W67)*(Tableau2[Box]=Listes!$C$11)*(Tableau2[Comp]=Listes!$A$1)*Tableau2[Entrées]),"")</f>
        <v>0</v>
      </c>
      <c r="Y67" s="41">
        <f>+Y5</f>
        <v>0</v>
      </c>
      <c r="Z67" s="41">
        <f>IFERROR(SUMPRODUCT((Tableau2[Code barre]=Y67)*(Tableau2[Box]=Listes!$C$12)*(Tableau2[Comp]=Listes!$A$1)*Tableau2[Entrées]),"")</f>
        <v>0</v>
      </c>
      <c r="AA67" s="41">
        <f>+AA5</f>
        <v>0</v>
      </c>
      <c r="AB67" s="41">
        <f>IFERROR(SUMPRODUCT((Tableau2[Code barre]=AA67)*(Tableau2[Box]=Listes!$C$13)*(Tableau2[Comp]=Listes!$A$1)*Tableau2[Entrées]),"")</f>
        <v>0</v>
      </c>
      <c r="AC67" s="41">
        <f>+AC5</f>
        <v>0</v>
      </c>
      <c r="AD67" s="41">
        <f>IFERROR(SUMPRODUCT((Tableau2[Code barre]=AC67)*(Tableau2[Box]=Listes!$C$14)*(Tableau2[Comp]=Listes!$A$1)*Tableau2[Entrées]),"")</f>
        <v>0</v>
      </c>
    </row>
    <row r="68" spans="1:30" ht="15" customHeight="1" x14ac:dyDescent="0.3">
      <c r="A68" s="69"/>
      <c r="B68" s="72"/>
      <c r="C68" s="41" t="str">
        <f>+C6</f>
        <v>40 17 610 0165</v>
      </c>
      <c r="D68" s="41">
        <f>IFERROR(SUMPRODUCT((Tableau2[Code barre]=C68)*(Tableau2[Box]=Listes!$C$1)*(Tableau2[Comp]=Listes!$A$1)*Tableau2[Entrées]),"")</f>
        <v>10</v>
      </c>
      <c r="E68" s="41" t="str">
        <f>+E6</f>
        <v>40 17 821 0254</v>
      </c>
      <c r="F68" s="41">
        <f>IFERROR(SUMPRODUCT((Tableau2[Code barre]=E68)*(Tableau2[Box]=Listes!$C$2)*(Tableau2[Comp]=Listes!$A$1)*Tableau2[Entrées]),"")</f>
        <v>0</v>
      </c>
      <c r="G68" s="41" t="str">
        <f>+G6</f>
        <v>40 17 954 1863</v>
      </c>
      <c r="H68" s="41">
        <f>IFERROR(SUMPRODUCT((Tableau2[Code barre]=G68)*(Tableau2[Box]=Listes!$C$3)*(Tableau2[Comp]=Listes!$A$1)*Tableau2[Entrées]),"")</f>
        <v>0</v>
      </c>
      <c r="I68" s="41">
        <f>+I6</f>
        <v>0</v>
      </c>
      <c r="J68" s="41">
        <f>IFERROR(SUMPRODUCT((Tableau2[Code barre]=I68)*(Tableau2[Box]=Listes!$C$4)*(Tableau2[Comp]=Listes!$A$1)*Tableau2[Entrées]),"")</f>
        <v>0</v>
      </c>
      <c r="K68" s="41" t="str">
        <f>+K6</f>
        <v>40 28 832 0210</v>
      </c>
      <c r="L68" s="41">
        <f>IFERROR(SUMPRODUCT((Tableau2[Code barre]=K68)*(Tableau2[Box]=Listes!$C$5)*(Tableau2[Comp]=Listes!$A$1)*Tableau2[Entrées]),"")</f>
        <v>0</v>
      </c>
      <c r="M68" s="41" t="str">
        <f>+M6</f>
        <v>40 28 971 0255</v>
      </c>
      <c r="N68" s="41">
        <f>IFERROR(SUMPRODUCT((Tableau2[Code barre]=M68)*(Tableau2[Box]=Listes!$C$6)*(Tableau2[Comp]=Listes!$A$1)*Tableau2[Entrées]),"")</f>
        <v>0</v>
      </c>
      <c r="O68" s="41" t="str">
        <f>+O6</f>
        <v>40 28 954 2071</v>
      </c>
      <c r="P68" s="41">
        <f>IFERROR(SUMPRODUCT((Tableau2[Code barre]=O68)*(Tableau2[Box]=Listes!$C$7)*(Tableau2[Comp]=Listes!$A$1)*Tableau2[Entrées]),"")</f>
        <v>0</v>
      </c>
      <c r="Q68" s="41">
        <f>+Q6</f>
        <v>0</v>
      </c>
      <c r="R68" s="41">
        <f>IFERROR(SUMPRODUCT((Tableau2[Code barre]=Q68)*(Tableau2[Box]=Listes!$C$8)*(Tableau2[Comp]=Listes!$A$1)*Tableau2[Entrées]),"")</f>
        <v>0</v>
      </c>
      <c r="S68" s="41">
        <f>+S6</f>
        <v>0</v>
      </c>
      <c r="T68" s="41">
        <f>IFERROR(SUMPRODUCT((Tableau2[Code barre]=S68)*(Tableau2[Box]=Listes!$C$9)*(Tableau2[Comp]=Listes!$A$1)*Tableau2[Entrées]),"")</f>
        <v>0</v>
      </c>
      <c r="U68" s="41">
        <f>+U6</f>
        <v>0</v>
      </c>
      <c r="V68" s="41">
        <f>IFERROR(SUMPRODUCT((Tableau2[Code barre]=U68)*(Tableau2[Box]=Listes!$C$10)*(Tableau2[Comp]=Listes!$A$1)*Tableau2[Entrées]),"")</f>
        <v>0</v>
      </c>
      <c r="W68" s="41">
        <f>+W6</f>
        <v>0</v>
      </c>
      <c r="X68" s="41">
        <f>IFERROR(SUMPRODUCT((Tableau2[Code barre]=W68)*(Tableau2[Box]=Listes!$C$11)*(Tableau2[Comp]=Listes!$A$1)*Tableau2[Entrées]),"")</f>
        <v>0</v>
      </c>
      <c r="Y68" s="41">
        <f>+Y6</f>
        <v>0</v>
      </c>
      <c r="Z68" s="41">
        <f>IFERROR(SUMPRODUCT((Tableau2[Code barre]=Y68)*(Tableau2[Box]=Listes!$C$12)*(Tableau2[Comp]=Listes!$A$1)*Tableau2[Entrées]),"")</f>
        <v>0</v>
      </c>
      <c r="AA68" s="41">
        <f>+AA6</f>
        <v>0</v>
      </c>
      <c r="AB68" s="41">
        <f>IFERROR(SUMPRODUCT((Tableau2[Code barre]=AA68)*(Tableau2[Box]=Listes!$C$13)*(Tableau2[Comp]=Listes!$A$1)*Tableau2[Entrées]),"")</f>
        <v>0</v>
      </c>
      <c r="AC68" s="41">
        <f>+AC6</f>
        <v>0</v>
      </c>
      <c r="AD68" s="41">
        <f>IFERROR(SUMPRODUCT((Tableau2[Code barre]=AC68)*(Tableau2[Box]=Listes!$C$14)*(Tableau2[Comp]=Listes!$A$1)*Tableau2[Entrées]),"")</f>
        <v>0</v>
      </c>
    </row>
    <row r="69" spans="1:30" ht="15" customHeight="1" x14ac:dyDescent="0.3">
      <c r="A69" s="69"/>
      <c r="B69" s="72"/>
      <c r="C69" s="41" t="str">
        <f>+C7</f>
        <v>40 17 911 0105</v>
      </c>
      <c r="D69" s="41">
        <f>IFERROR(SUMPRODUCT((Tableau2[Code barre]=C69)*(Tableau2[Box]=Listes!$C$1)*(Tableau2[Comp]=Listes!$A$1)*Tableau2[Entrées]),"")</f>
        <v>0</v>
      </c>
      <c r="E69" s="41">
        <f>+E7</f>
        <v>0</v>
      </c>
      <c r="F69" s="41">
        <f>IFERROR(SUMPRODUCT((Tableau2[Code barre]=E69)*(Tableau2[Box]=Listes!$C$2)*(Tableau2[Comp]=Listes!$A$1)*Tableau2[Entrées]),"")</f>
        <v>0</v>
      </c>
      <c r="G69" s="41" t="str">
        <f>+G7</f>
        <v>40 17 954 1016</v>
      </c>
      <c r="H69" s="41">
        <f>IFERROR(SUMPRODUCT((Tableau2[Code barre]=G69)*(Tableau2[Box]=Listes!$C$3)*(Tableau2[Comp]=Listes!$A$1)*Tableau2[Entrées]),"")</f>
        <v>0</v>
      </c>
      <c r="I69" s="41">
        <f>+I7</f>
        <v>0</v>
      </c>
      <c r="J69" s="41">
        <f>IFERROR(SUMPRODUCT((Tableau2[Code barre]=I69)*(Tableau2[Box]=Listes!$C$4)*(Tableau2[Comp]=Listes!$A$1)*Tableau2[Entrées]),"")</f>
        <v>0</v>
      </c>
      <c r="K69" s="41" t="str">
        <f>+K7</f>
        <v>40 28 849 0378</v>
      </c>
      <c r="L69" s="41">
        <f>IFERROR(SUMPRODUCT((Tableau2[Code barre]=K69)*(Tableau2[Box]=Listes!$C$5)*(Tableau2[Comp]=Listes!$A$1)*Tableau2[Entrées]),"")</f>
        <v>0</v>
      </c>
      <c r="M69" s="41" t="str">
        <f>+M7</f>
        <v>40 28 957 0676</v>
      </c>
      <c r="N69" s="41">
        <f>IFERROR(SUMPRODUCT((Tableau2[Code barre]=M69)*(Tableau2[Box]=Listes!$C$6)*(Tableau2[Comp]=Listes!$A$1)*Tableau2[Entrées]),"")</f>
        <v>0</v>
      </c>
      <c r="O69" s="41" t="str">
        <f>+O7</f>
        <v>40 28 954 3210</v>
      </c>
      <c r="P69" s="41">
        <f>IFERROR(SUMPRODUCT((Tableau2[Code barre]=O69)*(Tableau2[Box]=Listes!$C$7)*(Tableau2[Comp]=Listes!$A$1)*Tableau2[Entrées]),"")</f>
        <v>0</v>
      </c>
      <c r="Q69" s="41">
        <f>+Q7</f>
        <v>0</v>
      </c>
      <c r="R69" s="41">
        <f>IFERROR(SUMPRODUCT((Tableau2[Code barre]=Q69)*(Tableau2[Box]=Listes!$C$8)*(Tableau2[Comp]=Listes!$A$1)*Tableau2[Entrées]),"")</f>
        <v>0</v>
      </c>
      <c r="S69" s="41">
        <f>+S7</f>
        <v>0</v>
      </c>
      <c r="T69" s="41">
        <f>IFERROR(SUMPRODUCT((Tableau2[Code barre]=S69)*(Tableau2[Box]=Listes!$C$9)*(Tableau2[Comp]=Listes!$A$1)*Tableau2[Entrées]),"")</f>
        <v>0</v>
      </c>
      <c r="U69" s="41">
        <f>+U7</f>
        <v>0</v>
      </c>
      <c r="V69" s="41">
        <f>IFERROR(SUMPRODUCT((Tableau2[Code barre]=U69)*(Tableau2[Box]=Listes!$C$10)*(Tableau2[Comp]=Listes!$A$1)*Tableau2[Entrées]),"")</f>
        <v>0</v>
      </c>
      <c r="W69" s="41">
        <f>+W7</f>
        <v>0</v>
      </c>
      <c r="X69" s="41">
        <f>IFERROR(SUMPRODUCT((Tableau2[Code barre]=W69)*(Tableau2[Box]=Listes!$C$11)*(Tableau2[Comp]=Listes!$A$1)*Tableau2[Entrées]),"")</f>
        <v>0</v>
      </c>
      <c r="Y69" s="41">
        <f>+Y7</f>
        <v>0</v>
      </c>
      <c r="Z69" s="41">
        <f>IFERROR(SUMPRODUCT((Tableau2[Code barre]=Y69)*(Tableau2[Box]=Listes!$C$12)*(Tableau2[Comp]=Listes!$A$1)*Tableau2[Entrées]),"")</f>
        <v>0</v>
      </c>
      <c r="AA69" s="41">
        <f>+AA7</f>
        <v>0</v>
      </c>
      <c r="AB69" s="41">
        <f>IFERROR(SUMPRODUCT((Tableau2[Code barre]=AA69)*(Tableau2[Box]=Listes!$C$13)*(Tableau2[Comp]=Listes!$A$1)*Tableau2[Entrées]),"")</f>
        <v>0</v>
      </c>
      <c r="AC69" s="41">
        <f>+AC7</f>
        <v>0</v>
      </c>
      <c r="AD69" s="41">
        <f>IFERROR(SUMPRODUCT((Tableau2[Code barre]=AC69)*(Tableau2[Box]=Listes!$C$14)*(Tableau2[Comp]=Listes!$A$1)*Tableau2[Entrées]),"")</f>
        <v>0</v>
      </c>
    </row>
    <row r="70" spans="1:30" ht="15" customHeight="1" x14ac:dyDescent="0.3">
      <c r="A70" s="69"/>
      <c r="B70" s="72"/>
      <c r="C70" s="41" t="str">
        <f>+C8</f>
        <v>40 17 810 0374</v>
      </c>
      <c r="D70" s="41">
        <f>IFERROR(SUMPRODUCT((Tableau2[Code barre]=C70)*(Tableau2[Box]=Listes!$C$1)*(Tableau2[Comp]=Listes!$A$1)*Tableau2[Entrées]),"")</f>
        <v>0</v>
      </c>
      <c r="E70" s="41">
        <f>+E8</f>
        <v>0</v>
      </c>
      <c r="F70" s="41">
        <f>IFERROR(SUMPRODUCT((Tableau2[Code barre]=E70)*(Tableau2[Box]=Listes!$C$2)*(Tableau2[Comp]=Listes!$A$1)*Tableau2[Entrées]),"")</f>
        <v>0</v>
      </c>
      <c r="G70" s="41" t="str">
        <f>+G8</f>
        <v>40 17 954 1756</v>
      </c>
      <c r="H70" s="41">
        <f>IFERROR(SUMPRODUCT((Tableau2[Code barre]=G70)*(Tableau2[Box]=Listes!$C$3)*(Tableau2[Comp]=Listes!$A$1)*Tableau2[Entrées]),"")</f>
        <v>0</v>
      </c>
      <c r="I70" s="41">
        <f>+I8</f>
        <v>0</v>
      </c>
      <c r="J70" s="41">
        <f>IFERROR(SUMPRODUCT((Tableau2[Code barre]=I70)*(Tableau2[Box]=Listes!$C$4)*(Tableau2[Comp]=Listes!$A$1)*Tableau2[Entrées]),"")</f>
        <v>0</v>
      </c>
      <c r="K70" s="41" t="str">
        <f>+K8</f>
        <v>40 28 976 0106</v>
      </c>
      <c r="L70" s="41">
        <f>IFERROR(SUMPRODUCT((Tableau2[Code barre]=K70)*(Tableau2[Box]=Listes!$C$5)*(Tableau2[Comp]=Listes!$A$1)*Tableau2[Entrées]),"")</f>
        <v>0</v>
      </c>
      <c r="M70" s="41" t="str">
        <f>+M8</f>
        <v>40 28 959 0276</v>
      </c>
      <c r="N70" s="41">
        <f>IFERROR(SUMPRODUCT((Tableau2[Code barre]=M70)*(Tableau2[Box]=Listes!$C$6)*(Tableau2[Comp]=Listes!$A$1)*Tableau2[Entrées]),"")</f>
        <v>0</v>
      </c>
      <c r="O70" s="41" t="str">
        <f>+O8</f>
        <v>40 28 954 3239</v>
      </c>
      <c r="P70" s="41">
        <f>IFERROR(SUMPRODUCT((Tableau2[Code barre]=O70)*(Tableau2[Box]=Listes!$C$7)*(Tableau2[Comp]=Listes!$A$1)*Tableau2[Entrées]),"")</f>
        <v>0</v>
      </c>
      <c r="Q70" s="41">
        <f>+Q8</f>
        <v>0</v>
      </c>
      <c r="R70" s="41">
        <f>IFERROR(SUMPRODUCT((Tableau2[Code barre]=Q70)*(Tableau2[Box]=Listes!$C$8)*(Tableau2[Comp]=Listes!$A$1)*Tableau2[Entrées]),"")</f>
        <v>0</v>
      </c>
      <c r="S70" s="41">
        <f>+S8</f>
        <v>0</v>
      </c>
      <c r="T70" s="41">
        <f>IFERROR(SUMPRODUCT((Tableau2[Code barre]=S70)*(Tableau2[Box]=Listes!$C$9)*(Tableau2[Comp]=Listes!$A$1)*Tableau2[Entrées]),"")</f>
        <v>0</v>
      </c>
      <c r="U70" s="41">
        <f>+U8</f>
        <v>0</v>
      </c>
      <c r="V70" s="41">
        <f>IFERROR(SUMPRODUCT((Tableau2[Code barre]=U70)*(Tableau2[Box]=Listes!$C$10)*(Tableau2[Comp]=Listes!$A$1)*Tableau2[Entrées]),"")</f>
        <v>0</v>
      </c>
      <c r="W70" s="41">
        <f>+W8</f>
        <v>0</v>
      </c>
      <c r="X70" s="41">
        <f>IFERROR(SUMPRODUCT((Tableau2[Code barre]=W70)*(Tableau2[Box]=Listes!$C$11)*(Tableau2[Comp]=Listes!$A$1)*Tableau2[Entrées]),"")</f>
        <v>0</v>
      </c>
      <c r="Y70" s="41">
        <f>+Y8</f>
        <v>0</v>
      </c>
      <c r="Z70" s="41">
        <f>IFERROR(SUMPRODUCT((Tableau2[Code barre]=Y70)*(Tableau2[Box]=Listes!$C$12)*(Tableau2[Comp]=Listes!$A$1)*Tableau2[Entrées]),"")</f>
        <v>0</v>
      </c>
      <c r="AA70" s="41">
        <f>+AA8</f>
        <v>0</v>
      </c>
      <c r="AB70" s="41">
        <f>IFERROR(SUMPRODUCT((Tableau2[Code barre]=AA70)*(Tableau2[Box]=Listes!$C$13)*(Tableau2[Comp]=Listes!$A$1)*Tableau2[Entrées]),"")</f>
        <v>0</v>
      </c>
      <c r="AC70" s="41">
        <f>+AC8</f>
        <v>0</v>
      </c>
      <c r="AD70" s="41">
        <f>IFERROR(SUMPRODUCT((Tableau2[Code barre]=AC70)*(Tableau2[Box]=Listes!$C$14)*(Tableau2[Comp]=Listes!$A$1)*Tableau2[Entrées]),"")</f>
        <v>0</v>
      </c>
    </row>
    <row r="71" spans="1:30" ht="15" customHeight="1" x14ac:dyDescent="0.3">
      <c r="A71" s="69"/>
      <c r="B71" s="72"/>
      <c r="C71" s="41">
        <f>+C9</f>
        <v>0</v>
      </c>
      <c r="D71" s="41">
        <f>IFERROR(SUMPRODUCT((Tableau2[Code barre]=C71)*(Tableau2[Box]=Listes!$C$1)*(Tableau2[Comp]=Listes!$A$1)*Tableau2[Entrées]),"")</f>
        <v>0</v>
      </c>
      <c r="E71" s="41">
        <f>+E9</f>
        <v>0</v>
      </c>
      <c r="F71" s="41">
        <f>IFERROR(SUMPRODUCT((Tableau2[Code barre]=E71)*(Tableau2[Box]=Listes!$C$2)*(Tableau2[Comp]=Listes!$A$1)*Tableau2[Entrées]),"")</f>
        <v>0</v>
      </c>
      <c r="G71" s="41" t="str">
        <f>+G9</f>
        <v>40 17 921 0102</v>
      </c>
      <c r="H71" s="41">
        <f>IFERROR(SUMPRODUCT((Tableau2[Code barre]=G71)*(Tableau2[Box]=Listes!$C$3)*(Tableau2[Comp]=Listes!$A$1)*Tableau2[Entrées]),"")</f>
        <v>0</v>
      </c>
      <c r="I71" s="41">
        <f>+I9</f>
        <v>0</v>
      </c>
      <c r="J71" s="41">
        <f>IFERROR(SUMPRODUCT((Tableau2[Code barre]=I71)*(Tableau2[Box]=Listes!$C$4)*(Tableau2[Comp]=Listes!$A$1)*Tableau2[Entrées]),"")</f>
        <v>0</v>
      </c>
      <c r="K71" s="41" t="str">
        <f>+K9</f>
        <v>40 28 856 0808</v>
      </c>
      <c r="L71" s="41">
        <f>IFERROR(SUMPRODUCT((Tableau2[Code barre]=K71)*(Tableau2[Box]=Listes!$C$5)*(Tableau2[Comp]=Listes!$A$1)*Tableau2[Entrées]),"")</f>
        <v>0</v>
      </c>
      <c r="M71" s="41" t="str">
        <f>+M9</f>
        <v>40 28 954 1533</v>
      </c>
      <c r="N71" s="41">
        <f>IFERROR(SUMPRODUCT((Tableau2[Code barre]=M71)*(Tableau2[Box]=Listes!$C$6)*(Tableau2[Comp]=Listes!$A$1)*Tableau2[Entrées]),"")</f>
        <v>0</v>
      </c>
      <c r="O71" s="41" t="str">
        <f>+O9</f>
        <v>40 28 954 3253</v>
      </c>
      <c r="P71" s="41">
        <f>IFERROR(SUMPRODUCT((Tableau2[Code barre]=O71)*(Tableau2[Box]=Listes!$C$7)*(Tableau2[Comp]=Listes!$A$1)*Tableau2[Entrées]),"")</f>
        <v>0</v>
      </c>
      <c r="Q71" s="41">
        <f>+Q9</f>
        <v>0</v>
      </c>
      <c r="R71" s="41">
        <f>IFERROR(SUMPRODUCT((Tableau2[Code barre]=Q71)*(Tableau2[Box]=Listes!$C$8)*(Tableau2[Comp]=Listes!$A$1)*Tableau2[Entrées]),"")</f>
        <v>0</v>
      </c>
      <c r="S71" s="41">
        <f>+S9</f>
        <v>0</v>
      </c>
      <c r="T71" s="41">
        <f>IFERROR(SUMPRODUCT((Tableau2[Code barre]=S71)*(Tableau2[Box]=Listes!$C$9)*(Tableau2[Comp]=Listes!$A$1)*Tableau2[Entrées]),"")</f>
        <v>0</v>
      </c>
      <c r="U71" s="41">
        <f>+U9</f>
        <v>0</v>
      </c>
      <c r="V71" s="41">
        <f>IFERROR(SUMPRODUCT((Tableau2[Code barre]=U71)*(Tableau2[Box]=Listes!$C$10)*(Tableau2[Comp]=Listes!$A$1)*Tableau2[Entrées]),"")</f>
        <v>0</v>
      </c>
      <c r="W71" s="41">
        <f>+W9</f>
        <v>0</v>
      </c>
      <c r="X71" s="41">
        <f>IFERROR(SUMPRODUCT((Tableau2[Code barre]=W71)*(Tableau2[Box]=Listes!$C$11)*(Tableau2[Comp]=Listes!$A$1)*Tableau2[Entrées]),"")</f>
        <v>0</v>
      </c>
      <c r="Y71" s="41">
        <f>+Y9</f>
        <v>0</v>
      </c>
      <c r="Z71" s="41">
        <f>IFERROR(SUMPRODUCT((Tableau2[Code barre]=Y71)*(Tableau2[Box]=Listes!$C$12)*(Tableau2[Comp]=Listes!$A$1)*Tableau2[Entrées]),"")</f>
        <v>0</v>
      </c>
      <c r="AA71" s="41">
        <f>+AA9</f>
        <v>0</v>
      </c>
      <c r="AB71" s="41">
        <f>IFERROR(SUMPRODUCT((Tableau2[Code barre]=AA71)*(Tableau2[Box]=Listes!$C$13)*(Tableau2[Comp]=Listes!$A$1)*Tableau2[Entrées]),"")</f>
        <v>0</v>
      </c>
      <c r="AC71" s="41">
        <f>+AC9</f>
        <v>0</v>
      </c>
      <c r="AD71" s="41">
        <f>IFERROR(SUMPRODUCT((Tableau2[Code barre]=AC71)*(Tableau2[Box]=Listes!$C$14)*(Tableau2[Comp]=Listes!$A$1)*Tableau2[Entrées]),"")</f>
        <v>0</v>
      </c>
    </row>
    <row r="72" spans="1:30" ht="18.75" customHeight="1" x14ac:dyDescent="0.3">
      <c r="A72" s="69"/>
      <c r="B72" s="72"/>
      <c r="C72" s="41">
        <f>+C10</f>
        <v>0</v>
      </c>
      <c r="D72" s="41">
        <f>IFERROR(SUMPRODUCT((Tableau2[Code barre]=C72)*(Tableau2[Box]=Listes!$C$1)*(Tableau2[Comp]=Listes!$A$1)*Tableau2[Entrées]),"")</f>
        <v>0</v>
      </c>
      <c r="E72" s="41">
        <f>+E10</f>
        <v>0</v>
      </c>
      <c r="F72" s="41">
        <f>IFERROR(SUMPRODUCT((Tableau2[Code barre]=E72)*(Tableau2[Box]=Listes!$C$2)*(Tableau2[Comp]=Listes!$A$1)*Tableau2[Entrées]),"")</f>
        <v>0</v>
      </c>
      <c r="G72" s="41">
        <f>+G10</f>
        <v>0</v>
      </c>
      <c r="H72" s="41">
        <f>IFERROR(SUMPRODUCT((Tableau2[Code barre]=G72)*(Tableau2[Box]=Listes!$C$3)*(Tableau2[Comp]=Listes!$A$1)*Tableau2[Entrées]),"")</f>
        <v>0</v>
      </c>
      <c r="I72" s="41">
        <f>+I10</f>
        <v>0</v>
      </c>
      <c r="J72" s="41">
        <f>IFERROR(SUMPRODUCT((Tableau2[Code barre]=I72)*(Tableau2[Box]=Listes!$C$4)*(Tableau2[Comp]=Listes!$A$1)*Tableau2[Entrées]),"")</f>
        <v>0</v>
      </c>
      <c r="K72" s="41" t="str">
        <f>+K10</f>
        <v>40 28 959 0236</v>
      </c>
      <c r="L72" s="41">
        <f>IFERROR(SUMPRODUCT((Tableau2[Code barre]=K72)*(Tableau2[Box]=Listes!$C$5)*(Tableau2[Comp]=Listes!$A$1)*Tableau2[Entrées]),"")</f>
        <v>0</v>
      </c>
      <c r="M72" s="41" t="str">
        <f>+M10</f>
        <v>40 28 954 1836</v>
      </c>
      <c r="N72" s="41">
        <f>IFERROR(SUMPRODUCT((Tableau2[Code barre]=M72)*(Tableau2[Box]=Listes!$C$6)*(Tableau2[Comp]=Listes!$A$1)*Tableau2[Entrées]),"")</f>
        <v>0</v>
      </c>
      <c r="O72" s="41" t="str">
        <f>+O10</f>
        <v>40 28 954 3330</v>
      </c>
      <c r="P72" s="41">
        <f>IFERROR(SUMPRODUCT((Tableau2[Code barre]=O72)*(Tableau2[Box]=Listes!$C$7)*(Tableau2[Comp]=Listes!$A$1)*Tableau2[Entrées]),"")</f>
        <v>0</v>
      </c>
      <c r="Q72" s="41">
        <f>+Q10</f>
        <v>0</v>
      </c>
      <c r="R72" s="41">
        <f>IFERROR(SUMPRODUCT((Tableau2[Code barre]=Q72)*(Tableau2[Box]=Listes!$C$8)*(Tableau2[Comp]=Listes!$A$1)*Tableau2[Entrées]),"")</f>
        <v>0</v>
      </c>
      <c r="S72" s="41">
        <f>+S10</f>
        <v>0</v>
      </c>
      <c r="T72" s="41">
        <f>IFERROR(SUMPRODUCT((Tableau2[Code barre]=S72)*(Tableau2[Box]=Listes!$C$9)*(Tableau2[Comp]=Listes!$A$1)*Tableau2[Entrées]),"")</f>
        <v>0</v>
      </c>
      <c r="U72" s="41">
        <f>+U10</f>
        <v>0</v>
      </c>
      <c r="V72" s="41">
        <f>IFERROR(SUMPRODUCT((Tableau2[Code barre]=U72)*(Tableau2[Box]=Listes!$C$10)*(Tableau2[Comp]=Listes!$A$1)*Tableau2[Entrées]),"")</f>
        <v>0</v>
      </c>
      <c r="W72" s="41">
        <f>+W10</f>
        <v>0</v>
      </c>
      <c r="X72" s="41">
        <f>IFERROR(SUMPRODUCT((Tableau2[Code barre]=W72)*(Tableau2[Box]=Listes!$C$11)*(Tableau2[Comp]=Listes!$A$1)*Tableau2[Entrées]),"")</f>
        <v>0</v>
      </c>
      <c r="Y72" s="41">
        <f>+Y10</f>
        <v>0</v>
      </c>
      <c r="Z72" s="41">
        <f>IFERROR(SUMPRODUCT((Tableau2[Code barre]=Y72)*(Tableau2[Box]=Listes!$C$12)*(Tableau2[Comp]=Listes!$A$1)*Tableau2[Entrées]),"")</f>
        <v>0</v>
      </c>
      <c r="AA72" s="41">
        <f>+AA10</f>
        <v>0</v>
      </c>
      <c r="AB72" s="41">
        <f>IFERROR(SUMPRODUCT((Tableau2[Code barre]=AA72)*(Tableau2[Box]=Listes!$C$13)*(Tableau2[Comp]=Listes!$A$1)*Tableau2[Entrées]),"")</f>
        <v>0</v>
      </c>
      <c r="AC72" s="41">
        <f>+AC10</f>
        <v>0</v>
      </c>
      <c r="AD72" s="41">
        <f>IFERROR(SUMPRODUCT((Tableau2[Code barre]=AC72)*(Tableau2[Box]=Listes!$C$14)*(Tableau2[Comp]=Listes!$A$1)*Tableau2[Entrées]),"")</f>
        <v>0</v>
      </c>
    </row>
    <row r="73" spans="1:30" ht="18.75" customHeight="1" x14ac:dyDescent="0.3">
      <c r="A73" s="69"/>
      <c r="B73" s="72"/>
      <c r="C73" s="41">
        <f>+C11</f>
        <v>0</v>
      </c>
      <c r="D73" s="41">
        <f>IFERROR(SUMPRODUCT((Tableau2[Code barre]=C73)*(Tableau2[Box]=Listes!$C$1)*(Tableau2[Comp]=Listes!$A$1)*Tableau2[Entrées]),"")</f>
        <v>0</v>
      </c>
      <c r="E73" s="41">
        <f>+E11</f>
        <v>0</v>
      </c>
      <c r="F73" s="41">
        <f>IFERROR(SUMPRODUCT((Tableau2[Code barre]=E73)*(Tableau2[Box]=Listes!$C$2)*(Tableau2[Comp]=Listes!$A$1)*Tableau2[Entrées]),"")</f>
        <v>0</v>
      </c>
      <c r="G73" s="41">
        <f>+G11</f>
        <v>0</v>
      </c>
      <c r="H73" s="41">
        <f>IFERROR(SUMPRODUCT((Tableau2[Code barre]=G73)*(Tableau2[Box]=Listes!$C$3)*(Tableau2[Comp]=Listes!$A$1)*Tableau2[Entrées]),"")</f>
        <v>0</v>
      </c>
      <c r="I73" s="41">
        <f>+I11</f>
        <v>0</v>
      </c>
      <c r="J73" s="41">
        <f>IFERROR(SUMPRODUCT((Tableau2[Code barre]=I73)*(Tableau2[Box]=Listes!$C$4)*(Tableau2[Comp]=Listes!$A$1)*Tableau2[Entrées]),"")</f>
        <v>0</v>
      </c>
      <c r="K73" s="41" t="str">
        <f>+K11</f>
        <v>40 28 954 3274</v>
      </c>
      <c r="L73" s="41">
        <f>IFERROR(SUMPRODUCT((Tableau2[Code barre]=K73)*(Tableau2[Box]=Listes!$C$5)*(Tableau2[Comp]=Listes!$A$1)*Tableau2[Entrées]),"")</f>
        <v>0</v>
      </c>
      <c r="M73" s="41" t="str">
        <f>+M11</f>
        <v>40 28 954 3170</v>
      </c>
      <c r="N73" s="41">
        <f>IFERROR(SUMPRODUCT((Tableau2[Code barre]=M73)*(Tableau2[Box]=Listes!$C$6)*(Tableau2[Comp]=Listes!$A$1)*Tableau2[Entrées]),"")</f>
        <v>0</v>
      </c>
      <c r="O73" s="41" t="str">
        <f>+O11</f>
        <v>40 28 954 3413</v>
      </c>
      <c r="P73" s="41">
        <f>IFERROR(SUMPRODUCT((Tableau2[Code barre]=O73)*(Tableau2[Box]=Listes!$C$7)*(Tableau2[Comp]=Listes!$A$1)*Tableau2[Entrées]),"")</f>
        <v>0</v>
      </c>
      <c r="Q73" s="41">
        <f>+Q11</f>
        <v>0</v>
      </c>
      <c r="R73" s="41">
        <f>IFERROR(SUMPRODUCT((Tableau2[Code barre]=Q73)*(Tableau2[Box]=Listes!$C$8)*(Tableau2[Comp]=Listes!$A$1)*Tableau2[Entrées]),"")</f>
        <v>0</v>
      </c>
      <c r="S73" s="41">
        <f>+S11</f>
        <v>0</v>
      </c>
      <c r="T73" s="41">
        <f>IFERROR(SUMPRODUCT((Tableau2[Code barre]=S73)*(Tableau2[Box]=Listes!$C$9)*(Tableau2[Comp]=Listes!$A$1)*Tableau2[Entrées]),"")</f>
        <v>0</v>
      </c>
      <c r="U73" s="41">
        <f>+U11</f>
        <v>0</v>
      </c>
      <c r="V73" s="41">
        <f>IFERROR(SUMPRODUCT((Tableau2[Code barre]=U73)*(Tableau2[Box]=Listes!$C$10)*(Tableau2[Comp]=Listes!$A$1)*Tableau2[Entrées]),"")</f>
        <v>0</v>
      </c>
      <c r="W73" s="41">
        <f>+W11</f>
        <v>0</v>
      </c>
      <c r="X73" s="41">
        <f>IFERROR(SUMPRODUCT((Tableau2[Code barre]=W73)*(Tableau2[Box]=Listes!$C$11)*(Tableau2[Comp]=Listes!$A$1)*Tableau2[Entrées]),"")</f>
        <v>0</v>
      </c>
      <c r="Y73" s="41">
        <f>+Y11</f>
        <v>0</v>
      </c>
      <c r="Z73" s="41">
        <f>IFERROR(SUMPRODUCT((Tableau2[Code barre]=Y73)*(Tableau2[Box]=Listes!$C$12)*(Tableau2[Comp]=Listes!$A$1)*Tableau2[Entrées]),"")</f>
        <v>0</v>
      </c>
      <c r="AA73" s="41">
        <f>+AA11</f>
        <v>0</v>
      </c>
      <c r="AB73" s="41">
        <f>IFERROR(SUMPRODUCT((Tableau2[Code barre]=AA73)*(Tableau2[Box]=Listes!$C$13)*(Tableau2[Comp]=Listes!$A$1)*Tableau2[Entrées]),"")</f>
        <v>0</v>
      </c>
      <c r="AC73" s="41">
        <f>+AC11</f>
        <v>0</v>
      </c>
      <c r="AD73" s="41">
        <f>IFERROR(SUMPRODUCT((Tableau2[Code barre]=AC73)*(Tableau2[Box]=Listes!$C$14)*(Tableau2[Comp]=Listes!$A$1)*Tableau2[Entrées]),"")</f>
        <v>0</v>
      </c>
    </row>
    <row r="74" spans="1:30" ht="18.75" customHeight="1" x14ac:dyDescent="0.3">
      <c r="A74" s="69"/>
      <c r="B74" s="72"/>
      <c r="C74" s="41">
        <f>+C12</f>
        <v>0</v>
      </c>
      <c r="D74" s="41">
        <f>IFERROR(SUMPRODUCT((Tableau2[Code barre]=C74)*(Tableau2[Box]=Listes!$C$1)*(Tableau2[Comp]=Listes!$A$1)*Tableau2[Entrées]),"")</f>
        <v>0</v>
      </c>
      <c r="E74" s="41">
        <f>+E12</f>
        <v>0</v>
      </c>
      <c r="F74" s="41">
        <f>IFERROR(SUMPRODUCT((Tableau2[Code barre]=E74)*(Tableau2[Box]=Listes!$C$2)*(Tableau2[Comp]=Listes!$A$1)*Tableau2[Entrées]),"")</f>
        <v>0</v>
      </c>
      <c r="G74" s="41">
        <f>+G12</f>
        <v>0</v>
      </c>
      <c r="H74" s="41">
        <f>IFERROR(SUMPRODUCT((Tableau2[Code barre]=G74)*(Tableau2[Box]=Listes!$C$3)*(Tableau2[Comp]=Listes!$A$1)*Tableau2[Entrées]),"")</f>
        <v>0</v>
      </c>
      <c r="I74" s="41">
        <f>+I12</f>
        <v>0</v>
      </c>
      <c r="J74" s="41">
        <f>IFERROR(SUMPRODUCT((Tableau2[Code barre]=I74)*(Tableau2[Box]=Listes!$C$4)*(Tableau2[Comp]=Listes!$A$1)*Tableau2[Entrées]),"")</f>
        <v>0</v>
      </c>
      <c r="K74" s="41" t="str">
        <f>+K12</f>
        <v>40 28 954 3147</v>
      </c>
      <c r="L74" s="41">
        <f>IFERROR(SUMPRODUCT((Tableau2[Code barre]=K74)*(Tableau2[Box]=Listes!$C$5)*(Tableau2[Comp]=Listes!$A$1)*Tableau2[Entrées]),"")</f>
        <v>0</v>
      </c>
      <c r="M74" s="41" t="str">
        <f>+M12</f>
        <v>40 28 954 3171</v>
      </c>
      <c r="N74" s="41">
        <f>IFERROR(SUMPRODUCT((Tableau2[Code barre]=M74)*(Tableau2[Box]=Listes!$C$6)*(Tableau2[Comp]=Listes!$A$1)*Tableau2[Entrées]),"")</f>
        <v>0</v>
      </c>
      <c r="O74" s="41" t="str">
        <f>+O12</f>
        <v>40 28 959 0601</v>
      </c>
      <c r="P74" s="41">
        <f>IFERROR(SUMPRODUCT((Tableau2[Code barre]=O74)*(Tableau2[Box]=Listes!$C$7)*(Tableau2[Comp]=Listes!$A$1)*Tableau2[Entrées]),"")</f>
        <v>0</v>
      </c>
      <c r="Q74" s="41">
        <f>+Q12</f>
        <v>0</v>
      </c>
      <c r="R74" s="41">
        <f>IFERROR(SUMPRODUCT((Tableau2[Code barre]=Q74)*(Tableau2[Box]=Listes!$C$8)*(Tableau2[Comp]=Listes!$A$1)*Tableau2[Entrées]),"")</f>
        <v>0</v>
      </c>
      <c r="S74" s="41">
        <f>+S12</f>
        <v>0</v>
      </c>
      <c r="T74" s="41">
        <f>IFERROR(SUMPRODUCT((Tableau2[Code barre]=S74)*(Tableau2[Box]=Listes!$C$9)*(Tableau2[Comp]=Listes!$A$1)*Tableau2[Entrées]),"")</f>
        <v>0</v>
      </c>
      <c r="U74" s="41">
        <f>+U12</f>
        <v>0</v>
      </c>
      <c r="V74" s="41">
        <f>IFERROR(SUMPRODUCT((Tableau2[Code barre]=U74)*(Tableau2[Box]=Listes!$C$10)*(Tableau2[Comp]=Listes!$A$1)*Tableau2[Entrées]),"")</f>
        <v>0</v>
      </c>
      <c r="W74" s="41">
        <f>+W12</f>
        <v>0</v>
      </c>
      <c r="X74" s="41">
        <f>IFERROR(SUMPRODUCT((Tableau2[Code barre]=W74)*(Tableau2[Box]=Listes!$C$11)*(Tableau2[Comp]=Listes!$A$1)*Tableau2[Entrées]),"")</f>
        <v>0</v>
      </c>
      <c r="Y74" s="41">
        <f>+Y12</f>
        <v>0</v>
      </c>
      <c r="Z74" s="41">
        <f>IFERROR(SUMPRODUCT((Tableau2[Code barre]=Y74)*(Tableau2[Box]=Listes!$C$12)*(Tableau2[Comp]=Listes!$A$1)*Tableau2[Entrées]),"")</f>
        <v>0</v>
      </c>
      <c r="AA74" s="41">
        <f>+AA12</f>
        <v>0</v>
      </c>
      <c r="AB74" s="41">
        <f>IFERROR(SUMPRODUCT((Tableau2[Code barre]=AA74)*(Tableau2[Box]=Listes!$C$13)*(Tableau2[Comp]=Listes!$A$1)*Tableau2[Entrées]),"")</f>
        <v>0</v>
      </c>
      <c r="AC74" s="41">
        <f>+AC12</f>
        <v>0</v>
      </c>
      <c r="AD74" s="41">
        <f>IFERROR(SUMPRODUCT((Tableau2[Code barre]=AC74)*(Tableau2[Box]=Listes!$C$14)*(Tableau2[Comp]=Listes!$A$1)*Tableau2[Entrées]),"")</f>
        <v>0</v>
      </c>
    </row>
    <row r="75" spans="1:30" x14ac:dyDescent="0.3">
      <c r="A75" s="69"/>
      <c r="B75" s="21"/>
      <c r="C75" s="2"/>
      <c r="D75" s="2"/>
      <c r="E75" s="7"/>
      <c r="F75" s="41" t="str">
        <f>IFERROR(SUMPRODUCT((Tableau2[Code barre]=C72)*(Tableau2[Box]=#REF!)*(Tableau2[Comp]=C19)*Tableau2[Entrées]),"")</f>
        <v/>
      </c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</row>
    <row r="76" spans="1:30" x14ac:dyDescent="0.3">
      <c r="A76" s="69"/>
      <c r="B76" s="86" t="s">
        <v>15</v>
      </c>
      <c r="C76" s="87" t="str">
        <f>+C14</f>
        <v>40 17 810 0254</v>
      </c>
      <c r="D76" s="88">
        <f>IFERROR(SUMPRODUCT((Tableau2[Code barre]=C76)*(Tableau2[Box]=Listes!$C$1)*(Tableau2[Comp]=Listes!$A$2)*Tableau2[Entrées]),"")</f>
        <v>0</v>
      </c>
      <c r="E76" s="87" t="str">
        <f>+E14</f>
        <v>40 17 821 0217</v>
      </c>
      <c r="F76" s="88">
        <f>IFERROR(SUMPRODUCT((Tableau2[Code barre]=E76)*(Tableau2[Box]=Listes!$C$2)*(Tableau2[Comp]=Listes!$A$2)*Tableau2[Entrées]),"")</f>
        <v>0</v>
      </c>
      <c r="G76" s="87" t="str">
        <f>+G14</f>
        <v>40 17 954 1834</v>
      </c>
      <c r="H76" s="88">
        <f>IFERROR(SUMPRODUCT((Tableau2[Code barre]=G76)*(Tableau2[Box]=Listes!$C$3)*(Tableau2[Comp]=Listes!$A$2)*Tableau2[Entrées]),"")</f>
        <v>0</v>
      </c>
      <c r="I76" s="87">
        <f>+I14</f>
        <v>0</v>
      </c>
      <c r="J76" s="88">
        <f>IFERROR(SUMPRODUCT((Tableau2[Code barre]=I76)*(Tableau2[Box]=Listes!$C$4)*(Tableau2[Comp]=Listes!$A$2)*Tableau2[Entrées]),"")</f>
        <v>0</v>
      </c>
      <c r="K76" s="87" t="str">
        <f>+K14</f>
        <v>40 28 871 0439</v>
      </c>
      <c r="L76" s="88">
        <f>IFERROR(SUMPRODUCT((Tableau2[Code barre]=K76)*(Tableau2[Box]=Listes!$C$5)*(Tableau2[Comp]=Listes!$A$2)*Tableau2[Entrées]),"")</f>
        <v>0</v>
      </c>
      <c r="M76" s="87" t="str">
        <f>+M14</f>
        <v>40 28 957 0381</v>
      </c>
      <c r="N76" s="88">
        <f>IFERROR(SUMPRODUCT((Tableau2[Code barre]=M76)*(Tableau2[Box]=Listes!$C$6)*(Tableau2[Comp]=Listes!$A$2)*Tableau2[Entrées]),"")</f>
        <v>0</v>
      </c>
      <c r="O76" s="87" t="str">
        <f>+O14</f>
        <v>40 28 013 0002</v>
      </c>
      <c r="P76" s="88">
        <f>IFERROR(SUMPRODUCT((Tableau2[Code barre]=O76)*(Tableau2[Box]=Listes!$C$7)*(Tableau2[Comp]=Listes!$A$2)*Tableau2[Entrées]),"")</f>
        <v>0</v>
      </c>
      <c r="Q76" s="87">
        <f>+Q14</f>
        <v>0</v>
      </c>
      <c r="R76" s="88">
        <f>IFERROR(SUMPRODUCT((Tableau2[Code barre]=Q76)*(Tableau2[Box]=Listes!$C$8)*(Tableau2[Comp]=Listes!$A$2)*Tableau2[Entrées]),"")</f>
        <v>0</v>
      </c>
      <c r="S76" s="87">
        <f>+S14</f>
        <v>0</v>
      </c>
      <c r="T76" s="88">
        <f>IFERROR(SUMPRODUCT((Tableau2[Code barre]=S76)*(Tableau2[Box]=Listes!$C$9)*(Tableau2[Comp]=Listes!$A$2)*Tableau2[Entrées]),"")</f>
        <v>0</v>
      </c>
      <c r="U76" s="87">
        <f>+U14</f>
        <v>0</v>
      </c>
      <c r="V76" s="88">
        <f>IFERROR(SUMPRODUCT((Tableau2[Code barre]=U76)*(Tableau2[Box]=Listes!$C$10)*(Tableau2[Comp]=Listes!$A$2)*Tableau2[Entrées]),"")</f>
        <v>0</v>
      </c>
      <c r="W76" s="87">
        <f>+W14</f>
        <v>0</v>
      </c>
      <c r="X76" s="88">
        <f>IFERROR(SUMPRODUCT((Tableau2[Code barre]=W76)*(Tableau2[Box]=Listes!$C$11)*(Tableau2[Comp]=Listes!$A$2)*Tableau2[Entrées]),"")</f>
        <v>0</v>
      </c>
      <c r="Y76" s="87">
        <f>+Y14</f>
        <v>0</v>
      </c>
      <c r="Z76" s="88">
        <f>IFERROR(SUMPRODUCT((Tableau2[Code barre]=Y76)*(Tableau2[Box]=Listes!$C$12)*(Tableau2[Comp]=Listes!$A$2)*Tableau2[Entrées]),"")</f>
        <v>0</v>
      </c>
      <c r="AA76" s="87">
        <f>+AA14</f>
        <v>0</v>
      </c>
      <c r="AB76" s="88">
        <f>IFERROR(SUMPRODUCT((Tableau2[Code barre]=AA76)*(Tableau2[Box]=Listes!$C$13)*(Tableau2[Comp]=Listes!$A$2)*Tableau2[Entrées]),"")</f>
        <v>0</v>
      </c>
      <c r="AC76" s="87">
        <f>+AC14</f>
        <v>0</v>
      </c>
      <c r="AD76" s="88">
        <f>IFERROR(SUMPRODUCT((Tableau2[Code barre]=AC76)*(Tableau2[Box]=Listes!$C$14)*(Tableau2[Comp]=Listes!$A$2)*Tableau2[Entrées]),"")</f>
        <v>0</v>
      </c>
    </row>
    <row r="77" spans="1:30" x14ac:dyDescent="0.3">
      <c r="A77" s="69"/>
      <c r="B77" s="86"/>
      <c r="C77" s="87" t="str">
        <f>+C15</f>
        <v>40 17 810 0255</v>
      </c>
      <c r="D77" s="88">
        <f>IFERROR(SUMPRODUCT((Tableau2[Code barre]=C77)*(Tableau2[Box]=Listes!$C$1)*(Tableau2[Comp]=Listes!$A$2)*Tableau2[Entrées]),"")</f>
        <v>0</v>
      </c>
      <c r="E77" s="87" t="str">
        <f>+E15</f>
        <v>40 17 821 0219</v>
      </c>
      <c r="F77" s="88">
        <f>IFERROR(SUMPRODUCT((Tableau2[Code barre]=E77)*(Tableau2[Box]=Listes!$C$2)*(Tableau2[Comp]=Listes!$A$2)*Tableau2[Entrées]),"")</f>
        <v>0</v>
      </c>
      <c r="G77" s="87" t="str">
        <f>+G15</f>
        <v>40 17 954 0997</v>
      </c>
      <c r="H77" s="88">
        <f>IFERROR(SUMPRODUCT((Tableau2[Code barre]=G77)*(Tableau2[Box]=Listes!$C$3)*(Tableau2[Comp]=Listes!$A$2)*Tableau2[Entrées]),"")</f>
        <v>0</v>
      </c>
      <c r="I77" s="87">
        <f>+I15</f>
        <v>0</v>
      </c>
      <c r="J77" s="88">
        <f>IFERROR(SUMPRODUCT((Tableau2[Code barre]=I77)*(Tableau2[Box]=Listes!$C$4)*(Tableau2[Comp]=Listes!$A$2)*Tableau2[Entrées]),"")</f>
        <v>0</v>
      </c>
      <c r="K77" s="87" t="str">
        <f>+K15</f>
        <v>40 28 871 0429</v>
      </c>
      <c r="L77" s="88">
        <f>IFERROR(SUMPRODUCT((Tableau2[Code barre]=K77)*(Tableau2[Box]=Listes!$C$5)*(Tableau2[Comp]=Listes!$A$2)*Tableau2[Entrées]),"")</f>
        <v>0</v>
      </c>
      <c r="M77" s="87" t="str">
        <f>+M15</f>
        <v>40 28 959 0273</v>
      </c>
      <c r="N77" s="88">
        <f>IFERROR(SUMPRODUCT((Tableau2[Code barre]=M77)*(Tableau2[Box]=Listes!$C$6)*(Tableau2[Comp]=Listes!$A$2)*Tableau2[Entrées]),"")</f>
        <v>0</v>
      </c>
      <c r="O77" s="87" t="str">
        <f>+O15</f>
        <v>40 28 857 0426</v>
      </c>
      <c r="P77" s="88">
        <f>IFERROR(SUMPRODUCT((Tableau2[Code barre]=O77)*(Tableau2[Box]=Listes!$C$7)*(Tableau2[Comp]=Listes!$A$2)*Tableau2[Entrées]),"")</f>
        <v>0</v>
      </c>
      <c r="Q77" s="87">
        <f>+Q15</f>
        <v>0</v>
      </c>
      <c r="R77" s="88">
        <f>IFERROR(SUMPRODUCT((Tableau2[Code barre]=Q77)*(Tableau2[Box]=Listes!$C$8)*(Tableau2[Comp]=Listes!$A$2)*Tableau2[Entrées]),"")</f>
        <v>0</v>
      </c>
      <c r="S77" s="87">
        <f>+S15</f>
        <v>0</v>
      </c>
      <c r="T77" s="88">
        <f>IFERROR(SUMPRODUCT((Tableau2[Code barre]=S77)*(Tableau2[Box]=Listes!$C$9)*(Tableau2[Comp]=Listes!$A$2)*Tableau2[Entrées]),"")</f>
        <v>0</v>
      </c>
      <c r="U77" s="87">
        <f>+U15</f>
        <v>0</v>
      </c>
      <c r="V77" s="88">
        <f>IFERROR(SUMPRODUCT((Tableau2[Code barre]=U77)*(Tableau2[Box]=Listes!$C$10)*(Tableau2[Comp]=Listes!$A$2)*Tableau2[Entrées]),"")</f>
        <v>0</v>
      </c>
      <c r="W77" s="87">
        <f>+W15</f>
        <v>0</v>
      </c>
      <c r="X77" s="88">
        <f>IFERROR(SUMPRODUCT((Tableau2[Code barre]=W77)*(Tableau2[Box]=Listes!$C$11)*(Tableau2[Comp]=Listes!$A$2)*Tableau2[Entrées]),"")</f>
        <v>0</v>
      </c>
      <c r="Y77" s="87">
        <f>+Y15</f>
        <v>0</v>
      </c>
      <c r="Z77" s="88">
        <f>IFERROR(SUMPRODUCT((Tableau2[Code barre]=Y77)*(Tableau2[Box]=Listes!$C$12)*(Tableau2[Comp]=Listes!$A$2)*Tableau2[Entrées]),"")</f>
        <v>0</v>
      </c>
      <c r="AA77" s="87">
        <f>+AA15</f>
        <v>0</v>
      </c>
      <c r="AB77" s="88">
        <f>IFERROR(SUMPRODUCT((Tableau2[Code barre]=AA77)*(Tableau2[Box]=Listes!$C$13)*(Tableau2[Comp]=Listes!$A$2)*Tableau2[Entrées]),"")</f>
        <v>0</v>
      </c>
      <c r="AC77" s="87">
        <f>+AC15</f>
        <v>0</v>
      </c>
      <c r="AD77" s="88">
        <f>IFERROR(SUMPRODUCT((Tableau2[Code barre]=AC77)*(Tableau2[Box]=Listes!$C$14)*(Tableau2[Comp]=Listes!$A$2)*Tableau2[Entrées]),"")</f>
        <v>0</v>
      </c>
    </row>
    <row r="78" spans="1:30" x14ac:dyDescent="0.3">
      <c r="A78" s="69"/>
      <c r="B78" s="86"/>
      <c r="C78" s="87" t="str">
        <f>+C16</f>
        <v>40 17 821 0127</v>
      </c>
      <c r="D78" s="88">
        <f>IFERROR(SUMPRODUCT((Tableau2[Code barre]=C78)*(Tableau2[Box]=Listes!$C$1)*(Tableau2[Comp]=Listes!$A$2)*Tableau2[Entrées]),"")</f>
        <v>0</v>
      </c>
      <c r="E78" s="87" t="str">
        <f>+E16</f>
        <v>40 17 620 0101</v>
      </c>
      <c r="F78" s="88">
        <f>IFERROR(SUMPRODUCT((Tableau2[Code barre]=E78)*(Tableau2[Box]=Listes!$C$2)*(Tableau2[Comp]=Listes!$A$2)*Tableau2[Entrées]),"")</f>
        <v>0</v>
      </c>
      <c r="G78" s="87" t="str">
        <f>+G16</f>
        <v>40 17 954 1759</v>
      </c>
      <c r="H78" s="88">
        <f>IFERROR(SUMPRODUCT((Tableau2[Code barre]=G78)*(Tableau2[Box]=Listes!$C$3)*(Tableau2[Comp]=Listes!$A$2)*Tableau2[Entrées]),"")</f>
        <v>0</v>
      </c>
      <c r="I78" s="87">
        <f>+I16</f>
        <v>0</v>
      </c>
      <c r="J78" s="88">
        <f>IFERROR(SUMPRODUCT((Tableau2[Code barre]=I78)*(Tableau2[Box]=Listes!$C$4)*(Tableau2[Comp]=Listes!$A$2)*Tableau2[Entrées]),"")</f>
        <v>0</v>
      </c>
      <c r="K78" s="87" t="str">
        <f>+K16</f>
        <v>40 28 871 0438</v>
      </c>
      <c r="L78" s="88">
        <f>IFERROR(SUMPRODUCT((Tableau2[Code barre]=K78)*(Tableau2[Box]=Listes!$C$5)*(Tableau2[Comp]=Listes!$A$2)*Tableau2[Entrées]),"")</f>
        <v>0</v>
      </c>
      <c r="M78" s="87" t="str">
        <f>+M16</f>
        <v>40 28 959 0435</v>
      </c>
      <c r="N78" s="88">
        <f>IFERROR(SUMPRODUCT((Tableau2[Code barre]=M78)*(Tableau2[Box]=Listes!$C$6)*(Tableau2[Comp]=Listes!$A$2)*Tableau2[Entrées]),"")</f>
        <v>0</v>
      </c>
      <c r="O78" s="87" t="str">
        <f>+O16</f>
        <v>40 28 954 1862</v>
      </c>
      <c r="P78" s="88">
        <f>IFERROR(SUMPRODUCT((Tableau2[Code barre]=O78)*(Tableau2[Box]=Listes!$C$7)*(Tableau2[Comp]=Listes!$A$2)*Tableau2[Entrées]),"")</f>
        <v>0</v>
      </c>
      <c r="Q78" s="87">
        <f>+Q16</f>
        <v>0</v>
      </c>
      <c r="R78" s="88">
        <f>IFERROR(SUMPRODUCT((Tableau2[Code barre]=Q78)*(Tableau2[Box]=Listes!$C$8)*(Tableau2[Comp]=Listes!$A$2)*Tableau2[Entrées]),"")</f>
        <v>0</v>
      </c>
      <c r="S78" s="87">
        <f>+S16</f>
        <v>0</v>
      </c>
      <c r="T78" s="88">
        <f>IFERROR(SUMPRODUCT((Tableau2[Code barre]=S78)*(Tableau2[Box]=Listes!$C$9)*(Tableau2[Comp]=Listes!$A$2)*Tableau2[Entrées]),"")</f>
        <v>0</v>
      </c>
      <c r="U78" s="87">
        <f>+U16</f>
        <v>0</v>
      </c>
      <c r="V78" s="88">
        <f>IFERROR(SUMPRODUCT((Tableau2[Code barre]=U78)*(Tableau2[Box]=Listes!$C$10)*(Tableau2[Comp]=Listes!$A$2)*Tableau2[Entrées]),"")</f>
        <v>0</v>
      </c>
      <c r="W78" s="87">
        <f>+W16</f>
        <v>0</v>
      </c>
      <c r="X78" s="88">
        <f>IFERROR(SUMPRODUCT((Tableau2[Code barre]=W78)*(Tableau2[Box]=Listes!$C$11)*(Tableau2[Comp]=Listes!$A$2)*Tableau2[Entrées]),"")</f>
        <v>0</v>
      </c>
      <c r="Y78" s="87">
        <f>+Y16</f>
        <v>0</v>
      </c>
      <c r="Z78" s="88">
        <f>IFERROR(SUMPRODUCT((Tableau2[Code barre]=Y78)*(Tableau2[Box]=Listes!$C$12)*(Tableau2[Comp]=Listes!$A$2)*Tableau2[Entrées]),"")</f>
        <v>0</v>
      </c>
      <c r="AA78" s="87">
        <f>+AA16</f>
        <v>0</v>
      </c>
      <c r="AB78" s="88">
        <f>IFERROR(SUMPRODUCT((Tableau2[Code barre]=AA78)*(Tableau2[Box]=Listes!$C$13)*(Tableau2[Comp]=Listes!$A$2)*Tableau2[Entrées]),"")</f>
        <v>0</v>
      </c>
      <c r="AC78" s="87">
        <f>+AC16</f>
        <v>0</v>
      </c>
      <c r="AD78" s="88">
        <f>IFERROR(SUMPRODUCT((Tableau2[Code barre]=AC78)*(Tableau2[Box]=Listes!$C$14)*(Tableau2[Comp]=Listes!$A$2)*Tableau2[Entrées]),"")</f>
        <v>0</v>
      </c>
    </row>
    <row r="79" spans="1:30" x14ac:dyDescent="0.3">
      <c r="A79" s="69"/>
      <c r="B79" s="86"/>
      <c r="C79" s="87" t="str">
        <f>+C17</f>
        <v>40 17 810 0247</v>
      </c>
      <c r="D79" s="88">
        <f>IFERROR(SUMPRODUCT((Tableau2[Code barre]=C79)*(Tableau2[Box]=Listes!$C$1)*(Tableau2[Comp]=Listes!$A$2)*Tableau2[Entrées]),"")</f>
        <v>0</v>
      </c>
      <c r="E79" s="87" t="str">
        <f>+E17</f>
        <v>40 17 821 0104</v>
      </c>
      <c r="F79" s="88">
        <f>IFERROR(SUMPRODUCT((Tableau2[Code barre]=E79)*(Tableau2[Box]=Listes!$C$2)*(Tableau2[Comp]=Listes!$A$2)*Tableau2[Entrées]),"")</f>
        <v>0</v>
      </c>
      <c r="G79" s="87" t="str">
        <f>+G17</f>
        <v>40 17 954 0995</v>
      </c>
      <c r="H79" s="88">
        <f>IFERROR(SUMPRODUCT((Tableau2[Code barre]=G79)*(Tableau2[Box]=Listes!$C$3)*(Tableau2[Comp]=Listes!$A$2)*Tableau2[Entrées]),"")</f>
        <v>0</v>
      </c>
      <c r="I79" s="87">
        <f>+I17</f>
        <v>0</v>
      </c>
      <c r="J79" s="88">
        <f>IFERROR(SUMPRODUCT((Tableau2[Code barre]=I79)*(Tableau2[Box]=Listes!$C$4)*(Tableau2[Comp]=Listes!$A$2)*Tableau2[Entrées]),"")</f>
        <v>0</v>
      </c>
      <c r="K79" s="87" t="str">
        <f>+K17</f>
        <v>40 28 857 0401</v>
      </c>
      <c r="L79" s="88">
        <f>IFERROR(SUMPRODUCT((Tableau2[Code barre]=K79)*(Tableau2[Box]=Listes!$C$5)*(Tableau2[Comp]=Listes!$A$2)*Tableau2[Entrées]),"")</f>
        <v>0</v>
      </c>
      <c r="M79" s="87" t="str">
        <f>+M17</f>
        <v>40 28 954 1531</v>
      </c>
      <c r="N79" s="88">
        <f>IFERROR(SUMPRODUCT((Tableau2[Code barre]=M79)*(Tableau2[Box]=Listes!$C$6)*(Tableau2[Comp]=Listes!$A$2)*Tableau2[Entrées]),"")</f>
        <v>0</v>
      </c>
      <c r="O79" s="87" t="str">
        <f>+O17</f>
        <v>40 28 954 2143</v>
      </c>
      <c r="P79" s="88">
        <f>IFERROR(SUMPRODUCT((Tableau2[Code barre]=O79)*(Tableau2[Box]=Listes!$C$7)*(Tableau2[Comp]=Listes!$A$2)*Tableau2[Entrées]),"")</f>
        <v>0</v>
      </c>
      <c r="Q79" s="87">
        <f>+Q17</f>
        <v>0</v>
      </c>
      <c r="R79" s="88">
        <f>IFERROR(SUMPRODUCT((Tableau2[Code barre]=Q79)*(Tableau2[Box]=Listes!$C$8)*(Tableau2[Comp]=Listes!$A$2)*Tableau2[Entrées]),"")</f>
        <v>0</v>
      </c>
      <c r="S79" s="87">
        <f>+S17</f>
        <v>0</v>
      </c>
      <c r="T79" s="88">
        <f>IFERROR(SUMPRODUCT((Tableau2[Code barre]=S79)*(Tableau2[Box]=Listes!$C$9)*(Tableau2[Comp]=Listes!$A$2)*Tableau2[Entrées]),"")</f>
        <v>0</v>
      </c>
      <c r="U79" s="87">
        <f>+U17</f>
        <v>0</v>
      </c>
      <c r="V79" s="88">
        <f>IFERROR(SUMPRODUCT((Tableau2[Code barre]=U79)*(Tableau2[Box]=Listes!$C$10)*(Tableau2[Comp]=Listes!$A$2)*Tableau2[Entrées]),"")</f>
        <v>0</v>
      </c>
      <c r="W79" s="87">
        <f>+W17</f>
        <v>0</v>
      </c>
      <c r="X79" s="88">
        <f>IFERROR(SUMPRODUCT((Tableau2[Code barre]=W79)*(Tableau2[Box]=Listes!$C$11)*(Tableau2[Comp]=Listes!$A$2)*Tableau2[Entrées]),"")</f>
        <v>0</v>
      </c>
      <c r="Y79" s="87">
        <f>+Y17</f>
        <v>0</v>
      </c>
      <c r="Z79" s="88">
        <f>IFERROR(SUMPRODUCT((Tableau2[Code barre]=Y79)*(Tableau2[Box]=Listes!$C$12)*(Tableau2[Comp]=Listes!$A$2)*Tableau2[Entrées]),"")</f>
        <v>0</v>
      </c>
      <c r="AA79" s="87">
        <f>+AA17</f>
        <v>0</v>
      </c>
      <c r="AB79" s="88">
        <f>IFERROR(SUMPRODUCT((Tableau2[Code barre]=AA79)*(Tableau2[Box]=Listes!$C$13)*(Tableau2[Comp]=Listes!$A$2)*Tableau2[Entrées]),"")</f>
        <v>0</v>
      </c>
      <c r="AC79" s="87">
        <f>+AC17</f>
        <v>0</v>
      </c>
      <c r="AD79" s="88">
        <f>IFERROR(SUMPRODUCT((Tableau2[Code barre]=AC79)*(Tableau2[Box]=Listes!$C$14)*(Tableau2[Comp]=Listes!$A$2)*Tableau2[Entrées]),"")</f>
        <v>0</v>
      </c>
    </row>
    <row r="80" spans="1:30" x14ac:dyDescent="0.3">
      <c r="A80" s="69"/>
      <c r="B80" s="86"/>
      <c r="C80" s="87">
        <f>+C18</f>
        <v>0</v>
      </c>
      <c r="D80" s="88">
        <f>IFERROR(SUMPRODUCT((Tableau2[Code barre]=C80)*(Tableau2[Box]=Listes!$C$1)*(Tableau2[Comp]=Listes!$A$2)*Tableau2[Entrées]),"")</f>
        <v>0</v>
      </c>
      <c r="E80" s="87" t="str">
        <f>+E18</f>
        <v>40 17 821 0269</v>
      </c>
      <c r="F80" s="88">
        <f>IFERROR(SUMPRODUCT((Tableau2[Code barre]=E80)*(Tableau2[Box]=Listes!$C$2)*(Tableau2[Comp]=Listes!$A$2)*Tableau2[Entrées]),"")</f>
        <v>0</v>
      </c>
      <c r="G80" s="87" t="str">
        <f>+G18</f>
        <v>40 17 954 1869</v>
      </c>
      <c r="H80" s="88">
        <f>IFERROR(SUMPRODUCT((Tableau2[Code barre]=G80)*(Tableau2[Box]=Listes!$C$3)*(Tableau2[Comp]=Listes!$A$2)*Tableau2[Entrées]),"")</f>
        <v>0</v>
      </c>
      <c r="I80" s="87">
        <f>+I18</f>
        <v>0</v>
      </c>
      <c r="J80" s="88">
        <f>IFERROR(SUMPRODUCT((Tableau2[Code barre]=I80)*(Tableau2[Box]=Listes!$C$4)*(Tableau2[Comp]=Listes!$A$2)*Tableau2[Entrées]),"")</f>
        <v>0</v>
      </c>
      <c r="K80" s="87" t="str">
        <f>+K18</f>
        <v>40 28 871 0326</v>
      </c>
      <c r="L80" s="88">
        <f>IFERROR(SUMPRODUCT((Tableau2[Code barre]=K80)*(Tableau2[Box]=Listes!$C$5)*(Tableau2[Comp]=Listes!$A$2)*Tableau2[Entrées]),"")</f>
        <v>0</v>
      </c>
      <c r="M80" s="87" t="str">
        <f>+M18</f>
        <v>40 28 954  1704</v>
      </c>
      <c r="N80" s="88">
        <f>IFERROR(SUMPRODUCT((Tableau2[Code barre]=M80)*(Tableau2[Box]=Listes!$C$6)*(Tableau2[Comp]=Listes!$A$2)*Tableau2[Entrées]),"")</f>
        <v>0</v>
      </c>
      <c r="O80" s="87" t="str">
        <f>+O18</f>
        <v>40 28 954 2231</v>
      </c>
      <c r="P80" s="88">
        <f>IFERROR(SUMPRODUCT((Tableau2[Code barre]=O80)*(Tableau2[Box]=Listes!$C$7)*(Tableau2[Comp]=Listes!$A$2)*Tableau2[Entrées]),"")</f>
        <v>0</v>
      </c>
      <c r="Q80" s="87">
        <f>+Q18</f>
        <v>0</v>
      </c>
      <c r="R80" s="88">
        <f>IFERROR(SUMPRODUCT((Tableau2[Code barre]=Q80)*(Tableau2[Box]=Listes!$C$8)*(Tableau2[Comp]=Listes!$A$2)*Tableau2[Entrées]),"")</f>
        <v>0</v>
      </c>
      <c r="S80" s="87">
        <f>+S18</f>
        <v>0</v>
      </c>
      <c r="T80" s="88">
        <f>IFERROR(SUMPRODUCT((Tableau2[Code barre]=S80)*(Tableau2[Box]=Listes!$C$9)*(Tableau2[Comp]=Listes!$A$2)*Tableau2[Entrées]),"")</f>
        <v>0</v>
      </c>
      <c r="U80" s="87">
        <f>+U18</f>
        <v>0</v>
      </c>
      <c r="V80" s="88">
        <f>IFERROR(SUMPRODUCT((Tableau2[Code barre]=U80)*(Tableau2[Box]=Listes!$C$10)*(Tableau2[Comp]=Listes!$A$2)*Tableau2[Entrées]),"")</f>
        <v>0</v>
      </c>
      <c r="W80" s="87">
        <f>+W18</f>
        <v>0</v>
      </c>
      <c r="X80" s="88">
        <f>IFERROR(SUMPRODUCT((Tableau2[Code barre]=W80)*(Tableau2[Box]=Listes!$C$11)*(Tableau2[Comp]=Listes!$A$2)*Tableau2[Entrées]),"")</f>
        <v>0</v>
      </c>
      <c r="Y80" s="87">
        <f>+Y18</f>
        <v>0</v>
      </c>
      <c r="Z80" s="88">
        <f>IFERROR(SUMPRODUCT((Tableau2[Code barre]=Y80)*(Tableau2[Box]=Listes!$C$12)*(Tableau2[Comp]=Listes!$A$2)*Tableau2[Entrées]),"")</f>
        <v>0</v>
      </c>
      <c r="AA80" s="87">
        <f>+AA18</f>
        <v>0</v>
      </c>
      <c r="AB80" s="88">
        <f>IFERROR(SUMPRODUCT((Tableau2[Code barre]=AA80)*(Tableau2[Box]=Listes!$C$13)*(Tableau2[Comp]=Listes!$A$2)*Tableau2[Entrées]),"")</f>
        <v>0</v>
      </c>
      <c r="AC80" s="87">
        <f>+AC18</f>
        <v>0</v>
      </c>
      <c r="AD80" s="88">
        <f>IFERROR(SUMPRODUCT((Tableau2[Code barre]=AC80)*(Tableau2[Box]=Listes!$C$14)*(Tableau2[Comp]=Listes!$A$2)*Tableau2[Entrées]),"")</f>
        <v>0</v>
      </c>
    </row>
    <row r="81" spans="1:30" x14ac:dyDescent="0.3">
      <c r="A81" s="69"/>
      <c r="B81" s="86"/>
      <c r="C81" s="87">
        <f>+C19</f>
        <v>0</v>
      </c>
      <c r="D81" s="88">
        <f>IFERROR(SUMPRODUCT((Tableau2[Code barre]=C81)*(Tableau2[Box]=Listes!$C$1)*(Tableau2[Comp]=Listes!$A$2)*Tableau2[Entrées]),"")</f>
        <v>0</v>
      </c>
      <c r="E81" s="87">
        <f>+E19</f>
        <v>0</v>
      </c>
      <c r="F81" s="88">
        <f>IFERROR(SUMPRODUCT((Tableau2[Code barre]=E81)*(Tableau2[Box]=Listes!$C$2)*(Tableau2[Comp]=Listes!$A$2)*Tableau2[Entrées]),"")</f>
        <v>0</v>
      </c>
      <c r="G81" s="87">
        <f>+G19</f>
        <v>0</v>
      </c>
      <c r="H81" s="88">
        <f>IFERROR(SUMPRODUCT((Tableau2[Code barre]=G81)*(Tableau2[Box]=Listes!$C$3)*(Tableau2[Comp]=Listes!$A$2)*Tableau2[Entrées]),"")</f>
        <v>0</v>
      </c>
      <c r="I81" s="87">
        <f>+I19</f>
        <v>0</v>
      </c>
      <c r="J81" s="88">
        <f>IFERROR(SUMPRODUCT((Tableau2[Code barre]=I81)*(Tableau2[Box]=Listes!$C$4)*(Tableau2[Comp]=Listes!$A$2)*Tableau2[Entrées]),"")</f>
        <v>0</v>
      </c>
      <c r="K81" s="87" t="str">
        <f>+K19</f>
        <v>40 28 971 0218</v>
      </c>
      <c r="L81" s="88">
        <f>IFERROR(SUMPRODUCT((Tableau2[Code barre]=K81)*(Tableau2[Box]=Listes!$C$5)*(Tableau2[Comp]=Listes!$A$2)*Tableau2[Entrées]),"")</f>
        <v>0</v>
      </c>
      <c r="M81" s="87" t="str">
        <f>+M19</f>
        <v>40 28 954 2125</v>
      </c>
      <c r="N81" s="88">
        <f>IFERROR(SUMPRODUCT((Tableau2[Code barre]=M81)*(Tableau2[Box]=Listes!$C$6)*(Tableau2[Comp]=Listes!$A$2)*Tableau2[Entrées]),"")</f>
        <v>0</v>
      </c>
      <c r="O81" s="87" t="str">
        <f>+O19</f>
        <v>40 28 954 3153</v>
      </c>
      <c r="P81" s="88">
        <f>IFERROR(SUMPRODUCT((Tableau2[Code barre]=O81)*(Tableau2[Box]=Listes!$C$7)*(Tableau2[Comp]=Listes!$A$2)*Tableau2[Entrées]),"")</f>
        <v>0</v>
      </c>
      <c r="Q81" s="87">
        <f>+Q19</f>
        <v>0</v>
      </c>
      <c r="R81" s="88">
        <f>IFERROR(SUMPRODUCT((Tableau2[Code barre]=Q81)*(Tableau2[Box]=Listes!$C$8)*(Tableau2[Comp]=Listes!$A$2)*Tableau2[Entrées]),"")</f>
        <v>0</v>
      </c>
      <c r="S81" s="87">
        <f>+S19</f>
        <v>0</v>
      </c>
      <c r="T81" s="88">
        <f>IFERROR(SUMPRODUCT((Tableau2[Code barre]=S81)*(Tableau2[Box]=Listes!$C$9)*(Tableau2[Comp]=Listes!$A$2)*Tableau2[Entrées]),"")</f>
        <v>0</v>
      </c>
      <c r="U81" s="87">
        <f>+U19</f>
        <v>0</v>
      </c>
      <c r="V81" s="88">
        <f>IFERROR(SUMPRODUCT((Tableau2[Code barre]=U81)*(Tableau2[Box]=Listes!$C$10)*(Tableau2[Comp]=Listes!$A$2)*Tableau2[Entrées]),"")</f>
        <v>0</v>
      </c>
      <c r="W81" s="87">
        <f>+W19</f>
        <v>0</v>
      </c>
      <c r="X81" s="88">
        <f>IFERROR(SUMPRODUCT((Tableau2[Code barre]=W81)*(Tableau2[Box]=Listes!$C$11)*(Tableau2[Comp]=Listes!$A$2)*Tableau2[Entrées]),"")</f>
        <v>0</v>
      </c>
      <c r="Y81" s="87">
        <f>+Y19</f>
        <v>0</v>
      </c>
      <c r="Z81" s="88">
        <f>IFERROR(SUMPRODUCT((Tableau2[Code barre]=Y81)*(Tableau2[Box]=Listes!$C$12)*(Tableau2[Comp]=Listes!$A$2)*Tableau2[Entrées]),"")</f>
        <v>0</v>
      </c>
      <c r="AA81" s="87">
        <f>+AA19</f>
        <v>0</v>
      </c>
      <c r="AB81" s="88">
        <f>IFERROR(SUMPRODUCT((Tableau2[Code barre]=AA81)*(Tableau2[Box]=Listes!$C$13)*(Tableau2[Comp]=Listes!$A$2)*Tableau2[Entrées]),"")</f>
        <v>0</v>
      </c>
      <c r="AC81" s="87">
        <f>+AC19</f>
        <v>0</v>
      </c>
      <c r="AD81" s="88">
        <f>IFERROR(SUMPRODUCT((Tableau2[Code barre]=AC81)*(Tableau2[Box]=Listes!$C$14)*(Tableau2[Comp]=Listes!$A$2)*Tableau2[Entrées]),"")</f>
        <v>0</v>
      </c>
    </row>
    <row r="82" spans="1:30" x14ac:dyDescent="0.3">
      <c r="A82" s="69"/>
      <c r="B82" s="86"/>
      <c r="C82" s="87">
        <f>+C20</f>
        <v>0</v>
      </c>
      <c r="D82" s="88">
        <f>IFERROR(SUMPRODUCT((Tableau2[Code barre]=C82)*(Tableau2[Box]=Listes!$C$1)*(Tableau2[Comp]=Listes!$A$2)*Tableau2[Entrées]),"")</f>
        <v>0</v>
      </c>
      <c r="E82" s="87">
        <f>+E20</f>
        <v>0</v>
      </c>
      <c r="F82" s="88">
        <f>IFERROR(SUMPRODUCT((Tableau2[Code barre]=E82)*(Tableau2[Box]=Listes!$C$2)*(Tableau2[Comp]=Listes!$A$2)*Tableau2[Entrées]),"")</f>
        <v>0</v>
      </c>
      <c r="G82" s="87">
        <f>+G20</f>
        <v>0</v>
      </c>
      <c r="H82" s="88">
        <f>IFERROR(SUMPRODUCT((Tableau2[Code barre]=G82)*(Tableau2[Box]=Listes!$C$3)*(Tableau2[Comp]=Listes!$A$2)*Tableau2[Entrées]),"")</f>
        <v>0</v>
      </c>
      <c r="I82" s="87">
        <f>+I20</f>
        <v>0</v>
      </c>
      <c r="J82" s="88">
        <f>IFERROR(SUMPRODUCT((Tableau2[Code barre]=I82)*(Tableau2[Box]=Listes!$C$4)*(Tableau2[Comp]=Listes!$A$2)*Tableau2[Entrées]),"")</f>
        <v>0</v>
      </c>
      <c r="K82" s="87">
        <f>+K20</f>
        <v>0</v>
      </c>
      <c r="L82" s="88">
        <f>IFERROR(SUMPRODUCT((Tableau2[Code barre]=K82)*(Tableau2[Box]=Listes!$C$5)*(Tableau2[Comp]=Listes!$A$2)*Tableau2[Entrées]),"")</f>
        <v>0</v>
      </c>
      <c r="M82" s="87" t="str">
        <f>+M20</f>
        <v>40 28 954 2149</v>
      </c>
      <c r="N82" s="88">
        <f>IFERROR(SUMPRODUCT((Tableau2[Code barre]=M82)*(Tableau2[Box]=Listes!$C$6)*(Tableau2[Comp]=Listes!$A$2)*Tableau2[Entrées]),"")</f>
        <v>0</v>
      </c>
      <c r="O82" s="87" t="str">
        <f>+O20</f>
        <v>40 28 954 3185</v>
      </c>
      <c r="P82" s="88">
        <f>IFERROR(SUMPRODUCT((Tableau2[Code barre]=O82)*(Tableau2[Box]=Listes!$C$7)*(Tableau2[Comp]=Listes!$A$2)*Tableau2[Entrées]),"")</f>
        <v>0</v>
      </c>
      <c r="Q82" s="87">
        <f>+Q20</f>
        <v>0</v>
      </c>
      <c r="R82" s="88">
        <f>IFERROR(SUMPRODUCT((Tableau2[Code barre]=Q82)*(Tableau2[Box]=Listes!$C$8)*(Tableau2[Comp]=Listes!$A$2)*Tableau2[Entrées]),"")</f>
        <v>0</v>
      </c>
      <c r="S82" s="87">
        <f>+S20</f>
        <v>0</v>
      </c>
      <c r="T82" s="88">
        <f>IFERROR(SUMPRODUCT((Tableau2[Code barre]=S82)*(Tableau2[Box]=Listes!$C$9)*(Tableau2[Comp]=Listes!$A$2)*Tableau2[Entrées]),"")</f>
        <v>0</v>
      </c>
      <c r="U82" s="87">
        <f>+U20</f>
        <v>0</v>
      </c>
      <c r="V82" s="88">
        <f>IFERROR(SUMPRODUCT((Tableau2[Code barre]=U82)*(Tableau2[Box]=Listes!$C$10)*(Tableau2[Comp]=Listes!$A$2)*Tableau2[Entrées]),"")</f>
        <v>0</v>
      </c>
      <c r="W82" s="87">
        <f>+W20</f>
        <v>0</v>
      </c>
      <c r="X82" s="88">
        <f>IFERROR(SUMPRODUCT((Tableau2[Code barre]=W82)*(Tableau2[Box]=Listes!$C$11)*(Tableau2[Comp]=Listes!$A$2)*Tableau2[Entrées]),"")</f>
        <v>0</v>
      </c>
      <c r="Y82" s="87">
        <f>+Y20</f>
        <v>0</v>
      </c>
      <c r="Z82" s="88">
        <f>IFERROR(SUMPRODUCT((Tableau2[Code barre]=Y82)*(Tableau2[Box]=Listes!$C$12)*(Tableau2[Comp]=Listes!$A$2)*Tableau2[Entrées]),"")</f>
        <v>0</v>
      </c>
      <c r="AA82" s="87">
        <f>+AA20</f>
        <v>0</v>
      </c>
      <c r="AB82" s="88">
        <f>IFERROR(SUMPRODUCT((Tableau2[Code barre]=AA82)*(Tableau2[Box]=Listes!$C$13)*(Tableau2[Comp]=Listes!$A$2)*Tableau2[Entrées]),"")</f>
        <v>0</v>
      </c>
      <c r="AC82" s="87">
        <f>+AC20</f>
        <v>0</v>
      </c>
      <c r="AD82" s="88">
        <f>IFERROR(SUMPRODUCT((Tableau2[Code barre]=AC82)*(Tableau2[Box]=Listes!$C$14)*(Tableau2[Comp]=Listes!$A$2)*Tableau2[Entrées]),"")</f>
        <v>0</v>
      </c>
    </row>
    <row r="83" spans="1:30" x14ac:dyDescent="0.3">
      <c r="A83" s="69"/>
      <c r="B83" s="86"/>
      <c r="C83" s="87">
        <f>+C21</f>
        <v>0</v>
      </c>
      <c r="D83" s="88">
        <f>IFERROR(SUMPRODUCT((Tableau2[Code barre]=C83)*(Tableau2[Box]=Listes!$C$1)*(Tableau2[Comp]=Listes!$A$2)*Tableau2[Entrées]),"")</f>
        <v>0</v>
      </c>
      <c r="E83" s="87">
        <f>+E21</f>
        <v>0</v>
      </c>
      <c r="F83" s="88">
        <f>IFERROR(SUMPRODUCT((Tableau2[Code barre]=E83)*(Tableau2[Box]=Listes!$C$2)*(Tableau2[Comp]=Listes!$A$2)*Tableau2[Entrées]),"")</f>
        <v>0</v>
      </c>
      <c r="G83" s="87">
        <f>+G21</f>
        <v>0</v>
      </c>
      <c r="H83" s="88">
        <f>IFERROR(SUMPRODUCT((Tableau2[Code barre]=G83)*(Tableau2[Box]=Listes!$C$3)*(Tableau2[Comp]=Listes!$A$2)*Tableau2[Entrées]),"")</f>
        <v>0</v>
      </c>
      <c r="I83" s="87">
        <f>+I21</f>
        <v>0</v>
      </c>
      <c r="J83" s="88">
        <f>IFERROR(SUMPRODUCT((Tableau2[Code barre]=I83)*(Tableau2[Box]=Listes!$C$4)*(Tableau2[Comp]=Listes!$A$2)*Tableau2[Entrées]),"")</f>
        <v>0</v>
      </c>
      <c r="K83" s="87">
        <f>+K21</f>
        <v>0</v>
      </c>
      <c r="L83" s="88">
        <f>IFERROR(SUMPRODUCT((Tableau2[Code barre]=K83)*(Tableau2[Box]=Listes!$C$5)*(Tableau2[Comp]=Listes!$A$2)*Tableau2[Entrées]),"")</f>
        <v>0</v>
      </c>
      <c r="M83" s="87" t="str">
        <f>+M21</f>
        <v>40 28 959 0682</v>
      </c>
      <c r="N83" s="88">
        <f>IFERROR(SUMPRODUCT((Tableau2[Code barre]=M83)*(Tableau2[Box]=Listes!$C$6)*(Tableau2[Comp]=Listes!$A$2)*Tableau2[Entrées]),"")</f>
        <v>0</v>
      </c>
      <c r="O83" s="87" t="str">
        <f>+O21</f>
        <v>40 28 954 3191</v>
      </c>
      <c r="P83" s="88">
        <f>IFERROR(SUMPRODUCT((Tableau2[Code barre]=O83)*(Tableau2[Box]=Listes!$C$7)*(Tableau2[Comp]=Listes!$A$2)*Tableau2[Entrées]),"")</f>
        <v>0</v>
      </c>
      <c r="Q83" s="87">
        <f>+Q21</f>
        <v>0</v>
      </c>
      <c r="R83" s="88">
        <f>IFERROR(SUMPRODUCT((Tableau2[Code barre]=Q83)*(Tableau2[Box]=Listes!$C$8)*(Tableau2[Comp]=Listes!$A$2)*Tableau2[Entrées]),"")</f>
        <v>0</v>
      </c>
      <c r="S83" s="87">
        <f>+S21</f>
        <v>0</v>
      </c>
      <c r="T83" s="88">
        <f>IFERROR(SUMPRODUCT((Tableau2[Code barre]=S83)*(Tableau2[Box]=Listes!$C$9)*(Tableau2[Comp]=Listes!$A$2)*Tableau2[Entrées]),"")</f>
        <v>0</v>
      </c>
      <c r="U83" s="87">
        <f>+U21</f>
        <v>0</v>
      </c>
      <c r="V83" s="88">
        <f>IFERROR(SUMPRODUCT((Tableau2[Code barre]=U83)*(Tableau2[Box]=Listes!$C$10)*(Tableau2[Comp]=Listes!$A$2)*Tableau2[Entrées]),"")</f>
        <v>0</v>
      </c>
      <c r="W83" s="87">
        <f>+W21</f>
        <v>0</v>
      </c>
      <c r="X83" s="88">
        <f>IFERROR(SUMPRODUCT((Tableau2[Code barre]=W83)*(Tableau2[Box]=Listes!$C$11)*(Tableau2[Comp]=Listes!$A$2)*Tableau2[Entrées]),"")</f>
        <v>0</v>
      </c>
      <c r="Y83" s="87">
        <f>+Y21</f>
        <v>0</v>
      </c>
      <c r="Z83" s="88">
        <f>IFERROR(SUMPRODUCT((Tableau2[Code barre]=Y83)*(Tableau2[Box]=Listes!$C$12)*(Tableau2[Comp]=Listes!$A$2)*Tableau2[Entrées]),"")</f>
        <v>0</v>
      </c>
      <c r="AA83" s="87">
        <f>+AA21</f>
        <v>0</v>
      </c>
      <c r="AB83" s="88">
        <f>IFERROR(SUMPRODUCT((Tableau2[Code barre]=AA83)*(Tableau2[Box]=Listes!$C$13)*(Tableau2[Comp]=Listes!$A$2)*Tableau2[Entrées]),"")</f>
        <v>0</v>
      </c>
      <c r="AC83" s="87">
        <f>+AC21</f>
        <v>0</v>
      </c>
      <c r="AD83" s="88">
        <f>IFERROR(SUMPRODUCT((Tableau2[Code barre]=AC83)*(Tableau2[Box]=Listes!$C$14)*(Tableau2[Comp]=Listes!$A$2)*Tableau2[Entrées]),"")</f>
        <v>0</v>
      </c>
    </row>
    <row r="84" spans="1:30" x14ac:dyDescent="0.3">
      <c r="A84" s="69"/>
      <c r="B84" s="86"/>
      <c r="C84" s="87">
        <f>+C22</f>
        <v>0</v>
      </c>
      <c r="D84" s="88">
        <f>IFERROR(SUMPRODUCT((Tableau2[Code barre]=C84)*(Tableau2[Box]=Listes!$C$1)*(Tableau2[Comp]=Listes!$A$2)*Tableau2[Entrées]),"")</f>
        <v>0</v>
      </c>
      <c r="E84" s="87">
        <f>+E22</f>
        <v>0</v>
      </c>
      <c r="F84" s="88">
        <f>IFERROR(SUMPRODUCT((Tableau2[Code barre]=E84)*(Tableau2[Box]=Listes!$C$2)*(Tableau2[Comp]=Listes!$A$2)*Tableau2[Entrées]),"")</f>
        <v>0</v>
      </c>
      <c r="G84" s="87">
        <f>+G22</f>
        <v>0</v>
      </c>
      <c r="H84" s="88">
        <f>IFERROR(SUMPRODUCT((Tableau2[Code barre]=G84)*(Tableau2[Box]=Listes!$C$3)*(Tableau2[Comp]=Listes!$A$2)*Tableau2[Entrées]),"")</f>
        <v>0</v>
      </c>
      <c r="I84" s="87">
        <f>+I22</f>
        <v>0</v>
      </c>
      <c r="J84" s="88">
        <f>IFERROR(SUMPRODUCT((Tableau2[Code barre]=I84)*(Tableau2[Box]=Listes!$C$4)*(Tableau2[Comp]=Listes!$A$2)*Tableau2[Entrées]),"")</f>
        <v>0</v>
      </c>
      <c r="K84" s="87">
        <f>+K22</f>
        <v>0</v>
      </c>
      <c r="L84" s="88">
        <f>IFERROR(SUMPRODUCT((Tableau2[Code barre]=K84)*(Tableau2[Box]=Listes!$C$5)*(Tableau2[Comp]=Listes!$A$2)*Tableau2[Entrées]),"")</f>
        <v>0</v>
      </c>
      <c r="M84" s="87" t="str">
        <f>+M22</f>
        <v>40 28 954 2128</v>
      </c>
      <c r="N84" s="88">
        <f>IFERROR(SUMPRODUCT((Tableau2[Code barre]=M84)*(Tableau2[Box]=Listes!$C$6)*(Tableau2[Comp]=Listes!$A$2)*Tableau2[Entrées]),"")</f>
        <v>0</v>
      </c>
      <c r="O84" s="87" t="str">
        <f>+O22</f>
        <v>40 28 954 3200</v>
      </c>
      <c r="P84" s="88">
        <f>IFERROR(SUMPRODUCT((Tableau2[Code barre]=O84)*(Tableau2[Box]=Listes!$C$7)*(Tableau2[Comp]=Listes!$A$2)*Tableau2[Entrées]),"")</f>
        <v>0</v>
      </c>
      <c r="Q84" s="87">
        <f>+Q22</f>
        <v>0</v>
      </c>
      <c r="R84" s="88">
        <f>IFERROR(SUMPRODUCT((Tableau2[Code barre]=Q84)*(Tableau2[Box]=Listes!$C$8)*(Tableau2[Comp]=Listes!$A$2)*Tableau2[Entrées]),"")</f>
        <v>0</v>
      </c>
      <c r="S84" s="87">
        <f>+S22</f>
        <v>0</v>
      </c>
      <c r="T84" s="88">
        <f>IFERROR(SUMPRODUCT((Tableau2[Code barre]=S84)*(Tableau2[Box]=Listes!$C$9)*(Tableau2[Comp]=Listes!$A$2)*Tableau2[Entrées]),"")</f>
        <v>0</v>
      </c>
      <c r="U84" s="87">
        <f>+U22</f>
        <v>0</v>
      </c>
      <c r="V84" s="88">
        <f>IFERROR(SUMPRODUCT((Tableau2[Code barre]=U84)*(Tableau2[Box]=Listes!$C$10)*(Tableau2[Comp]=Listes!$A$2)*Tableau2[Entrées]),"")</f>
        <v>0</v>
      </c>
      <c r="W84" s="87">
        <f>+W22</f>
        <v>0</v>
      </c>
      <c r="X84" s="88">
        <f>IFERROR(SUMPRODUCT((Tableau2[Code barre]=W84)*(Tableau2[Box]=Listes!$C$11)*(Tableau2[Comp]=Listes!$A$2)*Tableau2[Entrées]),"")</f>
        <v>0</v>
      </c>
      <c r="Y84" s="87">
        <f>+Y22</f>
        <v>0</v>
      </c>
      <c r="Z84" s="88">
        <f>IFERROR(SUMPRODUCT((Tableau2[Code barre]=Y84)*(Tableau2[Box]=Listes!$C$12)*(Tableau2[Comp]=Listes!$A$2)*Tableau2[Entrées]),"")</f>
        <v>0</v>
      </c>
      <c r="AA84" s="87">
        <f>+AA22</f>
        <v>0</v>
      </c>
      <c r="AB84" s="88">
        <f>IFERROR(SUMPRODUCT((Tableau2[Code barre]=AA84)*(Tableau2[Box]=Listes!$C$13)*(Tableau2[Comp]=Listes!$A$2)*Tableau2[Entrées]),"")</f>
        <v>0</v>
      </c>
      <c r="AC84" s="87">
        <f>+AC22</f>
        <v>0</v>
      </c>
      <c r="AD84" s="88">
        <f>IFERROR(SUMPRODUCT((Tableau2[Code barre]=AC84)*(Tableau2[Box]=Listes!$C$14)*(Tableau2[Comp]=Listes!$A$2)*Tableau2[Entrées]),"")</f>
        <v>0</v>
      </c>
    </row>
    <row r="85" spans="1:30" x14ac:dyDescent="0.3">
      <c r="A85" s="69"/>
      <c r="B85" s="86"/>
      <c r="C85" s="87">
        <f>+C23</f>
        <v>0</v>
      </c>
      <c r="D85" s="88">
        <f>IFERROR(SUMPRODUCT((Tableau2[Code barre]=C85)*(Tableau2[Box]=Listes!$C$1)*(Tableau2[Comp]=Listes!$A$2)*Tableau2[Entrées]),"")</f>
        <v>0</v>
      </c>
      <c r="E85" s="87">
        <f>+E23</f>
        <v>0</v>
      </c>
      <c r="F85" s="88">
        <f>IFERROR(SUMPRODUCT((Tableau2[Code barre]=E85)*(Tableau2[Box]=Listes!$C$2)*(Tableau2[Comp]=Listes!$A$2)*Tableau2[Entrées]),"")</f>
        <v>0</v>
      </c>
      <c r="G85" s="87">
        <f>+G23</f>
        <v>0</v>
      </c>
      <c r="H85" s="88">
        <f>IFERROR(SUMPRODUCT((Tableau2[Code barre]=G85)*(Tableau2[Box]=Listes!$C$3)*(Tableau2[Comp]=Listes!$A$2)*Tableau2[Entrées]),"")</f>
        <v>0</v>
      </c>
      <c r="I85" s="87">
        <f>+I23</f>
        <v>0</v>
      </c>
      <c r="J85" s="88">
        <f>IFERROR(SUMPRODUCT((Tableau2[Code barre]=I85)*(Tableau2[Box]=Listes!$C$4)*(Tableau2[Comp]=Listes!$A$2)*Tableau2[Entrées]),"")</f>
        <v>0</v>
      </c>
      <c r="K85" s="87">
        <f>+K23</f>
        <v>0</v>
      </c>
      <c r="L85" s="88">
        <f>IFERROR(SUMPRODUCT((Tableau2[Code barre]=K85)*(Tableau2[Box]=Listes!$C$5)*(Tableau2[Comp]=Listes!$A$2)*Tableau2[Entrées]),"")</f>
        <v>0</v>
      </c>
      <c r="M85" s="87" t="str">
        <f>+M23</f>
        <v>40 28 959 0683</v>
      </c>
      <c r="N85" s="88">
        <f>IFERROR(SUMPRODUCT((Tableau2[Code barre]=M85)*(Tableau2[Box]=Listes!$C$6)*(Tableau2[Comp]=Listes!$A$2)*Tableau2[Entrées]),"")</f>
        <v>0</v>
      </c>
      <c r="O85" s="87" t="str">
        <f>+O23</f>
        <v>40 28 954 3212</v>
      </c>
      <c r="P85" s="88">
        <f>IFERROR(SUMPRODUCT((Tableau2[Code barre]=O85)*(Tableau2[Box]=Listes!$C$7)*(Tableau2[Comp]=Listes!$A$2)*Tableau2[Entrées]),"")</f>
        <v>0</v>
      </c>
      <c r="Q85" s="87">
        <f>+Q23</f>
        <v>0</v>
      </c>
      <c r="R85" s="88">
        <f>IFERROR(SUMPRODUCT((Tableau2[Code barre]=Q85)*(Tableau2[Box]=Listes!$C$8)*(Tableau2[Comp]=Listes!$A$2)*Tableau2[Entrées]),"")</f>
        <v>0</v>
      </c>
      <c r="S85" s="87">
        <f>+S23</f>
        <v>0</v>
      </c>
      <c r="T85" s="88">
        <f>IFERROR(SUMPRODUCT((Tableau2[Code barre]=S85)*(Tableau2[Box]=Listes!$C$9)*(Tableau2[Comp]=Listes!$A$2)*Tableau2[Entrées]),"")</f>
        <v>0</v>
      </c>
      <c r="U85" s="87">
        <f>+U23</f>
        <v>0</v>
      </c>
      <c r="V85" s="88">
        <f>IFERROR(SUMPRODUCT((Tableau2[Code barre]=U85)*(Tableau2[Box]=Listes!$C$10)*(Tableau2[Comp]=Listes!$A$2)*Tableau2[Entrées]),"")</f>
        <v>0</v>
      </c>
      <c r="W85" s="87">
        <f>+W23</f>
        <v>0</v>
      </c>
      <c r="X85" s="88">
        <f>IFERROR(SUMPRODUCT((Tableau2[Code barre]=W85)*(Tableau2[Box]=Listes!$C$11)*(Tableau2[Comp]=Listes!$A$2)*Tableau2[Entrées]),"")</f>
        <v>0</v>
      </c>
      <c r="Y85" s="87">
        <f>+Y23</f>
        <v>0</v>
      </c>
      <c r="Z85" s="88">
        <f>IFERROR(SUMPRODUCT((Tableau2[Code barre]=Y85)*(Tableau2[Box]=Listes!$C$12)*(Tableau2[Comp]=Listes!$A$2)*Tableau2[Entrées]),"")</f>
        <v>0</v>
      </c>
      <c r="AA85" s="87">
        <f>+AA23</f>
        <v>0</v>
      </c>
      <c r="AB85" s="88">
        <f>IFERROR(SUMPRODUCT((Tableau2[Code barre]=AA85)*(Tableau2[Box]=Listes!$C$13)*(Tableau2[Comp]=Listes!$A$2)*Tableau2[Entrées]),"")</f>
        <v>0</v>
      </c>
      <c r="AC85" s="87">
        <f>+AC23</f>
        <v>0</v>
      </c>
      <c r="AD85" s="88">
        <f>IFERROR(SUMPRODUCT((Tableau2[Code barre]=AC85)*(Tableau2[Box]=Listes!$C$14)*(Tableau2[Comp]=Listes!$A$2)*Tableau2[Entrées]),"")</f>
        <v>0</v>
      </c>
    </row>
    <row r="86" spans="1:30" x14ac:dyDescent="0.3">
      <c r="A86" s="69"/>
      <c r="B86" s="86"/>
      <c r="C86" s="87">
        <f>+C24</f>
        <v>0</v>
      </c>
      <c r="D86" s="88">
        <f>IFERROR(SUMPRODUCT((Tableau2[Code barre]=C86)*(Tableau2[Box]=Listes!$C$1)*(Tableau2[Comp]=Listes!$A$2)*Tableau2[Entrées]),"")</f>
        <v>0</v>
      </c>
      <c r="E86" s="87">
        <f>+E24</f>
        <v>0</v>
      </c>
      <c r="F86" s="88">
        <f>IFERROR(SUMPRODUCT((Tableau2[Code barre]=E86)*(Tableau2[Box]=Listes!$C$2)*(Tableau2[Comp]=Listes!$A$2)*Tableau2[Entrées]),"")</f>
        <v>0</v>
      </c>
      <c r="G86" s="87">
        <f>+G24</f>
        <v>0</v>
      </c>
      <c r="H86" s="88">
        <f>IFERROR(SUMPRODUCT((Tableau2[Code barre]=G86)*(Tableau2[Box]=Listes!$C$3)*(Tableau2[Comp]=Listes!$A$2)*Tableau2[Entrées]),"")</f>
        <v>0</v>
      </c>
      <c r="I86" s="87">
        <f>+I24</f>
        <v>0</v>
      </c>
      <c r="J86" s="88">
        <f>IFERROR(SUMPRODUCT((Tableau2[Code barre]=I86)*(Tableau2[Box]=Listes!$C$4)*(Tableau2[Comp]=Listes!$A$2)*Tableau2[Entrées]),"")</f>
        <v>0</v>
      </c>
      <c r="K86" s="87">
        <f>+K24</f>
        <v>0</v>
      </c>
      <c r="L86" s="88">
        <f>IFERROR(SUMPRODUCT((Tableau2[Code barre]=K86)*(Tableau2[Box]=Listes!$C$5)*(Tableau2[Comp]=Listes!$A$2)*Tableau2[Entrées]),"")</f>
        <v>0</v>
      </c>
      <c r="M86" s="87" t="str">
        <f>+M24</f>
        <v>40 28 954 3447</v>
      </c>
      <c r="N86" s="88">
        <f>IFERROR(SUMPRODUCT((Tableau2[Code barre]=M86)*(Tableau2[Box]=Listes!$C$6)*(Tableau2[Comp]=Listes!$A$2)*Tableau2[Entrées]),"")</f>
        <v>0</v>
      </c>
      <c r="O86" s="87" t="str">
        <f>+O24</f>
        <v>40 28 954 3242</v>
      </c>
      <c r="P86" s="88">
        <f>IFERROR(SUMPRODUCT((Tableau2[Code barre]=O86)*(Tableau2[Box]=Listes!$C$7)*(Tableau2[Comp]=Listes!$A$2)*Tableau2[Entrées]),"")</f>
        <v>0</v>
      </c>
      <c r="Q86" s="87">
        <f>+Q24</f>
        <v>0</v>
      </c>
      <c r="R86" s="88">
        <f>IFERROR(SUMPRODUCT((Tableau2[Code barre]=Q86)*(Tableau2[Box]=Listes!$C$8)*(Tableau2[Comp]=Listes!$A$2)*Tableau2[Entrées]),"")</f>
        <v>0</v>
      </c>
      <c r="S86" s="87">
        <f>+S24</f>
        <v>0</v>
      </c>
      <c r="T86" s="88">
        <f>IFERROR(SUMPRODUCT((Tableau2[Code barre]=S86)*(Tableau2[Box]=Listes!$C$9)*(Tableau2[Comp]=Listes!$A$2)*Tableau2[Entrées]),"")</f>
        <v>0</v>
      </c>
      <c r="U86" s="87">
        <f>+U24</f>
        <v>0</v>
      </c>
      <c r="V86" s="88">
        <f>IFERROR(SUMPRODUCT((Tableau2[Code barre]=U86)*(Tableau2[Box]=Listes!$C$10)*(Tableau2[Comp]=Listes!$A$2)*Tableau2[Entrées]),"")</f>
        <v>0</v>
      </c>
      <c r="W86" s="87">
        <f>+W24</f>
        <v>0</v>
      </c>
      <c r="X86" s="88">
        <f>IFERROR(SUMPRODUCT((Tableau2[Code barre]=W86)*(Tableau2[Box]=Listes!$C$11)*(Tableau2[Comp]=Listes!$A$2)*Tableau2[Entrées]),"")</f>
        <v>0</v>
      </c>
      <c r="Y86" s="87">
        <f>+Y24</f>
        <v>0</v>
      </c>
      <c r="Z86" s="88">
        <f>IFERROR(SUMPRODUCT((Tableau2[Code barre]=Y86)*(Tableau2[Box]=Listes!$C$12)*(Tableau2[Comp]=Listes!$A$2)*Tableau2[Entrées]),"")</f>
        <v>0</v>
      </c>
      <c r="AA86" s="87">
        <f>+AA24</f>
        <v>0</v>
      </c>
      <c r="AB86" s="88">
        <f>IFERROR(SUMPRODUCT((Tableau2[Code barre]=AA86)*(Tableau2[Box]=Listes!$C$13)*(Tableau2[Comp]=Listes!$A$2)*Tableau2[Entrées]),"")</f>
        <v>0</v>
      </c>
      <c r="AC86" s="87">
        <f>+AC24</f>
        <v>0</v>
      </c>
      <c r="AD86" s="88">
        <f>IFERROR(SUMPRODUCT((Tableau2[Code barre]=AC86)*(Tableau2[Box]=Listes!$C$14)*(Tableau2[Comp]=Listes!$A$2)*Tableau2[Entrées]),"")</f>
        <v>0</v>
      </c>
    </row>
    <row r="87" spans="1:30" x14ac:dyDescent="0.3">
      <c r="A87" s="69"/>
      <c r="B87" s="86"/>
      <c r="C87" s="87">
        <f>+C25</f>
        <v>0</v>
      </c>
      <c r="D87" s="88">
        <f>IFERROR(SUMPRODUCT((Tableau2[Code barre]=C87)*(Tableau2[Box]=Listes!$C$1)*(Tableau2[Comp]=Listes!$A$2)*Tableau2[Entrées]),"")</f>
        <v>0</v>
      </c>
      <c r="E87" s="87">
        <f>+E25</f>
        <v>0</v>
      </c>
      <c r="F87" s="88">
        <f>IFERROR(SUMPRODUCT((Tableau2[Code barre]=E87)*(Tableau2[Box]=Listes!$C$2)*(Tableau2[Comp]=Listes!$A$2)*Tableau2[Entrées]),"")</f>
        <v>0</v>
      </c>
      <c r="G87" s="87">
        <f>+G25</f>
        <v>0</v>
      </c>
      <c r="H87" s="88">
        <f>IFERROR(SUMPRODUCT((Tableau2[Code barre]=G87)*(Tableau2[Box]=Listes!$C$3)*(Tableau2[Comp]=Listes!$A$2)*Tableau2[Entrées]),"")</f>
        <v>0</v>
      </c>
      <c r="I87" s="87">
        <f>+I25</f>
        <v>0</v>
      </c>
      <c r="J87" s="88">
        <f>IFERROR(SUMPRODUCT((Tableau2[Code barre]=I87)*(Tableau2[Box]=Listes!$C$4)*(Tableau2[Comp]=Listes!$A$2)*Tableau2[Entrées]),"")</f>
        <v>0</v>
      </c>
      <c r="K87" s="87">
        <f>+K25</f>
        <v>0</v>
      </c>
      <c r="L87" s="88">
        <f>IFERROR(SUMPRODUCT((Tableau2[Code barre]=K87)*(Tableau2[Box]=Listes!$C$5)*(Tableau2[Comp]=Listes!$A$2)*Tableau2[Entrées]),"")</f>
        <v>0</v>
      </c>
      <c r="M87" s="87" t="str">
        <f>+M25</f>
        <v>40 28 957 0801</v>
      </c>
      <c r="N87" s="88">
        <f>IFERROR(SUMPRODUCT((Tableau2[Code barre]=M87)*(Tableau2[Box]=Listes!$C$6)*(Tableau2[Comp]=Listes!$A$2)*Tableau2[Entrées]),"")</f>
        <v>0</v>
      </c>
      <c r="O87" s="87" t="str">
        <f>+O25</f>
        <v>40 28 954 3412</v>
      </c>
      <c r="P87" s="88">
        <f>IFERROR(SUMPRODUCT((Tableau2[Code barre]=O87)*(Tableau2[Box]=Listes!$C$7)*(Tableau2[Comp]=Listes!$A$2)*Tableau2[Entrées]),"")</f>
        <v>0</v>
      </c>
      <c r="Q87" s="87">
        <f>+Q25</f>
        <v>0</v>
      </c>
      <c r="R87" s="88">
        <f>IFERROR(SUMPRODUCT((Tableau2[Code barre]=Q87)*(Tableau2[Box]=Listes!$C$8)*(Tableau2[Comp]=Listes!$A$2)*Tableau2[Entrées]),"")</f>
        <v>0</v>
      </c>
      <c r="S87" s="87">
        <f>+S25</f>
        <v>0</v>
      </c>
      <c r="T87" s="88">
        <f>IFERROR(SUMPRODUCT((Tableau2[Code barre]=S87)*(Tableau2[Box]=Listes!$C$9)*(Tableau2[Comp]=Listes!$A$2)*Tableau2[Entrées]),"")</f>
        <v>0</v>
      </c>
      <c r="U87" s="87">
        <f>+U25</f>
        <v>0</v>
      </c>
      <c r="V87" s="88">
        <f>IFERROR(SUMPRODUCT((Tableau2[Code barre]=U87)*(Tableau2[Box]=Listes!$C$10)*(Tableau2[Comp]=Listes!$A$2)*Tableau2[Entrées]),"")</f>
        <v>0</v>
      </c>
      <c r="W87" s="87">
        <f>+W25</f>
        <v>0</v>
      </c>
      <c r="X87" s="88">
        <f>IFERROR(SUMPRODUCT((Tableau2[Code barre]=W87)*(Tableau2[Box]=Listes!$C$11)*(Tableau2[Comp]=Listes!$A$2)*Tableau2[Entrées]),"")</f>
        <v>0</v>
      </c>
      <c r="Y87" s="87">
        <f>+Y25</f>
        <v>0</v>
      </c>
      <c r="Z87" s="88">
        <f>IFERROR(SUMPRODUCT((Tableau2[Code barre]=Y87)*(Tableau2[Box]=Listes!$C$12)*(Tableau2[Comp]=Listes!$A$2)*Tableau2[Entrées]),"")</f>
        <v>0</v>
      </c>
      <c r="AA87" s="87">
        <f>+AA25</f>
        <v>0</v>
      </c>
      <c r="AB87" s="88">
        <f>IFERROR(SUMPRODUCT((Tableau2[Code barre]=AA87)*(Tableau2[Box]=Listes!$C$13)*(Tableau2[Comp]=Listes!$A$2)*Tableau2[Entrées]),"")</f>
        <v>0</v>
      </c>
      <c r="AC87" s="87">
        <f>+AC25</f>
        <v>0</v>
      </c>
      <c r="AD87" s="88">
        <f>IFERROR(SUMPRODUCT((Tableau2[Code barre]=AC87)*(Tableau2[Box]=Listes!$C$14)*(Tableau2[Comp]=Listes!$A$2)*Tableau2[Entrées]),"")</f>
        <v>0</v>
      </c>
    </row>
    <row r="88" spans="1:30" x14ac:dyDescent="0.3">
      <c r="A88" s="69"/>
      <c r="B88" s="86"/>
      <c r="C88" s="87">
        <f>+C26</f>
        <v>0</v>
      </c>
      <c r="D88" s="88">
        <f>IFERROR(SUMPRODUCT((Tableau2[Code barre]=C88)*(Tableau2[Box]=Listes!$C$1)*(Tableau2[Comp]=Listes!$A$2)*Tableau2[Entrées]),"")</f>
        <v>0</v>
      </c>
      <c r="E88" s="87">
        <f>+E26</f>
        <v>0</v>
      </c>
      <c r="F88" s="88">
        <f>IFERROR(SUMPRODUCT((Tableau2[Code barre]=E88)*(Tableau2[Box]=Listes!$C$2)*(Tableau2[Comp]=Listes!$A$2)*Tableau2[Entrées]),"")</f>
        <v>0</v>
      </c>
      <c r="G88" s="87">
        <f>+G26</f>
        <v>0</v>
      </c>
      <c r="H88" s="88">
        <f>IFERROR(SUMPRODUCT((Tableau2[Code barre]=G88)*(Tableau2[Box]=Listes!$C$3)*(Tableau2[Comp]=Listes!$A$2)*Tableau2[Entrées]),"")</f>
        <v>0</v>
      </c>
      <c r="I88" s="87">
        <f>+I26</f>
        <v>0</v>
      </c>
      <c r="J88" s="88">
        <f>IFERROR(SUMPRODUCT((Tableau2[Code barre]=I88)*(Tableau2[Box]=Listes!$C$4)*(Tableau2[Comp]=Listes!$A$2)*Tableau2[Entrées]),"")</f>
        <v>0</v>
      </c>
      <c r="K88" s="87">
        <f>+K26</f>
        <v>0</v>
      </c>
      <c r="L88" s="88">
        <f>IFERROR(SUMPRODUCT((Tableau2[Code barre]=K88)*(Tableau2[Box]=Listes!$C$5)*(Tableau2[Comp]=Listes!$A$2)*Tableau2[Entrées]),"")</f>
        <v>0</v>
      </c>
      <c r="M88" s="87" t="str">
        <f>+M26</f>
        <v>40 28 954 2126</v>
      </c>
      <c r="N88" s="88">
        <f>IFERROR(SUMPRODUCT((Tableau2[Code barre]=M88)*(Tableau2[Box]=Listes!$C$6)*(Tableau2[Comp]=Listes!$A$2)*Tableau2[Entrées]),"")</f>
        <v>0</v>
      </c>
      <c r="O88" s="87" t="str">
        <f>+O26</f>
        <v>40 28 957 0382</v>
      </c>
      <c r="P88" s="88">
        <f>IFERROR(SUMPRODUCT((Tableau2[Code barre]=O88)*(Tableau2[Box]=Listes!$C$7)*(Tableau2[Comp]=Listes!$A$2)*Tableau2[Entrées]),"")</f>
        <v>0</v>
      </c>
      <c r="Q88" s="87">
        <f>+Q26</f>
        <v>0</v>
      </c>
      <c r="R88" s="88">
        <f>IFERROR(SUMPRODUCT((Tableau2[Code barre]=Q88)*(Tableau2[Box]=Listes!$C$8)*(Tableau2[Comp]=Listes!$A$2)*Tableau2[Entrées]),"")</f>
        <v>0</v>
      </c>
      <c r="S88" s="87">
        <f>+S26</f>
        <v>0</v>
      </c>
      <c r="T88" s="88">
        <f>IFERROR(SUMPRODUCT((Tableau2[Code barre]=S88)*(Tableau2[Box]=Listes!$C$9)*(Tableau2[Comp]=Listes!$A$2)*Tableau2[Entrées]),"")</f>
        <v>0</v>
      </c>
      <c r="U88" s="87">
        <f>+U26</f>
        <v>0</v>
      </c>
      <c r="V88" s="88">
        <f>IFERROR(SUMPRODUCT((Tableau2[Code barre]=U88)*(Tableau2[Box]=Listes!$C$10)*(Tableau2[Comp]=Listes!$A$2)*Tableau2[Entrées]),"")</f>
        <v>0</v>
      </c>
      <c r="W88" s="87">
        <f>+W26</f>
        <v>0</v>
      </c>
      <c r="X88" s="88">
        <f>IFERROR(SUMPRODUCT((Tableau2[Code barre]=W88)*(Tableau2[Box]=Listes!$C$11)*(Tableau2[Comp]=Listes!$A$2)*Tableau2[Entrées]),"")</f>
        <v>0</v>
      </c>
      <c r="Y88" s="87">
        <f>+Y26</f>
        <v>0</v>
      </c>
      <c r="Z88" s="88">
        <f>IFERROR(SUMPRODUCT((Tableau2[Code barre]=Y88)*(Tableau2[Box]=Listes!$C$12)*(Tableau2[Comp]=Listes!$A$2)*Tableau2[Entrées]),"")</f>
        <v>0</v>
      </c>
      <c r="AA88" s="87">
        <f>+AA26</f>
        <v>0</v>
      </c>
      <c r="AB88" s="88">
        <f>IFERROR(SUMPRODUCT((Tableau2[Code barre]=AA88)*(Tableau2[Box]=Listes!$C$13)*(Tableau2[Comp]=Listes!$A$2)*Tableau2[Entrées]),"")</f>
        <v>0</v>
      </c>
      <c r="AC88" s="87">
        <f>+AC26</f>
        <v>0</v>
      </c>
      <c r="AD88" s="88">
        <f>IFERROR(SUMPRODUCT((Tableau2[Code barre]=AC88)*(Tableau2[Box]=Listes!$C$14)*(Tableau2[Comp]=Listes!$A$2)*Tableau2[Entrées]),"")</f>
        <v>0</v>
      </c>
    </row>
    <row r="89" spans="1:30" x14ac:dyDescent="0.3">
      <c r="A89" s="69"/>
      <c r="B89" s="86"/>
      <c r="C89" s="87">
        <f>+C27</f>
        <v>0</v>
      </c>
      <c r="D89" s="88">
        <f>IFERROR(SUMPRODUCT((Tableau2[Code barre]=C89)*(Tableau2[Box]=Listes!$C$1)*(Tableau2[Comp]=Listes!$A$2)*Tableau2[Entrées]),"")</f>
        <v>0</v>
      </c>
      <c r="E89" s="87">
        <f>+E27</f>
        <v>0</v>
      </c>
      <c r="F89" s="88">
        <f>IFERROR(SUMPRODUCT((Tableau2[Code barre]=E89)*(Tableau2[Box]=Listes!$C$2)*(Tableau2[Comp]=Listes!$A$2)*Tableau2[Entrées]),"")</f>
        <v>0</v>
      </c>
      <c r="G89" s="87">
        <f>+G27</f>
        <v>0</v>
      </c>
      <c r="H89" s="88">
        <f>IFERROR(SUMPRODUCT((Tableau2[Code barre]=G89)*(Tableau2[Box]=Listes!$C$3)*(Tableau2[Comp]=Listes!$A$2)*Tableau2[Entrées]),"")</f>
        <v>0</v>
      </c>
      <c r="I89" s="87">
        <f>+I27</f>
        <v>0</v>
      </c>
      <c r="J89" s="88">
        <f>IFERROR(SUMPRODUCT((Tableau2[Code barre]=I89)*(Tableau2[Box]=Listes!$C$4)*(Tableau2[Comp]=Listes!$A$2)*Tableau2[Entrées]),"")</f>
        <v>0</v>
      </c>
      <c r="K89" s="87">
        <f>+K27</f>
        <v>0</v>
      </c>
      <c r="L89" s="88">
        <f>IFERROR(SUMPRODUCT((Tableau2[Code barre]=K89)*(Tableau2[Box]=Listes!$C$5)*(Tableau2[Comp]=Listes!$A$2)*Tableau2[Entrées]),"")</f>
        <v>0</v>
      </c>
      <c r="M89" s="87" t="str">
        <f>+M27</f>
        <v>40 28 957 0799</v>
      </c>
      <c r="N89" s="88">
        <f>IFERROR(SUMPRODUCT((Tableau2[Code barre]=M89)*(Tableau2[Box]=Listes!$C$6)*(Tableau2[Comp]=Listes!$A$2)*Tableau2[Entrées]),"")</f>
        <v>0</v>
      </c>
      <c r="O89" s="87" t="str">
        <f>+O27</f>
        <v>40 28 957 0383</v>
      </c>
      <c r="P89" s="88">
        <f>IFERROR(SUMPRODUCT((Tableau2[Code barre]=O89)*(Tableau2[Box]=Listes!$C$7)*(Tableau2[Comp]=Listes!$A$2)*Tableau2[Entrées]),"")</f>
        <v>0</v>
      </c>
      <c r="Q89" s="87">
        <f>+Q27</f>
        <v>0</v>
      </c>
      <c r="R89" s="88">
        <f>IFERROR(SUMPRODUCT((Tableau2[Code barre]=Q89)*(Tableau2[Box]=Listes!$C$8)*(Tableau2[Comp]=Listes!$A$2)*Tableau2[Entrées]),"")</f>
        <v>0</v>
      </c>
      <c r="S89" s="87">
        <f>+S27</f>
        <v>0</v>
      </c>
      <c r="T89" s="88">
        <f>IFERROR(SUMPRODUCT((Tableau2[Code barre]=S89)*(Tableau2[Box]=Listes!$C$9)*(Tableau2[Comp]=Listes!$A$2)*Tableau2[Entrées]),"")</f>
        <v>0</v>
      </c>
      <c r="U89" s="87">
        <f>+U27</f>
        <v>0</v>
      </c>
      <c r="V89" s="88">
        <f>IFERROR(SUMPRODUCT((Tableau2[Code barre]=U89)*(Tableau2[Box]=Listes!$C$10)*(Tableau2[Comp]=Listes!$A$2)*Tableau2[Entrées]),"")</f>
        <v>0</v>
      </c>
      <c r="W89" s="87">
        <f>+W27</f>
        <v>0</v>
      </c>
      <c r="X89" s="88">
        <f>IFERROR(SUMPRODUCT((Tableau2[Code barre]=W89)*(Tableau2[Box]=Listes!$C$11)*(Tableau2[Comp]=Listes!$A$2)*Tableau2[Entrées]),"")</f>
        <v>0</v>
      </c>
      <c r="Y89" s="87">
        <f>+Y27</f>
        <v>0</v>
      </c>
      <c r="Z89" s="88">
        <f>IFERROR(SUMPRODUCT((Tableau2[Code barre]=Y89)*(Tableau2[Box]=Listes!$C$12)*(Tableau2[Comp]=Listes!$A$2)*Tableau2[Entrées]),"")</f>
        <v>0</v>
      </c>
      <c r="AA89" s="87">
        <f>+AA27</f>
        <v>0</v>
      </c>
      <c r="AB89" s="88">
        <f>IFERROR(SUMPRODUCT((Tableau2[Code barre]=AA89)*(Tableau2[Box]=Listes!$C$13)*(Tableau2[Comp]=Listes!$A$2)*Tableau2[Entrées]),"")</f>
        <v>0</v>
      </c>
      <c r="AC89" s="87">
        <f>+AC27</f>
        <v>0</v>
      </c>
      <c r="AD89" s="88">
        <f>IFERROR(SUMPRODUCT((Tableau2[Code barre]=AC89)*(Tableau2[Box]=Listes!$C$14)*(Tableau2[Comp]=Listes!$A$2)*Tableau2[Entrées]),"")</f>
        <v>0</v>
      </c>
    </row>
    <row r="90" spans="1:30" x14ac:dyDescent="0.3">
      <c r="A90" s="69"/>
      <c r="B90" s="86"/>
      <c r="C90" s="87">
        <f>+C28</f>
        <v>0</v>
      </c>
      <c r="D90" s="88">
        <f>IFERROR(SUMPRODUCT((Tableau2[Code barre]=C90)*(Tableau2[Box]=Listes!$C$1)*(Tableau2[Comp]=Listes!$A$2)*Tableau2[Entrées]),"")</f>
        <v>0</v>
      </c>
      <c r="E90" s="87">
        <f>+E28</f>
        <v>0</v>
      </c>
      <c r="F90" s="88">
        <f>IFERROR(SUMPRODUCT((Tableau2[Code barre]=E90)*(Tableau2[Box]=Listes!$C$2)*(Tableau2[Comp]=Listes!$A$2)*Tableau2[Entrées]),"")</f>
        <v>0</v>
      </c>
      <c r="G90" s="87">
        <f>+G28</f>
        <v>0</v>
      </c>
      <c r="H90" s="88">
        <f>IFERROR(SUMPRODUCT((Tableau2[Code barre]=G90)*(Tableau2[Box]=Listes!$C$3)*(Tableau2[Comp]=Listes!$A$2)*Tableau2[Entrées]),"")</f>
        <v>0</v>
      </c>
      <c r="I90" s="87">
        <f>+I28</f>
        <v>0</v>
      </c>
      <c r="J90" s="88">
        <f>IFERROR(SUMPRODUCT((Tableau2[Code barre]=I90)*(Tableau2[Box]=Listes!$C$4)*(Tableau2[Comp]=Listes!$A$2)*Tableau2[Entrées]),"")</f>
        <v>0</v>
      </c>
      <c r="K90" s="87">
        <f>+K28</f>
        <v>0</v>
      </c>
      <c r="L90" s="88">
        <f>IFERROR(SUMPRODUCT((Tableau2[Code barre]=K90)*(Tableau2[Box]=Listes!$C$5)*(Tableau2[Comp]=Listes!$A$2)*Tableau2[Entrées]),"")</f>
        <v>0</v>
      </c>
      <c r="M90" s="87" t="str">
        <f>+M28</f>
        <v>40 28 959 0586</v>
      </c>
      <c r="N90" s="88">
        <f>IFERROR(SUMPRODUCT((Tableau2[Code barre]=M90)*(Tableau2[Box]=Listes!$C$6)*(Tableau2[Comp]=Listes!$A$2)*Tableau2[Entrées]),"")</f>
        <v>0</v>
      </c>
      <c r="O90" s="87" t="str">
        <f>+O28</f>
        <v>40 28 959 0274</v>
      </c>
      <c r="P90" s="88">
        <f>IFERROR(SUMPRODUCT((Tableau2[Code barre]=O90)*(Tableau2[Box]=Listes!$C$7)*(Tableau2[Comp]=Listes!$A$2)*Tableau2[Entrées]),"")</f>
        <v>0</v>
      </c>
      <c r="Q90" s="87">
        <f>+Q28</f>
        <v>0</v>
      </c>
      <c r="R90" s="88">
        <f>IFERROR(SUMPRODUCT((Tableau2[Code barre]=Q90)*(Tableau2[Box]=Listes!$C$8)*(Tableau2[Comp]=Listes!$A$2)*Tableau2[Entrées]),"")</f>
        <v>0</v>
      </c>
      <c r="S90" s="87">
        <f>+S28</f>
        <v>0</v>
      </c>
      <c r="T90" s="88">
        <f>IFERROR(SUMPRODUCT((Tableau2[Code barre]=S90)*(Tableau2[Box]=Listes!$C$9)*(Tableau2[Comp]=Listes!$A$2)*Tableau2[Entrées]),"")</f>
        <v>0</v>
      </c>
      <c r="U90" s="87">
        <f>+U28</f>
        <v>0</v>
      </c>
      <c r="V90" s="88">
        <f>IFERROR(SUMPRODUCT((Tableau2[Code barre]=U90)*(Tableau2[Box]=Listes!$C$10)*(Tableau2[Comp]=Listes!$A$2)*Tableau2[Entrées]),"")</f>
        <v>0</v>
      </c>
      <c r="W90" s="87">
        <f>+W28</f>
        <v>0</v>
      </c>
      <c r="X90" s="88">
        <f>IFERROR(SUMPRODUCT((Tableau2[Code barre]=W90)*(Tableau2[Box]=Listes!$C$11)*(Tableau2[Comp]=Listes!$A$2)*Tableau2[Entrées]),"")</f>
        <v>0</v>
      </c>
      <c r="Y90" s="87">
        <f>+Y28</f>
        <v>0</v>
      </c>
      <c r="Z90" s="88">
        <f>IFERROR(SUMPRODUCT((Tableau2[Code barre]=Y90)*(Tableau2[Box]=Listes!$C$12)*(Tableau2[Comp]=Listes!$A$2)*Tableau2[Entrées]),"")</f>
        <v>0</v>
      </c>
      <c r="AA90" s="87">
        <f>+AA28</f>
        <v>0</v>
      </c>
      <c r="AB90" s="88">
        <f>IFERROR(SUMPRODUCT((Tableau2[Code barre]=AA90)*(Tableau2[Box]=Listes!$C$13)*(Tableau2[Comp]=Listes!$A$2)*Tableau2[Entrées]),"")</f>
        <v>0</v>
      </c>
      <c r="AC90" s="87">
        <f>+AC28</f>
        <v>0</v>
      </c>
      <c r="AD90" s="88">
        <f>IFERROR(SUMPRODUCT((Tableau2[Code barre]=AC90)*(Tableau2[Box]=Listes!$C$14)*(Tableau2[Comp]=Listes!$A$2)*Tableau2[Entrées]),"")</f>
        <v>0</v>
      </c>
    </row>
    <row r="91" spans="1:30" x14ac:dyDescent="0.3">
      <c r="A91" s="69"/>
      <c r="B91" s="86"/>
      <c r="C91" s="87">
        <f>+C29</f>
        <v>0</v>
      </c>
      <c r="D91" s="88">
        <f>IFERROR(SUMPRODUCT((Tableau2[Code barre]=C91)*(Tableau2[Box]=Listes!$C$2)*(Tableau2[Comp]=Listes!$A$2)*Tableau2[Entrées]),"")</f>
        <v>0</v>
      </c>
      <c r="E91" s="87">
        <f>+E29</f>
        <v>0</v>
      </c>
      <c r="F91" s="88">
        <f>IFERROR(SUMPRODUCT((Tableau2[Code barre]=E91)*(Tableau2[Box]=Listes!$C$2)*(Tableau2[Comp]=Listes!$A$2)*Tableau2[Entrées]),"")</f>
        <v>0</v>
      </c>
      <c r="G91" s="87">
        <f>+G29</f>
        <v>0</v>
      </c>
      <c r="H91" s="88">
        <f>IFERROR(SUMPRODUCT((Tableau2[Code barre]=G91)*(Tableau2[Box]=Listes!$C$3)*(Tableau2[Comp]=Listes!$A$2)*Tableau2[Entrées]),"")</f>
        <v>0</v>
      </c>
      <c r="I91" s="87">
        <f>+I29</f>
        <v>0</v>
      </c>
      <c r="J91" s="88">
        <f>IFERROR(SUMPRODUCT((Tableau2[Code barre]=I91)*(Tableau2[Box]=Listes!$C$4)*(Tableau2[Comp]=Listes!$A$2)*Tableau2[Entrées]),"")</f>
        <v>0</v>
      </c>
      <c r="K91" s="87">
        <f>+K29</f>
        <v>0</v>
      </c>
      <c r="L91" s="88"/>
      <c r="M91" s="87" t="str">
        <f>+M29</f>
        <v>40 28 959 0539</v>
      </c>
      <c r="N91" s="88">
        <f>IFERROR(SUMPRODUCT((Tableau2[Code barre]=M91)*(Tableau2[Box]=Listes!$C$6)*(Tableau2[Comp]=Listes!$A$2)*Tableau2[Entrées]),"")</f>
        <v>0</v>
      </c>
      <c r="O91" s="87" t="str">
        <f>+O29</f>
        <v>40 28 959 0435</v>
      </c>
      <c r="P91" s="88">
        <f>IFERROR(SUMPRODUCT((Tableau2[Code barre]=C91)*(Tableau2[Box]=Listes!$C$7)*(Tableau2[Comp]=Listes!$A$2)*Tableau2[Entrées]),"")</f>
        <v>0</v>
      </c>
      <c r="Q91" s="87">
        <f>+Q29</f>
        <v>0</v>
      </c>
      <c r="R91" s="88"/>
      <c r="S91" s="87">
        <f>+S29</f>
        <v>0</v>
      </c>
      <c r="T91" s="88">
        <f>IFERROR(SUMPRODUCT((Tableau2[Code barre]='ZONE (1)'!S91)*Tableau2[Entrées]),"")</f>
        <v>0</v>
      </c>
      <c r="U91" s="87">
        <f>+U29</f>
        <v>0</v>
      </c>
      <c r="V91" s="88">
        <f>IFERROR(SUMPRODUCT((Tableau2[Code barre]=U91)*(Tableau2[Box]=Listes!$C$10)*(Tableau2[Comp]=Listes!$A$2)*Tableau2[Entrées]),"")</f>
        <v>0</v>
      </c>
      <c r="W91" s="87">
        <f>+W29</f>
        <v>0</v>
      </c>
      <c r="X91" s="88">
        <f>IFERROR(SUMPRODUCT((Tableau2[Code barre]='ZONE (1)'!W91)*Tableau2[Entrées]),"")</f>
        <v>0</v>
      </c>
      <c r="Y91" s="87">
        <f>+Y29</f>
        <v>0</v>
      </c>
      <c r="Z91" s="88">
        <f>IFERROR(SUMPRODUCT((Tableau2[Code barre]=Y91)*(Tableau2[Box]=Listes!$C$12)*(Tableau2[Comp]=Listes!$A$2)*Tableau2[Entrées]),"")</f>
        <v>0</v>
      </c>
      <c r="AA91" s="87">
        <f>+AA29</f>
        <v>0</v>
      </c>
      <c r="AB91" s="88">
        <f>IFERROR(SUMPRODUCT((Tableau2[Code barre]=AA91)*(Tableau2[Box]=Listes!$C$13)*(Tableau2[Comp]=Listes!$A$2)*Tableau2[Entrées]),"")</f>
        <v>0</v>
      </c>
      <c r="AC91" s="87">
        <f>+AC29</f>
        <v>0</v>
      </c>
      <c r="AD91" s="88">
        <f>IFERROR(SUMPRODUCT((Tableau2[Code barre]=AC91)*(Tableau2[Box]=Listes!$C$14)*(Tableau2[Comp]=Listes!$A$2)*Tableau2[Entrées]),"")</f>
        <v>0</v>
      </c>
    </row>
    <row r="92" spans="1:30" x14ac:dyDescent="0.3">
      <c r="A92" s="69"/>
      <c r="B92" s="90"/>
      <c r="C92" s="87">
        <f>+C30</f>
        <v>0</v>
      </c>
      <c r="D92" s="88">
        <f>IFERROR(SUMPRODUCT((Tableau2[Code barre]=C92)*(Tableau2[Box]=Listes!$C$2)*(Tableau2[Comp]=Listes!$A$2)*Tableau2[Entrées]),"")</f>
        <v>0</v>
      </c>
      <c r="E92" s="87">
        <f>+E30</f>
        <v>0</v>
      </c>
      <c r="F92" s="88">
        <f>IFERROR(SUMPRODUCT((Tableau2[Code barre]=E92)*(Tableau2[Box]=Listes!$C$2)*(Tableau2[Comp]=Listes!$A$2)*Tableau2[Entrées]),"")</f>
        <v>0</v>
      </c>
      <c r="G92" s="87">
        <f>+G30</f>
        <v>0</v>
      </c>
      <c r="H92" s="88">
        <f>IFERROR(SUMPRODUCT((Tableau2[Code barre]=G92)*(Tableau2[Box]=Listes!$C$3)*(Tableau2[Comp]=Listes!$A$2)*Tableau2[Entrées]),"")</f>
        <v>0</v>
      </c>
      <c r="I92" s="87">
        <f>+I30</f>
        <v>0</v>
      </c>
      <c r="J92" s="88">
        <f>IFERROR(SUMPRODUCT((Tableau2[Code barre]=I92)*(Tableau2[Box]=Listes!$C$4)*(Tableau2[Comp]=Listes!$A$2)*Tableau2[Entrées]),"")</f>
        <v>0</v>
      </c>
      <c r="K92" s="87">
        <f>+K30</f>
        <v>0</v>
      </c>
      <c r="L92" s="88"/>
      <c r="M92" s="87">
        <f>+M30</f>
        <v>0</v>
      </c>
      <c r="N92" s="88">
        <f>IFERROR(SUMPRODUCT((Tableau2[Code barre]=M92)*(Tableau2[Box]=Listes!$C$6)*(Tableau2[Comp]=Listes!$A$2)*Tableau2[Entrées]),"")</f>
        <v>0</v>
      </c>
      <c r="O92" s="87" t="str">
        <f>+O30</f>
        <v>40 28 959 0436</v>
      </c>
      <c r="P92" s="88">
        <f>IFERROR(SUMPRODUCT((Tableau2[Code barre]=C92)*(Tableau2[Box]=Listes!$C$7)*(Tableau2[Comp]=Listes!$A$2)*Tableau2[Entrées]),"")</f>
        <v>0</v>
      </c>
      <c r="Q92" s="87">
        <f>+Q30</f>
        <v>0</v>
      </c>
      <c r="R92" s="88"/>
      <c r="S92" s="87">
        <f>+S30</f>
        <v>0</v>
      </c>
      <c r="T92" s="88">
        <f>IFERROR(SUMPRODUCT((Tableau2[Code barre]='ZONE (1)'!S92)*Tableau2[Entrées]),"")</f>
        <v>0</v>
      </c>
      <c r="U92" s="87">
        <f>+U30</f>
        <v>0</v>
      </c>
      <c r="V92" s="88">
        <f>IFERROR(SUMPRODUCT((Tableau2[Code barre]=U92)*(Tableau2[Box]=Listes!$C$10)*(Tableau2[Comp]=Listes!$A$2)*Tableau2[Entrées]),"")</f>
        <v>0</v>
      </c>
      <c r="W92" s="87">
        <f>+W30</f>
        <v>0</v>
      </c>
      <c r="X92" s="88">
        <f>IFERROR(SUMPRODUCT((Tableau2[Code barre]='ZONE (1)'!W92)*Tableau2[Entrées]),"")</f>
        <v>0</v>
      </c>
      <c r="Y92" s="87">
        <f>+Y30</f>
        <v>0</v>
      </c>
      <c r="Z92" s="88">
        <f>IFERROR(SUMPRODUCT((Tableau2[Code barre]=Y92)*(Tableau2[Box]=Listes!$C$12)*(Tableau2[Comp]=Listes!$A$2)*Tableau2[Entrées]),"")</f>
        <v>0</v>
      </c>
      <c r="AA92" s="87">
        <f>+AA30</f>
        <v>0</v>
      </c>
      <c r="AB92" s="88">
        <f>IFERROR(SUMPRODUCT((Tableau2[Code barre]=AA92)*(Tableau2[Box]=Listes!$C$13)*(Tableau2[Comp]=Listes!$A$2)*Tableau2[Entrées]),"")</f>
        <v>0</v>
      </c>
      <c r="AC92" s="87">
        <f>+AC30</f>
        <v>0</v>
      </c>
      <c r="AD92" s="88">
        <f>IFERROR(SUMPRODUCT((Tableau2[Code barre]=AC92)*(Tableau2[Box]=Listes!$C$14)*(Tableau2[Comp]=Listes!$A$2)*Tableau2[Entrées]),"")</f>
        <v>0</v>
      </c>
    </row>
    <row r="93" spans="1:30" x14ac:dyDescent="0.3">
      <c r="A93" s="69"/>
      <c r="B93" s="90"/>
      <c r="C93" s="87">
        <f>+C31</f>
        <v>0</v>
      </c>
      <c r="D93" s="88">
        <f>IFERROR(SUMPRODUCT((Tableau2[Code barre]=C93)*(Tableau2[Box]=Listes!$C$2)*(Tableau2[Comp]=Listes!$A$2)*Tableau2[Entrées]),"")</f>
        <v>0</v>
      </c>
      <c r="E93" s="87">
        <f>+E31</f>
        <v>0</v>
      </c>
      <c r="F93" s="88">
        <f>IFERROR(SUMPRODUCT((Tableau2[Code barre]=E93)*(Tableau2[Box]=Listes!$C$2)*(Tableau2[Comp]=Listes!$A$2)*Tableau2[Entrées]),"")</f>
        <v>0</v>
      </c>
      <c r="G93" s="87">
        <f>+G31</f>
        <v>0</v>
      </c>
      <c r="H93" s="88">
        <f>IFERROR(SUMPRODUCT((Tableau2[Code barre]=G93)*(Tableau2[Box]=Listes!$C$3)*(Tableau2[Comp]=Listes!$A$2)*Tableau2[Entrées]),"")</f>
        <v>0</v>
      </c>
      <c r="I93" s="87">
        <f>+I31</f>
        <v>0</v>
      </c>
      <c r="J93" s="88">
        <f>IFERROR(SUMPRODUCT((Tableau2[Code barre]=I93)*(Tableau2[Box]=Listes!$C$4)*(Tableau2[Comp]=Listes!$A$2)*Tableau2[Entrées]),"")</f>
        <v>0</v>
      </c>
      <c r="K93" s="87">
        <f>+K31</f>
        <v>0</v>
      </c>
      <c r="L93" s="88"/>
      <c r="M93" s="87">
        <f>+M31</f>
        <v>0</v>
      </c>
      <c r="N93" s="88">
        <f>IFERROR(SUMPRODUCT((Tableau2[Code barre]=M93)*(Tableau2[Box]=Listes!$C$6)*(Tableau2[Comp]=Listes!$A$2)*Tableau2[Entrées]),"")</f>
        <v>0</v>
      </c>
      <c r="O93" s="87" t="str">
        <f>+O31</f>
        <v>40 28 959 0586</v>
      </c>
      <c r="P93" s="88">
        <f>IFERROR(SUMPRODUCT((Tableau2[Code barre]=C93)*(Tableau2[Box]=Listes!$C$7)*(Tableau2[Comp]=Listes!$A$2)*Tableau2[Entrées]),"")</f>
        <v>0</v>
      </c>
      <c r="Q93" s="87">
        <f>+Q31</f>
        <v>0</v>
      </c>
      <c r="R93" s="88"/>
      <c r="S93" s="87">
        <f>+S31</f>
        <v>0</v>
      </c>
      <c r="T93" s="88">
        <f>IFERROR(SUMPRODUCT((Tableau2[Code barre]='ZONE (1)'!S93)*Tableau2[Entrées]),"")</f>
        <v>0</v>
      </c>
      <c r="U93" s="87">
        <f>+U31</f>
        <v>0</v>
      </c>
      <c r="V93" s="88">
        <f>IFERROR(SUMPRODUCT((Tableau2[Code barre]=U93)*(Tableau2[Box]=Listes!$C$10)*(Tableau2[Comp]=Listes!$A$2)*Tableau2[Entrées]),"")</f>
        <v>0</v>
      </c>
      <c r="W93" s="87">
        <f>+W31</f>
        <v>0</v>
      </c>
      <c r="X93" s="88">
        <f>IFERROR(SUMPRODUCT((Tableau2[Code barre]='ZONE (1)'!W93)*Tableau2[Entrées]),"")</f>
        <v>0</v>
      </c>
      <c r="Y93" s="87">
        <f>+Y31</f>
        <v>0</v>
      </c>
      <c r="Z93" s="88">
        <f>IFERROR(SUMPRODUCT((Tableau2[Code barre]=Y93)*(Tableau2[Box]=Listes!$C$12)*(Tableau2[Comp]=Listes!$A$2)*Tableau2[Entrées]),"")</f>
        <v>0</v>
      </c>
      <c r="AA93" s="87">
        <f>+AA31</f>
        <v>0</v>
      </c>
      <c r="AB93" s="88">
        <f>IFERROR(SUMPRODUCT((Tableau2[Code barre]=AA93)*(Tableau2[Box]=Listes!$C$13)*(Tableau2[Comp]=Listes!$A$2)*Tableau2[Entrées]),"")</f>
        <v>0</v>
      </c>
      <c r="AC93" s="87">
        <f>+AC31</f>
        <v>0</v>
      </c>
      <c r="AD93" s="88">
        <f>IFERROR(SUMPRODUCT((Tableau2[Code barre]=AC93)*(Tableau2[Box]=Listes!$C$14)*(Tableau2[Comp]=Listes!$A$2)*Tableau2[Entrées]),"")</f>
        <v>0</v>
      </c>
    </row>
    <row r="94" spans="1:30" x14ac:dyDescent="0.3">
      <c r="A94" s="69"/>
      <c r="B94" s="90"/>
      <c r="C94" s="87"/>
      <c r="D94" s="88"/>
      <c r="E94" s="87"/>
      <c r="F94" s="88"/>
      <c r="G94" s="87"/>
      <c r="H94" s="88"/>
      <c r="I94" s="87"/>
      <c r="J94" s="88"/>
      <c r="K94" s="87"/>
      <c r="L94" s="88"/>
      <c r="M94" s="87"/>
      <c r="N94" s="88"/>
      <c r="O94" s="87"/>
      <c r="P94" s="88"/>
      <c r="Q94" s="87"/>
      <c r="R94" s="88"/>
      <c r="S94" s="87"/>
      <c r="T94" s="88"/>
      <c r="U94" s="87"/>
      <c r="V94" s="88"/>
      <c r="W94" s="87"/>
      <c r="X94" s="88"/>
      <c r="Y94" s="87"/>
      <c r="Z94" s="88"/>
      <c r="AA94" s="87"/>
      <c r="AB94" s="88"/>
      <c r="AC94" s="87"/>
      <c r="AD94" s="88"/>
    </row>
    <row r="95" spans="1:30" x14ac:dyDescent="0.3">
      <c r="A95" s="69"/>
      <c r="B95" s="21"/>
      <c r="C95" s="2"/>
      <c r="D95" s="2"/>
      <c r="E95" s="7"/>
      <c r="F95" s="41">
        <f>IFERROR(SUMPRODUCT((Tableau2[Code barre]=C89)*(Tableau2[Box]=E25)*(Tableau2[Comp]=C38)*Tableau2[Entrées]),"")</f>
        <v>0</v>
      </c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</row>
    <row r="96" spans="1:30" ht="14.4" customHeight="1" x14ac:dyDescent="0.3">
      <c r="A96" s="69"/>
      <c r="B96" s="86" t="s">
        <v>16</v>
      </c>
      <c r="C96" s="87" t="str">
        <f>+C33</f>
        <v>40 17 821 0022</v>
      </c>
      <c r="D96" s="88">
        <f>IFERROR(SUMPRODUCT((Tableau2[Code barre]=C96)*(Tableau2[Box]=Listes!$C$1)*(Tableau2[Comp]=Listes!$A$3)*Tableau2[Entrées]),"")</f>
        <v>0</v>
      </c>
      <c r="E96" s="87" t="str">
        <f>+E33</f>
        <v>40 17 821 0255</v>
      </c>
      <c r="F96" s="88">
        <f>IFERROR(SUMPRODUCT((Tableau2[Code barre]=E96)*(Tableau2[Box]=Listes!$C$2)*(Tableau2[Comp]=Listes!$A$3)*Tableau2[Entrées]),"")</f>
        <v>0</v>
      </c>
      <c r="G96" s="87" t="str">
        <f>+G33</f>
        <v>40 17 959 0084</v>
      </c>
      <c r="H96" s="88">
        <f>IFERROR(SUMPRODUCT((Tableau2[Code barre]=G96)*(Tableau2[Box]=Listes!$C$3)*(Tableau2[Comp]=Listes!$A$3)*Tableau2[Entrées]),"")</f>
        <v>0</v>
      </c>
      <c r="I96" s="87">
        <f>+I33</f>
        <v>0</v>
      </c>
      <c r="J96" s="88">
        <f>IFERROR(SUMPRODUCT((Tableau2[Code barre]=I96)*(Tableau2[Box]=Listes!$C$4)*(Tableau2[Comp]=Listes!$A$3)*Tableau2[Entrées]),"")</f>
        <v>0</v>
      </c>
      <c r="K96" s="87" t="str">
        <f>+K33</f>
        <v>40 28 810 1278</v>
      </c>
      <c r="L96" s="88">
        <f>IFERROR(SUMPRODUCT((Tableau2[Code barre]=K96)*(Tableau2[Box]=Listes!$C$5)*(Tableau2[Comp]=Listes!$A$3)*Tableau2[Entrées]),"")</f>
        <v>0</v>
      </c>
      <c r="M96" s="87" t="str">
        <f>+M33</f>
        <v>40 28 849 0366</v>
      </c>
      <c r="N96" s="88">
        <f>IFERROR(SUMPRODUCT((Tableau2[Code barre]=M96)*(Tableau2[Box]=Listes!$C$6)*(Tableau2[Comp]=Listes!$A$3)*Tableau2[Entrées]),"")</f>
        <v>0</v>
      </c>
      <c r="O96" s="87" t="str">
        <f>+O33</f>
        <v>40 28 832 0146</v>
      </c>
      <c r="P96" s="88">
        <f>IFERROR(SUMPRODUCT((Tableau2[Code barre]=O96)*(Tableau2[Box]=Listes!$C$7)*(Tableau2[Comp]=Listes!$A$3)*Tableau2[Entrées]),"")</f>
        <v>0</v>
      </c>
      <c r="Q96" s="87">
        <f>+Q33</f>
        <v>0</v>
      </c>
      <c r="R96" s="88">
        <f>IFERROR(SUMPRODUCT((Tableau2[Code barre]=Q96)*(Tableau2[Box]=Listes!$C$8)*(Tableau2[Comp]=Listes!$A$3)*Tableau2[Entrées]),"")</f>
        <v>0</v>
      </c>
      <c r="S96" s="87">
        <f>+S33</f>
        <v>0</v>
      </c>
      <c r="T96" s="88">
        <f>IFERROR(SUMPRODUCT((Tableau2[Code barre]=S96)*(Tableau2[Box]=Listes!$C$9)*(Tableau2[Comp]=Listes!$A$3)*Tableau2[Entrées]),"")</f>
        <v>0</v>
      </c>
      <c r="U96" s="87">
        <f>+U33</f>
        <v>0</v>
      </c>
      <c r="V96" s="88">
        <f>IFERROR(SUMPRODUCT((Tableau2[Code barre]=U96)*(Tableau2[Box]=Listes!$C$10)*(Tableau2[Comp]=Listes!$A$3)*Tableau2[Entrées]),"")</f>
        <v>0</v>
      </c>
      <c r="W96" s="87">
        <f>+W33</f>
        <v>0</v>
      </c>
      <c r="X96" s="88">
        <f>IFERROR(SUMPRODUCT((Tableau2[Code barre]=W96)*(Tableau2[Box]=Listes!$C$11)*(Tableau2[Comp]=Listes!$A$3)*Tableau2[Entrées]),"")</f>
        <v>0</v>
      </c>
      <c r="Y96" s="87">
        <f>+Y33</f>
        <v>0</v>
      </c>
      <c r="Z96" s="88">
        <f>IFERROR(SUMPRODUCT((Tableau2[Code barre]=Y96)*(Tableau2[Box]=Listes!$C$12)*(Tableau2[Comp]=Listes!$A$3)*Tableau2[Entrées]),"")</f>
        <v>0</v>
      </c>
      <c r="AA96" s="87">
        <f>+AA33</f>
        <v>0</v>
      </c>
      <c r="AB96" s="88">
        <f>IFERROR(SUMPRODUCT((Tableau2[Code barre]=AA96)*(Tableau2[Box]=Listes!$C$13)*(Tableau2[Comp]=Listes!$A$3)*Tableau2[Entrées]),"")</f>
        <v>0</v>
      </c>
      <c r="AC96" s="87">
        <f>+AC33</f>
        <v>0</v>
      </c>
      <c r="AD96" s="88">
        <f>IFERROR(SUMPRODUCT((Tableau2[Code barre]=AC96)*(Tableau2[Box]=Listes!$C$14)*(Tableau2[Comp]=Listes!$A$3)*Tableau2[Entrées]),"")</f>
        <v>0</v>
      </c>
    </row>
    <row r="97" spans="1:30" ht="14.4" customHeight="1" x14ac:dyDescent="0.3">
      <c r="A97" s="69"/>
      <c r="B97" s="86"/>
      <c r="C97" s="87" t="str">
        <f>+C34</f>
        <v>40 17 821 0026</v>
      </c>
      <c r="D97" s="88">
        <f>IFERROR(SUMPRODUCT((Tableau2[Code barre]=C97)*(Tableau2[Box]=Listes!$C$1)*(Tableau2[Comp]=Listes!$A$3)*Tableau2[Entrées]),"")</f>
        <v>0</v>
      </c>
      <c r="E97" s="87" t="str">
        <f>+E34</f>
        <v>40 17 620 0094</v>
      </c>
      <c r="F97" s="88">
        <f>IFERROR(SUMPRODUCT((Tableau2[Code barre]=E97)*(Tableau2[Box]=Listes!$C$2)*(Tableau2[Comp]=Listes!$A$3)*Tableau2[Entrées]),"")</f>
        <v>0</v>
      </c>
      <c r="G97" s="87" t="str">
        <f>+G34</f>
        <v>40 17 959 0083</v>
      </c>
      <c r="H97" s="88">
        <f>IFERROR(SUMPRODUCT((Tableau2[Code barre]=G97)*(Tableau2[Box]=Listes!$C$3)*(Tableau2[Comp]=Listes!$A$3)*Tableau2[Entrées]),"")</f>
        <v>0</v>
      </c>
      <c r="I97" s="87">
        <f>+I34</f>
        <v>0</v>
      </c>
      <c r="J97" s="88">
        <f>IFERROR(SUMPRODUCT((Tableau2[Code barre]=I97)*(Tableau2[Box]=Listes!$C$4)*(Tableau2[Comp]=Listes!$A$3)*Tableau2[Entrées]),"")</f>
        <v>0</v>
      </c>
      <c r="K97" s="87" t="str">
        <f>+K34</f>
        <v>40 28 856 0817</v>
      </c>
      <c r="L97" s="88">
        <f>IFERROR(SUMPRODUCT((Tableau2[Code barre]=K97)*(Tableau2[Box]=Listes!$C$5)*(Tableau2[Comp]=Listes!$A$3)*Tableau2[Entrées]),"")</f>
        <v>0</v>
      </c>
      <c r="M97" s="87" t="str">
        <f>+M34</f>
        <v>40 28 849 0371</v>
      </c>
      <c r="N97" s="88">
        <f>IFERROR(SUMPRODUCT((Tableau2[Code barre]=M97)*(Tableau2[Box]=Listes!$C$6)*(Tableau2[Comp]=Listes!$A$3)*Tableau2[Entrées]),"")</f>
        <v>0</v>
      </c>
      <c r="O97" s="87" t="str">
        <f>+O34</f>
        <v>40 28 846 0106</v>
      </c>
      <c r="P97" s="88">
        <f>IFERROR(SUMPRODUCT((Tableau2[Code barre]=O97)*(Tableau2[Box]=Listes!$C$7)*(Tableau2[Comp]=Listes!$A$3)*Tableau2[Entrées]),"")</f>
        <v>0</v>
      </c>
      <c r="Q97" s="87">
        <f>+Q34</f>
        <v>0</v>
      </c>
      <c r="R97" s="88">
        <f>IFERROR(SUMPRODUCT((Tableau2[Code barre]=Q97)*(Tableau2[Box]=Listes!$C$8)*(Tableau2[Comp]=Listes!$A$3)*Tableau2[Entrées]),"")</f>
        <v>0</v>
      </c>
      <c r="S97" s="87">
        <f>+S34</f>
        <v>0</v>
      </c>
      <c r="T97" s="88">
        <f>IFERROR(SUMPRODUCT((Tableau2[Code barre]=S97)*(Tableau2[Box]=Listes!$C$9)*(Tableau2[Comp]=Listes!$A$3)*Tableau2[Entrées]),"")</f>
        <v>0</v>
      </c>
      <c r="U97" s="87">
        <f>+U34</f>
        <v>0</v>
      </c>
      <c r="V97" s="88">
        <f>IFERROR(SUMPRODUCT((Tableau2[Code barre]=U97)*(Tableau2[Box]=Listes!$C$10)*(Tableau2[Comp]=Listes!$A$3)*Tableau2[Entrées]),"")</f>
        <v>0</v>
      </c>
      <c r="W97" s="87">
        <f>+W34</f>
        <v>0</v>
      </c>
      <c r="X97" s="88">
        <f>IFERROR(SUMPRODUCT((Tableau2[Code barre]=W97)*(Tableau2[Box]=Listes!$C$11)*(Tableau2[Comp]=Listes!$A$3)*Tableau2[Entrées]),"")</f>
        <v>0</v>
      </c>
      <c r="Y97" s="87">
        <f>+Y34</f>
        <v>0</v>
      </c>
      <c r="Z97" s="88">
        <f>IFERROR(SUMPRODUCT((Tableau2[Code barre]=Y97)*(Tableau2[Box]=Listes!$C$12)*(Tableau2[Comp]=Listes!$A$3)*Tableau2[Entrées]),"")</f>
        <v>0</v>
      </c>
      <c r="AA97" s="87">
        <f>+AA34</f>
        <v>0</v>
      </c>
      <c r="AB97" s="88">
        <f>IFERROR(SUMPRODUCT((Tableau2[Code barre]=AA97)*(Tableau2[Box]=Listes!$C$13)*(Tableau2[Comp]=Listes!$A$3)*Tableau2[Entrées]),"")</f>
        <v>0</v>
      </c>
      <c r="AC97" s="87">
        <f>+AC34</f>
        <v>0</v>
      </c>
      <c r="AD97" s="88">
        <f>IFERROR(SUMPRODUCT((Tableau2[Code barre]=AC97)*(Tableau2[Box]=Listes!$C$14)*(Tableau2[Comp]=Listes!$A$3)*Tableau2[Entrées]),"")</f>
        <v>0</v>
      </c>
    </row>
    <row r="98" spans="1:30" ht="14.4" customHeight="1" x14ac:dyDescent="0.3">
      <c r="A98" s="69"/>
      <c r="B98" s="86"/>
      <c r="C98" s="87" t="str">
        <f>+C35</f>
        <v>40 17 821 0024</v>
      </c>
      <c r="D98" s="88">
        <f>IFERROR(SUMPRODUCT((Tableau2[Code barre]=C98)*(Tableau2[Box]=Listes!$C$1)*(Tableau2[Comp]=Listes!$A$3)*Tableau2[Entrées]),"")</f>
        <v>0</v>
      </c>
      <c r="E98" s="87" t="str">
        <f>+E35</f>
        <v>40 17 620 0035</v>
      </c>
      <c r="F98" s="88">
        <f>IFERROR(SUMPRODUCT((Tableau2[Code barre]=E98)*(Tableau2[Box]=Listes!$C$2)*(Tableau2[Comp]=Listes!$A$3)*Tableau2[Entrées]),"")</f>
        <v>0</v>
      </c>
      <c r="G98" s="87" t="str">
        <f>+G35</f>
        <v>40 17 954 18 35</v>
      </c>
      <c r="H98" s="88">
        <f>IFERROR(SUMPRODUCT((Tableau2[Code barre]=G98)*(Tableau2[Box]=Listes!$C$3)*(Tableau2[Comp]=Listes!$A$3)*Tableau2[Entrées]),"")</f>
        <v>0</v>
      </c>
      <c r="I98" s="87">
        <f>+I35</f>
        <v>0</v>
      </c>
      <c r="J98" s="88">
        <f>IFERROR(SUMPRODUCT((Tableau2[Code barre]=I98)*(Tableau2[Box]=Listes!$C$4)*(Tableau2[Comp]=Listes!$A$3)*Tableau2[Entrées]),"")</f>
        <v>0</v>
      </c>
      <c r="K98" s="87" t="str">
        <f>+K35</f>
        <v>40 28 871 0466</v>
      </c>
      <c r="L98" s="88">
        <f>IFERROR(SUMPRODUCT((Tableau2[Code barre]=K98)*(Tableau2[Box]=Listes!$C$5)*(Tableau2[Comp]=Listes!$A$3)*Tableau2[Entrées]),"")</f>
        <v>0</v>
      </c>
      <c r="M98" s="87" t="str">
        <f>+M35</f>
        <v>40 28 959 0633</v>
      </c>
      <c r="N98" s="88">
        <f>IFERROR(SUMPRODUCT((Tableau2[Code barre]=M98)*(Tableau2[Box]=Listes!$C$6)*(Tableau2[Comp]=Listes!$A$3)*Tableau2[Entrées]),"")</f>
        <v>0</v>
      </c>
      <c r="O98" s="87" t="str">
        <f>+O35</f>
        <v>40 28 849 0354</v>
      </c>
      <c r="P98" s="88">
        <f>IFERROR(SUMPRODUCT((Tableau2[Code barre]=O98)*(Tableau2[Box]=Listes!$C$7)*(Tableau2[Comp]=Listes!$A$3)*Tableau2[Entrées]),"")</f>
        <v>0</v>
      </c>
      <c r="Q98" s="87">
        <f>+Q35</f>
        <v>0</v>
      </c>
      <c r="R98" s="88">
        <f>IFERROR(SUMPRODUCT((Tableau2[Code barre]=Q98)*(Tableau2[Box]=Listes!$C$8)*(Tableau2[Comp]=Listes!$A$3)*Tableau2[Entrées]),"")</f>
        <v>0</v>
      </c>
      <c r="S98" s="87">
        <f>+S35</f>
        <v>0</v>
      </c>
      <c r="T98" s="88">
        <f>IFERROR(SUMPRODUCT((Tableau2[Code barre]=S98)*(Tableau2[Box]=Listes!$C$9)*(Tableau2[Comp]=Listes!$A$3)*Tableau2[Entrées]),"")</f>
        <v>0</v>
      </c>
      <c r="U98" s="87">
        <f>+U35</f>
        <v>0</v>
      </c>
      <c r="V98" s="88">
        <f>IFERROR(SUMPRODUCT((Tableau2[Code barre]=U98)*(Tableau2[Box]=Listes!$C$10)*(Tableau2[Comp]=Listes!$A$3)*Tableau2[Entrées]),"")</f>
        <v>0</v>
      </c>
      <c r="W98" s="87">
        <f>+W35</f>
        <v>0</v>
      </c>
      <c r="X98" s="88">
        <f>IFERROR(SUMPRODUCT((Tableau2[Code barre]=W98)*(Tableau2[Box]=Listes!$C$11)*(Tableau2[Comp]=Listes!$A$3)*Tableau2[Entrées]),"")</f>
        <v>0</v>
      </c>
      <c r="Y98" s="87">
        <f>+Y35</f>
        <v>0</v>
      </c>
      <c r="Z98" s="88">
        <f>IFERROR(SUMPRODUCT((Tableau2[Code barre]=Y98)*(Tableau2[Box]=Listes!$C$12)*(Tableau2[Comp]=Listes!$A$3)*Tableau2[Entrées]),"")</f>
        <v>0</v>
      </c>
      <c r="AA98" s="87">
        <f>+AA35</f>
        <v>0</v>
      </c>
      <c r="AB98" s="88">
        <f>IFERROR(SUMPRODUCT((Tableau2[Code barre]=AA98)*(Tableau2[Box]=Listes!$C$13)*(Tableau2[Comp]=Listes!$A$3)*Tableau2[Entrées]),"")</f>
        <v>0</v>
      </c>
      <c r="AC98" s="87">
        <f>+AC35</f>
        <v>0</v>
      </c>
      <c r="AD98" s="88">
        <f>IFERROR(SUMPRODUCT((Tableau2[Code barre]=AC98)*(Tableau2[Box]=Listes!$C$14)*(Tableau2[Comp]=Listes!$A$3)*Tableau2[Entrées]),"")</f>
        <v>0</v>
      </c>
    </row>
    <row r="99" spans="1:30" ht="14.4" customHeight="1" x14ac:dyDescent="0.3">
      <c r="A99" s="69"/>
      <c r="B99" s="86"/>
      <c r="C99" s="87" t="str">
        <f>+C36</f>
        <v>40 17 821 0336</v>
      </c>
      <c r="D99" s="88">
        <f>IFERROR(SUMPRODUCT((Tableau2[Code barre]=C99)*(Tableau2[Box]=Listes!$C$1)*(Tableau2[Comp]=Listes!$A$3)*Tableau2[Entrées]),"")</f>
        <v>0</v>
      </c>
      <c r="E99" s="87" t="str">
        <f>+E36</f>
        <v>40 17 620 0110</v>
      </c>
      <c r="F99" s="88">
        <f>IFERROR(SUMPRODUCT((Tableau2[Code barre]=E99)*(Tableau2[Box]=Listes!$C$2)*(Tableau2[Comp]=Listes!$A$3)*Tableau2[Entrées]),"")</f>
        <v>0</v>
      </c>
      <c r="G99" s="87" t="str">
        <f>+G36</f>
        <v>40 17 959 0101</v>
      </c>
      <c r="H99" s="88">
        <f>IFERROR(SUMPRODUCT((Tableau2[Code barre]=G99)*(Tableau2[Box]=Listes!$C$3)*(Tableau2[Comp]=Listes!$A$3)*Tableau2[Entrées]),"")</f>
        <v>0</v>
      </c>
      <c r="I99" s="87">
        <f>+I36</f>
        <v>0</v>
      </c>
      <c r="J99" s="88">
        <f>IFERROR(SUMPRODUCT((Tableau2[Code barre]=I99)*(Tableau2[Box]=Listes!$C$4)*(Tableau2[Comp]=Listes!$A$3)*Tableau2[Entrées]),"")</f>
        <v>0</v>
      </c>
      <c r="K99" s="87" t="str">
        <f>+K36</f>
        <v>40 28 851 0372</v>
      </c>
      <c r="L99" s="88">
        <f>IFERROR(SUMPRODUCT((Tableau2[Code barre]=K99)*(Tableau2[Box]=Listes!$C$5)*(Tableau2[Comp]=Listes!$A$3)*Tableau2[Entrées]),"")</f>
        <v>0</v>
      </c>
      <c r="M99" s="87" t="str">
        <f>+M36</f>
        <v>40 28 871 0507</v>
      </c>
      <c r="N99" s="88">
        <f>IFERROR(SUMPRODUCT((Tableau2[Code barre]=M99)*(Tableau2[Box]=Listes!$C$6)*(Tableau2[Comp]=Listes!$A$3)*Tableau2[Entrées]),"")</f>
        <v>0</v>
      </c>
      <c r="O99" s="87" t="str">
        <f>+O36</f>
        <v>40 28 849 0356</v>
      </c>
      <c r="P99" s="88">
        <f>IFERROR(SUMPRODUCT((Tableau2[Code barre]=O99)*(Tableau2[Box]=Listes!$C$7)*(Tableau2[Comp]=Listes!$A$3)*Tableau2[Entrées]),"")</f>
        <v>0</v>
      </c>
      <c r="Q99" s="87">
        <f>+Q36</f>
        <v>0</v>
      </c>
      <c r="R99" s="88">
        <f>IFERROR(SUMPRODUCT((Tableau2[Code barre]=Q99)*(Tableau2[Box]=Listes!$C$8)*(Tableau2[Comp]=Listes!$A$3)*Tableau2[Entrées]),"")</f>
        <v>0</v>
      </c>
      <c r="S99" s="87">
        <f>+S36</f>
        <v>0</v>
      </c>
      <c r="T99" s="88">
        <f>IFERROR(SUMPRODUCT((Tableau2[Code barre]=S99)*(Tableau2[Box]=Listes!$C$9)*(Tableau2[Comp]=Listes!$A$3)*Tableau2[Entrées]),"")</f>
        <v>0</v>
      </c>
      <c r="U99" s="87">
        <f>+U36</f>
        <v>0</v>
      </c>
      <c r="V99" s="88">
        <f>IFERROR(SUMPRODUCT((Tableau2[Code barre]=U99)*(Tableau2[Box]=Listes!$C$10)*(Tableau2[Comp]=Listes!$A$3)*Tableau2[Entrées]),"")</f>
        <v>0</v>
      </c>
      <c r="W99" s="87">
        <f>+W36</f>
        <v>0</v>
      </c>
      <c r="X99" s="88">
        <f>IFERROR(SUMPRODUCT((Tableau2[Code barre]=W99)*(Tableau2[Box]=Listes!$C$11)*(Tableau2[Comp]=Listes!$A$3)*Tableau2[Entrées]),"")</f>
        <v>0</v>
      </c>
      <c r="Y99" s="87">
        <f>+Y36</f>
        <v>0</v>
      </c>
      <c r="Z99" s="88">
        <f>IFERROR(SUMPRODUCT((Tableau2[Code barre]=Y99)*(Tableau2[Box]=Listes!$C$12)*(Tableau2[Comp]=Listes!$A$3)*Tableau2[Entrées]),"")</f>
        <v>0</v>
      </c>
      <c r="AA99" s="87">
        <f>+AA36</f>
        <v>0</v>
      </c>
      <c r="AB99" s="88">
        <f>IFERROR(SUMPRODUCT((Tableau2[Code barre]=AA99)*(Tableau2[Box]=Listes!$C$13)*(Tableau2[Comp]=Listes!$A$3)*Tableau2[Entrées]),"")</f>
        <v>0</v>
      </c>
      <c r="AC99" s="87">
        <f>+AC36</f>
        <v>0</v>
      </c>
      <c r="AD99" s="88">
        <f>IFERROR(SUMPRODUCT((Tableau2[Code barre]=AC99)*(Tableau2[Box]=Listes!$C$14)*(Tableau2[Comp]=Listes!$A$3)*Tableau2[Entrées]),"")</f>
        <v>0</v>
      </c>
    </row>
    <row r="100" spans="1:30" ht="14.4" customHeight="1" x14ac:dyDescent="0.3">
      <c r="A100" s="69"/>
      <c r="B100" s="86"/>
      <c r="C100" s="87" t="str">
        <f>+C37</f>
        <v>40 17 821 0209</v>
      </c>
      <c r="D100" s="88">
        <f>IFERROR(SUMPRODUCT((Tableau2[Code barre]=C100)*(Tableau2[Box]=Listes!$C$1)*(Tableau2[Comp]=Listes!$A$3)*Tableau2[Entrées]),"")</f>
        <v>0</v>
      </c>
      <c r="E100" s="87" t="str">
        <f>+E37</f>
        <v>40 17 810 0309</v>
      </c>
      <c r="F100" s="88">
        <f>IFERROR(SUMPRODUCT((Tableau2[Code barre]=E100)*(Tableau2[Box]=Listes!$C$2)*(Tableau2[Comp]=Listes!$A$3)*Tableau2[Entrées]),"")</f>
        <v>0</v>
      </c>
      <c r="G100" s="87" t="str">
        <f>+G37</f>
        <v>40 17 959 0085</v>
      </c>
      <c r="H100" s="88">
        <f>IFERROR(SUMPRODUCT((Tableau2[Code barre]=G100)*(Tableau2[Box]=Listes!$C$3)*(Tableau2[Comp]=Listes!$A$3)*Tableau2[Entrées]),"")</f>
        <v>0</v>
      </c>
      <c r="I100" s="87">
        <f>+I37</f>
        <v>0</v>
      </c>
      <c r="J100" s="88">
        <f>IFERROR(SUMPRODUCT((Tableau2[Code barre]=I100)*(Tableau2[Box]=Listes!$C$4)*(Tableau2[Comp]=Listes!$A$3)*Tableau2[Entrées]),"")</f>
        <v>0</v>
      </c>
      <c r="K100" s="87" t="str">
        <f>+K37</f>
        <v>40 28 871  0520</v>
      </c>
      <c r="L100" s="88">
        <f>IFERROR(SUMPRODUCT((Tableau2[Code barre]=K100)*(Tableau2[Box]=Listes!$C$5)*(Tableau2[Comp]=Listes!$A$3)*Tableau2[Entrées]),"")</f>
        <v>0</v>
      </c>
      <c r="M100" s="87" t="str">
        <f>+M37</f>
        <v>40 28 857 0414</v>
      </c>
      <c r="N100" s="88">
        <f>IFERROR(SUMPRODUCT((Tableau2[Code barre]=M100)*(Tableau2[Box]=Listes!$C$6)*(Tableau2[Comp]=Listes!$A$3)*Tableau2[Entrées]),"")</f>
        <v>0</v>
      </c>
      <c r="O100" s="87" t="str">
        <f>+O37</f>
        <v>40 28 857 0410</v>
      </c>
      <c r="P100" s="88">
        <f>IFERROR(SUMPRODUCT((Tableau2[Code barre]=O100)*(Tableau2[Box]=Listes!$C$7)*(Tableau2[Comp]=Listes!$A$3)*Tableau2[Entrées]),"")</f>
        <v>0</v>
      </c>
      <c r="Q100" s="87">
        <f>+Q37</f>
        <v>0</v>
      </c>
      <c r="R100" s="88">
        <f>IFERROR(SUMPRODUCT((Tableau2[Code barre]=Q100)*(Tableau2[Box]=Listes!$C$8)*(Tableau2[Comp]=Listes!$A$3)*Tableau2[Entrées]),"")</f>
        <v>0</v>
      </c>
      <c r="S100" s="87">
        <f>+S37</f>
        <v>0</v>
      </c>
      <c r="T100" s="88">
        <f>IFERROR(SUMPRODUCT((Tableau2[Code barre]=S100)*(Tableau2[Box]=Listes!$C$9)*(Tableau2[Comp]=Listes!$A$3)*Tableau2[Entrées]),"")</f>
        <v>0</v>
      </c>
      <c r="U100" s="87">
        <f>+U37</f>
        <v>0</v>
      </c>
      <c r="V100" s="88">
        <f>IFERROR(SUMPRODUCT((Tableau2[Code barre]=U100)*(Tableau2[Box]=Listes!$C$10)*(Tableau2[Comp]=Listes!$A$3)*Tableau2[Entrées]),"")</f>
        <v>0</v>
      </c>
      <c r="W100" s="87">
        <f>+W37</f>
        <v>0</v>
      </c>
      <c r="X100" s="88">
        <f>IFERROR(SUMPRODUCT((Tableau2[Code barre]=W100)*(Tableau2[Box]=Listes!$C$11)*(Tableau2[Comp]=Listes!$A$3)*Tableau2[Entrées]),"")</f>
        <v>0</v>
      </c>
      <c r="Y100" s="87">
        <f>+Y37</f>
        <v>0</v>
      </c>
      <c r="Z100" s="88">
        <f>IFERROR(SUMPRODUCT((Tableau2[Code barre]=Y100)*(Tableau2[Box]=Listes!$C$12)*(Tableau2[Comp]=Listes!$A$3)*Tableau2[Entrées]),"")</f>
        <v>0</v>
      </c>
      <c r="AA100" s="87">
        <f>+AA37</f>
        <v>0</v>
      </c>
      <c r="AB100" s="88">
        <f>IFERROR(SUMPRODUCT((Tableau2[Code barre]=AA100)*(Tableau2[Box]=Listes!$C$13)*(Tableau2[Comp]=Listes!$A$3)*Tableau2[Entrées]),"")</f>
        <v>0</v>
      </c>
      <c r="AC100" s="87">
        <f>+AC37</f>
        <v>0</v>
      </c>
      <c r="AD100" s="88">
        <f>IFERROR(SUMPRODUCT((Tableau2[Code barre]=AC100)*(Tableau2[Box]=Listes!$C$14)*(Tableau2[Comp]=Listes!$A$3)*Tableau2[Entrées]),"")</f>
        <v>0</v>
      </c>
    </row>
    <row r="101" spans="1:30" ht="14.4" customHeight="1" x14ac:dyDescent="0.3">
      <c r="A101" s="69"/>
      <c r="B101" s="86"/>
      <c r="C101" s="87" t="str">
        <f>+C38</f>
        <v>40 17 821 0337</v>
      </c>
      <c r="D101" s="88">
        <f>IFERROR(SUMPRODUCT((Tableau2[Code barre]=C101)*(Tableau2[Box]=Listes!$C$1)*(Tableau2[Comp]=Listes!$A$3)*Tableau2[Entrées]),"")</f>
        <v>0</v>
      </c>
      <c r="E101" s="87" t="str">
        <f>+E38</f>
        <v>40 17 821 0198</v>
      </c>
      <c r="F101" s="88">
        <f>IFERROR(SUMPRODUCT((Tableau2[Code barre]=E101)*(Tableau2[Box]=Listes!$C$2)*(Tableau2[Comp]=Listes!$A$3)*Tableau2[Entrées]),"")</f>
        <v>0</v>
      </c>
      <c r="G101" s="87" t="str">
        <f>+G38</f>
        <v>40 17 944 0065</v>
      </c>
      <c r="H101" s="88">
        <f>IFERROR(SUMPRODUCT((Tableau2[Code barre]=G101)*(Tableau2[Box]=Listes!$C$3)*(Tableau2[Comp]=Listes!$A$3)*Tableau2[Entrées]),"")</f>
        <v>0</v>
      </c>
      <c r="I101" s="87">
        <f>+I38</f>
        <v>0</v>
      </c>
      <c r="J101" s="88">
        <f>IFERROR(SUMPRODUCT((Tableau2[Code barre]=I101)*(Tableau2[Box]=Listes!$C$4)*(Tableau2[Comp]=Listes!$A$3)*Tableau2[Entrées]),"")</f>
        <v>0</v>
      </c>
      <c r="K101" s="87" t="str">
        <f>+K38</f>
        <v>40 28 956 0816</v>
      </c>
      <c r="L101" s="88">
        <f>IFERROR(SUMPRODUCT((Tableau2[Code barre]=K101)*(Tableau2[Box]=Listes!$C$5)*(Tableau2[Comp]=Listes!$A$3)*Tableau2[Entrées]),"")</f>
        <v>0</v>
      </c>
      <c r="M101" s="87" t="str">
        <f>+M38</f>
        <v>40 28 857 0443</v>
      </c>
      <c r="N101" s="88">
        <f>IFERROR(SUMPRODUCT((Tableau2[Code barre]=M101)*(Tableau2[Box]=Listes!$C$6)*(Tableau2[Comp]=Listes!$A$3)*Tableau2[Entrées]),"")</f>
        <v>0</v>
      </c>
      <c r="O101" s="87" t="str">
        <f>+O38</f>
        <v>40 28 871 0331</v>
      </c>
      <c r="P101" s="88">
        <f>IFERROR(SUMPRODUCT((Tableau2[Code barre]=O101)*(Tableau2[Box]=Listes!$C$7)*(Tableau2[Comp]=Listes!$A$3)*Tableau2[Entrées]),"")</f>
        <v>0</v>
      </c>
      <c r="Q101" s="87">
        <f>+Q38</f>
        <v>0</v>
      </c>
      <c r="R101" s="88">
        <f>IFERROR(SUMPRODUCT((Tableau2[Code barre]=Q101)*(Tableau2[Box]=Listes!$C$8)*(Tableau2[Comp]=Listes!$A$3)*Tableau2[Entrées]),"")</f>
        <v>0</v>
      </c>
      <c r="S101" s="87">
        <f>+S38</f>
        <v>0</v>
      </c>
      <c r="T101" s="88">
        <f>IFERROR(SUMPRODUCT((Tableau2[Code barre]=S101)*(Tableau2[Box]=Listes!$C$9)*(Tableau2[Comp]=Listes!$A$3)*Tableau2[Entrées]),"")</f>
        <v>0</v>
      </c>
      <c r="U101" s="87">
        <f>+U38</f>
        <v>0</v>
      </c>
      <c r="V101" s="88">
        <f>IFERROR(SUMPRODUCT((Tableau2[Code barre]=U101)*(Tableau2[Box]=Listes!$C$10)*(Tableau2[Comp]=Listes!$A$3)*Tableau2[Entrées]),"")</f>
        <v>0</v>
      </c>
      <c r="W101" s="87">
        <f>+W38</f>
        <v>0</v>
      </c>
      <c r="X101" s="88">
        <f>IFERROR(SUMPRODUCT((Tableau2[Code barre]=W101)*(Tableau2[Box]=Listes!$C$11)*(Tableau2[Comp]=Listes!$A$3)*Tableau2[Entrées]),"")</f>
        <v>0</v>
      </c>
      <c r="Y101" s="87">
        <f>+Y38</f>
        <v>0</v>
      </c>
      <c r="Z101" s="88">
        <f>IFERROR(SUMPRODUCT((Tableau2[Code barre]=Y101)*(Tableau2[Box]=Listes!$C$12)*(Tableau2[Comp]=Listes!$A$3)*Tableau2[Entrées]),"")</f>
        <v>0</v>
      </c>
      <c r="AA101" s="87">
        <f>+AA38</f>
        <v>0</v>
      </c>
      <c r="AB101" s="88">
        <f>IFERROR(SUMPRODUCT((Tableau2[Code barre]=AA101)*(Tableau2[Box]=Listes!$C$13)*(Tableau2[Comp]=Listes!$A$3)*Tableau2[Entrées]),"")</f>
        <v>0</v>
      </c>
      <c r="AC101" s="87">
        <f>+AC38</f>
        <v>0</v>
      </c>
      <c r="AD101" s="88">
        <f>IFERROR(SUMPRODUCT((Tableau2[Code barre]=AC101)*(Tableau2[Box]=Listes!$C$14)*(Tableau2[Comp]=Listes!$A$3)*Tableau2[Entrées]),"")</f>
        <v>0</v>
      </c>
    </row>
    <row r="102" spans="1:30" ht="17.399999999999999" customHeight="1" x14ac:dyDescent="0.3">
      <c r="A102" s="69"/>
      <c r="B102" s="86"/>
      <c r="C102" s="87" t="str">
        <f>+C39</f>
        <v>40 17 921 0096</v>
      </c>
      <c r="D102" s="88">
        <f>IFERROR(SUMPRODUCT((Tableau2[Code barre]=C102)*(Tableau2[Box]=Listes!$C$1)*(Tableau2[Comp]=Listes!$A$3)*Tableau2[Entrées]),"")</f>
        <v>0</v>
      </c>
      <c r="E102" s="87">
        <f>+E39</f>
        <v>0</v>
      </c>
      <c r="F102" s="88">
        <f>IFERROR(SUMPRODUCT((Tableau2[Code barre]=E102)*(Tableau2[Box]=Listes!$C$2)*(Tableau2[Comp]=Listes!$A$3)*Tableau2[Entrées]),"")</f>
        <v>0</v>
      </c>
      <c r="G102" s="87" t="str">
        <f>+G39</f>
        <v>40 17 954 1818</v>
      </c>
      <c r="H102" s="88">
        <f>IFERROR(SUMPRODUCT((Tableau2[Code barre]=G102)*(Tableau2[Box]=Listes!$C$3)*(Tableau2[Comp]=Listes!$A$3)*Tableau2[Entrées]),"")</f>
        <v>0</v>
      </c>
      <c r="I102" s="87">
        <f>+I39</f>
        <v>0</v>
      </c>
      <c r="J102" s="88">
        <f>IFERROR(SUMPRODUCT((Tableau2[Code barre]=I102)*(Tableau2[Box]=Listes!$C$4)*(Tableau2[Comp]=Listes!$A$3)*Tableau2[Entrées]),"")</f>
        <v>0</v>
      </c>
      <c r="K102" s="87" t="str">
        <f>+K39</f>
        <v>40 28 815 0136</v>
      </c>
      <c r="L102" s="88">
        <f>IFERROR(SUMPRODUCT((Tableau2[Code barre]=K102)*(Tableau2[Box]=Listes!$C$5)*(Tableau2[Comp]=Listes!$A$3)*Tableau2[Entrées]),"")</f>
        <v>0</v>
      </c>
      <c r="M102" s="87" t="str">
        <f>+M39</f>
        <v>40 28 871 0506</v>
      </c>
      <c r="N102" s="88">
        <f>IFERROR(SUMPRODUCT((Tableau2[Code barre]=M102)*(Tableau2[Box]=Listes!$C$6)*(Tableau2[Comp]=Listes!$A$3)*Tableau2[Entrées]),"")</f>
        <v>0</v>
      </c>
      <c r="O102" s="87" t="str">
        <f>+O39</f>
        <v>40 28 871 0336</v>
      </c>
      <c r="P102" s="88">
        <f>IFERROR(SUMPRODUCT((Tableau2[Code barre]=O102)*(Tableau2[Box]=Listes!$C$7)*(Tableau2[Comp]=Listes!$A$3)*Tableau2[Entrées]),"")</f>
        <v>0</v>
      </c>
      <c r="Q102" s="87">
        <f>+Q39</f>
        <v>0</v>
      </c>
      <c r="R102" s="88">
        <f>IFERROR(SUMPRODUCT((Tableau2[Code barre]=Q102)*(Tableau2[Box]=Listes!$C$8)*(Tableau2[Comp]=Listes!$A$3)*Tableau2[Entrées]),"")</f>
        <v>0</v>
      </c>
      <c r="S102" s="87">
        <f>+S39</f>
        <v>0</v>
      </c>
      <c r="T102" s="88">
        <f>IFERROR(SUMPRODUCT((Tableau2[Code barre]=S102)*(Tableau2[Box]=Listes!$C$9)*(Tableau2[Comp]=Listes!$A$3)*Tableau2[Entrées]),"")</f>
        <v>0</v>
      </c>
      <c r="U102" s="87">
        <f>+U39</f>
        <v>0</v>
      </c>
      <c r="V102" s="88">
        <f>IFERROR(SUMPRODUCT((Tableau2[Code barre]=U102)*(Tableau2[Box]=Listes!$C$10)*(Tableau2[Comp]=Listes!$A$3)*Tableau2[Entrées]),"")</f>
        <v>0</v>
      </c>
      <c r="W102" s="87">
        <f>+W39</f>
        <v>0</v>
      </c>
      <c r="X102" s="88">
        <f>IFERROR(SUMPRODUCT((Tableau2[Code barre]=W102)*(Tableau2[Box]=Listes!$C$11)*(Tableau2[Comp]=Listes!$A$3)*Tableau2[Entrées]),"")</f>
        <v>0</v>
      </c>
      <c r="Y102" s="87">
        <f>+Y39</f>
        <v>0</v>
      </c>
      <c r="Z102" s="88">
        <f>IFERROR(SUMPRODUCT((Tableau2[Code barre]=Y102)*(Tableau2[Box]=Listes!$C$12)*(Tableau2[Comp]=Listes!$A$3)*Tableau2[Entrées]),"")</f>
        <v>0</v>
      </c>
      <c r="AA102" s="87">
        <f>+AA39</f>
        <v>0</v>
      </c>
      <c r="AB102" s="88">
        <f>IFERROR(SUMPRODUCT((Tableau2[Code barre]=AA102)*(Tableau2[Box]=Listes!$C$13)*(Tableau2[Comp]=Listes!$A$3)*Tableau2[Entrées]),"")</f>
        <v>0</v>
      </c>
      <c r="AC102" s="87">
        <f>+AC39</f>
        <v>0</v>
      </c>
      <c r="AD102" s="88">
        <f>IFERROR(SUMPRODUCT((Tableau2[Code barre]=AC102)*(Tableau2[Box]=Listes!$C$14)*(Tableau2[Comp]=Listes!$A$3)*Tableau2[Entrées]),"")</f>
        <v>0</v>
      </c>
    </row>
    <row r="103" spans="1:30" ht="17.399999999999999" customHeight="1" x14ac:dyDescent="0.3">
      <c r="A103" s="69"/>
      <c r="B103" s="86"/>
      <c r="C103" s="87">
        <f>+C40</f>
        <v>0</v>
      </c>
      <c r="D103" s="88">
        <f>IFERROR(SUMPRODUCT((Tableau2[Code barre]=C103)*(Tableau2[Box]=Listes!$C$1)*(Tableau2[Comp]=Listes!$A$3)*Tableau2[Entrées]),"")</f>
        <v>0</v>
      </c>
      <c r="E103" s="87">
        <f>+E40</f>
        <v>0</v>
      </c>
      <c r="F103" s="88">
        <f>IFERROR(SUMPRODUCT((Tableau2[Code barre]=E103)*(Tableau2[Box]=Listes!$C$2)*(Tableau2[Comp]=Listes!$A$3)*Tableau2[Entrées]),"")</f>
        <v>0</v>
      </c>
      <c r="G103" s="87" t="str">
        <f>+G40</f>
        <v>40 17 944 0384</v>
      </c>
      <c r="H103" s="88">
        <f>IFERROR(SUMPRODUCT((Tableau2[Code barre]=G103)*(Tableau2[Box]=Listes!$C$3)*(Tableau2[Comp]=Listes!$A$3)*Tableau2[Entrées]),"")</f>
        <v>0</v>
      </c>
      <c r="I103" s="87">
        <f>+I40</f>
        <v>0</v>
      </c>
      <c r="J103" s="88">
        <f>IFERROR(SUMPRODUCT((Tableau2[Code barre]=I103)*(Tableau2[Box]=Listes!$C$4)*(Tableau2[Comp]=Listes!$A$3)*Tableau2[Entrées]),"")</f>
        <v>0</v>
      </c>
      <c r="K103" s="87" t="str">
        <f>+K40</f>
        <v>40 28 810 1279</v>
      </c>
      <c r="L103" s="88">
        <f>IFERROR(SUMPRODUCT((Tableau2[Code barre]=K103)*(Tableau2[Box]=Listes!$C$5)*(Tableau2[Comp]=Listes!$A$3)*Tableau2[Entrées]),"")</f>
        <v>0</v>
      </c>
      <c r="M103" s="87" t="str">
        <f>+M40</f>
        <v>40 28 959 0698</v>
      </c>
      <c r="N103" s="88">
        <f>IFERROR(SUMPRODUCT((Tableau2[Code barre]=M103)*(Tableau2[Box]=Listes!$C$6)*(Tableau2[Comp]=Listes!$A$3)*Tableau2[Entrées]),"")</f>
        <v>0</v>
      </c>
      <c r="O103" s="87" t="str">
        <f>+O40</f>
        <v>40 28 871 0340</v>
      </c>
      <c r="P103" s="88">
        <f>IFERROR(SUMPRODUCT((Tableau2[Code barre]=O103)*(Tableau2[Box]=Listes!$C$7)*(Tableau2[Comp]=Listes!$A$3)*Tableau2[Entrées]),"")</f>
        <v>0</v>
      </c>
      <c r="Q103" s="87">
        <f>+Q40</f>
        <v>0</v>
      </c>
      <c r="R103" s="88">
        <f>IFERROR(SUMPRODUCT((Tableau2[Code barre]=Q103)*(Tableau2[Box]=Listes!$C$8)*(Tableau2[Comp]=Listes!$A$3)*Tableau2[Entrées]),"")</f>
        <v>0</v>
      </c>
      <c r="S103" s="87">
        <f>+S40</f>
        <v>0</v>
      </c>
      <c r="T103" s="88">
        <f>IFERROR(SUMPRODUCT((Tableau2[Code barre]=S103)*(Tableau2[Box]=Listes!$C$9)*(Tableau2[Comp]=Listes!$A$3)*Tableau2[Entrées]),"")</f>
        <v>0</v>
      </c>
      <c r="U103" s="87">
        <f>+U40</f>
        <v>0</v>
      </c>
      <c r="V103" s="88">
        <f>IFERROR(SUMPRODUCT((Tableau2[Code barre]=U103)*(Tableau2[Box]=Listes!$C$10)*(Tableau2[Comp]=Listes!$A$3)*Tableau2[Entrées]),"")</f>
        <v>0</v>
      </c>
      <c r="W103" s="87">
        <f>+W40</f>
        <v>0</v>
      </c>
      <c r="X103" s="88">
        <f>IFERROR(SUMPRODUCT((Tableau2[Code barre]=W103)*(Tableau2[Box]=Listes!$C$11)*(Tableau2[Comp]=Listes!$A$3)*Tableau2[Entrées]),"")</f>
        <v>0</v>
      </c>
      <c r="Y103" s="87">
        <f>+Y40</f>
        <v>0</v>
      </c>
      <c r="Z103" s="88">
        <f>IFERROR(SUMPRODUCT((Tableau2[Code barre]=Y103)*(Tableau2[Box]=Listes!$C$12)*(Tableau2[Comp]=Listes!$A$3)*Tableau2[Entrées]),"")</f>
        <v>0</v>
      </c>
      <c r="AA103" s="87">
        <f>+AA40</f>
        <v>0</v>
      </c>
      <c r="AB103" s="88">
        <f>IFERROR(SUMPRODUCT((Tableau2[Code barre]=AA103)*(Tableau2[Box]=Listes!$C$13)*(Tableau2[Comp]=Listes!$A$3)*Tableau2[Entrées]),"")</f>
        <v>0</v>
      </c>
      <c r="AC103" s="87">
        <f>+AC40</f>
        <v>0</v>
      </c>
      <c r="AD103" s="88">
        <f>IFERROR(SUMPRODUCT((Tableau2[Code barre]=AC103)*(Tableau2[Box]=Listes!$C$14)*(Tableau2[Comp]=Listes!$A$3)*Tableau2[Entrées]),"")</f>
        <v>0</v>
      </c>
    </row>
    <row r="104" spans="1:30" ht="17.399999999999999" customHeight="1" x14ac:dyDescent="0.3">
      <c r="A104" s="69"/>
      <c r="B104" s="86"/>
      <c r="C104" s="87">
        <f>+C41</f>
        <v>0</v>
      </c>
      <c r="D104" s="88">
        <f>IFERROR(SUMPRODUCT((Tableau2[Code barre]=C104)*(Tableau2[Box]=Listes!$C$1)*(Tableau2[Comp]=Listes!$A$3)*Tableau2[Entrées]),"")</f>
        <v>0</v>
      </c>
      <c r="E104" s="87">
        <f>+E41</f>
        <v>0</v>
      </c>
      <c r="F104" s="88">
        <f>IFERROR(SUMPRODUCT((Tableau2[Code barre]=E104)*(Tableau2[Box]=Listes!$C$2)*(Tableau2[Comp]=Listes!$A$3)*Tableau2[Entrées]),"")</f>
        <v>0</v>
      </c>
      <c r="G104" s="87" t="str">
        <f>+G41</f>
        <v>40 17 848 0257</v>
      </c>
      <c r="H104" s="88">
        <f>IFERROR(SUMPRODUCT((Tableau2[Code barre]=G104)*(Tableau2[Box]=Listes!$C$3)*(Tableau2[Comp]=Listes!$A$3)*Tableau2[Entrées]),"")</f>
        <v>0</v>
      </c>
      <c r="I104" s="87">
        <f>+I41</f>
        <v>0</v>
      </c>
      <c r="J104" s="88">
        <f>IFERROR(SUMPRODUCT((Tableau2[Code barre]=I104)*(Tableau2[Box]=Listes!$C$4)*(Tableau2[Comp]=Listes!$A$3)*Tableau2[Entrées]),"")</f>
        <v>0</v>
      </c>
      <c r="K104" s="87" t="str">
        <f>+K41</f>
        <v>40 28 871 0452</v>
      </c>
      <c r="L104" s="88">
        <f>IFERROR(SUMPRODUCT((Tableau2[Code barre]=K104)*(Tableau2[Box]=Listes!$C$5)*(Tableau2[Comp]=Listes!$A$3)*Tableau2[Entrées]),"")</f>
        <v>0</v>
      </c>
      <c r="M104" s="87" t="str">
        <f>+M41</f>
        <v>40 28 877 0033</v>
      </c>
      <c r="N104" s="88">
        <f>IFERROR(SUMPRODUCT((Tableau2[Code barre]=M104)*(Tableau2[Box]=Listes!$C$6)*(Tableau2[Comp]=Listes!$A$3)*Tableau2[Entrées]),"")</f>
        <v>0</v>
      </c>
      <c r="O104" s="87" t="str">
        <f>+O41</f>
        <v>40 28 871 0446</v>
      </c>
      <c r="P104" s="88">
        <f>IFERROR(SUMPRODUCT((Tableau2[Code barre]=O104)*(Tableau2[Box]=Listes!$C$7)*(Tableau2[Comp]=Listes!$A$3)*Tableau2[Entrées]),"")</f>
        <v>0</v>
      </c>
      <c r="Q104" s="87">
        <f>+Q41</f>
        <v>0</v>
      </c>
      <c r="R104" s="88">
        <f>IFERROR(SUMPRODUCT((Tableau2[Code barre]=Q104)*(Tableau2[Box]=Listes!$C$8)*(Tableau2[Comp]=Listes!$A$3)*Tableau2[Entrées]),"")</f>
        <v>0</v>
      </c>
      <c r="S104" s="87">
        <f>+S41</f>
        <v>0</v>
      </c>
      <c r="T104" s="88">
        <f>IFERROR(SUMPRODUCT((Tableau2[Code barre]=S104)*(Tableau2[Box]=Listes!$C$9)*(Tableau2[Comp]=Listes!$A$3)*Tableau2[Entrées]),"")</f>
        <v>0</v>
      </c>
      <c r="U104" s="87">
        <f>+U41</f>
        <v>0</v>
      </c>
      <c r="V104" s="88">
        <f>IFERROR(SUMPRODUCT((Tableau2[Code barre]=U104)*(Tableau2[Box]=Listes!$C$10)*(Tableau2[Comp]=Listes!$A$3)*Tableau2[Entrées]),"")</f>
        <v>0</v>
      </c>
      <c r="W104" s="87">
        <f>+W41</f>
        <v>0</v>
      </c>
      <c r="X104" s="88">
        <f>IFERROR(SUMPRODUCT((Tableau2[Code barre]=W104)*(Tableau2[Box]=Listes!$C$11)*(Tableau2[Comp]=Listes!$A$3)*Tableau2[Entrées]),"")</f>
        <v>0</v>
      </c>
      <c r="Y104" s="87">
        <f>+Y41</f>
        <v>0</v>
      </c>
      <c r="Z104" s="88">
        <f>IFERROR(SUMPRODUCT((Tableau2[Code barre]=Y104)*(Tableau2[Box]=Listes!$C$12)*(Tableau2[Comp]=Listes!$A$3)*Tableau2[Entrées]),"")</f>
        <v>0</v>
      </c>
      <c r="AA104" s="87">
        <f>+AA41</f>
        <v>0</v>
      </c>
      <c r="AB104" s="88">
        <f>IFERROR(SUMPRODUCT((Tableau2[Code barre]=AA104)*(Tableau2[Box]=Listes!$C$13)*(Tableau2[Comp]=Listes!$A$3)*Tableau2[Entrées]),"")</f>
        <v>0</v>
      </c>
      <c r="AC104" s="87">
        <f>+AC41</f>
        <v>0</v>
      </c>
      <c r="AD104" s="88">
        <f>IFERROR(SUMPRODUCT((Tableau2[Code barre]=AC104)*(Tableau2[Box]=Listes!$C$14)*(Tableau2[Comp]=Listes!$A$3)*Tableau2[Entrées]),"")</f>
        <v>0</v>
      </c>
    </row>
    <row r="105" spans="1:30" ht="17.399999999999999" customHeight="1" x14ac:dyDescent="0.3">
      <c r="A105" s="69"/>
      <c r="B105" s="86"/>
      <c r="C105" s="87">
        <f>+C42</f>
        <v>0</v>
      </c>
      <c r="D105" s="88">
        <f>IFERROR(SUMPRODUCT((Tableau2[Code barre]=C105)*(Tableau2[Box]=Listes!$C$1)*(Tableau2[Comp]=Listes!$A$3)*Tableau2[Entrées]),"")</f>
        <v>0</v>
      </c>
      <c r="E105" s="87">
        <f>+E42</f>
        <v>0</v>
      </c>
      <c r="F105" s="88">
        <f>IFERROR(SUMPRODUCT((Tableau2[Code barre]=E105)*(Tableau2[Box]=Listes!$C$2)*(Tableau2[Comp]=Listes!$A$3)*Tableau2[Entrées]),"")</f>
        <v>0</v>
      </c>
      <c r="G105" s="87" t="str">
        <f>+G42</f>
        <v>40 17 954 1883</v>
      </c>
      <c r="H105" s="88">
        <f>IFERROR(SUMPRODUCT((Tableau2[Code barre]=G105)*(Tableau2[Box]=Listes!$C$3)*(Tableau2[Comp]=Listes!$A$3)*Tableau2[Entrées]),"")</f>
        <v>0</v>
      </c>
      <c r="I105" s="87">
        <f>+I42</f>
        <v>0</v>
      </c>
      <c r="J105" s="88">
        <f>IFERROR(SUMPRODUCT((Tableau2[Code barre]=I105)*(Tableau2[Box]=Listes!$C$4)*(Tableau2[Comp]=Listes!$A$3)*Tableau2[Entrées]),"")</f>
        <v>0</v>
      </c>
      <c r="K105" s="87" t="str">
        <f>+K42</f>
        <v>40 28 856 0809</v>
      </c>
      <c r="L105" s="88">
        <f>IFERROR(SUMPRODUCT((Tableau2[Code barre]=K105)*(Tableau2[Box]=Listes!$C$5)*(Tableau2[Comp]=Listes!$A$3)*Tableau2[Entrées]),"")</f>
        <v>0</v>
      </c>
      <c r="M105" s="87" t="str">
        <f>+M42</f>
        <v>40 28 877 0032</v>
      </c>
      <c r="N105" s="88">
        <f>IFERROR(SUMPRODUCT((Tableau2[Code barre]=M105)*(Tableau2[Box]=Listes!$C$6)*(Tableau2[Comp]=Listes!$A$3)*Tableau2[Entrées]),"")</f>
        <v>0</v>
      </c>
      <c r="O105" s="87" t="str">
        <f>+O42</f>
        <v>40 28 871 0447</v>
      </c>
      <c r="P105" s="88">
        <f>IFERROR(SUMPRODUCT((Tableau2[Code barre]=O105)*(Tableau2[Box]=Listes!$C$7)*(Tableau2[Comp]=Listes!$A$3)*Tableau2[Entrées]),"")</f>
        <v>0</v>
      </c>
      <c r="Q105" s="87">
        <f>+Q42</f>
        <v>0</v>
      </c>
      <c r="R105" s="88">
        <f>IFERROR(SUMPRODUCT((Tableau2[Code barre]=Q105)*(Tableau2[Box]=Listes!$C$8)*(Tableau2[Comp]=Listes!$A$3)*Tableau2[Entrées]),"")</f>
        <v>0</v>
      </c>
      <c r="S105" s="87">
        <f>+S42</f>
        <v>0</v>
      </c>
      <c r="T105" s="88">
        <f>IFERROR(SUMPRODUCT((Tableau2[Code barre]=S105)*(Tableau2[Box]=Listes!$C$9)*(Tableau2[Comp]=Listes!$A$3)*Tableau2[Entrées]),"")</f>
        <v>0</v>
      </c>
      <c r="U105" s="87">
        <f>+U42</f>
        <v>0</v>
      </c>
      <c r="V105" s="88">
        <f>IFERROR(SUMPRODUCT((Tableau2[Code barre]=U105)*(Tableau2[Box]=Listes!$C$10)*(Tableau2[Comp]=Listes!$A$3)*Tableau2[Entrées]),"")</f>
        <v>0</v>
      </c>
      <c r="W105" s="87">
        <f>+W42</f>
        <v>0</v>
      </c>
      <c r="X105" s="88">
        <f>IFERROR(SUMPRODUCT((Tableau2[Code barre]=W105)*(Tableau2[Box]=Listes!$C$11)*(Tableau2[Comp]=Listes!$A$3)*Tableau2[Entrées]),"")</f>
        <v>0</v>
      </c>
      <c r="Y105" s="87">
        <f>+Y42</f>
        <v>0</v>
      </c>
      <c r="Z105" s="88">
        <f>IFERROR(SUMPRODUCT((Tableau2[Code barre]=Y105)*(Tableau2[Box]=Listes!$C$12)*(Tableau2[Comp]=Listes!$A$3)*Tableau2[Entrées]),"")</f>
        <v>0</v>
      </c>
      <c r="AA105" s="87">
        <f>+AA42</f>
        <v>0</v>
      </c>
      <c r="AB105" s="88">
        <f>IFERROR(SUMPRODUCT((Tableau2[Code barre]=AA105)*(Tableau2[Box]=Listes!$C$13)*(Tableau2[Comp]=Listes!$A$3)*Tableau2[Entrées]),"")</f>
        <v>0</v>
      </c>
      <c r="AC105" s="87">
        <f>+AC42</f>
        <v>0</v>
      </c>
      <c r="AD105" s="88">
        <f>IFERROR(SUMPRODUCT((Tableau2[Code barre]=AC105)*(Tableau2[Box]=Listes!$C$14)*(Tableau2[Comp]=Listes!$A$3)*Tableau2[Entrées]),"")</f>
        <v>0</v>
      </c>
    </row>
    <row r="106" spans="1:30" ht="17.399999999999999" customHeight="1" x14ac:dyDescent="0.3">
      <c r="A106" s="69"/>
      <c r="B106" s="86"/>
      <c r="C106" s="87">
        <f>+C43</f>
        <v>0</v>
      </c>
      <c r="D106" s="88">
        <f>IFERROR(SUMPRODUCT((Tableau2[Code barre]=C106)*(Tableau2[Box]=Listes!$C$1)*(Tableau2[Comp]=Listes!$A$3)*Tableau2[Entrées]),"")</f>
        <v>0</v>
      </c>
      <c r="E106" s="87">
        <f>+E43</f>
        <v>0</v>
      </c>
      <c r="F106" s="88">
        <f>IFERROR(SUMPRODUCT((Tableau2[Code barre]=E106)*(Tableau2[Box]=Listes!$C$2)*(Tableau2[Comp]=Listes!$A$3)*Tableau2[Entrées]),"")</f>
        <v>0</v>
      </c>
      <c r="G106" s="87" t="str">
        <f>+G43</f>
        <v>40 17 954 1871</v>
      </c>
      <c r="H106" s="88">
        <f>IFERROR(SUMPRODUCT((Tableau2[Code barre]=G106)*(Tableau2[Box]=Listes!$C$3)*(Tableau2[Comp]=Listes!$A$3)*Tableau2[Entrées]),"")</f>
        <v>0</v>
      </c>
      <c r="I106" s="87">
        <f>+I43</f>
        <v>0</v>
      </c>
      <c r="J106" s="88">
        <f>IFERROR(SUMPRODUCT((Tableau2[Code barre]=I106)*(Tableau2[Box]=Listes!$C$4)*(Tableau2[Comp]=Listes!$A$3)*Tableau2[Entrées]),"")</f>
        <v>0</v>
      </c>
      <c r="K106" s="87" t="str">
        <f>+K43</f>
        <v>40 28 971 0218</v>
      </c>
      <c r="L106" s="88">
        <f>IFERROR(SUMPRODUCT((Tableau2[Code barre]=K106)*(Tableau2[Box]=Listes!$C$5)*(Tableau2[Comp]=Listes!$A$3)*Tableau2[Entrées]),"")</f>
        <v>0</v>
      </c>
      <c r="M106" s="87" t="str">
        <f>+M43</f>
        <v>40 28 959 0726</v>
      </c>
      <c r="N106" s="88">
        <f>IFERROR(SUMPRODUCT((Tableau2[Code barre]=M106)*(Tableau2[Box]=Listes!$C$6)*(Tableau2[Comp]=Listes!$A$3)*Tableau2[Entrées]),"")</f>
        <v>0</v>
      </c>
      <c r="O106" s="87" t="str">
        <f>+O43</f>
        <v>40 28 954 3275</v>
      </c>
      <c r="P106" s="88">
        <f>IFERROR(SUMPRODUCT((Tableau2[Code barre]=O106)*(Tableau2[Box]=Listes!$C$7)*(Tableau2[Comp]=Listes!$A$3)*Tableau2[Entrées]),"")</f>
        <v>0</v>
      </c>
      <c r="Q106" s="87">
        <f>+Q43</f>
        <v>0</v>
      </c>
      <c r="R106" s="88">
        <f>IFERROR(SUMPRODUCT((Tableau2[Code barre]=Q106)*(Tableau2[Box]=Listes!$C$8)*(Tableau2[Comp]=Listes!$A$3)*Tableau2[Entrées]),"")</f>
        <v>0</v>
      </c>
      <c r="S106" s="87">
        <f>+S43</f>
        <v>0</v>
      </c>
      <c r="T106" s="88">
        <f>IFERROR(SUMPRODUCT((Tableau2[Code barre]=S106)*(Tableau2[Box]=Listes!$C$9)*(Tableau2[Comp]=Listes!$A$3)*Tableau2[Entrées]),"")</f>
        <v>0</v>
      </c>
      <c r="U106" s="87">
        <f>+U43</f>
        <v>0</v>
      </c>
      <c r="V106" s="88">
        <f>IFERROR(SUMPRODUCT((Tableau2[Code barre]=U106)*(Tableau2[Box]=Listes!$C$10)*(Tableau2[Comp]=Listes!$A$3)*Tableau2[Entrées]),"")</f>
        <v>0</v>
      </c>
      <c r="W106" s="87">
        <f>+W43</f>
        <v>0</v>
      </c>
      <c r="X106" s="88">
        <f>IFERROR(SUMPRODUCT((Tableau2[Code barre]=W106)*(Tableau2[Box]=Listes!$C$11)*(Tableau2[Comp]=Listes!$A$3)*Tableau2[Entrées]),"")</f>
        <v>0</v>
      </c>
      <c r="Y106" s="87">
        <f>+Y43</f>
        <v>0</v>
      </c>
      <c r="Z106" s="88">
        <f>IFERROR(SUMPRODUCT((Tableau2[Code barre]=Y106)*(Tableau2[Box]=Listes!$C$12)*(Tableau2[Comp]=Listes!$A$3)*Tableau2[Entrées]),"")</f>
        <v>0</v>
      </c>
      <c r="AA106" s="87">
        <f>+AA43</f>
        <v>0</v>
      </c>
      <c r="AB106" s="88">
        <f>IFERROR(SUMPRODUCT((Tableau2[Code barre]=AA106)*(Tableau2[Box]=Listes!$C$13)*(Tableau2[Comp]=Listes!$A$3)*Tableau2[Entrées]),"")</f>
        <v>0</v>
      </c>
      <c r="AC106" s="87">
        <f>+AC43</f>
        <v>0</v>
      </c>
      <c r="AD106" s="88">
        <f>IFERROR(SUMPRODUCT((Tableau2[Code barre]=AC106)*(Tableau2[Box]=Listes!$C$14)*(Tableau2[Comp]=Listes!$A$3)*Tableau2[Entrées]),"")</f>
        <v>0</v>
      </c>
    </row>
    <row r="107" spans="1:30" ht="17.399999999999999" customHeight="1" x14ac:dyDescent="0.3">
      <c r="A107" s="69"/>
      <c r="B107" s="90"/>
      <c r="C107" s="87">
        <f>+C44</f>
        <v>0</v>
      </c>
      <c r="D107" s="88">
        <f>IFERROR(SUMPRODUCT((Tableau2[Code barre]=C107)*(Tableau2[Box]=Listes!$C$1)*(Tableau2[Comp]=Listes!$A$3)*Tableau2[Entrées]),"")</f>
        <v>0</v>
      </c>
      <c r="E107" s="87">
        <f>+E44</f>
        <v>0</v>
      </c>
      <c r="F107" s="88">
        <f>IFERROR(SUMPRODUCT((Tableau2[Code barre]=E107)*(Tableau2[Box]=Listes!$C$2)*(Tableau2[Comp]=Listes!$A$3)*Tableau2[Entrées]),"")</f>
        <v>0</v>
      </c>
      <c r="G107" s="87" t="str">
        <f>+G44</f>
        <v>40 17 821 0220</v>
      </c>
      <c r="H107" s="88">
        <f>IFERROR(SUMPRODUCT((Tableau2[Code barre]=G107)*(Tableau2[Box]=Listes!$C$3)*(Tableau2[Comp]=Listes!$A$3)*Tableau2[Entrées]),"")</f>
        <v>0</v>
      </c>
      <c r="I107" s="87">
        <f>+I44</f>
        <v>0</v>
      </c>
      <c r="J107" s="88">
        <f>IFERROR(SUMPRODUCT((Tableau2[Code barre]=I107)*(Tableau2[Box]=Listes!$C$4)*(Tableau2[Comp]=Listes!$A$3)*Tableau2[Entrées]),"")</f>
        <v>0</v>
      </c>
      <c r="K107" s="87">
        <f>+K44</f>
        <v>0</v>
      </c>
      <c r="L107" s="88">
        <f>IFERROR(SUMPRODUCT((Tableau2[Code barre]=K107)*(Tableau2[Box]=Listes!$C$5)*(Tableau2[Comp]=Listes!$A$3)*Tableau2[Entrées]),"")</f>
        <v>0</v>
      </c>
      <c r="M107" s="87" t="str">
        <f>+M44</f>
        <v>40 28 013 0388</v>
      </c>
      <c r="N107" s="88">
        <f>IFERROR(SUMPRODUCT((Tableau2[Code barre]=M107)*(Tableau2[Box]=Listes!$C$6)*(Tableau2[Comp]=Listes!$A$3)*Tableau2[Entrées]),"")</f>
        <v>0</v>
      </c>
      <c r="O107" s="87" t="str">
        <f>+O44</f>
        <v>40 28 971 0420</v>
      </c>
      <c r="P107" s="88">
        <f>IFERROR(SUMPRODUCT((Tableau2[Code barre]=O107)*(Tableau2[Box]=Listes!$C$7)*(Tableau2[Comp]=Listes!$A$3)*Tableau2[Entrées]),"")</f>
        <v>0</v>
      </c>
      <c r="Q107" s="87">
        <f>+Q44</f>
        <v>0</v>
      </c>
      <c r="R107" s="88">
        <f>IFERROR(SUMPRODUCT((Tableau2[Code barre]=Q107)*(Tableau2[Box]=Listes!$C$8)*(Tableau2[Comp]=Listes!$A$3)*Tableau2[Entrées]),"")</f>
        <v>0</v>
      </c>
      <c r="S107" s="87">
        <f>+S44</f>
        <v>0</v>
      </c>
      <c r="T107" s="88">
        <f>IFERROR(SUMPRODUCT((Tableau2[Code barre]=S107)*(Tableau2[Box]=Listes!$C$9)*(Tableau2[Comp]=Listes!$A$3)*Tableau2[Entrées]),"")</f>
        <v>0</v>
      </c>
      <c r="U107" s="87">
        <f>+U44</f>
        <v>0</v>
      </c>
      <c r="V107" s="88">
        <f>IFERROR(SUMPRODUCT((Tableau2[Code barre]=U107)*(Tableau2[Box]=Listes!$C$10)*(Tableau2[Comp]=Listes!$A$3)*Tableau2[Entrées]),"")</f>
        <v>0</v>
      </c>
      <c r="W107" s="87">
        <f>+W44</f>
        <v>0</v>
      </c>
      <c r="X107" s="88">
        <f>IFERROR(SUMPRODUCT((Tableau2[Code barre]=W107)*(Tableau2[Box]=Listes!$C$11)*(Tableau2[Comp]=Listes!$A$3)*Tableau2[Entrées]),"")</f>
        <v>0</v>
      </c>
      <c r="Y107" s="87">
        <f>+Y44</f>
        <v>0</v>
      </c>
      <c r="Z107" s="88">
        <f>IFERROR(SUMPRODUCT((Tableau2[Code barre]=Y107)*(Tableau2[Box]=Listes!$C$12)*(Tableau2[Comp]=Listes!$A$3)*Tableau2[Entrées]),"")</f>
        <v>0</v>
      </c>
      <c r="AA107" s="87">
        <f>+AA44</f>
        <v>0</v>
      </c>
      <c r="AB107" s="88">
        <f>IFERROR(SUMPRODUCT((Tableau2[Code barre]=AA107)*(Tableau2[Box]=Listes!$C$13)*(Tableau2[Comp]=Listes!$A$3)*Tableau2[Entrées]),"")</f>
        <v>0</v>
      </c>
      <c r="AC107" s="87">
        <f>+AC44</f>
        <v>0</v>
      </c>
      <c r="AD107" s="88">
        <f>IFERROR(SUMPRODUCT((Tableau2[Code barre]=AC107)*(Tableau2[Box]=Listes!$C$14)*(Tableau2[Comp]=Listes!$A$3)*Tableau2[Entrées]),"")</f>
        <v>0</v>
      </c>
    </row>
    <row r="108" spans="1:30" x14ac:dyDescent="0.3">
      <c r="A108" s="69"/>
      <c r="B108" s="22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64"/>
      <c r="W108" s="65"/>
      <c r="X108" s="65"/>
      <c r="Y108" s="65"/>
      <c r="Z108" s="65"/>
      <c r="AA108" s="65"/>
      <c r="AB108" s="65"/>
      <c r="AC108" s="65"/>
      <c r="AD108" s="65"/>
    </row>
    <row r="109" spans="1:30" x14ac:dyDescent="0.3">
      <c r="A109" s="69"/>
      <c r="B109" s="60" t="s">
        <v>17</v>
      </c>
      <c r="C109" s="3" t="str">
        <f>+C47</f>
        <v>40 17 921 0094</v>
      </c>
      <c r="D109" s="41">
        <f>IFERROR(SUMPRODUCT((Tableau2[Code barre]=C109)*(Tableau2[Box]=Listes!$C$1)*(Tableau2[Comp]=Listes!$A$4)*Tableau2[Entrées]),"")</f>
        <v>0</v>
      </c>
      <c r="E109" s="3" t="str">
        <f>+E47</f>
        <v>40 17 821 0192</v>
      </c>
      <c r="F109" s="41">
        <f>IFERROR(SUMPRODUCT((Tableau2[Code barre]=E109)*(Tableau2[Box]=Listes!$C$2)*(Tableau2[Comp]=Listes!$A$4)*Tableau2[Entrées]),"")</f>
        <v>0</v>
      </c>
      <c r="G109" s="3" t="str">
        <f>+G47</f>
        <v>40 17 954 1837</v>
      </c>
      <c r="H109" s="3">
        <f>IFERROR(SUMPRODUCT((Tableau2[Code barre]=G109)*(Tableau2[Box]=Listes!$C$3)*(Tableau2[Comp]=Listes!$A$4)*Tableau2[Entrées]),"")</f>
        <v>0</v>
      </c>
      <c r="I109" s="3">
        <f>+I47</f>
        <v>0</v>
      </c>
      <c r="J109" s="3">
        <f>IFERROR(SUMPRODUCT((Tableau2[Code barre]=I109)*(Tableau2[Box]=Listes!$C$4)*(Tableau2[Comp]=Listes!$A$4)*Tableau2[Entrées]),"")</f>
        <v>0</v>
      </c>
      <c r="K109" s="3" t="str">
        <f>+K47</f>
        <v>40 28 810  1279</v>
      </c>
      <c r="L109" s="3">
        <f>IFERROR(SUMPRODUCT((Tableau2[Code barre]=K109)*(Tableau2[Box]=Listes!$C$5)*(Tableau2[Comp]=Listes!$A$4)*Tableau2[Entrées]),"")</f>
        <v>0</v>
      </c>
      <c r="M109" s="3" t="str">
        <f>+M47</f>
        <v>40 28 857 0444</v>
      </c>
      <c r="N109" s="3">
        <f>IFERROR(SUMPRODUCT((Tableau2[Code barre]=M109)*(Tableau2[Box]=Listes!$C$6)*(Tableau2[Comp]=Listes!$A$4)*Tableau2[Entrées]),"")</f>
        <v>0</v>
      </c>
      <c r="O109" s="3" t="str">
        <f>+O47</f>
        <v>40 28 871 0453</v>
      </c>
      <c r="P109" s="3">
        <f>IFERROR(SUMPRODUCT((Tableau2[Code barre]=O109)*(Tableau2[Box]=Listes!$C$7)*(Tableau2[Comp]=Listes!$A$4)*Tableau2[Entrées]),"")</f>
        <v>0</v>
      </c>
      <c r="Q109" s="3">
        <f>+Q47</f>
        <v>0</v>
      </c>
      <c r="R109" s="3">
        <f>IFERROR(SUMPRODUCT((Tableau2[Code barre]=Q109)*(Tableau2[Box]=Listes!$C$8)*(Tableau2[Comp]=Listes!$A$4)*Tableau2[Entrées]),"")</f>
        <v>0</v>
      </c>
      <c r="S109" s="3">
        <f>+S47</f>
        <v>0</v>
      </c>
      <c r="T109" s="3">
        <f>IFERROR(SUMPRODUCT((Tableau2[Code barre]=S109)*(Tableau2[Box]=Listes!$C$9)*(Tableau2[Comp]=Listes!$A$4)*Tableau2[Entrées]),"")</f>
        <v>0</v>
      </c>
      <c r="U109" s="3">
        <f>+U47</f>
        <v>0</v>
      </c>
      <c r="V109" s="3">
        <f>IFERROR(SUMPRODUCT((Tableau2[Code barre]=U109)*(Tableau2[Box]=Listes!$C$10)*(Tableau2[Comp]=Listes!$A$4)*Tableau2[Entrées]),"")</f>
        <v>0</v>
      </c>
      <c r="W109" s="3">
        <f>+W47</f>
        <v>0</v>
      </c>
      <c r="X109" s="3">
        <f>IFERROR(SUMPRODUCT((Tableau2[Code barre]=W109)*(Tableau2[Box]=Listes!$C$11)*(Tableau2[Comp]=Listes!$A$4)*Tableau2[Entrées]),"")</f>
        <v>0</v>
      </c>
      <c r="Y109" s="3">
        <f>+Y47</f>
        <v>0</v>
      </c>
      <c r="Z109" s="3">
        <f>IFERROR(SUMPRODUCT((Tableau2[Code barre]=Y109)*(Tableau2[Box]=Listes!$C$12)*(Tableau2[Comp]=Listes!$A$4)*Tableau2[Entrées]),"")</f>
        <v>0</v>
      </c>
      <c r="AA109" s="3">
        <f>+AA47</f>
        <v>0</v>
      </c>
      <c r="AB109" s="3">
        <f>IFERROR(SUMPRODUCT((Tableau2[Code barre]=AA109)*(Tableau2[Box]=Listes!$C$13)*(Tableau2[Comp]=Listes!$A$4)*Tableau2[Entrées]),"")</f>
        <v>0</v>
      </c>
      <c r="AC109" s="3">
        <f>+AC47</f>
        <v>0</v>
      </c>
      <c r="AD109" s="3">
        <f>IFERROR(SUMPRODUCT((Tableau2[Code barre]=AC109)*(Tableau2[Box]=Listes!$C$14)*(Tableau2[Comp]=Listes!$A$4)*Tableau2[Entrées]),"")</f>
        <v>0</v>
      </c>
    </row>
    <row r="110" spans="1:30" x14ac:dyDescent="0.3">
      <c r="A110" s="69"/>
      <c r="B110" s="61"/>
      <c r="C110" s="3" t="str">
        <f>+C48</f>
        <v>40 17 921 0093</v>
      </c>
      <c r="D110" s="41">
        <f>IFERROR(SUMPRODUCT((Tableau2[Code barre]=C110)*(Tableau2[Box]=Listes!$C$1)*(Tableau2[Comp]=Listes!$A$4)*Tableau2[Entrées]),"")</f>
        <v>0</v>
      </c>
      <c r="E110" s="3" t="str">
        <f>+E48</f>
        <v>40 17 821 0199</v>
      </c>
      <c r="F110" s="41">
        <f>IFERROR(SUMPRODUCT((Tableau2[Code barre]=E110)*(Tableau2[Box]=Listes!$C$2)*(Tableau2[Comp]=Listes!$A$4)*Tableau2[Entrées]),"")</f>
        <v>0</v>
      </c>
      <c r="G110" s="3" t="str">
        <f>+G48</f>
        <v>40 17 954 18 94</v>
      </c>
      <c r="H110" s="3">
        <f>IFERROR(SUMPRODUCT((Tableau2[Code barre]=G110)*(Tableau2[Box]=Listes!$C$3)*(Tableau2[Comp]=Listes!$A$4)*Tableau2[Entrées]),"")</f>
        <v>0</v>
      </c>
      <c r="I110" s="3">
        <f>+I48</f>
        <v>0</v>
      </c>
      <c r="J110" s="3">
        <f>IFERROR(SUMPRODUCT((Tableau2[Code barre]=I110)*(Tableau2[Box]=Listes!$C$4)*(Tableau2[Comp]=Listes!$A$4)*Tableau2[Entrées]),"")</f>
        <v>0</v>
      </c>
      <c r="K110" s="3" t="str">
        <f>+K48</f>
        <v>40 28 975 0093</v>
      </c>
      <c r="L110" s="3">
        <f>IFERROR(SUMPRODUCT((Tableau2[Code barre]=K110)*(Tableau2[Box]=Listes!$C$5)*(Tableau2[Comp]=Listes!$A$4)*Tableau2[Entrées]),"")</f>
        <v>0</v>
      </c>
      <c r="M110" s="3" t="str">
        <f>+M48</f>
        <v>40 28 857 0427</v>
      </c>
      <c r="N110" s="3">
        <f>IFERROR(SUMPRODUCT((Tableau2[Code barre]=M110)*(Tableau2[Box]=Listes!$C$6)*(Tableau2[Comp]=Listes!$A$4)*Tableau2[Entrées]),"")</f>
        <v>0</v>
      </c>
      <c r="O110" s="3">
        <f>+O48</f>
        <v>0</v>
      </c>
      <c r="P110" s="3">
        <f>IFERROR(SUMPRODUCT((Tableau2[Code barre]=O110)*(Tableau2[Box]=Listes!$C$7)*(Tableau2[Comp]=Listes!$A$4)*Tableau2[Entrées]),"")</f>
        <v>0</v>
      </c>
      <c r="Q110" s="3">
        <f>+Q48</f>
        <v>0</v>
      </c>
      <c r="R110" s="3">
        <f>IFERROR(SUMPRODUCT((Tableau2[Code barre]=Q110)*(Tableau2[Box]=Listes!$C$8)*(Tableau2[Comp]=Listes!$A$4)*Tableau2[Entrées]),"")</f>
        <v>0</v>
      </c>
      <c r="S110" s="3">
        <f>+S48</f>
        <v>0</v>
      </c>
      <c r="T110" s="3">
        <f>IFERROR(SUMPRODUCT((Tableau2[Code barre]=S110)*(Tableau2[Box]=Listes!$C$9)*(Tableau2[Comp]=Listes!$A$4)*Tableau2[Entrées]),"")</f>
        <v>0</v>
      </c>
      <c r="U110" s="3">
        <f>+U48</f>
        <v>0</v>
      </c>
      <c r="V110" s="3">
        <f>IFERROR(SUMPRODUCT((Tableau2[Code barre]=U110)*(Tableau2[Box]=Listes!$C$10)*(Tableau2[Comp]=Listes!$A$4)*Tableau2[Entrées]),"")</f>
        <v>0</v>
      </c>
      <c r="W110" s="3">
        <f>+W48</f>
        <v>0</v>
      </c>
      <c r="X110" s="3">
        <f>IFERROR(SUMPRODUCT((Tableau2[Code barre]=W110)*(Tableau2[Box]=Listes!$C$11)*(Tableau2[Comp]=Listes!$A$4)*Tableau2[Entrées]),"")</f>
        <v>0</v>
      </c>
      <c r="Y110" s="3">
        <f>+Y48</f>
        <v>0</v>
      </c>
      <c r="Z110" s="3">
        <f>IFERROR(SUMPRODUCT((Tableau2[Code barre]=Y110)*(Tableau2[Box]=Listes!$C$12)*(Tableau2[Comp]=Listes!$A$4)*Tableau2[Entrées]),"")</f>
        <v>0</v>
      </c>
      <c r="AA110" s="3">
        <f>+AA48</f>
        <v>0</v>
      </c>
      <c r="AB110" s="3">
        <f>IFERROR(SUMPRODUCT((Tableau2[Code barre]=AA110)*(Tableau2[Box]=Listes!$C$13)*(Tableau2[Comp]=Listes!$A$4)*Tableau2[Entrées]),"")</f>
        <v>0</v>
      </c>
      <c r="AC110" s="3">
        <f>+AC48</f>
        <v>0</v>
      </c>
      <c r="AD110" s="3">
        <f>IFERROR(SUMPRODUCT((Tableau2[Code barre]=AC110)*(Tableau2[Box]=Listes!$C$14)*(Tableau2[Comp]=Listes!$A$4)*Tableau2[Entrées]),"")</f>
        <v>0</v>
      </c>
    </row>
    <row r="111" spans="1:30" x14ac:dyDescent="0.3">
      <c r="A111" s="69"/>
      <c r="B111" s="61"/>
      <c r="C111" s="3" t="str">
        <f>+C49</f>
        <v>40 17 921 0095</v>
      </c>
      <c r="D111" s="41">
        <f>IFERROR(SUMPRODUCT((Tableau2[Code barre]=C111)*(Tableau2[Box]=Listes!$C$1)*(Tableau2[Comp]=Listes!$A$4)*Tableau2[Entrées]),"")</f>
        <v>0</v>
      </c>
      <c r="E111" s="3" t="str">
        <f>+E49</f>
        <v>40 17 620 0102</v>
      </c>
      <c r="F111" s="41">
        <f>IFERROR(SUMPRODUCT((Tableau2[Code barre]=E111)*(Tableau2[Box]=Listes!$C$2)*(Tableau2[Comp]=Listes!$A$4)*Tableau2[Entrées]),"")</f>
        <v>0</v>
      </c>
      <c r="G111" s="3" t="str">
        <f>+G49</f>
        <v>40 17 954 1918</v>
      </c>
      <c r="H111" s="3">
        <f>IFERROR(SUMPRODUCT((Tableau2[Code barre]=G111)*(Tableau2[Box]=Listes!$C$3)*(Tableau2[Comp]=Listes!$A$4)*Tableau2[Entrées]),"")</f>
        <v>0</v>
      </c>
      <c r="I111" s="3">
        <f>+I49</f>
        <v>0</v>
      </c>
      <c r="J111" s="3">
        <f>IFERROR(SUMPRODUCT((Tableau2[Code barre]=I111)*(Tableau2[Box]=Listes!$C$4)*(Tableau2[Comp]=Listes!$A$4)*Tableau2[Entrées]),"")</f>
        <v>0</v>
      </c>
      <c r="K111" s="3" t="str">
        <f>+K49</f>
        <v>40 28 120 0274</v>
      </c>
      <c r="L111" s="3">
        <f>IFERROR(SUMPRODUCT((Tableau2[Code barre]=K111)*(Tableau2[Box]=Listes!$C$5)*(Tableau2[Comp]=Listes!$A$4)*Tableau2[Entrées]),"")</f>
        <v>0</v>
      </c>
      <c r="M111" s="3" t="str">
        <f>+M49</f>
        <v>40 28 849 0375</v>
      </c>
      <c r="N111" s="3">
        <f>IFERROR(SUMPRODUCT((Tableau2[Code barre]=M111)*(Tableau2[Box]=Listes!$C$6)*(Tableau2[Comp]=Listes!$A$4)*Tableau2[Entrées]),"")</f>
        <v>0</v>
      </c>
      <c r="O111" s="3">
        <f>+O49</f>
        <v>0</v>
      </c>
      <c r="P111" s="3">
        <f>IFERROR(SUMPRODUCT((Tableau2[Code barre]=O111)*(Tableau2[Box]=Listes!$C$7)*(Tableau2[Comp]=Listes!$A$4)*Tableau2[Entrées]),"")</f>
        <v>0</v>
      </c>
      <c r="Q111" s="3">
        <f>+Q49</f>
        <v>0</v>
      </c>
      <c r="R111" s="3">
        <f>IFERROR(SUMPRODUCT((Tableau2[Code barre]=Q111)*(Tableau2[Box]=Listes!$C$8)*(Tableau2[Comp]=Listes!$A$4)*Tableau2[Entrées]),"")</f>
        <v>0</v>
      </c>
      <c r="S111" s="3">
        <f>+S49</f>
        <v>0</v>
      </c>
      <c r="T111" s="3">
        <f>IFERROR(SUMPRODUCT((Tableau2[Code barre]=S111)*(Tableau2[Box]=Listes!$C$9)*(Tableau2[Comp]=Listes!$A$4)*Tableau2[Entrées]),"")</f>
        <v>0</v>
      </c>
      <c r="U111" s="3">
        <f>+U49</f>
        <v>0</v>
      </c>
      <c r="V111" s="3">
        <f>IFERROR(SUMPRODUCT((Tableau2[Code barre]=U111)*(Tableau2[Box]=Listes!$C$10)*(Tableau2[Comp]=Listes!$A$4)*Tableau2[Entrées]),"")</f>
        <v>0</v>
      </c>
      <c r="W111" s="3">
        <f>+W49</f>
        <v>0</v>
      </c>
      <c r="X111" s="3">
        <f>IFERROR(SUMPRODUCT((Tableau2[Code barre]=W111)*(Tableau2[Box]=Listes!$C$11)*(Tableau2[Comp]=Listes!$A$4)*Tableau2[Entrées]),"")</f>
        <v>0</v>
      </c>
      <c r="Y111" s="3">
        <f>+Y49</f>
        <v>0</v>
      </c>
      <c r="Z111" s="3">
        <f>IFERROR(SUMPRODUCT((Tableau2[Code barre]=Y111)*(Tableau2[Box]=Listes!$C$12)*(Tableau2[Comp]=Listes!$A$4)*Tableau2[Entrées]),"")</f>
        <v>0</v>
      </c>
      <c r="AA111" s="3">
        <f>+AA49</f>
        <v>0</v>
      </c>
      <c r="AB111" s="3">
        <f>IFERROR(SUMPRODUCT((Tableau2[Code barre]=AA111)*(Tableau2[Box]=Listes!$C$13)*(Tableau2[Comp]=Listes!$A$4)*Tableau2[Entrées]),"")</f>
        <v>0</v>
      </c>
      <c r="AC111" s="3">
        <f>+AC49</f>
        <v>0</v>
      </c>
      <c r="AD111" s="3">
        <f>IFERROR(SUMPRODUCT((Tableau2[Code barre]=AC111)*(Tableau2[Box]=Listes!$C$14)*(Tableau2[Comp]=Listes!$A$4)*Tableau2[Entrées]),"")</f>
        <v>0</v>
      </c>
    </row>
    <row r="112" spans="1:30" x14ac:dyDescent="0.3">
      <c r="A112" s="69"/>
      <c r="B112" s="61"/>
      <c r="C112" s="3" t="str">
        <f>+C50</f>
        <v>40 17 921 0097</v>
      </c>
      <c r="D112" s="41">
        <f>IFERROR(SUMPRODUCT((Tableau2[Code barre]=C112)*(Tableau2[Box]=Listes!$C$1)*(Tableau2[Comp]=Listes!$A$4)*Tableau2[Entrées]),"")</f>
        <v>0</v>
      </c>
      <c r="E112" s="3" t="str">
        <f>+E50</f>
        <v>40 17 821 0271</v>
      </c>
      <c r="F112" s="41">
        <f>IFERROR(SUMPRODUCT((Tableau2[Code barre]=E112)*(Tableau2[Box]=Listes!$C$2)*(Tableau2[Comp]=Listes!$A$4)*Tableau2[Entrées]),"")</f>
        <v>0</v>
      </c>
      <c r="G112" s="3" t="str">
        <f>+G50</f>
        <v>40 17 954 1920</v>
      </c>
      <c r="H112" s="3">
        <f>IFERROR(SUMPRODUCT((Tableau2[Code barre]=G112)*(Tableau2[Box]=Listes!$C$3)*(Tableau2[Comp]=Listes!$A$4)*Tableau2[Entrées]),"")</f>
        <v>0</v>
      </c>
      <c r="I112" s="3">
        <f>+I50</f>
        <v>0</v>
      </c>
      <c r="J112" s="3">
        <f>IFERROR(SUMPRODUCT((Tableau2[Code barre]=I112)*(Tableau2[Box]=Listes!$C$4)*(Tableau2[Comp]=Listes!$A$4)*Tableau2[Entrées]),"")</f>
        <v>0</v>
      </c>
      <c r="K112" s="3" t="str">
        <f>+K50</f>
        <v>40 28 120 0190</v>
      </c>
      <c r="L112" s="3">
        <f>IFERROR(SUMPRODUCT((Tableau2[Code barre]=K112)*(Tableau2[Box]=Listes!$C$5)*(Tableau2[Comp]=Listes!$A$4)*Tableau2[Entrées]),"")</f>
        <v>0</v>
      </c>
      <c r="M112" s="3" t="str">
        <f>+M50</f>
        <v>40 28 848 0090</v>
      </c>
      <c r="N112" s="3">
        <f>IFERROR(SUMPRODUCT((Tableau2[Code barre]=M112)*(Tableau2[Box]=Listes!$C$6)*(Tableau2[Comp]=Listes!$A$4)*Tableau2[Entrées]),"")</f>
        <v>0</v>
      </c>
      <c r="O112" s="3">
        <f>+O50</f>
        <v>0</v>
      </c>
      <c r="P112" s="3">
        <f>IFERROR(SUMPRODUCT((Tableau2[Code barre]=O112)*(Tableau2[Box]=Listes!$C$7)*(Tableau2[Comp]=Listes!$A$4)*Tableau2[Entrées]),"")</f>
        <v>0</v>
      </c>
      <c r="Q112" s="3">
        <f>+Q50</f>
        <v>0</v>
      </c>
      <c r="R112" s="3">
        <f>IFERROR(SUMPRODUCT((Tableau2[Code barre]=Q112)*(Tableau2[Box]=Listes!$C$8)*(Tableau2[Comp]=Listes!$A$4)*Tableau2[Entrées]),"")</f>
        <v>0</v>
      </c>
      <c r="S112" s="3">
        <f>+S50</f>
        <v>0</v>
      </c>
      <c r="T112" s="3">
        <f>IFERROR(SUMPRODUCT((Tableau2[Code barre]=S112)*(Tableau2[Box]=Listes!$C$9)*(Tableau2[Comp]=Listes!$A$4)*Tableau2[Entrées]),"")</f>
        <v>0</v>
      </c>
      <c r="U112" s="3">
        <f>+U50</f>
        <v>0</v>
      </c>
      <c r="V112" s="3">
        <f>IFERROR(SUMPRODUCT((Tableau2[Code barre]=U112)*(Tableau2[Box]=Listes!$C$10)*(Tableau2[Comp]=Listes!$A$4)*Tableau2[Entrées]),"")</f>
        <v>0</v>
      </c>
      <c r="W112" s="3">
        <f>+W50</f>
        <v>0</v>
      </c>
      <c r="X112" s="3">
        <f>IFERROR(SUMPRODUCT((Tableau2[Code barre]=W112)*(Tableau2[Box]=Listes!$C$11)*(Tableau2[Comp]=Listes!$A$4)*Tableau2[Entrées]),"")</f>
        <v>0</v>
      </c>
      <c r="Y112" s="3">
        <f>+Y50</f>
        <v>0</v>
      </c>
      <c r="Z112" s="3">
        <f>IFERROR(SUMPRODUCT((Tableau2[Code barre]=Y112)*(Tableau2[Box]=Listes!$C$12)*(Tableau2[Comp]=Listes!$A$4)*Tableau2[Entrées]),"")</f>
        <v>0</v>
      </c>
      <c r="AA112" s="3">
        <f>+AA50</f>
        <v>0</v>
      </c>
      <c r="AB112" s="3">
        <f>IFERROR(SUMPRODUCT((Tableau2[Code barre]=AA112)*(Tableau2[Box]=Listes!$C$13)*(Tableau2[Comp]=Listes!$A$4)*Tableau2[Entrées]),"")</f>
        <v>0</v>
      </c>
      <c r="AC112" s="3">
        <f>+AC50</f>
        <v>0</v>
      </c>
      <c r="AD112" s="3">
        <f>IFERROR(SUMPRODUCT((Tableau2[Code barre]=AC112)*(Tableau2[Box]=Listes!$C$14)*(Tableau2[Comp]=Listes!$A$4)*Tableau2[Entrées]),"")</f>
        <v>0</v>
      </c>
    </row>
    <row r="113" spans="1:30" x14ac:dyDescent="0.3">
      <c r="A113" s="69"/>
      <c r="B113" s="61"/>
      <c r="C113" s="3">
        <f>+C51</f>
        <v>0</v>
      </c>
      <c r="D113" s="41">
        <f>IFERROR(SUMPRODUCT((Tableau2[Code barre]=C113)*(Tableau2[Box]=Listes!$C$1)*(Tableau2[Comp]=Listes!$A$4)*Tableau2[Entrées]),"")</f>
        <v>0</v>
      </c>
      <c r="E113" s="3">
        <f>+E51</f>
        <v>0</v>
      </c>
      <c r="F113" s="41">
        <f>IFERROR(SUMPRODUCT((Tableau2[Code barre]=E113)*(Tableau2[Box]=Listes!$C$2)*(Tableau2[Comp]=Listes!$A$4)*Tableau2[Entrées]),"")</f>
        <v>0</v>
      </c>
      <c r="G113" s="3" t="str">
        <f>+G51</f>
        <v>40 17 954 0944</v>
      </c>
      <c r="H113" s="3">
        <f>IFERROR(SUMPRODUCT((Tableau2[Code barre]=G113)*(Tableau2[Box]=Listes!$C$3)*(Tableau2[Comp]=Listes!$A$4)*Tableau2[Entrées]),"")</f>
        <v>0</v>
      </c>
      <c r="I113" s="3">
        <f>+I51</f>
        <v>0</v>
      </c>
      <c r="J113" s="3">
        <f>IFERROR(SUMPRODUCT((Tableau2[Code barre]=I113)*(Tableau2[Box]=Listes!$C$4)*(Tableau2[Comp]=Listes!$A$4)*Tableau2[Entrées]),"")</f>
        <v>0</v>
      </c>
      <c r="K113" s="3" t="str">
        <f>+K51</f>
        <v>40 28 871 0449</v>
      </c>
      <c r="L113" s="3">
        <f>IFERROR(SUMPRODUCT((Tableau2[Code barre]=K113)*(Tableau2[Box]=Listes!$C$5)*(Tableau2[Comp]=Listes!$A$4)*Tableau2[Entrées]),"")</f>
        <v>0</v>
      </c>
      <c r="M113" s="3" t="str">
        <f>+M51</f>
        <v>40 28 959 0632</v>
      </c>
      <c r="N113" s="3">
        <f>IFERROR(SUMPRODUCT((Tableau2[Code barre]=M113)*(Tableau2[Box]=Listes!$C$6)*(Tableau2[Comp]=Listes!$A$4)*Tableau2[Entrées]),"")</f>
        <v>0</v>
      </c>
      <c r="O113" s="3">
        <f>+O51</f>
        <v>0</v>
      </c>
      <c r="P113" s="3">
        <f>IFERROR(SUMPRODUCT((Tableau2[Code barre]=O113)*(Tableau2[Box]=Listes!$C$7)*(Tableau2[Comp]=Listes!$A$4)*Tableau2[Entrées]),"")</f>
        <v>0</v>
      </c>
      <c r="Q113" s="3">
        <f>+Q51</f>
        <v>0</v>
      </c>
      <c r="R113" s="3">
        <f>IFERROR(SUMPRODUCT((Tableau2[Code barre]=Q113)*(Tableau2[Box]=Listes!$C$8)*(Tableau2[Comp]=Listes!$A$4)*Tableau2[Entrées]),"")</f>
        <v>0</v>
      </c>
      <c r="S113" s="3">
        <f>+S51</f>
        <v>0</v>
      </c>
      <c r="T113" s="3">
        <f>IFERROR(SUMPRODUCT((Tableau2[Code barre]=S113)*(Tableau2[Box]=Listes!$C$9)*(Tableau2[Comp]=Listes!$A$4)*Tableau2[Entrées]),"")</f>
        <v>0</v>
      </c>
      <c r="U113" s="3">
        <f>+U51</f>
        <v>0</v>
      </c>
      <c r="V113" s="3">
        <f>IFERROR(SUMPRODUCT((Tableau2[Code barre]=U113)*(Tableau2[Box]=Listes!$C$10)*(Tableau2[Comp]=Listes!$A$4)*Tableau2[Entrées]),"")</f>
        <v>0</v>
      </c>
      <c r="W113" s="3">
        <f>+W51</f>
        <v>0</v>
      </c>
      <c r="X113" s="3">
        <f>IFERROR(SUMPRODUCT((Tableau2[Code barre]=W113)*(Tableau2[Box]=Listes!$C$11)*(Tableau2[Comp]=Listes!$A$4)*Tableau2[Entrées]),"")</f>
        <v>0</v>
      </c>
      <c r="Y113" s="3">
        <f>+Y51</f>
        <v>0</v>
      </c>
      <c r="Z113" s="3">
        <f>IFERROR(SUMPRODUCT((Tableau2[Code barre]=Y113)*(Tableau2[Box]=Listes!$C$12)*(Tableau2[Comp]=Listes!$A$4)*Tableau2[Entrées]),"")</f>
        <v>0</v>
      </c>
      <c r="AA113" s="3">
        <f>+AA51</f>
        <v>0</v>
      </c>
      <c r="AB113" s="3">
        <f>IFERROR(SUMPRODUCT((Tableau2[Code barre]=AA113)*(Tableau2[Box]=Listes!$C$13)*(Tableau2[Comp]=Listes!$A$4)*Tableau2[Entrées]),"")</f>
        <v>0</v>
      </c>
      <c r="AC113" s="3">
        <f>+AC51</f>
        <v>0</v>
      </c>
      <c r="AD113" s="3">
        <f>IFERROR(SUMPRODUCT((Tableau2[Code barre]=AC113)*(Tableau2[Box]=Listes!$C$14)*(Tableau2[Comp]=Listes!$A$4)*Tableau2[Entrées]),"")</f>
        <v>0</v>
      </c>
    </row>
    <row r="114" spans="1:30" x14ac:dyDescent="0.3">
      <c r="A114" s="69"/>
      <c r="B114" s="61"/>
      <c r="C114" s="3">
        <f>+C52</f>
        <v>0</v>
      </c>
      <c r="D114" s="41">
        <f>IFERROR(SUMPRODUCT((Tableau2[Code barre]=C114)*(Tableau2[Box]=Listes!$C$1)*(Tableau2[Comp]=Listes!$A$4)*Tableau2[Entrées]),"")</f>
        <v>0</v>
      </c>
      <c r="E114" s="3">
        <f>+E52</f>
        <v>0</v>
      </c>
      <c r="F114" s="41">
        <f>IFERROR(SUMPRODUCT((Tableau2[Code barre]=E114)*(Tableau2[Box]=Listes!$C$2)*(Tableau2[Comp]=Listes!$A$4)*Tableau2[Entrées]),"")</f>
        <v>0</v>
      </c>
      <c r="G114" s="3" t="str">
        <f>+G52</f>
        <v>40 17 848 0296</v>
      </c>
      <c r="H114" s="3">
        <f>IFERROR(SUMPRODUCT((Tableau2[Code barre]=G114)*(Tableau2[Box]=Listes!$C$3)*(Tableau2[Comp]=Listes!$A$4)*Tableau2[Entrées]),"")</f>
        <v>0</v>
      </c>
      <c r="I114" s="3">
        <f>+I52</f>
        <v>0</v>
      </c>
      <c r="J114" s="3">
        <f>IFERROR(SUMPRODUCT((Tableau2[Code barre]=I114)*(Tableau2[Box]=Listes!$C$4)*(Tableau2[Comp]=Listes!$A$4)*Tableau2[Entrées]),"")</f>
        <v>0</v>
      </c>
      <c r="K114" s="3" t="str">
        <f>+K52</f>
        <v>40 28 954 2070</v>
      </c>
      <c r="L114" s="3">
        <f>IFERROR(SUMPRODUCT((Tableau2[Code barre]=K114)*(Tableau2[Box]=Listes!$C$5)*(Tableau2[Comp]=Listes!$A$4)*Tableau2[Entrées]),"")</f>
        <v>0</v>
      </c>
      <c r="M114" s="3" t="str">
        <f>+M52</f>
        <v>40 28 849 0373</v>
      </c>
      <c r="N114" s="3">
        <f>IFERROR(SUMPRODUCT((Tableau2[Code barre]=M114)*(Tableau2[Box]=Listes!$C$6)*(Tableau2[Comp]=Listes!$A$4)*Tableau2[Entrées]),"")</f>
        <v>0</v>
      </c>
      <c r="O114" s="3">
        <f>+O52</f>
        <v>0</v>
      </c>
      <c r="P114" s="3">
        <f>IFERROR(SUMPRODUCT((Tableau2[Code barre]=O114)*(Tableau2[Box]=Listes!$C$7)*(Tableau2[Comp]=Listes!$A$4)*Tableau2[Entrées]),"")</f>
        <v>0</v>
      </c>
      <c r="Q114" s="3">
        <f>+Q52</f>
        <v>0</v>
      </c>
      <c r="R114" s="3">
        <f>IFERROR(SUMPRODUCT((Tableau2[Code barre]=Q114)*(Tableau2[Box]=Listes!$C$8)*(Tableau2[Comp]=Listes!$A$4)*Tableau2[Entrées]),"")</f>
        <v>0</v>
      </c>
      <c r="S114" s="3">
        <f>+S52</f>
        <v>0</v>
      </c>
      <c r="T114" s="3">
        <f>IFERROR(SUMPRODUCT((Tableau2[Code barre]=S114)*(Tableau2[Box]=Listes!$C$9)*(Tableau2[Comp]=Listes!$A$4)*Tableau2[Entrées]),"")</f>
        <v>0</v>
      </c>
      <c r="U114" s="3">
        <f>+U52</f>
        <v>0</v>
      </c>
      <c r="V114" s="3">
        <f>IFERROR(SUMPRODUCT((Tableau2[Code barre]=U114)*(Tableau2[Box]=Listes!$C$10)*(Tableau2[Comp]=Listes!$A$4)*Tableau2[Entrées]),"")</f>
        <v>0</v>
      </c>
      <c r="W114" s="3">
        <f>+W52</f>
        <v>0</v>
      </c>
      <c r="X114" s="3">
        <f>IFERROR(SUMPRODUCT((Tableau2[Code barre]=W114)*(Tableau2[Box]=Listes!$C$11)*(Tableau2[Comp]=Listes!$A$4)*Tableau2[Entrées]),"")</f>
        <v>0</v>
      </c>
      <c r="Y114" s="3">
        <f>+Y52</f>
        <v>0</v>
      </c>
      <c r="Z114" s="3">
        <f>IFERROR(SUMPRODUCT((Tableau2[Code barre]=Y114)*(Tableau2[Box]=Listes!$C$12)*(Tableau2[Comp]=Listes!$A$4)*Tableau2[Entrées]),"")</f>
        <v>0</v>
      </c>
      <c r="AA114" s="3">
        <f>+AA52</f>
        <v>0</v>
      </c>
      <c r="AB114" s="3">
        <f>IFERROR(SUMPRODUCT((Tableau2[Code barre]=AA114)*(Tableau2[Box]=Listes!$C$13)*(Tableau2[Comp]=Listes!$A$4)*Tableau2[Entrées]),"")</f>
        <v>0</v>
      </c>
      <c r="AC114" s="3">
        <f>+AC52</f>
        <v>0</v>
      </c>
      <c r="AD114" s="3">
        <f>IFERROR(SUMPRODUCT((Tableau2[Code barre]=AC114)*(Tableau2[Box]=Listes!$C$14)*(Tableau2[Comp]=Listes!$A$4)*Tableau2[Entrées]),"")</f>
        <v>0</v>
      </c>
    </row>
    <row r="115" spans="1:30" x14ac:dyDescent="0.3">
      <c r="A115" s="69"/>
      <c r="B115" s="61"/>
      <c r="C115" s="3">
        <f>+C53</f>
        <v>0</v>
      </c>
      <c r="D115" s="41">
        <f>IFERROR(SUMPRODUCT((Tableau2[Code barre]=C115)*(Tableau2[Box]=Listes!$C$1)*(Tableau2[Comp]=Listes!$A$4)*Tableau2[Entrées]),"")</f>
        <v>0</v>
      </c>
      <c r="E115" s="3">
        <f>+E53</f>
        <v>0</v>
      </c>
      <c r="F115" s="41">
        <f>IFERROR(SUMPRODUCT((Tableau2[Code barre]=E115)*(Tableau2[Box]=Listes!$C$2)*(Tableau2[Comp]=Listes!$A$4)*Tableau2[Entrées]),"")</f>
        <v>0</v>
      </c>
      <c r="G115" s="3">
        <f>+G53</f>
        <v>0</v>
      </c>
      <c r="H115" s="3">
        <f>IFERROR(SUMPRODUCT((Tableau2[Code barre]=G115)*(Tableau2[Box]=Listes!$C$3)*(Tableau2[Comp]=Listes!$A$4)*Tableau2[Entrées]),"")</f>
        <v>0</v>
      </c>
      <c r="I115" s="3">
        <f>+I53</f>
        <v>0</v>
      </c>
      <c r="J115" s="3">
        <f>IFERROR(SUMPRODUCT((Tableau2[Code barre]=I115)*(Tableau2[Box]=Listes!$C$4)*(Tableau2[Comp]=Listes!$A$4)*Tableau2[Entrées]),"")</f>
        <v>0</v>
      </c>
      <c r="K115" s="3" t="str">
        <f>+K53</f>
        <v>40 28 959 0698</v>
      </c>
      <c r="L115" s="3">
        <f>IFERROR(SUMPRODUCT((Tableau2[Code barre]=K115)*(Tableau2[Box]=Listes!$C$5)*(Tableau2[Comp]=Listes!$A$4)*Tableau2[Entrées]),"")</f>
        <v>0</v>
      </c>
      <c r="M115" s="3" t="str">
        <f>+M53</f>
        <v>40 28 150 0426</v>
      </c>
      <c r="N115" s="3">
        <f>IFERROR(SUMPRODUCT((Tableau2[Code barre]=M115)*(Tableau2[Box]=Listes!$C$6)*(Tableau2[Comp]=Listes!$A$4)*Tableau2[Entrées]),"")</f>
        <v>0</v>
      </c>
      <c r="O115" s="3">
        <f>+O53</f>
        <v>0</v>
      </c>
      <c r="P115" s="3">
        <f>IFERROR(SUMPRODUCT((Tableau2[Code barre]=O115)*(Tableau2[Box]=Listes!$C$7)*(Tableau2[Comp]=Listes!$A$4)*Tableau2[Entrées]),"")</f>
        <v>0</v>
      </c>
      <c r="Q115" s="3">
        <f>+Q53</f>
        <v>0</v>
      </c>
      <c r="R115" s="3">
        <f>IFERROR(SUMPRODUCT((Tableau2[Code barre]=Q115)*(Tableau2[Box]=Listes!$C$8)*(Tableau2[Comp]=Listes!$A$4)*Tableau2[Entrées]),"")</f>
        <v>0</v>
      </c>
      <c r="S115" s="3">
        <f>+S53</f>
        <v>0</v>
      </c>
      <c r="T115" s="3">
        <f>IFERROR(SUMPRODUCT((Tableau2[Code barre]=S115)*(Tableau2[Box]=Listes!$C$9)*(Tableau2[Comp]=Listes!$A$4)*Tableau2[Entrées]),"")</f>
        <v>0</v>
      </c>
      <c r="U115" s="3">
        <f>+U53</f>
        <v>0</v>
      </c>
      <c r="V115" s="3">
        <f>IFERROR(SUMPRODUCT((Tableau2[Code barre]=U115)*(Tableau2[Box]=Listes!$C$10)*(Tableau2[Comp]=Listes!$A$4)*Tableau2[Entrées]),"")</f>
        <v>0</v>
      </c>
      <c r="W115" s="3">
        <f>+W53</f>
        <v>0</v>
      </c>
      <c r="X115" s="3">
        <f>IFERROR(SUMPRODUCT((Tableau2[Code barre]=W115)*(Tableau2[Box]=Listes!$C$11)*(Tableau2[Comp]=Listes!$A$4)*Tableau2[Entrées]),"")</f>
        <v>0</v>
      </c>
      <c r="Y115" s="3">
        <f>+Y53</f>
        <v>0</v>
      </c>
      <c r="Z115" s="3">
        <f>IFERROR(SUMPRODUCT((Tableau2[Code barre]=Y115)*(Tableau2[Box]=Listes!$C$12)*(Tableau2[Comp]=Listes!$A$4)*Tableau2[Entrées]),"")</f>
        <v>0</v>
      </c>
      <c r="AA115" s="3">
        <f>+AA53</f>
        <v>0</v>
      </c>
      <c r="AB115" s="3">
        <f>IFERROR(SUMPRODUCT((Tableau2[Code barre]=AA115)*(Tableau2[Box]=Listes!$C$13)*(Tableau2[Comp]=Listes!$A$4)*Tableau2[Entrées]),"")</f>
        <v>0</v>
      </c>
      <c r="AC115" s="3">
        <f>+AC53</f>
        <v>0</v>
      </c>
      <c r="AD115" s="3">
        <f>IFERROR(SUMPRODUCT((Tableau2[Code barre]=AC115)*(Tableau2[Box]=Listes!$C$14)*(Tableau2[Comp]=Listes!$A$4)*Tableau2[Entrées]),"")</f>
        <v>0</v>
      </c>
    </row>
    <row r="116" spans="1:30" x14ac:dyDescent="0.3">
      <c r="A116" s="69"/>
      <c r="B116" s="61"/>
      <c r="C116" s="3">
        <f>+C54</f>
        <v>0</v>
      </c>
      <c r="D116" s="41">
        <f>IFERROR(SUMPRODUCT((Tableau2[Code barre]=C116)*(Tableau2[Box]=Listes!$C$1)*(Tableau2[Comp]=Listes!$A$4)*Tableau2[Entrées]),"")</f>
        <v>0</v>
      </c>
      <c r="E116" s="3">
        <f>+E54</f>
        <v>0</v>
      </c>
      <c r="F116" s="41">
        <f>IFERROR(SUMPRODUCT((Tableau2[Code barre]=E116)*(Tableau2[Box]=Listes!$C$2)*(Tableau2[Comp]=Listes!$A$4)*Tableau2[Entrées]),"")</f>
        <v>0</v>
      </c>
      <c r="G116" s="3">
        <f>+G54</f>
        <v>0</v>
      </c>
      <c r="H116" s="3">
        <f>IFERROR(SUMPRODUCT((Tableau2[Code barre]=G116)*(Tableau2[Box]=Listes!$C$3)*(Tableau2[Comp]=Listes!$A$4)*Tableau2[Entrées]),"")</f>
        <v>0</v>
      </c>
      <c r="I116" s="3">
        <f>+I54</f>
        <v>0</v>
      </c>
      <c r="J116" s="3">
        <f>IFERROR(SUMPRODUCT((Tableau2[Code barre]=I116)*(Tableau2[Box]=Listes!$C$4)*(Tableau2[Comp]=Listes!$A$4)*Tableau2[Entrées]),"")</f>
        <v>0</v>
      </c>
      <c r="K116" s="3" t="str">
        <f>+K54</f>
        <v>40 28 954 3292</v>
      </c>
      <c r="L116" s="3">
        <f>IFERROR(SUMPRODUCT((Tableau2[Code barre]=K116)*(Tableau2[Box]=Listes!$C$5)*(Tableau2[Comp]=Listes!$A$4)*Tableau2[Entrées]),"")</f>
        <v>0</v>
      </c>
      <c r="M116" s="3" t="str">
        <f>+M54</f>
        <v>40 28 954 3222</v>
      </c>
      <c r="N116" s="3">
        <f>IFERROR(SUMPRODUCT((Tableau2[Code barre]=M116)*(Tableau2[Box]=Listes!$C$6)*(Tableau2[Comp]=Listes!$A$4)*Tableau2[Entrées]),"")</f>
        <v>0</v>
      </c>
      <c r="O116" s="3">
        <f>+O54</f>
        <v>0</v>
      </c>
      <c r="P116" s="3">
        <f>IFERROR(SUMPRODUCT((Tableau2[Code barre]=O116)*(Tableau2[Box]=Listes!$C$7)*(Tableau2[Comp]=Listes!$A$4)*Tableau2[Entrées]),"")</f>
        <v>0</v>
      </c>
      <c r="Q116" s="3">
        <f>+Q54</f>
        <v>0</v>
      </c>
      <c r="R116" s="3">
        <f>IFERROR(SUMPRODUCT((Tableau2[Code barre]=Q116)*(Tableau2[Box]=Listes!$C$8)*(Tableau2[Comp]=Listes!$A$4)*Tableau2[Entrées]),"")</f>
        <v>0</v>
      </c>
      <c r="S116" s="3">
        <f>+S54</f>
        <v>0</v>
      </c>
      <c r="T116" s="3">
        <f>IFERROR(SUMPRODUCT((Tableau2[Code barre]=S116)*(Tableau2[Box]=Listes!$C$9)*(Tableau2[Comp]=Listes!$A$4)*Tableau2[Entrées]),"")</f>
        <v>0</v>
      </c>
      <c r="U116" s="3">
        <f>+U54</f>
        <v>0</v>
      </c>
      <c r="V116" s="3">
        <f>IFERROR(SUMPRODUCT((Tableau2[Code barre]=U116)*(Tableau2[Box]=Listes!$C$10)*(Tableau2[Comp]=Listes!$A$4)*Tableau2[Entrées]),"")</f>
        <v>0</v>
      </c>
      <c r="W116" s="3">
        <f>+W54</f>
        <v>0</v>
      </c>
      <c r="X116" s="3">
        <f>IFERROR(SUMPRODUCT((Tableau2[Code barre]=W116)*(Tableau2[Box]=Listes!$C$11)*(Tableau2[Comp]=Listes!$A$4)*Tableau2[Entrées]),"")</f>
        <v>0</v>
      </c>
      <c r="Y116" s="3">
        <f>+Y54</f>
        <v>0</v>
      </c>
      <c r="Z116" s="3">
        <f>IFERROR(SUMPRODUCT((Tableau2[Code barre]=Y116)*(Tableau2[Box]=Listes!$C$12)*(Tableau2[Comp]=Listes!$A$4)*Tableau2[Entrées]),"")</f>
        <v>0</v>
      </c>
      <c r="AA116" s="3">
        <f>+AA54</f>
        <v>0</v>
      </c>
      <c r="AB116" s="3">
        <f>IFERROR(SUMPRODUCT((Tableau2[Code barre]=AA116)*(Tableau2[Box]=Listes!$C$13)*(Tableau2[Comp]=Listes!$A$4)*Tableau2[Entrées]),"")</f>
        <v>0</v>
      </c>
      <c r="AC116" s="3">
        <f>+AC54</f>
        <v>0</v>
      </c>
      <c r="AD116" s="3">
        <f>IFERROR(SUMPRODUCT((Tableau2[Code barre]=AC116)*(Tableau2[Box]=Listes!$C$14)*(Tableau2[Comp]=Listes!$A$4)*Tableau2[Entrées]),"")</f>
        <v>0</v>
      </c>
    </row>
    <row r="117" spans="1:30" x14ac:dyDescent="0.3">
      <c r="A117" s="69"/>
      <c r="B117" s="61"/>
      <c r="C117" s="3">
        <f>+C55</f>
        <v>0</v>
      </c>
      <c r="D117" s="41">
        <f>IFERROR(SUMPRODUCT((Tableau2[Code barre]=C117)*(Tableau2[Box]=Listes!$C$1)*(Tableau2[Comp]=Listes!$A$4)*Tableau2[Entrées]),"")</f>
        <v>0</v>
      </c>
      <c r="E117" s="3">
        <f>+E55</f>
        <v>0</v>
      </c>
      <c r="F117" s="41">
        <f>IFERROR(SUMPRODUCT((Tableau2[Code barre]=E117)*(Tableau2[Box]=Listes!$C$2)*(Tableau2[Comp]=Listes!$A$4)*Tableau2[Entrées]),"")</f>
        <v>0</v>
      </c>
      <c r="G117" s="3">
        <f>+G55</f>
        <v>0</v>
      </c>
      <c r="H117" s="3">
        <f>IFERROR(SUMPRODUCT((Tableau2[Code barre]=G117)*(Tableau2[Box]=Listes!$C$3)*(Tableau2[Comp]=Listes!$A$4)*Tableau2[Entrées]),"")</f>
        <v>0</v>
      </c>
      <c r="I117" s="3">
        <f>+I55</f>
        <v>0</v>
      </c>
      <c r="J117" s="3">
        <f>IFERROR(SUMPRODUCT((Tableau2[Code barre]=I117)*(Tableau2[Box]=Listes!$C$4)*(Tableau2[Comp]=Listes!$A$4)*Tableau2[Entrées]),"")</f>
        <v>0</v>
      </c>
      <c r="K117" s="3" t="str">
        <f>+K55</f>
        <v>40 28 954 3416</v>
      </c>
      <c r="L117" s="3">
        <f>IFERROR(SUMPRODUCT((Tableau2[Code barre]=K117)*(Tableau2[Box]=Listes!$C$5)*(Tableau2[Comp]=Listes!$A$4)*Tableau2[Entrées]),"")</f>
        <v>0</v>
      </c>
      <c r="M117" s="3" t="str">
        <f>+M55</f>
        <v>40 28 846 0108</v>
      </c>
      <c r="N117" s="3">
        <f>IFERROR(SUMPRODUCT((Tableau2[Code barre]=M117)*(Tableau2[Box]=Listes!$C$6)*(Tableau2[Comp]=Listes!$A$4)*Tableau2[Entrées]),"")</f>
        <v>0</v>
      </c>
      <c r="O117" s="3">
        <f>+O55</f>
        <v>0</v>
      </c>
      <c r="P117" s="3">
        <f>IFERROR(SUMPRODUCT((Tableau2[Code barre]=O117)*(Tableau2[Box]=Listes!$C$7)*(Tableau2[Comp]=Listes!$A$4)*Tableau2[Entrées]),"")</f>
        <v>0</v>
      </c>
      <c r="Q117" s="3">
        <f>+Q55</f>
        <v>0</v>
      </c>
      <c r="R117" s="3">
        <f>IFERROR(SUMPRODUCT((Tableau2[Code barre]=Q117)*(Tableau2[Box]=Listes!$C$8)*(Tableau2[Comp]=Listes!$A$4)*Tableau2[Entrées]),"")</f>
        <v>0</v>
      </c>
      <c r="S117" s="3">
        <f>+S55</f>
        <v>0</v>
      </c>
      <c r="T117" s="3">
        <f>IFERROR(SUMPRODUCT((Tableau2[Code barre]=S117)*(Tableau2[Box]=Listes!$C$9)*(Tableau2[Comp]=Listes!$A$4)*Tableau2[Entrées]),"")</f>
        <v>0</v>
      </c>
      <c r="U117" s="3">
        <f>+U55</f>
        <v>0</v>
      </c>
      <c r="V117" s="3">
        <f>IFERROR(SUMPRODUCT((Tableau2[Code barre]=U117)*(Tableau2[Box]=Listes!$C$10)*(Tableau2[Comp]=Listes!$A$4)*Tableau2[Entrées]),"")</f>
        <v>0</v>
      </c>
      <c r="W117" s="3">
        <f>+W55</f>
        <v>0</v>
      </c>
      <c r="X117" s="3">
        <f>IFERROR(SUMPRODUCT((Tableau2[Code barre]=W117)*(Tableau2[Box]=Listes!$C$11)*(Tableau2[Comp]=Listes!$A$4)*Tableau2[Entrées]),"")</f>
        <v>0</v>
      </c>
      <c r="Y117" s="3">
        <f>+Y55</f>
        <v>0</v>
      </c>
      <c r="Z117" s="3">
        <f>IFERROR(SUMPRODUCT((Tableau2[Code barre]=Y117)*(Tableau2[Box]=Listes!$C$12)*(Tableau2[Comp]=Listes!$A$4)*Tableau2[Entrées]),"")</f>
        <v>0</v>
      </c>
      <c r="AA117" s="3">
        <f>+AA55</f>
        <v>0</v>
      </c>
      <c r="AB117" s="3">
        <f>IFERROR(SUMPRODUCT((Tableau2[Code barre]=AA117)*(Tableau2[Box]=Listes!$C$13)*(Tableau2[Comp]=Listes!$A$4)*Tableau2[Entrées]),"")</f>
        <v>0</v>
      </c>
      <c r="AC117" s="3">
        <f>+AC55</f>
        <v>0</v>
      </c>
      <c r="AD117" s="3">
        <f>IFERROR(SUMPRODUCT((Tableau2[Code barre]=AC117)*(Tableau2[Box]=Listes!$C$14)*(Tableau2[Comp]=Listes!$A$4)*Tableau2[Entrées]),"")</f>
        <v>0</v>
      </c>
    </row>
    <row r="118" spans="1:30" x14ac:dyDescent="0.3">
      <c r="A118" s="69"/>
      <c r="B118" s="61"/>
      <c r="C118" s="3">
        <f>+C56</f>
        <v>0</v>
      </c>
      <c r="D118" s="41">
        <f>IFERROR(SUMPRODUCT((Tableau2[Code barre]=C118)*(Tableau2[Box]=Listes!$C$1)*(Tableau2[Comp]=Listes!$A$4)*Tableau2[Entrées]),"")</f>
        <v>0</v>
      </c>
      <c r="E118" s="3">
        <f>+E56</f>
        <v>0</v>
      </c>
      <c r="F118" s="41">
        <f>IFERROR(SUMPRODUCT((Tableau2[Code barre]=E118)*(Tableau2[Box]=Listes!$C$2)*(Tableau2[Comp]=Listes!$A$4)*Tableau2[Entrées]),"")</f>
        <v>0</v>
      </c>
      <c r="G118" s="3">
        <f>+G56</f>
        <v>0</v>
      </c>
      <c r="H118" s="3">
        <f>IFERROR(SUMPRODUCT((Tableau2[Code barre]=G118)*(Tableau2[Box]=Listes!$C$3)*(Tableau2[Comp]=Listes!$A$4)*Tableau2[Entrées]),"")</f>
        <v>0</v>
      </c>
      <c r="I118" s="3">
        <f>+I56</f>
        <v>0</v>
      </c>
      <c r="J118" s="3">
        <f>IFERROR(SUMPRODUCT((Tableau2[Code barre]=I118)*(Tableau2[Box]=Listes!$C$4)*(Tableau2[Comp]=Listes!$A$4)*Tableau2[Entrées]),"")</f>
        <v>0</v>
      </c>
      <c r="K118" s="3" t="str">
        <f>+K56</f>
        <v>40 28 013 0129</v>
      </c>
      <c r="L118" s="3">
        <f>IFERROR(SUMPRODUCT((Tableau2[Code barre]=K118)*(Tableau2[Box]=Listes!$C$5)*(Tableau2[Comp]=Listes!$A$4)*Tableau2[Entrées]),"")</f>
        <v>0</v>
      </c>
      <c r="M118" s="3" t="str">
        <f>+M56</f>
        <v>40 28 849 0355</v>
      </c>
      <c r="N118" s="3">
        <f>IFERROR(SUMPRODUCT((Tableau2[Code barre]=M118)*(Tableau2[Box]=Listes!$C$6)*(Tableau2[Comp]=Listes!$A$4)*Tableau2[Entrées]),"")</f>
        <v>0</v>
      </c>
      <c r="O118" s="3">
        <f>+O56</f>
        <v>0</v>
      </c>
      <c r="P118" s="3">
        <f>IFERROR(SUMPRODUCT((Tableau2[Code barre]=O118)*(Tableau2[Box]=Listes!$C$7)*(Tableau2[Comp]=Listes!$A$4)*Tableau2[Entrées]),"")</f>
        <v>0</v>
      </c>
      <c r="Q118" s="3">
        <f>+Q56</f>
        <v>0</v>
      </c>
      <c r="R118" s="3">
        <f>IFERROR(SUMPRODUCT((Tableau2[Code barre]=Q118)*(Tableau2[Box]=Listes!$C$8)*(Tableau2[Comp]=Listes!$A$4)*Tableau2[Entrées]),"")</f>
        <v>0</v>
      </c>
      <c r="S118" s="3">
        <f>+S56</f>
        <v>0</v>
      </c>
      <c r="T118" s="3">
        <f>IFERROR(SUMPRODUCT((Tableau2[Code barre]=S118)*(Tableau2[Box]=Listes!$C$9)*(Tableau2[Comp]=Listes!$A$4)*Tableau2[Entrées]),"")</f>
        <v>0</v>
      </c>
      <c r="U118" s="3">
        <f>+U56</f>
        <v>0</v>
      </c>
      <c r="V118" s="3">
        <f>IFERROR(SUMPRODUCT((Tableau2[Code barre]=U118)*(Tableau2[Box]=Listes!$C$10)*(Tableau2[Comp]=Listes!$A$4)*Tableau2[Entrées]),"")</f>
        <v>0</v>
      </c>
      <c r="W118" s="3">
        <f>+W56</f>
        <v>0</v>
      </c>
      <c r="X118" s="3">
        <f>IFERROR(SUMPRODUCT((Tableau2[Code barre]=W118)*(Tableau2[Box]=Listes!$C$11)*(Tableau2[Comp]=Listes!$A$4)*Tableau2[Entrées]),"")</f>
        <v>0</v>
      </c>
      <c r="Y118" s="3">
        <f>+Y56</f>
        <v>0</v>
      </c>
      <c r="Z118" s="3">
        <f>IFERROR(SUMPRODUCT((Tableau2[Code barre]=Y118)*(Tableau2[Box]=Listes!$C$12)*(Tableau2[Comp]=Listes!$A$4)*Tableau2[Entrées]),"")</f>
        <v>0</v>
      </c>
      <c r="AA118" s="3">
        <f>+AA56</f>
        <v>0</v>
      </c>
      <c r="AB118" s="3">
        <f>IFERROR(SUMPRODUCT((Tableau2[Code barre]=AA118)*(Tableau2[Box]=Listes!$C$13)*(Tableau2[Comp]=Listes!$A$4)*Tableau2[Entrées]),"")</f>
        <v>0</v>
      </c>
      <c r="AC118" s="3">
        <f>+AC56</f>
        <v>0</v>
      </c>
      <c r="AD118" s="3">
        <f>IFERROR(SUMPRODUCT((Tableau2[Code barre]=AC118)*(Tableau2[Box]=Listes!$C$14)*(Tableau2[Comp]=Listes!$A$4)*Tableau2[Entrées]),"")</f>
        <v>0</v>
      </c>
    </row>
    <row r="119" spans="1:30" x14ac:dyDescent="0.3">
      <c r="A119" s="69"/>
      <c r="B119" s="61"/>
      <c r="C119" s="3">
        <f>+C57</f>
        <v>0</v>
      </c>
      <c r="D119" s="41">
        <f>IFERROR(SUMPRODUCT((Tableau2[Code barre]=C119)*(Tableau2[Box]=Listes!$C$1)*(Tableau2[Comp]=Listes!$A$4)*Tableau2[Entrées]),"")</f>
        <v>0</v>
      </c>
      <c r="E119" s="3">
        <f>+E57</f>
        <v>0</v>
      </c>
      <c r="F119" s="41">
        <f>IFERROR(SUMPRODUCT((Tableau2[Code barre]=E119)*(Tableau2[Box]=Listes!$C$2)*(Tableau2[Comp]=Listes!$A$4)*Tableau2[Entrées]),"")</f>
        <v>0</v>
      </c>
      <c r="G119" s="3">
        <f>+G57</f>
        <v>0</v>
      </c>
      <c r="H119" s="3">
        <f>IFERROR(SUMPRODUCT((Tableau2[Code barre]=G119)*(Tableau2[Box]=Listes!$C$3)*(Tableau2[Comp]=Listes!$A$4)*Tableau2[Entrées]),"")</f>
        <v>0</v>
      </c>
      <c r="I119" s="3">
        <f>+I57</f>
        <v>0</v>
      </c>
      <c r="J119" s="3">
        <f>IFERROR(SUMPRODUCT((Tableau2[Code barre]=I119)*(Tableau2[Box]=Listes!$C$4)*(Tableau2[Comp]=Listes!$A$4)*Tableau2[Entrées]),"")</f>
        <v>0</v>
      </c>
      <c r="K119" s="3" t="str">
        <f>+K57</f>
        <v>40 28 013 0126</v>
      </c>
      <c r="L119" s="3">
        <f>IFERROR(SUMPRODUCT((Tableau2[Code barre]=K119)*(Tableau2[Box]=Listes!$C$5)*(Tableau2[Comp]=Listes!$A$4)*Tableau2[Entrées]),"")</f>
        <v>0</v>
      </c>
      <c r="M119" s="3" t="str">
        <f>+M57</f>
        <v>40 28 857 0313</v>
      </c>
      <c r="N119" s="3">
        <f>IFERROR(SUMPRODUCT((Tableau2[Code barre]=M119)*(Tableau2[Box]=Listes!$C$6)*(Tableau2[Comp]=Listes!$A$4)*Tableau2[Entrées]),"")</f>
        <v>0</v>
      </c>
      <c r="O119" s="3">
        <f>+O57</f>
        <v>0</v>
      </c>
      <c r="P119" s="3">
        <f>IFERROR(SUMPRODUCT((Tableau2[Code barre]=O119)*(Tableau2[Box]=Listes!$C$7)*(Tableau2[Comp]=Listes!$A$4)*Tableau2[Entrées]),"")</f>
        <v>0</v>
      </c>
      <c r="Q119" s="3">
        <f>+Q57</f>
        <v>0</v>
      </c>
      <c r="R119" s="3">
        <f>IFERROR(SUMPRODUCT((Tableau2[Code barre]=Q119)*(Tableau2[Box]=Listes!$C$8)*(Tableau2[Comp]=Listes!$A$4)*Tableau2[Entrées]),"")</f>
        <v>0</v>
      </c>
      <c r="S119" s="3">
        <f>+S57</f>
        <v>0</v>
      </c>
      <c r="T119" s="3">
        <f>IFERROR(SUMPRODUCT((Tableau2[Code barre]=S119)*(Tableau2[Box]=Listes!$C$9)*(Tableau2[Comp]=Listes!$A$4)*Tableau2[Entrées]),"")</f>
        <v>0</v>
      </c>
      <c r="U119" s="3">
        <f>+U57</f>
        <v>0</v>
      </c>
      <c r="V119" s="3">
        <f>IFERROR(SUMPRODUCT((Tableau2[Code barre]=U119)*(Tableau2[Box]=Listes!$C$10)*(Tableau2[Comp]=Listes!$A$4)*Tableau2[Entrées]),"")</f>
        <v>0</v>
      </c>
      <c r="W119" s="3">
        <f>+W57</f>
        <v>0</v>
      </c>
      <c r="X119" s="3">
        <f>IFERROR(SUMPRODUCT((Tableau2[Code barre]=W119)*(Tableau2[Box]=Listes!$C$11)*(Tableau2[Comp]=Listes!$A$4)*Tableau2[Entrées]),"")</f>
        <v>0</v>
      </c>
      <c r="Y119" s="3">
        <f>+Y57</f>
        <v>0</v>
      </c>
      <c r="Z119" s="3">
        <f>IFERROR(SUMPRODUCT((Tableau2[Code barre]=Y119)*(Tableau2[Box]=Listes!$C$12)*(Tableau2[Comp]=Listes!$A$4)*Tableau2[Entrées]),"")</f>
        <v>0</v>
      </c>
      <c r="AA119" s="3">
        <f>+AA57</f>
        <v>0</v>
      </c>
      <c r="AB119" s="3">
        <f>IFERROR(SUMPRODUCT((Tableau2[Code barre]=AA119)*(Tableau2[Box]=Listes!$C$13)*(Tableau2[Comp]=Listes!$A$4)*Tableau2[Entrées]),"")</f>
        <v>0</v>
      </c>
      <c r="AC119" s="3">
        <f>+AC57</f>
        <v>0</v>
      </c>
      <c r="AD119" s="3">
        <f>IFERROR(SUMPRODUCT((Tableau2[Code barre]=AC119)*(Tableau2[Box]=Listes!$C$14)*(Tableau2[Comp]=Listes!$A$4)*Tableau2[Entrées]),"")</f>
        <v>0</v>
      </c>
    </row>
    <row r="120" spans="1:30" x14ac:dyDescent="0.3">
      <c r="A120" s="69"/>
      <c r="B120" s="61"/>
      <c r="C120" s="3">
        <f>+C58</f>
        <v>0</v>
      </c>
      <c r="D120" s="41">
        <f>IFERROR(SUMPRODUCT((Tableau2[Code barre]=C120)*(Tableau2[Box]=Listes!$C$1)*(Tableau2[Comp]=Listes!$A$4)*Tableau2[Entrées]),"")</f>
        <v>0</v>
      </c>
      <c r="E120" s="3">
        <f>+E58</f>
        <v>0</v>
      </c>
      <c r="F120" s="41">
        <f>IFERROR(SUMPRODUCT((Tableau2[Code barre]=E120)*(Tableau2[Box]=Listes!$C$2)*(Tableau2[Comp]=Listes!$A$4)*Tableau2[Entrées]),"")</f>
        <v>0</v>
      </c>
      <c r="G120" s="3">
        <f>+G58</f>
        <v>0</v>
      </c>
      <c r="H120" s="3">
        <f>IFERROR(SUMPRODUCT((Tableau2[Code barre]=G120)*(Tableau2[Box]=Listes!$C$3)*(Tableau2[Comp]=Listes!$A$4)*Tableau2[Entrées]),"")</f>
        <v>0</v>
      </c>
      <c r="I120" s="3">
        <f>+I58</f>
        <v>0</v>
      </c>
      <c r="J120" s="3">
        <f>IFERROR(SUMPRODUCT((Tableau2[Code barre]=I120)*(Tableau2[Box]=Listes!$C$4)*(Tableau2[Comp]=Listes!$A$4)*Tableau2[Entrées]),"")</f>
        <v>0</v>
      </c>
      <c r="K120" s="3" t="str">
        <f>+K58</f>
        <v>40 28 610 1134</v>
      </c>
      <c r="L120" s="3">
        <f>IFERROR(SUMPRODUCT((Tableau2[Code barre]=K120)*(Tableau2[Box]=Listes!$C$5)*(Tableau2[Comp]=Listes!$A$4)*Tableau2[Entrées]),"")</f>
        <v>0</v>
      </c>
      <c r="M120" s="3" t="str">
        <f>+M58</f>
        <v>40 28 857 0312</v>
      </c>
      <c r="N120" s="3">
        <f>IFERROR(SUMPRODUCT((Tableau2[Code barre]=M120)*(Tableau2[Box]=Listes!$C$6)*(Tableau2[Comp]=Listes!$A$4)*Tableau2[Entrées]),"")</f>
        <v>0</v>
      </c>
      <c r="O120" s="3">
        <f>+O58</f>
        <v>0</v>
      </c>
      <c r="P120" s="3">
        <f>IFERROR(SUMPRODUCT((Tableau2[Code barre]=O120)*(Tableau2[Box]=Listes!$C$7)*(Tableau2[Comp]=Listes!$A$4)*Tableau2[Entrées]),"")</f>
        <v>0</v>
      </c>
      <c r="Q120" s="3">
        <f>+Q58</f>
        <v>0</v>
      </c>
      <c r="R120" s="3">
        <f>IFERROR(SUMPRODUCT((Tableau2[Code barre]=Q120)*(Tableau2[Box]=Listes!$C$8)*(Tableau2[Comp]=Listes!$A$4)*Tableau2[Entrées]),"")</f>
        <v>0</v>
      </c>
      <c r="S120" s="3">
        <f>+S58</f>
        <v>0</v>
      </c>
      <c r="T120" s="3">
        <f>IFERROR(SUMPRODUCT((Tableau2[Code barre]=S120)*(Tableau2[Box]=Listes!$C$9)*(Tableau2[Comp]=Listes!$A$4)*Tableau2[Entrées]),"")</f>
        <v>0</v>
      </c>
      <c r="U120" s="3">
        <f>+U58</f>
        <v>0</v>
      </c>
      <c r="V120" s="3">
        <f>IFERROR(SUMPRODUCT((Tableau2[Code barre]=U120)*(Tableau2[Box]=Listes!$C$10)*(Tableau2[Comp]=Listes!$A$4)*Tableau2[Entrées]),"")</f>
        <v>0</v>
      </c>
      <c r="W120" s="3">
        <f>+W58</f>
        <v>0</v>
      </c>
      <c r="X120" s="3">
        <f>IFERROR(SUMPRODUCT((Tableau2[Code barre]=W120)*(Tableau2[Box]=Listes!$C$11)*(Tableau2[Comp]=Listes!$A$4)*Tableau2[Entrées]),"")</f>
        <v>0</v>
      </c>
      <c r="Y120" s="3">
        <f>+Y58</f>
        <v>0</v>
      </c>
      <c r="Z120" s="3">
        <f>IFERROR(SUMPRODUCT((Tableau2[Code barre]=Y120)*(Tableau2[Box]=Listes!$C$12)*(Tableau2[Comp]=Listes!$A$4)*Tableau2[Entrées]),"")</f>
        <v>0</v>
      </c>
      <c r="AA120" s="3">
        <f>+AA58</f>
        <v>0</v>
      </c>
      <c r="AB120" s="3">
        <f>IFERROR(SUMPRODUCT((Tableau2[Code barre]=AA120)*(Tableau2[Box]=Listes!$C$13)*(Tableau2[Comp]=Listes!$A$4)*Tableau2[Entrées]),"")</f>
        <v>0</v>
      </c>
      <c r="AC120" s="3">
        <f>+AC58</f>
        <v>0</v>
      </c>
      <c r="AD120" s="3">
        <f>IFERROR(SUMPRODUCT((Tableau2[Code barre]=AC120)*(Tableau2[Box]=Listes!$C$14)*(Tableau2[Comp]=Listes!$A$4)*Tableau2[Entrées]),"")</f>
        <v>0</v>
      </c>
    </row>
    <row r="121" spans="1:30" x14ac:dyDescent="0.3">
      <c r="A121" s="69"/>
      <c r="B121" s="61"/>
      <c r="C121" s="3">
        <f>+C59</f>
        <v>0</v>
      </c>
      <c r="D121" s="41">
        <f>IFERROR(SUMPRODUCT((Tableau2[Code barre]=C121)*(Tableau2[Box]=Listes!$C$1)*(Tableau2[Comp]=Listes!$A$4)*Tableau2[Entrées]),"")</f>
        <v>0</v>
      </c>
      <c r="E121" s="3">
        <f>+E59</f>
        <v>0</v>
      </c>
      <c r="F121" s="41">
        <f>IFERROR(SUMPRODUCT((Tableau2[Code barre]=E121)*(Tableau2[Box]=Listes!$C$2)*(Tableau2[Comp]=Listes!$A$4)*Tableau2[Entrées]),"")</f>
        <v>0</v>
      </c>
      <c r="G121" s="3">
        <f>+G59</f>
        <v>0</v>
      </c>
      <c r="H121" s="3">
        <f>IFERROR(SUMPRODUCT((Tableau2[Code barre]=G121)*(Tableau2[Box]=Listes!$C$3)*(Tableau2[Comp]=Listes!$A$4)*Tableau2[Entrées]),"")</f>
        <v>0</v>
      </c>
      <c r="I121" s="3">
        <f>+I59</f>
        <v>0</v>
      </c>
      <c r="J121" s="3">
        <f>IFERROR(SUMPRODUCT((Tableau2[Code barre]=I121)*(Tableau2[Box]=Listes!$C$4)*(Tableau2[Comp]=Listes!$A$4)*Tableau2[Entrées]),"")</f>
        <v>0</v>
      </c>
      <c r="K121" s="3" t="str">
        <f>+K59</f>
        <v>40 28 931 0050</v>
      </c>
      <c r="L121" s="3">
        <f>IFERROR(SUMPRODUCT((Tableau2[Code barre]=K121)*(Tableau2[Box]=Listes!$C$5)*(Tableau2[Comp]=Listes!$A$4)*Tableau2[Entrées]),"")</f>
        <v>0</v>
      </c>
      <c r="M121" s="3" t="str">
        <f>+M59</f>
        <v>40 28 954 1323</v>
      </c>
      <c r="N121" s="3">
        <f>IFERROR(SUMPRODUCT((Tableau2[Code barre]=M121)*(Tableau2[Box]=Listes!$C$6)*(Tableau2[Comp]=Listes!$A$4)*Tableau2[Entrées]),"")</f>
        <v>0</v>
      </c>
      <c r="O121" s="3">
        <f>+O59</f>
        <v>0</v>
      </c>
      <c r="P121" s="3">
        <f>IFERROR(SUMPRODUCT((Tableau2[Code barre]=O121)*(Tableau2[Box]=Listes!$C$7)*(Tableau2[Comp]=Listes!$A$4)*Tableau2[Entrées]),"")</f>
        <v>0</v>
      </c>
      <c r="Q121" s="3">
        <f>+Q59</f>
        <v>0</v>
      </c>
      <c r="R121" s="3">
        <f>IFERROR(SUMPRODUCT((Tableau2[Code barre]=Q121)*(Tableau2[Box]=Listes!$C$8)*(Tableau2[Comp]=Listes!$A$4)*Tableau2[Entrées]),"")</f>
        <v>0</v>
      </c>
      <c r="S121" s="3">
        <f>+S59</f>
        <v>0</v>
      </c>
      <c r="T121" s="3">
        <f>IFERROR(SUMPRODUCT((Tableau2[Code barre]=S121)*(Tableau2[Box]=Listes!$C$9)*(Tableau2[Comp]=Listes!$A$4)*Tableau2[Entrées]),"")</f>
        <v>0</v>
      </c>
      <c r="U121" s="3">
        <f>+U59</f>
        <v>0</v>
      </c>
      <c r="V121" s="3">
        <f>IFERROR(SUMPRODUCT((Tableau2[Code barre]=U121)*(Tableau2[Box]=Listes!$C$10)*(Tableau2[Comp]=Listes!$A$4)*Tableau2[Entrées]),"")</f>
        <v>0</v>
      </c>
      <c r="W121" s="3">
        <f>+W59</f>
        <v>0</v>
      </c>
      <c r="X121" s="3">
        <f>IFERROR(SUMPRODUCT((Tableau2[Code barre]=W121)*(Tableau2[Box]=Listes!$C$11)*(Tableau2[Comp]=Listes!$A$4)*Tableau2[Entrées]),"")</f>
        <v>0</v>
      </c>
      <c r="Y121" s="3">
        <f>+Y59</f>
        <v>0</v>
      </c>
      <c r="Z121" s="3">
        <f>IFERROR(SUMPRODUCT((Tableau2[Code barre]=Y121)*(Tableau2[Box]=Listes!$C$12)*(Tableau2[Comp]=Listes!$A$4)*Tableau2[Entrées]),"")</f>
        <v>0</v>
      </c>
      <c r="AA121" s="3">
        <f>+AA59</f>
        <v>0</v>
      </c>
      <c r="AB121" s="3">
        <f>IFERROR(SUMPRODUCT((Tableau2[Code barre]=AA121)*(Tableau2[Box]=Listes!$C$13)*(Tableau2[Comp]=Listes!$A$4)*Tableau2[Entrées]),"")</f>
        <v>0</v>
      </c>
      <c r="AC121" s="3">
        <f>+AC59</f>
        <v>0</v>
      </c>
      <c r="AD121" s="3">
        <f>IFERROR(SUMPRODUCT((Tableau2[Code barre]=AC121)*(Tableau2[Box]=Listes!$C$14)*(Tableau2[Comp]=Listes!$A$4)*Tableau2[Entrées]),"")</f>
        <v>0</v>
      </c>
    </row>
    <row r="122" spans="1:30" x14ac:dyDescent="0.3">
      <c r="A122" s="69"/>
      <c r="B122" s="61"/>
      <c r="C122" s="3">
        <f>+C60</f>
        <v>0</v>
      </c>
      <c r="D122" s="41">
        <f>IFERROR(SUMPRODUCT((Tableau2[Code barre]=C122)*(Tableau2[Box]=Listes!$C$1)*(Tableau2[Comp]=Listes!$A$4)*Tableau2[Entrées]),"")</f>
        <v>0</v>
      </c>
      <c r="E122" s="3">
        <f>+E60</f>
        <v>0</v>
      </c>
      <c r="F122" s="41">
        <f>IFERROR(SUMPRODUCT((Tableau2[Code barre]=E122)*(Tableau2[Box]=Listes!$C$2)*(Tableau2[Comp]=Listes!$A$4)*Tableau2[Entrées]),"")</f>
        <v>0</v>
      </c>
      <c r="G122" s="3">
        <f>+G60</f>
        <v>0</v>
      </c>
      <c r="H122" s="3">
        <f>IFERROR(SUMPRODUCT((Tableau2[Code barre]=G122)*(Tableau2[Box]=Listes!$C$3)*(Tableau2[Comp]=Listes!$A$4)*Tableau2[Entrées]),"")</f>
        <v>0</v>
      </c>
      <c r="I122" s="3">
        <f>+I60</f>
        <v>0</v>
      </c>
      <c r="J122" s="3">
        <f>IFERROR(SUMPRODUCT((Tableau2[Code barre]=I122)*(Tableau2[Box]=Listes!$C$4)*(Tableau2[Comp]=Listes!$A$4)*Tableau2[Entrées]),"")</f>
        <v>0</v>
      </c>
      <c r="K122" s="3">
        <f>+K60</f>
        <v>0</v>
      </c>
      <c r="L122" s="3">
        <f>IFERROR(SUMPRODUCT((Tableau2[Code barre]=K122)*(Tableau2[Box]=Listes!$C$5)*(Tableau2[Comp]=Listes!$A$4)*Tableau2[Entrées]),"")</f>
        <v>0</v>
      </c>
      <c r="M122" s="3" t="str">
        <f>+M60</f>
        <v>40 28 849 0373</v>
      </c>
      <c r="N122" s="3">
        <f>IFERROR(SUMPRODUCT((Tableau2[Code barre]=M122)*(Tableau2[Box]=Listes!$C$6)*(Tableau2[Comp]=Listes!$A$4)*Tableau2[Entrées]),"")</f>
        <v>0</v>
      </c>
      <c r="O122" s="3">
        <f>+O60</f>
        <v>0</v>
      </c>
      <c r="P122" s="3">
        <f>IFERROR(SUMPRODUCT((Tableau2[Code barre]=O122)*(Tableau2[Box]=Listes!$C$7)*(Tableau2[Comp]=Listes!$A$4)*Tableau2[Entrées]),"")</f>
        <v>0</v>
      </c>
      <c r="Q122" s="3">
        <f>+Q60</f>
        <v>0</v>
      </c>
      <c r="R122" s="3">
        <f>IFERROR(SUMPRODUCT((Tableau2[Code barre]=Q122)*(Tableau2[Box]=Listes!$C$8)*(Tableau2[Comp]=Listes!$A$4)*Tableau2[Entrées]),"")</f>
        <v>0</v>
      </c>
      <c r="S122" s="3">
        <f>+S60</f>
        <v>0</v>
      </c>
      <c r="T122" s="3">
        <f>IFERROR(SUMPRODUCT((Tableau2[Code barre]=S122)*(Tableau2[Box]=Listes!$C$9)*(Tableau2[Comp]=Listes!$A$4)*Tableau2[Entrées]),"")</f>
        <v>0</v>
      </c>
      <c r="U122" s="3">
        <f>+U60</f>
        <v>0</v>
      </c>
      <c r="V122" s="3">
        <f>IFERROR(SUMPRODUCT((Tableau2[Code barre]=U122)*(Tableau2[Box]=Listes!$C$10)*(Tableau2[Comp]=Listes!$A$4)*Tableau2[Entrées]),"")</f>
        <v>0</v>
      </c>
      <c r="W122" s="3">
        <f>+W60</f>
        <v>0</v>
      </c>
      <c r="X122" s="3">
        <f>IFERROR(SUMPRODUCT((Tableau2[Code barre]=W122)*(Tableau2[Box]=Listes!$C$11)*(Tableau2[Comp]=Listes!$A$4)*Tableau2[Entrées]),"")</f>
        <v>0</v>
      </c>
      <c r="Y122" s="3">
        <f>+Y60</f>
        <v>0</v>
      </c>
      <c r="Z122" s="3">
        <f>IFERROR(SUMPRODUCT((Tableau2[Code barre]=Y122)*(Tableau2[Box]=Listes!$C$12)*(Tableau2[Comp]=Listes!$A$4)*Tableau2[Entrées]),"")</f>
        <v>0</v>
      </c>
      <c r="AA122" s="3">
        <f>+AA60</f>
        <v>0</v>
      </c>
      <c r="AB122" s="3">
        <f>IFERROR(SUMPRODUCT((Tableau2[Code barre]=AA122)*(Tableau2[Box]=Listes!$C$13)*(Tableau2[Comp]=Listes!$A$4)*Tableau2[Entrées]),"")</f>
        <v>0</v>
      </c>
      <c r="AC122" s="3">
        <f>+AC60</f>
        <v>0</v>
      </c>
      <c r="AD122" s="3">
        <f>IFERROR(SUMPRODUCT((Tableau2[Code barre]=AC122)*(Tableau2[Box]=Listes!$C$14)*(Tableau2[Comp]=Listes!$A$4)*Tableau2[Entrées]),"")</f>
        <v>0</v>
      </c>
    </row>
    <row r="123" spans="1:30" x14ac:dyDescent="0.3">
      <c r="A123" s="69"/>
      <c r="B123" s="61"/>
      <c r="C123" s="3">
        <f>+C61</f>
        <v>0</v>
      </c>
      <c r="D123" s="41">
        <f>IFERROR(SUMPRODUCT((Tableau2[Code barre]=C123)*(Tableau2[Box]=Listes!$C$1)*(Tableau2[Comp]=Listes!$A$4)*Tableau2[Entrées]),"")</f>
        <v>0</v>
      </c>
      <c r="E123" s="3">
        <f>+E61</f>
        <v>0</v>
      </c>
      <c r="F123" s="41">
        <f>IFERROR(SUMPRODUCT((Tableau2[Code barre]=E123)*(Tableau2[Box]=Listes!$C$2)*(Tableau2[Comp]=Listes!$A$4)*Tableau2[Entrées]),"")</f>
        <v>0</v>
      </c>
      <c r="G123" s="3">
        <f>+G61</f>
        <v>0</v>
      </c>
      <c r="H123" s="3">
        <f>IFERROR(SUMPRODUCT((Tableau2[Code barre]=G123)*(Tableau2[Box]=Listes!$C$3)*(Tableau2[Comp]=Listes!$A$4)*Tableau2[Entrées]),"")</f>
        <v>0</v>
      </c>
      <c r="I123" s="3">
        <f>+I61</f>
        <v>0</v>
      </c>
      <c r="J123" s="3">
        <f>IFERROR(SUMPRODUCT((Tableau2[Code barre]=I123)*(Tableau2[Box]=Listes!$C$4)*(Tableau2[Comp]=Listes!$A$4)*Tableau2[Entrées]),"")</f>
        <v>0</v>
      </c>
      <c r="K123" s="3">
        <f>+K61</f>
        <v>0</v>
      </c>
      <c r="L123" s="3">
        <f>IFERROR(SUMPRODUCT((Tableau2[Code barre]=K123)*(Tableau2[Box]=Listes!$C$5)*(Tableau2[Comp]=Listes!$A$4)*Tableau2[Entrées]),"")</f>
        <v>0</v>
      </c>
      <c r="M123" s="3" t="str">
        <f>+M61</f>
        <v>40 28 958 0623</v>
      </c>
      <c r="N123" s="3">
        <f>IFERROR(SUMPRODUCT((Tableau2[Code barre]=M123)*(Tableau2[Box]=Listes!$C$6)*(Tableau2[Comp]=Listes!$A$4)*Tableau2[Entrées]),"")</f>
        <v>0</v>
      </c>
      <c r="O123" s="3">
        <f>+O61</f>
        <v>0</v>
      </c>
      <c r="P123" s="3">
        <f>IFERROR(SUMPRODUCT((Tableau2[Code barre]=O123)*(Tableau2[Box]=Listes!$C$7)*(Tableau2[Comp]=Listes!$A$4)*Tableau2[Entrées]),"")</f>
        <v>0</v>
      </c>
      <c r="Q123" s="3">
        <f>+Q61</f>
        <v>0</v>
      </c>
      <c r="R123" s="3">
        <f>IFERROR(SUMPRODUCT((Tableau2[Code barre]=Q123)*(Tableau2[Box]=Listes!$C$8)*(Tableau2[Comp]=Listes!$A$4)*Tableau2[Entrées]),"")</f>
        <v>0</v>
      </c>
      <c r="S123" s="3">
        <f>+S61</f>
        <v>0</v>
      </c>
      <c r="T123" s="3">
        <f>IFERROR(SUMPRODUCT((Tableau2[Code barre]=S123)*(Tableau2[Box]=Listes!$C$9)*(Tableau2[Comp]=Listes!$A$4)*Tableau2[Entrées]),"")</f>
        <v>0</v>
      </c>
      <c r="U123" s="3">
        <f>+U61</f>
        <v>0</v>
      </c>
      <c r="V123" s="3">
        <f>IFERROR(SUMPRODUCT((Tableau2[Code barre]=U123)*(Tableau2[Box]=Listes!$C$10)*(Tableau2[Comp]=Listes!$A$4)*Tableau2[Entrées]),"")</f>
        <v>0</v>
      </c>
      <c r="W123" s="3">
        <f>+W61</f>
        <v>0</v>
      </c>
      <c r="X123" s="3">
        <f>IFERROR(SUMPRODUCT((Tableau2[Code barre]=W123)*(Tableau2[Box]=Listes!$C$11)*(Tableau2[Comp]=Listes!$A$4)*Tableau2[Entrées]),"")</f>
        <v>0</v>
      </c>
      <c r="Y123" s="3">
        <f>+Y61</f>
        <v>0</v>
      </c>
      <c r="Z123" s="3">
        <f>IFERROR(SUMPRODUCT((Tableau2[Code barre]=Y123)*(Tableau2[Box]=Listes!$C$12)*(Tableau2[Comp]=Listes!$A$4)*Tableau2[Entrées]),"")</f>
        <v>0</v>
      </c>
      <c r="AA123" s="3">
        <f>+AA61</f>
        <v>0</v>
      </c>
      <c r="AB123" s="3">
        <f>IFERROR(SUMPRODUCT((Tableau2[Code barre]=AA123)*(Tableau2[Box]=Listes!$C$13)*(Tableau2[Comp]=Listes!$A$4)*Tableau2[Entrées]),"")</f>
        <v>0</v>
      </c>
      <c r="AC123" s="3">
        <f>+AC61</f>
        <v>0</v>
      </c>
      <c r="AD123" s="3">
        <f>IFERROR(SUMPRODUCT((Tableau2[Code barre]=AC123)*(Tableau2[Box]=Listes!$C$14)*(Tableau2[Comp]=Listes!$A$4)*Tableau2[Entrées]),"")</f>
        <v>0</v>
      </c>
    </row>
    <row r="124" spans="1:30" x14ac:dyDescent="0.3">
      <c r="A124" s="69"/>
      <c r="B124" s="70"/>
      <c r="C124" s="3">
        <f>+C62</f>
        <v>0</v>
      </c>
      <c r="D124" s="41">
        <f>IFERROR(SUMPRODUCT((Tableau2[Code barre]=C124)*(Tableau2[Box]=Listes!$C$1)*(Tableau2[Comp]=Listes!$A$4)*Tableau2[Entrées]),"")</f>
        <v>0</v>
      </c>
      <c r="E124" s="3">
        <f>+E62</f>
        <v>0</v>
      </c>
      <c r="F124" s="41">
        <f>IFERROR(SUMPRODUCT((Tableau2[Code barre]=E124)*(Tableau2[Box]=Listes!$C$2)*(Tableau2[Comp]=Listes!$A$4)*Tableau2[Entrées]),"")</f>
        <v>0</v>
      </c>
      <c r="G124" s="3">
        <f>+G62</f>
        <v>0</v>
      </c>
      <c r="H124" s="3">
        <f>IFERROR(SUMPRODUCT((Tableau2[Code barre]=G124)*(Tableau2[Box]=Listes!$C$3)*(Tableau2[Comp]=Listes!$A$4)*Tableau2[Entrées]),"")</f>
        <v>0</v>
      </c>
      <c r="I124" s="3">
        <f>+I62</f>
        <v>0</v>
      </c>
      <c r="J124" s="3">
        <f>IFERROR(SUMPRODUCT((Tableau2[Code barre]=G124)*(Tableau2[Box]=Listes!$C$4)*(Tableau2[Comp]=Listes!$A$4)*Tableau2[Entrées]),"")</f>
        <v>0</v>
      </c>
      <c r="K124" s="3">
        <f>+K62</f>
        <v>0</v>
      </c>
      <c r="L124" s="3">
        <f>IFERROR(SUMPRODUCT((Tableau2[Code barre]=K124)*(Tableau2[Box]=Listes!$C$5)*(Tableau2[Comp]=Listes!$A$4)*Tableau2[Entrées]),"")</f>
        <v>0</v>
      </c>
      <c r="M124" s="3" t="str">
        <f>+M62</f>
        <v>40 28 959 0699</v>
      </c>
      <c r="N124" s="3">
        <f>IFERROR(SUMPRODUCT((Tableau2[Code barre]=M124)*(Tableau2[Box]=Listes!$C$6)*(Tableau2[Comp]=Listes!$A$4)*Tableau2[Entrées]),"")</f>
        <v>0</v>
      </c>
      <c r="O124" s="3">
        <f>+O62</f>
        <v>0</v>
      </c>
      <c r="P124" s="3">
        <f>IFERROR(SUMPRODUCT((Tableau2[Code barre]=O124)*(Tableau2[Box]=Listes!$C$7)*(Tableau2[Comp]=Listes!$A$4)*Tableau2[Entrées]),"")</f>
        <v>0</v>
      </c>
      <c r="Q124" s="3">
        <f>+Q62</f>
        <v>0</v>
      </c>
      <c r="R124" s="3">
        <f>IFERROR(SUMPRODUCT((Tableau2[Code barre]=Q124)*(Tableau2[Box]=Listes!$C$8)*(Tableau2[Comp]=Listes!$A$4)*Tableau2[Entrées]),"")</f>
        <v>0</v>
      </c>
      <c r="S124" s="3">
        <f>+S62</f>
        <v>0</v>
      </c>
      <c r="T124" s="3">
        <f>IFERROR(SUMPRODUCT((Tableau2[Code barre]=S124)*(Tableau2[Box]=Listes!$C$9)*(Tableau2[Comp]=Listes!$A$4)*Tableau2[Entrées]),"")</f>
        <v>0</v>
      </c>
      <c r="U124" s="3">
        <f>+U62</f>
        <v>0</v>
      </c>
      <c r="V124" s="3">
        <f>IFERROR(SUMPRODUCT((Tableau2[Code barre]='ZONE (1)'!U124)*Tableau2[Entrées]),"")</f>
        <v>0</v>
      </c>
      <c r="W124" s="3">
        <f>+W62</f>
        <v>0</v>
      </c>
      <c r="X124" s="3">
        <f>IFERROR(SUMPRODUCT((Tableau2[Code barre]=W124)*(Tableau2[Box]=Listes!$C$11)*(Tableau2[Comp]=Listes!$A$4)*Tableau2[Entrées]),"")</f>
        <v>0</v>
      </c>
      <c r="Y124" s="3">
        <f>+Y62</f>
        <v>0</v>
      </c>
      <c r="Z124" s="3">
        <f>IFERROR(SUMPRODUCT((Tableau2[Code barre]=Y124)*(Tableau2[Box]=Listes!$C$12)*(Tableau2[Comp]=Listes!$A$4)*Tableau2[Entrées]),"")</f>
        <v>0</v>
      </c>
      <c r="AA124" s="3">
        <f>+AA62</f>
        <v>0</v>
      </c>
      <c r="AB124" s="3">
        <f>IFERROR(SUMPRODUCT((Tableau2[Code barre]='ZONE (1)'!AA124)*Tableau2[Entrées]),"")</f>
        <v>0</v>
      </c>
      <c r="AC124" s="3">
        <f>+AC62</f>
        <v>0</v>
      </c>
      <c r="AD124" s="3">
        <f>IFERROR(SUMPRODUCT((Tableau2[Code barre]=AC124)*(Tableau2[Box]=Listes!$C$14)*(Tableau2[Comp]=Listes!$A$4)*Tableau2[Entrées]),"")</f>
        <v>0</v>
      </c>
    </row>
    <row r="125" spans="1:30" ht="36.6" x14ac:dyDescent="0.85">
      <c r="A125" s="28"/>
      <c r="B125" s="28"/>
      <c r="C125" s="77" t="s">
        <v>43</v>
      </c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77"/>
    </row>
    <row r="126" spans="1:30" ht="27.6" x14ac:dyDescent="0.65">
      <c r="A126" s="8" t="s">
        <v>39</v>
      </c>
      <c r="B126" s="24" t="s">
        <v>23</v>
      </c>
      <c r="C126" s="9" t="s">
        <v>0</v>
      </c>
      <c r="D126" s="9"/>
      <c r="E126" s="9" t="s">
        <v>1</v>
      </c>
      <c r="F126" s="9"/>
      <c r="G126" s="9" t="s">
        <v>2</v>
      </c>
      <c r="H126" s="9"/>
      <c r="I126" s="9" t="s">
        <v>3</v>
      </c>
      <c r="J126" s="9"/>
      <c r="K126" s="9" t="s">
        <v>4</v>
      </c>
      <c r="L126" s="9"/>
      <c r="M126" s="9" t="s">
        <v>5</v>
      </c>
      <c r="N126" s="9"/>
      <c r="O126" s="9" t="s">
        <v>6</v>
      </c>
      <c r="P126" s="9"/>
      <c r="Q126" s="9" t="s">
        <v>7</v>
      </c>
      <c r="R126" s="9"/>
      <c r="S126" s="9" t="s">
        <v>8</v>
      </c>
      <c r="T126" s="9"/>
      <c r="U126" s="9" t="s">
        <v>9</v>
      </c>
      <c r="V126" s="9"/>
      <c r="W126" s="9" t="s">
        <v>10</v>
      </c>
      <c r="X126" s="9"/>
      <c r="Y126" s="9" t="s">
        <v>28</v>
      </c>
      <c r="Z126" s="9"/>
      <c r="AA126" s="9" t="s">
        <v>12</v>
      </c>
      <c r="AB126" s="9"/>
      <c r="AC126" s="9" t="s">
        <v>13</v>
      </c>
      <c r="AD126" s="9"/>
    </row>
    <row r="127" spans="1:30" ht="14.4" customHeight="1" x14ac:dyDescent="0.3">
      <c r="A127" s="68" t="s">
        <v>24</v>
      </c>
      <c r="B127" s="20"/>
      <c r="C127" s="2"/>
      <c r="D127" s="7" t="s">
        <v>18</v>
      </c>
      <c r="E127" s="7"/>
      <c r="F127" s="7" t="s">
        <v>18</v>
      </c>
      <c r="G127" s="7"/>
      <c r="H127" s="7" t="s">
        <v>18</v>
      </c>
      <c r="I127" s="7"/>
      <c r="J127" s="7" t="s">
        <v>18</v>
      </c>
      <c r="K127" s="7"/>
      <c r="L127" s="7" t="s">
        <v>18</v>
      </c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</row>
    <row r="128" spans="1:30" ht="14.4" customHeight="1" x14ac:dyDescent="0.3">
      <c r="A128" s="68"/>
      <c r="B128" s="72" t="s">
        <v>14</v>
      </c>
      <c r="C128" s="41" t="str">
        <f>+C66</f>
        <v>40 17 911 0103</v>
      </c>
      <c r="D128" s="41">
        <f>IFERROR(SUMPRODUCT((Tableau2[Code barre]=C128)*(Tableau2[Box]=Listes!$C$1)*(Tableau2[Comp]=Listes!$A$1)*Tableau2[Sorties]),"")</f>
        <v>0</v>
      </c>
      <c r="E128" s="41" t="str">
        <f>+E66</f>
        <v>40 17 821 0207</v>
      </c>
      <c r="F128" s="41">
        <f>IFERROR(SUMPRODUCT((Tableau2[Code barre]=E128)*(Tableau2[Box]=Listes!$C$2)*(Tableau2[Comp]=Listes!$A$1)*Tableau2[Sorties]),"")</f>
        <v>0</v>
      </c>
      <c r="G128" s="41" t="str">
        <f>+G66</f>
        <v>40 17 954 1853</v>
      </c>
      <c r="H128" s="41">
        <f>IFERROR(SUMPRODUCT((Tableau2[Code barre]=G128)*(Tableau2[Box]=Listes!$C$3)*(Tableau2[Comp]=Listes!$A$1)*Tableau2[Sorties]),"")</f>
        <v>0</v>
      </c>
      <c r="I128" s="41">
        <f>+I66</f>
        <v>0</v>
      </c>
      <c r="J128" s="41">
        <f>IFERROR(SUMPRODUCT((Tableau2[Code barre]=I128)*(Tableau2[Box]=Listes!$C$4)*(Tableau2[Comp]=Listes!$A$1)*Tableau2[Sorties]),"")</f>
        <v>0</v>
      </c>
      <c r="K128" s="41" t="str">
        <f>+K66</f>
        <v>40 28 849 0190</v>
      </c>
      <c r="L128" s="41">
        <f>IFERROR(SUMPRODUCT((Tableau2[Code barre]=K128)*(Tableau2[Box]=Listes!$C$5)*(Tableau2[Comp]=Listes!$A$1)*Tableau2[Sorties]),"")</f>
        <v>0</v>
      </c>
      <c r="M128" s="41" t="str">
        <f>+M66</f>
        <v>40 28 849 0367</v>
      </c>
      <c r="N128" s="41">
        <f>IFERROR(SUMPRODUCT((Tableau2[Code barre]=M128)*(Tableau2[Box]=Listes!$C$6)*(Tableau2[Comp]=Listes!$A$1)*Tableau2[Sorties]),"")</f>
        <v>0</v>
      </c>
      <c r="O128" s="41" t="str">
        <f>+O66</f>
        <v>40 28 849 0393</v>
      </c>
      <c r="P128" s="41">
        <f>IFERROR(SUMPRODUCT((Tableau2[Code barre]=O128)*(Tableau2[Box]=Listes!$C$7)*(Tableau2[Comp]=Listes!$A$1)*Tableau2[Sorties]),"")</f>
        <v>0</v>
      </c>
      <c r="Q128" s="41">
        <f>+Q66</f>
        <v>0</v>
      </c>
      <c r="R128" s="41">
        <f>IFERROR(SUMPRODUCT((Tableau2[Code barre]=Q128)*(Tableau2[Box]=Listes!$C$8)*(Tableau2[Comp]=Listes!$A$1)*Tableau2[Sorties]),"")</f>
        <v>0</v>
      </c>
      <c r="S128" s="41">
        <f>+S66</f>
        <v>0</v>
      </c>
      <c r="T128" s="41">
        <f>IFERROR(SUMPRODUCT((Tableau2[Code barre]=S128)*(Tableau2[Box]=Listes!$C$9)*(Tableau2[Comp]=Listes!$A$1)*Tableau2[Sorties]),"")</f>
        <v>0</v>
      </c>
      <c r="U128" s="41">
        <f>+U66</f>
        <v>0</v>
      </c>
      <c r="V128" s="41">
        <f>IFERROR(SUMPRODUCT((Tableau2[Code barre]=U128)*(Tableau2[Box]=Listes!$C$10)*(Tableau2[Comp]=Listes!$A$1)*Tableau2[Sorties]),"")</f>
        <v>0</v>
      </c>
      <c r="W128" s="41">
        <f>+W66</f>
        <v>0</v>
      </c>
      <c r="X128" s="41">
        <f>IFERROR(SUMPRODUCT((Tableau2[Code barre]=W128)*(Tableau2[Box]=Listes!$C$11)*(Tableau2[Comp]=Listes!$A$1)*Tableau2[Sorties]),"")</f>
        <v>0</v>
      </c>
      <c r="Y128" s="41">
        <f>+Y66</f>
        <v>0</v>
      </c>
      <c r="Z128" s="41">
        <f>IFERROR(SUMPRODUCT((Tableau2[Code barre]=Y128)*(Tableau2[Box]=Listes!$C$12)*(Tableau2[Comp]=Listes!$A$1)*Tableau2[Sorties]),"")</f>
        <v>0</v>
      </c>
      <c r="AA128" s="41">
        <f>+AA66</f>
        <v>0</v>
      </c>
      <c r="AB128" s="41">
        <f>IFERROR(SUMPRODUCT((Tableau2[Code barre]=AA128)*(Tableau2[Box]=Listes!$C$13)*(Tableau2[Comp]=Listes!$A$1)*Tableau2[Sorties]),"")</f>
        <v>0</v>
      </c>
      <c r="AC128" s="41">
        <f>+AC66</f>
        <v>0</v>
      </c>
      <c r="AD128" s="41">
        <f>IFERROR(SUMPRODUCT((Tableau2[Code barre]=AC128)*(Tableau2[Box]=Listes!$C$14)*(Tableau2[Comp]=Listes!$A$1)*Tableau2[Sorties]),"")</f>
        <v>0</v>
      </c>
    </row>
    <row r="129" spans="1:30" ht="14.4" customHeight="1" x14ac:dyDescent="0.3">
      <c r="A129" s="68"/>
      <c r="B129" s="72"/>
      <c r="C129" s="41" t="str">
        <f>+C67</f>
        <v>40 17 911 0104</v>
      </c>
      <c r="D129" s="41">
        <f>IFERROR(SUMPRODUCT((Tableau2[Code barre]=C129)*(Tableau2[Box]=Listes!$C$1)*(Tableau2[Comp]=Listes!$A$1)*Tableau2[Sorties]),"")</f>
        <v>0</v>
      </c>
      <c r="E129" s="41" t="str">
        <f>+E67</f>
        <v>40 17 821 0200</v>
      </c>
      <c r="F129" s="41">
        <f>IFERROR(SUMPRODUCT((Tableau2[Code barre]=E129)*(Tableau2[Box]=Listes!$C$2)*(Tableau2[Comp]=Listes!$A$1)*Tableau2[Sorties]),"")</f>
        <v>0</v>
      </c>
      <c r="G129" s="41" t="str">
        <f>+G67</f>
        <v>40 17 954 0998</v>
      </c>
      <c r="H129" s="41">
        <f>IFERROR(SUMPRODUCT((Tableau2[Code barre]=G129)*(Tableau2[Box]=Listes!$C$3)*(Tableau2[Comp]=Listes!$A$1)*Tableau2[Sorties]),"")</f>
        <v>0</v>
      </c>
      <c r="I129" s="41">
        <f>+I67</f>
        <v>0</v>
      </c>
      <c r="J129" s="41">
        <f>IFERROR(SUMPRODUCT((Tableau2[Code barre]=I129)*(Tableau2[Box]=Listes!$C$4)*(Tableau2[Comp]=Listes!$A$1)*Tableau2[Sorties]),"")</f>
        <v>0</v>
      </c>
      <c r="K129" s="41" t="str">
        <f>+K67</f>
        <v>40 28 975 0021</v>
      </c>
      <c r="L129" s="41">
        <f>IFERROR(SUMPRODUCT((Tableau2[Code barre]=K129)*(Tableau2[Box]=Listes!$C$5)*(Tableau2[Comp]=Listes!$A$1)*Tableau2[Sorties]),"")</f>
        <v>0</v>
      </c>
      <c r="M129" s="41" t="str">
        <f>+M67</f>
        <v>40 28 840 0502</v>
      </c>
      <c r="N129" s="41">
        <f>IFERROR(SUMPRODUCT((Tableau2[Code barre]=M129)*(Tableau2[Box]=Listes!$C$6)*(Tableau2[Comp]=Listes!$A$1)*Tableau2[Sorties]),"")</f>
        <v>0</v>
      </c>
      <c r="O129" s="41" t="str">
        <f>+O67</f>
        <v>40 28 954 1577</v>
      </c>
      <c r="P129" s="41">
        <f>IFERROR(SUMPRODUCT((Tableau2[Code barre]=O129)*(Tableau2[Box]=Listes!$C$7)*(Tableau2[Comp]=Listes!$A$1)*Tableau2[Sorties]),"")</f>
        <v>0</v>
      </c>
      <c r="Q129" s="41">
        <f>+Q67</f>
        <v>0</v>
      </c>
      <c r="R129" s="41">
        <f>IFERROR(SUMPRODUCT((Tableau2[Code barre]=Q129)*(Tableau2[Box]=Listes!$C$8)*(Tableau2[Comp]=Listes!$A$1)*Tableau2[Sorties]),"")</f>
        <v>0</v>
      </c>
      <c r="S129" s="41">
        <f>+S67</f>
        <v>0</v>
      </c>
      <c r="T129" s="41">
        <f>IFERROR(SUMPRODUCT((Tableau2[Code barre]=S129)*(Tableau2[Box]=Listes!$C$9)*(Tableau2[Comp]=Listes!$A$1)*Tableau2[Sorties]),"")</f>
        <v>0</v>
      </c>
      <c r="U129" s="41">
        <f>+U67</f>
        <v>0</v>
      </c>
      <c r="V129" s="41">
        <f>IFERROR(SUMPRODUCT((Tableau2[Code barre]=U129)*(Tableau2[Box]=Listes!$C$10)*(Tableau2[Comp]=Listes!$A$1)*Tableau2[Sorties]),"")</f>
        <v>0</v>
      </c>
      <c r="W129" s="41">
        <f>+W67</f>
        <v>0</v>
      </c>
      <c r="X129" s="41">
        <f>IFERROR(SUMPRODUCT((Tableau2[Code barre]=W129)*(Tableau2[Box]=Listes!$C$11)*(Tableau2[Comp]=Listes!$A$1)*Tableau2[Sorties]),"")</f>
        <v>0</v>
      </c>
      <c r="Y129" s="41">
        <f>+Y67</f>
        <v>0</v>
      </c>
      <c r="Z129" s="41">
        <f>IFERROR(SUMPRODUCT((Tableau2[Code barre]=Y129)*(Tableau2[Box]=Listes!$C$12)*(Tableau2[Comp]=Listes!$A$1)*Tableau2[Sorties]),"")</f>
        <v>0</v>
      </c>
      <c r="AA129" s="41">
        <f>+AA67</f>
        <v>0</v>
      </c>
      <c r="AB129" s="41">
        <f>IFERROR(SUMPRODUCT((Tableau2[Code barre]=AA129)*(Tableau2[Box]=Listes!$C$13)*(Tableau2[Comp]=Listes!$A$1)*Tableau2[Sorties]),"")</f>
        <v>0</v>
      </c>
      <c r="AC129" s="41">
        <f>+AC67</f>
        <v>0</v>
      </c>
      <c r="AD129" s="41">
        <f>IFERROR(SUMPRODUCT((Tableau2[Code barre]=AC129)*(Tableau2[Box]=Listes!$C$14)*(Tableau2[Comp]=Listes!$A$1)*Tableau2[Sorties]),"")</f>
        <v>0</v>
      </c>
    </row>
    <row r="130" spans="1:30" ht="14.4" customHeight="1" x14ac:dyDescent="0.3">
      <c r="A130" s="68"/>
      <c r="B130" s="72"/>
      <c r="C130" s="41" t="str">
        <f>+C68</f>
        <v>40 17 610 0165</v>
      </c>
      <c r="D130" s="41">
        <f>IFERROR(SUMPRODUCT((Tableau2[Code barre]=C130)*(Tableau2[Box]=Listes!$C$1)*(Tableau2[Comp]=Listes!$A$1)*Tableau2[Sorties]),"")</f>
        <v>5</v>
      </c>
      <c r="E130" s="41" t="str">
        <f>+E68</f>
        <v>40 17 821 0254</v>
      </c>
      <c r="F130" s="41">
        <f>IFERROR(SUMPRODUCT((Tableau2[Code barre]=E130)*(Tableau2[Box]=Listes!$C$2)*(Tableau2[Comp]=Listes!$A$1)*Tableau2[Sorties]),"")</f>
        <v>0</v>
      </c>
      <c r="G130" s="41" t="str">
        <f>+G68</f>
        <v>40 17 954 1863</v>
      </c>
      <c r="H130" s="41">
        <f>IFERROR(SUMPRODUCT((Tableau2[Code barre]=G130)*(Tableau2[Box]=Listes!$C$3)*(Tableau2[Comp]=Listes!$A$1)*Tableau2[Sorties]),"")</f>
        <v>0</v>
      </c>
      <c r="I130" s="41">
        <f>+I68</f>
        <v>0</v>
      </c>
      <c r="J130" s="41">
        <f>IFERROR(SUMPRODUCT((Tableau2[Code barre]=I130)*(Tableau2[Box]=Listes!$C$4)*(Tableau2[Comp]=Listes!$A$1)*Tableau2[Sorties]),"")</f>
        <v>0</v>
      </c>
      <c r="K130" s="41" t="str">
        <f>+K68</f>
        <v>40 28 832 0210</v>
      </c>
      <c r="L130" s="41">
        <f>IFERROR(SUMPRODUCT((Tableau2[Code barre]=K130)*(Tableau2[Box]=Listes!$C$5)*(Tableau2[Comp]=Listes!$A$1)*Tableau2[Sorties]),"")</f>
        <v>0</v>
      </c>
      <c r="M130" s="41" t="str">
        <f>+M68</f>
        <v>40 28 971 0255</v>
      </c>
      <c r="N130" s="41">
        <f>IFERROR(SUMPRODUCT((Tableau2[Code barre]=M130)*(Tableau2[Box]=Listes!$C$6)*(Tableau2[Comp]=Listes!$A$1)*Tableau2[Sorties]),"")</f>
        <v>0</v>
      </c>
      <c r="O130" s="41" t="str">
        <f>+O68</f>
        <v>40 28 954 2071</v>
      </c>
      <c r="P130" s="41">
        <f>IFERROR(SUMPRODUCT((Tableau2[Code barre]=O130)*(Tableau2[Box]=Listes!$C$7)*(Tableau2[Comp]=Listes!$A$1)*Tableau2[Sorties]),"")</f>
        <v>0</v>
      </c>
      <c r="Q130" s="41">
        <f>+Q68</f>
        <v>0</v>
      </c>
      <c r="R130" s="41">
        <f>IFERROR(SUMPRODUCT((Tableau2[Code barre]=Q130)*(Tableau2[Box]=Listes!$C$8)*(Tableau2[Comp]=Listes!$A$1)*Tableau2[Sorties]),"")</f>
        <v>0</v>
      </c>
      <c r="S130" s="41">
        <f>+S68</f>
        <v>0</v>
      </c>
      <c r="T130" s="41">
        <f>IFERROR(SUMPRODUCT((Tableau2[Code barre]=S130)*(Tableau2[Box]=Listes!$C$9)*(Tableau2[Comp]=Listes!$A$1)*Tableau2[Sorties]),"")</f>
        <v>0</v>
      </c>
      <c r="U130" s="41">
        <f>+U68</f>
        <v>0</v>
      </c>
      <c r="V130" s="41">
        <f>IFERROR(SUMPRODUCT((Tableau2[Code barre]=U130)*(Tableau2[Box]=Listes!$C$10)*(Tableau2[Comp]=Listes!$A$1)*Tableau2[Sorties]),"")</f>
        <v>0</v>
      </c>
      <c r="W130" s="41">
        <f>+W68</f>
        <v>0</v>
      </c>
      <c r="X130" s="41">
        <f>IFERROR(SUMPRODUCT((Tableau2[Code barre]=W130)*(Tableau2[Box]=Listes!$C$11)*(Tableau2[Comp]=Listes!$A$1)*Tableau2[Sorties]),"")</f>
        <v>0</v>
      </c>
      <c r="Y130" s="41">
        <f>+Y68</f>
        <v>0</v>
      </c>
      <c r="Z130" s="41">
        <f>IFERROR(SUMPRODUCT((Tableau2[Code barre]=Y130)*(Tableau2[Box]=Listes!$C$12)*(Tableau2[Comp]=Listes!$A$1)*Tableau2[Sorties]),"")</f>
        <v>0</v>
      </c>
      <c r="AA130" s="41">
        <f>+AA68</f>
        <v>0</v>
      </c>
      <c r="AB130" s="41">
        <f>IFERROR(SUMPRODUCT((Tableau2[Code barre]=AA130)*(Tableau2[Box]=Listes!$C$13)*(Tableau2[Comp]=Listes!$A$1)*Tableau2[Sorties]),"")</f>
        <v>0</v>
      </c>
      <c r="AC130" s="41">
        <f>+AC68</f>
        <v>0</v>
      </c>
      <c r="AD130" s="41">
        <f>IFERROR(SUMPRODUCT((Tableau2[Code barre]=AC130)*(Tableau2[Box]=Listes!$C$14)*(Tableau2[Comp]=Listes!$A$1)*Tableau2[Sorties]),"")</f>
        <v>0</v>
      </c>
    </row>
    <row r="131" spans="1:30" ht="14.4" customHeight="1" x14ac:dyDescent="0.3">
      <c r="A131" s="68"/>
      <c r="B131" s="72"/>
      <c r="C131" s="41" t="str">
        <f>+C69</f>
        <v>40 17 911 0105</v>
      </c>
      <c r="D131" s="41">
        <f>IFERROR(SUMPRODUCT((Tableau2[Code barre]=C131)*(Tableau2[Box]=Listes!$C$1)*(Tableau2[Comp]=Listes!$A$1)*Tableau2[Sorties]),"")</f>
        <v>0</v>
      </c>
      <c r="E131" s="41">
        <f>+E69</f>
        <v>0</v>
      </c>
      <c r="F131" s="41">
        <f>IFERROR(SUMPRODUCT((Tableau2[Code barre]=E131)*(Tableau2[Box]=Listes!$C$2)*(Tableau2[Comp]=Listes!$A$1)*Tableau2[Sorties]),"")</f>
        <v>0</v>
      </c>
      <c r="G131" s="41" t="str">
        <f>+G69</f>
        <v>40 17 954 1016</v>
      </c>
      <c r="H131" s="41">
        <f>IFERROR(SUMPRODUCT((Tableau2[Code barre]=G131)*(Tableau2[Box]=Listes!$C$3)*(Tableau2[Comp]=Listes!$A$1)*Tableau2[Sorties]),"")</f>
        <v>0</v>
      </c>
      <c r="I131" s="41">
        <f>+I69</f>
        <v>0</v>
      </c>
      <c r="J131" s="41">
        <f>IFERROR(SUMPRODUCT((Tableau2[Code barre]=I131)*(Tableau2[Box]=Listes!$C$4)*(Tableau2[Comp]=Listes!$A$1)*Tableau2[Sorties]),"")</f>
        <v>0</v>
      </c>
      <c r="K131" s="41" t="str">
        <f>+K69</f>
        <v>40 28 849 0378</v>
      </c>
      <c r="L131" s="41">
        <f>IFERROR(SUMPRODUCT((Tableau2[Code barre]=K131)*(Tableau2[Box]=Listes!$C$5)*(Tableau2[Comp]=Listes!$A$1)*Tableau2[Sorties]),"")</f>
        <v>0</v>
      </c>
      <c r="M131" s="41" t="str">
        <f>+M69</f>
        <v>40 28 957 0676</v>
      </c>
      <c r="N131" s="41">
        <f>IFERROR(SUMPRODUCT((Tableau2[Code barre]=M131)*(Tableau2[Box]=Listes!$C$6)*(Tableau2[Comp]=Listes!$A$1)*Tableau2[Sorties]),"")</f>
        <v>0</v>
      </c>
      <c r="O131" s="41" t="str">
        <f>+O69</f>
        <v>40 28 954 3210</v>
      </c>
      <c r="P131" s="41">
        <f>IFERROR(SUMPRODUCT((Tableau2[Code barre]=O131)*(Tableau2[Box]=Listes!$C$7)*(Tableau2[Comp]=Listes!$A$1)*Tableau2[Sorties]),"")</f>
        <v>0</v>
      </c>
      <c r="Q131" s="41">
        <f>+Q69</f>
        <v>0</v>
      </c>
      <c r="R131" s="41">
        <f>IFERROR(SUMPRODUCT((Tableau2[Code barre]=Q131)*(Tableau2[Box]=Listes!$C$8)*(Tableau2[Comp]=Listes!$A$1)*Tableau2[Sorties]),"")</f>
        <v>0</v>
      </c>
      <c r="S131" s="41">
        <f>+S69</f>
        <v>0</v>
      </c>
      <c r="T131" s="41">
        <f>IFERROR(SUMPRODUCT((Tableau2[Code barre]=S131)*(Tableau2[Box]=Listes!$C$9)*(Tableau2[Comp]=Listes!$A$1)*Tableau2[Sorties]),"")</f>
        <v>0</v>
      </c>
      <c r="U131" s="41">
        <f>+U69</f>
        <v>0</v>
      </c>
      <c r="V131" s="41">
        <f>IFERROR(SUMPRODUCT((Tableau2[Code barre]=U131)*(Tableau2[Box]=Listes!$C$10)*(Tableau2[Comp]=Listes!$A$1)*Tableau2[Sorties]),"")</f>
        <v>0</v>
      </c>
      <c r="W131" s="41">
        <f>+W69</f>
        <v>0</v>
      </c>
      <c r="X131" s="41">
        <f>IFERROR(SUMPRODUCT((Tableau2[Code barre]=W131)*(Tableau2[Box]=Listes!$C$11)*(Tableau2[Comp]=Listes!$A$1)*Tableau2[Sorties]),"")</f>
        <v>0</v>
      </c>
      <c r="Y131" s="41">
        <f>+Y69</f>
        <v>0</v>
      </c>
      <c r="Z131" s="41">
        <f>IFERROR(SUMPRODUCT((Tableau2[Code barre]=Y131)*(Tableau2[Box]=Listes!$C$12)*(Tableau2[Comp]=Listes!$A$1)*Tableau2[Sorties]),"")</f>
        <v>0</v>
      </c>
      <c r="AA131" s="41">
        <f>+AA69</f>
        <v>0</v>
      </c>
      <c r="AB131" s="41">
        <f>IFERROR(SUMPRODUCT((Tableau2[Code barre]=AA131)*(Tableau2[Box]=Listes!$C$13)*(Tableau2[Comp]=Listes!$A$1)*Tableau2[Sorties]),"")</f>
        <v>0</v>
      </c>
      <c r="AC131" s="41">
        <f>+AC69</f>
        <v>0</v>
      </c>
      <c r="AD131" s="41">
        <f>IFERROR(SUMPRODUCT((Tableau2[Code barre]=AC131)*(Tableau2[Box]=Listes!$C$14)*(Tableau2[Comp]=Listes!$A$1)*Tableau2[Sorties]),"")</f>
        <v>0</v>
      </c>
    </row>
    <row r="132" spans="1:30" ht="14.4" customHeight="1" x14ac:dyDescent="0.3">
      <c r="A132" s="68"/>
      <c r="B132" s="72"/>
      <c r="C132" s="41" t="str">
        <f>+C70</f>
        <v>40 17 810 0374</v>
      </c>
      <c r="D132" s="41">
        <f>IFERROR(SUMPRODUCT((Tableau2[Code barre]=C132)*(Tableau2[Box]=Listes!$C$1)*(Tableau2[Comp]=Listes!$A$1)*Tableau2[Sorties]),"")</f>
        <v>0</v>
      </c>
      <c r="E132" s="41">
        <f>+E70</f>
        <v>0</v>
      </c>
      <c r="F132" s="41">
        <f>IFERROR(SUMPRODUCT((Tableau2[Code barre]=E132)*(Tableau2[Box]=Listes!$C$2)*(Tableau2[Comp]=Listes!$A$1)*Tableau2[Sorties]),"")</f>
        <v>0</v>
      </c>
      <c r="G132" s="41" t="str">
        <f>+G70</f>
        <v>40 17 954 1756</v>
      </c>
      <c r="H132" s="41">
        <f>IFERROR(SUMPRODUCT((Tableau2[Code barre]=G132)*(Tableau2[Box]=Listes!$C$3)*(Tableau2[Comp]=Listes!$A$1)*Tableau2[Sorties]),"")</f>
        <v>0</v>
      </c>
      <c r="I132" s="41">
        <f>+I70</f>
        <v>0</v>
      </c>
      <c r="J132" s="41">
        <f>IFERROR(SUMPRODUCT((Tableau2[Code barre]=I132)*(Tableau2[Box]=Listes!$C$4)*(Tableau2[Comp]=Listes!$A$1)*Tableau2[Sorties]),"")</f>
        <v>0</v>
      </c>
      <c r="K132" s="41" t="str">
        <f>+K70</f>
        <v>40 28 976 0106</v>
      </c>
      <c r="L132" s="41">
        <f>IFERROR(SUMPRODUCT((Tableau2[Code barre]=K132)*(Tableau2[Box]=Listes!$C$5)*(Tableau2[Comp]=Listes!$A$1)*Tableau2[Sorties]),"")</f>
        <v>0</v>
      </c>
      <c r="M132" s="41" t="str">
        <f>+M70</f>
        <v>40 28 959 0276</v>
      </c>
      <c r="N132" s="41">
        <f>IFERROR(SUMPRODUCT((Tableau2[Code barre]=M132)*(Tableau2[Box]=Listes!$C$6)*(Tableau2[Comp]=Listes!$A$1)*Tableau2[Sorties]),"")</f>
        <v>0</v>
      </c>
      <c r="O132" s="41" t="str">
        <f>+O70</f>
        <v>40 28 954 3239</v>
      </c>
      <c r="P132" s="41">
        <f>IFERROR(SUMPRODUCT((Tableau2[Code barre]=O132)*(Tableau2[Box]=Listes!$C$7)*(Tableau2[Comp]=Listes!$A$1)*Tableau2[Sorties]),"")</f>
        <v>0</v>
      </c>
      <c r="Q132" s="41">
        <f>+Q70</f>
        <v>0</v>
      </c>
      <c r="R132" s="41">
        <f>IFERROR(SUMPRODUCT((Tableau2[Code barre]=Q132)*(Tableau2[Box]=Listes!$C$8)*(Tableau2[Comp]=Listes!$A$1)*Tableau2[Sorties]),"")</f>
        <v>0</v>
      </c>
      <c r="S132" s="41">
        <f>+S70</f>
        <v>0</v>
      </c>
      <c r="T132" s="41">
        <f>IFERROR(SUMPRODUCT((Tableau2[Code barre]=S132)*(Tableau2[Box]=Listes!$C$9)*(Tableau2[Comp]=Listes!$A$1)*Tableau2[Sorties]),"")</f>
        <v>0</v>
      </c>
      <c r="U132" s="41">
        <f>+U70</f>
        <v>0</v>
      </c>
      <c r="V132" s="41">
        <f>IFERROR(SUMPRODUCT((Tableau2[Code barre]=U132)*(Tableau2[Box]=Listes!$C$10)*(Tableau2[Comp]=Listes!$A$1)*Tableau2[Sorties]),"")</f>
        <v>0</v>
      </c>
      <c r="W132" s="41">
        <f>+W70</f>
        <v>0</v>
      </c>
      <c r="X132" s="41">
        <f>IFERROR(SUMPRODUCT((Tableau2[Code barre]=W132)*(Tableau2[Box]=Listes!$C$11)*(Tableau2[Comp]=Listes!$A$1)*Tableau2[Sorties]),"")</f>
        <v>0</v>
      </c>
      <c r="Y132" s="41">
        <f>+Y70</f>
        <v>0</v>
      </c>
      <c r="Z132" s="41">
        <f>IFERROR(SUMPRODUCT((Tableau2[Code barre]=Y132)*(Tableau2[Box]=Listes!$C$12)*(Tableau2[Comp]=Listes!$A$1)*Tableau2[Sorties]),"")</f>
        <v>0</v>
      </c>
      <c r="AA132" s="41">
        <f>+AA70</f>
        <v>0</v>
      </c>
      <c r="AB132" s="41">
        <f>IFERROR(SUMPRODUCT((Tableau2[Code barre]=AA132)*(Tableau2[Box]=Listes!$C$13)*(Tableau2[Comp]=Listes!$A$1)*Tableau2[Sorties]),"")</f>
        <v>0</v>
      </c>
      <c r="AC132" s="41">
        <f>+AC70</f>
        <v>0</v>
      </c>
      <c r="AD132" s="41">
        <f>IFERROR(SUMPRODUCT((Tableau2[Code barre]=AC132)*(Tableau2[Box]=Listes!$C$14)*(Tableau2[Comp]=Listes!$A$1)*Tableau2[Sorties]),"")</f>
        <v>0</v>
      </c>
    </row>
    <row r="133" spans="1:30" ht="14.4" customHeight="1" x14ac:dyDescent="0.3">
      <c r="A133" s="68"/>
      <c r="B133" s="72"/>
      <c r="C133" s="41">
        <f>+C71</f>
        <v>0</v>
      </c>
      <c r="D133" s="41">
        <f>IFERROR(SUMPRODUCT((Tableau2[Code barre]=C133)*(Tableau2[Box]=Listes!$C$1)*(Tableau2[Comp]=Listes!$A$1)*Tableau2[Sorties]),"")</f>
        <v>0</v>
      </c>
      <c r="E133" s="41">
        <f>+E71</f>
        <v>0</v>
      </c>
      <c r="F133" s="41">
        <f>IFERROR(SUMPRODUCT((Tableau2[Code barre]=E133)*(Tableau2[Box]=Listes!$C$2)*(Tableau2[Comp]=Listes!$A$1)*Tableau2[Sorties]),"")</f>
        <v>0</v>
      </c>
      <c r="G133" s="41" t="str">
        <f>+G71</f>
        <v>40 17 921 0102</v>
      </c>
      <c r="H133" s="41">
        <f>IFERROR(SUMPRODUCT((Tableau2[Code barre]=G133)*(Tableau2[Box]=Listes!$C$3)*(Tableau2[Comp]=Listes!$A$1)*Tableau2[Sorties]),"")</f>
        <v>0</v>
      </c>
      <c r="I133" s="41">
        <f>+I71</f>
        <v>0</v>
      </c>
      <c r="J133" s="41">
        <f>IFERROR(SUMPRODUCT((Tableau2[Code barre]=I133)*(Tableau2[Box]=Listes!$C$4)*(Tableau2[Comp]=Listes!$A$1)*Tableau2[Sorties]),"")</f>
        <v>0</v>
      </c>
      <c r="K133" s="41" t="str">
        <f>+K71</f>
        <v>40 28 856 0808</v>
      </c>
      <c r="L133" s="41">
        <f>IFERROR(SUMPRODUCT((Tableau2[Code barre]=K133)*(Tableau2[Box]=Listes!$C$5)*(Tableau2[Comp]=Listes!$A$1)*Tableau2[Sorties]),"")</f>
        <v>0</v>
      </c>
      <c r="M133" s="41" t="str">
        <f>+M71</f>
        <v>40 28 954 1533</v>
      </c>
      <c r="N133" s="41">
        <f>IFERROR(SUMPRODUCT((Tableau2[Code barre]=M133)*(Tableau2[Box]=Listes!$C$6)*(Tableau2[Comp]=Listes!$A$1)*Tableau2[Sorties]),"")</f>
        <v>0</v>
      </c>
      <c r="O133" s="41" t="str">
        <f>+O71</f>
        <v>40 28 954 3253</v>
      </c>
      <c r="P133" s="41">
        <f>IFERROR(SUMPRODUCT((Tableau2[Code barre]=O133)*(Tableau2[Box]=Listes!$C$7)*(Tableau2[Comp]=Listes!$A$1)*Tableau2[Sorties]),"")</f>
        <v>0</v>
      </c>
      <c r="Q133" s="41">
        <f>+Q71</f>
        <v>0</v>
      </c>
      <c r="R133" s="41">
        <f>IFERROR(SUMPRODUCT((Tableau2[Code barre]=Q133)*(Tableau2[Box]=Listes!$C$8)*(Tableau2[Comp]=Listes!$A$1)*Tableau2[Sorties]),"")</f>
        <v>0</v>
      </c>
      <c r="S133" s="41">
        <f>+S71</f>
        <v>0</v>
      </c>
      <c r="T133" s="41">
        <f>IFERROR(SUMPRODUCT((Tableau2[Code barre]=S133)*(Tableau2[Box]=Listes!$C$9)*(Tableau2[Comp]=Listes!$A$1)*Tableau2[Sorties]),"")</f>
        <v>0</v>
      </c>
      <c r="U133" s="41">
        <f>+U71</f>
        <v>0</v>
      </c>
      <c r="V133" s="41">
        <f>IFERROR(SUMPRODUCT((Tableau2[Code barre]=U133)*(Tableau2[Box]=Listes!$C$10)*(Tableau2[Comp]=Listes!$A$1)*Tableau2[Sorties]),"")</f>
        <v>0</v>
      </c>
      <c r="W133" s="41">
        <f>+W71</f>
        <v>0</v>
      </c>
      <c r="X133" s="41">
        <f>IFERROR(SUMPRODUCT((Tableau2[Code barre]=W133)*(Tableau2[Box]=Listes!$C$11)*(Tableau2[Comp]=Listes!$A$1)*Tableau2[Sorties]),"")</f>
        <v>0</v>
      </c>
      <c r="Y133" s="41">
        <f>+Y71</f>
        <v>0</v>
      </c>
      <c r="Z133" s="41">
        <f>IFERROR(SUMPRODUCT((Tableau2[Code barre]=Y133)*(Tableau2[Box]=Listes!$C$12)*(Tableau2[Comp]=Listes!$A$1)*Tableau2[Sorties]),"")</f>
        <v>0</v>
      </c>
      <c r="AA133" s="41">
        <f>+AA71</f>
        <v>0</v>
      </c>
      <c r="AB133" s="41">
        <f>IFERROR(SUMPRODUCT((Tableau2[Code barre]=AA133)*(Tableau2[Box]=Listes!$C$13)*(Tableau2[Comp]=Listes!$A$1)*Tableau2[Sorties]),"")</f>
        <v>0</v>
      </c>
      <c r="AC133" s="41">
        <f>+AC71</f>
        <v>0</v>
      </c>
      <c r="AD133" s="41">
        <f>IFERROR(SUMPRODUCT((Tableau2[Code barre]=AC133)*(Tableau2[Box]=Listes!$C$14)*(Tableau2[Comp]=Listes!$A$1)*Tableau2[Sorties]),"")</f>
        <v>0</v>
      </c>
    </row>
    <row r="134" spans="1:30" ht="14.4" customHeight="1" x14ac:dyDescent="0.3">
      <c r="A134" s="68"/>
      <c r="B134" s="72"/>
      <c r="C134" s="41">
        <f>+C72</f>
        <v>0</v>
      </c>
      <c r="D134" s="41">
        <f>IFERROR(SUMPRODUCT((Tableau2[Code barre]=C134)*(Tableau2[Box]=Listes!$C$1)*(Tableau2[Comp]=Listes!$A$1)*Tableau2[Sorties]),"")</f>
        <v>0</v>
      </c>
      <c r="E134" s="41">
        <f>+E72</f>
        <v>0</v>
      </c>
      <c r="F134" s="41">
        <f>IFERROR(SUMPRODUCT((Tableau2[Code barre]=E134)*(Tableau2[Box]=Listes!$C$2)*(Tableau2[Comp]=Listes!$A$1)*Tableau2[Sorties]),"")</f>
        <v>0</v>
      </c>
      <c r="G134" s="41">
        <f>+G72</f>
        <v>0</v>
      </c>
      <c r="H134" s="41">
        <f>IFERROR(SUMPRODUCT((Tableau2[Code barre]=G134)*(Tableau2[Box]=Listes!$C$3)*(Tableau2[Comp]=Listes!$A$1)*Tableau2[Sorties]),"")</f>
        <v>0</v>
      </c>
      <c r="I134" s="41">
        <f>+I72</f>
        <v>0</v>
      </c>
      <c r="J134" s="41">
        <f>IFERROR(SUMPRODUCT((Tableau2[Code barre]=I134)*(Tableau2[Box]=Listes!$C$4)*(Tableau2[Comp]=Listes!$A$1)*Tableau2[Sorties]),"")</f>
        <v>0</v>
      </c>
      <c r="K134" s="41" t="str">
        <f>+K72</f>
        <v>40 28 959 0236</v>
      </c>
      <c r="L134" s="41">
        <f>IFERROR(SUMPRODUCT((Tableau2[Code barre]=K134)*(Tableau2[Box]=Listes!$C$5)*(Tableau2[Comp]=Listes!$A$1)*Tableau2[Sorties]),"")</f>
        <v>0</v>
      </c>
      <c r="M134" s="41" t="str">
        <f>+M72</f>
        <v>40 28 954 1836</v>
      </c>
      <c r="N134" s="41">
        <f>IFERROR(SUMPRODUCT((Tableau2[Code barre]=M134)*(Tableau2[Box]=Listes!$C$6)*(Tableau2[Comp]=Listes!$A$1)*Tableau2[Sorties]),"")</f>
        <v>0</v>
      </c>
      <c r="O134" s="41" t="str">
        <f>+O72</f>
        <v>40 28 954 3330</v>
      </c>
      <c r="P134" s="41">
        <f>IFERROR(SUMPRODUCT((Tableau2[Code barre]=O134)*(Tableau2[Box]=Listes!$C$7)*(Tableau2[Comp]=Listes!$A$1)*Tableau2[Sorties]),"")</f>
        <v>0</v>
      </c>
      <c r="Q134" s="41">
        <f>+Q72</f>
        <v>0</v>
      </c>
      <c r="R134" s="41">
        <f>IFERROR(SUMPRODUCT((Tableau2[Code barre]=Q134)*(Tableau2[Box]=Listes!$C$8)*(Tableau2[Comp]=Listes!$A$1)*Tableau2[Sorties]),"")</f>
        <v>0</v>
      </c>
      <c r="S134" s="41">
        <f>+S72</f>
        <v>0</v>
      </c>
      <c r="T134" s="41">
        <f>IFERROR(SUMPRODUCT((Tableau2[Code barre]=S134)*(Tableau2[Box]=Listes!$C$9)*(Tableau2[Comp]=Listes!$A$1)*Tableau2[Sorties]),"")</f>
        <v>0</v>
      </c>
      <c r="U134" s="41">
        <f>+U72</f>
        <v>0</v>
      </c>
      <c r="V134" s="41">
        <f>IFERROR(SUMPRODUCT((Tableau2[Code barre]=U134)*(Tableau2[Box]=Listes!$C$10)*(Tableau2[Comp]=Listes!$A$1)*Tableau2[Sorties]),"")</f>
        <v>0</v>
      </c>
      <c r="W134" s="41">
        <f>+W72</f>
        <v>0</v>
      </c>
      <c r="X134" s="41">
        <f>IFERROR(SUMPRODUCT((Tableau2[Code barre]=W134)*(Tableau2[Box]=Listes!$C$11)*(Tableau2[Comp]=Listes!$A$1)*Tableau2[Sorties]),"")</f>
        <v>0</v>
      </c>
      <c r="Y134" s="41">
        <f>+Y72</f>
        <v>0</v>
      </c>
      <c r="Z134" s="41">
        <f>IFERROR(SUMPRODUCT((Tableau2[Code barre]=Y134)*(Tableau2[Box]=Listes!$C$12)*(Tableau2[Comp]=Listes!$A$1)*Tableau2[Sorties]),"")</f>
        <v>0</v>
      </c>
      <c r="AA134" s="41">
        <f>+AA72</f>
        <v>0</v>
      </c>
      <c r="AB134" s="41">
        <f>IFERROR(SUMPRODUCT((Tableau2[Code barre]=AA134)*(Tableau2[Box]=Listes!$C$13)*(Tableau2[Comp]=Listes!$A$1)*Tableau2[Sorties]),"")</f>
        <v>0</v>
      </c>
      <c r="AC134" s="41">
        <f>+AC72</f>
        <v>0</v>
      </c>
      <c r="AD134" s="41">
        <f>IFERROR(SUMPRODUCT((Tableau2[Code barre]=AC134)*(Tableau2[Box]=Listes!$C$14)*(Tableau2[Comp]=Listes!$A$1)*Tableau2[Sorties]),"")</f>
        <v>0</v>
      </c>
    </row>
    <row r="135" spans="1:30" ht="14.4" customHeight="1" x14ac:dyDescent="0.3">
      <c r="A135" s="68"/>
      <c r="B135" s="72"/>
      <c r="C135" s="41">
        <f>+C73</f>
        <v>0</v>
      </c>
      <c r="D135" s="41">
        <f>IFERROR(SUMPRODUCT((Tableau2[Code barre]=C135)*(Tableau2[Box]=Listes!$C$1)*(Tableau2[Comp]=Listes!$A$1)*Tableau2[Sorties]),"")</f>
        <v>0</v>
      </c>
      <c r="E135" s="41">
        <f>+E73</f>
        <v>0</v>
      </c>
      <c r="F135" s="41">
        <f>IFERROR(SUMPRODUCT((Tableau2[Code barre]=E135)*(Tableau2[Box]=Listes!$C$2)*(Tableau2[Comp]=Listes!$A$1)*Tableau2[Sorties]),"")</f>
        <v>0</v>
      </c>
      <c r="G135" s="41">
        <f>+G73</f>
        <v>0</v>
      </c>
      <c r="H135" s="41">
        <f>IFERROR(SUMPRODUCT((Tableau2[Code barre]=G135)*(Tableau2[Box]=Listes!$C$3)*(Tableau2[Comp]=Listes!$A$1)*Tableau2[Sorties]),"")</f>
        <v>0</v>
      </c>
      <c r="I135" s="41">
        <f>+I73</f>
        <v>0</v>
      </c>
      <c r="J135" s="41">
        <f>IFERROR(SUMPRODUCT((Tableau2[Code barre]=I135)*(Tableau2[Box]=Listes!$C$4)*(Tableau2[Comp]=Listes!$A$1)*Tableau2[Sorties]),"")</f>
        <v>0</v>
      </c>
      <c r="K135" s="41" t="str">
        <f>+K73</f>
        <v>40 28 954 3274</v>
      </c>
      <c r="L135" s="41">
        <f>IFERROR(SUMPRODUCT((Tableau2[Code barre]=K135)*(Tableau2[Box]=Listes!$C$5)*(Tableau2[Comp]=Listes!$A$1)*Tableau2[Sorties]),"")</f>
        <v>0</v>
      </c>
      <c r="M135" s="41" t="str">
        <f>+M73</f>
        <v>40 28 954 3170</v>
      </c>
      <c r="N135" s="41">
        <f>IFERROR(SUMPRODUCT((Tableau2[Code barre]=M135)*(Tableau2[Box]=Listes!$C$6)*(Tableau2[Comp]=Listes!$A$1)*Tableau2[Sorties]),"")</f>
        <v>0</v>
      </c>
      <c r="O135" s="41" t="str">
        <f>+O73</f>
        <v>40 28 954 3413</v>
      </c>
      <c r="P135" s="41">
        <f>IFERROR(SUMPRODUCT((Tableau2[Code barre]=O135)*(Tableau2[Box]=Listes!$C$7)*(Tableau2[Comp]=Listes!$A$1)*Tableau2[Sorties]),"")</f>
        <v>0</v>
      </c>
      <c r="Q135" s="41">
        <f>+Q73</f>
        <v>0</v>
      </c>
      <c r="R135" s="41">
        <f>IFERROR(SUMPRODUCT((Tableau2[Code barre]=Q135)*(Tableau2[Box]=Listes!$C$8)*(Tableau2[Comp]=Listes!$A$1)*Tableau2[Sorties]),"")</f>
        <v>0</v>
      </c>
      <c r="S135" s="41">
        <f>+S73</f>
        <v>0</v>
      </c>
      <c r="T135" s="41">
        <f>IFERROR(SUMPRODUCT((Tableau2[Code barre]=S135)*(Tableau2[Box]=Listes!$C$9)*(Tableau2[Comp]=Listes!$A$1)*Tableau2[Sorties]),"")</f>
        <v>0</v>
      </c>
      <c r="U135" s="41">
        <f>+U73</f>
        <v>0</v>
      </c>
      <c r="V135" s="41">
        <f>IFERROR(SUMPRODUCT((Tableau2[Code barre]=U135)*(Tableau2[Box]=Listes!$C$10)*(Tableau2[Comp]=Listes!$A$1)*Tableau2[Sorties]),"")</f>
        <v>0</v>
      </c>
      <c r="W135" s="41">
        <f>+W73</f>
        <v>0</v>
      </c>
      <c r="X135" s="41">
        <f>IFERROR(SUMPRODUCT((Tableau2[Code barre]=W135)*(Tableau2[Box]=Listes!$C$11)*(Tableau2[Comp]=Listes!$A$1)*Tableau2[Sorties]),"")</f>
        <v>0</v>
      </c>
      <c r="Y135" s="41">
        <f>+Y73</f>
        <v>0</v>
      </c>
      <c r="Z135" s="41">
        <f>IFERROR(SUMPRODUCT((Tableau2[Code barre]=Y135)*(Tableau2[Box]=Listes!$C$12)*(Tableau2[Comp]=Listes!$A$1)*Tableau2[Sorties]),"")</f>
        <v>0</v>
      </c>
      <c r="AA135" s="41">
        <f>+AA73</f>
        <v>0</v>
      </c>
      <c r="AB135" s="41">
        <f>IFERROR(SUMPRODUCT((Tableau2[Code barre]=AA135)*(Tableau2[Box]=Listes!$C$13)*(Tableau2[Comp]=Listes!$A$1)*Tableau2[Sorties]),"")</f>
        <v>0</v>
      </c>
      <c r="AC135" s="41">
        <f>+AC73</f>
        <v>0</v>
      </c>
      <c r="AD135" s="41">
        <f>IFERROR(SUMPRODUCT((Tableau2[Code barre]=AC135)*(Tableau2[Box]=Listes!$C$14)*(Tableau2[Comp]=Listes!$A$1)*Tableau2[Sorties]),"")</f>
        <v>0</v>
      </c>
    </row>
    <row r="136" spans="1:30" ht="14.4" customHeight="1" x14ac:dyDescent="0.3">
      <c r="A136" s="68"/>
      <c r="B136" s="72"/>
      <c r="C136" s="41">
        <f>+C74</f>
        <v>0</v>
      </c>
      <c r="D136" s="41">
        <f>IFERROR(SUMPRODUCT((Tableau2[Code barre]=C136)*(Tableau2[Box]=Listes!$C$1)*(Tableau2[Comp]=Listes!$A$1)*Tableau2[Sorties]),"")</f>
        <v>0</v>
      </c>
      <c r="E136" s="41">
        <f>+E74</f>
        <v>0</v>
      </c>
      <c r="F136" s="41">
        <f>IFERROR(SUMPRODUCT((Tableau2[Code barre]=E136)*(Tableau2[Box]=Listes!$C$2)*(Tableau2[Comp]=Listes!$A$1)*Tableau2[Sorties]),"")</f>
        <v>0</v>
      </c>
      <c r="G136" s="41">
        <f>+G74</f>
        <v>0</v>
      </c>
      <c r="H136" s="41">
        <f>IFERROR(SUMPRODUCT((Tableau2[Code barre]=G136)*(Tableau2[Box]=Listes!$C$3)*(Tableau2[Comp]=Listes!$A$1)*Tableau2[Sorties]),"")</f>
        <v>0</v>
      </c>
      <c r="I136" s="41">
        <f>+I74</f>
        <v>0</v>
      </c>
      <c r="J136" s="41">
        <f>IFERROR(SUMPRODUCT((Tableau2[Code barre]=I136)*(Tableau2[Box]=Listes!$C$4)*(Tableau2[Comp]=Listes!$A$1)*Tableau2[Sorties]),"")</f>
        <v>0</v>
      </c>
      <c r="K136" s="41" t="str">
        <f>+K74</f>
        <v>40 28 954 3147</v>
      </c>
      <c r="L136" s="41">
        <f>IFERROR(SUMPRODUCT((Tableau2[Code barre]=K136)*(Tableau2[Box]=Listes!$C$5)*(Tableau2[Comp]=Listes!$A$1)*Tableau2[Sorties]),"")</f>
        <v>0</v>
      </c>
      <c r="M136" s="41" t="str">
        <f>+M74</f>
        <v>40 28 954 3171</v>
      </c>
      <c r="N136" s="41">
        <f>IFERROR(SUMPRODUCT((Tableau2[Code barre]=M136)*(Tableau2[Box]=Listes!$C$6)*(Tableau2[Comp]=Listes!$A$1)*Tableau2[Sorties]),"")</f>
        <v>0</v>
      </c>
      <c r="O136" s="41" t="str">
        <f>+O74</f>
        <v>40 28 959 0601</v>
      </c>
      <c r="P136" s="41">
        <f>IFERROR(SUMPRODUCT((Tableau2[Code barre]=O136)*(Tableau2[Box]=Listes!$C$7)*(Tableau2[Comp]=Listes!$A$1)*Tableau2[Sorties]),"")</f>
        <v>0</v>
      </c>
      <c r="Q136" s="41">
        <f>+Q74</f>
        <v>0</v>
      </c>
      <c r="R136" s="41">
        <f>IFERROR(SUMPRODUCT((Tableau2[Code barre]=Q136)*(Tableau2[Box]=Listes!$C$8)*(Tableau2[Comp]=Listes!$A$1)*Tableau2[Sorties]),"")</f>
        <v>0</v>
      </c>
      <c r="S136" s="41">
        <f>+S74</f>
        <v>0</v>
      </c>
      <c r="T136" s="41">
        <f>IFERROR(SUMPRODUCT((Tableau2[Code barre]=S136)*(Tableau2[Box]=Listes!$C$9)*(Tableau2[Comp]=Listes!$A$1)*Tableau2[Sorties]),"")</f>
        <v>0</v>
      </c>
      <c r="U136" s="41">
        <f>+U74</f>
        <v>0</v>
      </c>
      <c r="V136" s="41">
        <f>IFERROR(SUMPRODUCT((Tableau2[Code barre]=U136)*(Tableau2[Box]=Listes!$C$10)*(Tableau2[Comp]=Listes!$A$1)*Tableau2[Sorties]),"")</f>
        <v>0</v>
      </c>
      <c r="W136" s="41">
        <f>+W74</f>
        <v>0</v>
      </c>
      <c r="X136" s="41">
        <f>IFERROR(SUMPRODUCT((Tableau2[Code barre]=W136)*(Tableau2[Box]=Listes!$C$11)*(Tableau2[Comp]=Listes!$A$1)*Tableau2[Sorties]),"")</f>
        <v>0</v>
      </c>
      <c r="Y136" s="41">
        <f>+Y74</f>
        <v>0</v>
      </c>
      <c r="Z136" s="41">
        <f>IFERROR(SUMPRODUCT((Tableau2[Code barre]=Y136)*(Tableau2[Box]=Listes!$C$12)*(Tableau2[Comp]=Listes!$A$1)*Tableau2[Sorties]),"")</f>
        <v>0</v>
      </c>
      <c r="AA136" s="41">
        <f>+AA74</f>
        <v>0</v>
      </c>
      <c r="AB136" s="41">
        <f>IFERROR(SUMPRODUCT((Tableau2[Code barre]=AA136)*(Tableau2[Box]=Listes!$C$13)*(Tableau2[Comp]=Listes!$A$1)*Tableau2[Sorties]),"")</f>
        <v>0</v>
      </c>
      <c r="AC136" s="41">
        <f>+AC74</f>
        <v>0</v>
      </c>
      <c r="AD136" s="41">
        <f>IFERROR(SUMPRODUCT((Tableau2[Code barre]=AC136)*(Tableau2[Box]=Listes!$C$14)*(Tableau2[Comp]=Listes!$A$1)*Tableau2[Sorties]),"")</f>
        <v>0</v>
      </c>
    </row>
    <row r="137" spans="1:30" x14ac:dyDescent="0.3">
      <c r="A137" s="68"/>
      <c r="B137" s="21"/>
      <c r="C137" s="2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</row>
    <row r="138" spans="1:30" ht="14.4" customHeight="1" x14ac:dyDescent="0.3">
      <c r="A138" s="68"/>
      <c r="B138" s="86" t="s">
        <v>15</v>
      </c>
      <c r="C138" s="87" t="str">
        <f>+C76</f>
        <v>40 17 810 0254</v>
      </c>
      <c r="D138" s="88">
        <f>IFERROR(SUMPRODUCT((Tableau2[Code barre]=C138)*(Tableau2[Box]=Listes!$C$1)*(Tableau2[Comp]=Listes!$A$2)*Tableau2[Sorties]),"")</f>
        <v>0</v>
      </c>
      <c r="E138" s="87" t="str">
        <f>+E76</f>
        <v>40 17 821 0217</v>
      </c>
      <c r="F138" s="88">
        <f>IFERROR(SUMPRODUCT((Tableau2[Code barre]=E138)*(Tableau2[Box]=Listes!$C$2)*(Tableau2[Comp]=Listes!$A$2)*Tableau2[Sorties]),"")</f>
        <v>0</v>
      </c>
      <c r="G138" s="87" t="str">
        <f>+G76</f>
        <v>40 17 954 1834</v>
      </c>
      <c r="H138" s="88">
        <f>IFERROR(SUMPRODUCT((Tableau2[Code barre]=G138)*(Tableau2[Box]=Listes!$C$3)*(Tableau2[Comp]=Listes!$A$2)*Tableau2[Sorties]),"")</f>
        <v>0</v>
      </c>
      <c r="I138" s="87">
        <f>+I76</f>
        <v>0</v>
      </c>
      <c r="J138" s="88">
        <f>IFERROR(SUMPRODUCT((Tableau2[Code barre]=I138)*(Tableau2[Box]=Listes!$C$4)*(Tableau2[Comp]=Listes!$A$2)*Tableau2[Sorties]),"")</f>
        <v>0</v>
      </c>
      <c r="K138" s="87" t="str">
        <f>+K76</f>
        <v>40 28 871 0439</v>
      </c>
      <c r="L138" s="88">
        <f>IFERROR(SUMPRODUCT((Tableau2[Code barre]=K138)*(Tableau2[Box]=Listes!$C$5)*(Tableau2[Comp]=Listes!$A$2)*Tableau2[Sorties]),"")</f>
        <v>0</v>
      </c>
      <c r="M138" s="87" t="str">
        <f>+M76</f>
        <v>40 28 957 0381</v>
      </c>
      <c r="N138" s="88">
        <f>IFERROR(SUMPRODUCT((Tableau2[Code barre]=M138)*(Tableau2[Box]=Listes!$C$6)*(Tableau2[Comp]=Listes!$A$2)*Tableau2[Sorties]),"")</f>
        <v>0</v>
      </c>
      <c r="O138" s="87" t="str">
        <f>+O76</f>
        <v>40 28 013 0002</v>
      </c>
      <c r="P138" s="88">
        <f>IFERROR(SUMPRODUCT((Tableau2[Code barre]=O138)*(Tableau2[Box]=Listes!$C$7)*(Tableau2[Comp]=Listes!$A$2)*Tableau2[Sorties]),"")</f>
        <v>0</v>
      </c>
      <c r="Q138" s="87">
        <f>+Q76</f>
        <v>0</v>
      </c>
      <c r="R138" s="88">
        <f>IFERROR(SUMPRODUCT((Tableau2[Code barre]=Q138)*(Tableau2[Box]=Listes!$C$8)*(Tableau2[Comp]=Listes!$A$2)*Tableau2[Sorties]),"")</f>
        <v>0</v>
      </c>
      <c r="S138" s="87">
        <f>+S76</f>
        <v>0</v>
      </c>
      <c r="T138" s="88">
        <f>IFERROR(SUMPRODUCT((Tableau2[Code barre]=S138)*(Tableau2[Box]=Listes!$C$9)*(Tableau2[Comp]=Listes!$A$2)*Tableau2[Sorties]),"")</f>
        <v>0</v>
      </c>
      <c r="U138" s="87">
        <f>+U76</f>
        <v>0</v>
      </c>
      <c r="V138" s="88">
        <f>IFERROR(SUMPRODUCT((Tableau2[Code barre]=U138)*(Tableau2[Box]=Listes!$C$10)*(Tableau2[Comp]=Listes!$A$2)*Tableau2[Sorties]),"")</f>
        <v>0</v>
      </c>
      <c r="W138" s="87">
        <f>+W76</f>
        <v>0</v>
      </c>
      <c r="X138" s="88">
        <f>IFERROR(SUMPRODUCT((Tableau2[Code barre]=W138)*(Tableau2[Box]=Listes!$C$11)*(Tableau2[Comp]=Listes!$A$2)*Tableau2[Sorties]),"")</f>
        <v>0</v>
      </c>
      <c r="Y138" s="87">
        <f>+Y76</f>
        <v>0</v>
      </c>
      <c r="Z138" s="88">
        <f>IFERROR(SUMPRODUCT((Tableau2[Code barre]=Y138)*(Tableau2[Box]=Listes!$C$12)*(Tableau2[Comp]=Listes!$A$2)*Tableau2[Sorties]),"")</f>
        <v>0</v>
      </c>
      <c r="AA138" s="87">
        <f>+AA76</f>
        <v>0</v>
      </c>
      <c r="AB138" s="88">
        <f>IFERROR(SUMPRODUCT((Tableau2[Code barre]=AA138)*(Tableau2[Box]=Listes!$C$13)*(Tableau2[Comp]=Listes!$A$2)*Tableau2[Sorties]),"")</f>
        <v>0</v>
      </c>
      <c r="AC138" s="87">
        <f>+AC76</f>
        <v>0</v>
      </c>
      <c r="AD138" s="88">
        <f>IFERROR(SUMPRODUCT((Tableau2[Code barre]=AC138)*(Tableau2[Box]=Listes!$C$14)*(Tableau2[Comp]=Listes!$A$2)*Tableau2[Sorties]),"")</f>
        <v>0</v>
      </c>
    </row>
    <row r="139" spans="1:30" ht="14.4" customHeight="1" x14ac:dyDescent="0.3">
      <c r="A139" s="68"/>
      <c r="B139" s="86"/>
      <c r="C139" s="87" t="str">
        <f>+C77</f>
        <v>40 17 810 0255</v>
      </c>
      <c r="D139" s="88">
        <f>IFERROR(SUMPRODUCT((Tableau2[Code barre]=C139)*(Tableau2[Box]=Listes!$C$1)*(Tableau2[Comp]=Listes!$A$2)*Tableau2[Sorties]),"")</f>
        <v>0</v>
      </c>
      <c r="E139" s="87" t="str">
        <f>+E77</f>
        <v>40 17 821 0219</v>
      </c>
      <c r="F139" s="88">
        <f>IFERROR(SUMPRODUCT((Tableau2[Code barre]=E139)*(Tableau2[Box]=Listes!$C$2)*(Tableau2[Comp]=Listes!$A$2)*Tableau2[Sorties]),"")</f>
        <v>0</v>
      </c>
      <c r="G139" s="87" t="str">
        <f>+G77</f>
        <v>40 17 954 0997</v>
      </c>
      <c r="H139" s="88">
        <f>IFERROR(SUMPRODUCT((Tableau2[Code barre]=G139)*(Tableau2[Box]=Listes!$C$3)*(Tableau2[Comp]=Listes!$A$2)*Tableau2[Sorties]),"")</f>
        <v>0</v>
      </c>
      <c r="I139" s="87">
        <f>+I77</f>
        <v>0</v>
      </c>
      <c r="J139" s="88">
        <f>IFERROR(SUMPRODUCT((Tableau2[Code barre]=I139)*(Tableau2[Box]=Listes!$C$4)*(Tableau2[Comp]=Listes!$A$2)*Tableau2[Sorties]),"")</f>
        <v>0</v>
      </c>
      <c r="K139" s="87" t="str">
        <f>+K77</f>
        <v>40 28 871 0429</v>
      </c>
      <c r="L139" s="88">
        <f>IFERROR(SUMPRODUCT((Tableau2[Code barre]=K139)*(Tableau2[Box]=Listes!$C$5)*(Tableau2[Comp]=Listes!$A$2)*Tableau2[Sorties]),"")</f>
        <v>0</v>
      </c>
      <c r="M139" s="87" t="str">
        <f>+M77</f>
        <v>40 28 959 0273</v>
      </c>
      <c r="N139" s="88">
        <f>IFERROR(SUMPRODUCT((Tableau2[Code barre]=M139)*(Tableau2[Box]=Listes!$C$6)*(Tableau2[Comp]=Listes!$A$2)*Tableau2[Sorties]),"")</f>
        <v>0</v>
      </c>
      <c r="O139" s="87" t="str">
        <f>+O77</f>
        <v>40 28 857 0426</v>
      </c>
      <c r="P139" s="88">
        <f>IFERROR(SUMPRODUCT((Tableau2[Code barre]=O139)*(Tableau2[Box]=Listes!$C$7)*(Tableau2[Comp]=Listes!$A$2)*Tableau2[Sorties]),"")</f>
        <v>0</v>
      </c>
      <c r="Q139" s="87">
        <f>+Q77</f>
        <v>0</v>
      </c>
      <c r="R139" s="88">
        <f>IFERROR(SUMPRODUCT((Tableau2[Code barre]=Q139)*(Tableau2[Box]=Listes!$C$8)*(Tableau2[Comp]=Listes!$A$2)*Tableau2[Sorties]),"")</f>
        <v>0</v>
      </c>
      <c r="S139" s="87">
        <f>+S77</f>
        <v>0</v>
      </c>
      <c r="T139" s="88">
        <f>IFERROR(SUMPRODUCT((Tableau2[Code barre]=S139)*(Tableau2[Box]=Listes!$C$9)*(Tableau2[Comp]=Listes!$A$2)*Tableau2[Sorties]),"")</f>
        <v>0</v>
      </c>
      <c r="U139" s="87">
        <f>+U77</f>
        <v>0</v>
      </c>
      <c r="V139" s="88">
        <f>IFERROR(SUMPRODUCT((Tableau2[Code barre]=U139)*(Tableau2[Box]=Listes!$C$10)*(Tableau2[Comp]=Listes!$A$2)*Tableau2[Sorties]),"")</f>
        <v>0</v>
      </c>
      <c r="W139" s="87">
        <f>+W77</f>
        <v>0</v>
      </c>
      <c r="X139" s="88">
        <f>IFERROR(SUMPRODUCT((Tableau2[Code barre]=W139)*(Tableau2[Box]=Listes!$C$11)*(Tableau2[Comp]=Listes!$A$2)*Tableau2[Sorties]),"")</f>
        <v>0</v>
      </c>
      <c r="Y139" s="87">
        <f>+Y77</f>
        <v>0</v>
      </c>
      <c r="Z139" s="88">
        <f>IFERROR(SUMPRODUCT((Tableau2[Code barre]=Y139)*(Tableau2[Box]=Listes!$C$12)*(Tableau2[Comp]=Listes!$A$2)*Tableau2[Sorties]),"")</f>
        <v>0</v>
      </c>
      <c r="AA139" s="87">
        <f>+AA77</f>
        <v>0</v>
      </c>
      <c r="AB139" s="88">
        <f>IFERROR(SUMPRODUCT((Tableau2[Code barre]=AA139)*(Tableau2[Box]=Listes!$C$13)*(Tableau2[Comp]=Listes!$A$2)*Tableau2[Sorties]),"")</f>
        <v>0</v>
      </c>
      <c r="AC139" s="87">
        <f>+AC77</f>
        <v>0</v>
      </c>
      <c r="AD139" s="88">
        <f>IFERROR(SUMPRODUCT((Tableau2[Code barre]=AC139)*(Tableau2[Box]=Listes!$C$14)*(Tableau2[Comp]=Listes!$A$2)*Tableau2[Sorties]),"")</f>
        <v>0</v>
      </c>
    </row>
    <row r="140" spans="1:30" ht="14.4" customHeight="1" x14ac:dyDescent="0.3">
      <c r="A140" s="68"/>
      <c r="B140" s="86"/>
      <c r="C140" s="87" t="str">
        <f>+C78</f>
        <v>40 17 821 0127</v>
      </c>
      <c r="D140" s="88">
        <f>IFERROR(SUMPRODUCT((Tableau2[Code barre]=C140)*(Tableau2[Box]=Listes!$C$1)*(Tableau2[Comp]=Listes!$A$2)*Tableau2[Sorties]),"")</f>
        <v>0</v>
      </c>
      <c r="E140" s="87" t="str">
        <f>+E78</f>
        <v>40 17 620 0101</v>
      </c>
      <c r="F140" s="88">
        <f>IFERROR(SUMPRODUCT((Tableau2[Code barre]=E140)*(Tableau2[Box]=Listes!$C$2)*(Tableau2[Comp]=Listes!$A$2)*Tableau2[Sorties]),"")</f>
        <v>0</v>
      </c>
      <c r="G140" s="87" t="str">
        <f>+G78</f>
        <v>40 17 954 1759</v>
      </c>
      <c r="H140" s="88">
        <f>IFERROR(SUMPRODUCT((Tableau2[Code barre]=G140)*(Tableau2[Box]=Listes!$C$3)*(Tableau2[Comp]=Listes!$A$2)*Tableau2[Sorties]),"")</f>
        <v>0</v>
      </c>
      <c r="I140" s="87">
        <f>+I78</f>
        <v>0</v>
      </c>
      <c r="J140" s="88">
        <f>IFERROR(SUMPRODUCT((Tableau2[Code barre]=I140)*(Tableau2[Box]=Listes!$C$4)*(Tableau2[Comp]=Listes!$A$2)*Tableau2[Sorties]),"")</f>
        <v>0</v>
      </c>
      <c r="K140" s="87" t="str">
        <f>+K78</f>
        <v>40 28 871 0438</v>
      </c>
      <c r="L140" s="88">
        <f>IFERROR(SUMPRODUCT((Tableau2[Code barre]=K140)*(Tableau2[Box]=Listes!$C$5)*(Tableau2[Comp]=Listes!$A$2)*Tableau2[Sorties]),"")</f>
        <v>0</v>
      </c>
      <c r="M140" s="87" t="str">
        <f>+M78</f>
        <v>40 28 959 0435</v>
      </c>
      <c r="N140" s="88">
        <f>IFERROR(SUMPRODUCT((Tableau2[Code barre]=M140)*(Tableau2[Box]=Listes!$C$6)*(Tableau2[Comp]=Listes!$A$2)*Tableau2[Sorties]),"")</f>
        <v>0</v>
      </c>
      <c r="O140" s="87" t="str">
        <f>+O78</f>
        <v>40 28 954 1862</v>
      </c>
      <c r="P140" s="88">
        <f>IFERROR(SUMPRODUCT((Tableau2[Code barre]=O140)*(Tableau2[Box]=Listes!$C$7)*(Tableau2[Comp]=Listes!$A$2)*Tableau2[Sorties]),"")</f>
        <v>0</v>
      </c>
      <c r="Q140" s="87">
        <f>+Q78</f>
        <v>0</v>
      </c>
      <c r="R140" s="88">
        <f>IFERROR(SUMPRODUCT((Tableau2[Code barre]=Q140)*(Tableau2[Box]=Listes!$C$8)*(Tableau2[Comp]=Listes!$A$2)*Tableau2[Sorties]),"")</f>
        <v>0</v>
      </c>
      <c r="S140" s="87">
        <f>+S78</f>
        <v>0</v>
      </c>
      <c r="T140" s="88">
        <f>IFERROR(SUMPRODUCT((Tableau2[Code barre]=S140)*(Tableau2[Box]=Listes!$C$9)*(Tableau2[Comp]=Listes!$A$2)*Tableau2[Sorties]),"")</f>
        <v>0</v>
      </c>
      <c r="U140" s="87">
        <f>+U78</f>
        <v>0</v>
      </c>
      <c r="V140" s="88">
        <f>IFERROR(SUMPRODUCT((Tableau2[Code barre]=U140)*(Tableau2[Box]=Listes!$C$10)*(Tableau2[Comp]=Listes!$A$2)*Tableau2[Sorties]),"")</f>
        <v>0</v>
      </c>
      <c r="W140" s="87">
        <f>+W78</f>
        <v>0</v>
      </c>
      <c r="X140" s="88">
        <f>IFERROR(SUMPRODUCT((Tableau2[Code barre]=W140)*(Tableau2[Box]=Listes!$C$11)*(Tableau2[Comp]=Listes!$A$2)*Tableau2[Sorties]),"")</f>
        <v>0</v>
      </c>
      <c r="Y140" s="87">
        <f>+Y78</f>
        <v>0</v>
      </c>
      <c r="Z140" s="88">
        <f>IFERROR(SUMPRODUCT((Tableau2[Code barre]=Y140)*(Tableau2[Box]=Listes!$C$12)*(Tableau2[Comp]=Listes!$A$2)*Tableau2[Sorties]),"")</f>
        <v>0</v>
      </c>
      <c r="AA140" s="87">
        <f>+AA78</f>
        <v>0</v>
      </c>
      <c r="AB140" s="88">
        <f>IFERROR(SUMPRODUCT((Tableau2[Code barre]=AA140)*(Tableau2[Box]=Listes!$C$13)*(Tableau2[Comp]=Listes!$A$2)*Tableau2[Sorties]),"")</f>
        <v>0</v>
      </c>
      <c r="AC140" s="87">
        <f>+AC78</f>
        <v>0</v>
      </c>
      <c r="AD140" s="88">
        <f>IFERROR(SUMPRODUCT((Tableau2[Code barre]=AC140)*(Tableau2[Box]=Listes!$C$14)*(Tableau2[Comp]=Listes!$A$2)*Tableau2[Sorties]),"")</f>
        <v>0</v>
      </c>
    </row>
    <row r="141" spans="1:30" ht="14.4" customHeight="1" x14ac:dyDescent="0.3">
      <c r="A141" s="68"/>
      <c r="B141" s="86"/>
      <c r="C141" s="87" t="str">
        <f>+C79</f>
        <v>40 17 810 0247</v>
      </c>
      <c r="D141" s="88">
        <f>IFERROR(SUMPRODUCT((Tableau2[Code barre]=C141)*(Tableau2[Box]=Listes!$C$1)*(Tableau2[Comp]=Listes!$A$2)*Tableau2[Sorties]),"")</f>
        <v>0</v>
      </c>
      <c r="E141" s="87" t="str">
        <f>+E79</f>
        <v>40 17 821 0104</v>
      </c>
      <c r="F141" s="88">
        <f>IFERROR(SUMPRODUCT((Tableau2[Code barre]=E141)*(Tableau2[Box]=Listes!$C$2)*(Tableau2[Comp]=Listes!$A$2)*Tableau2[Sorties]),"")</f>
        <v>0</v>
      </c>
      <c r="G141" s="87" t="str">
        <f>+G79</f>
        <v>40 17 954 0995</v>
      </c>
      <c r="H141" s="88">
        <f>IFERROR(SUMPRODUCT((Tableau2[Code barre]=G141)*(Tableau2[Box]=Listes!$C$3)*(Tableau2[Comp]=Listes!$A$2)*Tableau2[Sorties]),"")</f>
        <v>0</v>
      </c>
      <c r="I141" s="87">
        <f>+I79</f>
        <v>0</v>
      </c>
      <c r="J141" s="88">
        <f>IFERROR(SUMPRODUCT((Tableau2[Code barre]=I141)*(Tableau2[Box]=Listes!$C$4)*(Tableau2[Comp]=Listes!$A$2)*Tableau2[Sorties]),"")</f>
        <v>0</v>
      </c>
      <c r="K141" s="87" t="str">
        <f>+K79</f>
        <v>40 28 857 0401</v>
      </c>
      <c r="L141" s="88">
        <f>IFERROR(SUMPRODUCT((Tableau2[Code barre]=K141)*(Tableau2[Box]=Listes!$C$5)*(Tableau2[Comp]=Listes!$A$2)*Tableau2[Sorties]),"")</f>
        <v>0</v>
      </c>
      <c r="M141" s="87" t="str">
        <f>+M79</f>
        <v>40 28 954 1531</v>
      </c>
      <c r="N141" s="88">
        <f>IFERROR(SUMPRODUCT((Tableau2[Code barre]=M141)*(Tableau2[Box]=Listes!$C$6)*(Tableau2[Comp]=Listes!$A$2)*Tableau2[Sorties]),"")</f>
        <v>0</v>
      </c>
      <c r="O141" s="87" t="str">
        <f>+O79</f>
        <v>40 28 954 2143</v>
      </c>
      <c r="P141" s="88">
        <f>IFERROR(SUMPRODUCT((Tableau2[Code barre]=O141)*(Tableau2[Box]=Listes!$C$7)*(Tableau2[Comp]=Listes!$A$2)*Tableau2[Sorties]),"")</f>
        <v>0</v>
      </c>
      <c r="Q141" s="87">
        <f>+Q79</f>
        <v>0</v>
      </c>
      <c r="R141" s="88">
        <f>IFERROR(SUMPRODUCT((Tableau2[Code barre]=Q141)*(Tableau2[Box]=Listes!$C$8)*(Tableau2[Comp]=Listes!$A$2)*Tableau2[Sorties]),"")</f>
        <v>0</v>
      </c>
      <c r="S141" s="87">
        <f>+S79</f>
        <v>0</v>
      </c>
      <c r="T141" s="88">
        <f>IFERROR(SUMPRODUCT((Tableau2[Code barre]=S141)*(Tableau2[Box]=Listes!$C$9)*(Tableau2[Comp]=Listes!$A$2)*Tableau2[Sorties]),"")</f>
        <v>0</v>
      </c>
      <c r="U141" s="87">
        <f>+U79</f>
        <v>0</v>
      </c>
      <c r="V141" s="88">
        <f>IFERROR(SUMPRODUCT((Tableau2[Code barre]=U141)*(Tableau2[Box]=Listes!$C$10)*(Tableau2[Comp]=Listes!$A$2)*Tableau2[Sorties]),"")</f>
        <v>0</v>
      </c>
      <c r="W141" s="87">
        <f>+W79</f>
        <v>0</v>
      </c>
      <c r="X141" s="88">
        <f>IFERROR(SUMPRODUCT((Tableau2[Code barre]=W141)*(Tableau2[Box]=Listes!$C$11)*(Tableau2[Comp]=Listes!$A$2)*Tableau2[Sorties]),"")</f>
        <v>0</v>
      </c>
      <c r="Y141" s="87">
        <f>+Y79</f>
        <v>0</v>
      </c>
      <c r="Z141" s="88">
        <f>IFERROR(SUMPRODUCT((Tableau2[Code barre]=Y141)*(Tableau2[Box]=Listes!$C$12)*(Tableau2[Comp]=Listes!$A$2)*Tableau2[Sorties]),"")</f>
        <v>0</v>
      </c>
      <c r="AA141" s="87">
        <f>+AA79</f>
        <v>0</v>
      </c>
      <c r="AB141" s="88">
        <f>IFERROR(SUMPRODUCT((Tableau2[Code barre]=AA141)*(Tableau2[Box]=Listes!$C$13)*(Tableau2[Comp]=Listes!$A$2)*Tableau2[Sorties]),"")</f>
        <v>0</v>
      </c>
      <c r="AC141" s="87">
        <f>+AC79</f>
        <v>0</v>
      </c>
      <c r="AD141" s="88">
        <f>IFERROR(SUMPRODUCT((Tableau2[Code barre]=AC141)*(Tableau2[Box]=Listes!$C$14)*(Tableau2[Comp]=Listes!$A$2)*Tableau2[Sorties]),"")</f>
        <v>0</v>
      </c>
    </row>
    <row r="142" spans="1:30" ht="14.4" customHeight="1" x14ac:dyDescent="0.3">
      <c r="A142" s="68"/>
      <c r="B142" s="86"/>
      <c r="C142" s="87">
        <f>+C80</f>
        <v>0</v>
      </c>
      <c r="D142" s="88">
        <f>IFERROR(SUMPRODUCT((Tableau2[Code barre]=C142)*(Tableau2[Box]=Listes!$C$1)*(Tableau2[Comp]=Listes!$A$2)*Tableau2[Sorties]),"")</f>
        <v>0</v>
      </c>
      <c r="E142" s="87" t="str">
        <f>+E80</f>
        <v>40 17 821 0269</v>
      </c>
      <c r="F142" s="88">
        <f>IFERROR(SUMPRODUCT((Tableau2[Code barre]=E142)*(Tableau2[Box]=Listes!$C$2)*(Tableau2[Comp]=Listes!$A$2)*Tableau2[Sorties]),"")</f>
        <v>0</v>
      </c>
      <c r="G142" s="87" t="str">
        <f>+G80</f>
        <v>40 17 954 1869</v>
      </c>
      <c r="H142" s="88">
        <f>IFERROR(SUMPRODUCT((Tableau2[Code barre]=G142)*(Tableau2[Box]=Listes!$C$3)*(Tableau2[Comp]=Listes!$A$2)*Tableau2[Sorties]),"")</f>
        <v>0</v>
      </c>
      <c r="I142" s="87">
        <f>+I80</f>
        <v>0</v>
      </c>
      <c r="J142" s="88">
        <f>IFERROR(SUMPRODUCT((Tableau2[Code barre]=I142)*(Tableau2[Box]=Listes!$C$4)*(Tableau2[Comp]=Listes!$A$2)*Tableau2[Sorties]),"")</f>
        <v>0</v>
      </c>
      <c r="K142" s="87" t="str">
        <f>+K80</f>
        <v>40 28 871 0326</v>
      </c>
      <c r="L142" s="88">
        <f>IFERROR(SUMPRODUCT((Tableau2[Code barre]=K142)*(Tableau2[Box]=Listes!$C$5)*(Tableau2[Comp]=Listes!$A$2)*Tableau2[Sorties]),"")</f>
        <v>0</v>
      </c>
      <c r="M142" s="87" t="str">
        <f>+M80</f>
        <v>40 28 954  1704</v>
      </c>
      <c r="N142" s="88">
        <f>IFERROR(SUMPRODUCT((Tableau2[Code barre]=M142)*(Tableau2[Box]=Listes!$C$6)*(Tableau2[Comp]=Listes!$A$2)*Tableau2[Sorties]),"")</f>
        <v>0</v>
      </c>
      <c r="O142" s="87" t="str">
        <f>+O80</f>
        <v>40 28 954 2231</v>
      </c>
      <c r="P142" s="88">
        <f>IFERROR(SUMPRODUCT((Tableau2[Code barre]=O142)*(Tableau2[Box]=Listes!$C$7)*(Tableau2[Comp]=Listes!$A$2)*Tableau2[Sorties]),"")</f>
        <v>0</v>
      </c>
      <c r="Q142" s="87">
        <f>+Q80</f>
        <v>0</v>
      </c>
      <c r="R142" s="88">
        <f>IFERROR(SUMPRODUCT((Tableau2[Code barre]=Q142)*(Tableau2[Box]=Listes!$C$8)*(Tableau2[Comp]=Listes!$A$2)*Tableau2[Sorties]),"")</f>
        <v>0</v>
      </c>
      <c r="S142" s="87">
        <f>+S80</f>
        <v>0</v>
      </c>
      <c r="T142" s="88">
        <f>IFERROR(SUMPRODUCT((Tableau2[Code barre]=S142)*(Tableau2[Box]=Listes!$C$9)*(Tableau2[Comp]=Listes!$A$2)*Tableau2[Sorties]),"")</f>
        <v>0</v>
      </c>
      <c r="U142" s="87">
        <f>+U80</f>
        <v>0</v>
      </c>
      <c r="V142" s="88">
        <f>IFERROR(SUMPRODUCT((Tableau2[Code barre]=U142)*(Tableau2[Box]=Listes!$C$10)*(Tableau2[Comp]=Listes!$A$2)*Tableau2[Sorties]),"")</f>
        <v>0</v>
      </c>
      <c r="W142" s="87">
        <f>+W80</f>
        <v>0</v>
      </c>
      <c r="X142" s="88">
        <f>IFERROR(SUMPRODUCT((Tableau2[Code barre]=W142)*(Tableau2[Box]=Listes!$C$11)*(Tableau2[Comp]=Listes!$A$2)*Tableau2[Sorties]),"")</f>
        <v>0</v>
      </c>
      <c r="Y142" s="87">
        <f>+Y80</f>
        <v>0</v>
      </c>
      <c r="Z142" s="88">
        <f>IFERROR(SUMPRODUCT((Tableau2[Code barre]=Y142)*(Tableau2[Box]=Listes!$C$12)*(Tableau2[Comp]=Listes!$A$2)*Tableau2[Sorties]),"")</f>
        <v>0</v>
      </c>
      <c r="AA142" s="87">
        <f>+AA80</f>
        <v>0</v>
      </c>
      <c r="AB142" s="88">
        <f>IFERROR(SUMPRODUCT((Tableau2[Code barre]=AA142)*(Tableau2[Box]=Listes!$C$13)*(Tableau2[Comp]=Listes!$A$2)*Tableau2[Sorties]),"")</f>
        <v>0</v>
      </c>
      <c r="AC142" s="87">
        <f>+AC80</f>
        <v>0</v>
      </c>
      <c r="AD142" s="88">
        <f>IFERROR(SUMPRODUCT((Tableau2[Code barre]=AC142)*(Tableau2[Box]=Listes!$C$14)*(Tableau2[Comp]=Listes!$A$2)*Tableau2[Sorties]),"")</f>
        <v>0</v>
      </c>
    </row>
    <row r="143" spans="1:30" ht="14.4" customHeight="1" x14ac:dyDescent="0.3">
      <c r="A143" s="68"/>
      <c r="B143" s="86"/>
      <c r="C143" s="87">
        <f>+C81</f>
        <v>0</v>
      </c>
      <c r="D143" s="88">
        <f>IFERROR(SUMPRODUCT((Tableau2[Code barre]=C143)*(Tableau2[Box]=Listes!$C$1)*(Tableau2[Comp]=Listes!$A$2)*Tableau2[Sorties]),"")</f>
        <v>0</v>
      </c>
      <c r="E143" s="87">
        <f>+E81</f>
        <v>0</v>
      </c>
      <c r="F143" s="88">
        <f>IFERROR(SUMPRODUCT((Tableau2[Code barre]=E143)*(Tableau2[Box]=Listes!$C$2)*(Tableau2[Comp]=Listes!$A$2)*Tableau2[Sorties]),"")</f>
        <v>0</v>
      </c>
      <c r="G143" s="87">
        <f>+G81</f>
        <v>0</v>
      </c>
      <c r="H143" s="88">
        <f>IFERROR(SUMPRODUCT((Tableau2[Code barre]=G143)*(Tableau2[Box]=Listes!$C$3)*(Tableau2[Comp]=Listes!$A$2)*Tableau2[Sorties]),"")</f>
        <v>0</v>
      </c>
      <c r="I143" s="87">
        <f>+I81</f>
        <v>0</v>
      </c>
      <c r="J143" s="88">
        <f>IFERROR(SUMPRODUCT((Tableau2[Code barre]=I143)*(Tableau2[Box]=Listes!$C$4)*(Tableau2[Comp]=Listes!$A$2)*Tableau2[Sorties]),"")</f>
        <v>0</v>
      </c>
      <c r="K143" s="87" t="str">
        <f>+K81</f>
        <v>40 28 971 0218</v>
      </c>
      <c r="L143" s="88">
        <f>IFERROR(SUMPRODUCT((Tableau2[Code barre]=K143)*(Tableau2[Box]=Listes!$C$5)*(Tableau2[Comp]=Listes!$A$2)*Tableau2[Sorties]),"")</f>
        <v>0</v>
      </c>
      <c r="M143" s="87" t="str">
        <f>+M81</f>
        <v>40 28 954 2125</v>
      </c>
      <c r="N143" s="88">
        <f>IFERROR(SUMPRODUCT((Tableau2[Code barre]=M143)*(Tableau2[Box]=Listes!$C$6)*(Tableau2[Comp]=Listes!$A$2)*Tableau2[Sorties]),"")</f>
        <v>0</v>
      </c>
      <c r="O143" s="87" t="str">
        <f>+O81</f>
        <v>40 28 954 3153</v>
      </c>
      <c r="P143" s="88">
        <f>IFERROR(SUMPRODUCT((Tableau2[Code barre]=O143)*(Tableau2[Box]=Listes!$C$7)*(Tableau2[Comp]=Listes!$A$2)*Tableau2[Sorties]),"")</f>
        <v>0</v>
      </c>
      <c r="Q143" s="87">
        <f>+Q81</f>
        <v>0</v>
      </c>
      <c r="R143" s="88">
        <f>IFERROR(SUMPRODUCT((Tableau2[Code barre]=Q143)*(Tableau2[Box]=Listes!$C$8)*(Tableau2[Comp]=Listes!$A$2)*Tableau2[Sorties]),"")</f>
        <v>0</v>
      </c>
      <c r="S143" s="87">
        <f>+S81</f>
        <v>0</v>
      </c>
      <c r="T143" s="88">
        <f>IFERROR(SUMPRODUCT((Tableau2[Code barre]=S143)*(Tableau2[Box]=Listes!$C$9)*(Tableau2[Comp]=Listes!$A$2)*Tableau2[Sorties]),"")</f>
        <v>0</v>
      </c>
      <c r="U143" s="87">
        <f>+U81</f>
        <v>0</v>
      </c>
      <c r="V143" s="88">
        <f>IFERROR(SUMPRODUCT((Tableau2[Code barre]=U143)*(Tableau2[Box]=Listes!$C$10)*(Tableau2[Comp]=Listes!$A$2)*Tableau2[Sorties]),"")</f>
        <v>0</v>
      </c>
      <c r="W143" s="87">
        <f>+W81</f>
        <v>0</v>
      </c>
      <c r="X143" s="88">
        <f>IFERROR(SUMPRODUCT((Tableau2[Code barre]=W143)*(Tableau2[Box]=Listes!$C$11)*(Tableau2[Comp]=Listes!$A$2)*Tableau2[Sorties]),"")</f>
        <v>0</v>
      </c>
      <c r="Y143" s="87">
        <f>+Y81</f>
        <v>0</v>
      </c>
      <c r="Z143" s="88">
        <f>IFERROR(SUMPRODUCT((Tableau2[Code barre]=Y143)*(Tableau2[Box]=Listes!$C$12)*(Tableau2[Comp]=Listes!$A$2)*Tableau2[Sorties]),"")</f>
        <v>0</v>
      </c>
      <c r="AA143" s="87">
        <f>+AA81</f>
        <v>0</v>
      </c>
      <c r="AB143" s="88">
        <f>IFERROR(SUMPRODUCT((Tableau2[Code barre]=AA143)*(Tableau2[Box]=Listes!$C$13)*(Tableau2[Comp]=Listes!$A$2)*Tableau2[Sorties]),"")</f>
        <v>0</v>
      </c>
      <c r="AC143" s="87">
        <f>+AC81</f>
        <v>0</v>
      </c>
      <c r="AD143" s="88">
        <f>IFERROR(SUMPRODUCT((Tableau2[Code barre]=AC143)*(Tableau2[Box]=Listes!$C$14)*(Tableau2[Comp]=Listes!$A$2)*Tableau2[Sorties]),"")</f>
        <v>0</v>
      </c>
    </row>
    <row r="144" spans="1:30" ht="14.4" customHeight="1" x14ac:dyDescent="0.3">
      <c r="A144" s="68"/>
      <c r="B144" s="86"/>
      <c r="C144" s="87">
        <f>+C82</f>
        <v>0</v>
      </c>
      <c r="D144" s="88">
        <f>IFERROR(SUMPRODUCT((Tableau2[Code barre]=C144)*(Tableau2[Box]=Listes!$C$1)*(Tableau2[Comp]=Listes!$A$2)*Tableau2[Sorties]),"")</f>
        <v>0</v>
      </c>
      <c r="E144" s="87">
        <f>+E82</f>
        <v>0</v>
      </c>
      <c r="F144" s="88">
        <f>IFERROR(SUMPRODUCT((Tableau2[Code barre]=E144)*(Tableau2[Box]=Listes!$C$2)*(Tableau2[Comp]=Listes!$A$2)*Tableau2[Sorties]),"")</f>
        <v>0</v>
      </c>
      <c r="G144" s="87">
        <f>+G82</f>
        <v>0</v>
      </c>
      <c r="H144" s="88">
        <f>IFERROR(SUMPRODUCT((Tableau2[Code barre]=G144)*(Tableau2[Box]=Listes!$C$3)*(Tableau2[Comp]=Listes!$A$2)*Tableau2[Sorties]),"")</f>
        <v>0</v>
      </c>
      <c r="I144" s="87">
        <f>+I82</f>
        <v>0</v>
      </c>
      <c r="J144" s="88">
        <f>IFERROR(SUMPRODUCT((Tableau2[Code barre]=I144)*(Tableau2[Box]=Listes!$C$4)*(Tableau2[Comp]=Listes!$A$2)*Tableau2[Sorties]),"")</f>
        <v>0</v>
      </c>
      <c r="K144" s="87">
        <f>+K82</f>
        <v>0</v>
      </c>
      <c r="L144" s="88">
        <f>IFERROR(SUMPRODUCT((Tableau2[Code barre]=K144)*(Tableau2[Box]=Listes!$C$5)*(Tableau2[Comp]=Listes!$A$2)*Tableau2[Sorties]),"")</f>
        <v>0</v>
      </c>
      <c r="M144" s="87" t="str">
        <f>+M82</f>
        <v>40 28 954 2149</v>
      </c>
      <c r="N144" s="88">
        <f>IFERROR(SUMPRODUCT((Tableau2[Code barre]=M144)*(Tableau2[Box]=Listes!$C$6)*(Tableau2[Comp]=Listes!$A$2)*Tableau2[Sorties]),"")</f>
        <v>0</v>
      </c>
      <c r="O144" s="87" t="str">
        <f>+O82</f>
        <v>40 28 954 3185</v>
      </c>
      <c r="P144" s="88">
        <f>IFERROR(SUMPRODUCT((Tableau2[Code barre]=O144)*(Tableau2[Box]=Listes!$C$7)*(Tableau2[Comp]=Listes!$A$2)*Tableau2[Sorties]),"")</f>
        <v>0</v>
      </c>
      <c r="Q144" s="87">
        <f>+Q82</f>
        <v>0</v>
      </c>
      <c r="R144" s="88">
        <f>IFERROR(SUMPRODUCT((Tableau2[Code barre]=Q144)*(Tableau2[Box]=Listes!$C$8)*(Tableau2[Comp]=Listes!$A$2)*Tableau2[Sorties]),"")</f>
        <v>0</v>
      </c>
      <c r="S144" s="87">
        <f>+S82</f>
        <v>0</v>
      </c>
      <c r="T144" s="88">
        <f>IFERROR(SUMPRODUCT((Tableau2[Code barre]=S144)*(Tableau2[Box]=Listes!$C$9)*(Tableau2[Comp]=Listes!$A$2)*Tableau2[Sorties]),"")</f>
        <v>0</v>
      </c>
      <c r="U144" s="87">
        <f>+U82</f>
        <v>0</v>
      </c>
      <c r="V144" s="88">
        <f>IFERROR(SUMPRODUCT((Tableau2[Code barre]=U144)*(Tableau2[Box]=Listes!$C$10)*(Tableau2[Comp]=Listes!$A$2)*Tableau2[Sorties]),"")</f>
        <v>0</v>
      </c>
      <c r="W144" s="87">
        <f>+W82</f>
        <v>0</v>
      </c>
      <c r="X144" s="88">
        <f>IFERROR(SUMPRODUCT((Tableau2[Code barre]=W144)*(Tableau2[Box]=Listes!$C$11)*(Tableau2[Comp]=Listes!$A$2)*Tableau2[Sorties]),"")</f>
        <v>0</v>
      </c>
      <c r="Y144" s="87">
        <f>+Y82</f>
        <v>0</v>
      </c>
      <c r="Z144" s="88">
        <f>IFERROR(SUMPRODUCT((Tableau2[Code barre]=Y144)*(Tableau2[Box]=Listes!$C$12)*(Tableau2[Comp]=Listes!$A$2)*Tableau2[Sorties]),"")</f>
        <v>0</v>
      </c>
      <c r="AA144" s="87">
        <f>+AA82</f>
        <v>0</v>
      </c>
      <c r="AB144" s="88">
        <f>IFERROR(SUMPRODUCT((Tableau2[Code barre]=AA144)*(Tableau2[Box]=Listes!$C$13)*(Tableau2[Comp]=Listes!$A$2)*Tableau2[Sorties]),"")</f>
        <v>0</v>
      </c>
      <c r="AC144" s="87">
        <f>+AC82</f>
        <v>0</v>
      </c>
      <c r="AD144" s="88">
        <f>IFERROR(SUMPRODUCT((Tableau2[Code barre]=AC144)*(Tableau2[Box]=Listes!$C$14)*(Tableau2[Comp]=Listes!$A$2)*Tableau2[Sorties]),"")</f>
        <v>0</v>
      </c>
    </row>
    <row r="145" spans="1:30" ht="14.4" customHeight="1" x14ac:dyDescent="0.3">
      <c r="A145" s="68"/>
      <c r="B145" s="86"/>
      <c r="C145" s="87">
        <f>+C83</f>
        <v>0</v>
      </c>
      <c r="D145" s="88">
        <f>IFERROR(SUMPRODUCT((Tableau2[Code barre]=C145)*(Tableau2[Box]=Listes!$C$1)*(Tableau2[Comp]=Listes!$A$2)*Tableau2[Sorties]),"")</f>
        <v>0</v>
      </c>
      <c r="E145" s="87">
        <f>+E83</f>
        <v>0</v>
      </c>
      <c r="F145" s="88">
        <f>IFERROR(SUMPRODUCT((Tableau2[Code barre]=E145)*(Tableau2[Box]=Listes!$C$2)*(Tableau2[Comp]=Listes!$A$2)*Tableau2[Sorties]),"")</f>
        <v>0</v>
      </c>
      <c r="G145" s="87">
        <f>+G83</f>
        <v>0</v>
      </c>
      <c r="H145" s="88">
        <f>IFERROR(SUMPRODUCT((Tableau2[Code barre]=G145)*(Tableau2[Box]=Listes!$C$3)*(Tableau2[Comp]=Listes!$A$2)*Tableau2[Sorties]),"")</f>
        <v>0</v>
      </c>
      <c r="I145" s="87">
        <f>+I83</f>
        <v>0</v>
      </c>
      <c r="J145" s="88">
        <f>IFERROR(SUMPRODUCT((Tableau2[Code barre]=I145)*(Tableau2[Box]=Listes!$C$4)*(Tableau2[Comp]=Listes!$A$2)*Tableau2[Sorties]),"")</f>
        <v>0</v>
      </c>
      <c r="K145" s="87">
        <f>+K83</f>
        <v>0</v>
      </c>
      <c r="L145" s="88">
        <f>IFERROR(SUMPRODUCT((Tableau2[Code barre]=K145)*(Tableau2[Box]=Listes!$C$5)*(Tableau2[Comp]=Listes!$A$2)*Tableau2[Sorties]),"")</f>
        <v>0</v>
      </c>
      <c r="M145" s="87" t="str">
        <f>+M83</f>
        <v>40 28 959 0682</v>
      </c>
      <c r="N145" s="88">
        <f>IFERROR(SUMPRODUCT((Tableau2[Code barre]=M145)*(Tableau2[Box]=Listes!$C$6)*(Tableau2[Comp]=Listes!$A$2)*Tableau2[Sorties]),"")</f>
        <v>0</v>
      </c>
      <c r="O145" s="87" t="str">
        <f>+O83</f>
        <v>40 28 954 3191</v>
      </c>
      <c r="P145" s="88">
        <f>IFERROR(SUMPRODUCT((Tableau2[Code barre]=O145)*(Tableau2[Box]=Listes!$C$7)*(Tableau2[Comp]=Listes!$A$2)*Tableau2[Sorties]),"")</f>
        <v>0</v>
      </c>
      <c r="Q145" s="87">
        <f>+Q83</f>
        <v>0</v>
      </c>
      <c r="R145" s="88">
        <f>IFERROR(SUMPRODUCT((Tableau2[Code barre]=Q145)*(Tableau2[Box]=Listes!$C$8)*(Tableau2[Comp]=Listes!$A$2)*Tableau2[Sorties]),"")</f>
        <v>0</v>
      </c>
      <c r="S145" s="87">
        <f>+S83</f>
        <v>0</v>
      </c>
      <c r="T145" s="88">
        <f>IFERROR(SUMPRODUCT((Tableau2[Code barre]=S145)*(Tableau2[Box]=Listes!$C$9)*(Tableau2[Comp]=Listes!$A$2)*Tableau2[Sorties]),"")</f>
        <v>0</v>
      </c>
      <c r="U145" s="87">
        <f>+U83</f>
        <v>0</v>
      </c>
      <c r="V145" s="88">
        <f>IFERROR(SUMPRODUCT((Tableau2[Code barre]=U145)*(Tableau2[Box]=Listes!$C$10)*(Tableau2[Comp]=Listes!$A$2)*Tableau2[Sorties]),"")</f>
        <v>0</v>
      </c>
      <c r="W145" s="87">
        <f>+W83</f>
        <v>0</v>
      </c>
      <c r="X145" s="88">
        <f>IFERROR(SUMPRODUCT((Tableau2[Code barre]=W145)*(Tableau2[Box]=Listes!$C$11)*(Tableau2[Comp]=Listes!$A$2)*Tableau2[Sorties]),"")</f>
        <v>0</v>
      </c>
      <c r="Y145" s="87">
        <f>+Y83</f>
        <v>0</v>
      </c>
      <c r="Z145" s="88">
        <f>IFERROR(SUMPRODUCT((Tableau2[Code barre]=Y145)*(Tableau2[Box]=Listes!$C$12)*(Tableau2[Comp]=Listes!$A$2)*Tableau2[Sorties]),"")</f>
        <v>0</v>
      </c>
      <c r="AA145" s="87">
        <f>+AA83</f>
        <v>0</v>
      </c>
      <c r="AB145" s="88">
        <f>IFERROR(SUMPRODUCT((Tableau2[Code barre]=AA145)*(Tableau2[Box]=Listes!$C$13)*(Tableau2[Comp]=Listes!$A$2)*Tableau2[Sorties]),"")</f>
        <v>0</v>
      </c>
      <c r="AC145" s="87">
        <f>+AC83</f>
        <v>0</v>
      </c>
      <c r="AD145" s="88">
        <f>IFERROR(SUMPRODUCT((Tableau2[Code barre]=AC145)*(Tableau2[Box]=Listes!$C$14)*(Tableau2[Comp]=Listes!$A$2)*Tableau2[Sorties]),"")</f>
        <v>0</v>
      </c>
    </row>
    <row r="146" spans="1:30" ht="14.4" customHeight="1" x14ac:dyDescent="0.3">
      <c r="A146" s="68"/>
      <c r="B146" s="86"/>
      <c r="C146" s="87">
        <f>+C84</f>
        <v>0</v>
      </c>
      <c r="D146" s="88">
        <f>IFERROR(SUMPRODUCT((Tableau2[Code barre]=C146)*(Tableau2[Box]=Listes!$C$1)*(Tableau2[Comp]=Listes!$A$2)*Tableau2[Sorties]),"")</f>
        <v>0</v>
      </c>
      <c r="E146" s="87">
        <f>+E84</f>
        <v>0</v>
      </c>
      <c r="F146" s="88">
        <f>IFERROR(SUMPRODUCT((Tableau2[Code barre]=E146)*(Tableau2[Box]=Listes!$C$2)*(Tableau2[Comp]=Listes!$A$2)*Tableau2[Sorties]),"")</f>
        <v>0</v>
      </c>
      <c r="G146" s="87">
        <f>+G84</f>
        <v>0</v>
      </c>
      <c r="H146" s="88">
        <f>IFERROR(SUMPRODUCT((Tableau2[Code barre]=G146)*(Tableau2[Box]=Listes!$C$3)*(Tableau2[Comp]=Listes!$A$2)*Tableau2[Sorties]),"")</f>
        <v>0</v>
      </c>
      <c r="I146" s="87">
        <f>+I84</f>
        <v>0</v>
      </c>
      <c r="J146" s="88">
        <f>IFERROR(SUMPRODUCT((Tableau2[Code barre]=I146)*(Tableau2[Box]=Listes!$C$4)*(Tableau2[Comp]=Listes!$A$2)*Tableau2[Sorties]),"")</f>
        <v>0</v>
      </c>
      <c r="K146" s="87">
        <f>+K84</f>
        <v>0</v>
      </c>
      <c r="L146" s="88">
        <f>IFERROR(SUMPRODUCT((Tableau2[Code barre]=K146)*(Tableau2[Box]=Listes!$C$5)*(Tableau2[Comp]=Listes!$A$2)*Tableau2[Sorties]),"")</f>
        <v>0</v>
      </c>
      <c r="M146" s="87" t="str">
        <f>+M84</f>
        <v>40 28 954 2128</v>
      </c>
      <c r="N146" s="88">
        <f>IFERROR(SUMPRODUCT((Tableau2[Code barre]=M146)*(Tableau2[Box]=Listes!$C$6)*(Tableau2[Comp]=Listes!$A$2)*Tableau2[Sorties]),"")</f>
        <v>0</v>
      </c>
      <c r="O146" s="87" t="str">
        <f>+O84</f>
        <v>40 28 954 3200</v>
      </c>
      <c r="P146" s="88">
        <f>IFERROR(SUMPRODUCT((Tableau2[Code barre]=O146)*(Tableau2[Box]=Listes!$C$7)*(Tableau2[Comp]=Listes!$A$2)*Tableau2[Sorties]),"")</f>
        <v>0</v>
      </c>
      <c r="Q146" s="87">
        <f>+Q84</f>
        <v>0</v>
      </c>
      <c r="R146" s="88">
        <f>IFERROR(SUMPRODUCT((Tableau2[Code barre]=Q146)*(Tableau2[Box]=Listes!$C$8)*(Tableau2[Comp]=Listes!$A$2)*Tableau2[Sorties]),"")</f>
        <v>0</v>
      </c>
      <c r="S146" s="87">
        <f>+S84</f>
        <v>0</v>
      </c>
      <c r="T146" s="88">
        <f>IFERROR(SUMPRODUCT((Tableau2[Code barre]=S146)*(Tableau2[Box]=Listes!$C$9)*(Tableau2[Comp]=Listes!$A$2)*Tableau2[Sorties]),"")</f>
        <v>0</v>
      </c>
      <c r="U146" s="87">
        <f>+U84</f>
        <v>0</v>
      </c>
      <c r="V146" s="88">
        <f>IFERROR(SUMPRODUCT((Tableau2[Code barre]=U146)*(Tableau2[Box]=Listes!$C$10)*(Tableau2[Comp]=Listes!$A$2)*Tableau2[Sorties]),"")</f>
        <v>0</v>
      </c>
      <c r="W146" s="87">
        <f>+W84</f>
        <v>0</v>
      </c>
      <c r="X146" s="88">
        <f>IFERROR(SUMPRODUCT((Tableau2[Code barre]=W146)*(Tableau2[Box]=Listes!$C$11)*(Tableau2[Comp]=Listes!$A$2)*Tableau2[Sorties]),"")</f>
        <v>0</v>
      </c>
      <c r="Y146" s="87">
        <f>+Y84</f>
        <v>0</v>
      </c>
      <c r="Z146" s="88">
        <f>IFERROR(SUMPRODUCT((Tableau2[Code barre]=Y146)*(Tableau2[Box]=Listes!$C$12)*(Tableau2[Comp]=Listes!$A$2)*Tableau2[Sorties]),"")</f>
        <v>0</v>
      </c>
      <c r="AA146" s="87">
        <f>+AA84</f>
        <v>0</v>
      </c>
      <c r="AB146" s="88">
        <f>IFERROR(SUMPRODUCT((Tableau2[Code barre]=AA146)*(Tableau2[Box]=Listes!$C$13)*(Tableau2[Comp]=Listes!$A$2)*Tableau2[Sorties]),"")</f>
        <v>0</v>
      </c>
      <c r="AC146" s="87">
        <f>+AC84</f>
        <v>0</v>
      </c>
      <c r="AD146" s="88">
        <f>IFERROR(SUMPRODUCT((Tableau2[Code barre]=AC146)*(Tableau2[Box]=Listes!$C$14)*(Tableau2[Comp]=Listes!$A$2)*Tableau2[Sorties]),"")</f>
        <v>0</v>
      </c>
    </row>
    <row r="147" spans="1:30" ht="14.4" customHeight="1" x14ac:dyDescent="0.3">
      <c r="A147" s="68"/>
      <c r="B147" s="86"/>
      <c r="C147" s="87">
        <f>+C85</f>
        <v>0</v>
      </c>
      <c r="D147" s="88">
        <f>IFERROR(SUMPRODUCT((Tableau2[Code barre]=C147)*(Tableau2[Box]=Listes!$C$1)*(Tableau2[Comp]=Listes!$A$2)*Tableau2[Sorties]),"")</f>
        <v>0</v>
      </c>
      <c r="E147" s="87">
        <f>+E85</f>
        <v>0</v>
      </c>
      <c r="F147" s="88">
        <f>IFERROR(SUMPRODUCT((Tableau2[Code barre]=E147)*(Tableau2[Box]=Listes!$C$2)*(Tableau2[Comp]=Listes!$A$2)*Tableau2[Sorties]),"")</f>
        <v>0</v>
      </c>
      <c r="G147" s="87">
        <f>+G85</f>
        <v>0</v>
      </c>
      <c r="H147" s="88">
        <f>IFERROR(SUMPRODUCT((Tableau2[Code barre]=G147)*(Tableau2[Box]=Listes!$C$3)*(Tableau2[Comp]=Listes!$A$2)*Tableau2[Sorties]),"")</f>
        <v>0</v>
      </c>
      <c r="I147" s="87">
        <f>+I85</f>
        <v>0</v>
      </c>
      <c r="J147" s="88">
        <f>IFERROR(SUMPRODUCT((Tableau2[Code barre]=I147)*(Tableau2[Box]=Listes!$C$4)*(Tableau2[Comp]=Listes!$A$2)*Tableau2[Sorties]),"")</f>
        <v>0</v>
      </c>
      <c r="K147" s="87">
        <f>+K85</f>
        <v>0</v>
      </c>
      <c r="L147" s="88">
        <f>IFERROR(SUMPRODUCT((Tableau2[Code barre]=K147)*(Tableau2[Box]=Listes!$C$5)*(Tableau2[Comp]=Listes!$A$2)*Tableau2[Sorties]),"")</f>
        <v>0</v>
      </c>
      <c r="M147" s="87" t="str">
        <f>+M85</f>
        <v>40 28 959 0683</v>
      </c>
      <c r="N147" s="88">
        <f>IFERROR(SUMPRODUCT((Tableau2[Code barre]=M147)*(Tableau2[Box]=Listes!$C$6)*(Tableau2[Comp]=Listes!$A$2)*Tableau2[Sorties]),"")</f>
        <v>0</v>
      </c>
      <c r="O147" s="87" t="str">
        <f>+O85</f>
        <v>40 28 954 3212</v>
      </c>
      <c r="P147" s="88">
        <f>IFERROR(SUMPRODUCT((Tableau2[Code barre]=O147)*(Tableau2[Box]=Listes!$C$7)*(Tableau2[Comp]=Listes!$A$2)*Tableau2[Sorties]),"")</f>
        <v>0</v>
      </c>
      <c r="Q147" s="87">
        <f>+Q85</f>
        <v>0</v>
      </c>
      <c r="R147" s="88">
        <f>IFERROR(SUMPRODUCT((Tableau2[Code barre]=Q147)*(Tableau2[Box]=Listes!$C$8)*(Tableau2[Comp]=Listes!$A$2)*Tableau2[Sorties]),"")</f>
        <v>0</v>
      </c>
      <c r="S147" s="87">
        <f>+S85</f>
        <v>0</v>
      </c>
      <c r="T147" s="88">
        <f>IFERROR(SUMPRODUCT((Tableau2[Code barre]=S147)*(Tableau2[Box]=Listes!$C$9)*(Tableau2[Comp]=Listes!$A$2)*Tableau2[Sorties]),"")</f>
        <v>0</v>
      </c>
      <c r="U147" s="87">
        <f>+U85</f>
        <v>0</v>
      </c>
      <c r="V147" s="88">
        <f>IFERROR(SUMPRODUCT((Tableau2[Code barre]=U147)*(Tableau2[Box]=Listes!$C$10)*(Tableau2[Comp]=Listes!$A$2)*Tableau2[Sorties]),"")</f>
        <v>0</v>
      </c>
      <c r="W147" s="87">
        <f>+W85</f>
        <v>0</v>
      </c>
      <c r="X147" s="88">
        <f>IFERROR(SUMPRODUCT((Tableau2[Code barre]=W147)*(Tableau2[Box]=Listes!$C$11)*(Tableau2[Comp]=Listes!$A$2)*Tableau2[Sorties]),"")</f>
        <v>0</v>
      </c>
      <c r="Y147" s="87">
        <f>+Y85</f>
        <v>0</v>
      </c>
      <c r="Z147" s="88">
        <f>IFERROR(SUMPRODUCT((Tableau2[Code barre]=Y147)*(Tableau2[Box]=Listes!$C$12)*(Tableau2[Comp]=Listes!$A$2)*Tableau2[Sorties]),"")</f>
        <v>0</v>
      </c>
      <c r="AA147" s="87">
        <f>+AA85</f>
        <v>0</v>
      </c>
      <c r="AB147" s="88">
        <f>IFERROR(SUMPRODUCT((Tableau2[Code barre]=AA147)*(Tableau2[Box]=Listes!$C$13)*(Tableau2[Comp]=Listes!$A$2)*Tableau2[Sorties]),"")</f>
        <v>0</v>
      </c>
      <c r="AC147" s="87">
        <f>+AC85</f>
        <v>0</v>
      </c>
      <c r="AD147" s="88">
        <f>IFERROR(SUMPRODUCT((Tableau2[Code barre]=AC147)*(Tableau2[Box]=Listes!$C$14)*(Tableau2[Comp]=Listes!$A$2)*Tableau2[Sorties]),"")</f>
        <v>0</v>
      </c>
    </row>
    <row r="148" spans="1:30" ht="14.4" customHeight="1" x14ac:dyDescent="0.3">
      <c r="A148" s="68"/>
      <c r="B148" s="86"/>
      <c r="C148" s="87">
        <f>+C86</f>
        <v>0</v>
      </c>
      <c r="D148" s="88">
        <f>IFERROR(SUMPRODUCT((Tableau2[Code barre]=C148)*(Tableau2[Box]=Listes!$C$1)*(Tableau2[Comp]=Listes!$A$2)*Tableau2[Sorties]),"")</f>
        <v>0</v>
      </c>
      <c r="E148" s="87">
        <f>+E86</f>
        <v>0</v>
      </c>
      <c r="F148" s="88">
        <f>IFERROR(SUMPRODUCT((Tableau2[Code barre]=E148)*(Tableau2[Box]=Listes!$C$2)*(Tableau2[Comp]=Listes!$A$2)*Tableau2[Sorties]),"")</f>
        <v>0</v>
      </c>
      <c r="G148" s="87">
        <f>+G86</f>
        <v>0</v>
      </c>
      <c r="H148" s="88">
        <f>IFERROR(SUMPRODUCT((Tableau2[Code barre]=G148)*(Tableau2[Box]=Listes!$C$3)*(Tableau2[Comp]=Listes!$A$2)*Tableau2[Sorties]),"")</f>
        <v>0</v>
      </c>
      <c r="I148" s="87">
        <f>+I86</f>
        <v>0</v>
      </c>
      <c r="J148" s="88">
        <f>IFERROR(SUMPRODUCT((Tableau2[Code barre]=I148)*(Tableau2[Box]=Listes!$C$4)*(Tableau2[Comp]=Listes!$A$2)*Tableau2[Sorties]),"")</f>
        <v>0</v>
      </c>
      <c r="K148" s="87">
        <f>+K86</f>
        <v>0</v>
      </c>
      <c r="L148" s="88">
        <f>IFERROR(SUMPRODUCT((Tableau2[Code barre]=K148)*(Tableau2[Box]=Listes!$C$5)*(Tableau2[Comp]=Listes!$A$2)*Tableau2[Sorties]),"")</f>
        <v>0</v>
      </c>
      <c r="M148" s="87" t="str">
        <f>+M86</f>
        <v>40 28 954 3447</v>
      </c>
      <c r="N148" s="88">
        <f>IFERROR(SUMPRODUCT((Tableau2[Code barre]=M148)*(Tableau2[Box]=Listes!$C$6)*(Tableau2[Comp]=Listes!$A$2)*Tableau2[Sorties]),"")</f>
        <v>0</v>
      </c>
      <c r="O148" s="87" t="str">
        <f>+O86</f>
        <v>40 28 954 3242</v>
      </c>
      <c r="P148" s="88">
        <f>IFERROR(SUMPRODUCT((Tableau2[Code barre]=O148)*(Tableau2[Box]=Listes!$C$7)*(Tableau2[Comp]=Listes!$A$2)*Tableau2[Sorties]),"")</f>
        <v>0</v>
      </c>
      <c r="Q148" s="87">
        <f>+Q86</f>
        <v>0</v>
      </c>
      <c r="R148" s="88">
        <f>IFERROR(SUMPRODUCT((Tableau2[Code barre]=Q148)*(Tableau2[Box]=Listes!$C$8)*(Tableau2[Comp]=Listes!$A$2)*Tableau2[Sorties]),"")</f>
        <v>0</v>
      </c>
      <c r="S148" s="87">
        <f>+S86</f>
        <v>0</v>
      </c>
      <c r="T148" s="88">
        <f>IFERROR(SUMPRODUCT((Tableau2[Code barre]=S148)*(Tableau2[Box]=Listes!$C$9)*(Tableau2[Comp]=Listes!$A$2)*Tableau2[Sorties]),"")</f>
        <v>0</v>
      </c>
      <c r="U148" s="87">
        <f>+U86</f>
        <v>0</v>
      </c>
      <c r="V148" s="88">
        <f>IFERROR(SUMPRODUCT((Tableau2[Code barre]=U148)*(Tableau2[Box]=Listes!$C$10)*(Tableau2[Comp]=Listes!$A$2)*Tableau2[Sorties]),"")</f>
        <v>0</v>
      </c>
      <c r="W148" s="87">
        <f>+W86</f>
        <v>0</v>
      </c>
      <c r="X148" s="88">
        <f>IFERROR(SUMPRODUCT((Tableau2[Code barre]=W148)*(Tableau2[Box]=Listes!$C$11)*(Tableau2[Comp]=Listes!$A$2)*Tableau2[Sorties]),"")</f>
        <v>0</v>
      </c>
      <c r="Y148" s="87">
        <f>+Y86</f>
        <v>0</v>
      </c>
      <c r="Z148" s="88">
        <f>IFERROR(SUMPRODUCT((Tableau2[Code barre]=Y148)*(Tableau2[Box]=Listes!$C$12)*(Tableau2[Comp]=Listes!$A$2)*Tableau2[Sorties]),"")</f>
        <v>0</v>
      </c>
      <c r="AA148" s="87">
        <f>+AA86</f>
        <v>0</v>
      </c>
      <c r="AB148" s="88">
        <f>IFERROR(SUMPRODUCT((Tableau2[Code barre]=AA148)*(Tableau2[Box]=Listes!$C$13)*(Tableau2[Comp]=Listes!$A$2)*Tableau2[Sorties]),"")</f>
        <v>0</v>
      </c>
      <c r="AC148" s="87">
        <f>+AC86</f>
        <v>0</v>
      </c>
      <c r="AD148" s="88">
        <f>IFERROR(SUMPRODUCT((Tableau2[Code barre]=AC148)*(Tableau2[Box]=Listes!$C$14)*(Tableau2[Comp]=Listes!$A$2)*Tableau2[Sorties]),"")</f>
        <v>0</v>
      </c>
    </row>
    <row r="149" spans="1:30" ht="14.4" customHeight="1" x14ac:dyDescent="0.3">
      <c r="A149" s="68"/>
      <c r="B149" s="86"/>
      <c r="C149" s="87">
        <f>+C87</f>
        <v>0</v>
      </c>
      <c r="D149" s="88">
        <f>IFERROR(SUMPRODUCT((Tableau2[Code barre]=C149)*(Tableau2[Box]=Listes!$C$1)*(Tableau2[Comp]=Listes!$A$2)*Tableau2[Sorties]),"")</f>
        <v>0</v>
      </c>
      <c r="E149" s="87">
        <f>+E87</f>
        <v>0</v>
      </c>
      <c r="F149" s="88">
        <f>IFERROR(SUMPRODUCT((Tableau2[Code barre]=E149)*(Tableau2[Box]=Listes!$C$2)*(Tableau2[Comp]=Listes!$A$2)*Tableau2[Sorties]),"")</f>
        <v>0</v>
      </c>
      <c r="G149" s="87">
        <f>+G87</f>
        <v>0</v>
      </c>
      <c r="H149" s="88">
        <f>IFERROR(SUMPRODUCT((Tableau2[Code barre]=G149)*(Tableau2[Box]=Listes!$C$3)*(Tableau2[Comp]=Listes!$A$2)*Tableau2[Sorties]),"")</f>
        <v>0</v>
      </c>
      <c r="I149" s="87">
        <f>+I87</f>
        <v>0</v>
      </c>
      <c r="J149" s="88">
        <f>IFERROR(SUMPRODUCT((Tableau2[Code barre]=I149)*(Tableau2[Box]=Listes!$C$4)*(Tableau2[Comp]=Listes!$A$2)*Tableau2[Sorties]),"")</f>
        <v>0</v>
      </c>
      <c r="K149" s="87">
        <f>+K87</f>
        <v>0</v>
      </c>
      <c r="L149" s="88">
        <f>IFERROR(SUMPRODUCT((Tableau2[Code barre]=K149)*(Tableau2[Box]=Listes!$C$5)*(Tableau2[Comp]=Listes!$A$2)*Tableau2[Sorties]),"")</f>
        <v>0</v>
      </c>
      <c r="M149" s="87" t="str">
        <f>+M87</f>
        <v>40 28 957 0801</v>
      </c>
      <c r="N149" s="88">
        <f>IFERROR(SUMPRODUCT((Tableau2[Code barre]=M149)*(Tableau2[Box]=Listes!$C$6)*(Tableau2[Comp]=Listes!$A$2)*Tableau2[Sorties]),"")</f>
        <v>0</v>
      </c>
      <c r="O149" s="87" t="str">
        <f>+O87</f>
        <v>40 28 954 3412</v>
      </c>
      <c r="P149" s="88">
        <f>IFERROR(SUMPRODUCT((Tableau2[Code barre]=O149)*(Tableau2[Box]=Listes!$C$7)*(Tableau2[Comp]=Listes!$A$2)*Tableau2[Sorties]),"")</f>
        <v>0</v>
      </c>
      <c r="Q149" s="87">
        <f>+Q87</f>
        <v>0</v>
      </c>
      <c r="R149" s="88">
        <f>IFERROR(SUMPRODUCT((Tableau2[Code barre]=Q149)*(Tableau2[Box]=Listes!$C$8)*(Tableau2[Comp]=Listes!$A$2)*Tableau2[Sorties]),"")</f>
        <v>0</v>
      </c>
      <c r="S149" s="87">
        <f>+S87</f>
        <v>0</v>
      </c>
      <c r="T149" s="88">
        <f>IFERROR(SUMPRODUCT((Tableau2[Code barre]=S149)*(Tableau2[Box]=Listes!$C$9)*(Tableau2[Comp]=Listes!$A$2)*Tableau2[Sorties]),"")</f>
        <v>0</v>
      </c>
      <c r="U149" s="87">
        <f>+U87</f>
        <v>0</v>
      </c>
      <c r="V149" s="88">
        <f>IFERROR(SUMPRODUCT((Tableau2[Code barre]=U149)*(Tableau2[Box]=Listes!$C$10)*(Tableau2[Comp]=Listes!$A$2)*Tableau2[Sorties]),"")</f>
        <v>0</v>
      </c>
      <c r="W149" s="87">
        <f>+W87</f>
        <v>0</v>
      </c>
      <c r="X149" s="88">
        <f>IFERROR(SUMPRODUCT((Tableau2[Code barre]=W149)*(Tableau2[Box]=Listes!$C$11)*(Tableau2[Comp]=Listes!$A$2)*Tableau2[Sorties]),"")</f>
        <v>0</v>
      </c>
      <c r="Y149" s="87">
        <f>+Y87</f>
        <v>0</v>
      </c>
      <c r="Z149" s="88">
        <f>IFERROR(SUMPRODUCT((Tableau2[Code barre]=Y149)*(Tableau2[Box]=Listes!$C$12)*(Tableau2[Comp]=Listes!$A$2)*Tableau2[Sorties]),"")</f>
        <v>0</v>
      </c>
      <c r="AA149" s="87">
        <f>+AA87</f>
        <v>0</v>
      </c>
      <c r="AB149" s="88">
        <f>IFERROR(SUMPRODUCT((Tableau2[Code barre]=AA149)*(Tableau2[Box]=Listes!$C$13)*(Tableau2[Comp]=Listes!$A$2)*Tableau2[Sorties]),"")</f>
        <v>0</v>
      </c>
      <c r="AC149" s="87">
        <f>+AC87</f>
        <v>0</v>
      </c>
      <c r="AD149" s="88">
        <f>IFERROR(SUMPRODUCT((Tableau2[Code barre]=AC149)*(Tableau2[Box]=Listes!$C$14)*(Tableau2[Comp]=Listes!$A$2)*Tableau2[Sorties]),"")</f>
        <v>0</v>
      </c>
    </row>
    <row r="150" spans="1:30" ht="14.4" customHeight="1" x14ac:dyDescent="0.3">
      <c r="A150" s="68"/>
      <c r="B150" s="86"/>
      <c r="C150" s="87">
        <f>+C88</f>
        <v>0</v>
      </c>
      <c r="D150" s="88">
        <f>IFERROR(SUMPRODUCT((Tableau2[Code barre]=C150)*(Tableau2[Box]=Listes!$C$1)*(Tableau2[Comp]=Listes!$A$2)*Tableau2[Sorties]),"")</f>
        <v>0</v>
      </c>
      <c r="E150" s="87">
        <f>+E88</f>
        <v>0</v>
      </c>
      <c r="F150" s="88">
        <f>IFERROR(SUMPRODUCT((Tableau2[Code barre]=E150)*(Tableau2[Box]=Listes!$C$2)*(Tableau2[Comp]=Listes!$A$2)*Tableau2[Sorties]),"")</f>
        <v>0</v>
      </c>
      <c r="G150" s="87">
        <f>+G88</f>
        <v>0</v>
      </c>
      <c r="H150" s="88">
        <f>IFERROR(SUMPRODUCT((Tableau2[Code barre]=G150)*(Tableau2[Box]=Listes!$C$3)*(Tableau2[Comp]=Listes!$A$2)*Tableau2[Sorties]),"")</f>
        <v>0</v>
      </c>
      <c r="I150" s="87">
        <f>+I88</f>
        <v>0</v>
      </c>
      <c r="J150" s="88">
        <f>IFERROR(SUMPRODUCT((Tableau2[Code barre]=I150)*(Tableau2[Box]=Listes!$C$4)*(Tableau2[Comp]=Listes!$A$2)*Tableau2[Sorties]),"")</f>
        <v>0</v>
      </c>
      <c r="K150" s="87">
        <f>+K88</f>
        <v>0</v>
      </c>
      <c r="L150" s="88">
        <f>IFERROR(SUMPRODUCT((Tableau2[Code barre]=K150)*(Tableau2[Box]=Listes!$C$5)*(Tableau2[Comp]=Listes!$A$2)*Tableau2[Sorties]),"")</f>
        <v>0</v>
      </c>
      <c r="M150" s="87" t="str">
        <f>+M88</f>
        <v>40 28 954 2126</v>
      </c>
      <c r="N150" s="88">
        <f>IFERROR(SUMPRODUCT((Tableau2[Code barre]=M150)*(Tableau2[Box]=Listes!$C$6)*(Tableau2[Comp]=Listes!$A$2)*Tableau2[Sorties]),"")</f>
        <v>0</v>
      </c>
      <c r="O150" s="87" t="str">
        <f>+O88</f>
        <v>40 28 957 0382</v>
      </c>
      <c r="P150" s="88">
        <f>IFERROR(SUMPRODUCT((Tableau2[Code barre]=O150)*(Tableau2[Box]=Listes!$C$7)*(Tableau2[Comp]=Listes!$A$2)*Tableau2[Sorties]),"")</f>
        <v>0</v>
      </c>
      <c r="Q150" s="87">
        <f>+Q88</f>
        <v>0</v>
      </c>
      <c r="R150" s="88">
        <f>IFERROR(SUMPRODUCT((Tableau2[Code barre]=Q150)*(Tableau2[Box]=Listes!$C$8)*(Tableau2[Comp]=Listes!$A$2)*Tableau2[Sorties]),"")</f>
        <v>0</v>
      </c>
      <c r="S150" s="87">
        <f>+S88</f>
        <v>0</v>
      </c>
      <c r="T150" s="88">
        <f>IFERROR(SUMPRODUCT((Tableau2[Code barre]=S150)*(Tableau2[Box]=Listes!$C$9)*(Tableau2[Comp]=Listes!$A$2)*Tableau2[Sorties]),"")</f>
        <v>0</v>
      </c>
      <c r="U150" s="87">
        <f>+U88</f>
        <v>0</v>
      </c>
      <c r="V150" s="88">
        <f>IFERROR(SUMPRODUCT((Tableau2[Code barre]=U150)*(Tableau2[Box]=Listes!$C$10)*(Tableau2[Comp]=Listes!$A$2)*Tableau2[Sorties]),"")</f>
        <v>0</v>
      </c>
      <c r="W150" s="87">
        <f>+W88</f>
        <v>0</v>
      </c>
      <c r="X150" s="88">
        <f>IFERROR(SUMPRODUCT((Tableau2[Code barre]=W150)*(Tableau2[Box]=Listes!$C$11)*(Tableau2[Comp]=Listes!$A$2)*Tableau2[Sorties]),"")</f>
        <v>0</v>
      </c>
      <c r="Y150" s="87">
        <f>+Y88</f>
        <v>0</v>
      </c>
      <c r="Z150" s="88">
        <f>IFERROR(SUMPRODUCT((Tableau2[Code barre]=Y150)*(Tableau2[Box]=Listes!$C$12)*(Tableau2[Comp]=Listes!$A$2)*Tableau2[Sorties]),"")</f>
        <v>0</v>
      </c>
      <c r="AA150" s="87">
        <f>+AA88</f>
        <v>0</v>
      </c>
      <c r="AB150" s="88">
        <f>IFERROR(SUMPRODUCT((Tableau2[Code barre]=AA150)*(Tableau2[Box]=Listes!$C$13)*(Tableau2[Comp]=Listes!$A$2)*Tableau2[Sorties]),"")</f>
        <v>0</v>
      </c>
      <c r="AC150" s="87">
        <f>+AC88</f>
        <v>0</v>
      </c>
      <c r="AD150" s="88">
        <f>IFERROR(SUMPRODUCT((Tableau2[Code barre]=AC150)*(Tableau2[Box]=Listes!$C$14)*(Tableau2[Comp]=Listes!$A$2)*Tableau2[Sorties]),"")</f>
        <v>0</v>
      </c>
    </row>
    <row r="151" spans="1:30" ht="14.4" customHeight="1" x14ac:dyDescent="0.3">
      <c r="A151" s="68"/>
      <c r="B151" s="86"/>
      <c r="C151" s="87">
        <f>+C89</f>
        <v>0</v>
      </c>
      <c r="D151" s="88">
        <f>IFERROR(SUMPRODUCT((Tableau2[Code barre]=C151)*(Tableau2[Box]=Listes!$C$1)*(Tableau2[Comp]=Listes!$A$2)*Tableau2[Sorties]),"")</f>
        <v>0</v>
      </c>
      <c r="E151" s="87">
        <f>+E89</f>
        <v>0</v>
      </c>
      <c r="F151" s="88">
        <f>IFERROR(SUMPRODUCT((Tableau2[Code barre]=E151)*(Tableau2[Box]=Listes!$C$2)*(Tableau2[Comp]=Listes!$A$2)*Tableau2[Sorties]),"")</f>
        <v>0</v>
      </c>
      <c r="G151" s="87">
        <f>+G89</f>
        <v>0</v>
      </c>
      <c r="H151" s="88">
        <f>IFERROR(SUMPRODUCT((Tableau2[Code barre]=G151)*(Tableau2[Box]=Listes!$C$3)*(Tableau2[Comp]=Listes!$A$2)*Tableau2[Sorties]),"")</f>
        <v>0</v>
      </c>
      <c r="I151" s="87">
        <f>+I89</f>
        <v>0</v>
      </c>
      <c r="J151" s="88">
        <f>IFERROR(SUMPRODUCT((Tableau2[Code barre]=I151)*(Tableau2[Box]=Listes!$C$4)*(Tableau2[Comp]=Listes!$A$2)*Tableau2[Sorties]),"")</f>
        <v>0</v>
      </c>
      <c r="K151" s="87">
        <f>+K89</f>
        <v>0</v>
      </c>
      <c r="L151" s="88">
        <f>IFERROR(SUMPRODUCT((Tableau2[Code barre]=K151)*(Tableau2[Box]=Listes!$C$5)*(Tableau2[Comp]=Listes!$A$2)*Tableau2[Sorties]),"")</f>
        <v>0</v>
      </c>
      <c r="M151" s="87" t="str">
        <f>+M89</f>
        <v>40 28 957 0799</v>
      </c>
      <c r="N151" s="88">
        <f>IFERROR(SUMPRODUCT((Tableau2[Code barre]=M151)*(Tableau2[Box]=Listes!$C$6)*(Tableau2[Comp]=Listes!$A$2)*Tableau2[Sorties]),"")</f>
        <v>0</v>
      </c>
      <c r="O151" s="87" t="str">
        <f>+O89</f>
        <v>40 28 957 0383</v>
      </c>
      <c r="P151" s="88">
        <f>IFERROR(SUMPRODUCT((Tableau2[Code barre]=O151)*(Tableau2[Box]=Listes!$C$7)*(Tableau2[Comp]=Listes!$A$2)*Tableau2[Sorties]),"")</f>
        <v>0</v>
      </c>
      <c r="Q151" s="87">
        <f>+Q89</f>
        <v>0</v>
      </c>
      <c r="R151" s="88">
        <f>IFERROR(SUMPRODUCT((Tableau2[Code barre]=Q151)*(Tableau2[Box]=Listes!$C$8)*(Tableau2[Comp]=Listes!$A$2)*Tableau2[Sorties]),"")</f>
        <v>0</v>
      </c>
      <c r="S151" s="87">
        <f>+S89</f>
        <v>0</v>
      </c>
      <c r="T151" s="88">
        <f>IFERROR(SUMPRODUCT((Tableau2[Code barre]=S151)*(Tableau2[Box]=Listes!$C$9)*(Tableau2[Comp]=Listes!$A$2)*Tableau2[Sorties]),"")</f>
        <v>0</v>
      </c>
      <c r="U151" s="87">
        <f>+U89</f>
        <v>0</v>
      </c>
      <c r="V151" s="88">
        <f>IFERROR(SUMPRODUCT((Tableau2[Code barre]=U151)*(Tableau2[Box]=Listes!$C$10)*(Tableau2[Comp]=Listes!$A$2)*Tableau2[Sorties]),"")</f>
        <v>0</v>
      </c>
      <c r="W151" s="87">
        <f>+W89</f>
        <v>0</v>
      </c>
      <c r="X151" s="88">
        <f>IFERROR(SUMPRODUCT((Tableau2[Code barre]=W151)*(Tableau2[Box]=Listes!$C$11)*(Tableau2[Comp]=Listes!$A$2)*Tableau2[Sorties]),"")</f>
        <v>0</v>
      </c>
      <c r="Y151" s="87">
        <f>+Y89</f>
        <v>0</v>
      </c>
      <c r="Z151" s="88">
        <f>IFERROR(SUMPRODUCT((Tableau2[Code barre]=Y151)*(Tableau2[Box]=Listes!$C$12)*(Tableau2[Comp]=Listes!$A$2)*Tableau2[Sorties]),"")</f>
        <v>0</v>
      </c>
      <c r="AA151" s="87">
        <f>+AA89</f>
        <v>0</v>
      </c>
      <c r="AB151" s="88">
        <f>IFERROR(SUMPRODUCT((Tableau2[Code barre]=AA151)*(Tableau2[Box]=Listes!$C$13)*(Tableau2[Comp]=Listes!$A$2)*Tableau2[Sorties]),"")</f>
        <v>0</v>
      </c>
      <c r="AC151" s="87">
        <f>+AC89</f>
        <v>0</v>
      </c>
      <c r="AD151" s="88">
        <f>IFERROR(SUMPRODUCT((Tableau2[Code barre]=AC151)*(Tableau2[Box]=Listes!$C$14)*(Tableau2[Comp]=Listes!$A$2)*Tableau2[Sorties]),"")</f>
        <v>0</v>
      </c>
    </row>
    <row r="152" spans="1:30" ht="14.4" customHeight="1" x14ac:dyDescent="0.3">
      <c r="A152" s="68"/>
      <c r="B152" s="86"/>
      <c r="C152" s="87">
        <f>+C90</f>
        <v>0</v>
      </c>
      <c r="D152" s="88">
        <f>IFERROR(SUMPRODUCT((Tableau2[Code barre]=C152)*(Tableau2[Box]=Listes!$C$1)*(Tableau2[Comp]=Listes!$A$2)*Tableau2[Sorties]),"")</f>
        <v>0</v>
      </c>
      <c r="E152" s="87">
        <f>+E90</f>
        <v>0</v>
      </c>
      <c r="F152" s="88">
        <f>IFERROR(SUMPRODUCT((Tableau2[Code barre]=E152)*(Tableau2[Box]=Listes!$C$2)*(Tableau2[Comp]=Listes!$A$2)*Tableau2[Sorties]),"")</f>
        <v>0</v>
      </c>
      <c r="G152" s="87">
        <f>+G90</f>
        <v>0</v>
      </c>
      <c r="H152" s="88">
        <f>IFERROR(SUMPRODUCT((Tableau2[Code barre]=G152)*(Tableau2[Box]=Listes!$C$3)*(Tableau2[Comp]=Listes!$A$2)*Tableau2[Sorties]),"")</f>
        <v>0</v>
      </c>
      <c r="I152" s="87">
        <f>+I90</f>
        <v>0</v>
      </c>
      <c r="J152" s="88">
        <f>IFERROR(SUMPRODUCT((Tableau2[Code barre]=I152)*(Tableau2[Box]=Listes!$C$4)*(Tableau2[Comp]=Listes!$A$2)*Tableau2[Sorties]),"")</f>
        <v>0</v>
      </c>
      <c r="K152" s="87">
        <f>+K90</f>
        <v>0</v>
      </c>
      <c r="L152" s="88">
        <f>IFERROR(SUMPRODUCT((Tableau2[Code barre]=K152)*(Tableau2[Box]=Listes!$C$5)*(Tableau2[Comp]=Listes!$A$2)*Tableau2[Sorties]),"")</f>
        <v>0</v>
      </c>
      <c r="M152" s="87" t="str">
        <f>+M90</f>
        <v>40 28 959 0586</v>
      </c>
      <c r="N152" s="88">
        <f>IFERROR(SUMPRODUCT((Tableau2[Code barre]=M152)*(Tableau2[Box]=Listes!$C$6)*(Tableau2[Comp]=Listes!$A$2)*Tableau2[Sorties]),"")</f>
        <v>0</v>
      </c>
      <c r="O152" s="87" t="str">
        <f>+O90</f>
        <v>40 28 959 0274</v>
      </c>
      <c r="P152" s="88">
        <f>IFERROR(SUMPRODUCT((Tableau2[Code barre]=O152)*(Tableau2[Box]=Listes!$C$7)*(Tableau2[Comp]=Listes!$A$2)*Tableau2[Sorties]),"")</f>
        <v>0</v>
      </c>
      <c r="Q152" s="87">
        <f>+Q90</f>
        <v>0</v>
      </c>
      <c r="R152" s="88">
        <f>IFERROR(SUMPRODUCT((Tableau2[Code barre]=Q152)*(Tableau2[Box]=Listes!$C$8)*(Tableau2[Comp]=Listes!$A$2)*Tableau2[Sorties]),"")</f>
        <v>0</v>
      </c>
      <c r="S152" s="87">
        <f>+S90</f>
        <v>0</v>
      </c>
      <c r="T152" s="88">
        <f>IFERROR(SUMPRODUCT((Tableau2[Code barre]=S152)*(Tableau2[Box]=Listes!$C$9)*(Tableau2[Comp]=Listes!$A$2)*Tableau2[Sorties]),"")</f>
        <v>0</v>
      </c>
      <c r="U152" s="87">
        <f>+U90</f>
        <v>0</v>
      </c>
      <c r="V152" s="88">
        <f>IFERROR(SUMPRODUCT((Tableau2[Code barre]=U152)*(Tableau2[Box]=Listes!$C$10)*(Tableau2[Comp]=Listes!$A$2)*Tableau2[Sorties]),"")</f>
        <v>0</v>
      </c>
      <c r="W152" s="87">
        <f>+W90</f>
        <v>0</v>
      </c>
      <c r="X152" s="88">
        <f>IFERROR(SUMPRODUCT((Tableau2[Code barre]=W152)*(Tableau2[Box]=Listes!$C$11)*(Tableau2[Comp]=Listes!$A$2)*Tableau2[Sorties]),"")</f>
        <v>0</v>
      </c>
      <c r="Y152" s="87">
        <f>+Y90</f>
        <v>0</v>
      </c>
      <c r="Z152" s="88">
        <f>IFERROR(SUMPRODUCT((Tableau2[Code barre]=Y152)*(Tableau2[Box]=Listes!$C$12)*(Tableau2[Comp]=Listes!$A$2)*Tableau2[Sorties]),"")</f>
        <v>0</v>
      </c>
      <c r="AA152" s="87">
        <f>+AA90</f>
        <v>0</v>
      </c>
      <c r="AB152" s="88">
        <f>IFERROR(SUMPRODUCT((Tableau2[Code barre]=AA152)*(Tableau2[Box]=Listes!$C$13)*(Tableau2[Comp]=Listes!$A$2)*Tableau2[Sorties]),"")</f>
        <v>0</v>
      </c>
      <c r="AC152" s="87">
        <f>+AC90</f>
        <v>0</v>
      </c>
      <c r="AD152" s="88">
        <f>IFERROR(SUMPRODUCT((Tableau2[Code barre]=AC152)*(Tableau2[Box]=Listes!$C$14)*(Tableau2[Comp]=Listes!$A$2)*Tableau2[Sorties]),"")</f>
        <v>0</v>
      </c>
    </row>
    <row r="153" spans="1:30" ht="14.4" customHeight="1" x14ac:dyDescent="0.3">
      <c r="A153" s="68"/>
      <c r="B153" s="86"/>
      <c r="C153" s="87">
        <f>+C91</f>
        <v>0</v>
      </c>
      <c r="D153" s="88">
        <f>IFERROR(SUMPRODUCT((Tableau2[Code barre]=C153)*(Tableau2[Box]=Listes!$C$1)*(Tableau2[Comp]=Listes!$A$2)*Tableau2[Sorties]),"")</f>
        <v>0</v>
      </c>
      <c r="E153" s="87">
        <f>+E91</f>
        <v>0</v>
      </c>
      <c r="F153" s="88">
        <f>IFERROR(SUMPRODUCT((Tableau2[Code barre]=E153)*(Tableau2[Box]=Listes!$C$2)*(Tableau2[Comp]=Listes!$A$2)*Tableau2[Sorties]),"")</f>
        <v>0</v>
      </c>
      <c r="G153" s="87">
        <f>+G91</f>
        <v>0</v>
      </c>
      <c r="H153" s="88">
        <f>IFERROR(SUMPRODUCT((Tableau2[Code barre]=G153)*(Tableau2[Box]=Listes!$C$3)*(Tableau2[Comp]=Listes!$A$2)*Tableau2[Sorties]),"")</f>
        <v>0</v>
      </c>
      <c r="I153" s="87">
        <f>+I91</f>
        <v>0</v>
      </c>
      <c r="J153" s="88">
        <f>IFERROR(SUMPRODUCT((Tableau2[Code barre]=I153)*(Tableau2[Box]=Listes!$C$4)*(Tableau2[Comp]=Listes!$A$2)*Tableau2[Sorties]),"")</f>
        <v>0</v>
      </c>
      <c r="K153" s="87">
        <f>+K91</f>
        <v>0</v>
      </c>
      <c r="L153" s="88">
        <f>IFERROR(SUMPRODUCT((Tableau2[Code barre]=K153)*(Tableau2[Box]=Listes!$C$5)*(Tableau2[Comp]=Listes!$A$2)*Tableau2[Sorties]),"")</f>
        <v>0</v>
      </c>
      <c r="M153" s="87" t="str">
        <f>+M91</f>
        <v>40 28 959 0539</v>
      </c>
      <c r="N153" s="88">
        <f>IFERROR(SUMPRODUCT((Tableau2[Code barre]=M153)*(Tableau2[Box]=Listes!$C$6)*(Tableau2[Comp]=Listes!$A$2)*Tableau2[Sorties]),"")</f>
        <v>0</v>
      </c>
      <c r="O153" s="87" t="str">
        <f>+O91</f>
        <v>40 28 959 0435</v>
      </c>
      <c r="P153" s="88">
        <f>IFERROR(SUMPRODUCT((Tableau2[Code barre]=O153)*(Tableau2[Box]=Listes!$C$7)*(Tableau2[Comp]=Listes!$A$2)*Tableau2[Sorties]),"")</f>
        <v>0</v>
      </c>
      <c r="Q153" s="87">
        <f>+Q91</f>
        <v>0</v>
      </c>
      <c r="R153" s="88">
        <f>IFERROR(SUMPRODUCT((Tableau2[Code barre]=Q153)*(Tableau2[Box]=Listes!$C$8)*(Tableau2[Comp]=Listes!$A$2)*Tableau2[Sorties]),"")</f>
        <v>0</v>
      </c>
      <c r="S153" s="87">
        <f>+S91</f>
        <v>0</v>
      </c>
      <c r="T153" s="88">
        <f>IFERROR(SUMPRODUCT((Tableau2[Code barre]=S153)*(Tableau2[Box]=Listes!$C$9)*(Tableau2[Comp]=Listes!$A$2)*Tableau2[Sorties]),"")</f>
        <v>0</v>
      </c>
      <c r="U153" s="87">
        <f>+U91</f>
        <v>0</v>
      </c>
      <c r="V153" s="88">
        <f>IFERROR(SUMPRODUCT((Tableau2[Code barre]=U153)*(Tableau2[Box]=Listes!$C$10)*(Tableau2[Comp]=Listes!$A$2)*Tableau2[Sorties]),"")</f>
        <v>0</v>
      </c>
      <c r="W153" s="87">
        <f>+W91</f>
        <v>0</v>
      </c>
      <c r="X153" s="88">
        <f>IFERROR(SUMPRODUCT((Tableau2[Code barre]=W153)*(Tableau2[Box]=Listes!$C$11)*(Tableau2[Comp]=Listes!$A$2)*Tableau2[Sorties]),"")</f>
        <v>0</v>
      </c>
      <c r="Y153" s="87">
        <f>+Y91</f>
        <v>0</v>
      </c>
      <c r="Z153" s="88">
        <f>IFERROR(SUMPRODUCT((Tableau2[Code barre]=Y153)*(Tableau2[Box]=Listes!$C$12)*(Tableau2[Comp]=Listes!$A$2)*Tableau2[Sorties]),"")</f>
        <v>0</v>
      </c>
      <c r="AA153" s="87">
        <f>+AA91</f>
        <v>0</v>
      </c>
      <c r="AB153" s="88">
        <f>IFERROR(SUMPRODUCT((Tableau2[Code barre]=AA153)*(Tableau2[Box]=Listes!$C$13)*(Tableau2[Comp]=Listes!$A$2)*Tableau2[Sorties]),"")</f>
        <v>0</v>
      </c>
      <c r="AC153" s="87">
        <f>+AC91</f>
        <v>0</v>
      </c>
      <c r="AD153" s="88">
        <f>IFERROR(SUMPRODUCT((Tableau2[Code barre]=AC153)*(Tableau2[Box]=Listes!$C$14)*(Tableau2[Comp]=Listes!$A$2)*Tableau2[Sorties]),"")</f>
        <v>0</v>
      </c>
    </row>
    <row r="154" spans="1:30" ht="14.4" customHeight="1" x14ac:dyDescent="0.3">
      <c r="A154" s="68"/>
      <c r="B154" s="90"/>
      <c r="C154" s="87">
        <f>+C92</f>
        <v>0</v>
      </c>
      <c r="D154" s="88">
        <f>IFERROR(SUMPRODUCT((Tableau2[Code barre]=C154)*(Tableau2[Box]=Listes!$C$1)*(Tableau2[Comp]=Listes!$A$2)*Tableau2[Sorties]),"")</f>
        <v>0</v>
      </c>
      <c r="E154" s="87">
        <f>+E92</f>
        <v>0</v>
      </c>
      <c r="F154" s="88">
        <f>IFERROR(SUMPRODUCT((Tableau2[Code barre]=E154)*(Tableau2[Box]=Listes!$C$2)*(Tableau2[Comp]=Listes!$A$2)*Tableau2[Sorties]),"")</f>
        <v>0</v>
      </c>
      <c r="G154" s="87">
        <f>+G92</f>
        <v>0</v>
      </c>
      <c r="H154" s="88">
        <f>IFERROR(SUMPRODUCT((Tableau2[Code barre]=G154)*(Tableau2[Box]=Listes!$C$3)*(Tableau2[Comp]=Listes!$A$2)*Tableau2[Sorties]),"")</f>
        <v>0</v>
      </c>
      <c r="I154" s="87">
        <f>+I92</f>
        <v>0</v>
      </c>
      <c r="J154" s="88">
        <f>IFERROR(SUMPRODUCT((Tableau2[Code barre]=I154)*(Tableau2[Box]=Listes!$C$4)*(Tableau2[Comp]=Listes!$A$2)*Tableau2[Sorties]),"")</f>
        <v>0</v>
      </c>
      <c r="K154" s="87">
        <f>+K92</f>
        <v>0</v>
      </c>
      <c r="L154" s="88">
        <f>IFERROR(SUMPRODUCT((Tableau2[Code barre]=K154)*(Tableau2[Box]=Listes!$C$5)*(Tableau2[Comp]=Listes!$A$2)*Tableau2[Sorties]),"")</f>
        <v>0</v>
      </c>
      <c r="M154" s="87">
        <f>+M92</f>
        <v>0</v>
      </c>
      <c r="N154" s="88">
        <f>IFERROR(SUMPRODUCT((Tableau2[Code barre]=M154)*(Tableau2[Box]=Listes!$C$6)*(Tableau2[Comp]=Listes!$A$2)*Tableau2[Sorties]),"")</f>
        <v>0</v>
      </c>
      <c r="O154" s="87" t="str">
        <f>+O92</f>
        <v>40 28 959 0436</v>
      </c>
      <c r="P154" s="88">
        <f>IFERROR(SUMPRODUCT((Tableau2[Code barre]=O154)*(Tableau2[Box]=Listes!$C$7)*(Tableau2[Comp]=Listes!$A$2)*Tableau2[Sorties]),"")</f>
        <v>0</v>
      </c>
      <c r="Q154" s="87">
        <f>+Q92</f>
        <v>0</v>
      </c>
      <c r="R154" s="88">
        <f>IFERROR(SUMPRODUCT((Tableau2[Code barre]=Q154)*(Tableau2[Box]=Listes!$C$8)*(Tableau2[Comp]=Listes!$A$2)*Tableau2[Sorties]),"")</f>
        <v>0</v>
      </c>
      <c r="S154" s="87">
        <f>+S92</f>
        <v>0</v>
      </c>
      <c r="T154" s="88">
        <f>IFERROR(SUMPRODUCT((Tableau2[Code barre]=S154)*(Tableau2[Box]=Listes!$C$9)*(Tableau2[Comp]=Listes!$A$2)*Tableau2[Sorties]),"")</f>
        <v>0</v>
      </c>
      <c r="U154" s="87">
        <f>+U92</f>
        <v>0</v>
      </c>
      <c r="V154" s="88">
        <f>IFERROR(SUMPRODUCT((Tableau2[Code barre]=U154)*(Tableau2[Box]=Listes!$C$10)*(Tableau2[Comp]=Listes!$A$2)*Tableau2[Sorties]),"")</f>
        <v>0</v>
      </c>
      <c r="W154" s="87">
        <f>+W92</f>
        <v>0</v>
      </c>
      <c r="X154" s="88">
        <f>IFERROR(SUMPRODUCT((Tableau2[Code barre]=W154)*(Tableau2[Box]=Listes!$C$11)*(Tableau2[Comp]=Listes!$A$2)*Tableau2[Sorties]),"")</f>
        <v>0</v>
      </c>
      <c r="Y154" s="87">
        <f>+Y92</f>
        <v>0</v>
      </c>
      <c r="Z154" s="88">
        <f>IFERROR(SUMPRODUCT((Tableau2[Code barre]=Y154)*(Tableau2[Box]=Listes!$C$12)*(Tableau2[Comp]=Listes!$A$2)*Tableau2[Sorties]),"")</f>
        <v>0</v>
      </c>
      <c r="AA154" s="87">
        <f>+AA92</f>
        <v>0</v>
      </c>
      <c r="AB154" s="88">
        <f>IFERROR(SUMPRODUCT((Tableau2[Code barre]=AA154)*(Tableau2[Box]=Listes!$C$13)*(Tableau2[Comp]=Listes!$A$2)*Tableau2[Sorties]),"")</f>
        <v>0</v>
      </c>
      <c r="AC154" s="87">
        <f>+AC92</f>
        <v>0</v>
      </c>
      <c r="AD154" s="88">
        <f>IFERROR(SUMPRODUCT((Tableau2[Code barre]=AC154)*(Tableau2[Box]=Listes!$C$14)*(Tableau2[Comp]=Listes!$A$2)*Tableau2[Sorties]),"")</f>
        <v>0</v>
      </c>
    </row>
    <row r="155" spans="1:30" ht="14.4" customHeight="1" x14ac:dyDescent="0.3">
      <c r="A155" s="68"/>
      <c r="B155" s="90"/>
      <c r="C155" s="87">
        <f>+C93</f>
        <v>0</v>
      </c>
      <c r="D155" s="88">
        <f>IFERROR(SUMPRODUCT((Tableau2[Code barre]=C155)*(Tableau2[Box]=Listes!$C$1)*(Tableau2[Comp]=Listes!$A$2)*Tableau2[Sorties]),"")</f>
        <v>0</v>
      </c>
      <c r="E155" s="87">
        <f>+E93</f>
        <v>0</v>
      </c>
      <c r="F155" s="88">
        <f>IFERROR(SUMPRODUCT((Tableau2[Code barre]=E155)*(Tableau2[Box]=Listes!$C$2)*(Tableau2[Comp]=Listes!$A$2)*Tableau2[Sorties]),"")</f>
        <v>0</v>
      </c>
      <c r="G155" s="87">
        <f>+G93</f>
        <v>0</v>
      </c>
      <c r="H155" s="88">
        <f>IFERROR(SUMPRODUCT((Tableau2[Code barre]=G155)*(Tableau2[Box]=Listes!$C$3)*(Tableau2[Comp]=Listes!$A$2)*Tableau2[Sorties]),"")</f>
        <v>0</v>
      </c>
      <c r="I155" s="87">
        <f>+I93</f>
        <v>0</v>
      </c>
      <c r="J155" s="88">
        <f>IFERROR(SUMPRODUCT((Tableau2[Code barre]=I155)*(Tableau2[Box]=Listes!$C$4)*(Tableau2[Comp]=Listes!$A$2)*Tableau2[Sorties]),"")</f>
        <v>0</v>
      </c>
      <c r="K155" s="87">
        <f>+K93</f>
        <v>0</v>
      </c>
      <c r="L155" s="88">
        <f>IFERROR(SUMPRODUCT((Tableau2[Code barre]=K155)*(Tableau2[Box]=Listes!$C$5)*(Tableau2[Comp]=Listes!$A$2)*Tableau2[Sorties]),"")</f>
        <v>0</v>
      </c>
      <c r="M155" s="87">
        <f>+M93</f>
        <v>0</v>
      </c>
      <c r="N155" s="88">
        <f>IFERROR(SUMPRODUCT((Tableau2[Code barre]=M155)*(Tableau2[Box]=Listes!$C$6)*(Tableau2[Comp]=Listes!$A$2)*Tableau2[Sorties]),"")</f>
        <v>0</v>
      </c>
      <c r="O155" s="87" t="str">
        <f>+O93</f>
        <v>40 28 959 0586</v>
      </c>
      <c r="P155" s="88">
        <f>IFERROR(SUMPRODUCT((Tableau2[Code barre]=O155)*(Tableau2[Box]=Listes!$C$7)*(Tableau2[Comp]=Listes!$A$2)*Tableau2[Sorties]),"")</f>
        <v>0</v>
      </c>
      <c r="Q155" s="87">
        <f>+Q93</f>
        <v>0</v>
      </c>
      <c r="R155" s="88">
        <f>IFERROR(SUMPRODUCT((Tableau2[Code barre]=Q155)*(Tableau2[Box]=Listes!$C$8)*(Tableau2[Comp]=Listes!$A$2)*Tableau2[Sorties]),"")</f>
        <v>0</v>
      </c>
      <c r="S155" s="87">
        <f>+S93</f>
        <v>0</v>
      </c>
      <c r="T155" s="88">
        <f>IFERROR(SUMPRODUCT((Tableau2[Code barre]=S155)*(Tableau2[Box]=Listes!$C$9)*(Tableau2[Comp]=Listes!$A$2)*Tableau2[Sorties]),"")</f>
        <v>0</v>
      </c>
      <c r="U155" s="87">
        <f>+U93</f>
        <v>0</v>
      </c>
      <c r="V155" s="88">
        <f>IFERROR(SUMPRODUCT((Tableau2[Code barre]=U155)*(Tableau2[Box]=Listes!$C$10)*(Tableau2[Comp]=Listes!$A$2)*Tableau2[Sorties]),"")</f>
        <v>0</v>
      </c>
      <c r="W155" s="87">
        <f>+W93</f>
        <v>0</v>
      </c>
      <c r="X155" s="88">
        <f>IFERROR(SUMPRODUCT((Tableau2[Code barre]=W155)*(Tableau2[Box]=Listes!$C$11)*(Tableau2[Comp]=Listes!$A$2)*Tableau2[Sorties]),"")</f>
        <v>0</v>
      </c>
      <c r="Y155" s="87">
        <f>+Y93</f>
        <v>0</v>
      </c>
      <c r="Z155" s="88">
        <f>IFERROR(SUMPRODUCT((Tableau2[Code barre]=Y155)*(Tableau2[Box]=Listes!$C$12)*(Tableau2[Comp]=Listes!$A$2)*Tableau2[Sorties]),"")</f>
        <v>0</v>
      </c>
      <c r="AA155" s="87">
        <f>+AA93</f>
        <v>0</v>
      </c>
      <c r="AB155" s="88">
        <f>IFERROR(SUMPRODUCT((Tableau2[Code barre]=AA155)*(Tableau2[Box]=Listes!$C$13)*(Tableau2[Comp]=Listes!$A$2)*Tableau2[Sorties]),"")</f>
        <v>0</v>
      </c>
      <c r="AC155" s="87">
        <f>+AC93</f>
        <v>0</v>
      </c>
      <c r="AD155" s="88">
        <f>IFERROR(SUMPRODUCT((Tableau2[Code barre]=AC155)*(Tableau2[Box]=Listes!$C$14)*(Tableau2[Comp]=Listes!$A$2)*Tableau2[Sorties]),"")</f>
        <v>0</v>
      </c>
    </row>
    <row r="156" spans="1:30" ht="14.4" customHeight="1" x14ac:dyDescent="0.3">
      <c r="A156" s="68"/>
      <c r="B156" s="90"/>
      <c r="C156" s="87"/>
      <c r="D156" s="88"/>
      <c r="E156" s="87"/>
      <c r="F156" s="88"/>
      <c r="G156" s="87"/>
      <c r="H156" s="88"/>
      <c r="I156" s="87"/>
      <c r="J156" s="88"/>
      <c r="K156" s="87"/>
      <c r="L156" s="88"/>
      <c r="M156" s="87"/>
      <c r="N156" s="88"/>
      <c r="O156" s="87"/>
      <c r="P156" s="88"/>
      <c r="Q156" s="87"/>
      <c r="R156" s="88"/>
      <c r="S156" s="87"/>
      <c r="T156" s="88"/>
      <c r="U156" s="87"/>
      <c r="V156" s="88"/>
      <c r="W156" s="87"/>
      <c r="X156" s="88"/>
      <c r="Y156" s="87"/>
      <c r="Z156" s="88"/>
      <c r="AA156" s="87"/>
      <c r="AB156" s="88"/>
      <c r="AC156" s="87"/>
      <c r="AD156" s="88"/>
    </row>
    <row r="157" spans="1:30" x14ac:dyDescent="0.3">
      <c r="A157" s="68"/>
      <c r="B157" s="21"/>
      <c r="C157" s="2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</row>
    <row r="158" spans="1:30" ht="14.4" customHeight="1" x14ac:dyDescent="0.3">
      <c r="A158" s="68"/>
      <c r="B158" s="86" t="s">
        <v>16</v>
      </c>
      <c r="C158" s="87" t="str">
        <f>+C96</f>
        <v>40 17 821 0022</v>
      </c>
      <c r="D158" s="88">
        <f>IFERROR(SUMPRODUCT((Tableau2[Code barre]=C158)*(Tableau2[Box]=Listes!$C$1)*(Tableau2[Comp]=Listes!$A$3)*Tableau2[Sorties]),"")</f>
        <v>0</v>
      </c>
      <c r="E158" s="87" t="str">
        <f>+E96</f>
        <v>40 17 821 0255</v>
      </c>
      <c r="F158" s="88">
        <f>IFERROR(SUMPRODUCT((Tableau2[Code barre]=E158)*(Tableau2[Box]=Listes!$C$2)*(Tableau2[Comp]=Listes!$A$3)*Tableau2[Sorties]),"")</f>
        <v>0</v>
      </c>
      <c r="G158" s="87" t="str">
        <f>+G96</f>
        <v>40 17 959 0084</v>
      </c>
      <c r="H158" s="88">
        <f>IFERROR(SUMPRODUCT((Tableau2[Code barre]=G158)*(Tableau2[Box]=Listes!$C$3)*(Tableau2[Comp]=Listes!$A$3)*Tableau2[Sorties]),"")</f>
        <v>0</v>
      </c>
      <c r="I158" s="87">
        <f>+I96</f>
        <v>0</v>
      </c>
      <c r="J158" s="88">
        <f>IFERROR(SUMPRODUCT((Tableau2[Code barre]=I158)*(Tableau2[Box]=Listes!$C$4)*(Tableau2[Comp]=Listes!$A$3)*Tableau2[Sorties]),"")</f>
        <v>0</v>
      </c>
      <c r="K158" s="87" t="str">
        <f>+K96</f>
        <v>40 28 810 1278</v>
      </c>
      <c r="L158" s="88">
        <f>IFERROR(SUMPRODUCT((Tableau2[Code barre]=K158)*(Tableau2[Box]=Listes!$C$5)*(Tableau2[Comp]=Listes!$A$3)*Tableau2[Sorties]),"")</f>
        <v>0</v>
      </c>
      <c r="M158" s="87" t="str">
        <f>+M96</f>
        <v>40 28 849 0366</v>
      </c>
      <c r="N158" s="88">
        <f>IFERROR(SUMPRODUCT((Tableau2[Code barre]=M158)*(Tableau2[Box]=Listes!$C$6)*(Tableau2[Comp]=Listes!$A$3)*Tableau2[Sorties]),"")</f>
        <v>0</v>
      </c>
      <c r="O158" s="87" t="str">
        <f>+O96</f>
        <v>40 28 832 0146</v>
      </c>
      <c r="P158" s="88">
        <f>IFERROR(SUMPRODUCT((Tableau2[Code barre]=O158)*(Tableau2[Box]=Listes!$C$7)*(Tableau2[Comp]=Listes!$A$3)*Tableau2[Sorties]),"")</f>
        <v>0</v>
      </c>
      <c r="Q158" s="87">
        <f>+Q96</f>
        <v>0</v>
      </c>
      <c r="R158" s="88">
        <f>IFERROR(SUMPRODUCT((Tableau2[Code barre]=Q158)*(Tableau2[Box]=Listes!$C$8)*(Tableau2[Comp]=Listes!$A$3)*Tableau2[Sorties]),"")</f>
        <v>0</v>
      </c>
      <c r="S158" s="87">
        <f>+S96</f>
        <v>0</v>
      </c>
      <c r="T158" s="88">
        <f>IFERROR(SUMPRODUCT((Tableau2[Code barre]=S158)*(Tableau2[Box]=Listes!$C$9)*(Tableau2[Comp]=Listes!$A$3)*Tableau2[Sorties]),"")</f>
        <v>0</v>
      </c>
      <c r="U158" s="87">
        <f>+U96</f>
        <v>0</v>
      </c>
      <c r="V158" s="88">
        <f>IFERROR(SUMPRODUCT((Tableau2[Code barre]=U158)*(Tableau2[Box]=Listes!$C$10)*(Tableau2[Comp]=Listes!$A$3)*Tableau2[Sorties]),"")</f>
        <v>0</v>
      </c>
      <c r="W158" s="87">
        <f>+W96</f>
        <v>0</v>
      </c>
      <c r="X158" s="88">
        <f>IFERROR(SUMPRODUCT((Tableau2[Code barre]=W158)*(Tableau2[Box]=Listes!$C$11)*(Tableau2[Comp]=Listes!$A$3)*Tableau2[Sorties]),"")</f>
        <v>0</v>
      </c>
      <c r="Y158" s="87">
        <f>+Y96</f>
        <v>0</v>
      </c>
      <c r="Z158" s="88">
        <f>IFERROR(SUMPRODUCT((Tableau2[Code barre]=Y158)*(Tableau2[Box]=Listes!$C$12)*(Tableau2[Comp]=Listes!$A$3)*Tableau2[Sorties]),"")</f>
        <v>0</v>
      </c>
      <c r="AA158" s="87">
        <f>+AA96</f>
        <v>0</v>
      </c>
      <c r="AB158" s="88">
        <f>IFERROR(SUMPRODUCT((Tableau2[Code barre]=AA158)*(Tableau2[Box]=Listes!$C$13)*(Tableau2[Comp]=Listes!$A$3)*Tableau2[Sorties]),"")</f>
        <v>0</v>
      </c>
      <c r="AC158" s="87">
        <f>+AC96</f>
        <v>0</v>
      </c>
      <c r="AD158" s="88">
        <f>IFERROR(SUMPRODUCT((Tableau2[Code barre]=AC158)*(Tableau2[Box]=Listes!$C$14)*(Tableau2[Comp]=Listes!$A$3)*Tableau2[Sorties]),"")</f>
        <v>0</v>
      </c>
    </row>
    <row r="159" spans="1:30" ht="14.4" customHeight="1" x14ac:dyDescent="0.3">
      <c r="A159" s="68"/>
      <c r="B159" s="86"/>
      <c r="C159" s="87" t="str">
        <f>+C97</f>
        <v>40 17 821 0026</v>
      </c>
      <c r="D159" s="88">
        <f>IFERROR(SUMPRODUCT((Tableau2[Code barre]=C159)*(Tableau2[Box]=Listes!$C$1)*(Tableau2[Comp]=Listes!$A$3)*Tableau2[Sorties]),"")</f>
        <v>0</v>
      </c>
      <c r="E159" s="87" t="str">
        <f>+E97</f>
        <v>40 17 620 0094</v>
      </c>
      <c r="F159" s="88">
        <f>IFERROR(SUMPRODUCT((Tableau2[Code barre]=E159)*(Tableau2[Box]=Listes!$C$2)*(Tableau2[Comp]=Listes!$A$3)*Tableau2[Sorties]),"")</f>
        <v>0</v>
      </c>
      <c r="G159" s="87" t="str">
        <f>+G97</f>
        <v>40 17 959 0083</v>
      </c>
      <c r="H159" s="88">
        <f>IFERROR(SUMPRODUCT((Tableau2[Code barre]=G159)*(Tableau2[Box]=Listes!$C$3)*(Tableau2[Comp]=Listes!$A$3)*Tableau2[Sorties]),"")</f>
        <v>0</v>
      </c>
      <c r="I159" s="87">
        <f>+I97</f>
        <v>0</v>
      </c>
      <c r="J159" s="88">
        <f>IFERROR(SUMPRODUCT((Tableau2[Code barre]=I159)*(Tableau2[Box]=Listes!$C$4)*(Tableau2[Comp]=Listes!$A$3)*Tableau2[Sorties]),"")</f>
        <v>0</v>
      </c>
      <c r="K159" s="87" t="str">
        <f>+K97</f>
        <v>40 28 856 0817</v>
      </c>
      <c r="L159" s="88">
        <f>IFERROR(SUMPRODUCT((Tableau2[Code barre]=K159)*(Tableau2[Box]=Listes!$C$5)*(Tableau2[Comp]=Listes!$A$3)*Tableau2[Sorties]),"")</f>
        <v>0</v>
      </c>
      <c r="M159" s="87" t="str">
        <f>+M97</f>
        <v>40 28 849 0371</v>
      </c>
      <c r="N159" s="88">
        <f>IFERROR(SUMPRODUCT((Tableau2[Code barre]=M159)*(Tableau2[Box]=Listes!$C$6)*(Tableau2[Comp]=Listes!$A$3)*Tableau2[Sorties]),"")</f>
        <v>0</v>
      </c>
      <c r="O159" s="87" t="str">
        <f>+O97</f>
        <v>40 28 846 0106</v>
      </c>
      <c r="P159" s="88">
        <f>IFERROR(SUMPRODUCT((Tableau2[Code barre]=O159)*(Tableau2[Box]=Listes!$C$7)*(Tableau2[Comp]=Listes!$A$3)*Tableau2[Sorties]),"")</f>
        <v>0</v>
      </c>
      <c r="Q159" s="87">
        <f>+Q97</f>
        <v>0</v>
      </c>
      <c r="R159" s="88">
        <f>IFERROR(SUMPRODUCT((Tableau2[Code barre]=Q159)*(Tableau2[Box]=Listes!$C$8)*(Tableau2[Comp]=Listes!$A$3)*Tableau2[Sorties]),"")</f>
        <v>0</v>
      </c>
      <c r="S159" s="87">
        <f>+S97</f>
        <v>0</v>
      </c>
      <c r="T159" s="88">
        <f>IFERROR(SUMPRODUCT((Tableau2[Code barre]=S159)*(Tableau2[Box]=Listes!$C$9)*(Tableau2[Comp]=Listes!$A$3)*Tableau2[Sorties]),"")</f>
        <v>0</v>
      </c>
      <c r="U159" s="87">
        <f>+U97</f>
        <v>0</v>
      </c>
      <c r="V159" s="88">
        <f>IFERROR(SUMPRODUCT((Tableau2[Code barre]=U159)*(Tableau2[Box]=Listes!$C$10)*(Tableau2[Comp]=Listes!$A$3)*Tableau2[Sorties]),"")</f>
        <v>0</v>
      </c>
      <c r="W159" s="87">
        <f>+W97</f>
        <v>0</v>
      </c>
      <c r="X159" s="88">
        <f>IFERROR(SUMPRODUCT((Tableau2[Code barre]=W159)*(Tableau2[Box]=Listes!$C$11)*(Tableau2[Comp]=Listes!$A$3)*Tableau2[Sorties]),"")</f>
        <v>0</v>
      </c>
      <c r="Y159" s="87">
        <f>+Y97</f>
        <v>0</v>
      </c>
      <c r="Z159" s="88">
        <f>IFERROR(SUMPRODUCT((Tableau2[Code barre]=Y159)*(Tableau2[Box]=Listes!$C$12)*(Tableau2[Comp]=Listes!$A$3)*Tableau2[Sorties]),"")</f>
        <v>0</v>
      </c>
      <c r="AA159" s="87">
        <f>+AA97</f>
        <v>0</v>
      </c>
      <c r="AB159" s="88">
        <f>IFERROR(SUMPRODUCT((Tableau2[Code barre]=AA159)*(Tableau2[Box]=Listes!$C$13)*(Tableau2[Comp]=Listes!$A$3)*Tableau2[Sorties]),"")</f>
        <v>0</v>
      </c>
      <c r="AC159" s="87">
        <f>+AC97</f>
        <v>0</v>
      </c>
      <c r="AD159" s="88">
        <f>IFERROR(SUMPRODUCT((Tableau2[Code barre]=AC159)*(Tableau2[Box]=Listes!$C$14)*(Tableau2[Comp]=Listes!$A$3)*Tableau2[Sorties]),"")</f>
        <v>0</v>
      </c>
    </row>
    <row r="160" spans="1:30" ht="14.4" customHeight="1" x14ac:dyDescent="0.3">
      <c r="A160" s="68"/>
      <c r="B160" s="86"/>
      <c r="C160" s="87" t="str">
        <f>+C98</f>
        <v>40 17 821 0024</v>
      </c>
      <c r="D160" s="88">
        <f>IFERROR(SUMPRODUCT((Tableau2[Code barre]=C160)*(Tableau2[Box]=Listes!$C$1)*(Tableau2[Comp]=Listes!$A$3)*Tableau2[Sorties]),"")</f>
        <v>0</v>
      </c>
      <c r="E160" s="87" t="str">
        <f>+E98</f>
        <v>40 17 620 0035</v>
      </c>
      <c r="F160" s="88">
        <f>IFERROR(SUMPRODUCT((Tableau2[Code barre]=E160)*(Tableau2[Box]=Listes!$C$2)*(Tableau2[Comp]=Listes!$A$3)*Tableau2[Sorties]),"")</f>
        <v>0</v>
      </c>
      <c r="G160" s="87" t="str">
        <f>+G98</f>
        <v>40 17 954 18 35</v>
      </c>
      <c r="H160" s="88">
        <f>IFERROR(SUMPRODUCT((Tableau2[Code barre]=G160)*(Tableau2[Box]=Listes!$C$3)*(Tableau2[Comp]=Listes!$A$3)*Tableau2[Sorties]),"")</f>
        <v>0</v>
      </c>
      <c r="I160" s="87">
        <f>+I98</f>
        <v>0</v>
      </c>
      <c r="J160" s="88">
        <f>IFERROR(SUMPRODUCT((Tableau2[Code barre]=I160)*(Tableau2[Box]=Listes!$C$4)*(Tableau2[Comp]=Listes!$A$3)*Tableau2[Sorties]),"")</f>
        <v>0</v>
      </c>
      <c r="K160" s="87" t="str">
        <f>+K98</f>
        <v>40 28 871 0466</v>
      </c>
      <c r="L160" s="88">
        <f>IFERROR(SUMPRODUCT((Tableau2[Code barre]=K160)*(Tableau2[Box]=Listes!$C$5)*(Tableau2[Comp]=Listes!$A$3)*Tableau2[Sorties]),"")</f>
        <v>0</v>
      </c>
      <c r="M160" s="87" t="str">
        <f>+M98</f>
        <v>40 28 959 0633</v>
      </c>
      <c r="N160" s="88">
        <f>IFERROR(SUMPRODUCT((Tableau2[Code barre]=M160)*(Tableau2[Box]=Listes!$C$6)*(Tableau2[Comp]=Listes!$A$3)*Tableau2[Sorties]),"")</f>
        <v>0</v>
      </c>
      <c r="O160" s="87" t="str">
        <f>+O98</f>
        <v>40 28 849 0354</v>
      </c>
      <c r="P160" s="88">
        <f>IFERROR(SUMPRODUCT((Tableau2[Code barre]=O160)*(Tableau2[Box]=Listes!$C$7)*(Tableau2[Comp]=Listes!$A$3)*Tableau2[Sorties]),"")</f>
        <v>0</v>
      </c>
      <c r="Q160" s="87">
        <f>+Q98</f>
        <v>0</v>
      </c>
      <c r="R160" s="88">
        <f>IFERROR(SUMPRODUCT((Tableau2[Code barre]=Q160)*(Tableau2[Box]=Listes!$C$8)*(Tableau2[Comp]=Listes!$A$3)*Tableau2[Sorties]),"")</f>
        <v>0</v>
      </c>
      <c r="S160" s="87">
        <f>+S98</f>
        <v>0</v>
      </c>
      <c r="T160" s="88">
        <f>IFERROR(SUMPRODUCT((Tableau2[Code barre]=S160)*(Tableau2[Box]=Listes!$C$9)*(Tableau2[Comp]=Listes!$A$3)*Tableau2[Sorties]),"")</f>
        <v>0</v>
      </c>
      <c r="U160" s="87">
        <f>+U98</f>
        <v>0</v>
      </c>
      <c r="V160" s="88">
        <f>IFERROR(SUMPRODUCT((Tableau2[Code barre]=U160)*(Tableau2[Box]=Listes!$C$10)*(Tableau2[Comp]=Listes!$A$3)*Tableau2[Sorties]),"")</f>
        <v>0</v>
      </c>
      <c r="W160" s="87">
        <f>+W98</f>
        <v>0</v>
      </c>
      <c r="X160" s="88">
        <f>IFERROR(SUMPRODUCT((Tableau2[Code barre]=W160)*(Tableau2[Box]=Listes!$C$11)*(Tableau2[Comp]=Listes!$A$3)*Tableau2[Sorties]),"")</f>
        <v>0</v>
      </c>
      <c r="Y160" s="87">
        <f>+Y98</f>
        <v>0</v>
      </c>
      <c r="Z160" s="88">
        <f>IFERROR(SUMPRODUCT((Tableau2[Code barre]=Y160)*(Tableau2[Box]=Listes!$C$12)*(Tableau2[Comp]=Listes!$A$3)*Tableau2[Sorties]),"")</f>
        <v>0</v>
      </c>
      <c r="AA160" s="87">
        <f>+AA98</f>
        <v>0</v>
      </c>
      <c r="AB160" s="88">
        <f>IFERROR(SUMPRODUCT((Tableau2[Code barre]=AA160)*(Tableau2[Box]=Listes!$C$13)*(Tableau2[Comp]=Listes!$A$3)*Tableau2[Sorties]),"")</f>
        <v>0</v>
      </c>
      <c r="AC160" s="87">
        <f>+AC98</f>
        <v>0</v>
      </c>
      <c r="AD160" s="88">
        <f>IFERROR(SUMPRODUCT((Tableau2[Code barre]=AC160)*(Tableau2[Box]=Listes!$C$14)*(Tableau2[Comp]=Listes!$A$3)*Tableau2[Sorties]),"")</f>
        <v>0</v>
      </c>
    </row>
    <row r="161" spans="1:30" ht="14.4" customHeight="1" x14ac:dyDescent="0.3">
      <c r="A161" s="68"/>
      <c r="B161" s="86"/>
      <c r="C161" s="87" t="str">
        <f>+C99</f>
        <v>40 17 821 0336</v>
      </c>
      <c r="D161" s="88">
        <f>IFERROR(SUMPRODUCT((Tableau2[Code barre]=C161)*(Tableau2[Box]=Listes!$C$1)*(Tableau2[Comp]=Listes!$A$3)*Tableau2[Sorties]),"")</f>
        <v>0</v>
      </c>
      <c r="E161" s="87" t="str">
        <f>+E99</f>
        <v>40 17 620 0110</v>
      </c>
      <c r="F161" s="88">
        <f>IFERROR(SUMPRODUCT((Tableau2[Code barre]=E161)*(Tableau2[Box]=Listes!$C$2)*(Tableau2[Comp]=Listes!$A$3)*Tableau2[Sorties]),"")</f>
        <v>0</v>
      </c>
      <c r="G161" s="87" t="str">
        <f>+G99</f>
        <v>40 17 959 0101</v>
      </c>
      <c r="H161" s="88">
        <f>IFERROR(SUMPRODUCT((Tableau2[Code barre]=G161)*(Tableau2[Box]=Listes!$C$3)*(Tableau2[Comp]=Listes!$A$3)*Tableau2[Sorties]),"")</f>
        <v>0</v>
      </c>
      <c r="I161" s="87">
        <f>+I99</f>
        <v>0</v>
      </c>
      <c r="J161" s="88">
        <f>IFERROR(SUMPRODUCT((Tableau2[Code barre]=I161)*(Tableau2[Box]=Listes!$C$4)*(Tableau2[Comp]=Listes!$A$3)*Tableau2[Sorties]),"")</f>
        <v>0</v>
      </c>
      <c r="K161" s="87" t="str">
        <f>+K99</f>
        <v>40 28 851 0372</v>
      </c>
      <c r="L161" s="88">
        <f>IFERROR(SUMPRODUCT((Tableau2[Code barre]=K161)*(Tableau2[Box]=Listes!$C$5)*(Tableau2[Comp]=Listes!$A$3)*Tableau2[Sorties]),"")</f>
        <v>0</v>
      </c>
      <c r="M161" s="87" t="str">
        <f>+M99</f>
        <v>40 28 871 0507</v>
      </c>
      <c r="N161" s="88">
        <f>IFERROR(SUMPRODUCT((Tableau2[Code barre]=M161)*(Tableau2[Box]=Listes!$C$6)*(Tableau2[Comp]=Listes!$A$3)*Tableau2[Sorties]),"")</f>
        <v>0</v>
      </c>
      <c r="O161" s="87" t="str">
        <f>+O99</f>
        <v>40 28 849 0356</v>
      </c>
      <c r="P161" s="88">
        <f>IFERROR(SUMPRODUCT((Tableau2[Code barre]=O161)*(Tableau2[Box]=Listes!$C$7)*(Tableau2[Comp]=Listes!$A$3)*Tableau2[Sorties]),"")</f>
        <v>0</v>
      </c>
      <c r="Q161" s="87">
        <f>+Q99</f>
        <v>0</v>
      </c>
      <c r="R161" s="88">
        <f>IFERROR(SUMPRODUCT((Tableau2[Code barre]=Q161)*(Tableau2[Box]=Listes!$C$8)*(Tableau2[Comp]=Listes!$A$3)*Tableau2[Sorties]),"")</f>
        <v>0</v>
      </c>
      <c r="S161" s="87">
        <f>+S99</f>
        <v>0</v>
      </c>
      <c r="T161" s="88">
        <f>IFERROR(SUMPRODUCT((Tableau2[Code barre]=S161)*(Tableau2[Box]=Listes!$C$9)*(Tableau2[Comp]=Listes!$A$3)*Tableau2[Sorties]),"")</f>
        <v>0</v>
      </c>
      <c r="U161" s="87">
        <f>+U99</f>
        <v>0</v>
      </c>
      <c r="V161" s="88">
        <f>IFERROR(SUMPRODUCT((Tableau2[Code barre]=U161)*(Tableau2[Box]=Listes!$C$10)*(Tableau2[Comp]=Listes!$A$3)*Tableau2[Sorties]),"")</f>
        <v>0</v>
      </c>
      <c r="W161" s="87">
        <f>+W99</f>
        <v>0</v>
      </c>
      <c r="X161" s="88">
        <f>IFERROR(SUMPRODUCT((Tableau2[Code barre]=W161)*(Tableau2[Box]=Listes!$C$11)*(Tableau2[Comp]=Listes!$A$3)*Tableau2[Sorties]),"")</f>
        <v>0</v>
      </c>
      <c r="Y161" s="87">
        <f>+Y99</f>
        <v>0</v>
      </c>
      <c r="Z161" s="88">
        <f>IFERROR(SUMPRODUCT((Tableau2[Code barre]=Y161)*(Tableau2[Box]=Listes!$C$12)*(Tableau2[Comp]=Listes!$A$3)*Tableau2[Sorties]),"")</f>
        <v>0</v>
      </c>
      <c r="AA161" s="87">
        <f>+AA99</f>
        <v>0</v>
      </c>
      <c r="AB161" s="88">
        <f>IFERROR(SUMPRODUCT((Tableau2[Code barre]=AA161)*(Tableau2[Box]=Listes!$C$13)*(Tableau2[Comp]=Listes!$A$3)*Tableau2[Sorties]),"")</f>
        <v>0</v>
      </c>
      <c r="AC161" s="87">
        <f>+AC99</f>
        <v>0</v>
      </c>
      <c r="AD161" s="88">
        <f>IFERROR(SUMPRODUCT((Tableau2[Code barre]=AC161)*(Tableau2[Box]=Listes!$C$14)*(Tableau2[Comp]=Listes!$A$3)*Tableau2[Sorties]),"")</f>
        <v>0</v>
      </c>
    </row>
    <row r="162" spans="1:30" ht="14.4" customHeight="1" x14ac:dyDescent="0.3">
      <c r="A162" s="68"/>
      <c r="B162" s="86"/>
      <c r="C162" s="87" t="str">
        <f>+C100</f>
        <v>40 17 821 0209</v>
      </c>
      <c r="D162" s="88">
        <f>IFERROR(SUMPRODUCT((Tableau2[Code barre]=C162)*(Tableau2[Box]=Listes!$C$1)*(Tableau2[Comp]=Listes!$A$3)*Tableau2[Sorties]),"")</f>
        <v>0</v>
      </c>
      <c r="E162" s="87" t="str">
        <f>+E100</f>
        <v>40 17 810 0309</v>
      </c>
      <c r="F162" s="88">
        <f>IFERROR(SUMPRODUCT((Tableau2[Code barre]=E162)*(Tableau2[Box]=Listes!$C$2)*(Tableau2[Comp]=Listes!$A$3)*Tableau2[Sorties]),"")</f>
        <v>0</v>
      </c>
      <c r="G162" s="87" t="str">
        <f>+G100</f>
        <v>40 17 959 0085</v>
      </c>
      <c r="H162" s="88">
        <f>IFERROR(SUMPRODUCT((Tableau2[Code barre]=G162)*(Tableau2[Box]=Listes!$C$3)*(Tableau2[Comp]=Listes!$A$3)*Tableau2[Sorties]),"")</f>
        <v>0</v>
      </c>
      <c r="I162" s="87">
        <f>+I100</f>
        <v>0</v>
      </c>
      <c r="J162" s="88">
        <f>IFERROR(SUMPRODUCT((Tableau2[Code barre]=I162)*(Tableau2[Box]=Listes!$C$4)*(Tableau2[Comp]=Listes!$A$3)*Tableau2[Sorties]),"")</f>
        <v>0</v>
      </c>
      <c r="K162" s="87" t="str">
        <f>+K100</f>
        <v>40 28 871  0520</v>
      </c>
      <c r="L162" s="88">
        <f>IFERROR(SUMPRODUCT((Tableau2[Code barre]=K162)*(Tableau2[Box]=Listes!$C$5)*(Tableau2[Comp]=Listes!$A$3)*Tableau2[Sorties]),"")</f>
        <v>0</v>
      </c>
      <c r="M162" s="87" t="str">
        <f>+M100</f>
        <v>40 28 857 0414</v>
      </c>
      <c r="N162" s="88">
        <f>IFERROR(SUMPRODUCT((Tableau2[Code barre]=M162)*(Tableau2[Box]=Listes!$C$6)*(Tableau2[Comp]=Listes!$A$3)*Tableau2[Sorties]),"")</f>
        <v>0</v>
      </c>
      <c r="O162" s="87" t="str">
        <f>+O100</f>
        <v>40 28 857 0410</v>
      </c>
      <c r="P162" s="88">
        <f>IFERROR(SUMPRODUCT((Tableau2[Code barre]=O162)*(Tableau2[Box]=Listes!$C$7)*(Tableau2[Comp]=Listes!$A$3)*Tableau2[Sorties]),"")</f>
        <v>0</v>
      </c>
      <c r="Q162" s="87">
        <f>+Q100</f>
        <v>0</v>
      </c>
      <c r="R162" s="88">
        <f>IFERROR(SUMPRODUCT((Tableau2[Code barre]=Q162)*(Tableau2[Box]=Listes!$C$8)*(Tableau2[Comp]=Listes!$A$3)*Tableau2[Sorties]),"")</f>
        <v>0</v>
      </c>
      <c r="S162" s="87">
        <f>+S100</f>
        <v>0</v>
      </c>
      <c r="T162" s="88">
        <f>IFERROR(SUMPRODUCT((Tableau2[Code barre]=S162)*(Tableau2[Box]=Listes!$C$9)*(Tableau2[Comp]=Listes!$A$3)*Tableau2[Sorties]),"")</f>
        <v>0</v>
      </c>
      <c r="U162" s="87">
        <f>+U100</f>
        <v>0</v>
      </c>
      <c r="V162" s="88">
        <f>IFERROR(SUMPRODUCT((Tableau2[Code barre]=U162)*(Tableau2[Box]=Listes!$C$10)*(Tableau2[Comp]=Listes!$A$3)*Tableau2[Sorties]),"")</f>
        <v>0</v>
      </c>
      <c r="W162" s="87">
        <f>+W100</f>
        <v>0</v>
      </c>
      <c r="X162" s="88">
        <f>IFERROR(SUMPRODUCT((Tableau2[Code barre]=W162)*(Tableau2[Box]=Listes!$C$11)*(Tableau2[Comp]=Listes!$A$3)*Tableau2[Sorties]),"")</f>
        <v>0</v>
      </c>
      <c r="Y162" s="87">
        <f>+Y100</f>
        <v>0</v>
      </c>
      <c r="Z162" s="88">
        <f>IFERROR(SUMPRODUCT((Tableau2[Code barre]=Y162)*(Tableau2[Box]=Listes!$C$12)*(Tableau2[Comp]=Listes!$A$3)*Tableau2[Sorties]),"")</f>
        <v>0</v>
      </c>
      <c r="AA162" s="87">
        <f>+AA100</f>
        <v>0</v>
      </c>
      <c r="AB162" s="88">
        <f>IFERROR(SUMPRODUCT((Tableau2[Code barre]=AA162)*(Tableau2[Box]=Listes!$C$13)*(Tableau2[Comp]=Listes!$A$3)*Tableau2[Sorties]),"")</f>
        <v>0</v>
      </c>
      <c r="AC162" s="87">
        <f>+AC100</f>
        <v>0</v>
      </c>
      <c r="AD162" s="88">
        <f>IFERROR(SUMPRODUCT((Tableau2[Code barre]=AC162)*(Tableau2[Box]=Listes!$C$14)*(Tableau2[Comp]=Listes!$A$3)*Tableau2[Sorties]),"")</f>
        <v>0</v>
      </c>
    </row>
    <row r="163" spans="1:30" ht="14.4" customHeight="1" x14ac:dyDescent="0.3">
      <c r="A163" s="68"/>
      <c r="B163" s="86"/>
      <c r="C163" s="87" t="str">
        <f>+C101</f>
        <v>40 17 821 0337</v>
      </c>
      <c r="D163" s="88">
        <f>IFERROR(SUMPRODUCT((Tableau2[Code barre]=C163)*(Tableau2[Box]=Listes!$C$1)*(Tableau2[Comp]=Listes!$A$3)*Tableau2[Sorties]),"")</f>
        <v>0</v>
      </c>
      <c r="E163" s="87" t="str">
        <f>+E101</f>
        <v>40 17 821 0198</v>
      </c>
      <c r="F163" s="88">
        <f>IFERROR(SUMPRODUCT((Tableau2[Code barre]=E163)*(Tableau2[Box]=Listes!$C$2)*(Tableau2[Comp]=Listes!$A$3)*Tableau2[Sorties]),"")</f>
        <v>0</v>
      </c>
      <c r="G163" s="87" t="str">
        <f>+G101</f>
        <v>40 17 944 0065</v>
      </c>
      <c r="H163" s="88">
        <f>IFERROR(SUMPRODUCT((Tableau2[Code barre]=G163)*(Tableau2[Box]=Listes!$C$3)*(Tableau2[Comp]=Listes!$A$3)*Tableau2[Sorties]),"")</f>
        <v>0</v>
      </c>
      <c r="I163" s="87">
        <f>+I101</f>
        <v>0</v>
      </c>
      <c r="J163" s="88">
        <f>IFERROR(SUMPRODUCT((Tableau2[Code barre]=I163)*(Tableau2[Box]=Listes!$C$4)*(Tableau2[Comp]=Listes!$A$3)*Tableau2[Sorties]),"")</f>
        <v>0</v>
      </c>
      <c r="K163" s="87" t="str">
        <f>+K101</f>
        <v>40 28 956 0816</v>
      </c>
      <c r="L163" s="88">
        <f>IFERROR(SUMPRODUCT((Tableau2[Code barre]=K163)*(Tableau2[Box]=Listes!$C$5)*(Tableau2[Comp]=Listes!$A$3)*Tableau2[Sorties]),"")</f>
        <v>0</v>
      </c>
      <c r="M163" s="87" t="str">
        <f>+M101</f>
        <v>40 28 857 0443</v>
      </c>
      <c r="N163" s="88">
        <f>IFERROR(SUMPRODUCT((Tableau2[Code barre]=M163)*(Tableau2[Box]=Listes!$C$6)*(Tableau2[Comp]=Listes!$A$3)*Tableau2[Sorties]),"")</f>
        <v>0</v>
      </c>
      <c r="O163" s="87" t="str">
        <f>+O101</f>
        <v>40 28 871 0331</v>
      </c>
      <c r="P163" s="88">
        <f>IFERROR(SUMPRODUCT((Tableau2[Code barre]=O163)*(Tableau2[Box]=Listes!$C$7)*(Tableau2[Comp]=Listes!$A$3)*Tableau2[Sorties]),"")</f>
        <v>0</v>
      </c>
      <c r="Q163" s="87">
        <f>+Q101</f>
        <v>0</v>
      </c>
      <c r="R163" s="88">
        <f>IFERROR(SUMPRODUCT((Tableau2[Code barre]=Q163)*(Tableau2[Box]=Listes!$C$8)*(Tableau2[Comp]=Listes!$A$3)*Tableau2[Sorties]),"")</f>
        <v>0</v>
      </c>
      <c r="S163" s="87">
        <f>+S101</f>
        <v>0</v>
      </c>
      <c r="T163" s="88">
        <f>IFERROR(SUMPRODUCT((Tableau2[Code barre]=S163)*(Tableau2[Box]=Listes!$C$9)*(Tableau2[Comp]=Listes!$A$3)*Tableau2[Sorties]),"")</f>
        <v>0</v>
      </c>
      <c r="U163" s="87">
        <f>+U101</f>
        <v>0</v>
      </c>
      <c r="V163" s="88">
        <f>IFERROR(SUMPRODUCT((Tableau2[Code barre]=U163)*(Tableau2[Box]=Listes!$C$10)*(Tableau2[Comp]=Listes!$A$3)*Tableau2[Sorties]),"")</f>
        <v>0</v>
      </c>
      <c r="W163" s="87">
        <f>+W101</f>
        <v>0</v>
      </c>
      <c r="X163" s="88">
        <f>IFERROR(SUMPRODUCT((Tableau2[Code barre]=W163)*(Tableau2[Box]=Listes!$C$11)*(Tableau2[Comp]=Listes!$A$3)*Tableau2[Sorties]),"")</f>
        <v>0</v>
      </c>
      <c r="Y163" s="87">
        <f>+Y101</f>
        <v>0</v>
      </c>
      <c r="Z163" s="88">
        <f>IFERROR(SUMPRODUCT((Tableau2[Code barre]=Y163)*(Tableau2[Box]=Listes!$C$12)*(Tableau2[Comp]=Listes!$A$3)*Tableau2[Sorties]),"")</f>
        <v>0</v>
      </c>
      <c r="AA163" s="87">
        <f>+AA101</f>
        <v>0</v>
      </c>
      <c r="AB163" s="88">
        <f>IFERROR(SUMPRODUCT((Tableau2[Code barre]=AA163)*(Tableau2[Box]=Listes!$C$13)*(Tableau2[Comp]=Listes!$A$3)*Tableau2[Sorties]),"")</f>
        <v>0</v>
      </c>
      <c r="AC163" s="87">
        <f>+AC101</f>
        <v>0</v>
      </c>
      <c r="AD163" s="88">
        <f>IFERROR(SUMPRODUCT((Tableau2[Code barre]=AC163)*(Tableau2[Box]=Listes!$C$14)*(Tableau2[Comp]=Listes!$A$3)*Tableau2[Sorties]),"")</f>
        <v>0</v>
      </c>
    </row>
    <row r="164" spans="1:30" ht="14.4" customHeight="1" x14ac:dyDescent="0.3">
      <c r="A164" s="68"/>
      <c r="B164" s="86"/>
      <c r="C164" s="87" t="str">
        <f>+C102</f>
        <v>40 17 921 0096</v>
      </c>
      <c r="D164" s="88">
        <f>IFERROR(SUMPRODUCT((Tableau2[Code barre]=C164)*(Tableau2[Box]=Listes!$C$1)*(Tableau2[Comp]=Listes!$A$3)*Tableau2[Sorties]),"")</f>
        <v>0</v>
      </c>
      <c r="E164" s="87">
        <f>+E102</f>
        <v>0</v>
      </c>
      <c r="F164" s="88">
        <f>IFERROR(SUMPRODUCT((Tableau2[Code barre]=E164)*(Tableau2[Box]=Listes!$C$2)*(Tableau2[Comp]=Listes!$A$3)*Tableau2[Sorties]),"")</f>
        <v>0</v>
      </c>
      <c r="G164" s="87" t="str">
        <f>+G102</f>
        <v>40 17 954 1818</v>
      </c>
      <c r="H164" s="88">
        <f>IFERROR(SUMPRODUCT((Tableau2[Code barre]=G164)*(Tableau2[Box]=Listes!$C$3)*(Tableau2[Comp]=Listes!$A$3)*Tableau2[Sorties]),"")</f>
        <v>0</v>
      </c>
      <c r="I164" s="87">
        <f>+I102</f>
        <v>0</v>
      </c>
      <c r="J164" s="88">
        <f>IFERROR(SUMPRODUCT((Tableau2[Code barre]=I164)*(Tableau2[Box]=Listes!$C$4)*(Tableau2[Comp]=Listes!$A$3)*Tableau2[Sorties]),"")</f>
        <v>0</v>
      </c>
      <c r="K164" s="87" t="str">
        <f>+K102</f>
        <v>40 28 815 0136</v>
      </c>
      <c r="L164" s="88">
        <f>IFERROR(SUMPRODUCT((Tableau2[Code barre]=K164)*(Tableau2[Box]=Listes!$C$5)*(Tableau2[Comp]=Listes!$A$3)*Tableau2[Sorties]),"")</f>
        <v>0</v>
      </c>
      <c r="M164" s="87" t="str">
        <f>+M102</f>
        <v>40 28 871 0506</v>
      </c>
      <c r="N164" s="88">
        <f>IFERROR(SUMPRODUCT((Tableau2[Code barre]=M164)*(Tableau2[Box]=Listes!$C$6)*(Tableau2[Comp]=Listes!$A$3)*Tableau2[Sorties]),"")</f>
        <v>0</v>
      </c>
      <c r="O164" s="87" t="str">
        <f>+O102</f>
        <v>40 28 871 0336</v>
      </c>
      <c r="P164" s="88">
        <f>IFERROR(SUMPRODUCT((Tableau2[Code barre]=O164)*(Tableau2[Box]=Listes!$C$7)*(Tableau2[Comp]=Listes!$A$3)*Tableau2[Sorties]),"")</f>
        <v>0</v>
      </c>
      <c r="Q164" s="87">
        <f>+Q102</f>
        <v>0</v>
      </c>
      <c r="R164" s="88">
        <f>IFERROR(SUMPRODUCT((Tableau2[Code barre]=Q164)*(Tableau2[Box]=Listes!$C$8)*(Tableau2[Comp]=Listes!$A$3)*Tableau2[Sorties]),"")</f>
        <v>0</v>
      </c>
      <c r="S164" s="87">
        <f>+S102</f>
        <v>0</v>
      </c>
      <c r="T164" s="88">
        <f>IFERROR(SUMPRODUCT((Tableau2[Code barre]=S164)*(Tableau2[Box]=Listes!$C$9)*(Tableau2[Comp]=Listes!$A$3)*Tableau2[Sorties]),"")</f>
        <v>0</v>
      </c>
      <c r="U164" s="87">
        <f>+U102</f>
        <v>0</v>
      </c>
      <c r="V164" s="88">
        <f>IFERROR(SUMPRODUCT((Tableau2[Code barre]=U164)*(Tableau2[Box]=Listes!$C$10)*(Tableau2[Comp]=Listes!$A$3)*Tableau2[Sorties]),"")</f>
        <v>0</v>
      </c>
      <c r="W164" s="87">
        <f>+W102</f>
        <v>0</v>
      </c>
      <c r="X164" s="88">
        <f>IFERROR(SUMPRODUCT((Tableau2[Code barre]=W164)*(Tableau2[Box]=Listes!$C$11)*(Tableau2[Comp]=Listes!$A$3)*Tableau2[Sorties]),"")</f>
        <v>0</v>
      </c>
      <c r="Y164" s="87">
        <f>+Y102</f>
        <v>0</v>
      </c>
      <c r="Z164" s="88">
        <f>IFERROR(SUMPRODUCT((Tableau2[Code barre]=Y164)*(Tableau2[Box]=Listes!$C$12)*(Tableau2[Comp]=Listes!$A$3)*Tableau2[Sorties]),"")</f>
        <v>0</v>
      </c>
      <c r="AA164" s="87">
        <f>+AA102</f>
        <v>0</v>
      </c>
      <c r="AB164" s="88">
        <f>IFERROR(SUMPRODUCT((Tableau2[Code barre]=AA164)*(Tableau2[Box]=Listes!$C$13)*(Tableau2[Comp]=Listes!$A$3)*Tableau2[Sorties]),"")</f>
        <v>0</v>
      </c>
      <c r="AC164" s="87">
        <f>+AC102</f>
        <v>0</v>
      </c>
      <c r="AD164" s="88">
        <f>IFERROR(SUMPRODUCT((Tableau2[Code barre]=AC164)*(Tableau2[Box]=Listes!$C$14)*(Tableau2[Comp]=Listes!$A$3)*Tableau2[Sorties]),"")</f>
        <v>0</v>
      </c>
    </row>
    <row r="165" spans="1:30" ht="14.4" customHeight="1" x14ac:dyDescent="0.3">
      <c r="A165" s="68"/>
      <c r="B165" s="86"/>
      <c r="C165" s="87">
        <f>+C103</f>
        <v>0</v>
      </c>
      <c r="D165" s="88">
        <f>IFERROR(SUMPRODUCT((Tableau2[Code barre]=C165)*(Tableau2[Box]=Listes!$C$1)*(Tableau2[Comp]=Listes!$A$3)*Tableau2[Sorties]),"")</f>
        <v>0</v>
      </c>
      <c r="E165" s="87">
        <f>+E103</f>
        <v>0</v>
      </c>
      <c r="F165" s="88">
        <f>IFERROR(SUMPRODUCT((Tableau2[Code barre]=E165)*(Tableau2[Box]=Listes!$C$2)*(Tableau2[Comp]=Listes!$A$3)*Tableau2[Sorties]),"")</f>
        <v>0</v>
      </c>
      <c r="G165" s="87" t="str">
        <f>+G103</f>
        <v>40 17 944 0384</v>
      </c>
      <c r="H165" s="88">
        <f>IFERROR(SUMPRODUCT((Tableau2[Code barre]=G165)*(Tableau2[Box]=Listes!$C$3)*(Tableau2[Comp]=Listes!$A$3)*Tableau2[Sorties]),"")</f>
        <v>0</v>
      </c>
      <c r="I165" s="87">
        <f>+I103</f>
        <v>0</v>
      </c>
      <c r="J165" s="88">
        <f>IFERROR(SUMPRODUCT((Tableau2[Code barre]=I165)*(Tableau2[Box]=Listes!$C$4)*(Tableau2[Comp]=Listes!$A$3)*Tableau2[Sorties]),"")</f>
        <v>0</v>
      </c>
      <c r="K165" s="87" t="str">
        <f>+K103</f>
        <v>40 28 810 1279</v>
      </c>
      <c r="L165" s="88">
        <f>IFERROR(SUMPRODUCT((Tableau2[Code barre]=K165)*(Tableau2[Box]=Listes!$C$5)*(Tableau2[Comp]=Listes!$A$3)*Tableau2[Sorties]),"")</f>
        <v>0</v>
      </c>
      <c r="M165" s="87" t="str">
        <f>+M103</f>
        <v>40 28 959 0698</v>
      </c>
      <c r="N165" s="88">
        <f>IFERROR(SUMPRODUCT((Tableau2[Code barre]=M165)*(Tableau2[Box]=Listes!$C$6)*(Tableau2[Comp]=Listes!$A$3)*Tableau2[Sorties]),"")</f>
        <v>0</v>
      </c>
      <c r="O165" s="87" t="str">
        <f>+O103</f>
        <v>40 28 871 0340</v>
      </c>
      <c r="P165" s="88">
        <f>IFERROR(SUMPRODUCT((Tableau2[Code barre]=O165)*(Tableau2[Box]=Listes!$C$7)*(Tableau2[Comp]=Listes!$A$3)*Tableau2[Sorties]),"")</f>
        <v>0</v>
      </c>
      <c r="Q165" s="87">
        <f>+Q103</f>
        <v>0</v>
      </c>
      <c r="R165" s="88">
        <f>IFERROR(SUMPRODUCT((Tableau2[Code barre]=Q165)*(Tableau2[Box]=Listes!$C$8)*(Tableau2[Comp]=Listes!$A$3)*Tableau2[Sorties]),"")</f>
        <v>0</v>
      </c>
      <c r="S165" s="87">
        <f>+S103</f>
        <v>0</v>
      </c>
      <c r="T165" s="88">
        <f>IFERROR(SUMPRODUCT((Tableau2[Code barre]=S165)*(Tableau2[Box]=Listes!$C$9)*(Tableau2[Comp]=Listes!$A$3)*Tableau2[Sorties]),"")</f>
        <v>0</v>
      </c>
      <c r="U165" s="87">
        <f>+U103</f>
        <v>0</v>
      </c>
      <c r="V165" s="88">
        <f>IFERROR(SUMPRODUCT((Tableau2[Code barre]=U165)*(Tableau2[Box]=Listes!$C$10)*(Tableau2[Comp]=Listes!$A$3)*Tableau2[Sorties]),"")</f>
        <v>0</v>
      </c>
      <c r="W165" s="87">
        <f>+W103</f>
        <v>0</v>
      </c>
      <c r="X165" s="88">
        <f>IFERROR(SUMPRODUCT((Tableau2[Code barre]=W165)*(Tableau2[Box]=Listes!$C$11)*(Tableau2[Comp]=Listes!$A$3)*Tableau2[Sorties]),"")</f>
        <v>0</v>
      </c>
      <c r="Y165" s="87">
        <f>+Y103</f>
        <v>0</v>
      </c>
      <c r="Z165" s="88">
        <f>IFERROR(SUMPRODUCT((Tableau2[Code barre]=Y165)*(Tableau2[Box]=Listes!$C$12)*(Tableau2[Comp]=Listes!$A$3)*Tableau2[Sorties]),"")</f>
        <v>0</v>
      </c>
      <c r="AA165" s="87">
        <f>+AA103</f>
        <v>0</v>
      </c>
      <c r="AB165" s="88">
        <f>IFERROR(SUMPRODUCT((Tableau2[Code barre]=AA165)*(Tableau2[Box]=Listes!$C$13)*(Tableau2[Comp]=Listes!$A$3)*Tableau2[Sorties]),"")</f>
        <v>0</v>
      </c>
      <c r="AC165" s="87">
        <f>+AC103</f>
        <v>0</v>
      </c>
      <c r="AD165" s="88">
        <f>IFERROR(SUMPRODUCT((Tableau2[Code barre]=AC165)*(Tableau2[Box]=Listes!$C$14)*(Tableau2[Comp]=Listes!$A$3)*Tableau2[Sorties]),"")</f>
        <v>0</v>
      </c>
    </row>
    <row r="166" spans="1:30" ht="14.4" customHeight="1" x14ac:dyDescent="0.3">
      <c r="A166" s="68"/>
      <c r="B166" s="86"/>
      <c r="C166" s="87">
        <f>+C104</f>
        <v>0</v>
      </c>
      <c r="D166" s="88">
        <f>IFERROR(SUMPRODUCT((Tableau2[Code barre]=C166)*(Tableau2[Box]=Listes!$C$1)*(Tableau2[Comp]=Listes!$A$3)*Tableau2[Sorties]),"")</f>
        <v>0</v>
      </c>
      <c r="E166" s="87">
        <f>+E104</f>
        <v>0</v>
      </c>
      <c r="F166" s="88">
        <f>IFERROR(SUMPRODUCT((Tableau2[Code barre]=E166)*(Tableau2[Box]=Listes!$C$2)*(Tableau2[Comp]=Listes!$A$3)*Tableau2[Sorties]),"")</f>
        <v>0</v>
      </c>
      <c r="G166" s="87" t="str">
        <f>+G104</f>
        <v>40 17 848 0257</v>
      </c>
      <c r="H166" s="88">
        <f>IFERROR(SUMPRODUCT((Tableau2[Code barre]=G166)*(Tableau2[Box]=Listes!$C$3)*(Tableau2[Comp]=Listes!$A$3)*Tableau2[Sorties]),"")</f>
        <v>0</v>
      </c>
      <c r="I166" s="87">
        <f>+I104</f>
        <v>0</v>
      </c>
      <c r="J166" s="88">
        <f>IFERROR(SUMPRODUCT((Tableau2[Code barre]=I166)*(Tableau2[Box]=Listes!$C$4)*(Tableau2[Comp]=Listes!$A$3)*Tableau2[Sorties]),"")</f>
        <v>0</v>
      </c>
      <c r="K166" s="87" t="str">
        <f>+K104</f>
        <v>40 28 871 0452</v>
      </c>
      <c r="L166" s="88">
        <f>IFERROR(SUMPRODUCT((Tableau2[Code barre]=K166)*(Tableau2[Box]=Listes!$C$5)*(Tableau2[Comp]=Listes!$A$3)*Tableau2[Sorties]),"")</f>
        <v>0</v>
      </c>
      <c r="M166" s="87" t="str">
        <f>+M104</f>
        <v>40 28 877 0033</v>
      </c>
      <c r="N166" s="88">
        <f>IFERROR(SUMPRODUCT((Tableau2[Code barre]=M166)*(Tableau2[Box]=Listes!$C$6)*(Tableau2[Comp]=Listes!$A$3)*Tableau2[Sorties]),"")</f>
        <v>0</v>
      </c>
      <c r="O166" s="87" t="str">
        <f>+O104</f>
        <v>40 28 871 0446</v>
      </c>
      <c r="P166" s="88">
        <f>IFERROR(SUMPRODUCT((Tableau2[Code barre]=O166)*(Tableau2[Box]=Listes!$C$7)*(Tableau2[Comp]=Listes!$A$3)*Tableau2[Sorties]),"")</f>
        <v>0</v>
      </c>
      <c r="Q166" s="87">
        <f>+Q104</f>
        <v>0</v>
      </c>
      <c r="R166" s="88">
        <f>IFERROR(SUMPRODUCT((Tableau2[Code barre]=Q166)*(Tableau2[Box]=Listes!$C$8)*(Tableau2[Comp]=Listes!$A$3)*Tableau2[Sorties]),"")</f>
        <v>0</v>
      </c>
      <c r="S166" s="87">
        <f>+S104</f>
        <v>0</v>
      </c>
      <c r="T166" s="88">
        <f>IFERROR(SUMPRODUCT((Tableau2[Code barre]=S166)*(Tableau2[Box]=Listes!$C$9)*(Tableau2[Comp]=Listes!$A$3)*Tableau2[Sorties]),"")</f>
        <v>0</v>
      </c>
      <c r="U166" s="87">
        <f>+U104</f>
        <v>0</v>
      </c>
      <c r="V166" s="88">
        <f>IFERROR(SUMPRODUCT((Tableau2[Code barre]=U166)*(Tableau2[Box]=Listes!$C$10)*(Tableau2[Comp]=Listes!$A$3)*Tableau2[Sorties]),"")</f>
        <v>0</v>
      </c>
      <c r="W166" s="87">
        <f>+W104</f>
        <v>0</v>
      </c>
      <c r="X166" s="88">
        <f>IFERROR(SUMPRODUCT((Tableau2[Code barre]=W166)*(Tableau2[Box]=Listes!$C$11)*(Tableau2[Comp]=Listes!$A$3)*Tableau2[Sorties]),"")</f>
        <v>0</v>
      </c>
      <c r="Y166" s="87">
        <f>+Y104</f>
        <v>0</v>
      </c>
      <c r="Z166" s="88">
        <f>IFERROR(SUMPRODUCT((Tableau2[Code barre]=Y166)*(Tableau2[Box]=Listes!$C$12)*(Tableau2[Comp]=Listes!$A$3)*Tableau2[Sorties]),"")</f>
        <v>0</v>
      </c>
      <c r="AA166" s="87">
        <f>+AA104</f>
        <v>0</v>
      </c>
      <c r="AB166" s="88">
        <f>IFERROR(SUMPRODUCT((Tableau2[Code barre]=AA166)*(Tableau2[Box]=Listes!$C$13)*(Tableau2[Comp]=Listes!$A$3)*Tableau2[Sorties]),"")</f>
        <v>0</v>
      </c>
      <c r="AC166" s="87">
        <f>+AC104</f>
        <v>0</v>
      </c>
      <c r="AD166" s="88">
        <f>IFERROR(SUMPRODUCT((Tableau2[Code barre]=AC166)*(Tableau2[Box]=Listes!$C$14)*(Tableau2[Comp]=Listes!$A$3)*Tableau2[Sorties]),"")</f>
        <v>0</v>
      </c>
    </row>
    <row r="167" spans="1:30" ht="14.4" customHeight="1" x14ac:dyDescent="0.3">
      <c r="A167" s="68"/>
      <c r="B167" s="86"/>
      <c r="C167" s="87">
        <f>+C105</f>
        <v>0</v>
      </c>
      <c r="D167" s="88">
        <f>IFERROR(SUMPRODUCT((Tableau2[Code barre]=C167)*(Tableau2[Box]=Listes!$C$1)*(Tableau2[Comp]=Listes!$A$3)*Tableau2[Sorties]),"")</f>
        <v>0</v>
      </c>
      <c r="E167" s="87">
        <f>+E105</f>
        <v>0</v>
      </c>
      <c r="F167" s="88">
        <f>IFERROR(SUMPRODUCT((Tableau2[Code barre]=E167)*(Tableau2[Box]=Listes!$C$2)*(Tableau2[Comp]=Listes!$A$3)*Tableau2[Sorties]),"")</f>
        <v>0</v>
      </c>
      <c r="G167" s="87" t="str">
        <f>+G105</f>
        <v>40 17 954 1883</v>
      </c>
      <c r="H167" s="88">
        <f>IFERROR(SUMPRODUCT((Tableau2[Code barre]=G167)*(Tableau2[Box]=Listes!$C$3)*(Tableau2[Comp]=Listes!$A$3)*Tableau2[Sorties]),"")</f>
        <v>0</v>
      </c>
      <c r="I167" s="87">
        <f>+I105</f>
        <v>0</v>
      </c>
      <c r="J167" s="88">
        <f>IFERROR(SUMPRODUCT((Tableau2[Code barre]=I167)*(Tableau2[Box]=Listes!$C$4)*(Tableau2[Comp]=Listes!$A$3)*Tableau2[Sorties]),"")</f>
        <v>0</v>
      </c>
      <c r="K167" s="87" t="str">
        <f>+K105</f>
        <v>40 28 856 0809</v>
      </c>
      <c r="L167" s="88">
        <f>IFERROR(SUMPRODUCT((Tableau2[Code barre]=K167)*(Tableau2[Box]=Listes!$C$5)*(Tableau2[Comp]=Listes!$A$3)*Tableau2[Sorties]),"")</f>
        <v>0</v>
      </c>
      <c r="M167" s="87" t="str">
        <f>+M105</f>
        <v>40 28 877 0032</v>
      </c>
      <c r="N167" s="88">
        <f>IFERROR(SUMPRODUCT((Tableau2[Code barre]=M167)*(Tableau2[Box]=Listes!$C$6)*(Tableau2[Comp]=Listes!$A$3)*Tableau2[Sorties]),"")</f>
        <v>0</v>
      </c>
      <c r="O167" s="87" t="str">
        <f>+O105</f>
        <v>40 28 871 0447</v>
      </c>
      <c r="P167" s="88">
        <f>IFERROR(SUMPRODUCT((Tableau2[Code barre]=O167)*(Tableau2[Box]=Listes!$C$7)*(Tableau2[Comp]=Listes!$A$3)*Tableau2[Sorties]),"")</f>
        <v>0</v>
      </c>
      <c r="Q167" s="87">
        <f>+Q105</f>
        <v>0</v>
      </c>
      <c r="R167" s="88">
        <f>IFERROR(SUMPRODUCT((Tableau2[Code barre]=Q167)*(Tableau2[Box]=Listes!$C$8)*(Tableau2[Comp]=Listes!$A$3)*Tableau2[Sorties]),"")</f>
        <v>0</v>
      </c>
      <c r="S167" s="87">
        <f>+S105</f>
        <v>0</v>
      </c>
      <c r="T167" s="88">
        <f>IFERROR(SUMPRODUCT((Tableau2[Code barre]=S167)*(Tableau2[Box]=Listes!$C$9)*(Tableau2[Comp]=Listes!$A$3)*Tableau2[Sorties]),"")</f>
        <v>0</v>
      </c>
      <c r="U167" s="87">
        <f>+U105</f>
        <v>0</v>
      </c>
      <c r="V167" s="88">
        <f>IFERROR(SUMPRODUCT((Tableau2[Code barre]=U167)*(Tableau2[Box]=Listes!$C$10)*(Tableau2[Comp]=Listes!$A$3)*Tableau2[Sorties]),"")</f>
        <v>0</v>
      </c>
      <c r="W167" s="87">
        <f>+W105</f>
        <v>0</v>
      </c>
      <c r="X167" s="88">
        <f>IFERROR(SUMPRODUCT((Tableau2[Code barre]=W167)*(Tableau2[Box]=Listes!$C$11)*(Tableau2[Comp]=Listes!$A$3)*Tableau2[Sorties]),"")</f>
        <v>0</v>
      </c>
      <c r="Y167" s="87">
        <f>+Y105</f>
        <v>0</v>
      </c>
      <c r="Z167" s="88">
        <f>IFERROR(SUMPRODUCT((Tableau2[Code barre]=Y167)*(Tableau2[Box]=Listes!$C$12)*(Tableau2[Comp]=Listes!$A$3)*Tableau2[Sorties]),"")</f>
        <v>0</v>
      </c>
      <c r="AA167" s="87">
        <f>+AA105</f>
        <v>0</v>
      </c>
      <c r="AB167" s="88">
        <f>IFERROR(SUMPRODUCT((Tableau2[Code barre]=AA167)*(Tableau2[Box]=Listes!$C$13)*(Tableau2[Comp]=Listes!$A$3)*Tableau2[Sorties]),"")</f>
        <v>0</v>
      </c>
      <c r="AC167" s="87">
        <f>+AC105</f>
        <v>0</v>
      </c>
      <c r="AD167" s="88">
        <f>IFERROR(SUMPRODUCT((Tableau2[Code barre]=AC167)*(Tableau2[Box]=Listes!$C$14)*(Tableau2[Comp]=Listes!$A$3)*Tableau2[Sorties]),"")</f>
        <v>0</v>
      </c>
    </row>
    <row r="168" spans="1:30" ht="14.4" customHeight="1" x14ac:dyDescent="0.3">
      <c r="A168" s="68"/>
      <c r="B168" s="86"/>
      <c r="C168" s="87">
        <f>+C106</f>
        <v>0</v>
      </c>
      <c r="D168" s="88">
        <f>IFERROR(SUMPRODUCT((Tableau2[Code barre]=C168)*(Tableau2[Box]=Listes!$C$1)*(Tableau2[Comp]=Listes!$A$3)*Tableau2[Sorties]),"")</f>
        <v>0</v>
      </c>
      <c r="E168" s="87">
        <f>+E106</f>
        <v>0</v>
      </c>
      <c r="F168" s="88">
        <f>IFERROR(SUMPRODUCT((Tableau2[Code barre]=E168)*(Tableau2[Box]=Listes!$C$2)*(Tableau2[Comp]=Listes!$A$3)*Tableau2[Sorties]),"")</f>
        <v>0</v>
      </c>
      <c r="G168" s="87" t="str">
        <f>+G106</f>
        <v>40 17 954 1871</v>
      </c>
      <c r="H168" s="88">
        <f>IFERROR(SUMPRODUCT((Tableau2[Code barre]=G168)*(Tableau2[Box]=Listes!$C$3)*(Tableau2[Comp]=Listes!$A$3)*Tableau2[Sorties]),"")</f>
        <v>0</v>
      </c>
      <c r="I168" s="87">
        <f>+I106</f>
        <v>0</v>
      </c>
      <c r="J168" s="88">
        <f>IFERROR(SUMPRODUCT((Tableau2[Code barre]=I168)*(Tableau2[Box]=Listes!$C$4)*(Tableau2[Comp]=Listes!$A$3)*Tableau2[Sorties]),"")</f>
        <v>0</v>
      </c>
      <c r="K168" s="87" t="str">
        <f>+K106</f>
        <v>40 28 971 0218</v>
      </c>
      <c r="L168" s="88">
        <f>IFERROR(SUMPRODUCT((Tableau2[Code barre]=K168)*(Tableau2[Box]=Listes!$C$5)*(Tableau2[Comp]=Listes!$A$3)*Tableau2[Sorties]),"")</f>
        <v>0</v>
      </c>
      <c r="M168" s="87" t="str">
        <f>+M106</f>
        <v>40 28 959 0726</v>
      </c>
      <c r="N168" s="88">
        <f>IFERROR(SUMPRODUCT((Tableau2[Code barre]=M168)*(Tableau2[Box]=Listes!$C$6)*(Tableau2[Comp]=Listes!$A$3)*Tableau2[Sorties]),"")</f>
        <v>0</v>
      </c>
      <c r="O168" s="87" t="str">
        <f>+O106</f>
        <v>40 28 954 3275</v>
      </c>
      <c r="P168" s="88">
        <f>IFERROR(SUMPRODUCT((Tableau2[Code barre]=O168)*(Tableau2[Box]=Listes!$C$7)*(Tableau2[Comp]=Listes!$A$3)*Tableau2[Sorties]),"")</f>
        <v>0</v>
      </c>
      <c r="Q168" s="87">
        <f>+Q106</f>
        <v>0</v>
      </c>
      <c r="R168" s="88">
        <f>IFERROR(SUMPRODUCT((Tableau2[Code barre]=Q168)*(Tableau2[Box]=Listes!$C$8)*(Tableau2[Comp]=Listes!$A$3)*Tableau2[Sorties]),"")</f>
        <v>0</v>
      </c>
      <c r="S168" s="87">
        <f>+S106</f>
        <v>0</v>
      </c>
      <c r="T168" s="88">
        <f>IFERROR(SUMPRODUCT((Tableau2[Code barre]=S168)*(Tableau2[Box]=Listes!$C$9)*(Tableau2[Comp]=Listes!$A$3)*Tableau2[Sorties]),"")</f>
        <v>0</v>
      </c>
      <c r="U168" s="87">
        <f>+U106</f>
        <v>0</v>
      </c>
      <c r="V168" s="88">
        <f>IFERROR(SUMPRODUCT((Tableau2[Code barre]=U168)*(Tableau2[Box]=Listes!$C$10)*(Tableau2[Comp]=Listes!$A$3)*Tableau2[Sorties]),"")</f>
        <v>0</v>
      </c>
      <c r="W168" s="87">
        <f>+W106</f>
        <v>0</v>
      </c>
      <c r="X168" s="88">
        <f>IFERROR(SUMPRODUCT((Tableau2[Code barre]=W168)*(Tableau2[Box]=Listes!$C$11)*(Tableau2[Comp]=Listes!$A$3)*Tableau2[Sorties]),"")</f>
        <v>0</v>
      </c>
      <c r="Y168" s="87">
        <f>+Y106</f>
        <v>0</v>
      </c>
      <c r="Z168" s="88">
        <f>IFERROR(SUMPRODUCT((Tableau2[Code barre]=Y168)*(Tableau2[Box]=Listes!$C$12)*(Tableau2[Comp]=Listes!$A$3)*Tableau2[Sorties]),"")</f>
        <v>0</v>
      </c>
      <c r="AA168" s="87">
        <f>+AA106</f>
        <v>0</v>
      </c>
      <c r="AB168" s="88">
        <f>IFERROR(SUMPRODUCT((Tableau2[Code barre]=AA168)*(Tableau2[Box]=Listes!$C$13)*(Tableau2[Comp]=Listes!$A$3)*Tableau2[Sorties]),"")</f>
        <v>0</v>
      </c>
      <c r="AC168" s="87">
        <f>+AC106</f>
        <v>0</v>
      </c>
      <c r="AD168" s="88">
        <f>IFERROR(SUMPRODUCT((Tableau2[Code barre]=AC168)*(Tableau2[Box]=Listes!$C$14)*(Tableau2[Comp]=Listes!$A$3)*Tableau2[Sorties]),"")</f>
        <v>0</v>
      </c>
    </row>
    <row r="169" spans="1:30" ht="14.4" customHeight="1" x14ac:dyDescent="0.3">
      <c r="A169" s="68"/>
      <c r="B169" s="90"/>
      <c r="C169" s="87">
        <f>+C107</f>
        <v>0</v>
      </c>
      <c r="D169" s="88">
        <f>IFERROR(SUMPRODUCT((Tableau2[Code barre]=C169)*(Tableau2[Box]=Listes!$C$1)*(Tableau2[Comp]=Listes!$A$3)*Tableau2[Sorties]),"")</f>
        <v>0</v>
      </c>
      <c r="E169" s="87">
        <f>+E107</f>
        <v>0</v>
      </c>
      <c r="F169" s="88">
        <f>IFERROR(SUMPRODUCT((Tableau2[Code barre]=E169)*(Tableau2[Box]=Listes!$C$2)*(Tableau2[Comp]=Listes!$A$3)*Tableau2[Sorties]),"")</f>
        <v>0</v>
      </c>
      <c r="G169" s="87" t="str">
        <f>+G107</f>
        <v>40 17 821 0220</v>
      </c>
      <c r="H169" s="88">
        <f>IFERROR(SUMPRODUCT((Tableau2[Code barre]=G169)*(Tableau2[Box]=Listes!$C$3)*(Tableau2[Comp]=Listes!$A$3)*Tableau2[Sorties]),"")</f>
        <v>0</v>
      </c>
      <c r="I169" s="87">
        <f>+I107</f>
        <v>0</v>
      </c>
      <c r="J169" s="88">
        <f>IFERROR(SUMPRODUCT((Tableau2[Code barre]=I169)*(Tableau2[Box]=Listes!$C$4)*(Tableau2[Comp]=Listes!$A$3)*Tableau2[Sorties]),"")</f>
        <v>0</v>
      </c>
      <c r="K169" s="87">
        <f>+K107</f>
        <v>0</v>
      </c>
      <c r="L169" s="88">
        <f>IFERROR(SUMPRODUCT((Tableau2[Code barre]=K169)*(Tableau2[Box]=Listes!$C$5)*(Tableau2[Comp]=Listes!$A$3)*Tableau2[Sorties]),"")</f>
        <v>0</v>
      </c>
      <c r="M169" s="87" t="str">
        <f>+M107</f>
        <v>40 28 013 0388</v>
      </c>
      <c r="N169" s="88">
        <f>IFERROR(SUMPRODUCT((Tableau2[Code barre]=M169)*(Tableau2[Box]=Listes!$C$6)*(Tableau2[Comp]=Listes!$A$3)*Tableau2[Sorties]),"")</f>
        <v>0</v>
      </c>
      <c r="O169" s="87" t="str">
        <f>+O107</f>
        <v>40 28 971 0420</v>
      </c>
      <c r="P169" s="88">
        <f>IFERROR(SUMPRODUCT((Tableau2[Code barre]=O169)*(Tableau2[Box]=Listes!$C$7)*(Tableau2[Comp]=Listes!$A$3)*Tableau2[Sorties]),"")</f>
        <v>0</v>
      </c>
      <c r="Q169" s="87">
        <f>+Q107</f>
        <v>0</v>
      </c>
      <c r="R169" s="88">
        <f>IFERROR(SUMPRODUCT((Tableau2[Code barre]=Q169)*(Tableau2[Box]=Listes!$C$8)*(Tableau2[Comp]=Listes!$A$3)*Tableau2[Sorties]),"")</f>
        <v>0</v>
      </c>
      <c r="S169" s="87">
        <f>+S107</f>
        <v>0</v>
      </c>
      <c r="T169" s="88">
        <f>IFERROR(SUMPRODUCT((Tableau2[Code barre]=S169)*(Tableau2[Box]=Listes!$C$9)*(Tableau2[Comp]=Listes!$A$3)*Tableau2[Sorties]),"")</f>
        <v>0</v>
      </c>
      <c r="U169" s="87">
        <f>+U107</f>
        <v>0</v>
      </c>
      <c r="V169" s="88">
        <f>IFERROR(SUMPRODUCT((Tableau2[Code barre]=U169)*(Tableau2[Box]=Listes!$C$10)*(Tableau2[Comp]=Listes!$A$3)*Tableau2[Sorties]),"")</f>
        <v>0</v>
      </c>
      <c r="W169" s="87">
        <f>+W107</f>
        <v>0</v>
      </c>
      <c r="X169" s="88">
        <f>IFERROR(SUMPRODUCT((Tableau2[Code barre]=W169)*(Tableau2[Box]=Listes!$C$11)*(Tableau2[Comp]=Listes!$A$3)*Tableau2[Sorties]),"")</f>
        <v>0</v>
      </c>
      <c r="Y169" s="87">
        <f>+Y107</f>
        <v>0</v>
      </c>
      <c r="Z169" s="88">
        <f>IFERROR(SUMPRODUCT((Tableau2[Code barre]=Y169)*(Tableau2[Box]=Listes!$C$12)*(Tableau2[Comp]=Listes!$A$3)*Tableau2[Sorties]),"")</f>
        <v>0</v>
      </c>
      <c r="AA169" s="87">
        <f>+AA107</f>
        <v>0</v>
      </c>
      <c r="AB169" s="88">
        <f>IFERROR(SUMPRODUCT((Tableau2[Code barre]=AA169)*(Tableau2[Box]=Listes!$C$13)*(Tableau2[Comp]=Listes!$A$3)*Tableau2[Sorties]),"")</f>
        <v>0</v>
      </c>
      <c r="AC169" s="87">
        <f>+AC107</f>
        <v>0</v>
      </c>
      <c r="AD169" s="88">
        <f>IFERROR(SUMPRODUCT((Tableau2[Code barre]=AC169)*(Tableau2[Box]=Listes!$C$14)*(Tableau2[Comp]=Listes!$A$3)*Tableau2[Sorties]),"")</f>
        <v>0</v>
      </c>
    </row>
    <row r="170" spans="1:30" x14ac:dyDescent="0.3">
      <c r="A170" s="68"/>
      <c r="B170" s="22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ht="14.4" customHeight="1" x14ac:dyDescent="0.3">
      <c r="A171" s="68"/>
      <c r="B171" s="60" t="s">
        <v>17</v>
      </c>
      <c r="C171" s="3" t="str">
        <f>+C109</f>
        <v>40 17 921 0094</v>
      </c>
      <c r="D171" s="3">
        <f>IFERROR(SUMPRODUCT((Tableau2[Code barre]=C171)*(Tableau2[Box]=Listes!$C$1)*(Tableau2[Comp]=Listes!$A$4)*Tableau2[Sorties]),"")</f>
        <v>0</v>
      </c>
      <c r="E171" s="3" t="str">
        <f>+E109</f>
        <v>40 17 821 0192</v>
      </c>
      <c r="F171" s="3">
        <f>IFERROR(SUMPRODUCT((Tableau2[Code barre]=E171)*(Tableau2[Box]=Listes!$C$2)*(Tableau2[Comp]=Listes!$A$4)*Tableau2[Sorties]),"")</f>
        <v>0</v>
      </c>
      <c r="G171" s="3" t="str">
        <f>+G109</f>
        <v>40 17 954 1837</v>
      </c>
      <c r="H171" s="3">
        <f>IFERROR(SUMPRODUCT((Tableau2[Code barre]=G171)*(Tableau2[Box]=Listes!$C$3)*(Tableau2[Comp]=Listes!$A$4)*Tableau2[Sorties]),"")</f>
        <v>0</v>
      </c>
      <c r="I171" s="3">
        <f>+I109</f>
        <v>0</v>
      </c>
      <c r="J171" s="3">
        <f>IFERROR(SUMPRODUCT((Tableau2[Code barre]=I171)*(Tableau2[Box]=Listes!$C$4)*(Tableau2[Comp]=Listes!$A$4)*Tableau2[Sorties]),"")</f>
        <v>0</v>
      </c>
      <c r="K171" s="3" t="str">
        <f>+K109</f>
        <v>40 28 810  1279</v>
      </c>
      <c r="L171" s="3">
        <f>IFERROR(SUMPRODUCT((Tableau2[Code barre]=K171)*(Tableau2[Box]=Listes!$C$5)*(Tableau2[Comp]=Listes!$A$4)*Tableau2[Sorties]),"")</f>
        <v>0</v>
      </c>
      <c r="M171" s="3" t="str">
        <f>+M109</f>
        <v>40 28 857 0444</v>
      </c>
      <c r="N171" s="3">
        <f>IFERROR(SUMPRODUCT((Tableau2[Code barre]=M171)*(Tableau2[Box]=Listes!$C$6)*(Tableau2[Comp]=Listes!$A$4)*Tableau2[Sorties]),"")</f>
        <v>0</v>
      </c>
      <c r="O171" s="3" t="str">
        <f>+O109</f>
        <v>40 28 871 0453</v>
      </c>
      <c r="P171" s="3">
        <f>IFERROR(SUMPRODUCT((Tableau2[Code barre]=O171)*(Tableau2[Box]=Listes!$C$7)*(Tableau2[Comp]=Listes!$A$4)*Tableau2[Sorties]),"")</f>
        <v>0</v>
      </c>
      <c r="Q171" s="3">
        <f>+Q109</f>
        <v>0</v>
      </c>
      <c r="R171" s="41">
        <f>IFERROR(SUMPRODUCT((Tableau2[Code barre]=Q171)*(Tableau2[Box]=Listes!$C$8)*(Tableau2[Comp]=Listes!$A$4)*Tableau2[Sorties]),"")</f>
        <v>0</v>
      </c>
      <c r="S171" s="3">
        <f>+S109</f>
        <v>0</v>
      </c>
      <c r="T171" s="41">
        <f>IFERROR(SUMPRODUCT((Tableau2[Code barre]=S171)*(Tableau2[Box]=Listes!$C$9)*(Tableau2[Comp]=Listes!$A$4)*Tableau2[Sorties]),"")</f>
        <v>0</v>
      </c>
      <c r="U171" s="3">
        <f>+U109</f>
        <v>0</v>
      </c>
      <c r="V171" s="41">
        <f>IFERROR(SUMPRODUCT((Tableau2[Code barre]=U171)*(Tableau2[Box]=Listes!$C$10)*(Tableau2[Comp]=Listes!$A$4)*Tableau2[Sorties]),"")</f>
        <v>0</v>
      </c>
      <c r="W171" s="3">
        <f>+W109</f>
        <v>0</v>
      </c>
      <c r="X171" s="41">
        <f>IFERROR(SUMPRODUCT((Tableau2[Code barre]=W171)*(Tableau2[Box]=Listes!$C$11)*(Tableau2[Comp]=Listes!$A$4)*Tableau2[Sorties]),"")</f>
        <v>0</v>
      </c>
      <c r="Y171" s="3">
        <f>+Y109</f>
        <v>0</v>
      </c>
      <c r="Z171" s="41">
        <f>IFERROR(SUMPRODUCT((Tableau2[Code barre]=Y171)*(Tableau2[Box]=Listes!$C$12)*(Tableau2[Comp]=Listes!$A$4)*Tableau2[Sorties]),"")</f>
        <v>0</v>
      </c>
      <c r="AA171" s="3">
        <f>+AA109</f>
        <v>0</v>
      </c>
      <c r="AB171" s="41">
        <f>IFERROR(SUMPRODUCT((Tableau2[Code barre]=AA171)*(Tableau2[Box]=Listes!$C$13)*(Tableau2[Comp]=Listes!$A$4)*Tableau2[Sorties]),"")</f>
        <v>0</v>
      </c>
      <c r="AC171" s="3">
        <f>+AC109</f>
        <v>0</v>
      </c>
      <c r="AD171" s="41">
        <f>IFERROR(SUMPRODUCT((Tableau2[Code barre]=AC171)*(Tableau2[Box]=Listes!$C$14)*(Tableau2[Comp]=Listes!$A$4)*Tableau2[Sorties]),"")</f>
        <v>0</v>
      </c>
    </row>
    <row r="172" spans="1:30" ht="14.4" customHeight="1" x14ac:dyDescent="0.3">
      <c r="A172" s="68"/>
      <c r="B172" s="61"/>
      <c r="C172" s="3" t="str">
        <f>+C110</f>
        <v>40 17 921 0093</v>
      </c>
      <c r="D172" s="3">
        <f>IFERROR(SUMPRODUCT((Tableau2[Code barre]=C172)*(Tableau2[Box]=Listes!$C$1)*(Tableau2[Comp]=Listes!$A$4)*Tableau2[Sorties]),"")</f>
        <v>0</v>
      </c>
      <c r="E172" s="3" t="str">
        <f>+E110</f>
        <v>40 17 821 0199</v>
      </c>
      <c r="F172" s="3">
        <f>IFERROR(SUMPRODUCT((Tableau2[Code barre]=E172)*(Tableau2[Box]=Listes!$C$2)*(Tableau2[Comp]=Listes!$A$4)*Tableau2[Sorties]),"")</f>
        <v>0</v>
      </c>
      <c r="G172" s="3" t="str">
        <f>+G110</f>
        <v>40 17 954 18 94</v>
      </c>
      <c r="H172" s="3">
        <f>IFERROR(SUMPRODUCT((Tableau2[Code barre]=G172)*(Tableau2[Box]=Listes!$C$3)*(Tableau2[Comp]=Listes!$A$4)*Tableau2[Sorties]),"")</f>
        <v>0</v>
      </c>
      <c r="I172" s="3">
        <f>+I110</f>
        <v>0</v>
      </c>
      <c r="J172" s="3">
        <f>IFERROR(SUMPRODUCT((Tableau2[Code barre]=I172)*(Tableau2[Box]=Listes!$C$4)*(Tableau2[Comp]=Listes!$A$4)*Tableau2[Sorties]),"")</f>
        <v>0</v>
      </c>
      <c r="K172" s="3" t="str">
        <f>+K110</f>
        <v>40 28 975 0093</v>
      </c>
      <c r="L172" s="3">
        <f>IFERROR(SUMPRODUCT((Tableau2[Code barre]=K172)*(Tableau2[Box]=Listes!$C$5)*(Tableau2[Comp]=Listes!$A$4)*Tableau2[Sorties]),"")</f>
        <v>0</v>
      </c>
      <c r="M172" s="3" t="str">
        <f>+M110</f>
        <v>40 28 857 0427</v>
      </c>
      <c r="N172" s="3">
        <f>IFERROR(SUMPRODUCT((Tableau2[Code barre]=M172)*(Tableau2[Box]=Listes!$C$6)*(Tableau2[Comp]=Listes!$A$4)*Tableau2[Sorties]),"")</f>
        <v>0</v>
      </c>
      <c r="O172" s="3">
        <f>+O110</f>
        <v>0</v>
      </c>
      <c r="P172" s="3">
        <f>IFERROR(SUMPRODUCT((Tableau2[Code barre]=O172)*(Tableau2[Box]=Listes!$C$7)*(Tableau2[Comp]=Listes!$A$4)*Tableau2[Sorties]),"")</f>
        <v>0</v>
      </c>
      <c r="Q172" s="3">
        <f>+Q110</f>
        <v>0</v>
      </c>
      <c r="R172" s="41">
        <f>IFERROR(SUMPRODUCT((Tableau2[Code barre]=Q172)*(Tableau2[Box]=Listes!$C$8)*(Tableau2[Comp]=Listes!$A$4)*Tableau2[Sorties]),"")</f>
        <v>0</v>
      </c>
      <c r="S172" s="3">
        <f>+S110</f>
        <v>0</v>
      </c>
      <c r="T172" s="41">
        <f>IFERROR(SUMPRODUCT((Tableau2[Code barre]=S172)*(Tableau2[Box]=Listes!$C$9)*(Tableau2[Comp]=Listes!$A$4)*Tableau2[Sorties]),"")</f>
        <v>0</v>
      </c>
      <c r="U172" s="3">
        <f>+U110</f>
        <v>0</v>
      </c>
      <c r="V172" s="41">
        <f>IFERROR(SUMPRODUCT((Tableau2[Code barre]=U172)*(Tableau2[Box]=Listes!$C$10)*(Tableau2[Comp]=Listes!$A$4)*Tableau2[Sorties]),"")</f>
        <v>0</v>
      </c>
      <c r="W172" s="3">
        <f>+W110</f>
        <v>0</v>
      </c>
      <c r="X172" s="41">
        <f>IFERROR(SUMPRODUCT((Tableau2[Code barre]=W172)*(Tableau2[Box]=Listes!$C$11)*(Tableau2[Comp]=Listes!$A$4)*Tableau2[Sorties]),"")</f>
        <v>0</v>
      </c>
      <c r="Y172" s="3">
        <f>+Y110</f>
        <v>0</v>
      </c>
      <c r="Z172" s="41">
        <f>IFERROR(SUMPRODUCT((Tableau2[Code barre]=Y172)*(Tableau2[Box]=Listes!$C$12)*(Tableau2[Comp]=Listes!$A$4)*Tableau2[Sorties]),"")</f>
        <v>0</v>
      </c>
      <c r="AA172" s="3">
        <f>+AA110</f>
        <v>0</v>
      </c>
      <c r="AB172" s="41">
        <f>IFERROR(SUMPRODUCT((Tableau2[Code barre]=AA172)*(Tableau2[Box]=Listes!$C$13)*(Tableau2[Comp]=Listes!$A$4)*Tableau2[Sorties]),"")</f>
        <v>0</v>
      </c>
      <c r="AC172" s="3">
        <f>+AC110</f>
        <v>0</v>
      </c>
      <c r="AD172" s="41">
        <f>IFERROR(SUMPRODUCT((Tableau2[Code barre]=AC172)*(Tableau2[Box]=Listes!$C$14)*(Tableau2[Comp]=Listes!$A$4)*Tableau2[Sorties]),"")</f>
        <v>0</v>
      </c>
    </row>
    <row r="173" spans="1:30" ht="14.4" customHeight="1" x14ac:dyDescent="0.3">
      <c r="A173" s="68"/>
      <c r="B173" s="61"/>
      <c r="C173" s="3" t="str">
        <f>+C111</f>
        <v>40 17 921 0095</v>
      </c>
      <c r="D173" s="3">
        <f>IFERROR(SUMPRODUCT((Tableau2[Code barre]=C173)*(Tableau2[Box]=Listes!$C$1)*(Tableau2[Comp]=Listes!$A$4)*Tableau2[Sorties]),"")</f>
        <v>0</v>
      </c>
      <c r="E173" s="3" t="str">
        <f>+E111</f>
        <v>40 17 620 0102</v>
      </c>
      <c r="F173" s="3">
        <f>IFERROR(SUMPRODUCT((Tableau2[Code barre]=E173)*(Tableau2[Box]=Listes!$C$2)*(Tableau2[Comp]=Listes!$A$4)*Tableau2[Sorties]),"")</f>
        <v>0</v>
      </c>
      <c r="G173" s="3" t="str">
        <f>+G111</f>
        <v>40 17 954 1918</v>
      </c>
      <c r="H173" s="3">
        <f>IFERROR(SUMPRODUCT((Tableau2[Code barre]=G173)*(Tableau2[Box]=Listes!$C$3)*(Tableau2[Comp]=Listes!$A$4)*Tableau2[Sorties]),"")</f>
        <v>0</v>
      </c>
      <c r="I173" s="3">
        <f>+I111</f>
        <v>0</v>
      </c>
      <c r="J173" s="3">
        <f>IFERROR(SUMPRODUCT((Tableau2[Code barre]=I173)*(Tableau2[Box]=Listes!$C$4)*(Tableau2[Comp]=Listes!$A$4)*Tableau2[Sorties]),"")</f>
        <v>0</v>
      </c>
      <c r="K173" s="3" t="str">
        <f>+K111</f>
        <v>40 28 120 0274</v>
      </c>
      <c r="L173" s="3">
        <f>IFERROR(SUMPRODUCT((Tableau2[Code barre]=K173)*(Tableau2[Box]=Listes!$C$5)*(Tableau2[Comp]=Listes!$A$4)*Tableau2[Sorties]),"")</f>
        <v>0</v>
      </c>
      <c r="M173" s="3" t="str">
        <f>+M111</f>
        <v>40 28 849 0375</v>
      </c>
      <c r="N173" s="3">
        <f>IFERROR(SUMPRODUCT((Tableau2[Code barre]=M173)*(Tableau2[Box]=Listes!$C$6)*(Tableau2[Comp]=Listes!$A$4)*Tableau2[Sorties]),"")</f>
        <v>0</v>
      </c>
      <c r="O173" s="3">
        <f>+O111</f>
        <v>0</v>
      </c>
      <c r="P173" s="3">
        <f>IFERROR(SUMPRODUCT((Tableau2[Code barre]=O173)*(Tableau2[Box]=Listes!$C$7)*(Tableau2[Comp]=Listes!$A$4)*Tableau2[Sorties]),"")</f>
        <v>0</v>
      </c>
      <c r="Q173" s="3">
        <f>+Q111</f>
        <v>0</v>
      </c>
      <c r="R173" s="41">
        <f>IFERROR(SUMPRODUCT((Tableau2[Code barre]=Q173)*(Tableau2[Box]=Listes!$C$8)*(Tableau2[Comp]=Listes!$A$4)*Tableau2[Sorties]),"")</f>
        <v>0</v>
      </c>
      <c r="S173" s="3">
        <f>+S111</f>
        <v>0</v>
      </c>
      <c r="T173" s="41">
        <f>IFERROR(SUMPRODUCT((Tableau2[Code barre]=S173)*(Tableau2[Box]=Listes!$C$9)*(Tableau2[Comp]=Listes!$A$4)*Tableau2[Sorties]),"")</f>
        <v>0</v>
      </c>
      <c r="U173" s="3">
        <f>+U111</f>
        <v>0</v>
      </c>
      <c r="V173" s="41">
        <f>IFERROR(SUMPRODUCT((Tableau2[Code barre]=U173)*(Tableau2[Box]=Listes!$C$10)*(Tableau2[Comp]=Listes!$A$4)*Tableau2[Sorties]),"")</f>
        <v>0</v>
      </c>
      <c r="W173" s="3">
        <f>+W111</f>
        <v>0</v>
      </c>
      <c r="X173" s="41">
        <f>IFERROR(SUMPRODUCT((Tableau2[Code barre]=W173)*(Tableau2[Box]=Listes!$C$11)*(Tableau2[Comp]=Listes!$A$4)*Tableau2[Sorties]),"")</f>
        <v>0</v>
      </c>
      <c r="Y173" s="3">
        <f>+Y111</f>
        <v>0</v>
      </c>
      <c r="Z173" s="41">
        <f>IFERROR(SUMPRODUCT((Tableau2[Code barre]=Y173)*(Tableau2[Box]=Listes!$C$12)*(Tableau2[Comp]=Listes!$A$4)*Tableau2[Sorties]),"")</f>
        <v>0</v>
      </c>
      <c r="AA173" s="3">
        <f>+AA111</f>
        <v>0</v>
      </c>
      <c r="AB173" s="41">
        <f>IFERROR(SUMPRODUCT((Tableau2[Code barre]=AA173)*(Tableau2[Box]=Listes!$C$13)*(Tableau2[Comp]=Listes!$A$4)*Tableau2[Sorties]),"")</f>
        <v>0</v>
      </c>
      <c r="AC173" s="3">
        <f>+AC111</f>
        <v>0</v>
      </c>
      <c r="AD173" s="41">
        <f>IFERROR(SUMPRODUCT((Tableau2[Code barre]=AC173)*(Tableau2[Box]=Listes!$C$14)*(Tableau2[Comp]=Listes!$A$4)*Tableau2[Sorties]),"")</f>
        <v>0</v>
      </c>
    </row>
    <row r="174" spans="1:30" ht="14.4" customHeight="1" x14ac:dyDescent="0.3">
      <c r="A174" s="68"/>
      <c r="B174" s="61"/>
      <c r="C174" s="3" t="str">
        <f>+C112</f>
        <v>40 17 921 0097</v>
      </c>
      <c r="D174" s="3">
        <f>IFERROR(SUMPRODUCT((Tableau2[Code barre]=C174)*(Tableau2[Box]=Listes!$C$1)*(Tableau2[Comp]=Listes!$A$4)*Tableau2[Sorties]),"")</f>
        <v>0</v>
      </c>
      <c r="E174" s="3" t="str">
        <f>+E112</f>
        <v>40 17 821 0271</v>
      </c>
      <c r="F174" s="3">
        <f>IFERROR(SUMPRODUCT((Tableau2[Code barre]=E174)*(Tableau2[Box]=Listes!$C$2)*(Tableau2[Comp]=Listes!$A$4)*Tableau2[Sorties]),"")</f>
        <v>0</v>
      </c>
      <c r="G174" s="3" t="str">
        <f>+G112</f>
        <v>40 17 954 1920</v>
      </c>
      <c r="H174" s="3">
        <f>IFERROR(SUMPRODUCT((Tableau2[Code barre]=G174)*(Tableau2[Box]=Listes!$C$3)*(Tableau2[Comp]=Listes!$A$4)*Tableau2[Sorties]),"")</f>
        <v>0</v>
      </c>
      <c r="I174" s="3">
        <f>+I112</f>
        <v>0</v>
      </c>
      <c r="J174" s="3">
        <f>IFERROR(SUMPRODUCT((Tableau2[Code barre]=I174)*(Tableau2[Box]=Listes!$C$4)*(Tableau2[Comp]=Listes!$A$4)*Tableau2[Sorties]),"")</f>
        <v>0</v>
      </c>
      <c r="K174" s="3" t="str">
        <f>+K112</f>
        <v>40 28 120 0190</v>
      </c>
      <c r="L174" s="3">
        <f>IFERROR(SUMPRODUCT((Tableau2[Code barre]=K174)*(Tableau2[Box]=Listes!$C$5)*(Tableau2[Comp]=Listes!$A$4)*Tableau2[Sorties]),"")</f>
        <v>0</v>
      </c>
      <c r="M174" s="3" t="str">
        <f>+M112</f>
        <v>40 28 848 0090</v>
      </c>
      <c r="N174" s="3">
        <f>IFERROR(SUMPRODUCT((Tableau2[Code barre]=M174)*(Tableau2[Box]=Listes!$C$6)*(Tableau2[Comp]=Listes!$A$4)*Tableau2[Sorties]),"")</f>
        <v>0</v>
      </c>
      <c r="O174" s="3">
        <f>+O112</f>
        <v>0</v>
      </c>
      <c r="P174" s="3">
        <f>IFERROR(SUMPRODUCT((Tableau2[Code barre]=O174)*(Tableau2[Box]=Listes!$C$7)*(Tableau2[Comp]=Listes!$A$4)*Tableau2[Sorties]),"")</f>
        <v>0</v>
      </c>
      <c r="Q174" s="3">
        <f>+Q112</f>
        <v>0</v>
      </c>
      <c r="R174" s="41">
        <f>IFERROR(SUMPRODUCT((Tableau2[Code barre]=Q174)*(Tableau2[Box]=Listes!$C$8)*(Tableau2[Comp]=Listes!$A$4)*Tableau2[Sorties]),"")</f>
        <v>0</v>
      </c>
      <c r="S174" s="3">
        <f>+S112</f>
        <v>0</v>
      </c>
      <c r="T174" s="41">
        <f>IFERROR(SUMPRODUCT((Tableau2[Code barre]=S174)*(Tableau2[Box]=Listes!$C$9)*(Tableau2[Comp]=Listes!$A$4)*Tableau2[Sorties]),"")</f>
        <v>0</v>
      </c>
      <c r="U174" s="3">
        <f>+U112</f>
        <v>0</v>
      </c>
      <c r="V174" s="41">
        <f>IFERROR(SUMPRODUCT((Tableau2[Code barre]=U174)*(Tableau2[Box]=Listes!$C$10)*(Tableau2[Comp]=Listes!$A$4)*Tableau2[Sorties]),"")</f>
        <v>0</v>
      </c>
      <c r="W174" s="3">
        <f>+W112</f>
        <v>0</v>
      </c>
      <c r="X174" s="41">
        <f>IFERROR(SUMPRODUCT((Tableau2[Code barre]=W174)*(Tableau2[Box]=Listes!$C$11)*(Tableau2[Comp]=Listes!$A$4)*Tableau2[Sorties]),"")</f>
        <v>0</v>
      </c>
      <c r="Y174" s="3">
        <f>+Y112</f>
        <v>0</v>
      </c>
      <c r="Z174" s="41">
        <f>IFERROR(SUMPRODUCT((Tableau2[Code barre]=Y174)*(Tableau2[Box]=Listes!$C$12)*(Tableau2[Comp]=Listes!$A$4)*Tableau2[Sorties]),"")</f>
        <v>0</v>
      </c>
      <c r="AA174" s="3">
        <f>+AA112</f>
        <v>0</v>
      </c>
      <c r="AB174" s="41">
        <f>IFERROR(SUMPRODUCT((Tableau2[Code barre]=AA174)*(Tableau2[Box]=Listes!$C$13)*(Tableau2[Comp]=Listes!$A$4)*Tableau2[Sorties]),"")</f>
        <v>0</v>
      </c>
      <c r="AC174" s="3">
        <f>+AC112</f>
        <v>0</v>
      </c>
      <c r="AD174" s="41">
        <f>IFERROR(SUMPRODUCT((Tableau2[Code barre]=AC174)*(Tableau2[Box]=Listes!$C$14)*(Tableau2[Comp]=Listes!$A$4)*Tableau2[Sorties]),"")</f>
        <v>0</v>
      </c>
    </row>
    <row r="175" spans="1:30" ht="14.4" customHeight="1" x14ac:dyDescent="0.3">
      <c r="A175" s="68"/>
      <c r="B175" s="61"/>
      <c r="C175" s="3">
        <f>+C113</f>
        <v>0</v>
      </c>
      <c r="D175" s="3">
        <f>IFERROR(SUMPRODUCT((Tableau2[Code barre]=C175)*(Tableau2[Box]=Listes!$C$1)*(Tableau2[Comp]=Listes!$A$4)*Tableau2[Sorties]),"")</f>
        <v>0</v>
      </c>
      <c r="E175" s="3">
        <f>+E113</f>
        <v>0</v>
      </c>
      <c r="F175" s="3">
        <f>IFERROR(SUMPRODUCT((Tableau2[Code barre]=E175)*(Tableau2[Box]=Listes!$C$2)*(Tableau2[Comp]=Listes!$A$4)*Tableau2[Sorties]),"")</f>
        <v>0</v>
      </c>
      <c r="G175" s="3" t="str">
        <f>+G113</f>
        <v>40 17 954 0944</v>
      </c>
      <c r="H175" s="3">
        <f>IFERROR(SUMPRODUCT((Tableau2[Code barre]=G175)*(Tableau2[Box]=Listes!$C$3)*(Tableau2[Comp]=Listes!$A$4)*Tableau2[Sorties]),"")</f>
        <v>0</v>
      </c>
      <c r="I175" s="3">
        <f>+I113</f>
        <v>0</v>
      </c>
      <c r="J175" s="3">
        <f>IFERROR(SUMPRODUCT((Tableau2[Code barre]=I175)*(Tableau2[Box]=Listes!$C$4)*(Tableau2[Comp]=Listes!$A$4)*Tableau2[Sorties]),"")</f>
        <v>0</v>
      </c>
      <c r="K175" s="3" t="str">
        <f>+K113</f>
        <v>40 28 871 0449</v>
      </c>
      <c r="L175" s="3">
        <f>IFERROR(SUMPRODUCT((Tableau2[Code barre]=K175)*(Tableau2[Box]=Listes!$C$5)*(Tableau2[Comp]=Listes!$A$4)*Tableau2[Sorties]),"")</f>
        <v>0</v>
      </c>
      <c r="M175" s="3" t="str">
        <f>+M113</f>
        <v>40 28 959 0632</v>
      </c>
      <c r="N175" s="3">
        <f>IFERROR(SUMPRODUCT((Tableau2[Code barre]=M175)*(Tableau2[Box]=Listes!$C$6)*(Tableau2[Comp]=Listes!$A$4)*Tableau2[Sorties]),"")</f>
        <v>0</v>
      </c>
      <c r="O175" s="3">
        <f>+O113</f>
        <v>0</v>
      </c>
      <c r="P175" s="3">
        <f>IFERROR(SUMPRODUCT((Tableau2[Code barre]=O175)*(Tableau2[Box]=Listes!$C$7)*(Tableau2[Comp]=Listes!$A$4)*Tableau2[Sorties]),"")</f>
        <v>0</v>
      </c>
      <c r="Q175" s="3">
        <f>+Q113</f>
        <v>0</v>
      </c>
      <c r="R175" s="41">
        <f>IFERROR(SUMPRODUCT((Tableau2[Code barre]=Q175)*(Tableau2[Box]=Listes!$C$8)*(Tableau2[Comp]=Listes!$A$4)*Tableau2[Sorties]),"")</f>
        <v>0</v>
      </c>
      <c r="S175" s="3">
        <f>+S113</f>
        <v>0</v>
      </c>
      <c r="T175" s="41">
        <f>IFERROR(SUMPRODUCT((Tableau2[Code barre]=S175)*(Tableau2[Box]=Listes!$C$9)*(Tableau2[Comp]=Listes!$A$4)*Tableau2[Sorties]),"")</f>
        <v>0</v>
      </c>
      <c r="U175" s="3">
        <f>+U113</f>
        <v>0</v>
      </c>
      <c r="V175" s="41">
        <f>IFERROR(SUMPRODUCT((Tableau2[Code barre]=U175)*(Tableau2[Box]=Listes!$C$10)*(Tableau2[Comp]=Listes!$A$4)*Tableau2[Sorties]),"")</f>
        <v>0</v>
      </c>
      <c r="W175" s="3">
        <f>+W113</f>
        <v>0</v>
      </c>
      <c r="X175" s="41">
        <f>IFERROR(SUMPRODUCT((Tableau2[Code barre]=W175)*(Tableau2[Box]=Listes!$C$11)*(Tableau2[Comp]=Listes!$A$4)*Tableau2[Sorties]),"")</f>
        <v>0</v>
      </c>
      <c r="Y175" s="3">
        <f>+Y113</f>
        <v>0</v>
      </c>
      <c r="Z175" s="41">
        <f>IFERROR(SUMPRODUCT((Tableau2[Code barre]=Y175)*(Tableau2[Box]=Listes!$C$12)*(Tableau2[Comp]=Listes!$A$4)*Tableau2[Sorties]),"")</f>
        <v>0</v>
      </c>
      <c r="AA175" s="3">
        <f>+AA113</f>
        <v>0</v>
      </c>
      <c r="AB175" s="41">
        <f>IFERROR(SUMPRODUCT((Tableau2[Code barre]=AA175)*(Tableau2[Box]=Listes!$C$13)*(Tableau2[Comp]=Listes!$A$4)*Tableau2[Sorties]),"")</f>
        <v>0</v>
      </c>
      <c r="AC175" s="3">
        <f>+AC113</f>
        <v>0</v>
      </c>
      <c r="AD175" s="41">
        <f>IFERROR(SUMPRODUCT((Tableau2[Code barre]=AC175)*(Tableau2[Box]=Listes!$C$14)*(Tableau2[Comp]=Listes!$A$4)*Tableau2[Sorties]),"")</f>
        <v>0</v>
      </c>
    </row>
    <row r="176" spans="1:30" ht="14.4" customHeight="1" x14ac:dyDescent="0.3">
      <c r="A176" s="68"/>
      <c r="B176" s="61"/>
      <c r="C176" s="3">
        <f>+C114</f>
        <v>0</v>
      </c>
      <c r="D176" s="3">
        <f>IFERROR(SUMPRODUCT((Tableau2[Code barre]=C176)*(Tableau2[Box]=Listes!$C$1)*(Tableau2[Comp]=Listes!$A$4)*Tableau2[Sorties]),"")</f>
        <v>0</v>
      </c>
      <c r="E176" s="3">
        <f>+E114</f>
        <v>0</v>
      </c>
      <c r="F176" s="3">
        <f>IFERROR(SUMPRODUCT((Tableau2[Code barre]=E176)*(Tableau2[Box]=Listes!$C$2)*(Tableau2[Comp]=Listes!$A$4)*Tableau2[Sorties]),"")</f>
        <v>0</v>
      </c>
      <c r="G176" s="3" t="str">
        <f>+G114</f>
        <v>40 17 848 0296</v>
      </c>
      <c r="H176" s="3">
        <f>IFERROR(SUMPRODUCT((Tableau2[Code barre]=G176)*(Tableau2[Box]=Listes!$C$3)*(Tableau2[Comp]=Listes!$A$4)*Tableau2[Sorties]),"")</f>
        <v>0</v>
      </c>
      <c r="I176" s="3">
        <f>+I114</f>
        <v>0</v>
      </c>
      <c r="J176" s="3">
        <f>IFERROR(SUMPRODUCT((Tableau2[Code barre]=I176)*(Tableau2[Box]=Listes!$C$4)*(Tableau2[Comp]=Listes!$A$4)*Tableau2[Sorties]),"")</f>
        <v>0</v>
      </c>
      <c r="K176" s="3" t="str">
        <f>+K114</f>
        <v>40 28 954 2070</v>
      </c>
      <c r="L176" s="3">
        <f>IFERROR(SUMPRODUCT((Tableau2[Code barre]=K176)*(Tableau2[Box]=Listes!$C$5)*(Tableau2[Comp]=Listes!$A$4)*Tableau2[Sorties]),"")</f>
        <v>0</v>
      </c>
      <c r="M176" s="3" t="str">
        <f>+M114</f>
        <v>40 28 849 0373</v>
      </c>
      <c r="N176" s="3">
        <f>IFERROR(SUMPRODUCT((Tableau2[Code barre]=M176)*(Tableau2[Box]=Listes!$C$6)*(Tableau2[Comp]=Listes!$A$4)*Tableau2[Sorties]),"")</f>
        <v>0</v>
      </c>
      <c r="O176" s="3">
        <f>+O114</f>
        <v>0</v>
      </c>
      <c r="P176" s="3">
        <f>IFERROR(SUMPRODUCT((Tableau2[Code barre]=O176)*(Tableau2[Box]=Listes!$C$7)*(Tableau2[Comp]=Listes!$A$4)*Tableau2[Sorties]),"")</f>
        <v>0</v>
      </c>
      <c r="Q176" s="3">
        <f>+Q114</f>
        <v>0</v>
      </c>
      <c r="R176" s="41">
        <f>IFERROR(SUMPRODUCT((Tableau2[Code barre]=Q176)*(Tableau2[Box]=Listes!$C$8)*(Tableau2[Comp]=Listes!$A$4)*Tableau2[Sorties]),"")</f>
        <v>0</v>
      </c>
      <c r="S176" s="3">
        <f>+S114</f>
        <v>0</v>
      </c>
      <c r="T176" s="41">
        <f>IFERROR(SUMPRODUCT((Tableau2[Code barre]=S176)*(Tableau2[Box]=Listes!$C$9)*(Tableau2[Comp]=Listes!$A$4)*Tableau2[Sorties]),"")</f>
        <v>0</v>
      </c>
      <c r="U176" s="3">
        <f>+U114</f>
        <v>0</v>
      </c>
      <c r="V176" s="41">
        <f>IFERROR(SUMPRODUCT((Tableau2[Code barre]=U176)*(Tableau2[Box]=Listes!$C$10)*(Tableau2[Comp]=Listes!$A$4)*Tableau2[Sorties]),"")</f>
        <v>0</v>
      </c>
      <c r="W176" s="3">
        <f>+W114</f>
        <v>0</v>
      </c>
      <c r="X176" s="41">
        <f>IFERROR(SUMPRODUCT((Tableau2[Code barre]=W176)*(Tableau2[Box]=Listes!$C$11)*(Tableau2[Comp]=Listes!$A$4)*Tableau2[Sorties]),"")</f>
        <v>0</v>
      </c>
      <c r="Y176" s="3">
        <f>+Y114</f>
        <v>0</v>
      </c>
      <c r="Z176" s="41">
        <f>IFERROR(SUMPRODUCT((Tableau2[Code barre]=Y176)*(Tableau2[Box]=Listes!$C$12)*(Tableau2[Comp]=Listes!$A$4)*Tableau2[Sorties]),"")</f>
        <v>0</v>
      </c>
      <c r="AA176" s="3">
        <f>+AA114</f>
        <v>0</v>
      </c>
      <c r="AB176" s="41">
        <f>IFERROR(SUMPRODUCT((Tableau2[Code barre]=AA176)*(Tableau2[Box]=Listes!$C$13)*(Tableau2[Comp]=Listes!$A$4)*Tableau2[Sorties]),"")</f>
        <v>0</v>
      </c>
      <c r="AC176" s="3">
        <f>+AC114</f>
        <v>0</v>
      </c>
      <c r="AD176" s="41">
        <f>IFERROR(SUMPRODUCT((Tableau2[Code barre]=AC176)*(Tableau2[Box]=Listes!$C$14)*(Tableau2[Comp]=Listes!$A$4)*Tableau2[Sorties]),"")</f>
        <v>0</v>
      </c>
    </row>
    <row r="177" spans="1:30" ht="14.4" customHeight="1" x14ac:dyDescent="0.3">
      <c r="A177" s="68"/>
      <c r="B177" s="61"/>
      <c r="C177" s="3">
        <f>+C115</f>
        <v>0</v>
      </c>
      <c r="D177" s="3">
        <f>IFERROR(SUMPRODUCT((Tableau2[Code barre]=C177)*(Tableau2[Box]=Listes!$C$1)*(Tableau2[Comp]=Listes!$A$4)*Tableau2[Sorties]),"")</f>
        <v>0</v>
      </c>
      <c r="E177" s="3">
        <f>+E115</f>
        <v>0</v>
      </c>
      <c r="F177" s="3">
        <f>IFERROR(SUMPRODUCT((Tableau2[Code barre]=E177)*(Tableau2[Box]=Listes!$C$2)*(Tableau2[Comp]=Listes!$A$4)*Tableau2[Sorties]),"")</f>
        <v>0</v>
      </c>
      <c r="G177" s="3">
        <f>+G115</f>
        <v>0</v>
      </c>
      <c r="H177" s="3">
        <f>IFERROR(SUMPRODUCT((Tableau2[Code barre]=G177)*(Tableau2[Box]=Listes!$C$3)*(Tableau2[Comp]=Listes!$A$4)*Tableau2[Sorties]),"")</f>
        <v>0</v>
      </c>
      <c r="I177" s="3">
        <f>+I115</f>
        <v>0</v>
      </c>
      <c r="J177" s="3">
        <f>IFERROR(SUMPRODUCT((Tableau2[Code barre]=I177)*(Tableau2[Box]=Listes!$C$4)*(Tableau2[Comp]=Listes!$A$4)*Tableau2[Sorties]),"")</f>
        <v>0</v>
      </c>
      <c r="K177" s="3" t="str">
        <f>+K115</f>
        <v>40 28 959 0698</v>
      </c>
      <c r="L177" s="3">
        <f>IFERROR(SUMPRODUCT((Tableau2[Code barre]=K177)*(Tableau2[Box]=Listes!$C$5)*(Tableau2[Comp]=Listes!$A$4)*Tableau2[Sorties]),"")</f>
        <v>0</v>
      </c>
      <c r="M177" s="3" t="str">
        <f>+M115</f>
        <v>40 28 150 0426</v>
      </c>
      <c r="N177" s="3">
        <f>IFERROR(SUMPRODUCT((Tableau2[Code barre]=M177)*(Tableau2[Box]=Listes!$C$6)*(Tableau2[Comp]=Listes!$A$4)*Tableau2[Sorties]),"")</f>
        <v>0</v>
      </c>
      <c r="O177" s="3">
        <f>+O115</f>
        <v>0</v>
      </c>
      <c r="P177" s="3">
        <f>IFERROR(SUMPRODUCT((Tableau2[Code barre]=O177)*(Tableau2[Box]=Listes!$C$7)*(Tableau2[Comp]=Listes!$A$4)*Tableau2[Sorties]),"")</f>
        <v>0</v>
      </c>
      <c r="Q177" s="3">
        <f>+Q115</f>
        <v>0</v>
      </c>
      <c r="R177" s="41">
        <f>IFERROR(SUMPRODUCT((Tableau2[Code barre]=Q177)*(Tableau2[Box]=Listes!$C$8)*(Tableau2[Comp]=Listes!$A$4)*Tableau2[Sorties]),"")</f>
        <v>0</v>
      </c>
      <c r="S177" s="3">
        <f>+S115</f>
        <v>0</v>
      </c>
      <c r="T177" s="41">
        <f>IFERROR(SUMPRODUCT((Tableau2[Code barre]=S177)*(Tableau2[Box]=Listes!$C$9)*(Tableau2[Comp]=Listes!$A$4)*Tableau2[Sorties]),"")</f>
        <v>0</v>
      </c>
      <c r="U177" s="3">
        <f>+U115</f>
        <v>0</v>
      </c>
      <c r="V177" s="41">
        <f>IFERROR(SUMPRODUCT((Tableau2[Code barre]=U177)*(Tableau2[Box]=Listes!$C$10)*(Tableau2[Comp]=Listes!$A$4)*Tableau2[Sorties]),"")</f>
        <v>0</v>
      </c>
      <c r="W177" s="3">
        <f>+W115</f>
        <v>0</v>
      </c>
      <c r="X177" s="41">
        <f>IFERROR(SUMPRODUCT((Tableau2[Code barre]=W177)*(Tableau2[Box]=Listes!$C$11)*(Tableau2[Comp]=Listes!$A$4)*Tableau2[Sorties]),"")</f>
        <v>0</v>
      </c>
      <c r="Y177" s="3">
        <f>+Y115</f>
        <v>0</v>
      </c>
      <c r="Z177" s="41">
        <f>IFERROR(SUMPRODUCT((Tableau2[Code barre]=Y177)*(Tableau2[Box]=Listes!$C$12)*(Tableau2[Comp]=Listes!$A$4)*Tableau2[Sorties]),"")</f>
        <v>0</v>
      </c>
      <c r="AA177" s="3">
        <f>+AA115</f>
        <v>0</v>
      </c>
      <c r="AB177" s="41">
        <f>IFERROR(SUMPRODUCT((Tableau2[Code barre]=AA177)*(Tableau2[Box]=Listes!$C$13)*(Tableau2[Comp]=Listes!$A$4)*Tableau2[Sorties]),"")</f>
        <v>0</v>
      </c>
      <c r="AC177" s="3">
        <f>+AC115</f>
        <v>0</v>
      </c>
      <c r="AD177" s="41">
        <f>IFERROR(SUMPRODUCT((Tableau2[Code barre]=AC177)*(Tableau2[Box]=Listes!$C$14)*(Tableau2[Comp]=Listes!$A$4)*Tableau2[Sorties]),"")</f>
        <v>0</v>
      </c>
    </row>
    <row r="178" spans="1:30" ht="14.4" customHeight="1" x14ac:dyDescent="0.3">
      <c r="A178" s="68"/>
      <c r="B178" s="61"/>
      <c r="C178" s="3">
        <f>+C116</f>
        <v>0</v>
      </c>
      <c r="D178" s="3">
        <f>IFERROR(SUMPRODUCT((Tableau2[Code barre]=C178)*(Tableau2[Box]=Listes!$C$1)*(Tableau2[Comp]=Listes!$A$4)*Tableau2[Sorties]),"")</f>
        <v>0</v>
      </c>
      <c r="E178" s="3">
        <f>+E116</f>
        <v>0</v>
      </c>
      <c r="F178" s="3">
        <f>IFERROR(SUMPRODUCT((Tableau2[Code barre]=E178)*(Tableau2[Box]=Listes!$C$2)*(Tableau2[Comp]=Listes!$A$4)*Tableau2[Sorties]),"")</f>
        <v>0</v>
      </c>
      <c r="G178" s="3">
        <f>+G116</f>
        <v>0</v>
      </c>
      <c r="H178" s="3">
        <f>IFERROR(SUMPRODUCT((Tableau2[Code barre]=G178)*(Tableau2[Box]=Listes!$C$3)*(Tableau2[Comp]=Listes!$A$4)*Tableau2[Sorties]),"")</f>
        <v>0</v>
      </c>
      <c r="I178" s="3">
        <f>+I116</f>
        <v>0</v>
      </c>
      <c r="J178" s="3">
        <f>IFERROR(SUMPRODUCT((Tableau2[Code barre]=I178)*(Tableau2[Box]=Listes!$C$4)*(Tableau2[Comp]=Listes!$A$4)*Tableau2[Sorties]),"")</f>
        <v>0</v>
      </c>
      <c r="K178" s="3" t="str">
        <f>+K116</f>
        <v>40 28 954 3292</v>
      </c>
      <c r="L178" s="3">
        <f>IFERROR(SUMPRODUCT((Tableau2[Code barre]=K178)*(Tableau2[Box]=Listes!$C$5)*(Tableau2[Comp]=Listes!$A$4)*Tableau2[Sorties]),"")</f>
        <v>0</v>
      </c>
      <c r="M178" s="3" t="str">
        <f>+M116</f>
        <v>40 28 954 3222</v>
      </c>
      <c r="N178" s="3">
        <f>IFERROR(SUMPRODUCT((Tableau2[Code barre]=M178)*(Tableau2[Box]=Listes!$C$6)*(Tableau2[Comp]=Listes!$A$4)*Tableau2[Sorties]),"")</f>
        <v>0</v>
      </c>
      <c r="O178" s="3">
        <f>+O116</f>
        <v>0</v>
      </c>
      <c r="P178" s="3">
        <f>IFERROR(SUMPRODUCT((Tableau2[Code barre]=O178)*(Tableau2[Box]=Listes!$C$7)*(Tableau2[Comp]=Listes!$A$4)*Tableau2[Sorties]),"")</f>
        <v>0</v>
      </c>
      <c r="Q178" s="3">
        <f>+Q116</f>
        <v>0</v>
      </c>
      <c r="R178" s="41">
        <f>IFERROR(SUMPRODUCT((Tableau2[Code barre]=Q178)*(Tableau2[Box]=Listes!$C$8)*(Tableau2[Comp]=Listes!$A$4)*Tableau2[Sorties]),"")</f>
        <v>0</v>
      </c>
      <c r="S178" s="3">
        <f>+S116</f>
        <v>0</v>
      </c>
      <c r="T178" s="41">
        <f>IFERROR(SUMPRODUCT((Tableau2[Code barre]=S178)*(Tableau2[Box]=Listes!$C$9)*(Tableau2[Comp]=Listes!$A$4)*Tableau2[Sorties]),"")</f>
        <v>0</v>
      </c>
      <c r="U178" s="3">
        <f>+U116</f>
        <v>0</v>
      </c>
      <c r="V178" s="41">
        <f>IFERROR(SUMPRODUCT((Tableau2[Code barre]=U178)*(Tableau2[Box]=Listes!$C$10)*(Tableau2[Comp]=Listes!$A$4)*Tableau2[Sorties]),"")</f>
        <v>0</v>
      </c>
      <c r="W178" s="3">
        <f>+W116</f>
        <v>0</v>
      </c>
      <c r="X178" s="41">
        <f>IFERROR(SUMPRODUCT((Tableau2[Code barre]=W178)*(Tableau2[Box]=Listes!$C$11)*(Tableau2[Comp]=Listes!$A$4)*Tableau2[Sorties]),"")</f>
        <v>0</v>
      </c>
      <c r="Y178" s="3">
        <f>+Y116</f>
        <v>0</v>
      </c>
      <c r="Z178" s="41">
        <f>IFERROR(SUMPRODUCT((Tableau2[Code barre]=Y178)*(Tableau2[Box]=Listes!$C$12)*(Tableau2[Comp]=Listes!$A$4)*Tableau2[Sorties]),"")</f>
        <v>0</v>
      </c>
      <c r="AA178" s="3">
        <f>+AA116</f>
        <v>0</v>
      </c>
      <c r="AB178" s="41">
        <f>IFERROR(SUMPRODUCT((Tableau2[Code barre]=AA178)*(Tableau2[Box]=Listes!$C$13)*(Tableau2[Comp]=Listes!$A$4)*Tableau2[Sorties]),"")</f>
        <v>0</v>
      </c>
      <c r="AC178" s="3">
        <f>+AC116</f>
        <v>0</v>
      </c>
      <c r="AD178" s="41">
        <f>IFERROR(SUMPRODUCT((Tableau2[Code barre]=AC178)*(Tableau2[Box]=Listes!$C$14)*(Tableau2[Comp]=Listes!$A$4)*Tableau2[Sorties]),"")</f>
        <v>0</v>
      </c>
    </row>
    <row r="179" spans="1:30" ht="14.4" customHeight="1" x14ac:dyDescent="0.3">
      <c r="A179" s="68"/>
      <c r="B179" s="61"/>
      <c r="C179" s="3">
        <f>+C117</f>
        <v>0</v>
      </c>
      <c r="D179" s="3">
        <f>IFERROR(SUMPRODUCT((Tableau2[Code barre]=C179)*(Tableau2[Box]=Listes!$C$1)*(Tableau2[Comp]=Listes!$A$4)*Tableau2[Sorties]),"")</f>
        <v>0</v>
      </c>
      <c r="E179" s="3">
        <f>+E117</f>
        <v>0</v>
      </c>
      <c r="F179" s="3">
        <f>IFERROR(SUMPRODUCT((Tableau2[Code barre]=E179)*(Tableau2[Box]=Listes!$C$2)*(Tableau2[Comp]=Listes!$A$4)*Tableau2[Sorties]),"")</f>
        <v>0</v>
      </c>
      <c r="G179" s="3">
        <f>+G117</f>
        <v>0</v>
      </c>
      <c r="H179" s="3">
        <f>IFERROR(SUMPRODUCT((Tableau2[Code barre]=G179)*(Tableau2[Box]=Listes!$C$3)*(Tableau2[Comp]=Listes!$A$4)*Tableau2[Sorties]),"")</f>
        <v>0</v>
      </c>
      <c r="I179" s="3">
        <f>+I117</f>
        <v>0</v>
      </c>
      <c r="J179" s="3">
        <f>IFERROR(SUMPRODUCT((Tableau2[Code barre]=I179)*(Tableau2[Box]=Listes!$C$4)*(Tableau2[Comp]=Listes!$A$4)*Tableau2[Sorties]),"")</f>
        <v>0</v>
      </c>
      <c r="K179" s="3" t="str">
        <f>+K117</f>
        <v>40 28 954 3416</v>
      </c>
      <c r="L179" s="3">
        <f>IFERROR(SUMPRODUCT((Tableau2[Code barre]=K179)*(Tableau2[Box]=Listes!$C$5)*(Tableau2[Comp]=Listes!$A$4)*Tableau2[Sorties]),"")</f>
        <v>0</v>
      </c>
      <c r="M179" s="3" t="str">
        <f>+M117</f>
        <v>40 28 846 0108</v>
      </c>
      <c r="N179" s="3">
        <f>IFERROR(SUMPRODUCT((Tableau2[Code barre]=M179)*(Tableau2[Box]=Listes!$C$6)*(Tableau2[Comp]=Listes!$A$4)*Tableau2[Sorties]),"")</f>
        <v>0</v>
      </c>
      <c r="O179" s="3">
        <f>+O117</f>
        <v>0</v>
      </c>
      <c r="P179" s="3">
        <f>IFERROR(SUMPRODUCT((Tableau2[Code barre]=O179)*(Tableau2[Box]=Listes!$C$7)*(Tableau2[Comp]=Listes!$A$4)*Tableau2[Sorties]),"")</f>
        <v>0</v>
      </c>
      <c r="Q179" s="3">
        <f>+Q117</f>
        <v>0</v>
      </c>
      <c r="R179" s="41">
        <f>IFERROR(SUMPRODUCT((Tableau2[Code barre]=Q179)*(Tableau2[Box]=Listes!$C$8)*(Tableau2[Comp]=Listes!$A$4)*Tableau2[Sorties]),"")</f>
        <v>0</v>
      </c>
      <c r="S179" s="3">
        <f>+S117</f>
        <v>0</v>
      </c>
      <c r="T179" s="41">
        <f>IFERROR(SUMPRODUCT((Tableau2[Code barre]=S179)*(Tableau2[Box]=Listes!$C$9)*(Tableau2[Comp]=Listes!$A$4)*Tableau2[Sorties]),"")</f>
        <v>0</v>
      </c>
      <c r="U179" s="3">
        <f>+U117</f>
        <v>0</v>
      </c>
      <c r="V179" s="41">
        <f>IFERROR(SUMPRODUCT((Tableau2[Code barre]=U179)*(Tableau2[Box]=Listes!$C$10)*(Tableau2[Comp]=Listes!$A$4)*Tableau2[Sorties]),"")</f>
        <v>0</v>
      </c>
      <c r="W179" s="3">
        <f>+W117</f>
        <v>0</v>
      </c>
      <c r="X179" s="41">
        <f>IFERROR(SUMPRODUCT((Tableau2[Code barre]=W179)*(Tableau2[Box]=Listes!$C$11)*(Tableau2[Comp]=Listes!$A$4)*Tableau2[Sorties]),"")</f>
        <v>0</v>
      </c>
      <c r="Y179" s="3">
        <f>+Y117</f>
        <v>0</v>
      </c>
      <c r="Z179" s="41">
        <f>IFERROR(SUMPRODUCT((Tableau2[Code barre]=Y179)*(Tableau2[Box]=Listes!$C$12)*(Tableau2[Comp]=Listes!$A$4)*Tableau2[Sorties]),"")</f>
        <v>0</v>
      </c>
      <c r="AA179" s="3">
        <f>+AA117</f>
        <v>0</v>
      </c>
      <c r="AB179" s="41">
        <f>IFERROR(SUMPRODUCT((Tableau2[Code barre]=AA179)*(Tableau2[Box]=Listes!$C$13)*(Tableau2[Comp]=Listes!$A$4)*Tableau2[Sorties]),"")</f>
        <v>0</v>
      </c>
      <c r="AC179" s="3">
        <f>+AC117</f>
        <v>0</v>
      </c>
      <c r="AD179" s="41">
        <f>IFERROR(SUMPRODUCT((Tableau2[Code barre]=AC179)*(Tableau2[Box]=Listes!$C$14)*(Tableau2[Comp]=Listes!$A$4)*Tableau2[Sorties]),"")</f>
        <v>0</v>
      </c>
    </row>
    <row r="180" spans="1:30" ht="14.4" customHeight="1" x14ac:dyDescent="0.3">
      <c r="A180" s="68"/>
      <c r="B180" s="61"/>
      <c r="C180" s="3">
        <f>+C118</f>
        <v>0</v>
      </c>
      <c r="D180" s="3">
        <f>IFERROR(SUMPRODUCT((Tableau2[Code barre]=C180)*(Tableau2[Box]=Listes!$C$1)*(Tableau2[Comp]=Listes!$A$4)*Tableau2[Sorties]),"")</f>
        <v>0</v>
      </c>
      <c r="E180" s="3">
        <f>+E118</f>
        <v>0</v>
      </c>
      <c r="F180" s="3">
        <f>IFERROR(SUMPRODUCT((Tableau2[Code barre]=E180)*(Tableau2[Box]=Listes!$C$2)*(Tableau2[Comp]=Listes!$A$4)*Tableau2[Sorties]),"")</f>
        <v>0</v>
      </c>
      <c r="G180" s="3">
        <f>+G118</f>
        <v>0</v>
      </c>
      <c r="H180" s="3">
        <f>IFERROR(SUMPRODUCT((Tableau2[Code barre]=G180)*(Tableau2[Box]=Listes!$C$3)*(Tableau2[Comp]=Listes!$A$4)*Tableau2[Sorties]),"")</f>
        <v>0</v>
      </c>
      <c r="I180" s="3">
        <f>+I118</f>
        <v>0</v>
      </c>
      <c r="J180" s="3">
        <f>IFERROR(SUMPRODUCT((Tableau2[Code barre]=I180)*(Tableau2[Box]=Listes!$C$4)*(Tableau2[Comp]=Listes!$A$4)*Tableau2[Sorties]),"")</f>
        <v>0</v>
      </c>
      <c r="K180" s="3" t="str">
        <f>+K118</f>
        <v>40 28 013 0129</v>
      </c>
      <c r="L180" s="3">
        <f>IFERROR(SUMPRODUCT((Tableau2[Code barre]=K180)*(Tableau2[Box]=Listes!$C$5)*(Tableau2[Comp]=Listes!$A$4)*Tableau2[Sorties]),"")</f>
        <v>0</v>
      </c>
      <c r="M180" s="3" t="str">
        <f>+M118</f>
        <v>40 28 849 0355</v>
      </c>
      <c r="N180" s="3">
        <f>IFERROR(SUMPRODUCT((Tableau2[Code barre]=M180)*(Tableau2[Box]=Listes!$C$6)*(Tableau2[Comp]=Listes!$A$4)*Tableau2[Sorties]),"")</f>
        <v>0</v>
      </c>
      <c r="O180" s="3">
        <f>+O118</f>
        <v>0</v>
      </c>
      <c r="P180" s="3">
        <f>IFERROR(SUMPRODUCT((Tableau2[Code barre]=O180)*(Tableau2[Box]=Listes!$C$7)*(Tableau2[Comp]=Listes!$A$4)*Tableau2[Sorties]),"")</f>
        <v>0</v>
      </c>
      <c r="Q180" s="3">
        <f>+Q118</f>
        <v>0</v>
      </c>
      <c r="R180" s="41">
        <f>IFERROR(SUMPRODUCT((Tableau2[Code barre]=Q180)*(Tableau2[Box]=Listes!$C$8)*(Tableau2[Comp]=Listes!$A$4)*Tableau2[Sorties]),"")</f>
        <v>0</v>
      </c>
      <c r="S180" s="3">
        <f>+S118</f>
        <v>0</v>
      </c>
      <c r="T180" s="41">
        <f>IFERROR(SUMPRODUCT((Tableau2[Code barre]=S180)*(Tableau2[Box]=Listes!$C$9)*(Tableau2[Comp]=Listes!$A$4)*Tableau2[Sorties]),"")</f>
        <v>0</v>
      </c>
      <c r="U180" s="3">
        <f>+U118</f>
        <v>0</v>
      </c>
      <c r="V180" s="41">
        <f>IFERROR(SUMPRODUCT((Tableau2[Code barre]=U180)*(Tableau2[Box]=Listes!$C$10)*(Tableau2[Comp]=Listes!$A$4)*Tableau2[Sorties]),"")</f>
        <v>0</v>
      </c>
      <c r="W180" s="3">
        <f>+W118</f>
        <v>0</v>
      </c>
      <c r="X180" s="41">
        <f>IFERROR(SUMPRODUCT((Tableau2[Code barre]=W180)*(Tableau2[Box]=Listes!$C$11)*(Tableau2[Comp]=Listes!$A$4)*Tableau2[Sorties]),"")</f>
        <v>0</v>
      </c>
      <c r="Y180" s="3">
        <f>+Y118</f>
        <v>0</v>
      </c>
      <c r="Z180" s="41">
        <f>IFERROR(SUMPRODUCT((Tableau2[Code barre]=Y180)*(Tableau2[Box]=Listes!$C$12)*(Tableau2[Comp]=Listes!$A$4)*Tableau2[Sorties]),"")</f>
        <v>0</v>
      </c>
      <c r="AA180" s="3">
        <f>+AA118</f>
        <v>0</v>
      </c>
      <c r="AB180" s="41">
        <f>IFERROR(SUMPRODUCT((Tableau2[Code barre]=AA180)*(Tableau2[Box]=Listes!$C$13)*(Tableau2[Comp]=Listes!$A$4)*Tableau2[Sorties]),"")</f>
        <v>0</v>
      </c>
      <c r="AC180" s="3">
        <f>+AC118</f>
        <v>0</v>
      </c>
      <c r="AD180" s="41">
        <f>IFERROR(SUMPRODUCT((Tableau2[Code barre]=AC180)*(Tableau2[Box]=Listes!$C$14)*(Tableau2[Comp]=Listes!$A$4)*Tableau2[Sorties]),"")</f>
        <v>0</v>
      </c>
    </row>
    <row r="181" spans="1:30" ht="14.4" customHeight="1" x14ac:dyDescent="0.3">
      <c r="A181" s="68"/>
      <c r="B181" s="61"/>
      <c r="C181" s="3">
        <f>+C119</f>
        <v>0</v>
      </c>
      <c r="D181" s="3">
        <f>IFERROR(SUMPRODUCT((Tableau2[Code barre]=C181)*(Tableau2[Box]=Listes!$C$1)*(Tableau2[Comp]=Listes!$A$4)*Tableau2[Sorties]),"")</f>
        <v>0</v>
      </c>
      <c r="E181" s="3">
        <f>+E119</f>
        <v>0</v>
      </c>
      <c r="F181" s="3">
        <f>IFERROR(SUMPRODUCT((Tableau2[Code barre]=E181)*(Tableau2[Box]=Listes!$C$2)*(Tableau2[Comp]=Listes!$A$4)*Tableau2[Sorties]),"")</f>
        <v>0</v>
      </c>
      <c r="G181" s="3">
        <f>+G119</f>
        <v>0</v>
      </c>
      <c r="H181" s="3">
        <f>IFERROR(SUMPRODUCT((Tableau2[Code barre]=G181)*(Tableau2[Box]=Listes!$C$3)*(Tableau2[Comp]=Listes!$A$4)*Tableau2[Sorties]),"")</f>
        <v>0</v>
      </c>
      <c r="I181" s="3">
        <f>+I119</f>
        <v>0</v>
      </c>
      <c r="J181" s="3">
        <f>IFERROR(SUMPRODUCT((Tableau2[Code barre]=I181)*(Tableau2[Box]=Listes!$C$4)*(Tableau2[Comp]=Listes!$A$4)*Tableau2[Sorties]),"")</f>
        <v>0</v>
      </c>
      <c r="K181" s="3" t="str">
        <f>+K119</f>
        <v>40 28 013 0126</v>
      </c>
      <c r="L181" s="3">
        <f>IFERROR(SUMPRODUCT((Tableau2[Code barre]=K181)*(Tableau2[Box]=Listes!$C$5)*(Tableau2[Comp]=Listes!$A$4)*Tableau2[Sorties]),"")</f>
        <v>0</v>
      </c>
      <c r="M181" s="3" t="str">
        <f>+M119</f>
        <v>40 28 857 0313</v>
      </c>
      <c r="N181" s="3">
        <f>IFERROR(SUMPRODUCT((Tableau2[Code barre]=M181)*(Tableau2[Box]=Listes!$C$6)*(Tableau2[Comp]=Listes!$A$4)*Tableau2[Sorties]),"")</f>
        <v>0</v>
      </c>
      <c r="O181" s="3">
        <f>+O119</f>
        <v>0</v>
      </c>
      <c r="P181" s="3">
        <f>IFERROR(SUMPRODUCT((Tableau2[Code barre]=O181)*(Tableau2[Box]=Listes!$C$7)*(Tableau2[Comp]=Listes!$A$4)*Tableau2[Sorties]),"")</f>
        <v>0</v>
      </c>
      <c r="Q181" s="3">
        <f>+Q119</f>
        <v>0</v>
      </c>
      <c r="R181" s="41">
        <f>IFERROR(SUMPRODUCT((Tableau2[Code barre]=Q181)*(Tableau2[Box]=Listes!$C$8)*(Tableau2[Comp]=Listes!$A$4)*Tableau2[Sorties]),"")</f>
        <v>0</v>
      </c>
      <c r="S181" s="3">
        <f>+S119</f>
        <v>0</v>
      </c>
      <c r="T181" s="41">
        <f>IFERROR(SUMPRODUCT((Tableau2[Code barre]=S181)*(Tableau2[Box]=Listes!$C$9)*(Tableau2[Comp]=Listes!$A$4)*Tableau2[Sorties]),"")</f>
        <v>0</v>
      </c>
      <c r="U181" s="3">
        <f>+U119</f>
        <v>0</v>
      </c>
      <c r="V181" s="41">
        <f>IFERROR(SUMPRODUCT((Tableau2[Code barre]=U181)*(Tableau2[Box]=Listes!$C$10)*(Tableau2[Comp]=Listes!$A$4)*Tableau2[Sorties]),"")</f>
        <v>0</v>
      </c>
      <c r="W181" s="3">
        <f>+W119</f>
        <v>0</v>
      </c>
      <c r="X181" s="41">
        <f>IFERROR(SUMPRODUCT((Tableau2[Code barre]=W181)*(Tableau2[Box]=Listes!$C$11)*(Tableau2[Comp]=Listes!$A$4)*Tableau2[Sorties]),"")</f>
        <v>0</v>
      </c>
      <c r="Y181" s="3">
        <f>+Y119</f>
        <v>0</v>
      </c>
      <c r="Z181" s="41">
        <f>IFERROR(SUMPRODUCT((Tableau2[Code barre]=Y181)*(Tableau2[Box]=Listes!$C$12)*(Tableau2[Comp]=Listes!$A$4)*Tableau2[Sorties]),"")</f>
        <v>0</v>
      </c>
      <c r="AA181" s="3">
        <f>+AA119</f>
        <v>0</v>
      </c>
      <c r="AB181" s="41">
        <f>IFERROR(SUMPRODUCT((Tableau2[Code barre]=AA181)*(Tableau2[Box]=Listes!$C$13)*(Tableau2[Comp]=Listes!$A$4)*Tableau2[Sorties]),"")</f>
        <v>0</v>
      </c>
      <c r="AC181" s="3">
        <f>+AC119</f>
        <v>0</v>
      </c>
      <c r="AD181" s="41">
        <f>IFERROR(SUMPRODUCT((Tableau2[Code barre]=AC181)*(Tableau2[Box]=Listes!$C$14)*(Tableau2[Comp]=Listes!$A$4)*Tableau2[Sorties]),"")</f>
        <v>0</v>
      </c>
    </row>
    <row r="182" spans="1:30" ht="14.4" customHeight="1" x14ac:dyDescent="0.3">
      <c r="A182" s="68"/>
      <c r="B182" s="61"/>
      <c r="C182" s="3">
        <f>+C120</f>
        <v>0</v>
      </c>
      <c r="D182" s="3">
        <f>IFERROR(SUMPRODUCT((Tableau2[Code barre]=C182)*(Tableau2[Box]=Listes!$C$1)*(Tableau2[Comp]=Listes!$A$4)*Tableau2[Sorties]),"")</f>
        <v>0</v>
      </c>
      <c r="E182" s="3">
        <f>+E120</f>
        <v>0</v>
      </c>
      <c r="F182" s="3">
        <f>IFERROR(SUMPRODUCT((Tableau2[Code barre]=E182)*(Tableau2[Box]=Listes!$C$2)*(Tableau2[Comp]=Listes!$A$4)*Tableau2[Sorties]),"")</f>
        <v>0</v>
      </c>
      <c r="G182" s="3">
        <f>+G120</f>
        <v>0</v>
      </c>
      <c r="H182" s="3">
        <f>IFERROR(SUMPRODUCT((Tableau2[Code barre]=G182)*(Tableau2[Box]=Listes!$C$3)*(Tableau2[Comp]=Listes!$A$4)*Tableau2[Sorties]),"")</f>
        <v>0</v>
      </c>
      <c r="I182" s="3">
        <f>+I120</f>
        <v>0</v>
      </c>
      <c r="J182" s="3">
        <f>IFERROR(SUMPRODUCT((Tableau2[Code barre]=I182)*(Tableau2[Box]=Listes!$C$4)*(Tableau2[Comp]=Listes!$A$4)*Tableau2[Sorties]),"")</f>
        <v>0</v>
      </c>
      <c r="K182" s="3" t="str">
        <f>+K120</f>
        <v>40 28 610 1134</v>
      </c>
      <c r="L182" s="3">
        <f>IFERROR(SUMPRODUCT((Tableau2[Code barre]=K182)*(Tableau2[Box]=Listes!$C$5)*(Tableau2[Comp]=Listes!$A$4)*Tableau2[Sorties]),"")</f>
        <v>0</v>
      </c>
      <c r="M182" s="3" t="str">
        <f>+M120</f>
        <v>40 28 857 0312</v>
      </c>
      <c r="N182" s="3">
        <f>IFERROR(SUMPRODUCT((Tableau2[Code barre]=M182)*(Tableau2[Box]=Listes!$C$6)*(Tableau2[Comp]=Listes!$A$4)*Tableau2[Sorties]),"")</f>
        <v>0</v>
      </c>
      <c r="O182" s="3">
        <f>+O120</f>
        <v>0</v>
      </c>
      <c r="P182" s="3">
        <f>IFERROR(SUMPRODUCT((Tableau2[Code barre]=O182)*(Tableau2[Box]=Listes!$C$7)*(Tableau2[Comp]=Listes!$A$4)*Tableau2[Sorties]),"")</f>
        <v>0</v>
      </c>
      <c r="Q182" s="3">
        <f>+Q120</f>
        <v>0</v>
      </c>
      <c r="R182" s="41">
        <f>IFERROR(SUMPRODUCT((Tableau2[Code barre]=Q182)*(Tableau2[Box]=Listes!$C$8)*(Tableau2[Comp]=Listes!$A$4)*Tableau2[Sorties]),"")</f>
        <v>0</v>
      </c>
      <c r="S182" s="3">
        <f>+S120</f>
        <v>0</v>
      </c>
      <c r="T182" s="41">
        <f>IFERROR(SUMPRODUCT((Tableau2[Code barre]=S182)*(Tableau2[Box]=Listes!$C$9)*(Tableau2[Comp]=Listes!$A$4)*Tableau2[Sorties]),"")</f>
        <v>0</v>
      </c>
      <c r="U182" s="3">
        <f>+U120</f>
        <v>0</v>
      </c>
      <c r="V182" s="41">
        <f>IFERROR(SUMPRODUCT((Tableau2[Code barre]=U182)*(Tableau2[Box]=Listes!$C$10)*(Tableau2[Comp]=Listes!$A$4)*Tableau2[Sorties]),"")</f>
        <v>0</v>
      </c>
      <c r="W182" s="3">
        <f>+W120</f>
        <v>0</v>
      </c>
      <c r="X182" s="41">
        <f>IFERROR(SUMPRODUCT((Tableau2[Code barre]=W182)*(Tableau2[Box]=Listes!$C$11)*(Tableau2[Comp]=Listes!$A$4)*Tableau2[Sorties]),"")</f>
        <v>0</v>
      </c>
      <c r="Y182" s="3">
        <f>+Y120</f>
        <v>0</v>
      </c>
      <c r="Z182" s="41">
        <f>IFERROR(SUMPRODUCT((Tableau2[Code barre]=Y182)*(Tableau2[Box]=Listes!$C$12)*(Tableau2[Comp]=Listes!$A$4)*Tableau2[Sorties]),"")</f>
        <v>0</v>
      </c>
      <c r="AA182" s="3">
        <f>+AA120</f>
        <v>0</v>
      </c>
      <c r="AB182" s="41">
        <f>IFERROR(SUMPRODUCT((Tableau2[Code barre]=AA182)*(Tableau2[Box]=Listes!$C$13)*(Tableau2[Comp]=Listes!$A$4)*Tableau2[Sorties]),"")</f>
        <v>0</v>
      </c>
      <c r="AC182" s="3">
        <f>+AC120</f>
        <v>0</v>
      </c>
      <c r="AD182" s="41">
        <f>IFERROR(SUMPRODUCT((Tableau2[Code barre]=AC182)*(Tableau2[Box]=Listes!$C$14)*(Tableau2[Comp]=Listes!$A$4)*Tableau2[Sorties]),"")</f>
        <v>0</v>
      </c>
    </row>
    <row r="183" spans="1:30" ht="14.4" customHeight="1" x14ac:dyDescent="0.3">
      <c r="A183" s="68"/>
      <c r="B183" s="61"/>
      <c r="C183" s="3">
        <f>+C121</f>
        <v>0</v>
      </c>
      <c r="D183" s="3">
        <f>IFERROR(SUMPRODUCT((Tableau2[Code barre]=C183)*(Tableau2[Box]=Listes!$C$1)*(Tableau2[Comp]=Listes!$A$4)*Tableau2[Sorties]),"")</f>
        <v>0</v>
      </c>
      <c r="E183" s="3">
        <f>+E121</f>
        <v>0</v>
      </c>
      <c r="F183" s="3">
        <f>IFERROR(SUMPRODUCT((Tableau2[Code barre]=E183)*(Tableau2[Box]=Listes!$C$2)*(Tableau2[Comp]=Listes!$A$4)*Tableau2[Sorties]),"")</f>
        <v>0</v>
      </c>
      <c r="G183" s="3">
        <f>+G121</f>
        <v>0</v>
      </c>
      <c r="H183" s="3">
        <f>IFERROR(SUMPRODUCT((Tableau2[Code barre]=G183)*(Tableau2[Box]=Listes!$C$3)*(Tableau2[Comp]=Listes!$A$4)*Tableau2[Sorties]),"")</f>
        <v>0</v>
      </c>
      <c r="I183" s="3">
        <f>+I121</f>
        <v>0</v>
      </c>
      <c r="J183" s="3">
        <f>IFERROR(SUMPRODUCT((Tableau2[Code barre]=I183)*(Tableau2[Box]=Listes!$C$4)*(Tableau2[Comp]=Listes!$A$4)*Tableau2[Sorties]),"")</f>
        <v>0</v>
      </c>
      <c r="K183" s="3" t="str">
        <f>+K121</f>
        <v>40 28 931 0050</v>
      </c>
      <c r="L183" s="3">
        <f>IFERROR(SUMPRODUCT((Tableau2[Code barre]=K183)*(Tableau2[Box]=Listes!$C$5)*(Tableau2[Comp]=Listes!$A$4)*Tableau2[Sorties]),"")</f>
        <v>0</v>
      </c>
      <c r="M183" s="3" t="str">
        <f>+M121</f>
        <v>40 28 954 1323</v>
      </c>
      <c r="N183" s="3">
        <f>IFERROR(SUMPRODUCT((Tableau2[Code barre]=M183)*(Tableau2[Box]=Listes!$C$6)*(Tableau2[Comp]=Listes!$A$4)*Tableau2[Sorties]),"")</f>
        <v>0</v>
      </c>
      <c r="O183" s="3">
        <f>+O121</f>
        <v>0</v>
      </c>
      <c r="P183" s="3">
        <f>IFERROR(SUMPRODUCT((Tableau2[Code barre]=O183)*(Tableau2[Box]=Listes!$C$7)*(Tableau2[Comp]=Listes!$A$4)*Tableau2[Sorties]),"")</f>
        <v>0</v>
      </c>
      <c r="Q183" s="3">
        <f>+Q121</f>
        <v>0</v>
      </c>
      <c r="R183" s="41">
        <f>IFERROR(SUMPRODUCT((Tableau2[Code barre]=Q183)*(Tableau2[Box]=Listes!$C$8)*(Tableau2[Comp]=Listes!$A$4)*Tableau2[Sorties]),"")</f>
        <v>0</v>
      </c>
      <c r="S183" s="3">
        <f>+S121</f>
        <v>0</v>
      </c>
      <c r="T183" s="41">
        <f>IFERROR(SUMPRODUCT((Tableau2[Code barre]=S183)*(Tableau2[Box]=Listes!$C$9)*(Tableau2[Comp]=Listes!$A$4)*Tableau2[Sorties]),"")</f>
        <v>0</v>
      </c>
      <c r="U183" s="3">
        <f>+U121</f>
        <v>0</v>
      </c>
      <c r="V183" s="41">
        <f>IFERROR(SUMPRODUCT((Tableau2[Code barre]=U183)*(Tableau2[Box]=Listes!$C$10)*(Tableau2[Comp]=Listes!$A$4)*Tableau2[Sorties]),"")</f>
        <v>0</v>
      </c>
      <c r="W183" s="3">
        <f>+W121</f>
        <v>0</v>
      </c>
      <c r="X183" s="41">
        <f>IFERROR(SUMPRODUCT((Tableau2[Code barre]=W183)*(Tableau2[Box]=Listes!$C$11)*(Tableau2[Comp]=Listes!$A$4)*Tableau2[Sorties]),"")</f>
        <v>0</v>
      </c>
      <c r="Y183" s="3">
        <f>+Y121</f>
        <v>0</v>
      </c>
      <c r="Z183" s="41">
        <f>IFERROR(SUMPRODUCT((Tableau2[Code barre]=Y183)*(Tableau2[Box]=Listes!$C$12)*(Tableau2[Comp]=Listes!$A$4)*Tableau2[Sorties]),"")</f>
        <v>0</v>
      </c>
      <c r="AA183" s="3">
        <f>+AA121</f>
        <v>0</v>
      </c>
      <c r="AB183" s="41">
        <f>IFERROR(SUMPRODUCT((Tableau2[Code barre]=AA183)*(Tableau2[Box]=Listes!$C$13)*(Tableau2[Comp]=Listes!$A$4)*Tableau2[Sorties]),"")</f>
        <v>0</v>
      </c>
      <c r="AC183" s="3">
        <f>+AC121</f>
        <v>0</v>
      </c>
      <c r="AD183" s="41">
        <f>IFERROR(SUMPRODUCT((Tableau2[Code barre]=AC183)*(Tableau2[Box]=Listes!$C$14)*(Tableau2[Comp]=Listes!$A$4)*Tableau2[Sorties]),"")</f>
        <v>0</v>
      </c>
    </row>
    <row r="184" spans="1:30" ht="14.4" customHeight="1" x14ac:dyDescent="0.3">
      <c r="A184" s="68"/>
      <c r="B184" s="61"/>
      <c r="C184" s="3">
        <f>+C122</f>
        <v>0</v>
      </c>
      <c r="D184" s="3">
        <f>IFERROR(SUMPRODUCT((Tableau2[Code barre]=C184)*(Tableau2[Box]=Listes!$C$1)*(Tableau2[Comp]=Listes!$A$4)*Tableau2[Sorties]),"")</f>
        <v>0</v>
      </c>
      <c r="E184" s="3">
        <f>+E122</f>
        <v>0</v>
      </c>
      <c r="F184" s="3">
        <f>IFERROR(SUMPRODUCT((Tableau2[Code barre]=E184)*(Tableau2[Box]=Listes!$C$2)*(Tableau2[Comp]=Listes!$A$4)*Tableau2[Sorties]),"")</f>
        <v>0</v>
      </c>
      <c r="G184" s="3">
        <f>+G122</f>
        <v>0</v>
      </c>
      <c r="H184" s="3">
        <f>IFERROR(SUMPRODUCT((Tableau2[Code barre]=G184)*(Tableau2[Box]=Listes!$C$3)*(Tableau2[Comp]=Listes!$A$4)*Tableau2[Sorties]),"")</f>
        <v>0</v>
      </c>
      <c r="I184" s="3">
        <f>+I122</f>
        <v>0</v>
      </c>
      <c r="J184" s="3">
        <f>IFERROR(SUMPRODUCT((Tableau2[Code barre]=I184)*(Tableau2[Box]=Listes!$C$4)*(Tableau2[Comp]=Listes!$A$4)*Tableau2[Sorties]),"")</f>
        <v>0</v>
      </c>
      <c r="K184" s="3">
        <f>+K122</f>
        <v>0</v>
      </c>
      <c r="L184" s="3">
        <f>IFERROR(SUMPRODUCT((Tableau2[Code barre]=K184)*(Tableau2[Box]=Listes!$C$5)*(Tableau2[Comp]=Listes!$A$4)*Tableau2[Sorties]),"")</f>
        <v>0</v>
      </c>
      <c r="M184" s="3" t="str">
        <f>+M122</f>
        <v>40 28 849 0373</v>
      </c>
      <c r="N184" s="3">
        <f>IFERROR(SUMPRODUCT((Tableau2[Code barre]=M184)*(Tableau2[Box]=Listes!$C$6)*(Tableau2[Comp]=Listes!$A$4)*Tableau2[Sorties]),"")</f>
        <v>0</v>
      </c>
      <c r="O184" s="3">
        <f>+O122</f>
        <v>0</v>
      </c>
      <c r="P184" s="3">
        <f>IFERROR(SUMPRODUCT((Tableau2[Code barre]=O184)*(Tableau2[Box]=Listes!$C$7)*(Tableau2[Comp]=Listes!$A$4)*Tableau2[Sorties]),"")</f>
        <v>0</v>
      </c>
      <c r="Q184" s="3">
        <f>+Q122</f>
        <v>0</v>
      </c>
      <c r="R184" s="41">
        <f>IFERROR(SUMPRODUCT((Tableau2[Code barre]=Q184)*(Tableau2[Box]=Listes!$C$8)*(Tableau2[Comp]=Listes!$A$4)*Tableau2[Sorties]),"")</f>
        <v>0</v>
      </c>
      <c r="S184" s="3">
        <f>+S122</f>
        <v>0</v>
      </c>
      <c r="T184" s="41">
        <f>IFERROR(SUMPRODUCT((Tableau2[Code barre]=S184)*(Tableau2[Box]=Listes!$C$9)*(Tableau2[Comp]=Listes!$A$4)*Tableau2[Sorties]),"")</f>
        <v>0</v>
      </c>
      <c r="U184" s="3">
        <f>+U122</f>
        <v>0</v>
      </c>
      <c r="V184" s="41">
        <f>IFERROR(SUMPRODUCT((Tableau2[Code barre]=U184)*(Tableau2[Box]=Listes!$C$10)*(Tableau2[Comp]=Listes!$A$4)*Tableau2[Sorties]),"")</f>
        <v>0</v>
      </c>
      <c r="W184" s="3">
        <f>+W122</f>
        <v>0</v>
      </c>
      <c r="X184" s="41">
        <f>IFERROR(SUMPRODUCT((Tableau2[Code barre]=W184)*(Tableau2[Box]=Listes!$C$11)*(Tableau2[Comp]=Listes!$A$4)*Tableau2[Sorties]),"")</f>
        <v>0</v>
      </c>
      <c r="Y184" s="3">
        <f>+Y122</f>
        <v>0</v>
      </c>
      <c r="Z184" s="41">
        <f>IFERROR(SUMPRODUCT((Tableau2[Code barre]=Y184)*(Tableau2[Box]=Listes!$C$12)*(Tableau2[Comp]=Listes!$A$4)*Tableau2[Sorties]),"")</f>
        <v>0</v>
      </c>
      <c r="AA184" s="3">
        <f>+AA122</f>
        <v>0</v>
      </c>
      <c r="AB184" s="41">
        <f>IFERROR(SUMPRODUCT((Tableau2[Code barre]=AA184)*(Tableau2[Box]=Listes!$C$13)*(Tableau2[Comp]=Listes!$A$4)*Tableau2[Sorties]),"")</f>
        <v>0</v>
      </c>
      <c r="AC184" s="3">
        <f>+AC122</f>
        <v>0</v>
      </c>
      <c r="AD184" s="41">
        <f>IFERROR(SUMPRODUCT((Tableau2[Code barre]=AC184)*(Tableau2[Box]=Listes!$C$14)*(Tableau2[Comp]=Listes!$A$4)*Tableau2[Sorties]),"")</f>
        <v>0</v>
      </c>
    </row>
    <row r="185" spans="1:30" ht="14.4" customHeight="1" x14ac:dyDescent="0.3">
      <c r="A185" s="68"/>
      <c r="B185" s="61"/>
      <c r="C185" s="3">
        <f>+C123</f>
        <v>0</v>
      </c>
      <c r="D185" s="3">
        <f>IFERROR(SUMPRODUCT((Tableau2[Code barre]=C185)*(Tableau2[Box]=Listes!$C$1)*(Tableau2[Comp]=Listes!$A$4)*Tableau2[Sorties]),"")</f>
        <v>0</v>
      </c>
      <c r="E185" s="3">
        <f>+E123</f>
        <v>0</v>
      </c>
      <c r="F185" s="3">
        <f>IFERROR(SUMPRODUCT((Tableau2[Code barre]=E185)*(Tableau2[Box]=Listes!$C$2)*(Tableau2[Comp]=Listes!$A$4)*Tableau2[Sorties]),"")</f>
        <v>0</v>
      </c>
      <c r="G185" s="3">
        <f>+G123</f>
        <v>0</v>
      </c>
      <c r="H185" s="3">
        <f>IFERROR(SUMPRODUCT((Tableau2[Code barre]=G185)*(Tableau2[Box]=Listes!$C$3)*(Tableau2[Comp]=Listes!$A$4)*Tableau2[Sorties]),"")</f>
        <v>0</v>
      </c>
      <c r="I185" s="3">
        <f>+I123</f>
        <v>0</v>
      </c>
      <c r="J185" s="3">
        <f>IFERROR(SUMPRODUCT((Tableau2[Code barre]=I185)*(Tableau2[Box]=Listes!$C$4)*(Tableau2[Comp]=Listes!$A$4)*Tableau2[Sorties]),"")</f>
        <v>0</v>
      </c>
      <c r="K185" s="3">
        <f>+K123</f>
        <v>0</v>
      </c>
      <c r="L185" s="3">
        <f>IFERROR(SUMPRODUCT((Tableau2[Code barre]=K185)*(Tableau2[Box]=Listes!$C$5)*(Tableau2[Comp]=Listes!$A$4)*Tableau2[Sorties]),"")</f>
        <v>0</v>
      </c>
      <c r="M185" s="3" t="str">
        <f>+M123</f>
        <v>40 28 958 0623</v>
      </c>
      <c r="N185" s="3">
        <f>IFERROR(SUMPRODUCT((Tableau2[Code barre]=M185)*(Tableau2[Box]=Listes!$C$6)*(Tableau2[Comp]=Listes!$A$4)*Tableau2[Sorties]),"")</f>
        <v>0</v>
      </c>
      <c r="O185" s="3">
        <f>+O123</f>
        <v>0</v>
      </c>
      <c r="P185" s="3">
        <f>IFERROR(SUMPRODUCT((Tableau2[Code barre]=O185)*(Tableau2[Box]=Listes!$C$7)*(Tableau2[Comp]=Listes!$A$4)*Tableau2[Sorties]),"")</f>
        <v>0</v>
      </c>
      <c r="Q185" s="3">
        <f>+Q123</f>
        <v>0</v>
      </c>
      <c r="R185" s="41">
        <f>IFERROR(SUMPRODUCT((Tableau2[Code barre]=Q185)*(Tableau2[Box]=Listes!$C$8)*(Tableau2[Comp]=Listes!$A$4)*Tableau2[Sorties]),"")</f>
        <v>0</v>
      </c>
      <c r="S185" s="3">
        <f>+S123</f>
        <v>0</v>
      </c>
      <c r="T185" s="41">
        <f>IFERROR(SUMPRODUCT((Tableau2[Code barre]=S185)*(Tableau2[Box]=Listes!$C$9)*(Tableau2[Comp]=Listes!$A$4)*Tableau2[Sorties]),"")</f>
        <v>0</v>
      </c>
      <c r="U185" s="3">
        <f>+U123</f>
        <v>0</v>
      </c>
      <c r="V185" s="41">
        <f>IFERROR(SUMPRODUCT((Tableau2[Code barre]=U185)*(Tableau2[Box]=Listes!$C$10)*(Tableau2[Comp]=Listes!$A$4)*Tableau2[Sorties]),"")</f>
        <v>0</v>
      </c>
      <c r="W185" s="3">
        <f>+W123</f>
        <v>0</v>
      </c>
      <c r="X185" s="41">
        <f>IFERROR(SUMPRODUCT((Tableau2[Code barre]=W185)*(Tableau2[Box]=Listes!$C$11)*(Tableau2[Comp]=Listes!$A$4)*Tableau2[Sorties]),"")</f>
        <v>0</v>
      </c>
      <c r="Y185" s="3">
        <f>+Y123</f>
        <v>0</v>
      </c>
      <c r="Z185" s="41">
        <f>IFERROR(SUMPRODUCT((Tableau2[Code barre]=Y185)*(Tableau2[Box]=Listes!$C$12)*(Tableau2[Comp]=Listes!$A$4)*Tableau2[Sorties]),"")</f>
        <v>0</v>
      </c>
      <c r="AA185" s="3">
        <f>+AA123</f>
        <v>0</v>
      </c>
      <c r="AB185" s="41">
        <f>IFERROR(SUMPRODUCT((Tableau2[Code barre]=AA185)*(Tableau2[Box]=Listes!$C$13)*(Tableau2[Comp]=Listes!$A$4)*Tableau2[Sorties]),"")</f>
        <v>0</v>
      </c>
      <c r="AC185" s="3">
        <f>+AC123</f>
        <v>0</v>
      </c>
      <c r="AD185" s="41">
        <f>IFERROR(SUMPRODUCT((Tableau2[Code barre]=AC185)*(Tableau2[Box]=Listes!$C$14)*(Tableau2[Comp]=Listes!$A$4)*Tableau2[Sorties]),"")</f>
        <v>0</v>
      </c>
    </row>
    <row r="186" spans="1:30" ht="14.4" customHeight="1" x14ac:dyDescent="0.3">
      <c r="A186" s="68"/>
      <c r="B186" s="61"/>
      <c r="C186" s="3">
        <f>+C124</f>
        <v>0</v>
      </c>
      <c r="D186" s="3">
        <f>IFERROR(SUMPRODUCT((Tableau2[Code barre]=C186)*(Tableau2[Box]=Listes!$C$1)*(Tableau2[Comp]=Listes!$A$4)*Tableau2[Sorties]),"")</f>
        <v>0</v>
      </c>
      <c r="E186" s="3">
        <f>+E124</f>
        <v>0</v>
      </c>
      <c r="F186" s="3">
        <f>IFERROR(SUMPRODUCT((Tableau2[Code barre]=E186)*(Tableau2[Box]=Listes!$C$2)*(Tableau2[Comp]=Listes!$A$4)*Tableau2[Sorties]),"")</f>
        <v>0</v>
      </c>
      <c r="G186" s="3">
        <f>+G124</f>
        <v>0</v>
      </c>
      <c r="H186" s="3">
        <f>IFERROR(SUMPRODUCT((Tableau2[Code barre]=G186)*(Tableau2[Box]=Listes!$C$3)*(Tableau2[Comp]=Listes!$A$4)*Tableau2[Sorties]),"")</f>
        <v>0</v>
      </c>
      <c r="I186" s="3">
        <f>+I124</f>
        <v>0</v>
      </c>
      <c r="J186" s="3">
        <f>IFERROR(SUMPRODUCT((Tableau2[Code barre]=I186)*(Tableau2[Box]=Listes!$C$4)*(Tableau2[Comp]=Listes!$A$4)*Tableau2[Sorties]),"")</f>
        <v>0</v>
      </c>
      <c r="K186" s="3">
        <f>+K124</f>
        <v>0</v>
      </c>
      <c r="L186" s="3">
        <f>IFERROR(SUMPRODUCT((Tableau2[Code barre]=K186)*(Tableau2[Box]=Listes!$C$5)*(Tableau2[Comp]=Listes!$A$4)*Tableau2[Sorties]),"")</f>
        <v>0</v>
      </c>
      <c r="M186" s="3" t="str">
        <f>+M124</f>
        <v>40 28 959 0699</v>
      </c>
      <c r="N186" s="3">
        <f>IFERROR(SUMPRODUCT((Tableau2[Code barre]=M186)*(Tableau2[Box]=Listes!$C$6)*(Tableau2[Comp]=Listes!$A$4)*Tableau2[Sorties]),"")</f>
        <v>0</v>
      </c>
      <c r="O186" s="3">
        <f>+O124</f>
        <v>0</v>
      </c>
      <c r="P186" s="3">
        <f>IFERROR(SUMPRODUCT((Tableau2[Code barre]=O186)*(Tableau2[Box]=Listes!$C$7)*(Tableau2[Comp]=Listes!$A$4)*Tableau2[Sorties]),"")</f>
        <v>0</v>
      </c>
      <c r="Q186" s="3">
        <f>+Q124</f>
        <v>0</v>
      </c>
      <c r="R186" s="41">
        <f>IFERROR(SUMPRODUCT((Tableau2[Code barre]=Q186)*(Tableau2[Box]=Listes!$C$8)*(Tableau2[Comp]=Listes!$A$4)*Tableau2[Sorties]),"")</f>
        <v>0</v>
      </c>
      <c r="S186" s="3">
        <f>+S124</f>
        <v>0</v>
      </c>
      <c r="T186" s="41">
        <f>IFERROR(SUMPRODUCT((Tableau2[Code barre]=S186)*(Tableau2[Box]=Listes!$C$9)*(Tableau2[Comp]=Listes!$A$4)*Tableau2[Sorties]),"")</f>
        <v>0</v>
      </c>
      <c r="U186" s="3">
        <f>+U124</f>
        <v>0</v>
      </c>
      <c r="V186" s="41">
        <f>IFERROR(SUMPRODUCT((Tableau2[Code barre]=U186)*(Tableau2[Box]=Listes!$C$10)*(Tableau2[Comp]=Listes!$A$4)*Tableau2[Sorties]),"")</f>
        <v>0</v>
      </c>
      <c r="W186" s="3">
        <f>+W124</f>
        <v>0</v>
      </c>
      <c r="X186" s="41">
        <f>IFERROR(SUMPRODUCT((Tableau2[Code barre]=W186)*(Tableau2[Box]=Listes!$C$11)*(Tableau2[Comp]=Listes!$A$4)*Tableau2[Sorties]),"")</f>
        <v>0</v>
      </c>
      <c r="Y186" s="3">
        <f>+Y124</f>
        <v>0</v>
      </c>
      <c r="Z186" s="41">
        <f>IFERROR(SUMPRODUCT((Tableau2[Code barre]=Y186)*(Tableau2[Box]=Listes!$C$12)*(Tableau2[Comp]=Listes!$A$4)*Tableau2[Sorties]),"")</f>
        <v>0</v>
      </c>
      <c r="AA186" s="3">
        <f>+AA124</f>
        <v>0</v>
      </c>
      <c r="AB186" s="41">
        <f>IFERROR(SUMPRODUCT((Tableau2[Code barre]=AA186)*(Tableau2[Box]=Listes!$C$13)*(Tableau2[Comp]=Listes!$A$4)*Tableau2[Sorties]),"")</f>
        <v>0</v>
      </c>
      <c r="AC186" s="3">
        <f>+AC124</f>
        <v>0</v>
      </c>
      <c r="AD186" s="41">
        <f>IFERROR(SUMPRODUCT((Tableau2[Code barre]=AC186)*(Tableau2[Box]=Listes!$C$14)*(Tableau2[Comp]=Listes!$A$4)*Tableau2[Sorties]),"")</f>
        <v>0</v>
      </c>
    </row>
    <row r="187" spans="1:30" ht="15" thickBot="1" x14ac:dyDescent="0.35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</row>
    <row r="188" spans="1:30" ht="44.4" thickBot="1" x14ac:dyDescent="1.1000000000000001">
      <c r="A188" s="29"/>
      <c r="B188" s="29"/>
      <c r="C188" s="78" t="s">
        <v>44</v>
      </c>
      <c r="D188" s="79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  <c r="AA188" s="79"/>
      <c r="AB188" s="79"/>
      <c r="AC188" s="79"/>
      <c r="AD188" s="80"/>
    </row>
    <row r="189" spans="1:30" ht="27.6" x14ac:dyDescent="0.65">
      <c r="A189" s="8" t="s">
        <v>40</v>
      </c>
      <c r="B189" s="25" t="s">
        <v>25</v>
      </c>
      <c r="C189" s="12" t="s">
        <v>0</v>
      </c>
      <c r="D189" s="12"/>
      <c r="E189" s="12" t="s">
        <v>1</v>
      </c>
      <c r="F189" s="12"/>
      <c r="G189" s="12" t="s">
        <v>2</v>
      </c>
      <c r="H189" s="12"/>
      <c r="I189" s="12" t="s">
        <v>3</v>
      </c>
      <c r="J189" s="12"/>
      <c r="K189" s="12" t="s">
        <v>4</v>
      </c>
      <c r="L189" s="12"/>
      <c r="M189" s="12" t="s">
        <v>5</v>
      </c>
      <c r="N189" s="12"/>
      <c r="O189" s="12" t="s">
        <v>32</v>
      </c>
      <c r="P189" s="12"/>
      <c r="Q189" s="12" t="s">
        <v>7</v>
      </c>
      <c r="R189" s="12"/>
      <c r="S189" s="12" t="s">
        <v>8</v>
      </c>
      <c r="T189" s="12"/>
      <c r="U189" s="12" t="s">
        <v>9</v>
      </c>
      <c r="V189" s="12"/>
      <c r="W189" s="12" t="s">
        <v>10</v>
      </c>
      <c r="X189" s="12"/>
      <c r="Y189" s="12" t="s">
        <v>11</v>
      </c>
      <c r="Z189" s="12"/>
      <c r="AA189" s="12" t="s">
        <v>12</v>
      </c>
      <c r="AB189" s="12"/>
      <c r="AC189" s="12" t="s">
        <v>31</v>
      </c>
      <c r="AD189" s="12"/>
    </row>
    <row r="190" spans="1:30" ht="14.4" customHeight="1" x14ac:dyDescent="0.3">
      <c r="A190" s="63" t="s">
        <v>25</v>
      </c>
      <c r="B190" s="20"/>
      <c r="C190" s="2"/>
      <c r="D190" s="7" t="s">
        <v>18</v>
      </c>
      <c r="E190" s="7"/>
      <c r="F190" s="7" t="s">
        <v>18</v>
      </c>
      <c r="G190" s="7"/>
      <c r="H190" s="7" t="s">
        <v>18</v>
      </c>
      <c r="I190" s="7"/>
      <c r="J190" s="7" t="s">
        <v>18</v>
      </c>
      <c r="K190" s="7"/>
      <c r="L190" s="7" t="s">
        <v>18</v>
      </c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</row>
    <row r="191" spans="1:30" ht="14.4" customHeight="1" x14ac:dyDescent="0.3">
      <c r="A191" s="63"/>
      <c r="B191" s="72" t="s">
        <v>14</v>
      </c>
      <c r="C191" s="41" t="str">
        <f>+C128</f>
        <v>40 17 911 0103</v>
      </c>
      <c r="D191" s="41">
        <f>D4+D66-D128</f>
        <v>17</v>
      </c>
      <c r="E191" s="41" t="str">
        <f>+E128</f>
        <v>40 17 821 0207</v>
      </c>
      <c r="F191" s="41">
        <f>+F4+F66-F128</f>
        <v>16</v>
      </c>
      <c r="G191" s="41" t="str">
        <f>+G128</f>
        <v>40 17 954 1853</v>
      </c>
      <c r="H191" s="41">
        <f>+H4+H66-H128</f>
        <v>26</v>
      </c>
      <c r="I191" s="41">
        <f>+I128</f>
        <v>0</v>
      </c>
      <c r="J191" s="41">
        <f>+J4+J66-J128</f>
        <v>0</v>
      </c>
      <c r="K191" s="41" t="str">
        <f>+K128</f>
        <v>40 28 849 0190</v>
      </c>
      <c r="L191" s="41">
        <f>+L4+L66-L128</f>
        <v>18</v>
      </c>
      <c r="M191" s="41" t="str">
        <f>+M128</f>
        <v>40 28 849 0367</v>
      </c>
      <c r="N191" s="41">
        <f>+N4+N66-N128</f>
        <v>14</v>
      </c>
      <c r="O191" s="41" t="str">
        <f>+O128</f>
        <v>40 28 849 0393</v>
      </c>
      <c r="P191" s="41">
        <f>+P4+P66-P128</f>
        <v>8</v>
      </c>
      <c r="Q191" s="41">
        <f>+Q128</f>
        <v>0</v>
      </c>
      <c r="R191" s="41">
        <f>+R4+R66-R128</f>
        <v>0</v>
      </c>
      <c r="S191" s="41">
        <f>+S128</f>
        <v>0</v>
      </c>
      <c r="T191" s="41">
        <f>+T4+T66-T128</f>
        <v>0</v>
      </c>
      <c r="U191" s="41">
        <f>+U128</f>
        <v>0</v>
      </c>
      <c r="V191" s="41">
        <f>+V4+V66-V128</f>
        <v>0</v>
      </c>
      <c r="W191" s="41">
        <f>+W128</f>
        <v>0</v>
      </c>
      <c r="X191" s="41">
        <f>+X4+X66-X128</f>
        <v>0</v>
      </c>
      <c r="Y191" s="41">
        <f>+Y128</f>
        <v>0</v>
      </c>
      <c r="Z191" s="41">
        <f>+Z4+Z66-Z128</f>
        <v>0</v>
      </c>
      <c r="AA191" s="41">
        <f>+AA128</f>
        <v>0</v>
      </c>
      <c r="AB191" s="41">
        <f>+AB4+AB66-AB128</f>
        <v>0</v>
      </c>
      <c r="AC191" s="41">
        <f>+AC128</f>
        <v>0</v>
      </c>
      <c r="AD191" s="41">
        <f>+AD4+AD66-AD128</f>
        <v>0</v>
      </c>
    </row>
    <row r="192" spans="1:30" ht="14.4" customHeight="1" x14ac:dyDescent="0.3">
      <c r="A192" s="63"/>
      <c r="B192" s="72"/>
      <c r="C192" s="41" t="str">
        <f>+C129</f>
        <v>40 17 911 0104</v>
      </c>
      <c r="D192" s="41">
        <f>D5+D67-D129</f>
        <v>20</v>
      </c>
      <c r="E192" s="41" t="str">
        <f>+E129</f>
        <v>40 17 821 0200</v>
      </c>
      <c r="F192" s="41">
        <f>+F5+F67-F129</f>
        <v>32</v>
      </c>
      <c r="G192" s="41" t="str">
        <f>+G129</f>
        <v>40 17 954 0998</v>
      </c>
      <c r="H192" s="41">
        <f>+H5+H67-H129</f>
        <v>19</v>
      </c>
      <c r="I192" s="41">
        <f>+I129</f>
        <v>0</v>
      </c>
      <c r="J192" s="41">
        <f>+J5+J67-J129</f>
        <v>0</v>
      </c>
      <c r="K192" s="41" t="str">
        <f>+K129</f>
        <v>40 28 975 0021</v>
      </c>
      <c r="L192" s="41">
        <f>+L5+L67-L129</f>
        <v>35</v>
      </c>
      <c r="M192" s="41" t="str">
        <f>+M129</f>
        <v>40 28 840 0502</v>
      </c>
      <c r="N192" s="41">
        <f>+N5+N67-N129</f>
        <v>6</v>
      </c>
      <c r="O192" s="41" t="str">
        <f>+O129</f>
        <v>40 28 954 1577</v>
      </c>
      <c r="P192" s="41">
        <f>+P5+P67-P129</f>
        <v>7</v>
      </c>
      <c r="Q192" s="41">
        <f>+Q129</f>
        <v>0</v>
      </c>
      <c r="R192" s="41">
        <f>+R5+R67-R129</f>
        <v>0</v>
      </c>
      <c r="S192" s="41">
        <f>+S129</f>
        <v>0</v>
      </c>
      <c r="T192" s="41">
        <f>+T5+T67-T129</f>
        <v>0</v>
      </c>
      <c r="U192" s="41">
        <f>+U129</f>
        <v>0</v>
      </c>
      <c r="V192" s="41">
        <f>+V5+V67-V129</f>
        <v>0</v>
      </c>
      <c r="W192" s="41">
        <f>+W129</f>
        <v>0</v>
      </c>
      <c r="X192" s="41">
        <f>+X5+X67-X129</f>
        <v>0</v>
      </c>
      <c r="Y192" s="41">
        <f>+Y129</f>
        <v>0</v>
      </c>
      <c r="Z192" s="41">
        <f>+Z5+Z67-Z129</f>
        <v>0</v>
      </c>
      <c r="AA192" s="41">
        <f>+AA129</f>
        <v>0</v>
      </c>
      <c r="AB192" s="41">
        <f>+AB5+AB67-AB129</f>
        <v>0</v>
      </c>
      <c r="AC192" s="41">
        <f>+AC129</f>
        <v>0</v>
      </c>
      <c r="AD192" s="41">
        <f>+AD5+AD67-AD129</f>
        <v>0</v>
      </c>
    </row>
    <row r="193" spans="1:30" ht="14.4" customHeight="1" x14ac:dyDescent="0.3">
      <c r="A193" s="63"/>
      <c r="B193" s="72"/>
      <c r="C193" s="41" t="str">
        <f>+C130</f>
        <v>40 17 610 0165</v>
      </c>
      <c r="D193" s="41">
        <f>D6+D68-D130</f>
        <v>18</v>
      </c>
      <c r="E193" s="41" t="str">
        <f>+E130</f>
        <v>40 17 821 0254</v>
      </c>
      <c r="F193" s="41">
        <f>+F6+F68-F130</f>
        <v>21</v>
      </c>
      <c r="G193" s="41" t="str">
        <f>+G130</f>
        <v>40 17 954 1863</v>
      </c>
      <c r="H193" s="41">
        <f>+H6+H68-H130</f>
        <v>14</v>
      </c>
      <c r="I193" s="41">
        <f>+I130</f>
        <v>0</v>
      </c>
      <c r="J193" s="41">
        <f>+J6+J68-J130</f>
        <v>0</v>
      </c>
      <c r="K193" s="41" t="str">
        <f>+K130</f>
        <v>40 28 832 0210</v>
      </c>
      <c r="L193" s="41">
        <f>+L6+L68-L130</f>
        <v>28</v>
      </c>
      <c r="M193" s="41" t="str">
        <f>+M130</f>
        <v>40 28 971 0255</v>
      </c>
      <c r="N193" s="41">
        <f>+N6+N68-N130</f>
        <v>8</v>
      </c>
      <c r="O193" s="41" t="str">
        <f>+O130</f>
        <v>40 28 954 2071</v>
      </c>
      <c r="P193" s="41">
        <f>+P6+P68-P130</f>
        <v>30</v>
      </c>
      <c r="Q193" s="41">
        <f>+Q130</f>
        <v>0</v>
      </c>
      <c r="R193" s="41">
        <f>+R6+R68-R130</f>
        <v>0</v>
      </c>
      <c r="S193" s="41">
        <f>+S130</f>
        <v>0</v>
      </c>
      <c r="T193" s="41">
        <f>+T6+T68-T130</f>
        <v>0</v>
      </c>
      <c r="U193" s="41">
        <f>+U130</f>
        <v>0</v>
      </c>
      <c r="V193" s="41">
        <f>+V6+V68-V130</f>
        <v>0</v>
      </c>
      <c r="W193" s="41">
        <f>+W130</f>
        <v>0</v>
      </c>
      <c r="X193" s="41">
        <f>+X6+X68-X130</f>
        <v>0</v>
      </c>
      <c r="Y193" s="41">
        <f>+Y130</f>
        <v>0</v>
      </c>
      <c r="Z193" s="41">
        <f>+Z6+Z68-Z130</f>
        <v>0</v>
      </c>
      <c r="AA193" s="41">
        <f>+AA130</f>
        <v>0</v>
      </c>
      <c r="AB193" s="41">
        <f>+AB6+AB68-AB130</f>
        <v>0</v>
      </c>
      <c r="AC193" s="41">
        <f>+AC130</f>
        <v>0</v>
      </c>
      <c r="AD193" s="41">
        <f>+AD6+AD68-AD130</f>
        <v>0</v>
      </c>
    </row>
    <row r="194" spans="1:30" ht="14.4" customHeight="1" x14ac:dyDescent="0.3">
      <c r="A194" s="63"/>
      <c r="B194" s="72"/>
      <c r="C194" s="41" t="str">
        <f>+C131</f>
        <v>40 17 911 0105</v>
      </c>
      <c r="D194" s="41">
        <f>D7+D69-D131</f>
        <v>4</v>
      </c>
      <c r="E194" s="41">
        <f>+E131</f>
        <v>0</v>
      </c>
      <c r="F194" s="41">
        <f>+F7+F69-F131</f>
        <v>0</v>
      </c>
      <c r="G194" s="41" t="str">
        <f>+G131</f>
        <v>40 17 954 1016</v>
      </c>
      <c r="H194" s="41">
        <f>+H7+H69-H131</f>
        <v>14</v>
      </c>
      <c r="I194" s="41">
        <f>+I131</f>
        <v>0</v>
      </c>
      <c r="J194" s="41">
        <f>+J7+J69-J131</f>
        <v>0</v>
      </c>
      <c r="K194" s="41" t="str">
        <f>+K131</f>
        <v>40 28 849 0378</v>
      </c>
      <c r="L194" s="41">
        <f>+L7+L69-L131</f>
        <v>28</v>
      </c>
      <c r="M194" s="41" t="str">
        <f>+M131</f>
        <v>40 28 957 0676</v>
      </c>
      <c r="N194" s="41">
        <f>+N7+N69-N131</f>
        <v>13</v>
      </c>
      <c r="O194" s="41" t="str">
        <f>+O131</f>
        <v>40 28 954 3210</v>
      </c>
      <c r="P194" s="41">
        <f>+P7+P69-P131</f>
        <v>7</v>
      </c>
      <c r="Q194" s="41">
        <f>+Q131</f>
        <v>0</v>
      </c>
      <c r="R194" s="41">
        <f>+R7+R69-R131</f>
        <v>0</v>
      </c>
      <c r="S194" s="41">
        <f>+S131</f>
        <v>0</v>
      </c>
      <c r="T194" s="41">
        <f>+T7+T69-T131</f>
        <v>0</v>
      </c>
      <c r="U194" s="41">
        <f>+U131</f>
        <v>0</v>
      </c>
      <c r="V194" s="41">
        <f>+V7+V69-V131</f>
        <v>0</v>
      </c>
      <c r="W194" s="41">
        <f>+W131</f>
        <v>0</v>
      </c>
      <c r="X194" s="41">
        <f>+X7+X69-X131</f>
        <v>0</v>
      </c>
      <c r="Y194" s="41">
        <f>+Y131</f>
        <v>0</v>
      </c>
      <c r="Z194" s="41">
        <f>+Z7+Z69-Z131</f>
        <v>0</v>
      </c>
      <c r="AA194" s="41">
        <f>+AA131</f>
        <v>0</v>
      </c>
      <c r="AB194" s="41">
        <f>+AB7+AB69-AB131</f>
        <v>0</v>
      </c>
      <c r="AC194" s="41">
        <f>+AC131</f>
        <v>0</v>
      </c>
      <c r="AD194" s="41">
        <f>+AD7+AD69-AD131</f>
        <v>0</v>
      </c>
    </row>
    <row r="195" spans="1:30" ht="14.4" customHeight="1" x14ac:dyDescent="0.3">
      <c r="A195" s="63"/>
      <c r="B195" s="72"/>
      <c r="C195" s="41" t="str">
        <f>+C132</f>
        <v>40 17 810 0374</v>
      </c>
      <c r="D195" s="41">
        <f>D8+D70-D132</f>
        <v>1</v>
      </c>
      <c r="E195" s="41">
        <f>+E132</f>
        <v>0</v>
      </c>
      <c r="F195" s="41">
        <f>+F8+F70-F132</f>
        <v>0</v>
      </c>
      <c r="G195" s="41" t="str">
        <f>+G132</f>
        <v>40 17 954 1756</v>
      </c>
      <c r="H195" s="41">
        <f>+H8+H70-H132</f>
        <v>21</v>
      </c>
      <c r="I195" s="41">
        <f>+I132</f>
        <v>0</v>
      </c>
      <c r="J195" s="41">
        <f>+J8+J70-J132</f>
        <v>0</v>
      </c>
      <c r="K195" s="41" t="str">
        <f>+K132</f>
        <v>40 28 976 0106</v>
      </c>
      <c r="L195" s="41">
        <f>+L8+L70-L132</f>
        <v>14</v>
      </c>
      <c r="M195" s="41" t="str">
        <f>+M132</f>
        <v>40 28 959 0276</v>
      </c>
      <c r="N195" s="41">
        <f>+N8+N70-N132</f>
        <v>14</v>
      </c>
      <c r="O195" s="41" t="str">
        <f>+O132</f>
        <v>40 28 954 3239</v>
      </c>
      <c r="P195" s="41">
        <f>+P8+P70-P132</f>
        <v>7</v>
      </c>
      <c r="Q195" s="41">
        <f>+Q132</f>
        <v>0</v>
      </c>
      <c r="R195" s="41">
        <f>+R8+R70-R132</f>
        <v>0</v>
      </c>
      <c r="S195" s="41">
        <f>+S132</f>
        <v>0</v>
      </c>
      <c r="T195" s="41">
        <f>+T8+T70-T132</f>
        <v>0</v>
      </c>
      <c r="U195" s="41">
        <f>+U132</f>
        <v>0</v>
      </c>
      <c r="V195" s="41">
        <f>+V8+V70-V132</f>
        <v>0</v>
      </c>
      <c r="W195" s="41">
        <f>+W132</f>
        <v>0</v>
      </c>
      <c r="X195" s="41">
        <f>+X8+X70-X132</f>
        <v>0</v>
      </c>
      <c r="Y195" s="41">
        <f>+Y132</f>
        <v>0</v>
      </c>
      <c r="Z195" s="41">
        <f>+Z8+Z70-Z132</f>
        <v>0</v>
      </c>
      <c r="AA195" s="41">
        <f>+AA132</f>
        <v>0</v>
      </c>
      <c r="AB195" s="41">
        <f>+AB8+AB70-AB132</f>
        <v>0</v>
      </c>
      <c r="AC195" s="41">
        <f>+AC132</f>
        <v>0</v>
      </c>
      <c r="AD195" s="41">
        <f>+AD8+AD70-AD132</f>
        <v>0</v>
      </c>
    </row>
    <row r="196" spans="1:30" ht="14.4" customHeight="1" x14ac:dyDescent="0.3">
      <c r="A196" s="63"/>
      <c r="B196" s="72"/>
      <c r="C196" s="41">
        <f>+C133</f>
        <v>0</v>
      </c>
      <c r="D196" s="41">
        <f>D9+D71-D133</f>
        <v>0</v>
      </c>
      <c r="E196" s="41">
        <f>+E133</f>
        <v>0</v>
      </c>
      <c r="F196" s="41">
        <f>+F9+F71-F133</f>
        <v>0</v>
      </c>
      <c r="G196" s="41" t="str">
        <f>+G133</f>
        <v>40 17 921 0102</v>
      </c>
      <c r="H196" s="41">
        <f>+H9+H71-H133</f>
        <v>8</v>
      </c>
      <c r="I196" s="41">
        <f>+I133</f>
        <v>0</v>
      </c>
      <c r="J196" s="41">
        <f>+J9+J71-J133</f>
        <v>0</v>
      </c>
      <c r="K196" s="41" t="str">
        <f>+K133</f>
        <v>40 28 856 0808</v>
      </c>
      <c r="L196" s="41">
        <f>+L9+L71-L133</f>
        <v>7</v>
      </c>
      <c r="M196" s="41" t="str">
        <f>+M133</f>
        <v>40 28 954 1533</v>
      </c>
      <c r="N196" s="41">
        <f>+N9+N71-N133</f>
        <v>12</v>
      </c>
      <c r="O196" s="41" t="str">
        <f>+O133</f>
        <v>40 28 954 3253</v>
      </c>
      <c r="P196" s="41">
        <f>+P9+P71-P133</f>
        <v>14</v>
      </c>
      <c r="Q196" s="41">
        <f>+Q133</f>
        <v>0</v>
      </c>
      <c r="R196" s="41">
        <f>+R9+R71-R133</f>
        <v>0</v>
      </c>
      <c r="S196" s="41">
        <f>+S133</f>
        <v>0</v>
      </c>
      <c r="T196" s="41">
        <f>+T9+T71-T133</f>
        <v>0</v>
      </c>
      <c r="U196" s="41">
        <f>+U133</f>
        <v>0</v>
      </c>
      <c r="V196" s="41">
        <f>+V9+V71-V133</f>
        <v>0</v>
      </c>
      <c r="W196" s="41">
        <f>+W133</f>
        <v>0</v>
      </c>
      <c r="X196" s="41">
        <f>+X9+X71-X133</f>
        <v>0</v>
      </c>
      <c r="Y196" s="41">
        <f>+Y133</f>
        <v>0</v>
      </c>
      <c r="Z196" s="41">
        <f>+Z9+Z71-Z133</f>
        <v>0</v>
      </c>
      <c r="AA196" s="41">
        <f>+AA133</f>
        <v>0</v>
      </c>
      <c r="AB196" s="41">
        <f>+AB9+AB71-AB133</f>
        <v>0</v>
      </c>
      <c r="AC196" s="41">
        <f>+AC133</f>
        <v>0</v>
      </c>
      <c r="AD196" s="41">
        <f>+AD9+AD71-AD133</f>
        <v>0</v>
      </c>
    </row>
    <row r="197" spans="1:30" ht="14.4" customHeight="1" x14ac:dyDescent="0.3">
      <c r="A197" s="63"/>
      <c r="B197" s="72"/>
      <c r="C197" s="41">
        <f>+C134</f>
        <v>0</v>
      </c>
      <c r="D197" s="41">
        <f>D10+D72-D134</f>
        <v>0</v>
      </c>
      <c r="E197" s="41">
        <f>+E134</f>
        <v>0</v>
      </c>
      <c r="F197" s="41">
        <f>+F10+F72-F134</f>
        <v>0</v>
      </c>
      <c r="G197" s="41">
        <f>+G134</f>
        <v>0</v>
      </c>
      <c r="H197" s="41">
        <f>+H10+H72-H134</f>
        <v>0</v>
      </c>
      <c r="I197" s="41">
        <f>+I134</f>
        <v>0</v>
      </c>
      <c r="J197" s="41">
        <f>+J10+J72-J134</f>
        <v>0</v>
      </c>
      <c r="K197" s="41" t="str">
        <f>+K134</f>
        <v>40 28 959 0236</v>
      </c>
      <c r="L197" s="41">
        <f>+L10+L72-L134</f>
        <v>6</v>
      </c>
      <c r="M197" s="41" t="str">
        <f>+M134</f>
        <v>40 28 954 1836</v>
      </c>
      <c r="N197" s="41">
        <f>+N10+N72-N134</f>
        <v>4</v>
      </c>
      <c r="O197" s="41" t="str">
        <f>+O134</f>
        <v>40 28 954 3330</v>
      </c>
      <c r="P197" s="41">
        <f>+P10+P72-P134</f>
        <v>9</v>
      </c>
      <c r="Q197" s="41">
        <f>+Q134</f>
        <v>0</v>
      </c>
      <c r="R197" s="41">
        <f>+R10+R72-R134</f>
        <v>0</v>
      </c>
      <c r="S197" s="41">
        <f>+S134</f>
        <v>0</v>
      </c>
      <c r="T197" s="41">
        <f>+T10+T72-T134</f>
        <v>0</v>
      </c>
      <c r="U197" s="41">
        <f>+U134</f>
        <v>0</v>
      </c>
      <c r="V197" s="41">
        <f>+V10+V72-V134</f>
        <v>0</v>
      </c>
      <c r="W197" s="41">
        <f>+W134</f>
        <v>0</v>
      </c>
      <c r="X197" s="41">
        <f>+X10+X72-X134</f>
        <v>0</v>
      </c>
      <c r="Y197" s="41">
        <f>+Y134</f>
        <v>0</v>
      </c>
      <c r="Z197" s="41">
        <f>+Z10+Z72-Z134</f>
        <v>0</v>
      </c>
      <c r="AA197" s="41">
        <f>+AA134</f>
        <v>0</v>
      </c>
      <c r="AB197" s="41">
        <f>+AB10+AB72-AB134</f>
        <v>0</v>
      </c>
      <c r="AC197" s="41">
        <f>+AC134</f>
        <v>0</v>
      </c>
      <c r="AD197" s="41">
        <f>+AD10+AD72-AD134</f>
        <v>0</v>
      </c>
    </row>
    <row r="198" spans="1:30" ht="14.4" customHeight="1" x14ac:dyDescent="0.3">
      <c r="A198" s="63"/>
      <c r="B198" s="72"/>
      <c r="C198" s="41">
        <f>+C135</f>
        <v>0</v>
      </c>
      <c r="D198" s="41">
        <f>D11+D73-D135</f>
        <v>0</v>
      </c>
      <c r="E198" s="41">
        <f>+E135</f>
        <v>0</v>
      </c>
      <c r="F198" s="41">
        <f>+F11+F73-F135</f>
        <v>0</v>
      </c>
      <c r="G198" s="41">
        <f>+G135</f>
        <v>0</v>
      </c>
      <c r="H198" s="41">
        <f>+H11+H73-H135</f>
        <v>0</v>
      </c>
      <c r="I198" s="41">
        <f>+I135</f>
        <v>0</v>
      </c>
      <c r="J198" s="41">
        <f>+J11+J73-J135</f>
        <v>0</v>
      </c>
      <c r="K198" s="41" t="str">
        <f>+K135</f>
        <v>40 28 954 3274</v>
      </c>
      <c r="L198" s="41">
        <f>+L11+L73-L135</f>
        <v>2</v>
      </c>
      <c r="M198" s="41" t="str">
        <f>+M135</f>
        <v>40 28 954 3170</v>
      </c>
      <c r="N198" s="41">
        <f>+N11+N73-N135</f>
        <v>10</v>
      </c>
      <c r="O198" s="41" t="str">
        <f>+O135</f>
        <v>40 28 954 3413</v>
      </c>
      <c r="P198" s="41">
        <f>+P11+P73-P135</f>
        <v>10</v>
      </c>
      <c r="Q198" s="41">
        <f>+Q135</f>
        <v>0</v>
      </c>
      <c r="R198" s="41">
        <f>+R11+R73-R135</f>
        <v>0</v>
      </c>
      <c r="S198" s="41">
        <f>+S135</f>
        <v>0</v>
      </c>
      <c r="T198" s="41">
        <f>+T11+T73-T135</f>
        <v>0</v>
      </c>
      <c r="U198" s="41">
        <f>+U135</f>
        <v>0</v>
      </c>
      <c r="V198" s="41">
        <f>+V11+V73-V135</f>
        <v>0</v>
      </c>
      <c r="W198" s="41">
        <f>+W135</f>
        <v>0</v>
      </c>
      <c r="X198" s="41">
        <f>+X11+X73-X135</f>
        <v>0</v>
      </c>
      <c r="Y198" s="41">
        <f>+Y135</f>
        <v>0</v>
      </c>
      <c r="Z198" s="41">
        <f>+Z11+Z73-Z135</f>
        <v>0</v>
      </c>
      <c r="AA198" s="41">
        <f>+AA135</f>
        <v>0</v>
      </c>
      <c r="AB198" s="41">
        <f>+AB11+AB73-AB135</f>
        <v>0</v>
      </c>
      <c r="AC198" s="41">
        <f>+AC135</f>
        <v>0</v>
      </c>
      <c r="AD198" s="41">
        <f>+AD11+AD73-AD135</f>
        <v>0</v>
      </c>
    </row>
    <row r="199" spans="1:30" ht="14.4" customHeight="1" x14ac:dyDescent="0.3">
      <c r="A199" s="63"/>
      <c r="B199" s="72"/>
      <c r="C199" s="41">
        <f>+C136</f>
        <v>0</v>
      </c>
      <c r="D199" s="41">
        <f>D12+D74-D136</f>
        <v>0</v>
      </c>
      <c r="E199" s="41">
        <f>+E136</f>
        <v>0</v>
      </c>
      <c r="F199" s="41">
        <f>+F12+F74-F136</f>
        <v>0</v>
      </c>
      <c r="G199" s="41">
        <f>+G136</f>
        <v>0</v>
      </c>
      <c r="H199" s="41">
        <f>+H12+H74-H136</f>
        <v>0</v>
      </c>
      <c r="I199" s="41">
        <f>+I136</f>
        <v>0</v>
      </c>
      <c r="J199" s="41">
        <f>+J12+J74-J136</f>
        <v>0</v>
      </c>
      <c r="K199" s="41" t="str">
        <f>+K136</f>
        <v>40 28 954 3147</v>
      </c>
      <c r="L199" s="41">
        <f>+L12+L74-L136</f>
        <v>1</v>
      </c>
      <c r="M199" s="41" t="str">
        <f>+M136</f>
        <v>40 28 954 3171</v>
      </c>
      <c r="N199" s="41">
        <f>+N12+N74-N136</f>
        <v>23</v>
      </c>
      <c r="O199" s="41" t="str">
        <f>+O136</f>
        <v>40 28 959 0601</v>
      </c>
      <c r="P199" s="41">
        <f>+P12+P74-P136</f>
        <v>6</v>
      </c>
      <c r="Q199" s="41">
        <f>+Q136</f>
        <v>0</v>
      </c>
      <c r="R199" s="41">
        <f>+R12+R74-R136</f>
        <v>0</v>
      </c>
      <c r="S199" s="41">
        <f>+S136</f>
        <v>0</v>
      </c>
      <c r="T199" s="41">
        <f>+T12+T74-T136</f>
        <v>0</v>
      </c>
      <c r="U199" s="41">
        <f>+U136</f>
        <v>0</v>
      </c>
      <c r="V199" s="41">
        <f>+V12+V74-V136</f>
        <v>0</v>
      </c>
      <c r="W199" s="41">
        <f>+W136</f>
        <v>0</v>
      </c>
      <c r="X199" s="41">
        <f>+X12+X74-X136</f>
        <v>0</v>
      </c>
      <c r="Y199" s="41">
        <f>+Y136</f>
        <v>0</v>
      </c>
      <c r="Z199" s="41">
        <f>+Z12+Z74-Z136</f>
        <v>0</v>
      </c>
      <c r="AA199" s="41">
        <f>+AA136</f>
        <v>0</v>
      </c>
      <c r="AB199" s="41">
        <f>+AB12+AB74-AB136</f>
        <v>0</v>
      </c>
      <c r="AC199" s="41">
        <f>+AC136</f>
        <v>0</v>
      </c>
      <c r="AD199" s="41">
        <f>+AD12+AD74-AD136</f>
        <v>0</v>
      </c>
    </row>
    <row r="200" spans="1:30" x14ac:dyDescent="0.3">
      <c r="A200" s="63"/>
      <c r="B200" s="21"/>
      <c r="C200" s="64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AB200" s="65"/>
      <c r="AC200" s="65"/>
      <c r="AD200" s="65"/>
    </row>
    <row r="201" spans="1:30" ht="14.4" customHeight="1" x14ac:dyDescent="0.3">
      <c r="A201" s="63"/>
      <c r="B201" s="86" t="s">
        <v>15</v>
      </c>
      <c r="C201" s="87" t="str">
        <f>+C76</f>
        <v>40 17 810 0254</v>
      </c>
      <c r="D201" s="88">
        <f>+D14+D76-D138</f>
        <v>52</v>
      </c>
      <c r="E201" s="87" t="str">
        <f>+E76</f>
        <v>40 17 821 0217</v>
      </c>
      <c r="F201" s="88">
        <f>+F14+F76-F138</f>
        <v>16</v>
      </c>
      <c r="G201" s="87" t="str">
        <f>+G76</f>
        <v>40 17 954 1834</v>
      </c>
      <c r="H201" s="88">
        <f>+H14+H76-H138</f>
        <v>16</v>
      </c>
      <c r="I201" s="87">
        <f>+I76</f>
        <v>0</v>
      </c>
      <c r="J201" s="88">
        <f>+J14+J76-J138</f>
        <v>0</v>
      </c>
      <c r="K201" s="87" t="str">
        <f>+K76</f>
        <v>40 28 871 0439</v>
      </c>
      <c r="L201" s="88">
        <f>+L14+L76-L138</f>
        <v>29</v>
      </c>
      <c r="M201" s="87" t="str">
        <f>+M76</f>
        <v>40 28 957 0381</v>
      </c>
      <c r="N201" s="88">
        <f>+N14+N76-N138</f>
        <v>12</v>
      </c>
      <c r="O201" s="87" t="str">
        <f>+O76</f>
        <v>40 28 013 0002</v>
      </c>
      <c r="P201" s="88">
        <f>+P14+P76-P138</f>
        <v>1</v>
      </c>
      <c r="Q201" s="87">
        <f>+Q76</f>
        <v>0</v>
      </c>
      <c r="R201" s="88">
        <f>+R14+R76-R138</f>
        <v>0</v>
      </c>
      <c r="S201" s="87">
        <f>+S76</f>
        <v>0</v>
      </c>
      <c r="T201" s="88">
        <f>+T14+T76-T138</f>
        <v>0</v>
      </c>
      <c r="U201" s="87">
        <f>+U76</f>
        <v>0</v>
      </c>
      <c r="V201" s="88">
        <f>+V14+V76-V138</f>
        <v>0</v>
      </c>
      <c r="W201" s="87">
        <f>+W76</f>
        <v>0</v>
      </c>
      <c r="X201" s="88">
        <f>+X14+X76-X138</f>
        <v>0</v>
      </c>
      <c r="Y201" s="87">
        <f>+Y76</f>
        <v>0</v>
      </c>
      <c r="Z201" s="88">
        <f>+Z14+Z76-Z138</f>
        <v>0</v>
      </c>
      <c r="AA201" s="87">
        <f>+AA76</f>
        <v>0</v>
      </c>
      <c r="AB201" s="88">
        <f>+AB14+AB76-AB138</f>
        <v>0</v>
      </c>
      <c r="AC201" s="87">
        <f>+AC76</f>
        <v>0</v>
      </c>
      <c r="AD201" s="88">
        <f>+AD14+AD76-AD138</f>
        <v>0</v>
      </c>
    </row>
    <row r="202" spans="1:30" ht="14.4" customHeight="1" x14ac:dyDescent="0.3">
      <c r="A202" s="63"/>
      <c r="B202" s="86"/>
      <c r="C202" s="87" t="str">
        <f>+C77</f>
        <v>40 17 810 0255</v>
      </c>
      <c r="D202" s="88">
        <f>+D15+D77-D139</f>
        <v>4</v>
      </c>
      <c r="E202" s="87" t="str">
        <f>+E77</f>
        <v>40 17 821 0219</v>
      </c>
      <c r="F202" s="88">
        <f>+F15+F77-F139</f>
        <v>16</v>
      </c>
      <c r="G202" s="87" t="str">
        <f>+G77</f>
        <v>40 17 954 0997</v>
      </c>
      <c r="H202" s="88">
        <f>+H15+H77-H139</f>
        <v>12</v>
      </c>
      <c r="I202" s="87">
        <f>+I77</f>
        <v>0</v>
      </c>
      <c r="J202" s="88">
        <f>+J15+J77-J139</f>
        <v>0</v>
      </c>
      <c r="K202" s="87" t="str">
        <f>+K77</f>
        <v>40 28 871 0429</v>
      </c>
      <c r="L202" s="88">
        <f>+L15+L77-L139</f>
        <v>20</v>
      </c>
      <c r="M202" s="87" t="str">
        <f>+M77</f>
        <v>40 28 959 0273</v>
      </c>
      <c r="N202" s="88">
        <f>+N15+N77-N139</f>
        <v>4</v>
      </c>
      <c r="O202" s="87" t="str">
        <f>+O77</f>
        <v>40 28 857 0426</v>
      </c>
      <c r="P202" s="88">
        <f>+P15+P77-P139</f>
        <v>16</v>
      </c>
      <c r="Q202" s="87">
        <f>+Q77</f>
        <v>0</v>
      </c>
      <c r="R202" s="88">
        <f>+R15+R77-R139</f>
        <v>0</v>
      </c>
      <c r="S202" s="87">
        <f>+S77</f>
        <v>0</v>
      </c>
      <c r="T202" s="88">
        <f>+T15+T77-T139</f>
        <v>0</v>
      </c>
      <c r="U202" s="87">
        <f>+U77</f>
        <v>0</v>
      </c>
      <c r="V202" s="88">
        <f>+V15+V77-V139</f>
        <v>0</v>
      </c>
      <c r="W202" s="87">
        <f>+W77</f>
        <v>0</v>
      </c>
      <c r="X202" s="88">
        <f>+X15+X77-X139</f>
        <v>0</v>
      </c>
      <c r="Y202" s="87">
        <f>+Y77</f>
        <v>0</v>
      </c>
      <c r="Z202" s="88">
        <f>+Z15+Z77-Z139</f>
        <v>0</v>
      </c>
      <c r="AA202" s="87">
        <f>+AA77</f>
        <v>0</v>
      </c>
      <c r="AB202" s="88">
        <f>+AB15+AB77-AB139</f>
        <v>0</v>
      </c>
      <c r="AC202" s="87">
        <f>+AC77</f>
        <v>0</v>
      </c>
      <c r="AD202" s="88">
        <f>+AD15+AD77-AD139</f>
        <v>0</v>
      </c>
    </row>
    <row r="203" spans="1:30" ht="14.4" customHeight="1" x14ac:dyDescent="0.3">
      <c r="A203" s="63"/>
      <c r="B203" s="86"/>
      <c r="C203" s="87" t="str">
        <f>+C78</f>
        <v>40 17 821 0127</v>
      </c>
      <c r="D203" s="88">
        <f>+D16+D78-D140</f>
        <v>5</v>
      </c>
      <c r="E203" s="87" t="str">
        <f>+E78</f>
        <v>40 17 620 0101</v>
      </c>
      <c r="F203" s="88">
        <f>+F16+F78-F140</f>
        <v>32</v>
      </c>
      <c r="G203" s="87" t="str">
        <f>+G78</f>
        <v>40 17 954 1759</v>
      </c>
      <c r="H203" s="88">
        <f>+H16+H78-H140</f>
        <v>11</v>
      </c>
      <c r="I203" s="87">
        <f>+I78</f>
        <v>0</v>
      </c>
      <c r="J203" s="88">
        <f>+J16+J78-J140</f>
        <v>0</v>
      </c>
      <c r="K203" s="87" t="str">
        <f>+K78</f>
        <v>40 28 871 0438</v>
      </c>
      <c r="L203" s="88">
        <f>+L16+L78-L140</f>
        <v>14</v>
      </c>
      <c r="M203" s="87" t="str">
        <f>+M78</f>
        <v>40 28 959 0435</v>
      </c>
      <c r="N203" s="88">
        <f>+N16+N78-N140</f>
        <v>3</v>
      </c>
      <c r="O203" s="87" t="str">
        <f>+O78</f>
        <v>40 28 954 1862</v>
      </c>
      <c r="P203" s="88">
        <f>+P16+P78-P140</f>
        <v>3</v>
      </c>
      <c r="Q203" s="87">
        <f>+Q78</f>
        <v>0</v>
      </c>
      <c r="R203" s="88">
        <f>+R16+R78-R140</f>
        <v>0</v>
      </c>
      <c r="S203" s="87">
        <f>+S78</f>
        <v>0</v>
      </c>
      <c r="T203" s="88">
        <f>+T16+T78-T140</f>
        <v>0</v>
      </c>
      <c r="U203" s="87">
        <f>+U78</f>
        <v>0</v>
      </c>
      <c r="V203" s="88">
        <f>+V16+V78-V140</f>
        <v>0</v>
      </c>
      <c r="W203" s="87">
        <f>+W78</f>
        <v>0</v>
      </c>
      <c r="X203" s="88">
        <f>+X16+X78-X140</f>
        <v>0</v>
      </c>
      <c r="Y203" s="87">
        <f>+Y78</f>
        <v>0</v>
      </c>
      <c r="Z203" s="88">
        <f>+Z16+Z78-Z140</f>
        <v>0</v>
      </c>
      <c r="AA203" s="87">
        <f>+AA78</f>
        <v>0</v>
      </c>
      <c r="AB203" s="88">
        <f>+AB16+AB78-AB140</f>
        <v>0</v>
      </c>
      <c r="AC203" s="87">
        <f>+AC78</f>
        <v>0</v>
      </c>
      <c r="AD203" s="88">
        <f>+AD16+AD78-AD140</f>
        <v>0</v>
      </c>
    </row>
    <row r="204" spans="1:30" ht="14.4" customHeight="1" x14ac:dyDescent="0.3">
      <c r="A204" s="63"/>
      <c r="B204" s="86"/>
      <c r="C204" s="87" t="str">
        <f>+C79</f>
        <v>40 17 810 0247</v>
      </c>
      <c r="D204" s="88">
        <f>+D17+D79-D141</f>
        <v>49</v>
      </c>
      <c r="E204" s="87" t="str">
        <f>+E79</f>
        <v>40 17 821 0104</v>
      </c>
      <c r="F204" s="88">
        <f>+F17+F79-F141</f>
        <v>9</v>
      </c>
      <c r="G204" s="87" t="str">
        <f>+G79</f>
        <v>40 17 954 0995</v>
      </c>
      <c r="H204" s="88">
        <f>+H17+H79-H141</f>
        <v>11</v>
      </c>
      <c r="I204" s="87">
        <f>+I79</f>
        <v>0</v>
      </c>
      <c r="J204" s="88">
        <f>+J17+J79-J141</f>
        <v>0</v>
      </c>
      <c r="K204" s="87" t="str">
        <f>+K79</f>
        <v>40 28 857 0401</v>
      </c>
      <c r="L204" s="88">
        <f>+L17+L79-L141</f>
        <v>10</v>
      </c>
      <c r="M204" s="87" t="str">
        <f>+M79</f>
        <v>40 28 954 1531</v>
      </c>
      <c r="N204" s="88">
        <f>+N17+N79-N141</f>
        <v>16</v>
      </c>
      <c r="O204" s="87" t="str">
        <f>+O79</f>
        <v>40 28 954 2143</v>
      </c>
      <c r="P204" s="88">
        <f>+P17+P79-P141</f>
        <v>16</v>
      </c>
      <c r="Q204" s="87">
        <f>+Q79</f>
        <v>0</v>
      </c>
      <c r="R204" s="88">
        <f>+R17+R79-R141</f>
        <v>0</v>
      </c>
      <c r="S204" s="87">
        <f>+S79</f>
        <v>0</v>
      </c>
      <c r="T204" s="88">
        <f>+T17+T79-T141</f>
        <v>0</v>
      </c>
      <c r="U204" s="87">
        <f>+U79</f>
        <v>0</v>
      </c>
      <c r="V204" s="88">
        <f>+V17+V79-V141</f>
        <v>0</v>
      </c>
      <c r="W204" s="87">
        <f>+W79</f>
        <v>0</v>
      </c>
      <c r="X204" s="88">
        <f>+X17+X79-X141</f>
        <v>0</v>
      </c>
      <c r="Y204" s="87">
        <f>+Y79</f>
        <v>0</v>
      </c>
      <c r="Z204" s="88">
        <f>+Z17+Z79-Z141</f>
        <v>0</v>
      </c>
      <c r="AA204" s="87">
        <f>+AA79</f>
        <v>0</v>
      </c>
      <c r="AB204" s="88">
        <f>+AB17+AB79-AB141</f>
        <v>0</v>
      </c>
      <c r="AC204" s="87">
        <f>+AC79</f>
        <v>0</v>
      </c>
      <c r="AD204" s="88">
        <f>+AD17+AD79-AD141</f>
        <v>0</v>
      </c>
    </row>
    <row r="205" spans="1:30" ht="14.4" customHeight="1" x14ac:dyDescent="0.3">
      <c r="A205" s="63"/>
      <c r="B205" s="86"/>
      <c r="C205" s="87">
        <f>+C80</f>
        <v>0</v>
      </c>
      <c r="D205" s="88">
        <f>+D18+D80-D142</f>
        <v>0</v>
      </c>
      <c r="E205" s="87" t="str">
        <f>+E80</f>
        <v>40 17 821 0269</v>
      </c>
      <c r="F205" s="88">
        <f>+F18+F80-F142</f>
        <v>16</v>
      </c>
      <c r="G205" s="87" t="str">
        <f>+G80</f>
        <v>40 17 954 1869</v>
      </c>
      <c r="H205" s="88">
        <f>+H18+H80-H142</f>
        <v>2</v>
      </c>
      <c r="I205" s="87">
        <f>+I80</f>
        <v>0</v>
      </c>
      <c r="J205" s="88">
        <f>+J18+J80-J142</f>
        <v>0</v>
      </c>
      <c r="K205" s="87" t="str">
        <f>+K80</f>
        <v>40 28 871 0326</v>
      </c>
      <c r="L205" s="88">
        <f>+L18+L80-L142</f>
        <v>14</v>
      </c>
      <c r="M205" s="87" t="str">
        <f>+M80</f>
        <v>40 28 954  1704</v>
      </c>
      <c r="N205" s="88">
        <f>+N18+N80-N142</f>
        <v>10</v>
      </c>
      <c r="O205" s="87" t="str">
        <f>+O80</f>
        <v>40 28 954 2231</v>
      </c>
      <c r="P205" s="88">
        <f>+P18+P80-P142</f>
        <v>20</v>
      </c>
      <c r="Q205" s="87">
        <f>+Q80</f>
        <v>0</v>
      </c>
      <c r="R205" s="88">
        <f>+R18+R80-R142</f>
        <v>0</v>
      </c>
      <c r="S205" s="87">
        <f>+S80</f>
        <v>0</v>
      </c>
      <c r="T205" s="88">
        <f>+T18+T80-T142</f>
        <v>0</v>
      </c>
      <c r="U205" s="87">
        <f>+U80</f>
        <v>0</v>
      </c>
      <c r="V205" s="88">
        <f>+V18+V80-V142</f>
        <v>0</v>
      </c>
      <c r="W205" s="87">
        <f>+W80</f>
        <v>0</v>
      </c>
      <c r="X205" s="88">
        <f>+X18+X80-X142</f>
        <v>0</v>
      </c>
      <c r="Y205" s="87">
        <f>+Y80</f>
        <v>0</v>
      </c>
      <c r="Z205" s="88">
        <f>+Z18+Z80-Z142</f>
        <v>0</v>
      </c>
      <c r="AA205" s="87">
        <f>+AA80</f>
        <v>0</v>
      </c>
      <c r="AB205" s="88">
        <f>+AB18+AB80-AB142</f>
        <v>0</v>
      </c>
      <c r="AC205" s="87">
        <f>+AC80</f>
        <v>0</v>
      </c>
      <c r="AD205" s="88">
        <f>+AD18+AD80-AD142</f>
        <v>0</v>
      </c>
    </row>
    <row r="206" spans="1:30" ht="14.4" customHeight="1" x14ac:dyDescent="0.3">
      <c r="A206" s="63"/>
      <c r="B206" s="86"/>
      <c r="C206" s="87">
        <f>+C81</f>
        <v>0</v>
      </c>
      <c r="D206" s="88">
        <f>+D19+D81-D143</f>
        <v>0</v>
      </c>
      <c r="E206" s="87">
        <f>+E81</f>
        <v>0</v>
      </c>
      <c r="F206" s="88">
        <f>+F19+F81-F143</f>
        <v>0</v>
      </c>
      <c r="G206" s="87">
        <f>+G81</f>
        <v>0</v>
      </c>
      <c r="H206" s="88">
        <f>+H19+H81-H143</f>
        <v>0</v>
      </c>
      <c r="I206" s="87">
        <f>+I81</f>
        <v>0</v>
      </c>
      <c r="J206" s="88">
        <f>+J19+J81-J143</f>
        <v>0</v>
      </c>
      <c r="K206" s="87" t="str">
        <f>+K81</f>
        <v>40 28 971 0218</v>
      </c>
      <c r="L206" s="88">
        <f>+L19+L81-L143</f>
        <v>32</v>
      </c>
      <c r="M206" s="87" t="str">
        <f>+M81</f>
        <v>40 28 954 2125</v>
      </c>
      <c r="N206" s="88">
        <f>+N19+N81-N143</f>
        <v>15</v>
      </c>
      <c r="O206" s="87" t="str">
        <f>+O81</f>
        <v>40 28 954 3153</v>
      </c>
      <c r="P206" s="88">
        <f>+P19+P81-P143</f>
        <v>20</v>
      </c>
      <c r="Q206" s="87">
        <f>+Q81</f>
        <v>0</v>
      </c>
      <c r="R206" s="88">
        <f>+R19+R81-R143</f>
        <v>0</v>
      </c>
      <c r="S206" s="87">
        <f>+S81</f>
        <v>0</v>
      </c>
      <c r="T206" s="88">
        <f>+T19+T81-T143</f>
        <v>0</v>
      </c>
      <c r="U206" s="87">
        <f>+U81</f>
        <v>0</v>
      </c>
      <c r="V206" s="88">
        <f>+V19+V81-V143</f>
        <v>0</v>
      </c>
      <c r="W206" s="87">
        <f>+W81</f>
        <v>0</v>
      </c>
      <c r="X206" s="88">
        <f>+X19+X81-X143</f>
        <v>0</v>
      </c>
      <c r="Y206" s="87">
        <f>+Y81</f>
        <v>0</v>
      </c>
      <c r="Z206" s="88">
        <f>+Z19+Z81-Z143</f>
        <v>0</v>
      </c>
      <c r="AA206" s="87">
        <f>+AA81</f>
        <v>0</v>
      </c>
      <c r="AB206" s="88">
        <f>+AB19+AB81-AB143</f>
        <v>0</v>
      </c>
      <c r="AC206" s="87">
        <f>+AC81</f>
        <v>0</v>
      </c>
      <c r="AD206" s="88">
        <f>+AD19+AD81-AD143</f>
        <v>0</v>
      </c>
    </row>
    <row r="207" spans="1:30" ht="14.4" customHeight="1" x14ac:dyDescent="0.3">
      <c r="A207" s="63"/>
      <c r="B207" s="86"/>
      <c r="C207" s="87">
        <f>+C82</f>
        <v>0</v>
      </c>
      <c r="D207" s="88">
        <f>+D20+D82-D144</f>
        <v>0</v>
      </c>
      <c r="E207" s="87">
        <f>+E82</f>
        <v>0</v>
      </c>
      <c r="F207" s="88">
        <f>+F20+F82-F144</f>
        <v>0</v>
      </c>
      <c r="G207" s="87">
        <f>+G82</f>
        <v>0</v>
      </c>
      <c r="H207" s="88">
        <f>+H20+H82-H144</f>
        <v>0</v>
      </c>
      <c r="I207" s="87">
        <f>+I82</f>
        <v>0</v>
      </c>
      <c r="J207" s="88">
        <f>+J20+J82-J144</f>
        <v>0</v>
      </c>
      <c r="K207" s="87">
        <f>+K82</f>
        <v>0</v>
      </c>
      <c r="L207" s="88">
        <f>+L20+L82-L144</f>
        <v>0</v>
      </c>
      <c r="M207" s="87" t="str">
        <f>+M82</f>
        <v>40 28 954 2149</v>
      </c>
      <c r="N207" s="88">
        <f>+N20+N82-N144</f>
        <v>45</v>
      </c>
      <c r="O207" s="87" t="str">
        <f>+O82</f>
        <v>40 28 954 3185</v>
      </c>
      <c r="P207" s="88">
        <f>+P20+P82-P144</f>
        <v>14</v>
      </c>
      <c r="Q207" s="87">
        <f>+Q82</f>
        <v>0</v>
      </c>
      <c r="R207" s="88">
        <f>+R20+R82-R144</f>
        <v>0</v>
      </c>
      <c r="S207" s="87">
        <f>+S82</f>
        <v>0</v>
      </c>
      <c r="T207" s="88">
        <f>+T20+T82-T144</f>
        <v>0</v>
      </c>
      <c r="U207" s="87">
        <f>+U82</f>
        <v>0</v>
      </c>
      <c r="V207" s="88">
        <f>+V20+V82-V144</f>
        <v>0</v>
      </c>
      <c r="W207" s="87">
        <f>+W82</f>
        <v>0</v>
      </c>
      <c r="X207" s="88">
        <f>+X20+X82-X144</f>
        <v>0</v>
      </c>
      <c r="Y207" s="87">
        <f>+Y82</f>
        <v>0</v>
      </c>
      <c r="Z207" s="88">
        <f>+Z20+Z82-Z144</f>
        <v>0</v>
      </c>
      <c r="AA207" s="87">
        <f>+AA82</f>
        <v>0</v>
      </c>
      <c r="AB207" s="88">
        <f>+AB20+AB82-AB144</f>
        <v>0</v>
      </c>
      <c r="AC207" s="87">
        <f>+AC82</f>
        <v>0</v>
      </c>
      <c r="AD207" s="88">
        <f>+AD20+AD82-AD144</f>
        <v>0</v>
      </c>
    </row>
    <row r="208" spans="1:30" ht="14.4" customHeight="1" x14ac:dyDescent="0.3">
      <c r="A208" s="63"/>
      <c r="B208" s="86"/>
      <c r="C208" s="87">
        <f>+C83</f>
        <v>0</v>
      </c>
      <c r="D208" s="88">
        <f>+D21+D83-D145</f>
        <v>0</v>
      </c>
      <c r="E208" s="87">
        <f>+E83</f>
        <v>0</v>
      </c>
      <c r="F208" s="88">
        <f>+F21+F83-F145</f>
        <v>0</v>
      </c>
      <c r="G208" s="87">
        <f>+G83</f>
        <v>0</v>
      </c>
      <c r="H208" s="88">
        <f>+H21+H83-H145</f>
        <v>0</v>
      </c>
      <c r="I208" s="87">
        <f>+I83</f>
        <v>0</v>
      </c>
      <c r="J208" s="88">
        <f>+J21+J83-J145</f>
        <v>0</v>
      </c>
      <c r="K208" s="87">
        <f>+K83</f>
        <v>0</v>
      </c>
      <c r="L208" s="88">
        <f>+L21+L83-L145</f>
        <v>0</v>
      </c>
      <c r="M208" s="87" t="str">
        <f>+M83</f>
        <v>40 28 959 0682</v>
      </c>
      <c r="N208" s="88">
        <f>+N21+N83-N145</f>
        <v>30</v>
      </c>
      <c r="O208" s="87" t="str">
        <f>+O83</f>
        <v>40 28 954 3191</v>
      </c>
      <c r="P208" s="88">
        <f>+P21+P83-P145</f>
        <v>17</v>
      </c>
      <c r="Q208" s="87">
        <f>+Q83</f>
        <v>0</v>
      </c>
      <c r="R208" s="88">
        <f>+R21+R83-R145</f>
        <v>0</v>
      </c>
      <c r="S208" s="87">
        <f>+S83</f>
        <v>0</v>
      </c>
      <c r="T208" s="88">
        <f>+T21+T83-T145</f>
        <v>0</v>
      </c>
      <c r="U208" s="87">
        <f>+U83</f>
        <v>0</v>
      </c>
      <c r="V208" s="88">
        <f>+V21+V83-V145</f>
        <v>0</v>
      </c>
      <c r="W208" s="87">
        <f>+W83</f>
        <v>0</v>
      </c>
      <c r="X208" s="88">
        <f>+X21+X83-X145</f>
        <v>0</v>
      </c>
      <c r="Y208" s="87">
        <f>+Y83</f>
        <v>0</v>
      </c>
      <c r="Z208" s="88">
        <f>+Z21+Z83-Z145</f>
        <v>0</v>
      </c>
      <c r="AA208" s="87">
        <f>+AA83</f>
        <v>0</v>
      </c>
      <c r="AB208" s="88">
        <f>+AB21+AB83-AB145</f>
        <v>0</v>
      </c>
      <c r="AC208" s="87">
        <f>+AC83</f>
        <v>0</v>
      </c>
      <c r="AD208" s="88">
        <f>+AD21+AD83-AD145</f>
        <v>0</v>
      </c>
    </row>
    <row r="209" spans="1:30" ht="14.4" customHeight="1" x14ac:dyDescent="0.3">
      <c r="A209" s="63"/>
      <c r="B209" s="86"/>
      <c r="C209" s="87">
        <f>+C84</f>
        <v>0</v>
      </c>
      <c r="D209" s="88">
        <f>+D22+D84-D146</f>
        <v>0</v>
      </c>
      <c r="E209" s="87">
        <f>+E84</f>
        <v>0</v>
      </c>
      <c r="F209" s="88">
        <f>+F22+F84-F146</f>
        <v>0</v>
      </c>
      <c r="G209" s="87">
        <f>+G84</f>
        <v>0</v>
      </c>
      <c r="H209" s="88">
        <f>+H22+H84-H146</f>
        <v>0</v>
      </c>
      <c r="I209" s="87">
        <f>+I84</f>
        <v>0</v>
      </c>
      <c r="J209" s="88">
        <f>+J22+J84-J146</f>
        <v>0</v>
      </c>
      <c r="K209" s="87">
        <f>+K84</f>
        <v>0</v>
      </c>
      <c r="L209" s="88">
        <f>+L22+L84-L146</f>
        <v>0</v>
      </c>
      <c r="M209" s="87" t="str">
        <f>+M84</f>
        <v>40 28 954 2128</v>
      </c>
      <c r="N209" s="88">
        <f>+N22+N84-N146</f>
        <v>30</v>
      </c>
      <c r="O209" s="87" t="str">
        <f>+O84</f>
        <v>40 28 954 3200</v>
      </c>
      <c r="P209" s="88">
        <f>+P22+P84-P146</f>
        <v>9</v>
      </c>
      <c r="Q209" s="87">
        <f>+Q84</f>
        <v>0</v>
      </c>
      <c r="R209" s="88">
        <f>+R22+R84-R146</f>
        <v>0</v>
      </c>
      <c r="S209" s="87">
        <f>+S84</f>
        <v>0</v>
      </c>
      <c r="T209" s="88">
        <f>+T22+T84-T146</f>
        <v>0</v>
      </c>
      <c r="U209" s="87">
        <f>+U84</f>
        <v>0</v>
      </c>
      <c r="V209" s="88">
        <f>+V22+V84-V146</f>
        <v>0</v>
      </c>
      <c r="W209" s="87">
        <f>+W84</f>
        <v>0</v>
      </c>
      <c r="X209" s="88">
        <f>+X22+X84-X146</f>
        <v>0</v>
      </c>
      <c r="Y209" s="87">
        <f>+Y84</f>
        <v>0</v>
      </c>
      <c r="Z209" s="88">
        <f>+Z22+Z84-Z146</f>
        <v>0</v>
      </c>
      <c r="AA209" s="87">
        <f>+AA84</f>
        <v>0</v>
      </c>
      <c r="AB209" s="88">
        <f>+AB22+AB84-AB146</f>
        <v>0</v>
      </c>
      <c r="AC209" s="87">
        <f>+AC84</f>
        <v>0</v>
      </c>
      <c r="AD209" s="88">
        <f>+AD22+AD84-AD146</f>
        <v>0</v>
      </c>
    </row>
    <row r="210" spans="1:30" ht="14.4" customHeight="1" x14ac:dyDescent="0.3">
      <c r="A210" s="63"/>
      <c r="B210" s="86"/>
      <c r="C210" s="87">
        <f>+C85</f>
        <v>0</v>
      </c>
      <c r="D210" s="88">
        <f>+D23+D85-D147</f>
        <v>0</v>
      </c>
      <c r="E210" s="87">
        <f>+E85</f>
        <v>0</v>
      </c>
      <c r="F210" s="88">
        <f>+F23+F85-F147</f>
        <v>0</v>
      </c>
      <c r="G210" s="87">
        <f>+G85</f>
        <v>0</v>
      </c>
      <c r="H210" s="88">
        <f>+H23+H85-H147</f>
        <v>0</v>
      </c>
      <c r="I210" s="87">
        <f>+I85</f>
        <v>0</v>
      </c>
      <c r="J210" s="88">
        <f>+J23+J85-J147</f>
        <v>0</v>
      </c>
      <c r="K210" s="87">
        <f>+K85</f>
        <v>0</v>
      </c>
      <c r="L210" s="88">
        <f>+L23+L85-L147</f>
        <v>0</v>
      </c>
      <c r="M210" s="87" t="str">
        <f>+M85</f>
        <v>40 28 959 0683</v>
      </c>
      <c r="N210" s="88">
        <f>+N23+N85-N147</f>
        <v>30</v>
      </c>
      <c r="O210" s="87" t="str">
        <f>+O85</f>
        <v>40 28 954 3212</v>
      </c>
      <c r="P210" s="88">
        <f>+P23+P85-P147</f>
        <v>20</v>
      </c>
      <c r="Q210" s="87">
        <f>+Q85</f>
        <v>0</v>
      </c>
      <c r="R210" s="88">
        <f>+R23+R85-R147</f>
        <v>0</v>
      </c>
      <c r="S210" s="87">
        <f>+S85</f>
        <v>0</v>
      </c>
      <c r="T210" s="88">
        <f>+T23+T85-T147</f>
        <v>0</v>
      </c>
      <c r="U210" s="87">
        <f>+U85</f>
        <v>0</v>
      </c>
      <c r="V210" s="88">
        <f>+V23+V85-V147</f>
        <v>0</v>
      </c>
      <c r="W210" s="87">
        <f>+W85</f>
        <v>0</v>
      </c>
      <c r="X210" s="88">
        <f>+X23+X85-X147</f>
        <v>0</v>
      </c>
      <c r="Y210" s="87">
        <f>+Y85</f>
        <v>0</v>
      </c>
      <c r="Z210" s="88">
        <f>+Z23+Z85-Z147</f>
        <v>0</v>
      </c>
      <c r="AA210" s="87">
        <f>+AA85</f>
        <v>0</v>
      </c>
      <c r="AB210" s="88">
        <f>+AB23+AB85-AB147</f>
        <v>0</v>
      </c>
      <c r="AC210" s="87">
        <f>+AC85</f>
        <v>0</v>
      </c>
      <c r="AD210" s="88">
        <f>+AD23+AD85-AD147</f>
        <v>0</v>
      </c>
    </row>
    <row r="211" spans="1:30" ht="14.4" customHeight="1" x14ac:dyDescent="0.3">
      <c r="A211" s="63"/>
      <c r="B211" s="86"/>
      <c r="C211" s="87">
        <f>+C86</f>
        <v>0</v>
      </c>
      <c r="D211" s="88">
        <f>+D24+D86-D148</f>
        <v>0</v>
      </c>
      <c r="E211" s="87">
        <f>+E86</f>
        <v>0</v>
      </c>
      <c r="F211" s="88">
        <f>+F24+F86-F148</f>
        <v>0</v>
      </c>
      <c r="G211" s="87">
        <f>+G86</f>
        <v>0</v>
      </c>
      <c r="H211" s="88">
        <f>+H24+H86-H148</f>
        <v>0</v>
      </c>
      <c r="I211" s="87">
        <f>+I86</f>
        <v>0</v>
      </c>
      <c r="J211" s="88">
        <f>+J24+J86-J148</f>
        <v>0</v>
      </c>
      <c r="K211" s="87">
        <f>+K86</f>
        <v>0</v>
      </c>
      <c r="L211" s="88">
        <f>+L24+L86-L148</f>
        <v>0</v>
      </c>
      <c r="M211" s="87" t="str">
        <f>+M86</f>
        <v>40 28 954 3447</v>
      </c>
      <c r="N211" s="88">
        <f>+N24+N86-N148</f>
        <v>10</v>
      </c>
      <c r="O211" s="87" t="str">
        <f>+O86</f>
        <v>40 28 954 3242</v>
      </c>
      <c r="P211" s="88">
        <f>+P24+P86-P148</f>
        <v>8</v>
      </c>
      <c r="Q211" s="87">
        <f>+Q86</f>
        <v>0</v>
      </c>
      <c r="R211" s="88">
        <f>+R24+R86-R148</f>
        <v>0</v>
      </c>
      <c r="S211" s="87">
        <f>+S86</f>
        <v>0</v>
      </c>
      <c r="T211" s="88">
        <f>+T24+T86-T148</f>
        <v>0</v>
      </c>
      <c r="U211" s="87">
        <f>+U86</f>
        <v>0</v>
      </c>
      <c r="V211" s="88">
        <f>+V24+V86-V148</f>
        <v>0</v>
      </c>
      <c r="W211" s="87">
        <f>+W86</f>
        <v>0</v>
      </c>
      <c r="X211" s="88">
        <f>+X24+X86-X148</f>
        <v>0</v>
      </c>
      <c r="Y211" s="87">
        <f>+Y86</f>
        <v>0</v>
      </c>
      <c r="Z211" s="88">
        <f>+Z24+Z86-Z148</f>
        <v>0</v>
      </c>
      <c r="AA211" s="87">
        <f>+AA86</f>
        <v>0</v>
      </c>
      <c r="AB211" s="88">
        <f>+AB24+AB86-AB148</f>
        <v>0</v>
      </c>
      <c r="AC211" s="87">
        <f>+AC86</f>
        <v>0</v>
      </c>
      <c r="AD211" s="88">
        <f>+AD24+AD86-AD148</f>
        <v>0</v>
      </c>
    </row>
    <row r="212" spans="1:30" ht="14.4" customHeight="1" x14ac:dyDescent="0.3">
      <c r="A212" s="63"/>
      <c r="B212" s="86"/>
      <c r="C212" s="87">
        <f>+C87</f>
        <v>0</v>
      </c>
      <c r="D212" s="88">
        <f>+D25+D87-D149</f>
        <v>0</v>
      </c>
      <c r="E212" s="87">
        <f>+E87</f>
        <v>0</v>
      </c>
      <c r="F212" s="88">
        <f>+F25+F87-F149</f>
        <v>0</v>
      </c>
      <c r="G212" s="87">
        <f>+G87</f>
        <v>0</v>
      </c>
      <c r="H212" s="88">
        <f>+H25+H87-H149</f>
        <v>0</v>
      </c>
      <c r="I212" s="87">
        <f>+I87</f>
        <v>0</v>
      </c>
      <c r="J212" s="88">
        <f>+J25+J87-J149</f>
        <v>0</v>
      </c>
      <c r="K212" s="87">
        <f>+K87</f>
        <v>0</v>
      </c>
      <c r="L212" s="88">
        <f>+L25+L87-L149</f>
        <v>0</v>
      </c>
      <c r="M212" s="87" t="str">
        <f>+M87</f>
        <v>40 28 957 0801</v>
      </c>
      <c r="N212" s="88">
        <f>+N25+N87-N149</f>
        <v>7</v>
      </c>
      <c r="O212" s="87" t="str">
        <f>+O87</f>
        <v>40 28 954 3412</v>
      </c>
      <c r="P212" s="88">
        <f>+P25+P87-P149</f>
        <v>10</v>
      </c>
      <c r="Q212" s="87">
        <f>+Q87</f>
        <v>0</v>
      </c>
      <c r="R212" s="88">
        <f>+R25+R87-R149</f>
        <v>0</v>
      </c>
      <c r="S212" s="87">
        <f>+S87</f>
        <v>0</v>
      </c>
      <c r="T212" s="88">
        <f>+T25+T87-T149</f>
        <v>0</v>
      </c>
      <c r="U212" s="87">
        <f>+U87</f>
        <v>0</v>
      </c>
      <c r="V212" s="88">
        <f>+V25+V87-V149</f>
        <v>0</v>
      </c>
      <c r="W212" s="87">
        <f>+W87</f>
        <v>0</v>
      </c>
      <c r="X212" s="88">
        <f>+X25+X87-X149</f>
        <v>0</v>
      </c>
      <c r="Y212" s="87">
        <f>+Y87</f>
        <v>0</v>
      </c>
      <c r="Z212" s="88">
        <f>+Z25+Z87-Z149</f>
        <v>0</v>
      </c>
      <c r="AA212" s="87">
        <f>+AA87</f>
        <v>0</v>
      </c>
      <c r="AB212" s="88">
        <f>+AB25+AB87-AB149</f>
        <v>0</v>
      </c>
      <c r="AC212" s="87">
        <f>+AC87</f>
        <v>0</v>
      </c>
      <c r="AD212" s="88">
        <f>+AD25+AD87-AD149</f>
        <v>0</v>
      </c>
    </row>
    <row r="213" spans="1:30" ht="14.4" customHeight="1" x14ac:dyDescent="0.3">
      <c r="A213" s="63"/>
      <c r="B213" s="86"/>
      <c r="C213" s="87">
        <f>+C88</f>
        <v>0</v>
      </c>
      <c r="D213" s="88">
        <f>+D26+D88-D150</f>
        <v>0</v>
      </c>
      <c r="E213" s="87">
        <f>+E88</f>
        <v>0</v>
      </c>
      <c r="F213" s="88">
        <f>+F26+F88-F150</f>
        <v>0</v>
      </c>
      <c r="G213" s="87">
        <f>+G88</f>
        <v>0</v>
      </c>
      <c r="H213" s="88">
        <f>+H26+H88-H150</f>
        <v>0</v>
      </c>
      <c r="I213" s="87">
        <f>+I88</f>
        <v>0</v>
      </c>
      <c r="J213" s="88">
        <f>+J26+J88-J150</f>
        <v>0</v>
      </c>
      <c r="K213" s="87">
        <f>+K88</f>
        <v>0</v>
      </c>
      <c r="L213" s="88">
        <f>+L26+L88-L150</f>
        <v>0</v>
      </c>
      <c r="M213" s="87" t="str">
        <f>+M88</f>
        <v>40 28 954 2126</v>
      </c>
      <c r="N213" s="88">
        <f>+N26+N88-N150</f>
        <v>15</v>
      </c>
      <c r="O213" s="87" t="str">
        <f>+O88</f>
        <v>40 28 957 0382</v>
      </c>
      <c r="P213" s="88">
        <f>+P26+P88-P150</f>
        <v>3</v>
      </c>
      <c r="Q213" s="87">
        <f>+Q88</f>
        <v>0</v>
      </c>
      <c r="R213" s="88">
        <f>+R26+R88-R150</f>
        <v>0</v>
      </c>
      <c r="S213" s="87">
        <f>+S88</f>
        <v>0</v>
      </c>
      <c r="T213" s="88">
        <f>+T26+T88-T150</f>
        <v>0</v>
      </c>
      <c r="U213" s="87">
        <f>+U88</f>
        <v>0</v>
      </c>
      <c r="V213" s="88">
        <f>+V26+V88-V150</f>
        <v>0</v>
      </c>
      <c r="W213" s="87">
        <f>+W88</f>
        <v>0</v>
      </c>
      <c r="X213" s="88">
        <f>+X26+X88-X150</f>
        <v>0</v>
      </c>
      <c r="Y213" s="87">
        <f>+Y88</f>
        <v>0</v>
      </c>
      <c r="Z213" s="88">
        <f>+Z26+Z88-Z150</f>
        <v>0</v>
      </c>
      <c r="AA213" s="87">
        <f>+AA88</f>
        <v>0</v>
      </c>
      <c r="AB213" s="88">
        <f>+AB26+AB88-AB150</f>
        <v>0</v>
      </c>
      <c r="AC213" s="87">
        <f>+AC88</f>
        <v>0</v>
      </c>
      <c r="AD213" s="88">
        <f>+AD26+AD88-AD150</f>
        <v>0</v>
      </c>
    </row>
    <row r="214" spans="1:30" ht="14.4" customHeight="1" x14ac:dyDescent="0.3">
      <c r="A214" s="63"/>
      <c r="B214" s="86"/>
      <c r="C214" s="87">
        <f>+C89</f>
        <v>0</v>
      </c>
      <c r="D214" s="88">
        <f>+D27+D89-D151</f>
        <v>0</v>
      </c>
      <c r="E214" s="87">
        <f>+E89</f>
        <v>0</v>
      </c>
      <c r="F214" s="88">
        <f>+F27+F89-F151</f>
        <v>0</v>
      </c>
      <c r="G214" s="87">
        <f>+G89</f>
        <v>0</v>
      </c>
      <c r="H214" s="88">
        <f>+H27+H89-H151</f>
        <v>0</v>
      </c>
      <c r="I214" s="87">
        <f>+I89</f>
        <v>0</v>
      </c>
      <c r="J214" s="88">
        <f>+J27+J89-J151</f>
        <v>0</v>
      </c>
      <c r="K214" s="87">
        <f>+K89</f>
        <v>0</v>
      </c>
      <c r="L214" s="88">
        <f>+L27+L89-L151</f>
        <v>0</v>
      </c>
      <c r="M214" s="87" t="str">
        <f>+M89</f>
        <v>40 28 957 0799</v>
      </c>
      <c r="N214" s="88">
        <f>+N27+N89-N151</f>
        <v>14</v>
      </c>
      <c r="O214" s="87" t="str">
        <f>+O89</f>
        <v>40 28 957 0383</v>
      </c>
      <c r="P214" s="88">
        <f>+P27+P89-P151</f>
        <v>1</v>
      </c>
      <c r="Q214" s="87">
        <f>+Q89</f>
        <v>0</v>
      </c>
      <c r="R214" s="88">
        <f>+R27+R89-R151</f>
        <v>0</v>
      </c>
      <c r="S214" s="87">
        <f>+S89</f>
        <v>0</v>
      </c>
      <c r="T214" s="88">
        <f>+T27+T89-T151</f>
        <v>0</v>
      </c>
      <c r="U214" s="87">
        <f>+U89</f>
        <v>0</v>
      </c>
      <c r="V214" s="88">
        <f>+V27+V89-V151</f>
        <v>0</v>
      </c>
      <c r="W214" s="87">
        <f>+W89</f>
        <v>0</v>
      </c>
      <c r="X214" s="88">
        <f>+X27+X89-X151</f>
        <v>0</v>
      </c>
      <c r="Y214" s="87">
        <f>+Y89</f>
        <v>0</v>
      </c>
      <c r="Z214" s="88">
        <f>+Z27+Z89-Z151</f>
        <v>0</v>
      </c>
      <c r="AA214" s="87">
        <f>+AA89</f>
        <v>0</v>
      </c>
      <c r="AB214" s="88">
        <f>+AB27+AB89-AB151</f>
        <v>0</v>
      </c>
      <c r="AC214" s="87">
        <f>+AC89</f>
        <v>0</v>
      </c>
      <c r="AD214" s="88">
        <f>+AD27+AD89-AD151</f>
        <v>0</v>
      </c>
    </row>
    <row r="215" spans="1:30" ht="14.4" customHeight="1" x14ac:dyDescent="0.3">
      <c r="A215" s="63"/>
      <c r="B215" s="86"/>
      <c r="C215" s="87">
        <f>+C90</f>
        <v>0</v>
      </c>
      <c r="D215" s="88">
        <f>+D28+D90-D152</f>
        <v>0</v>
      </c>
      <c r="E215" s="87">
        <f>+E90</f>
        <v>0</v>
      </c>
      <c r="F215" s="88">
        <f>+F28+F90-F152</f>
        <v>0</v>
      </c>
      <c r="G215" s="87">
        <f>+G90</f>
        <v>0</v>
      </c>
      <c r="H215" s="88">
        <f>+H28+H90-H152</f>
        <v>0</v>
      </c>
      <c r="I215" s="87">
        <f>+I90</f>
        <v>0</v>
      </c>
      <c r="J215" s="88">
        <f>+J28+J90-J152</f>
        <v>0</v>
      </c>
      <c r="K215" s="87">
        <f>+K90</f>
        <v>0</v>
      </c>
      <c r="L215" s="88">
        <f>+L28+L90-L152</f>
        <v>0</v>
      </c>
      <c r="M215" s="87" t="str">
        <f>+M90</f>
        <v>40 28 959 0586</v>
      </c>
      <c r="N215" s="88">
        <f>+N28+N90-N152</f>
        <v>10</v>
      </c>
      <c r="O215" s="87" t="str">
        <f>+O90</f>
        <v>40 28 959 0274</v>
      </c>
      <c r="P215" s="88">
        <f>+P28+P90-P152</f>
        <v>11</v>
      </c>
      <c r="Q215" s="87">
        <f>+Q90</f>
        <v>0</v>
      </c>
      <c r="R215" s="88">
        <f>+R28+R90-R152</f>
        <v>0</v>
      </c>
      <c r="S215" s="87">
        <f>+S90</f>
        <v>0</v>
      </c>
      <c r="T215" s="88">
        <f>+T28+T90-T152</f>
        <v>0</v>
      </c>
      <c r="U215" s="87">
        <f>+U90</f>
        <v>0</v>
      </c>
      <c r="V215" s="88">
        <f>+V28+V90-V152</f>
        <v>0</v>
      </c>
      <c r="W215" s="87">
        <f>+W90</f>
        <v>0</v>
      </c>
      <c r="X215" s="88">
        <f>+X28+X90-X152</f>
        <v>0</v>
      </c>
      <c r="Y215" s="87">
        <f>+Y90</f>
        <v>0</v>
      </c>
      <c r="Z215" s="88">
        <f>+Z28+Z90-Z152</f>
        <v>0</v>
      </c>
      <c r="AA215" s="87">
        <f>+AA90</f>
        <v>0</v>
      </c>
      <c r="AB215" s="88">
        <f>+AB28+AB90-AB152</f>
        <v>0</v>
      </c>
      <c r="AC215" s="87">
        <f>+AC90</f>
        <v>0</v>
      </c>
      <c r="AD215" s="88">
        <f>+AD28+AD90-AD152</f>
        <v>0</v>
      </c>
    </row>
    <row r="216" spans="1:30" ht="14.4" customHeight="1" x14ac:dyDescent="0.3">
      <c r="A216" s="63"/>
      <c r="B216" s="86"/>
      <c r="C216" s="87">
        <f>+C91</f>
        <v>0</v>
      </c>
      <c r="D216" s="88">
        <f>+D29+D91-D153</f>
        <v>0</v>
      </c>
      <c r="E216" s="87">
        <f>+E91</f>
        <v>0</v>
      </c>
      <c r="F216" s="88">
        <f>+F29+F91-F153</f>
        <v>0</v>
      </c>
      <c r="G216" s="87">
        <f>+G91</f>
        <v>0</v>
      </c>
      <c r="H216" s="88">
        <f>+H29+H91-H153</f>
        <v>0</v>
      </c>
      <c r="I216" s="87">
        <f>+I91</f>
        <v>0</v>
      </c>
      <c r="J216" s="88">
        <f>+J29+J91-J153</f>
        <v>0</v>
      </c>
      <c r="K216" s="87">
        <f>+K91</f>
        <v>0</v>
      </c>
      <c r="L216" s="88">
        <f>+L29+L91-L153</f>
        <v>0</v>
      </c>
      <c r="M216" s="87" t="str">
        <f>+M91</f>
        <v>40 28 959 0539</v>
      </c>
      <c r="N216" s="88">
        <f>+N29+N91-N153</f>
        <v>7</v>
      </c>
      <c r="O216" s="87" t="str">
        <f>+O91</f>
        <v>40 28 959 0435</v>
      </c>
      <c r="P216" s="88">
        <f>+P29+P91-P153</f>
        <v>1</v>
      </c>
      <c r="Q216" s="87">
        <f>+Q91</f>
        <v>0</v>
      </c>
      <c r="R216" s="88">
        <f>+R29+R91-R153</f>
        <v>0</v>
      </c>
      <c r="S216" s="87">
        <f>+S91</f>
        <v>0</v>
      </c>
      <c r="T216" s="88">
        <f>+T29+T91-T153</f>
        <v>0</v>
      </c>
      <c r="U216" s="87">
        <f>+U91</f>
        <v>0</v>
      </c>
      <c r="V216" s="88">
        <f>+V29+V91-V153</f>
        <v>0</v>
      </c>
      <c r="W216" s="87">
        <f>+W91</f>
        <v>0</v>
      </c>
      <c r="X216" s="88">
        <f>+X29+X91-X153</f>
        <v>0</v>
      </c>
      <c r="Y216" s="87">
        <f>+Y91</f>
        <v>0</v>
      </c>
      <c r="Z216" s="88">
        <f>+Z29+Z91-Z153</f>
        <v>0</v>
      </c>
      <c r="AA216" s="87">
        <f>+AA91</f>
        <v>0</v>
      </c>
      <c r="AB216" s="88">
        <f>+AB29+AB91-AB153</f>
        <v>0</v>
      </c>
      <c r="AC216" s="87">
        <f>+AC91</f>
        <v>0</v>
      </c>
      <c r="AD216" s="88">
        <f>+AD29+AD91-AD153</f>
        <v>0</v>
      </c>
    </row>
    <row r="217" spans="1:30" ht="14.4" customHeight="1" x14ac:dyDescent="0.3">
      <c r="A217" s="63"/>
      <c r="B217" s="90"/>
      <c r="C217" s="87">
        <f>+C92</f>
        <v>0</v>
      </c>
      <c r="D217" s="88">
        <f>+D30+D92-D154</f>
        <v>0</v>
      </c>
      <c r="E217" s="87">
        <f>+E92</f>
        <v>0</v>
      </c>
      <c r="F217" s="88">
        <f>+F30+F92-F154</f>
        <v>0</v>
      </c>
      <c r="G217" s="87">
        <f>+G92</f>
        <v>0</v>
      </c>
      <c r="H217" s="88">
        <f>+H30+H92-H154</f>
        <v>0</v>
      </c>
      <c r="I217" s="87">
        <f>+I92</f>
        <v>0</v>
      </c>
      <c r="J217" s="88">
        <f>+J30+J92-J154</f>
        <v>0</v>
      </c>
      <c r="K217" s="87">
        <f>+K92</f>
        <v>0</v>
      </c>
      <c r="L217" s="88">
        <f>+L30+L92-L154</f>
        <v>0</v>
      </c>
      <c r="M217" s="87">
        <f>+M92</f>
        <v>0</v>
      </c>
      <c r="N217" s="88">
        <f>+N30+N92-N154</f>
        <v>0</v>
      </c>
      <c r="O217" s="87" t="str">
        <f>+O92</f>
        <v>40 28 959 0436</v>
      </c>
      <c r="P217" s="88">
        <f>+P30+P92-P154</f>
        <v>15</v>
      </c>
      <c r="Q217" s="87">
        <f>+Q92</f>
        <v>0</v>
      </c>
      <c r="R217" s="88">
        <f>+R30+R92-R154</f>
        <v>0</v>
      </c>
      <c r="S217" s="87">
        <f>+S92</f>
        <v>0</v>
      </c>
      <c r="T217" s="88">
        <f>+T30+T92-T154</f>
        <v>0</v>
      </c>
      <c r="U217" s="87">
        <f>+U92</f>
        <v>0</v>
      </c>
      <c r="V217" s="88">
        <f>+V30+V92-V154</f>
        <v>0</v>
      </c>
      <c r="W217" s="87">
        <f>+W92</f>
        <v>0</v>
      </c>
      <c r="X217" s="88">
        <f>+X30+X92-X154</f>
        <v>0</v>
      </c>
      <c r="Y217" s="87">
        <f>+Y92</f>
        <v>0</v>
      </c>
      <c r="Z217" s="88">
        <f>+Z30+Z92-Z154</f>
        <v>0</v>
      </c>
      <c r="AA217" s="87">
        <f>+AA92</f>
        <v>0</v>
      </c>
      <c r="AB217" s="88">
        <f>+AB30+AB92-AB154</f>
        <v>0</v>
      </c>
      <c r="AC217" s="87">
        <f>+AC92</f>
        <v>0</v>
      </c>
      <c r="AD217" s="88">
        <f>+AD30+AD92-AD154</f>
        <v>0</v>
      </c>
    </row>
    <row r="218" spans="1:30" ht="14.4" customHeight="1" x14ac:dyDescent="0.3">
      <c r="A218" s="63"/>
      <c r="B218" s="90"/>
      <c r="C218" s="87">
        <f>+C93</f>
        <v>0</v>
      </c>
      <c r="D218" s="88">
        <f>+D31+D93-D155</f>
        <v>0</v>
      </c>
      <c r="E218" s="87">
        <f>+E93</f>
        <v>0</v>
      </c>
      <c r="F218" s="88">
        <f>+F31+F93-F155</f>
        <v>0</v>
      </c>
      <c r="G218" s="87">
        <f>+G93</f>
        <v>0</v>
      </c>
      <c r="H218" s="88">
        <f>+H31+H93-H155</f>
        <v>0</v>
      </c>
      <c r="I218" s="87">
        <f>+I93</f>
        <v>0</v>
      </c>
      <c r="J218" s="88">
        <f>+J31+J93-J155</f>
        <v>0</v>
      </c>
      <c r="K218" s="87">
        <f>+K93</f>
        <v>0</v>
      </c>
      <c r="L218" s="88">
        <f>+L31+L93-L155</f>
        <v>0</v>
      </c>
      <c r="M218" s="87">
        <f>+M93</f>
        <v>0</v>
      </c>
      <c r="N218" s="88">
        <f>+N31+N93-N155</f>
        <v>0</v>
      </c>
      <c r="O218" s="87" t="str">
        <f>+O93</f>
        <v>40 28 959 0586</v>
      </c>
      <c r="P218" s="88">
        <f>+P31+P93-P155</f>
        <v>10</v>
      </c>
      <c r="Q218" s="87">
        <f>+Q93</f>
        <v>0</v>
      </c>
      <c r="R218" s="88">
        <f>+R31+R93-R155</f>
        <v>0</v>
      </c>
      <c r="S218" s="87">
        <f>+S93</f>
        <v>0</v>
      </c>
      <c r="T218" s="88">
        <f>+T31+T93-T155</f>
        <v>0</v>
      </c>
      <c r="U218" s="87">
        <f>+U93</f>
        <v>0</v>
      </c>
      <c r="V218" s="88">
        <f>+V31+V93-V155</f>
        <v>0</v>
      </c>
      <c r="W218" s="87">
        <f>+W93</f>
        <v>0</v>
      </c>
      <c r="X218" s="88">
        <f>+X31+X93-X155</f>
        <v>0</v>
      </c>
      <c r="Y218" s="87">
        <f>+Y93</f>
        <v>0</v>
      </c>
      <c r="Z218" s="88">
        <f>+Z31+Z93-Z155</f>
        <v>0</v>
      </c>
      <c r="AA218" s="87">
        <f>+AA93</f>
        <v>0</v>
      </c>
      <c r="AB218" s="88">
        <f>+AB31+AB93-AB155</f>
        <v>0</v>
      </c>
      <c r="AC218" s="87">
        <f>+AC93</f>
        <v>0</v>
      </c>
      <c r="AD218" s="88">
        <f>+AD31+AD93-AD155</f>
        <v>0</v>
      </c>
    </row>
    <row r="219" spans="1:30" ht="14.4" customHeight="1" x14ac:dyDescent="0.3">
      <c r="A219" s="63"/>
      <c r="B219" s="90"/>
      <c r="C219" s="87"/>
      <c r="D219" s="88"/>
      <c r="E219" s="87"/>
      <c r="F219" s="88"/>
      <c r="G219" s="87"/>
      <c r="H219" s="88"/>
      <c r="I219" s="87"/>
      <c r="J219" s="88"/>
      <c r="K219" s="87"/>
      <c r="L219" s="88"/>
      <c r="M219" s="87"/>
      <c r="N219" s="88"/>
      <c r="O219" s="87"/>
      <c r="P219" s="88"/>
      <c r="Q219" s="87"/>
      <c r="R219" s="88"/>
      <c r="S219" s="87"/>
      <c r="T219" s="88"/>
      <c r="U219" s="87"/>
      <c r="V219" s="88"/>
      <c r="W219" s="87"/>
      <c r="X219" s="88"/>
      <c r="Y219" s="87"/>
      <c r="Z219" s="88"/>
      <c r="AA219" s="87"/>
      <c r="AB219" s="88"/>
      <c r="AC219" s="87"/>
      <c r="AD219" s="88"/>
    </row>
    <row r="220" spans="1:30" x14ac:dyDescent="0.3">
      <c r="A220" s="63"/>
      <c r="B220" s="21"/>
      <c r="C220" s="2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</row>
    <row r="221" spans="1:30" ht="14.4" customHeight="1" x14ac:dyDescent="0.3">
      <c r="A221" s="63"/>
      <c r="B221" s="86" t="s">
        <v>16</v>
      </c>
      <c r="C221" s="87" t="str">
        <f>+C158</f>
        <v>40 17 821 0022</v>
      </c>
      <c r="D221" s="88">
        <f>+D33+D96-D158</f>
        <v>7</v>
      </c>
      <c r="E221" s="87" t="str">
        <f>+E158</f>
        <v>40 17 821 0255</v>
      </c>
      <c r="F221" s="88">
        <f>+F33+F96-F158</f>
        <v>28</v>
      </c>
      <c r="G221" s="87" t="str">
        <f>+G158</f>
        <v>40 17 959 0084</v>
      </c>
      <c r="H221" s="88">
        <f>+H33+H96-H158</f>
        <v>14</v>
      </c>
      <c r="I221" s="87">
        <f>+I158</f>
        <v>0</v>
      </c>
      <c r="J221" s="88">
        <f>+J33+J96-J158</f>
        <v>0</v>
      </c>
      <c r="K221" s="87" t="str">
        <f>+K158</f>
        <v>40 28 810 1278</v>
      </c>
      <c r="L221" s="88">
        <f>+L33+L96-L158</f>
        <v>35</v>
      </c>
      <c r="M221" s="87" t="str">
        <f>+M158</f>
        <v>40 28 849 0366</v>
      </c>
      <c r="N221" s="88">
        <f>+N33+N96-N158</f>
        <v>2</v>
      </c>
      <c r="O221" s="87" t="str">
        <f>+O158</f>
        <v>40 28 832 0146</v>
      </c>
      <c r="P221" s="88">
        <f>+P33+P96-P158</f>
        <v>1</v>
      </c>
      <c r="Q221" s="87">
        <f>+Q158</f>
        <v>0</v>
      </c>
      <c r="R221" s="88">
        <f>+R33+R96-R158</f>
        <v>0</v>
      </c>
      <c r="S221" s="87">
        <f>+S158</f>
        <v>0</v>
      </c>
      <c r="T221" s="88">
        <f>+T33+T96-T158</f>
        <v>0</v>
      </c>
      <c r="U221" s="87">
        <f>+U158</f>
        <v>0</v>
      </c>
      <c r="V221" s="88">
        <f>+V33+V96-V158</f>
        <v>0</v>
      </c>
      <c r="W221" s="87">
        <f>+W158</f>
        <v>0</v>
      </c>
      <c r="X221" s="88">
        <f>+X33+X96-X158</f>
        <v>0</v>
      </c>
      <c r="Y221" s="87">
        <f>+Y158</f>
        <v>0</v>
      </c>
      <c r="Z221" s="88">
        <f>+Z33+Z96-Z158</f>
        <v>0</v>
      </c>
      <c r="AA221" s="87">
        <f>+AA158</f>
        <v>0</v>
      </c>
      <c r="AB221" s="88">
        <f>+AB33+AB96-AB158</f>
        <v>0</v>
      </c>
      <c r="AC221" s="87">
        <f>+AC158</f>
        <v>0</v>
      </c>
      <c r="AD221" s="88">
        <f>+AD33+AD96-AD158</f>
        <v>0</v>
      </c>
    </row>
    <row r="222" spans="1:30" ht="14.4" customHeight="1" x14ac:dyDescent="0.3">
      <c r="A222" s="63"/>
      <c r="B222" s="86"/>
      <c r="C222" s="87" t="str">
        <f>+C159</f>
        <v>40 17 821 0026</v>
      </c>
      <c r="D222" s="88">
        <f>+D34+D97-D159</f>
        <v>9</v>
      </c>
      <c r="E222" s="87" t="str">
        <f>+E159</f>
        <v>40 17 620 0094</v>
      </c>
      <c r="F222" s="88">
        <f>+F34+F97-F159</f>
        <v>16</v>
      </c>
      <c r="G222" s="87" t="str">
        <f>+G159</f>
        <v>40 17 959 0083</v>
      </c>
      <c r="H222" s="88">
        <f>+H34+H97-H159</f>
        <v>8</v>
      </c>
      <c r="I222" s="87">
        <f>+I159</f>
        <v>0</v>
      </c>
      <c r="J222" s="88">
        <f>+J34+J97-J159</f>
        <v>0</v>
      </c>
      <c r="K222" s="87" t="str">
        <f>+K159</f>
        <v>40 28 856 0817</v>
      </c>
      <c r="L222" s="88">
        <f>+L34+L97-L159</f>
        <v>27</v>
      </c>
      <c r="M222" s="87" t="str">
        <f>+M159</f>
        <v>40 28 849 0371</v>
      </c>
      <c r="N222" s="88">
        <f>+N34+N97-N159</f>
        <v>10</v>
      </c>
      <c r="O222" s="87" t="str">
        <f>+O159</f>
        <v>40 28 846 0106</v>
      </c>
      <c r="P222" s="88">
        <f>+P34+P97-P159</f>
        <v>8</v>
      </c>
      <c r="Q222" s="87">
        <f>+Q159</f>
        <v>0</v>
      </c>
      <c r="R222" s="88">
        <f>+R34+R97-R159</f>
        <v>0</v>
      </c>
      <c r="S222" s="87">
        <f>+S159</f>
        <v>0</v>
      </c>
      <c r="T222" s="88">
        <f>+T34+T97-T159</f>
        <v>0</v>
      </c>
      <c r="U222" s="87">
        <f>+U159</f>
        <v>0</v>
      </c>
      <c r="V222" s="88">
        <f>+V34+V97-V159</f>
        <v>0</v>
      </c>
      <c r="W222" s="87">
        <f>+W159</f>
        <v>0</v>
      </c>
      <c r="X222" s="88">
        <f>+X34+X97-X159</f>
        <v>0</v>
      </c>
      <c r="Y222" s="87">
        <f>+Y159</f>
        <v>0</v>
      </c>
      <c r="Z222" s="88">
        <f>+Z34+Z97-Z159</f>
        <v>0</v>
      </c>
      <c r="AA222" s="87">
        <f>+AA159</f>
        <v>0</v>
      </c>
      <c r="AB222" s="88">
        <f>+AB34+AB97-AB159</f>
        <v>0</v>
      </c>
      <c r="AC222" s="87">
        <f>+AC159</f>
        <v>0</v>
      </c>
      <c r="AD222" s="88">
        <f>+AD34+AD97-AD159</f>
        <v>0</v>
      </c>
    </row>
    <row r="223" spans="1:30" ht="14.4" customHeight="1" x14ac:dyDescent="0.3">
      <c r="A223" s="63"/>
      <c r="B223" s="86"/>
      <c r="C223" s="87" t="str">
        <f>+C160</f>
        <v>40 17 821 0024</v>
      </c>
      <c r="D223" s="88">
        <f>+D35+D98-D160</f>
        <v>20</v>
      </c>
      <c r="E223" s="87" t="str">
        <f>+E160</f>
        <v>40 17 620 0035</v>
      </c>
      <c r="F223" s="88">
        <f>+F35+F98-F160</f>
        <v>8</v>
      </c>
      <c r="G223" s="87" t="str">
        <f>+G160</f>
        <v>40 17 954 18 35</v>
      </c>
      <c r="H223" s="88">
        <f>+H35+H98-H160</f>
        <v>16</v>
      </c>
      <c r="I223" s="87">
        <f>+I160</f>
        <v>0</v>
      </c>
      <c r="J223" s="88">
        <f>+J35+J98-J160</f>
        <v>0</v>
      </c>
      <c r="K223" s="87" t="str">
        <f>+K160</f>
        <v>40 28 871 0466</v>
      </c>
      <c r="L223" s="88">
        <f>+L35+L98-L160</f>
        <v>24</v>
      </c>
      <c r="M223" s="87" t="str">
        <f>+M160</f>
        <v>40 28 959 0633</v>
      </c>
      <c r="N223" s="88">
        <f>+N35+N98-N160</f>
        <v>8</v>
      </c>
      <c r="O223" s="87" t="str">
        <f>+O160</f>
        <v>40 28 849 0354</v>
      </c>
      <c r="P223" s="88">
        <f>+P35+P98-P160</f>
        <v>7</v>
      </c>
      <c r="Q223" s="87">
        <f>+Q160</f>
        <v>0</v>
      </c>
      <c r="R223" s="88">
        <f>+R35+R98-R160</f>
        <v>0</v>
      </c>
      <c r="S223" s="87">
        <f>+S160</f>
        <v>0</v>
      </c>
      <c r="T223" s="88">
        <f>+T35+T98-T160</f>
        <v>0</v>
      </c>
      <c r="U223" s="87">
        <f>+U160</f>
        <v>0</v>
      </c>
      <c r="V223" s="88">
        <f>+V35+V98-V160</f>
        <v>0</v>
      </c>
      <c r="W223" s="87">
        <f>+W160</f>
        <v>0</v>
      </c>
      <c r="X223" s="88">
        <f>+X35+X98-X160</f>
        <v>0</v>
      </c>
      <c r="Y223" s="87">
        <f>+Y160</f>
        <v>0</v>
      </c>
      <c r="Z223" s="88">
        <f>+Z35+Z98-Z160</f>
        <v>0</v>
      </c>
      <c r="AA223" s="87">
        <f>+AA160</f>
        <v>0</v>
      </c>
      <c r="AB223" s="88">
        <f>+AB35+AB98-AB160</f>
        <v>0</v>
      </c>
      <c r="AC223" s="87">
        <f>+AC160</f>
        <v>0</v>
      </c>
      <c r="AD223" s="88">
        <f>+AD35+AD98-AD160</f>
        <v>0</v>
      </c>
    </row>
    <row r="224" spans="1:30" ht="14.4" customHeight="1" x14ac:dyDescent="0.3">
      <c r="A224" s="63"/>
      <c r="B224" s="86"/>
      <c r="C224" s="87" t="str">
        <f>+C161</f>
        <v>40 17 821 0336</v>
      </c>
      <c r="D224" s="88">
        <f>+D36+D99-D161</f>
        <v>4</v>
      </c>
      <c r="E224" s="87" t="str">
        <f>+E161</f>
        <v>40 17 620 0110</v>
      </c>
      <c r="F224" s="88">
        <f>+F36+F99-F161</f>
        <v>16</v>
      </c>
      <c r="G224" s="87" t="str">
        <f>+G161</f>
        <v>40 17 959 0101</v>
      </c>
      <c r="H224" s="88">
        <f>+H36+H99-H161</f>
        <v>14</v>
      </c>
      <c r="I224" s="87">
        <f>+I161</f>
        <v>0</v>
      </c>
      <c r="J224" s="88">
        <f>+J36+J99-J161</f>
        <v>0</v>
      </c>
      <c r="K224" s="87" t="str">
        <f>+K161</f>
        <v>40 28 851 0372</v>
      </c>
      <c r="L224" s="88">
        <f>+L36+L99-L161</f>
        <v>14</v>
      </c>
      <c r="M224" s="87" t="str">
        <f>+M161</f>
        <v>40 28 871 0507</v>
      </c>
      <c r="N224" s="88">
        <f>+N36+N99-N161</f>
        <v>14</v>
      </c>
      <c r="O224" s="87" t="str">
        <f>+O161</f>
        <v>40 28 849 0356</v>
      </c>
      <c r="P224" s="88">
        <f>+P36+P99-P161</f>
        <v>11</v>
      </c>
      <c r="Q224" s="87">
        <f>+Q161</f>
        <v>0</v>
      </c>
      <c r="R224" s="88">
        <f>+R36+R99-R161</f>
        <v>0</v>
      </c>
      <c r="S224" s="87">
        <f>+S161</f>
        <v>0</v>
      </c>
      <c r="T224" s="88">
        <f>+T36+T99-T161</f>
        <v>0</v>
      </c>
      <c r="U224" s="87">
        <f>+U161</f>
        <v>0</v>
      </c>
      <c r="V224" s="88">
        <f>+V36+V99-V161</f>
        <v>0</v>
      </c>
      <c r="W224" s="87">
        <f>+W161</f>
        <v>0</v>
      </c>
      <c r="X224" s="88">
        <f>+X36+X99-X161</f>
        <v>0</v>
      </c>
      <c r="Y224" s="87">
        <f>+Y161</f>
        <v>0</v>
      </c>
      <c r="Z224" s="88">
        <f>+Z36+Z99-Z161</f>
        <v>0</v>
      </c>
      <c r="AA224" s="87">
        <f>+AA161</f>
        <v>0</v>
      </c>
      <c r="AB224" s="88">
        <f>+AB36+AB99-AB161</f>
        <v>0</v>
      </c>
      <c r="AC224" s="87">
        <f>+AC161</f>
        <v>0</v>
      </c>
      <c r="AD224" s="88">
        <f>+AD36+AD99-AD161</f>
        <v>0</v>
      </c>
    </row>
    <row r="225" spans="1:30" ht="14.4" customHeight="1" x14ac:dyDescent="0.3">
      <c r="A225" s="63"/>
      <c r="B225" s="86"/>
      <c r="C225" s="87" t="str">
        <f>+C162</f>
        <v>40 17 821 0209</v>
      </c>
      <c r="D225" s="88">
        <f>+D37+D100-D162</f>
        <v>23</v>
      </c>
      <c r="E225" s="87" t="str">
        <f>+E162</f>
        <v>40 17 810 0309</v>
      </c>
      <c r="F225" s="88">
        <f>+F37+F100-F162</f>
        <v>7</v>
      </c>
      <c r="G225" s="87" t="str">
        <f>+G162</f>
        <v>40 17 959 0085</v>
      </c>
      <c r="H225" s="88">
        <f>+H37+H100-H162</f>
        <v>7</v>
      </c>
      <c r="I225" s="87">
        <f>+I162</f>
        <v>0</v>
      </c>
      <c r="J225" s="88">
        <f>+J37+J100-J162</f>
        <v>0</v>
      </c>
      <c r="K225" s="87" t="str">
        <f>+K162</f>
        <v>40 28 871  0520</v>
      </c>
      <c r="L225" s="88">
        <f>+L37+L100-L162</f>
        <v>5</v>
      </c>
      <c r="M225" s="87" t="str">
        <f>+M162</f>
        <v>40 28 857 0414</v>
      </c>
      <c r="N225" s="88">
        <f>+N37+N100-N162</f>
        <v>31</v>
      </c>
      <c r="O225" s="87" t="str">
        <f>+O162</f>
        <v>40 28 857 0410</v>
      </c>
      <c r="P225" s="88">
        <f>+P37+P100-P162</f>
        <v>16</v>
      </c>
      <c r="Q225" s="87">
        <f>+Q162</f>
        <v>0</v>
      </c>
      <c r="R225" s="88">
        <f>+R37+R100-R162</f>
        <v>0</v>
      </c>
      <c r="S225" s="87">
        <f>+S162</f>
        <v>0</v>
      </c>
      <c r="T225" s="88">
        <f>+T37+T100-T162</f>
        <v>0</v>
      </c>
      <c r="U225" s="87">
        <f>+U162</f>
        <v>0</v>
      </c>
      <c r="V225" s="88">
        <f>+V37+V100-V162</f>
        <v>0</v>
      </c>
      <c r="W225" s="87">
        <f>+W162</f>
        <v>0</v>
      </c>
      <c r="X225" s="88">
        <f>+X37+X100-X162</f>
        <v>0</v>
      </c>
      <c r="Y225" s="87">
        <f>+Y162</f>
        <v>0</v>
      </c>
      <c r="Z225" s="88">
        <f>+Z37+Z100-Z162</f>
        <v>0</v>
      </c>
      <c r="AA225" s="87">
        <f>+AA162</f>
        <v>0</v>
      </c>
      <c r="AB225" s="88">
        <f>+AB37+AB100-AB162</f>
        <v>0</v>
      </c>
      <c r="AC225" s="87">
        <f>+AC162</f>
        <v>0</v>
      </c>
      <c r="AD225" s="88">
        <f>+AD37+AD100-AD162</f>
        <v>0</v>
      </c>
    </row>
    <row r="226" spans="1:30" ht="14.4" customHeight="1" x14ac:dyDescent="0.3">
      <c r="A226" s="63"/>
      <c r="B226" s="86"/>
      <c r="C226" s="87" t="str">
        <f>+C163</f>
        <v>40 17 821 0337</v>
      </c>
      <c r="D226" s="88">
        <f>+D38+D101-D163</f>
        <v>6</v>
      </c>
      <c r="E226" s="87" t="str">
        <f>+E163</f>
        <v>40 17 821 0198</v>
      </c>
      <c r="F226" s="88">
        <f>+F38+F101-F163</f>
        <v>16</v>
      </c>
      <c r="G226" s="87" t="str">
        <f>+G163</f>
        <v>40 17 944 0065</v>
      </c>
      <c r="H226" s="88">
        <f>+H38+H101-H163</f>
        <v>1</v>
      </c>
      <c r="I226" s="87">
        <f>+I163</f>
        <v>0</v>
      </c>
      <c r="J226" s="88">
        <f>+J38+J101-J163</f>
        <v>0</v>
      </c>
      <c r="K226" s="87" t="str">
        <f>+K163</f>
        <v>40 28 956 0816</v>
      </c>
      <c r="L226" s="88">
        <f>+L38+L101-L163</f>
        <v>27</v>
      </c>
      <c r="M226" s="87" t="str">
        <f>+M163</f>
        <v>40 28 857 0443</v>
      </c>
      <c r="N226" s="88">
        <f>+N38+N101-N163</f>
        <v>7</v>
      </c>
      <c r="O226" s="87" t="str">
        <f>+O163</f>
        <v>40 28 871 0331</v>
      </c>
      <c r="P226" s="88">
        <f>+P38+P101-P163</f>
        <v>8</v>
      </c>
      <c r="Q226" s="87">
        <f>+Q163</f>
        <v>0</v>
      </c>
      <c r="R226" s="88">
        <f>+R38+R101-R163</f>
        <v>0</v>
      </c>
      <c r="S226" s="87">
        <f>+S163</f>
        <v>0</v>
      </c>
      <c r="T226" s="88">
        <f>+T38+T101-T163</f>
        <v>0</v>
      </c>
      <c r="U226" s="87">
        <f>+U163</f>
        <v>0</v>
      </c>
      <c r="V226" s="88">
        <f>+V38+V101-V163</f>
        <v>0</v>
      </c>
      <c r="W226" s="87">
        <f>+W163</f>
        <v>0</v>
      </c>
      <c r="X226" s="88">
        <f>+X38+X101-X163</f>
        <v>0</v>
      </c>
      <c r="Y226" s="87">
        <f>+Y163</f>
        <v>0</v>
      </c>
      <c r="Z226" s="88">
        <f>+Z38+Z101-Z163</f>
        <v>0</v>
      </c>
      <c r="AA226" s="87">
        <f>+AA163</f>
        <v>0</v>
      </c>
      <c r="AB226" s="88">
        <f>+AB38+AB101-AB163</f>
        <v>0</v>
      </c>
      <c r="AC226" s="87">
        <f>+AC163</f>
        <v>0</v>
      </c>
      <c r="AD226" s="88">
        <f>+AD38+AD101-AD163</f>
        <v>0</v>
      </c>
    </row>
    <row r="227" spans="1:30" ht="14.4" customHeight="1" x14ac:dyDescent="0.3">
      <c r="A227" s="63"/>
      <c r="B227" s="86"/>
      <c r="C227" s="87" t="str">
        <f>+C164</f>
        <v>40 17 921 0096</v>
      </c>
      <c r="D227" s="88">
        <f>+D39+D102-D164</f>
        <v>16</v>
      </c>
      <c r="E227" s="87">
        <f>+E164</f>
        <v>0</v>
      </c>
      <c r="F227" s="88">
        <f>+F39+F102-F164</f>
        <v>0</v>
      </c>
      <c r="G227" s="87" t="str">
        <f>+G164</f>
        <v>40 17 954 1818</v>
      </c>
      <c r="H227" s="88">
        <f>+H39+H102-H164</f>
        <v>20</v>
      </c>
      <c r="I227" s="87">
        <f>+I164</f>
        <v>0</v>
      </c>
      <c r="J227" s="88">
        <f>+J39+J102-J164</f>
        <v>0</v>
      </c>
      <c r="K227" s="87" t="str">
        <f>+K164</f>
        <v>40 28 815 0136</v>
      </c>
      <c r="L227" s="88">
        <f>+L39+L102-L164</f>
        <v>36</v>
      </c>
      <c r="M227" s="87" t="str">
        <f>+M164</f>
        <v>40 28 871 0506</v>
      </c>
      <c r="N227" s="88">
        <f>+N39+N102-N164</f>
        <v>14</v>
      </c>
      <c r="O227" s="87" t="str">
        <f>+O164</f>
        <v>40 28 871 0336</v>
      </c>
      <c r="P227" s="88">
        <f>+P39+P102-P164</f>
        <v>8</v>
      </c>
      <c r="Q227" s="87">
        <f>+Q164</f>
        <v>0</v>
      </c>
      <c r="R227" s="88">
        <f>+R39+R102-R164</f>
        <v>0</v>
      </c>
      <c r="S227" s="87">
        <f>+S164</f>
        <v>0</v>
      </c>
      <c r="T227" s="88">
        <f>+T39+T102-T164</f>
        <v>0</v>
      </c>
      <c r="U227" s="87">
        <f>+U164</f>
        <v>0</v>
      </c>
      <c r="V227" s="88">
        <f>+V39+V102-V164</f>
        <v>0</v>
      </c>
      <c r="W227" s="87">
        <f>+W164</f>
        <v>0</v>
      </c>
      <c r="X227" s="88">
        <f>+X39+X102-X164</f>
        <v>0</v>
      </c>
      <c r="Y227" s="87">
        <f>+Y164</f>
        <v>0</v>
      </c>
      <c r="Z227" s="88">
        <f>+Z39+Z102-Z164</f>
        <v>0</v>
      </c>
      <c r="AA227" s="87">
        <f>+AA164</f>
        <v>0</v>
      </c>
      <c r="AB227" s="88">
        <f>+AB39+AB102-AB164</f>
        <v>0</v>
      </c>
      <c r="AC227" s="87">
        <f>+AC164</f>
        <v>0</v>
      </c>
      <c r="AD227" s="88">
        <f>+AD39+AD102-AD164</f>
        <v>0</v>
      </c>
    </row>
    <row r="228" spans="1:30" ht="14.4" customHeight="1" x14ac:dyDescent="0.3">
      <c r="A228" s="63"/>
      <c r="B228" s="86"/>
      <c r="C228" s="87">
        <f>+C165</f>
        <v>0</v>
      </c>
      <c r="D228" s="88">
        <f>+D40+D103-D165</f>
        <v>0</v>
      </c>
      <c r="E228" s="87">
        <f>+E165</f>
        <v>0</v>
      </c>
      <c r="F228" s="88">
        <f>+F40+F103-F165</f>
        <v>0</v>
      </c>
      <c r="G228" s="87" t="str">
        <f>+G165</f>
        <v>40 17 944 0384</v>
      </c>
      <c r="H228" s="88">
        <f>+H40+H103-H165</f>
        <v>4</v>
      </c>
      <c r="I228" s="87">
        <f>+I165</f>
        <v>0</v>
      </c>
      <c r="J228" s="88">
        <f>+J40+J103-J165</f>
        <v>0</v>
      </c>
      <c r="K228" s="87" t="str">
        <f>+K165</f>
        <v>40 28 810 1279</v>
      </c>
      <c r="L228" s="88">
        <f>+L40+L103-L165</f>
        <v>7</v>
      </c>
      <c r="M228" s="87" t="str">
        <f>+M165</f>
        <v>40 28 959 0698</v>
      </c>
      <c r="N228" s="88">
        <f>+N40+N103-N165</f>
        <v>10</v>
      </c>
      <c r="O228" s="87" t="str">
        <f>+O165</f>
        <v>40 28 871 0340</v>
      </c>
      <c r="P228" s="88">
        <f>+P40+P103-P165</f>
        <v>7</v>
      </c>
      <c r="Q228" s="87">
        <f>+Q165</f>
        <v>0</v>
      </c>
      <c r="R228" s="88">
        <f>+R40+R103-R165</f>
        <v>0</v>
      </c>
      <c r="S228" s="87">
        <f>+S165</f>
        <v>0</v>
      </c>
      <c r="T228" s="88">
        <f>+T40+T103-T165</f>
        <v>0</v>
      </c>
      <c r="U228" s="87">
        <f>+U165</f>
        <v>0</v>
      </c>
      <c r="V228" s="88">
        <f>+V40+V103-V165</f>
        <v>0</v>
      </c>
      <c r="W228" s="87">
        <f>+W165</f>
        <v>0</v>
      </c>
      <c r="X228" s="88">
        <f>+X40+X103-X165</f>
        <v>0</v>
      </c>
      <c r="Y228" s="87">
        <f>+Y165</f>
        <v>0</v>
      </c>
      <c r="Z228" s="88">
        <f>+Z40+Z103-Z165</f>
        <v>0</v>
      </c>
      <c r="AA228" s="87">
        <f>+AA165</f>
        <v>0</v>
      </c>
      <c r="AB228" s="88">
        <f>+AB40+AB103-AB165</f>
        <v>0</v>
      </c>
      <c r="AC228" s="87">
        <f>+AC165</f>
        <v>0</v>
      </c>
      <c r="AD228" s="88">
        <f>+AD40+AD103-AD165</f>
        <v>0</v>
      </c>
    </row>
    <row r="229" spans="1:30" ht="14.4" customHeight="1" x14ac:dyDescent="0.3">
      <c r="A229" s="63"/>
      <c r="B229" s="86"/>
      <c r="C229" s="87">
        <f t="shared" ref="C229:C232" si="0">+C166</f>
        <v>0</v>
      </c>
      <c r="D229" s="88">
        <f>+D41+D104-D166</f>
        <v>0</v>
      </c>
      <c r="E229" s="87">
        <f t="shared" ref="E229:E232" si="1">+E166</f>
        <v>0</v>
      </c>
      <c r="F229" s="88">
        <f>+F41+F104-F166</f>
        <v>0</v>
      </c>
      <c r="G229" s="87" t="str">
        <f t="shared" ref="G229:G232" si="2">+G166</f>
        <v>40 17 848 0257</v>
      </c>
      <c r="H229" s="88">
        <f>+H41+H104-H166</f>
        <v>1</v>
      </c>
      <c r="I229" s="87">
        <f t="shared" ref="I229:I232" si="3">+I166</f>
        <v>0</v>
      </c>
      <c r="J229" s="88">
        <f>+J41+J104-J166</f>
        <v>0</v>
      </c>
      <c r="K229" s="87" t="str">
        <f t="shared" ref="K229:K232" si="4">+K166</f>
        <v>40 28 871 0452</v>
      </c>
      <c r="L229" s="88">
        <f>+L41+L104-L166</f>
        <v>20</v>
      </c>
      <c r="M229" s="87" t="str">
        <f t="shared" ref="M229:M232" si="5">+M166</f>
        <v>40 28 877 0033</v>
      </c>
      <c r="N229" s="88">
        <f>+N41+N104-N166</f>
        <v>7</v>
      </c>
      <c r="O229" s="87" t="str">
        <f t="shared" ref="O229:O232" si="6">+O166</f>
        <v>40 28 871 0446</v>
      </c>
      <c r="P229" s="88">
        <f>+P41+P104-P166</f>
        <v>23</v>
      </c>
      <c r="Q229" s="87">
        <f t="shared" ref="Q229:Q232" si="7">+Q166</f>
        <v>0</v>
      </c>
      <c r="R229" s="88">
        <f>+R41+R104-R166</f>
        <v>0</v>
      </c>
      <c r="S229" s="87">
        <f t="shared" ref="S229:S232" si="8">+S166</f>
        <v>0</v>
      </c>
      <c r="T229" s="88">
        <f>+T41+T104-T166</f>
        <v>0</v>
      </c>
      <c r="U229" s="87">
        <f t="shared" ref="U229:U232" si="9">+U166</f>
        <v>0</v>
      </c>
      <c r="V229" s="88">
        <f>+V41+V104-V166</f>
        <v>0</v>
      </c>
      <c r="W229" s="87">
        <f t="shared" ref="W229:W232" si="10">+W166</f>
        <v>0</v>
      </c>
      <c r="X229" s="88">
        <f>+X41+X104-X166</f>
        <v>0</v>
      </c>
      <c r="Y229" s="87">
        <f t="shared" ref="Y229:Y232" si="11">+Y166</f>
        <v>0</v>
      </c>
      <c r="Z229" s="88">
        <f>+Z41+Z104-Z166</f>
        <v>0</v>
      </c>
      <c r="AA229" s="87">
        <f t="shared" ref="AA229:AA232" si="12">+AA166</f>
        <v>0</v>
      </c>
      <c r="AB229" s="88">
        <f>+AB41+AB104-AB166</f>
        <v>0</v>
      </c>
      <c r="AC229" s="87">
        <f t="shared" ref="AC229:AC232" si="13">+AC166</f>
        <v>0</v>
      </c>
      <c r="AD229" s="88">
        <f>+AD41+AD104-AD166</f>
        <v>0</v>
      </c>
    </row>
    <row r="230" spans="1:30" ht="14.4" customHeight="1" x14ac:dyDescent="0.3">
      <c r="A230" s="63"/>
      <c r="B230" s="86"/>
      <c r="C230" s="87">
        <f t="shared" si="0"/>
        <v>0</v>
      </c>
      <c r="D230" s="88">
        <f>+D42+D105-D167</f>
        <v>0</v>
      </c>
      <c r="E230" s="87">
        <f t="shared" si="1"/>
        <v>0</v>
      </c>
      <c r="F230" s="88">
        <f>+F42+F105-F167</f>
        <v>0</v>
      </c>
      <c r="G230" s="87" t="str">
        <f t="shared" si="2"/>
        <v>40 17 954 1883</v>
      </c>
      <c r="H230" s="88">
        <f>+H42+H105-H167</f>
        <v>1</v>
      </c>
      <c r="I230" s="87">
        <f t="shared" si="3"/>
        <v>0</v>
      </c>
      <c r="J230" s="88">
        <f>+J42+J105-J167</f>
        <v>0</v>
      </c>
      <c r="K230" s="87" t="str">
        <f t="shared" si="4"/>
        <v>40 28 856 0809</v>
      </c>
      <c r="L230" s="88">
        <f>+L42+L105-L167</f>
        <v>7</v>
      </c>
      <c r="M230" s="87" t="str">
        <f t="shared" si="5"/>
        <v>40 28 877 0032</v>
      </c>
      <c r="N230" s="88">
        <f>+N42+N105-N167</f>
        <v>1</v>
      </c>
      <c r="O230" s="87" t="str">
        <f t="shared" si="6"/>
        <v>40 28 871 0447</v>
      </c>
      <c r="P230" s="88">
        <f>+P42+P105-P167</f>
        <v>24</v>
      </c>
      <c r="Q230" s="87">
        <f t="shared" si="7"/>
        <v>0</v>
      </c>
      <c r="R230" s="88">
        <f>+R42+R105-R167</f>
        <v>0</v>
      </c>
      <c r="S230" s="87">
        <f t="shared" si="8"/>
        <v>0</v>
      </c>
      <c r="T230" s="88">
        <f>+T42+T105-T167</f>
        <v>0</v>
      </c>
      <c r="U230" s="87">
        <f t="shared" si="9"/>
        <v>0</v>
      </c>
      <c r="V230" s="88">
        <f>+V42+V105-V167</f>
        <v>0</v>
      </c>
      <c r="W230" s="87">
        <f t="shared" si="10"/>
        <v>0</v>
      </c>
      <c r="X230" s="88">
        <f>+X42+X105-X167</f>
        <v>0</v>
      </c>
      <c r="Y230" s="87">
        <f t="shared" si="11"/>
        <v>0</v>
      </c>
      <c r="Z230" s="88">
        <f>+Z42+Z105-Z167</f>
        <v>0</v>
      </c>
      <c r="AA230" s="87">
        <f t="shared" si="12"/>
        <v>0</v>
      </c>
      <c r="AB230" s="88">
        <f>+AB42+AB105-AB167</f>
        <v>0</v>
      </c>
      <c r="AC230" s="87">
        <f t="shared" si="13"/>
        <v>0</v>
      </c>
      <c r="AD230" s="88">
        <f>+AD42+AD105-AD167</f>
        <v>0</v>
      </c>
    </row>
    <row r="231" spans="1:30" ht="14.4" customHeight="1" x14ac:dyDescent="0.3">
      <c r="A231" s="63"/>
      <c r="B231" s="86"/>
      <c r="C231" s="87">
        <f t="shared" si="0"/>
        <v>0</v>
      </c>
      <c r="D231" s="88">
        <f>+D43+D106-D168</f>
        <v>0</v>
      </c>
      <c r="E231" s="87">
        <f t="shared" si="1"/>
        <v>0</v>
      </c>
      <c r="F231" s="88">
        <f>+F43+F106-F168</f>
        <v>0</v>
      </c>
      <c r="G231" s="87" t="str">
        <f t="shared" si="2"/>
        <v>40 17 954 1871</v>
      </c>
      <c r="H231" s="88">
        <f>+H43+H106-H168</f>
        <v>1</v>
      </c>
      <c r="I231" s="87">
        <f t="shared" si="3"/>
        <v>0</v>
      </c>
      <c r="J231" s="88">
        <f>+J43+J106-J168</f>
        <v>0</v>
      </c>
      <c r="K231" s="87" t="str">
        <f t="shared" si="4"/>
        <v>40 28 971 0218</v>
      </c>
      <c r="L231" s="88">
        <f>+L43+L106-L168</f>
        <v>32</v>
      </c>
      <c r="M231" s="87" t="str">
        <f t="shared" si="5"/>
        <v>40 28 959 0726</v>
      </c>
      <c r="N231" s="88">
        <f>+N43+N106-N168</f>
        <v>9</v>
      </c>
      <c r="O231" s="87" t="str">
        <f t="shared" si="6"/>
        <v>40 28 954 3275</v>
      </c>
      <c r="P231" s="88">
        <f>+P43+P106-P168</f>
        <v>10</v>
      </c>
      <c r="Q231" s="87">
        <f t="shared" si="7"/>
        <v>0</v>
      </c>
      <c r="R231" s="88">
        <f>+R43+R106-R168</f>
        <v>0</v>
      </c>
      <c r="S231" s="87">
        <f t="shared" si="8"/>
        <v>0</v>
      </c>
      <c r="T231" s="88">
        <f>+T43+T106-T168</f>
        <v>0</v>
      </c>
      <c r="U231" s="87">
        <f t="shared" si="9"/>
        <v>0</v>
      </c>
      <c r="V231" s="88">
        <f>+V43+V106-V168</f>
        <v>0</v>
      </c>
      <c r="W231" s="87">
        <f t="shared" si="10"/>
        <v>0</v>
      </c>
      <c r="X231" s="88">
        <f>+X43+X106-X168</f>
        <v>0</v>
      </c>
      <c r="Y231" s="87">
        <f t="shared" si="11"/>
        <v>0</v>
      </c>
      <c r="Z231" s="88">
        <f>+Z43+Z106-Z168</f>
        <v>0</v>
      </c>
      <c r="AA231" s="87">
        <f t="shared" si="12"/>
        <v>0</v>
      </c>
      <c r="AB231" s="88">
        <f>+AB43+AB106-AB168</f>
        <v>0</v>
      </c>
      <c r="AC231" s="87">
        <f t="shared" si="13"/>
        <v>0</v>
      </c>
      <c r="AD231" s="88">
        <f>+AD43+AD106-AD168</f>
        <v>0</v>
      </c>
    </row>
    <row r="232" spans="1:30" ht="14.4" customHeight="1" x14ac:dyDescent="0.3">
      <c r="A232" s="63"/>
      <c r="B232" s="90"/>
      <c r="C232" s="87">
        <f t="shared" si="0"/>
        <v>0</v>
      </c>
      <c r="D232" s="88">
        <f>+D44+D107-D169</f>
        <v>0</v>
      </c>
      <c r="E232" s="87">
        <f t="shared" si="1"/>
        <v>0</v>
      </c>
      <c r="F232" s="88">
        <f>+F44+F107-F169</f>
        <v>0</v>
      </c>
      <c r="G232" s="87" t="str">
        <f t="shared" si="2"/>
        <v>40 17 821 0220</v>
      </c>
      <c r="H232" s="88">
        <f>+H44+H107-H169</f>
        <v>1</v>
      </c>
      <c r="I232" s="87">
        <f t="shared" si="3"/>
        <v>0</v>
      </c>
      <c r="J232" s="88">
        <f>+J44+J107-J169</f>
        <v>0</v>
      </c>
      <c r="K232" s="87">
        <f t="shared" si="4"/>
        <v>0</v>
      </c>
      <c r="L232" s="88">
        <f>+L44+L107-L169</f>
        <v>0</v>
      </c>
      <c r="M232" s="87" t="str">
        <f t="shared" si="5"/>
        <v>40 28 013 0388</v>
      </c>
      <c r="N232" s="88">
        <f>+N44+N107-N169</f>
        <v>1</v>
      </c>
      <c r="O232" s="87" t="str">
        <f t="shared" si="6"/>
        <v>40 28 971 0420</v>
      </c>
      <c r="P232" s="88">
        <f>+P44+P107-P169</f>
        <v>10</v>
      </c>
      <c r="Q232" s="87">
        <f t="shared" si="7"/>
        <v>0</v>
      </c>
      <c r="R232" s="88">
        <f>+R44+R107-R169</f>
        <v>0</v>
      </c>
      <c r="S232" s="87">
        <f t="shared" si="8"/>
        <v>0</v>
      </c>
      <c r="T232" s="88">
        <f>+T44+T107-T169</f>
        <v>0</v>
      </c>
      <c r="U232" s="87">
        <f t="shared" si="9"/>
        <v>0</v>
      </c>
      <c r="V232" s="88">
        <f>+V44+V107-V169</f>
        <v>0</v>
      </c>
      <c r="W232" s="87">
        <f t="shared" si="10"/>
        <v>0</v>
      </c>
      <c r="X232" s="88">
        <f>+X44+X107-X169</f>
        <v>0</v>
      </c>
      <c r="Y232" s="87">
        <f t="shared" si="11"/>
        <v>0</v>
      </c>
      <c r="Z232" s="88">
        <f>+Z44+Z107-Z169</f>
        <v>0</v>
      </c>
      <c r="AA232" s="87">
        <f t="shared" si="12"/>
        <v>0</v>
      </c>
      <c r="AB232" s="88">
        <f>+AB44+AB107-AB169</f>
        <v>0</v>
      </c>
      <c r="AC232" s="87">
        <f t="shared" si="13"/>
        <v>0</v>
      </c>
      <c r="AD232" s="88">
        <f>+AD44+AD107-AD169</f>
        <v>0</v>
      </c>
    </row>
    <row r="233" spans="1:30" x14ac:dyDescent="0.3">
      <c r="A233" s="63"/>
      <c r="B233" s="22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64"/>
      <c r="W233" s="65"/>
      <c r="X233" s="65"/>
      <c r="Y233" s="65"/>
      <c r="Z233" s="65"/>
      <c r="AA233" s="65"/>
      <c r="AB233" s="65"/>
      <c r="AC233" s="65"/>
      <c r="AD233" s="65"/>
    </row>
    <row r="234" spans="1:30" ht="14.4" customHeight="1" x14ac:dyDescent="0.3">
      <c r="A234" s="63"/>
      <c r="B234" s="66" t="s">
        <v>17</v>
      </c>
      <c r="C234" s="3" t="str">
        <f t="shared" ref="C234:C249" si="14">+C171</f>
        <v>40 17 921 0094</v>
      </c>
      <c r="D234" s="3">
        <f>+D47+D109-D171</f>
        <v>30</v>
      </c>
      <c r="E234" s="3" t="str">
        <f t="shared" ref="E234:E249" si="15">+E171</f>
        <v>40 17 821 0192</v>
      </c>
      <c r="F234" s="3">
        <f>+F47+F109-F171</f>
        <v>36</v>
      </c>
      <c r="G234" s="3" t="str">
        <f t="shared" ref="G234:G249" si="16">+G171</f>
        <v>40 17 954 1837</v>
      </c>
      <c r="H234" s="3">
        <f>+H47+H109-H171</f>
        <v>14</v>
      </c>
      <c r="I234" s="3">
        <f t="shared" ref="I234:I249" si="17">+I171</f>
        <v>0</v>
      </c>
      <c r="J234" s="3">
        <f>+J47+J109-J171</f>
        <v>0</v>
      </c>
      <c r="K234" s="3" t="str">
        <f t="shared" ref="K234:K249" si="18">+K171</f>
        <v>40 28 810  1279</v>
      </c>
      <c r="L234" s="3">
        <f>+L47+L109-L171</f>
        <v>21</v>
      </c>
      <c r="M234" s="3" t="str">
        <f t="shared" ref="M234:M249" si="19">+M171</f>
        <v>40 28 857 0444</v>
      </c>
      <c r="N234" s="3">
        <f>+N47+N109-N171</f>
        <v>21</v>
      </c>
      <c r="O234" s="3" t="str">
        <f t="shared" ref="O234:O249" si="20">+O171</f>
        <v>40 28 871 0453</v>
      </c>
      <c r="P234" s="3">
        <f>+P47+P109-P171</f>
        <v>10</v>
      </c>
      <c r="Q234" s="3">
        <f t="shared" ref="Q234:Q249" si="21">+Q171</f>
        <v>0</v>
      </c>
      <c r="R234" s="3">
        <f>+R47+R109-R171</f>
        <v>0</v>
      </c>
      <c r="S234" s="3">
        <f t="shared" ref="S234:S249" si="22">+S171</f>
        <v>0</v>
      </c>
      <c r="T234" s="3">
        <f>+T47+T109-T171</f>
        <v>0</v>
      </c>
      <c r="U234" s="3">
        <f t="shared" ref="U234:U249" si="23">+U171</f>
        <v>0</v>
      </c>
      <c r="V234" s="3">
        <f>+V47+V109-V171</f>
        <v>0</v>
      </c>
      <c r="W234" s="3">
        <f t="shared" ref="W234:W249" si="24">+W171</f>
        <v>0</v>
      </c>
      <c r="X234" s="3">
        <f>+X47+X109-X171</f>
        <v>0</v>
      </c>
      <c r="Y234" s="3">
        <f t="shared" ref="Y234:Y249" si="25">+Y171</f>
        <v>0</v>
      </c>
      <c r="Z234" s="3">
        <f>+Z47+Z109-Z171</f>
        <v>0</v>
      </c>
      <c r="AA234" s="3">
        <f t="shared" ref="AA234:AA249" si="26">+AA171</f>
        <v>0</v>
      </c>
      <c r="AB234" s="3">
        <f>+AB47+AB109-AB171</f>
        <v>0</v>
      </c>
      <c r="AC234" s="3">
        <f t="shared" ref="AC234:AC249" si="27">+AC171</f>
        <v>0</v>
      </c>
      <c r="AD234" s="3">
        <f>+AD47+AD109-AD171</f>
        <v>0</v>
      </c>
    </row>
    <row r="235" spans="1:30" ht="14.4" customHeight="1" x14ac:dyDescent="0.3">
      <c r="A235" s="63"/>
      <c r="B235" s="67"/>
      <c r="C235" s="3" t="str">
        <f t="shared" si="14"/>
        <v>40 17 921 0093</v>
      </c>
      <c r="D235" s="3">
        <f>+D48+D110-D172</f>
        <v>30</v>
      </c>
      <c r="E235" s="3" t="str">
        <f t="shared" si="15"/>
        <v>40 17 821 0199</v>
      </c>
      <c r="F235" s="3">
        <f>+F48+F110-F172</f>
        <v>24</v>
      </c>
      <c r="G235" s="3" t="str">
        <f t="shared" si="16"/>
        <v>40 17 954 18 94</v>
      </c>
      <c r="H235" s="3">
        <f>+H48+H110-H172</f>
        <v>12</v>
      </c>
      <c r="I235" s="3">
        <f t="shared" si="17"/>
        <v>0</v>
      </c>
      <c r="J235" s="3">
        <f>+J48+J110-J172</f>
        <v>0</v>
      </c>
      <c r="K235" s="3" t="str">
        <f t="shared" si="18"/>
        <v>40 28 975 0093</v>
      </c>
      <c r="L235" s="3">
        <f>+L48+L110-L172</f>
        <v>35</v>
      </c>
      <c r="M235" s="3" t="str">
        <f t="shared" si="19"/>
        <v>40 28 857 0427</v>
      </c>
      <c r="N235" s="3">
        <f>+N48+N110-N172</f>
        <v>16</v>
      </c>
      <c r="O235" s="3">
        <f t="shared" si="20"/>
        <v>0</v>
      </c>
      <c r="P235" s="3">
        <f>+P48+P110-P172</f>
        <v>0</v>
      </c>
      <c r="Q235" s="3">
        <f t="shared" si="21"/>
        <v>0</v>
      </c>
      <c r="R235" s="3">
        <f>+R48+R110-R172</f>
        <v>0</v>
      </c>
      <c r="S235" s="3">
        <f t="shared" si="22"/>
        <v>0</v>
      </c>
      <c r="T235" s="3">
        <f>+T48+T110-T172</f>
        <v>0</v>
      </c>
      <c r="U235" s="3">
        <f t="shared" si="23"/>
        <v>0</v>
      </c>
      <c r="V235" s="3">
        <f>+V48+V110-V172</f>
        <v>0</v>
      </c>
      <c r="W235" s="3">
        <f t="shared" si="24"/>
        <v>0</v>
      </c>
      <c r="X235" s="3">
        <f>+X48+X110-X172</f>
        <v>0</v>
      </c>
      <c r="Y235" s="3">
        <f t="shared" si="25"/>
        <v>0</v>
      </c>
      <c r="Z235" s="3">
        <f>+Z48+Z110-Z172</f>
        <v>0</v>
      </c>
      <c r="AA235" s="3">
        <f t="shared" si="26"/>
        <v>0</v>
      </c>
      <c r="AB235" s="3">
        <f>+AB48+AB110-AB172</f>
        <v>0</v>
      </c>
      <c r="AC235" s="3">
        <f t="shared" si="27"/>
        <v>0</v>
      </c>
      <c r="AD235" s="3">
        <f>+AD48+AD110-AD172</f>
        <v>0</v>
      </c>
    </row>
    <row r="236" spans="1:30" ht="14.4" customHeight="1" x14ac:dyDescent="0.3">
      <c r="A236" s="63"/>
      <c r="B236" s="67"/>
      <c r="C236" s="3" t="str">
        <f t="shared" si="14"/>
        <v>40 17 921 0095</v>
      </c>
      <c r="D236" s="3">
        <f>+D49+D111-D173</f>
        <v>24</v>
      </c>
      <c r="E236" s="3" t="str">
        <f t="shared" si="15"/>
        <v>40 17 620 0102</v>
      </c>
      <c r="F236" s="3">
        <f>+F49+F111-F173</f>
        <v>48</v>
      </c>
      <c r="G236" s="3" t="str">
        <f t="shared" si="16"/>
        <v>40 17 954 1918</v>
      </c>
      <c r="H236" s="3">
        <f>+H49+H111-H173</f>
        <v>28</v>
      </c>
      <c r="I236" s="3">
        <f t="shared" si="17"/>
        <v>0</v>
      </c>
      <c r="J236" s="3">
        <f>+J49+J111-J173</f>
        <v>0</v>
      </c>
      <c r="K236" s="3" t="str">
        <f t="shared" si="18"/>
        <v>40 28 120 0274</v>
      </c>
      <c r="L236" s="3">
        <f>+L49+L111-L173</f>
        <v>8</v>
      </c>
      <c r="M236" s="3" t="str">
        <f t="shared" si="19"/>
        <v>40 28 849 0375</v>
      </c>
      <c r="N236" s="3">
        <f>+N49+N111-N173</f>
        <v>7</v>
      </c>
      <c r="O236" s="3">
        <f t="shared" si="20"/>
        <v>0</v>
      </c>
      <c r="P236" s="3">
        <f>+P49+P111-P173</f>
        <v>0</v>
      </c>
      <c r="Q236" s="3">
        <f t="shared" si="21"/>
        <v>0</v>
      </c>
      <c r="R236" s="3">
        <f>+R49+R111-R173</f>
        <v>0</v>
      </c>
      <c r="S236" s="3">
        <f t="shared" si="22"/>
        <v>0</v>
      </c>
      <c r="T236" s="3">
        <f>+T49+T111-T173</f>
        <v>0</v>
      </c>
      <c r="U236" s="3">
        <f t="shared" si="23"/>
        <v>0</v>
      </c>
      <c r="V236" s="3">
        <f>+V49+V111-V173</f>
        <v>0</v>
      </c>
      <c r="W236" s="3">
        <f t="shared" si="24"/>
        <v>0</v>
      </c>
      <c r="X236" s="3">
        <f>+X49+X111-X173</f>
        <v>0</v>
      </c>
      <c r="Y236" s="3">
        <f t="shared" si="25"/>
        <v>0</v>
      </c>
      <c r="Z236" s="3">
        <f>+Z49+Z111-Z173</f>
        <v>0</v>
      </c>
      <c r="AA236" s="3">
        <f t="shared" si="26"/>
        <v>0</v>
      </c>
      <c r="AB236" s="3">
        <f>+AB49+AB111-AB173</f>
        <v>0</v>
      </c>
      <c r="AC236" s="3">
        <f t="shared" si="27"/>
        <v>0</v>
      </c>
      <c r="AD236" s="3">
        <f>+AD49+AD111-AD173</f>
        <v>0</v>
      </c>
    </row>
    <row r="237" spans="1:30" ht="14.4" customHeight="1" x14ac:dyDescent="0.3">
      <c r="A237" s="63"/>
      <c r="B237" s="67"/>
      <c r="C237" s="3" t="str">
        <f t="shared" si="14"/>
        <v>40 17 921 0097</v>
      </c>
      <c r="D237" s="3">
        <f>+D50+D112-D174</f>
        <v>16</v>
      </c>
      <c r="E237" s="3" t="str">
        <f t="shared" si="15"/>
        <v>40 17 821 0271</v>
      </c>
      <c r="F237" s="3">
        <f>+F50+F112-F174</f>
        <v>16</v>
      </c>
      <c r="G237" s="3" t="str">
        <f t="shared" si="16"/>
        <v>40 17 954 1920</v>
      </c>
      <c r="H237" s="3">
        <f>+H50+H112-H174</f>
        <v>8</v>
      </c>
      <c r="I237" s="3">
        <f t="shared" si="17"/>
        <v>0</v>
      </c>
      <c r="J237" s="3">
        <f>+J50+J112-J174</f>
        <v>0</v>
      </c>
      <c r="K237" s="3" t="str">
        <f t="shared" si="18"/>
        <v>40 28 120 0190</v>
      </c>
      <c r="L237" s="3">
        <f>+L50+L112-L174</f>
        <v>8</v>
      </c>
      <c r="M237" s="3" t="str">
        <f t="shared" si="19"/>
        <v>40 28 848 0090</v>
      </c>
      <c r="N237" s="3">
        <f>+N50+N112-N174</f>
        <v>1</v>
      </c>
      <c r="O237" s="3">
        <f t="shared" si="20"/>
        <v>0</v>
      </c>
      <c r="P237" s="3">
        <f>+P50+P112-P174</f>
        <v>0</v>
      </c>
      <c r="Q237" s="3">
        <f t="shared" si="21"/>
        <v>0</v>
      </c>
      <c r="R237" s="3">
        <f>+R50+R112-R174</f>
        <v>0</v>
      </c>
      <c r="S237" s="3">
        <f t="shared" si="22"/>
        <v>0</v>
      </c>
      <c r="T237" s="3">
        <f>+T50+T112-T174</f>
        <v>0</v>
      </c>
      <c r="U237" s="3">
        <f t="shared" si="23"/>
        <v>0</v>
      </c>
      <c r="V237" s="3">
        <f>+V50+V112-V174</f>
        <v>0</v>
      </c>
      <c r="W237" s="3">
        <f t="shared" si="24"/>
        <v>0</v>
      </c>
      <c r="X237" s="3">
        <f>+X50+X112-X174</f>
        <v>0</v>
      </c>
      <c r="Y237" s="3">
        <f t="shared" si="25"/>
        <v>0</v>
      </c>
      <c r="Z237" s="3">
        <f>+Z50+Z112-Z174</f>
        <v>0</v>
      </c>
      <c r="AA237" s="3">
        <f t="shared" si="26"/>
        <v>0</v>
      </c>
      <c r="AB237" s="3">
        <f>+AB50+AB112-AB174</f>
        <v>0</v>
      </c>
      <c r="AC237" s="3">
        <f t="shared" si="27"/>
        <v>0</v>
      </c>
      <c r="AD237" s="3">
        <f>+AD50+AD112-AD174</f>
        <v>0</v>
      </c>
    </row>
    <row r="238" spans="1:30" ht="14.4" customHeight="1" x14ac:dyDescent="0.3">
      <c r="A238" s="63"/>
      <c r="B238" s="67"/>
      <c r="C238" s="3">
        <f t="shared" si="14"/>
        <v>0</v>
      </c>
      <c r="D238" s="3">
        <f>+D51+D113-D175</f>
        <v>0</v>
      </c>
      <c r="E238" s="3">
        <f t="shared" si="15"/>
        <v>0</v>
      </c>
      <c r="F238" s="3">
        <f>+F51+F113-F175</f>
        <v>0</v>
      </c>
      <c r="G238" s="3" t="str">
        <f t="shared" si="16"/>
        <v>40 17 954 0944</v>
      </c>
      <c r="H238" s="3">
        <f>+H51+H113-H175</f>
        <v>28</v>
      </c>
      <c r="I238" s="3">
        <f t="shared" si="17"/>
        <v>0</v>
      </c>
      <c r="J238" s="3">
        <f>+J51+J113-J175</f>
        <v>0</v>
      </c>
      <c r="K238" s="3" t="str">
        <f t="shared" si="18"/>
        <v>40 28 871 0449</v>
      </c>
      <c r="L238" s="3">
        <f>+L51+L113-L175</f>
        <v>8</v>
      </c>
      <c r="M238" s="3" t="str">
        <f t="shared" si="19"/>
        <v>40 28 959 0632</v>
      </c>
      <c r="N238" s="3">
        <f>+N51+N113-N175</f>
        <v>24</v>
      </c>
      <c r="O238" s="3">
        <f t="shared" si="20"/>
        <v>0</v>
      </c>
      <c r="P238" s="3">
        <f>+P51+P113-P175</f>
        <v>0</v>
      </c>
      <c r="Q238" s="3">
        <f t="shared" si="21"/>
        <v>0</v>
      </c>
      <c r="R238" s="3">
        <f>+R51+R113-R175</f>
        <v>0</v>
      </c>
      <c r="S238" s="3">
        <f t="shared" si="22"/>
        <v>0</v>
      </c>
      <c r="T238" s="3">
        <f>+T51+T113-T175</f>
        <v>0</v>
      </c>
      <c r="U238" s="3">
        <f t="shared" si="23"/>
        <v>0</v>
      </c>
      <c r="V238" s="3">
        <f>+V51+V113-V175</f>
        <v>0</v>
      </c>
      <c r="W238" s="3">
        <f t="shared" si="24"/>
        <v>0</v>
      </c>
      <c r="X238" s="3">
        <f>+X51+X113-X175</f>
        <v>0</v>
      </c>
      <c r="Y238" s="3">
        <f t="shared" si="25"/>
        <v>0</v>
      </c>
      <c r="Z238" s="3">
        <f>+Z51+Z113-Z175</f>
        <v>0</v>
      </c>
      <c r="AA238" s="3">
        <f t="shared" si="26"/>
        <v>0</v>
      </c>
      <c r="AB238" s="3">
        <f>+AB51+AB113-AB175</f>
        <v>0</v>
      </c>
      <c r="AC238" s="3">
        <f t="shared" si="27"/>
        <v>0</v>
      </c>
      <c r="AD238" s="3">
        <f>+AD51+AD113-AD175</f>
        <v>0</v>
      </c>
    </row>
    <row r="239" spans="1:30" ht="14.4" customHeight="1" x14ac:dyDescent="0.3">
      <c r="A239" s="63"/>
      <c r="B239" s="67"/>
      <c r="C239" s="3">
        <f t="shared" si="14"/>
        <v>0</v>
      </c>
      <c r="D239" s="3">
        <f>+D52+D114-D176</f>
        <v>0</v>
      </c>
      <c r="E239" s="3">
        <f t="shared" si="15"/>
        <v>0</v>
      </c>
      <c r="F239" s="3">
        <f>+F52+F114-F176</f>
        <v>0</v>
      </c>
      <c r="G239" s="3" t="str">
        <f t="shared" si="16"/>
        <v>40 17 848 0296</v>
      </c>
      <c r="H239" s="3">
        <f>+H52+H114-H176</f>
        <v>6</v>
      </c>
      <c r="I239" s="3">
        <f t="shared" si="17"/>
        <v>0</v>
      </c>
      <c r="J239" s="3">
        <f>+J52+J114-J176</f>
        <v>0</v>
      </c>
      <c r="K239" s="3" t="str">
        <f t="shared" si="18"/>
        <v>40 28 954 2070</v>
      </c>
      <c r="L239" s="3">
        <f>+L52+L114-L176</f>
        <v>30</v>
      </c>
      <c r="M239" s="3" t="str">
        <f t="shared" si="19"/>
        <v>40 28 849 0373</v>
      </c>
      <c r="N239" s="3">
        <f>+N52+N114-N176</f>
        <v>9</v>
      </c>
      <c r="O239" s="3">
        <f t="shared" si="20"/>
        <v>0</v>
      </c>
      <c r="P239" s="3">
        <f>+P52+P114-P176</f>
        <v>0</v>
      </c>
      <c r="Q239" s="3">
        <f t="shared" si="21"/>
        <v>0</v>
      </c>
      <c r="R239" s="3">
        <f>+R52+R114-R176</f>
        <v>0</v>
      </c>
      <c r="S239" s="3">
        <f t="shared" si="22"/>
        <v>0</v>
      </c>
      <c r="T239" s="3">
        <f>+T52+T114-T176</f>
        <v>0</v>
      </c>
      <c r="U239" s="3">
        <f t="shared" si="23"/>
        <v>0</v>
      </c>
      <c r="V239" s="3">
        <f>+V52+V114-V176</f>
        <v>0</v>
      </c>
      <c r="W239" s="3">
        <f t="shared" si="24"/>
        <v>0</v>
      </c>
      <c r="X239" s="3">
        <f>+X52+X114-X176</f>
        <v>0</v>
      </c>
      <c r="Y239" s="3">
        <f t="shared" si="25"/>
        <v>0</v>
      </c>
      <c r="Z239" s="3">
        <f>+Z52+Z114-Z176</f>
        <v>0</v>
      </c>
      <c r="AA239" s="3">
        <f t="shared" si="26"/>
        <v>0</v>
      </c>
      <c r="AB239" s="3">
        <f>+AB52+AB114-AB176</f>
        <v>0</v>
      </c>
      <c r="AC239" s="3">
        <f t="shared" si="27"/>
        <v>0</v>
      </c>
      <c r="AD239" s="3">
        <f>+AD52+AD114-AD176</f>
        <v>0</v>
      </c>
    </row>
    <row r="240" spans="1:30" ht="14.4" customHeight="1" x14ac:dyDescent="0.3">
      <c r="A240" s="63"/>
      <c r="B240" s="67"/>
      <c r="C240" s="3">
        <f t="shared" si="14"/>
        <v>0</v>
      </c>
      <c r="D240" s="3">
        <f>+D53+D115-D177</f>
        <v>0</v>
      </c>
      <c r="E240" s="3">
        <f t="shared" si="15"/>
        <v>0</v>
      </c>
      <c r="F240" s="3">
        <f>+F53+F115-F177</f>
        <v>0</v>
      </c>
      <c r="G240" s="3">
        <f t="shared" si="16"/>
        <v>0</v>
      </c>
      <c r="H240" s="3">
        <f>+H53+H115-H177</f>
        <v>0</v>
      </c>
      <c r="I240" s="3">
        <f t="shared" si="17"/>
        <v>0</v>
      </c>
      <c r="J240" s="3">
        <f>+J53+J115-J177</f>
        <v>0</v>
      </c>
      <c r="K240" s="3" t="str">
        <f t="shared" si="18"/>
        <v>40 28 959 0698</v>
      </c>
      <c r="L240" s="3">
        <f>+L53+L115-L177</f>
        <v>9</v>
      </c>
      <c r="M240" s="3" t="str">
        <f t="shared" si="19"/>
        <v>40 28 150 0426</v>
      </c>
      <c r="N240" s="3">
        <f>+N53+N115-N177</f>
        <v>8</v>
      </c>
      <c r="O240" s="3">
        <f t="shared" si="20"/>
        <v>0</v>
      </c>
      <c r="P240" s="3">
        <f>+P53+P115-P177</f>
        <v>0</v>
      </c>
      <c r="Q240" s="3">
        <f t="shared" si="21"/>
        <v>0</v>
      </c>
      <c r="R240" s="3">
        <f>+R53+R115-R177</f>
        <v>0</v>
      </c>
      <c r="S240" s="3">
        <f t="shared" si="22"/>
        <v>0</v>
      </c>
      <c r="T240" s="3">
        <f>+T53+T115-T177</f>
        <v>0</v>
      </c>
      <c r="U240" s="3">
        <f t="shared" si="23"/>
        <v>0</v>
      </c>
      <c r="V240" s="3">
        <f>+V53+V115-V177</f>
        <v>0</v>
      </c>
      <c r="W240" s="3">
        <f t="shared" si="24"/>
        <v>0</v>
      </c>
      <c r="X240" s="3">
        <f>+X53+X115-X177</f>
        <v>0</v>
      </c>
      <c r="Y240" s="3">
        <f t="shared" si="25"/>
        <v>0</v>
      </c>
      <c r="Z240" s="3">
        <f>+Z53+Z115-Z177</f>
        <v>0</v>
      </c>
      <c r="AA240" s="3">
        <f t="shared" si="26"/>
        <v>0</v>
      </c>
      <c r="AB240" s="3">
        <f>+AB53+AB115-AB177</f>
        <v>0</v>
      </c>
      <c r="AC240" s="3">
        <f t="shared" si="27"/>
        <v>0</v>
      </c>
      <c r="AD240" s="3">
        <f>+AD53+AD115-AD177</f>
        <v>0</v>
      </c>
    </row>
    <row r="241" spans="1:30" ht="14.4" customHeight="1" x14ac:dyDescent="0.3">
      <c r="A241" s="63"/>
      <c r="B241" s="67"/>
      <c r="C241" s="3">
        <f t="shared" si="14"/>
        <v>0</v>
      </c>
      <c r="D241" s="3">
        <f>+D54+D116-D178</f>
        <v>0</v>
      </c>
      <c r="E241" s="3">
        <f t="shared" si="15"/>
        <v>0</v>
      </c>
      <c r="F241" s="3">
        <f>+F54+F116-F178</f>
        <v>0</v>
      </c>
      <c r="G241" s="3">
        <f t="shared" si="16"/>
        <v>0</v>
      </c>
      <c r="H241" s="3">
        <f>+H54+H116-H178</f>
        <v>0</v>
      </c>
      <c r="I241" s="3">
        <f t="shared" si="17"/>
        <v>0</v>
      </c>
      <c r="J241" s="3">
        <f>+J54+J116-J178</f>
        <v>0</v>
      </c>
      <c r="K241" s="3" t="str">
        <f t="shared" si="18"/>
        <v>40 28 954 3292</v>
      </c>
      <c r="L241" s="3">
        <f>+L54+L116-L178</f>
        <v>10</v>
      </c>
      <c r="M241" s="3" t="str">
        <f t="shared" si="19"/>
        <v>40 28 954 3222</v>
      </c>
      <c r="N241" s="3">
        <f>+N54+N116-N178</f>
        <v>7</v>
      </c>
      <c r="O241" s="3">
        <f t="shared" si="20"/>
        <v>0</v>
      </c>
      <c r="P241" s="3">
        <f>+P54+P116-P178</f>
        <v>0</v>
      </c>
      <c r="Q241" s="3">
        <f t="shared" si="21"/>
        <v>0</v>
      </c>
      <c r="R241" s="3">
        <f>+R54+R116-R178</f>
        <v>0</v>
      </c>
      <c r="S241" s="3">
        <f t="shared" si="22"/>
        <v>0</v>
      </c>
      <c r="T241" s="3">
        <f>+T54+T116-T178</f>
        <v>0</v>
      </c>
      <c r="U241" s="3">
        <f t="shared" si="23"/>
        <v>0</v>
      </c>
      <c r="V241" s="3">
        <f>+V54+V116-V178</f>
        <v>0</v>
      </c>
      <c r="W241" s="3">
        <f t="shared" si="24"/>
        <v>0</v>
      </c>
      <c r="X241" s="3">
        <f>+X54+X116-X178</f>
        <v>0</v>
      </c>
      <c r="Y241" s="3">
        <f t="shared" si="25"/>
        <v>0</v>
      </c>
      <c r="Z241" s="3">
        <f>+Z54+Z116-Z178</f>
        <v>0</v>
      </c>
      <c r="AA241" s="3">
        <f t="shared" si="26"/>
        <v>0</v>
      </c>
      <c r="AB241" s="3">
        <f>+AB54+AB116-AB178</f>
        <v>0</v>
      </c>
      <c r="AC241" s="3">
        <f t="shared" si="27"/>
        <v>0</v>
      </c>
      <c r="AD241" s="3">
        <f>+AD54+AD116-AD178</f>
        <v>0</v>
      </c>
    </row>
    <row r="242" spans="1:30" ht="14.4" customHeight="1" x14ac:dyDescent="0.3">
      <c r="A242" s="63"/>
      <c r="B242" s="67"/>
      <c r="C242" s="3">
        <f t="shared" si="14"/>
        <v>0</v>
      </c>
      <c r="D242" s="3">
        <f>+D55+D117-D179</f>
        <v>0</v>
      </c>
      <c r="E242" s="3">
        <f t="shared" si="15"/>
        <v>0</v>
      </c>
      <c r="F242" s="3">
        <f>+F55+F117-F179</f>
        <v>0</v>
      </c>
      <c r="G242" s="3">
        <f t="shared" si="16"/>
        <v>0</v>
      </c>
      <c r="H242" s="3">
        <f>+H55+H117-H179</f>
        <v>0</v>
      </c>
      <c r="I242" s="3">
        <f t="shared" si="17"/>
        <v>0</v>
      </c>
      <c r="J242" s="3">
        <f>+J55+J117-J179</f>
        <v>0</v>
      </c>
      <c r="K242" s="3" t="str">
        <f t="shared" si="18"/>
        <v>40 28 954 3416</v>
      </c>
      <c r="L242" s="3">
        <f>+L55+L117-L179</f>
        <v>7</v>
      </c>
      <c r="M242" s="3" t="str">
        <f t="shared" si="19"/>
        <v>40 28 846 0108</v>
      </c>
      <c r="N242" s="3">
        <f>+N55+N117-N179</f>
        <v>16</v>
      </c>
      <c r="O242" s="3">
        <f t="shared" si="20"/>
        <v>0</v>
      </c>
      <c r="P242" s="3">
        <f>+P55+P117-P179</f>
        <v>0</v>
      </c>
      <c r="Q242" s="3">
        <f t="shared" si="21"/>
        <v>0</v>
      </c>
      <c r="R242" s="3">
        <f>+R55+R117-R179</f>
        <v>0</v>
      </c>
      <c r="S242" s="3">
        <f t="shared" si="22"/>
        <v>0</v>
      </c>
      <c r="T242" s="3">
        <f>+T55+T117-T179</f>
        <v>0</v>
      </c>
      <c r="U242" s="3">
        <f t="shared" si="23"/>
        <v>0</v>
      </c>
      <c r="V242" s="3">
        <f>+V55+V117-V179</f>
        <v>0</v>
      </c>
      <c r="W242" s="3">
        <f t="shared" si="24"/>
        <v>0</v>
      </c>
      <c r="X242" s="3">
        <f>+X55+X117-X179</f>
        <v>0</v>
      </c>
      <c r="Y242" s="3">
        <f t="shared" si="25"/>
        <v>0</v>
      </c>
      <c r="Z242" s="3">
        <f>+Z55+Z117-Z179</f>
        <v>0</v>
      </c>
      <c r="AA242" s="3">
        <f t="shared" si="26"/>
        <v>0</v>
      </c>
      <c r="AB242" s="3">
        <f>+AB55+AB117-AB179</f>
        <v>0</v>
      </c>
      <c r="AC242" s="3">
        <f t="shared" si="27"/>
        <v>0</v>
      </c>
      <c r="AD242" s="3">
        <f>+AD55+AD117-AD179</f>
        <v>0</v>
      </c>
    </row>
    <row r="243" spans="1:30" ht="14.4" customHeight="1" x14ac:dyDescent="0.3">
      <c r="A243" s="63"/>
      <c r="B243" s="67"/>
      <c r="C243" s="3">
        <f t="shared" si="14"/>
        <v>0</v>
      </c>
      <c r="D243" s="3">
        <f>+D56+D118-D180</f>
        <v>0</v>
      </c>
      <c r="E243" s="3">
        <f t="shared" si="15"/>
        <v>0</v>
      </c>
      <c r="F243" s="3">
        <f>+F56+F118-F180</f>
        <v>0</v>
      </c>
      <c r="G243" s="3">
        <f t="shared" si="16"/>
        <v>0</v>
      </c>
      <c r="H243" s="3">
        <f>+H56+H118-H180</f>
        <v>0</v>
      </c>
      <c r="I243" s="3">
        <f t="shared" si="17"/>
        <v>0</v>
      </c>
      <c r="J243" s="3">
        <f>+J56+J118-J180</f>
        <v>0</v>
      </c>
      <c r="K243" s="3" t="str">
        <f t="shared" si="18"/>
        <v>40 28 013 0129</v>
      </c>
      <c r="L243" s="3">
        <f>+L56+L118-L180</f>
        <v>1</v>
      </c>
      <c r="M243" s="3" t="str">
        <f t="shared" si="19"/>
        <v>40 28 849 0355</v>
      </c>
      <c r="N243" s="3">
        <f>+N56+N118-N180</f>
        <v>14</v>
      </c>
      <c r="O243" s="3">
        <f t="shared" si="20"/>
        <v>0</v>
      </c>
      <c r="P243" s="3">
        <f>+P56+P118-P180</f>
        <v>0</v>
      </c>
      <c r="Q243" s="3">
        <f t="shared" si="21"/>
        <v>0</v>
      </c>
      <c r="R243" s="3">
        <f>+R56+R118-R180</f>
        <v>0</v>
      </c>
      <c r="S243" s="3">
        <f t="shared" si="22"/>
        <v>0</v>
      </c>
      <c r="T243" s="3">
        <f>+T56+T118-T180</f>
        <v>0</v>
      </c>
      <c r="U243" s="3">
        <f t="shared" si="23"/>
        <v>0</v>
      </c>
      <c r="V243" s="3">
        <f>+V56+V118-V180</f>
        <v>0</v>
      </c>
      <c r="W243" s="3">
        <f t="shared" si="24"/>
        <v>0</v>
      </c>
      <c r="X243" s="3">
        <f>+X56+X118-X180</f>
        <v>0</v>
      </c>
      <c r="Y243" s="3">
        <f t="shared" si="25"/>
        <v>0</v>
      </c>
      <c r="Z243" s="3">
        <f>+Z56+Z118-Z180</f>
        <v>0</v>
      </c>
      <c r="AA243" s="3">
        <f t="shared" si="26"/>
        <v>0</v>
      </c>
      <c r="AB243" s="3">
        <f>+AB56+AB118-AB180</f>
        <v>0</v>
      </c>
      <c r="AC243" s="3">
        <f t="shared" si="27"/>
        <v>0</v>
      </c>
      <c r="AD243" s="3">
        <f>+AD56+AD118-AD180</f>
        <v>0</v>
      </c>
    </row>
    <row r="244" spans="1:30" ht="14.4" customHeight="1" x14ac:dyDescent="0.3">
      <c r="A244" s="63"/>
      <c r="B244" s="67"/>
      <c r="C244" s="3">
        <f t="shared" si="14"/>
        <v>0</v>
      </c>
      <c r="D244" s="3">
        <f>+D57+D119-D181</f>
        <v>0</v>
      </c>
      <c r="E244" s="3">
        <f t="shared" si="15"/>
        <v>0</v>
      </c>
      <c r="F244" s="3">
        <f>+F57+F119-F181</f>
        <v>0</v>
      </c>
      <c r="G244" s="3">
        <f t="shared" si="16"/>
        <v>0</v>
      </c>
      <c r="H244" s="3">
        <f>+H57+H119-H181</f>
        <v>0</v>
      </c>
      <c r="I244" s="3">
        <f t="shared" si="17"/>
        <v>0</v>
      </c>
      <c r="J244" s="3">
        <f>+J57+J119-J181</f>
        <v>0</v>
      </c>
      <c r="K244" s="3" t="str">
        <f t="shared" si="18"/>
        <v>40 28 013 0126</v>
      </c>
      <c r="L244" s="3">
        <f>+L57+L119-L181</f>
        <v>1</v>
      </c>
      <c r="M244" s="3" t="str">
        <f t="shared" si="19"/>
        <v>40 28 857 0313</v>
      </c>
      <c r="N244" s="3">
        <f>+N57+N119-N181</f>
        <v>3</v>
      </c>
      <c r="O244" s="3">
        <f t="shared" si="20"/>
        <v>0</v>
      </c>
      <c r="P244" s="3">
        <f>+P57+P119-P181</f>
        <v>0</v>
      </c>
      <c r="Q244" s="3">
        <f t="shared" si="21"/>
        <v>0</v>
      </c>
      <c r="R244" s="3">
        <f>+R57+R119-R181</f>
        <v>0</v>
      </c>
      <c r="S244" s="3">
        <f t="shared" si="22"/>
        <v>0</v>
      </c>
      <c r="T244" s="3">
        <f>+T57+T119-T181</f>
        <v>0</v>
      </c>
      <c r="U244" s="3">
        <f t="shared" si="23"/>
        <v>0</v>
      </c>
      <c r="V244" s="3">
        <f>+V57+V119-V181</f>
        <v>0</v>
      </c>
      <c r="W244" s="3">
        <f t="shared" si="24"/>
        <v>0</v>
      </c>
      <c r="X244" s="3">
        <f>+X57+X119-X181</f>
        <v>0</v>
      </c>
      <c r="Y244" s="3">
        <f t="shared" si="25"/>
        <v>0</v>
      </c>
      <c r="Z244" s="3">
        <f>+Z57+Z119-Z181</f>
        <v>0</v>
      </c>
      <c r="AA244" s="3">
        <f t="shared" si="26"/>
        <v>0</v>
      </c>
      <c r="AB244" s="3">
        <f>+AB57+AB119-AB181</f>
        <v>0</v>
      </c>
      <c r="AC244" s="3">
        <f t="shared" si="27"/>
        <v>0</v>
      </c>
      <c r="AD244" s="3">
        <f>+AD57+AD119-AD181</f>
        <v>0</v>
      </c>
    </row>
    <row r="245" spans="1:30" ht="14.4" customHeight="1" x14ac:dyDescent="0.3">
      <c r="A245" s="63"/>
      <c r="B245" s="67"/>
      <c r="C245" s="3">
        <f t="shared" si="14"/>
        <v>0</v>
      </c>
      <c r="D245" s="3">
        <f>+D58+D120-D182</f>
        <v>0</v>
      </c>
      <c r="E245" s="3">
        <f t="shared" si="15"/>
        <v>0</v>
      </c>
      <c r="F245" s="3">
        <f>+F58+F120-F182</f>
        <v>0</v>
      </c>
      <c r="G245" s="3">
        <f t="shared" si="16"/>
        <v>0</v>
      </c>
      <c r="H245" s="3">
        <f>+H58+H120-H182</f>
        <v>0</v>
      </c>
      <c r="I245" s="3">
        <f t="shared" si="17"/>
        <v>0</v>
      </c>
      <c r="J245" s="3">
        <f>+J58+J120-J182</f>
        <v>0</v>
      </c>
      <c r="K245" s="3" t="str">
        <f t="shared" si="18"/>
        <v>40 28 610 1134</v>
      </c>
      <c r="L245" s="3">
        <f>+L58+L120-L182</f>
        <v>1</v>
      </c>
      <c r="M245" s="3" t="str">
        <f t="shared" si="19"/>
        <v>40 28 857 0312</v>
      </c>
      <c r="N245" s="3">
        <f>+N58+N120-N182</f>
        <v>1</v>
      </c>
      <c r="O245" s="3">
        <f t="shared" si="20"/>
        <v>0</v>
      </c>
      <c r="P245" s="3">
        <f>+P58+P120-P182</f>
        <v>0</v>
      </c>
      <c r="Q245" s="3">
        <f t="shared" si="21"/>
        <v>0</v>
      </c>
      <c r="R245" s="3">
        <f>+R58+R120-R182</f>
        <v>0</v>
      </c>
      <c r="S245" s="3">
        <f t="shared" si="22"/>
        <v>0</v>
      </c>
      <c r="T245" s="3">
        <f>+T58+T120-T182</f>
        <v>0</v>
      </c>
      <c r="U245" s="3">
        <f t="shared" si="23"/>
        <v>0</v>
      </c>
      <c r="V245" s="3">
        <f>+V58+V120-V182</f>
        <v>0</v>
      </c>
      <c r="W245" s="3">
        <f t="shared" si="24"/>
        <v>0</v>
      </c>
      <c r="X245" s="3">
        <f>+X58+X120-X182</f>
        <v>0</v>
      </c>
      <c r="Y245" s="3">
        <f t="shared" si="25"/>
        <v>0</v>
      </c>
      <c r="Z245" s="3">
        <f>+Z58+Z120-Z182</f>
        <v>0</v>
      </c>
      <c r="AA245" s="3">
        <f t="shared" si="26"/>
        <v>0</v>
      </c>
      <c r="AB245" s="3">
        <f>+AB58+AB120-AB182</f>
        <v>0</v>
      </c>
      <c r="AC245" s="3">
        <f t="shared" si="27"/>
        <v>0</v>
      </c>
      <c r="AD245" s="3">
        <f>+AD58+AD120-AD182</f>
        <v>0</v>
      </c>
    </row>
    <row r="246" spans="1:30" ht="14.4" customHeight="1" x14ac:dyDescent="0.3">
      <c r="A246" s="63"/>
      <c r="B246" s="67"/>
      <c r="C246" s="3">
        <f t="shared" si="14"/>
        <v>0</v>
      </c>
      <c r="D246" s="3">
        <f>+D59+D121-D183</f>
        <v>0</v>
      </c>
      <c r="E246" s="3">
        <f t="shared" si="15"/>
        <v>0</v>
      </c>
      <c r="F246" s="3">
        <f>+F59+F121-F183</f>
        <v>0</v>
      </c>
      <c r="G246" s="3">
        <f t="shared" si="16"/>
        <v>0</v>
      </c>
      <c r="H246" s="3">
        <f>+H59+H121-H183</f>
        <v>0</v>
      </c>
      <c r="I246" s="3">
        <f t="shared" si="17"/>
        <v>0</v>
      </c>
      <c r="J246" s="3">
        <f>+J59+J121-J183</f>
        <v>0</v>
      </c>
      <c r="K246" s="3" t="str">
        <f t="shared" si="18"/>
        <v>40 28 931 0050</v>
      </c>
      <c r="L246" s="3">
        <f>+L59+L121-L183</f>
        <v>1</v>
      </c>
      <c r="M246" s="3" t="str">
        <f t="shared" si="19"/>
        <v>40 28 954 1323</v>
      </c>
      <c r="N246" s="3">
        <f>+N59+N121-N183</f>
        <v>1</v>
      </c>
      <c r="O246" s="3">
        <f t="shared" si="20"/>
        <v>0</v>
      </c>
      <c r="P246" s="3">
        <f>+P59+P121-P183</f>
        <v>0</v>
      </c>
      <c r="Q246" s="3">
        <f t="shared" si="21"/>
        <v>0</v>
      </c>
      <c r="R246" s="3">
        <f>+R59+R121-R183</f>
        <v>0</v>
      </c>
      <c r="S246" s="3">
        <f t="shared" si="22"/>
        <v>0</v>
      </c>
      <c r="T246" s="3">
        <f>+T59+T121-T183</f>
        <v>0</v>
      </c>
      <c r="U246" s="3">
        <f t="shared" si="23"/>
        <v>0</v>
      </c>
      <c r="V246" s="3">
        <f>+V59+V121-V183</f>
        <v>0</v>
      </c>
      <c r="W246" s="3">
        <f t="shared" si="24"/>
        <v>0</v>
      </c>
      <c r="X246" s="3">
        <f>+X59+X121-X183</f>
        <v>0</v>
      </c>
      <c r="Y246" s="3">
        <f t="shared" si="25"/>
        <v>0</v>
      </c>
      <c r="Z246" s="3">
        <f>+Z59+Z121-Z183</f>
        <v>0</v>
      </c>
      <c r="AA246" s="3">
        <f t="shared" si="26"/>
        <v>0</v>
      </c>
      <c r="AB246" s="3">
        <f>+AB59+AB121-AB183</f>
        <v>0</v>
      </c>
      <c r="AC246" s="3">
        <f t="shared" si="27"/>
        <v>0</v>
      </c>
      <c r="AD246" s="3">
        <f>+AD59+AD121-AD183</f>
        <v>0</v>
      </c>
    </row>
    <row r="247" spans="1:30" ht="14.4" customHeight="1" x14ac:dyDescent="0.3">
      <c r="A247" s="63"/>
      <c r="B247" s="67"/>
      <c r="C247" s="3">
        <f t="shared" si="14"/>
        <v>0</v>
      </c>
      <c r="D247" s="3">
        <f>+D60+D122-D184</f>
        <v>0</v>
      </c>
      <c r="E247" s="3">
        <f t="shared" si="15"/>
        <v>0</v>
      </c>
      <c r="F247" s="3">
        <f>+F60+F122-F184</f>
        <v>0</v>
      </c>
      <c r="G247" s="3">
        <f t="shared" si="16"/>
        <v>0</v>
      </c>
      <c r="H247" s="3">
        <f>+H60+H122-H184</f>
        <v>0</v>
      </c>
      <c r="I247" s="3">
        <f t="shared" si="17"/>
        <v>0</v>
      </c>
      <c r="J247" s="3">
        <f>+J60+J122-J184</f>
        <v>0</v>
      </c>
      <c r="K247" s="3">
        <f t="shared" si="18"/>
        <v>0</v>
      </c>
      <c r="L247" s="3">
        <f>+L60+L122-L184</f>
        <v>0</v>
      </c>
      <c r="M247" s="3" t="str">
        <f t="shared" si="19"/>
        <v>40 28 849 0373</v>
      </c>
      <c r="N247" s="3">
        <f>+N60+N122-N184</f>
        <v>2</v>
      </c>
      <c r="O247" s="3">
        <f t="shared" si="20"/>
        <v>0</v>
      </c>
      <c r="P247" s="3">
        <f>+P60+P122-P184</f>
        <v>0</v>
      </c>
      <c r="Q247" s="3">
        <f t="shared" si="21"/>
        <v>0</v>
      </c>
      <c r="R247" s="3">
        <f>+R60+R122-R184</f>
        <v>0</v>
      </c>
      <c r="S247" s="3">
        <f t="shared" si="22"/>
        <v>0</v>
      </c>
      <c r="T247" s="3">
        <f>+T60+T122-T184</f>
        <v>0</v>
      </c>
      <c r="U247" s="3">
        <f t="shared" si="23"/>
        <v>0</v>
      </c>
      <c r="V247" s="3">
        <f>+V60+V122-V184</f>
        <v>0</v>
      </c>
      <c r="W247" s="3">
        <f t="shared" si="24"/>
        <v>0</v>
      </c>
      <c r="X247" s="3">
        <f>+X60+X122-X184</f>
        <v>0</v>
      </c>
      <c r="Y247" s="3">
        <f t="shared" si="25"/>
        <v>0</v>
      </c>
      <c r="Z247" s="3">
        <f>+Z60+Z122-Z184</f>
        <v>0</v>
      </c>
      <c r="AA247" s="3">
        <f t="shared" si="26"/>
        <v>0</v>
      </c>
      <c r="AB247" s="3">
        <f>+AB60+AB122-AB184</f>
        <v>0</v>
      </c>
      <c r="AC247" s="3">
        <f t="shared" si="27"/>
        <v>0</v>
      </c>
      <c r="AD247" s="3">
        <f>+AD60+AD122-AD184</f>
        <v>0</v>
      </c>
    </row>
    <row r="248" spans="1:30" ht="14.4" customHeight="1" x14ac:dyDescent="0.3">
      <c r="A248" s="63"/>
      <c r="B248" s="67"/>
      <c r="C248" s="3">
        <f t="shared" si="14"/>
        <v>0</v>
      </c>
      <c r="D248" s="3">
        <f>+D61+D123-D185</f>
        <v>0</v>
      </c>
      <c r="E248" s="3">
        <f t="shared" si="15"/>
        <v>0</v>
      </c>
      <c r="F248" s="3">
        <f>+F61+F123-F185</f>
        <v>0</v>
      </c>
      <c r="G248" s="3">
        <f t="shared" si="16"/>
        <v>0</v>
      </c>
      <c r="H248" s="3">
        <f>+H61+H123-H185</f>
        <v>0</v>
      </c>
      <c r="I248" s="3">
        <f t="shared" si="17"/>
        <v>0</v>
      </c>
      <c r="J248" s="3">
        <f>+J61+J123-J185</f>
        <v>0</v>
      </c>
      <c r="K248" s="3">
        <f t="shared" si="18"/>
        <v>0</v>
      </c>
      <c r="L248" s="3">
        <f>+L61+L123-L185</f>
        <v>0</v>
      </c>
      <c r="M248" s="3" t="str">
        <f t="shared" si="19"/>
        <v>40 28 958 0623</v>
      </c>
      <c r="N248" s="3">
        <f>+N61+N123-N185</f>
        <v>1</v>
      </c>
      <c r="O248" s="3">
        <f t="shared" si="20"/>
        <v>0</v>
      </c>
      <c r="P248" s="3">
        <f>+P61+P123-P185</f>
        <v>0</v>
      </c>
      <c r="Q248" s="3">
        <f t="shared" si="21"/>
        <v>0</v>
      </c>
      <c r="R248" s="3">
        <f>+R61+R123-R185</f>
        <v>0</v>
      </c>
      <c r="S248" s="3">
        <f t="shared" si="22"/>
        <v>0</v>
      </c>
      <c r="T248" s="3">
        <f>+T61+T123-T185</f>
        <v>0</v>
      </c>
      <c r="U248" s="3">
        <f t="shared" si="23"/>
        <v>0</v>
      </c>
      <c r="V248" s="3">
        <f>+V61+V123-V185</f>
        <v>0</v>
      </c>
      <c r="W248" s="3">
        <f t="shared" si="24"/>
        <v>0</v>
      </c>
      <c r="X248" s="3">
        <f>+X61+X123-X185</f>
        <v>0</v>
      </c>
      <c r="Y248" s="3">
        <f t="shared" si="25"/>
        <v>0</v>
      </c>
      <c r="Z248" s="3">
        <f>+Z61+Z123-Z185</f>
        <v>0</v>
      </c>
      <c r="AA248" s="3">
        <f t="shared" si="26"/>
        <v>0</v>
      </c>
      <c r="AB248" s="3">
        <f>+AB61+AB123-AB185</f>
        <v>0</v>
      </c>
      <c r="AC248" s="3">
        <f t="shared" si="27"/>
        <v>0</v>
      </c>
      <c r="AD248" s="3">
        <f>+AD61+AD123-AD185</f>
        <v>0</v>
      </c>
    </row>
    <row r="249" spans="1:30" ht="14.4" customHeight="1" thickBot="1" x14ac:dyDescent="0.35">
      <c r="A249" s="17"/>
      <c r="B249" s="67"/>
      <c r="C249" s="3">
        <f t="shared" si="14"/>
        <v>0</v>
      </c>
      <c r="D249" s="3">
        <f>+D62+D124-D186</f>
        <v>0</v>
      </c>
      <c r="E249" s="3">
        <f t="shared" si="15"/>
        <v>0</v>
      </c>
      <c r="F249" s="3">
        <f>+F62+F124-F186</f>
        <v>0</v>
      </c>
      <c r="G249" s="3">
        <f t="shared" si="16"/>
        <v>0</v>
      </c>
      <c r="H249" s="3">
        <f>+H62+H124-H186</f>
        <v>0</v>
      </c>
      <c r="I249" s="3">
        <f t="shared" si="17"/>
        <v>0</v>
      </c>
      <c r="J249" s="3">
        <f>+J62+J124-J186</f>
        <v>0</v>
      </c>
      <c r="K249" s="3">
        <f t="shared" si="18"/>
        <v>0</v>
      </c>
      <c r="L249" s="3">
        <f>+L62+L124-L186</f>
        <v>0</v>
      </c>
      <c r="M249" s="3" t="str">
        <f t="shared" si="19"/>
        <v>40 28 959 0699</v>
      </c>
      <c r="N249" s="3">
        <f>+N62+N124-N186</f>
        <v>20</v>
      </c>
      <c r="O249" s="3">
        <f t="shared" si="20"/>
        <v>0</v>
      </c>
      <c r="P249" s="3">
        <f>+P62+P124-P186</f>
        <v>0</v>
      </c>
      <c r="Q249" s="3">
        <f t="shared" si="21"/>
        <v>0</v>
      </c>
      <c r="R249" s="3">
        <f>+R62+R124-R186</f>
        <v>0</v>
      </c>
      <c r="S249" s="3">
        <f t="shared" si="22"/>
        <v>0</v>
      </c>
      <c r="T249" s="3">
        <f>+T62+T124-T186</f>
        <v>0</v>
      </c>
      <c r="U249" s="3">
        <f t="shared" si="23"/>
        <v>0</v>
      </c>
      <c r="V249" s="3">
        <f>+V62+V124-V186</f>
        <v>0</v>
      </c>
      <c r="W249" s="3">
        <f t="shared" si="24"/>
        <v>0</v>
      </c>
      <c r="X249" s="3">
        <f>+X62+X124-X186</f>
        <v>0</v>
      </c>
      <c r="Y249" s="3">
        <f t="shared" si="25"/>
        <v>0</v>
      </c>
      <c r="Z249" s="3">
        <f>+Z62+Z124-Z186</f>
        <v>0</v>
      </c>
      <c r="AA249" s="3">
        <f t="shared" si="26"/>
        <v>0</v>
      </c>
      <c r="AB249" s="3">
        <f>+AB62+AB124-AB186</f>
        <v>0</v>
      </c>
      <c r="AC249" s="3">
        <f t="shared" si="27"/>
        <v>0</v>
      </c>
      <c r="AD249" s="3">
        <f>+AD62+AD124-AD186</f>
        <v>0</v>
      </c>
    </row>
    <row r="250" spans="1:30" ht="15" thickBot="1" x14ac:dyDescent="0.35">
      <c r="A250" s="13"/>
      <c r="B250" s="26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5"/>
    </row>
  </sheetData>
  <autoFilter ref="A1:AD186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28">
    <mergeCell ref="B33:B45"/>
    <mergeCell ref="B96:B107"/>
    <mergeCell ref="B158:B169"/>
    <mergeCell ref="B221:B232"/>
    <mergeCell ref="B76:B94"/>
    <mergeCell ref="B138:B156"/>
    <mergeCell ref="B201:B219"/>
    <mergeCell ref="B128:B136"/>
    <mergeCell ref="B191:B199"/>
    <mergeCell ref="B171:B186"/>
    <mergeCell ref="C125:AD125"/>
    <mergeCell ref="C188:AD188"/>
    <mergeCell ref="B1:AD1"/>
    <mergeCell ref="A3:A62"/>
    <mergeCell ref="B47:B62"/>
    <mergeCell ref="B4:B12"/>
    <mergeCell ref="B14:B31"/>
    <mergeCell ref="A187:AD187"/>
    <mergeCell ref="A190:A248"/>
    <mergeCell ref="C200:AD200"/>
    <mergeCell ref="V233:AD233"/>
    <mergeCell ref="B234:B249"/>
    <mergeCell ref="A127:A186"/>
    <mergeCell ref="A65:A124"/>
    <mergeCell ref="V108:AD108"/>
    <mergeCell ref="B109:B124"/>
    <mergeCell ref="D63:AD63"/>
    <mergeCell ref="B66:B74"/>
  </mergeCells>
  <phoneticPr fontId="18" type="noConversion"/>
  <conditionalFormatting sqref="C48:AD62 C47:N47 P47:AD47">
    <cfRule type="dataBar" priority="2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{CA8F2A71-41A9-403C-AEEB-21C271CA36E1}</x14:id>
        </ext>
      </extLst>
    </cfRule>
  </conditionalFormatting>
  <conditionalFormatting sqref="E47:E62 Q47:Q62 O48:O62 M47:M62 K47:K62 I47:I62 C47:C62 Y47:Y62 W47:W62 S47:S62 U47:U62 G47:G62">
    <cfRule type="colorScale" priority="1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47 K47 Q47 S47 U47 W47 Y47 C47 E47 G47 I47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:M39">
    <cfRule type="dataBar" priority="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{63667439-5C2D-4DA2-B9A5-2189E31A1D54}</x14:id>
        </ext>
      </extLst>
    </cfRule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109:M124 C109:C124 E109:E124 G109:G124 I109:I124 K109:K124 O109:O124 Q109:Q124 S109:S124 U109:U124 W109:W124 Y109:Y124">
    <cfRule type="colorScale" priority="9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N39">
    <cfRule type="dataBar" priority="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{620F0128-162D-4C9A-BD11-61857F219A4B}</x14:id>
        </ext>
      </extLst>
    </cfRule>
  </conditionalFormatting>
  <conditionalFormatting sqref="AA47:AA62 AC47:AC62">
    <cfRule type="colorScale" priority="1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09:AA124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7 AC47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9:AC124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4 AC234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dataBar" priority="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{F1399836-C6FD-4A60-AD09-FF53FA913296}</x14:id>
        </ext>
      </extLst>
    </cfRule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3">
    <cfRule type="dataBar" priority="2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{A97A41B8-61BB-43A4-A17C-0BBFBB4059CD}</x14:id>
        </ext>
      </extLst>
    </cfRule>
  </conditionalFormatting>
  <conditionalFormatting sqref="S23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21:M232 C221:C232 E221:E232 G221:G232 I221:I232 K221:K232 O221:O232 Q221:Q232 S221:S232 U221:U232 W221:W232 Y221:Y232">
    <cfRule type="colorScale" priority="17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21:AA232 AC221:AC232">
    <cfRule type="colorScale" priority="18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21:AA232">
    <cfRule type="colorScale" priority="18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21:AC232">
    <cfRule type="colorScale" priority="18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34:M249 C234:C249 E234:E249 G234:G249 I234:I249 K234:K249 O234:O249 Q234:Q249 S234:S249 U234:U249 W234:W249 Y234:Y249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34:AA249 AC234:AC249">
    <cfRule type="colorScale" priority="18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34:AA249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34:AC249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1:C186 E171:E186 G171:G186 I171:I186 K171:K186 M171:M186 O171:O186 Q171:Q186 S171:S186 U171:U186 W171:W186 Y171:Y186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71:AA186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71:AC186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8:C169 E158:E169 G158:G169 I158:I169 K158:K169 M158:M169 O158:O169 Q158:Q169 S158:S169 U158:U169 W158:W169 Y158:Y169">
    <cfRule type="colorScale" priority="18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58:AA169">
    <cfRule type="colorScale" priority="18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58:AC169">
    <cfRule type="colorScale" priority="18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6:C107 E96:E107 G96:G107 I96:I107 K96:K107 M96:M107 O96:O107 Q96:Q107 S96:S107 U96:U107 W96:W107 Y96:Y107">
    <cfRule type="colorScale" priority="19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6:AA107">
    <cfRule type="colorScale" priority="19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96:AC107">
    <cfRule type="colorScale" priority="19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3:Q45 Y33:Y45 W33:W45 U33:U45 S33:S45 M33:M45 K33:K45 I33:I45 G33:G45 C33:C45 E33:E45">
    <cfRule type="colorScale" priority="20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3:AC45 AA33:AA45">
    <cfRule type="colorScale" priority="20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4:AD12 C13:AD13">
    <cfRule type="dataBar" priority="32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{1B25714C-A917-419A-8742-FF9331A5C442}</x14:id>
        </ext>
      </extLst>
    </cfRule>
  </conditionalFormatting>
  <conditionalFormatting sqref="G66:G74 C66:C74 E66:E74 I66:I74 K66:K74 M66:M74 O66:O74 Q66:Q74 S66:S74 U66:U74 W66:W74 Y66:Y74">
    <cfRule type="colorScale" priority="62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66:AA74 AC66:AC74">
    <cfRule type="colorScale" priority="62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8:C136 E128:E136 G128:G136 I128:I136 K128:K136 M128:M136 O128:O136 Q128:Q136 S128:S136 U128:U136 W128:W136 Y128:Y136">
    <cfRule type="colorScale" priority="63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28:AA136">
    <cfRule type="colorScale" priority="64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28:AC136">
    <cfRule type="colorScale" priority="64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1:C199 E191:E199 G191:G199 I191:I199 K191:K199 M191:M199 O191:O199 Q191:Q199 S191:S199 U191:U199 W191:W199 Y191:Y199">
    <cfRule type="colorScale" priority="64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91:D199">
    <cfRule type="dataBar" priority="646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{D542EF7E-9A77-42E2-B146-84AA64855164}</x14:id>
        </ext>
      </extLst>
    </cfRule>
  </conditionalFormatting>
  <conditionalFormatting sqref="F191:F199">
    <cfRule type="dataBar" priority="646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{ED99AD0C-AAC9-43EC-BD0D-13E3702596B6}</x14:id>
        </ext>
      </extLst>
    </cfRule>
  </conditionalFormatting>
  <conditionalFormatting sqref="H191:H199">
    <cfRule type="dataBar" priority="646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{F0680C84-AA01-4C64-AC01-83243D8F2146}</x14:id>
        </ext>
      </extLst>
    </cfRule>
  </conditionalFormatting>
  <conditionalFormatting sqref="J191:J199">
    <cfRule type="dataBar" priority="6467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{4D1053D8-C327-43F0-A866-19B49DE2757D}</x14:id>
        </ext>
      </extLst>
    </cfRule>
  </conditionalFormatting>
  <conditionalFormatting sqref="L191:L199">
    <cfRule type="dataBar" priority="646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{4C4DB143-E786-4AC9-AB2A-95A8FB4E77FA}</x14:id>
        </ext>
      </extLst>
    </cfRule>
  </conditionalFormatting>
  <conditionalFormatting sqref="N191:N199">
    <cfRule type="dataBar" priority="646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{30DA599C-78F2-4264-ACB1-127F475C41C6}</x14:id>
        </ext>
      </extLst>
    </cfRule>
  </conditionalFormatting>
  <conditionalFormatting sqref="P191:P199">
    <cfRule type="dataBar" priority="647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{8DFA46A4-AD72-46CF-8EA4-91B08E093795}</x14:id>
        </ext>
      </extLst>
    </cfRule>
  </conditionalFormatting>
  <conditionalFormatting sqref="R191:R199">
    <cfRule type="dataBar" priority="647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{3B6C9FE5-BC0D-4C1F-A59B-4FE1631C9A31}</x14:id>
        </ext>
      </extLst>
    </cfRule>
  </conditionalFormatting>
  <conditionalFormatting sqref="T191:T199">
    <cfRule type="dataBar" priority="647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{7A154717-AF9C-4854-A1A3-483584822695}</x14:id>
        </ext>
      </extLst>
    </cfRule>
  </conditionalFormatting>
  <conditionalFormatting sqref="V191:V199">
    <cfRule type="dataBar" priority="647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{0EC5135E-A51B-4A2E-B419-45B6A4945B77}</x14:id>
        </ext>
      </extLst>
    </cfRule>
  </conditionalFormatting>
  <conditionalFormatting sqref="X191:X199">
    <cfRule type="dataBar" priority="647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{24D6499A-4C23-4205-9562-114A865EEDF1}</x14:id>
        </ext>
      </extLst>
    </cfRule>
  </conditionalFormatting>
  <conditionalFormatting sqref="Z191:Z199">
    <cfRule type="dataBar" priority="647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{0710425C-1478-447E-8813-D4A64B335599}</x14:id>
        </ext>
      </extLst>
    </cfRule>
  </conditionalFormatting>
  <conditionalFormatting sqref="AA191:AA199 AC191:AC199">
    <cfRule type="colorScale" priority="64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91:AA199">
    <cfRule type="colorScale" priority="64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191:AB199">
    <cfRule type="dataBar" priority="647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{576B2901-1253-41D8-BB3A-85A9D1E3C348}</x14:id>
        </ext>
      </extLst>
    </cfRule>
  </conditionalFormatting>
  <conditionalFormatting sqref="AC191:AC199">
    <cfRule type="colorScale" priority="64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191:AD199">
    <cfRule type="dataBar" priority="648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{F1FDFBB3-9F5C-47C1-BBA4-F4F44CBF6312}</x14:id>
        </ext>
      </extLst>
    </cfRule>
  </conditionalFormatting>
  <conditionalFormatting sqref="C4:C12 E4:E12 G4:G12 I4:I12 K4:K12 M4:M12">
    <cfRule type="colorScale" priority="69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:N12">
    <cfRule type="dataBar" priority="69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{159F23D9-51C0-46B1-83B9-1B6C628D9D9A}</x14:id>
        </ext>
      </extLst>
    </cfRule>
  </conditionalFormatting>
  <conditionalFormatting sqref="C4:N12">
    <cfRule type="dataBar" priority="698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{13F20E9E-3173-4B38-8C97-3BB1D328AF7C}</x14:id>
        </ext>
      </extLst>
    </cfRule>
  </conditionalFormatting>
  <conditionalFormatting sqref="Q4:Q12 S4:S12 U4:U12 W4:W12 Y4:Y12">
    <cfRule type="colorScale" priority="69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4:AA12">
    <cfRule type="colorScale" priority="69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4:AC12">
    <cfRule type="colorScale" priority="69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8:AD62 Q4:AD12 Q14:AD29 C14:N31 P30:AD31 Q33:AD45 C33:N45 C47:N47 P47:AD47 C13:AD13 C32:AD32 C46:AD46">
    <cfRule type="dataBar" priority="71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{C2E6B8DF-C70F-4B1D-8966-DD6FC2A89EEC}</x14:id>
        </ext>
      </extLst>
    </cfRule>
  </conditionalFormatting>
  <conditionalFormatting sqref="P4:P12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{55303918-75D4-4EFD-92D3-8B40CDFCD6E1}</x14:id>
        </ext>
      </extLst>
    </cfRule>
    <cfRule type="dataBar" priority="1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{8A6BB853-E0E7-4F10-9CE5-72FC55D2FE12}</x14:id>
        </ext>
      </extLst>
    </cfRule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{6FECF549-F0AD-4171-9A73-1F9B9DD5CA37}</x14:id>
        </ext>
      </extLst>
    </cfRule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4:P12">
    <cfRule type="dataBar" priority="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{1051A773-5F34-4298-AAFE-0C4BE1DB0C79}</x14:id>
        </ext>
      </extLst>
    </cfRule>
  </conditionalFormatting>
  <conditionalFormatting sqref="P14:P29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{B3333669-21B8-4AD2-AF1D-EF6CD453C54D}</x14:id>
        </ext>
      </extLst>
    </cfRule>
    <cfRule type="dataBar" priority="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{3C06F169-B22C-47B9-A322-B1BF8115AB6A}</x14:id>
        </ext>
      </extLst>
    </cfRule>
    <cfRule type="dataBar" priority="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{4AACB5C9-2D51-40A5-A2E4-32115530C29B}</x14:id>
        </ext>
      </extLst>
    </cfRule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14:P29"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{90D8893B-AA19-4065-B673-84E4888A71F6}</x14:id>
        </ext>
      </extLst>
    </cfRule>
  </conditionalFormatting>
  <conditionalFormatting sqref="P33:P45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{8C49B757-0717-4D15-90B2-EDE05EBA1391}</x14:id>
        </ext>
      </extLst>
    </cfRule>
  </conditionalFormatting>
  <conditionalFormatting sqref="P33:P45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{78F44D36-7A57-4FA2-A94D-FDBF83765BA1}</x14:id>
        </ext>
      </extLst>
    </cfRule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{F3565B3F-F157-4580-A5CA-BDD00CB29C6A}</x14:id>
        </ext>
      </extLst>
    </cfRule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{A5E7095C-E16A-46B1-921D-E07FC1889853}</x14:id>
        </ext>
      </extLst>
    </cfRule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6:C94 E76:E94 G76:G94 I76:I94 K76:K94 M76:M94 Q76:Q94 S76:S94 U76:U94 W76:W94 Y76:Y94 O76:O94">
    <cfRule type="colorScale" priority="73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76:AA94">
    <cfRule type="colorScale" priority="73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76:AC94">
    <cfRule type="colorScale" priority="73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8:C156 E138:E156 G138:G156 I138:I156 K138:K156 M138:M156 Q138:Q156 S138:S156 U138:U156 W138:W156 Y138:Y156 O138:O156">
    <cfRule type="colorScale" priority="74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38:AA156">
    <cfRule type="colorScale" priority="74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38:AC156">
    <cfRule type="colorScale" priority="74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1:C219 E201:E219 G201:G219 I201:I219 K201:K219 M201:M219 O201:O219 Q201:Q219 S201:S219 U201:U219 W201:W219 Y201:Y219">
    <cfRule type="colorScale" priority="74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1:AA219 AC201:AC219">
    <cfRule type="colorScale" priority="74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1:AA219">
    <cfRule type="colorScale" priority="74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01:AC219">
    <cfRule type="colorScale" priority="74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1:AD249">
    <cfRule type="colorScale" priority="7496">
      <colorScale>
        <cfvo type="min"/>
        <cfvo type="max"/>
        <color rgb="FFFFEF9C"/>
        <color rgb="FF63BE7B"/>
      </colorScale>
    </cfRule>
    <cfRule type="dataBar" priority="749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{75F3A92B-9120-4A1D-9CD7-0BE158A35557}</x14:id>
        </ext>
      </extLst>
    </cfRule>
  </conditionalFormatting>
  <conditionalFormatting sqref="C14:N31 Q14:AD29 P30:AD31">
    <cfRule type="dataBar" priority="767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{2C9713B8-E45A-4732-AC6A-481B39280BCD}</x14:id>
        </ext>
      </extLst>
    </cfRule>
  </conditionalFormatting>
  <conditionalFormatting sqref="E14:E31 M14:M31 K14:K31 I14:I31 G14:G31 C14:C31 Y14:Y31 W14:W31 U14:U31 Q14:Q31 S14:S31">
    <cfRule type="colorScale" priority="76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:AC31 AA14:AA31">
    <cfRule type="colorScale" priority="76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A8F2A71-41A9-403C-AEEB-21C271CA36E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C48:AD62 C47:N47 P47:AD47</xm:sqref>
        </x14:conditionalFormatting>
        <x14:conditionalFormatting xmlns:xm="http://schemas.microsoft.com/office/excel/2006/main">
          <x14:cfRule type="dataBar" id="{63667439-5C2D-4DA2-B9A5-2189E31A1D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M33:M39</xm:sqref>
        </x14:conditionalFormatting>
        <x14:conditionalFormatting xmlns:xm="http://schemas.microsoft.com/office/excel/2006/main">
          <x14:cfRule type="dataBar" id="{620F0128-162D-4C9A-BD11-61857F219A4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N33:N39</xm:sqref>
        </x14:conditionalFormatting>
        <x14:conditionalFormatting xmlns:xm="http://schemas.microsoft.com/office/excel/2006/main">
          <x14:cfRule type="dataBar" id="{F1399836-C6FD-4A60-AD09-FF53FA913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S23</xm:sqref>
        </x14:conditionalFormatting>
        <x14:conditionalFormatting xmlns:xm="http://schemas.microsoft.com/office/excel/2006/main">
          <x14:cfRule type="dataBar" id="{A97A41B8-61BB-43A4-A17C-0BBFBB4059C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T23</xm:sqref>
        </x14:conditionalFormatting>
        <x14:conditionalFormatting xmlns:xm="http://schemas.microsoft.com/office/excel/2006/main">
          <x14:cfRule type="dataBar" id="{1B25714C-A917-419A-8742-FF9331A5C4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Q4:AD12 C13:AD13</xm:sqref>
        </x14:conditionalFormatting>
        <x14:conditionalFormatting xmlns:xm="http://schemas.microsoft.com/office/excel/2006/main">
          <x14:cfRule type="dataBar" id="{D542EF7E-9A77-42E2-B146-84AA64855164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D191:D199</xm:sqref>
        </x14:conditionalFormatting>
        <x14:conditionalFormatting xmlns:xm="http://schemas.microsoft.com/office/excel/2006/main">
          <x14:cfRule type="dataBar" id="{ED99AD0C-AAC9-43EC-BD0D-13E3702596B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F191:F199</xm:sqref>
        </x14:conditionalFormatting>
        <x14:conditionalFormatting xmlns:xm="http://schemas.microsoft.com/office/excel/2006/main">
          <x14:cfRule type="dataBar" id="{F0680C84-AA01-4C64-AC01-83243D8F214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H191:H199</xm:sqref>
        </x14:conditionalFormatting>
        <x14:conditionalFormatting xmlns:xm="http://schemas.microsoft.com/office/excel/2006/main">
          <x14:cfRule type="dataBar" id="{4D1053D8-C327-43F0-A866-19B49DE2757D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J191:J199</xm:sqref>
        </x14:conditionalFormatting>
        <x14:conditionalFormatting xmlns:xm="http://schemas.microsoft.com/office/excel/2006/main">
          <x14:cfRule type="dataBar" id="{4C4DB143-E786-4AC9-AB2A-95A8FB4E77FA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L191:L199</xm:sqref>
        </x14:conditionalFormatting>
        <x14:conditionalFormatting xmlns:xm="http://schemas.microsoft.com/office/excel/2006/main">
          <x14:cfRule type="dataBar" id="{30DA599C-78F2-4264-ACB1-127F475C41C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N191:N199</xm:sqref>
        </x14:conditionalFormatting>
        <x14:conditionalFormatting xmlns:xm="http://schemas.microsoft.com/office/excel/2006/main">
          <x14:cfRule type="dataBar" id="{8DFA46A4-AD72-46CF-8EA4-91B08E0937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P191:P199</xm:sqref>
        </x14:conditionalFormatting>
        <x14:conditionalFormatting xmlns:xm="http://schemas.microsoft.com/office/excel/2006/main">
          <x14:cfRule type="dataBar" id="{3B6C9FE5-BC0D-4C1F-A59B-4FE1631C9A3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R191:R199</xm:sqref>
        </x14:conditionalFormatting>
        <x14:conditionalFormatting xmlns:xm="http://schemas.microsoft.com/office/excel/2006/main">
          <x14:cfRule type="dataBar" id="{7A154717-AF9C-4854-A1A3-4835848226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T191:T199</xm:sqref>
        </x14:conditionalFormatting>
        <x14:conditionalFormatting xmlns:xm="http://schemas.microsoft.com/office/excel/2006/main">
          <x14:cfRule type="dataBar" id="{0EC5135E-A51B-4A2E-B419-45B6A4945B77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V191:V199</xm:sqref>
        </x14:conditionalFormatting>
        <x14:conditionalFormatting xmlns:xm="http://schemas.microsoft.com/office/excel/2006/main">
          <x14:cfRule type="dataBar" id="{24D6499A-4C23-4205-9562-114A865EEDF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X191:X199</xm:sqref>
        </x14:conditionalFormatting>
        <x14:conditionalFormatting xmlns:xm="http://schemas.microsoft.com/office/excel/2006/main">
          <x14:cfRule type="dataBar" id="{0710425C-1478-447E-8813-D4A64B33559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Z191:Z199</xm:sqref>
        </x14:conditionalFormatting>
        <x14:conditionalFormatting xmlns:xm="http://schemas.microsoft.com/office/excel/2006/main">
          <x14:cfRule type="dataBar" id="{576B2901-1253-41D8-BB3A-85A9D1E3C348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AB191:AB199</xm:sqref>
        </x14:conditionalFormatting>
        <x14:conditionalFormatting xmlns:xm="http://schemas.microsoft.com/office/excel/2006/main">
          <x14:cfRule type="dataBar" id="{F1FDFBB3-9F5C-47C1-BBA4-F4F44CBF6312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AD191:AD199</xm:sqref>
        </x14:conditionalFormatting>
        <x14:conditionalFormatting xmlns:xm="http://schemas.microsoft.com/office/excel/2006/main">
          <x14:cfRule type="dataBar" id="{159F23D9-51C0-46B1-83B9-1B6C628D9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  <x14:conditionalFormatting xmlns:xm="http://schemas.microsoft.com/office/excel/2006/main">
          <x14:cfRule type="dataBar" id="{13F20E9E-3173-4B38-8C97-3BB1D328AF7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  <x14:conditionalFormatting xmlns:xm="http://schemas.microsoft.com/office/excel/2006/main">
          <x14:cfRule type="dataBar" id="{C2E6B8DF-C70F-4B1D-8966-DD6FC2A89EE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C48:AD62 Q4:AD12 Q14:AD29 C14:N31 P30:AD31 Q33:AD45 C33:N45 C47:N47 P47:AD47 C13:AD13 C32:AD32 C46:AD46</xm:sqref>
        </x14:conditionalFormatting>
        <x14:conditionalFormatting xmlns:xm="http://schemas.microsoft.com/office/excel/2006/main">
          <x14:cfRule type="dataBar" id="{55303918-75D4-4EFD-92D3-8B40CDFCD6E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14:cfRule type="dataBar" id="{8A6BB853-E0E7-4F10-9CE5-72FC55D2FE1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14:cfRule type="dataBar" id="{6FECF549-F0AD-4171-9A73-1F9B9DD5CA3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P4:P12</xm:sqref>
        </x14:conditionalFormatting>
        <x14:conditionalFormatting xmlns:xm="http://schemas.microsoft.com/office/excel/2006/main">
          <x14:cfRule type="dataBar" id="{1051A773-5F34-4298-AAFE-0C4BE1DB0C7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P4:P12</xm:sqref>
        </x14:conditionalFormatting>
        <x14:conditionalFormatting xmlns:xm="http://schemas.microsoft.com/office/excel/2006/main">
          <x14:cfRule type="dataBar" id="{B3333669-21B8-4AD2-AF1D-EF6CD453C54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14:cfRule type="dataBar" id="{3C06F169-B22C-47B9-A322-B1BF8115AB6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14:cfRule type="dataBar" id="{4AACB5C9-2D51-40A5-A2E4-32115530C29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P14:P29</xm:sqref>
        </x14:conditionalFormatting>
        <x14:conditionalFormatting xmlns:xm="http://schemas.microsoft.com/office/excel/2006/main">
          <x14:cfRule type="dataBar" id="{90D8893B-AA19-4065-B673-84E4888A71F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P14:P29</xm:sqref>
        </x14:conditionalFormatting>
        <x14:conditionalFormatting xmlns:xm="http://schemas.microsoft.com/office/excel/2006/main">
          <x14:cfRule type="dataBar" id="{8C49B757-0717-4D15-90B2-EDE05EBA139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P33:P45</xm:sqref>
        </x14:conditionalFormatting>
        <x14:conditionalFormatting xmlns:xm="http://schemas.microsoft.com/office/excel/2006/main">
          <x14:cfRule type="dataBar" id="{78F44D36-7A57-4FA2-A94D-FDBF83765BA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14:cfRule type="dataBar" id="{F3565B3F-F157-4580-A5CA-BDD00CB29C6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14:cfRule type="dataBar" id="{A5E7095C-E16A-46B1-921D-E07FC1889853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P33:P45</xm:sqref>
        </x14:conditionalFormatting>
        <x14:conditionalFormatting xmlns:xm="http://schemas.microsoft.com/office/excel/2006/main">
          <x14:cfRule type="dataBar" id="{75F3A92B-9120-4A1D-9CD7-0BE158A3555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C191:AD249</xm:sqref>
        </x14:conditionalFormatting>
        <x14:conditionalFormatting xmlns:xm="http://schemas.microsoft.com/office/excel/2006/main">
          <x14:cfRule type="dataBar" id="{2C9713B8-E45A-4732-AC6A-481B39280BC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C14:N31 Q14:AD29 P30:AD31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4"/>
  <sheetViews>
    <sheetView workbookViewId="0">
      <selection activeCell="E7" sqref="E7"/>
    </sheetView>
  </sheetViews>
  <sheetFormatPr baseColWidth="10" defaultRowHeight="14.4" x14ac:dyDescent="0.3"/>
  <sheetData>
    <row r="1" spans="1:3" x14ac:dyDescent="0.3">
      <c r="A1" t="s">
        <v>176</v>
      </c>
      <c r="C1" t="s">
        <v>180</v>
      </c>
    </row>
    <row r="2" spans="1:3" x14ac:dyDescent="0.3">
      <c r="A2" t="s">
        <v>177</v>
      </c>
      <c r="C2" t="s">
        <v>181</v>
      </c>
    </row>
    <row r="3" spans="1:3" x14ac:dyDescent="0.3">
      <c r="A3" t="s">
        <v>178</v>
      </c>
      <c r="C3" t="s">
        <v>182</v>
      </c>
    </row>
    <row r="4" spans="1:3" x14ac:dyDescent="0.3">
      <c r="A4" t="s">
        <v>179</v>
      </c>
      <c r="C4" t="s">
        <v>183</v>
      </c>
    </row>
    <row r="5" spans="1:3" x14ac:dyDescent="0.3">
      <c r="C5" t="s">
        <v>184</v>
      </c>
    </row>
    <row r="6" spans="1:3" x14ac:dyDescent="0.3">
      <c r="C6" t="s">
        <v>185</v>
      </c>
    </row>
    <row r="7" spans="1:3" x14ac:dyDescent="0.3">
      <c r="C7" t="s">
        <v>186</v>
      </c>
    </row>
    <row r="8" spans="1:3" x14ac:dyDescent="0.3">
      <c r="C8" t="s">
        <v>187</v>
      </c>
    </row>
    <row r="9" spans="1:3" x14ac:dyDescent="0.3">
      <c r="C9" t="s">
        <v>188</v>
      </c>
    </row>
    <row r="10" spans="1:3" x14ac:dyDescent="0.3">
      <c r="C10" t="s">
        <v>189</v>
      </c>
    </row>
    <row r="11" spans="1:3" x14ac:dyDescent="0.3">
      <c r="C11" t="s">
        <v>190</v>
      </c>
    </row>
    <row r="12" spans="1:3" x14ac:dyDescent="0.3">
      <c r="C12" t="s">
        <v>191</v>
      </c>
    </row>
    <row r="13" spans="1:3" x14ac:dyDescent="0.3">
      <c r="C13" t="s">
        <v>192</v>
      </c>
    </row>
    <row r="14" spans="1:3" x14ac:dyDescent="0.3">
      <c r="C14" t="s">
        <v>193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04"/>
  <sheetViews>
    <sheetView topLeftCell="A181" workbookViewId="0">
      <selection activeCell="E209" sqref="E209"/>
    </sheetView>
  </sheetViews>
  <sheetFormatPr baseColWidth="10" defaultRowHeight="14.4" x14ac:dyDescent="0.3"/>
  <cols>
    <col min="1" max="1" width="0.21875" customWidth="1"/>
    <col min="2" max="2" width="22.21875" customWidth="1"/>
    <col min="3" max="3" width="15.109375" customWidth="1"/>
    <col min="4" max="4" width="15" customWidth="1"/>
    <col min="5" max="5" width="15" style="34" customWidth="1"/>
    <col min="8" max="8" width="17.44140625" customWidth="1"/>
  </cols>
  <sheetData>
    <row r="1" spans="1:8" ht="21.6" thickBot="1" x14ac:dyDescent="0.45">
      <c r="C1" s="54"/>
      <c r="D1" s="57" t="s">
        <v>222</v>
      </c>
      <c r="E1" s="58">
        <f>SUM(Tableau1[Stock Initial])</f>
        <v>2794</v>
      </c>
      <c r="F1" s="58">
        <f>SUM(Tableau1[Entrées])</f>
        <v>10</v>
      </c>
      <c r="G1" s="58">
        <f>SUM(Tableau1[Sorties])</f>
        <v>5</v>
      </c>
      <c r="H1" s="59">
        <f>SUM(Tableau1[Nouveau stock])</f>
        <v>2799</v>
      </c>
    </row>
    <row r="2" spans="1:8" x14ac:dyDescent="0.3">
      <c r="A2" t="s">
        <v>219</v>
      </c>
      <c r="B2" t="s">
        <v>201</v>
      </c>
      <c r="C2" t="s">
        <v>194</v>
      </c>
      <c r="D2" t="s">
        <v>195</v>
      </c>
      <c r="E2" t="s">
        <v>196</v>
      </c>
      <c r="F2" t="s">
        <v>197</v>
      </c>
      <c r="G2" t="s">
        <v>198</v>
      </c>
      <c r="H2" s="34" t="s">
        <v>199</v>
      </c>
    </row>
    <row r="3" spans="1:8" x14ac:dyDescent="0.3">
      <c r="A3" s="51" t="str">
        <f>Tableau1[[#This Row],[Code Barre]]&amp;Tableau1[[#This Row],[BOX]]&amp;Tableau1[[#This Row],[Compartiment]]</f>
        <v>40 17 610 0165Box 1Comp 1</v>
      </c>
      <c r="B3" s="31" t="s">
        <v>92</v>
      </c>
      <c r="C3" t="s">
        <v>180</v>
      </c>
      <c r="D3" t="s">
        <v>176</v>
      </c>
      <c r="E3" s="31">
        <v>13</v>
      </c>
      <c r="F3" s="52">
        <v>10</v>
      </c>
      <c r="G3" s="52">
        <v>5</v>
      </c>
      <c r="H3" s="6">
        <f>E3+Tableau1[[#This Row],[Entrées]]-Tableau1[[#This Row],[Sorties]]</f>
        <v>18</v>
      </c>
    </row>
    <row r="4" spans="1:8" x14ac:dyDescent="0.3">
      <c r="A4" s="51" t="str">
        <f>Tableau1[[#This Row],[Code Barre]]&amp;Tableau1[[#This Row],[BOX]]&amp;Tableau1[[#This Row],[Compartiment]]</f>
        <v>40 17 810 0374Box 1Comp 1</v>
      </c>
      <c r="B4" s="31" t="s">
        <v>204</v>
      </c>
      <c r="C4" s="49" t="s">
        <v>180</v>
      </c>
      <c r="D4" s="49" t="s">
        <v>176</v>
      </c>
      <c r="E4" s="31">
        <v>1</v>
      </c>
      <c r="F4" s="52"/>
      <c r="G4" s="52"/>
      <c r="H4" s="6">
        <f>E4+Tableau1[[#This Row],[Entrées]]-Tableau1[[#This Row],[Sorties]]</f>
        <v>1</v>
      </c>
    </row>
    <row r="5" spans="1:8" x14ac:dyDescent="0.3">
      <c r="A5" s="51" t="str">
        <f>Tableau1[[#This Row],[Code Barre]]&amp;Tableau1[[#This Row],[BOX]]&amp;Tableau1[[#This Row],[Compartiment]]</f>
        <v>40 17 911 0103Box 1Comp 1</v>
      </c>
      <c r="B5" s="3" t="s">
        <v>34</v>
      </c>
      <c r="C5" t="s">
        <v>180</v>
      </c>
      <c r="D5" t="s">
        <v>176</v>
      </c>
      <c r="E5" s="3">
        <v>17</v>
      </c>
      <c r="F5" s="52"/>
      <c r="G5" s="52"/>
      <c r="H5" s="6">
        <f>E5+Tableau1[[#This Row],[Entrées]]-Tableau1[[#This Row],[Sorties]]</f>
        <v>17</v>
      </c>
    </row>
    <row r="6" spans="1:8" x14ac:dyDescent="0.3">
      <c r="A6" s="51" t="str">
        <f>Tableau1[[#This Row],[Code Barre]]&amp;Tableau1[[#This Row],[BOX]]&amp;Tableau1[[#This Row],[Compartiment]]</f>
        <v>40 17 911 0104Box 1Comp 1</v>
      </c>
      <c r="B6" s="3" t="s">
        <v>33</v>
      </c>
      <c r="C6" t="s">
        <v>180</v>
      </c>
      <c r="D6" t="s">
        <v>176</v>
      </c>
      <c r="E6" s="3">
        <v>20</v>
      </c>
      <c r="F6" s="52"/>
      <c r="G6" s="52"/>
      <c r="H6" s="6">
        <f>E6+Tableau1[[#This Row],[Entrées]]-Tableau1[[#This Row],[Sorties]]</f>
        <v>20</v>
      </c>
    </row>
    <row r="7" spans="1:8" x14ac:dyDescent="0.3">
      <c r="A7" s="51" t="str">
        <f>Tableau1[[#This Row],[Code Barre]]&amp;Tableau1[[#This Row],[BOX]]&amp;Tableau1[[#This Row],[Compartiment]]</f>
        <v>40 17 911 0105Box 1Comp 1</v>
      </c>
      <c r="B7" s="3" t="s">
        <v>96</v>
      </c>
      <c r="C7" t="s">
        <v>180</v>
      </c>
      <c r="D7" t="s">
        <v>176</v>
      </c>
      <c r="E7" s="3">
        <v>4</v>
      </c>
      <c r="F7" s="52"/>
      <c r="G7" s="52"/>
      <c r="H7" s="6">
        <f>E7+Tableau1[[#This Row],[Entrées]]-Tableau1[[#This Row],[Sorties]]</f>
        <v>4</v>
      </c>
    </row>
    <row r="8" spans="1:8" x14ac:dyDescent="0.3">
      <c r="A8" s="51" t="str">
        <f>Tableau1[[#This Row],[Code Barre]]&amp;Tableau1[[#This Row],[BOX]]&amp;Tableau1[[#This Row],[Compartiment]]</f>
        <v>40 17 810 0247Box 1Comp 2</v>
      </c>
      <c r="B8" s="4" t="s">
        <v>93</v>
      </c>
      <c r="C8" t="s">
        <v>180</v>
      </c>
      <c r="D8" t="s">
        <v>177</v>
      </c>
      <c r="E8" s="3">
        <f>48+1</f>
        <v>49</v>
      </c>
      <c r="F8" s="52"/>
      <c r="G8" s="52"/>
      <c r="H8" s="6">
        <f>E8+Tableau1[[#This Row],[Entrées]]-Tableau1[[#This Row],[Sorties]]</f>
        <v>49</v>
      </c>
    </row>
    <row r="9" spans="1:8" x14ac:dyDescent="0.3">
      <c r="A9" s="51" t="str">
        <f>Tableau1[[#This Row],[Code Barre]]&amp;Tableau1[[#This Row],[BOX]]&amp;Tableau1[[#This Row],[Compartiment]]</f>
        <v>40 17 810 0254Box 1Comp 2</v>
      </c>
      <c r="B9" s="4" t="s">
        <v>36</v>
      </c>
      <c r="C9" t="s">
        <v>180</v>
      </c>
      <c r="D9" t="s">
        <v>177</v>
      </c>
      <c r="E9" s="3">
        <v>52</v>
      </c>
      <c r="F9" s="52"/>
      <c r="G9" s="52"/>
      <c r="H9" s="6">
        <f>E9+Tableau1[[#This Row],[Entrées]]-Tableau1[[#This Row],[Sorties]]</f>
        <v>52</v>
      </c>
    </row>
    <row r="10" spans="1:8" x14ac:dyDescent="0.3">
      <c r="A10" s="51" t="str">
        <f>Tableau1[[#This Row],[Code Barre]]&amp;Tableau1[[#This Row],[BOX]]&amp;Tableau1[[#This Row],[Compartiment]]</f>
        <v>40 17 810 0255Box 1Comp 2</v>
      </c>
      <c r="B10" s="4" t="s">
        <v>35</v>
      </c>
      <c r="C10" t="s">
        <v>180</v>
      </c>
      <c r="D10" t="s">
        <v>177</v>
      </c>
      <c r="E10" s="3">
        <f>3+1</f>
        <v>4</v>
      </c>
      <c r="F10" s="52"/>
      <c r="G10" s="52"/>
      <c r="H10" s="6">
        <f>E10+Tableau1[[#This Row],[Entrées]]-Tableau1[[#This Row],[Sorties]]</f>
        <v>4</v>
      </c>
    </row>
    <row r="11" spans="1:8" x14ac:dyDescent="0.3">
      <c r="A11" s="51" t="str">
        <f>Tableau1[[#This Row],[Code Barre]]&amp;Tableau1[[#This Row],[BOX]]&amp;Tableau1[[#This Row],[Compartiment]]</f>
        <v>40 17 821 0127Box 1Comp 2</v>
      </c>
      <c r="B11" s="4" t="s">
        <v>60</v>
      </c>
      <c r="C11" t="s">
        <v>180</v>
      </c>
      <c r="D11" t="s">
        <v>177</v>
      </c>
      <c r="E11" s="3">
        <v>5</v>
      </c>
      <c r="F11" s="52"/>
      <c r="G11" s="52"/>
      <c r="H11" s="6">
        <f>E11+Tableau1[[#This Row],[Entrées]]-Tableau1[[#This Row],[Sorties]]</f>
        <v>5</v>
      </c>
    </row>
    <row r="12" spans="1:8" x14ac:dyDescent="0.3">
      <c r="A12" s="51" t="str">
        <f>Tableau1[[#This Row],[Code Barre]]&amp;Tableau1[[#This Row],[BOX]]&amp;Tableau1[[#This Row],[Compartiment]]</f>
        <v>40 17 911 0103Box 1Comp 2</v>
      </c>
      <c r="B12" s="32" t="s">
        <v>34</v>
      </c>
      <c r="C12" s="49" t="s">
        <v>180</v>
      </c>
      <c r="D12" s="49" t="s">
        <v>177</v>
      </c>
      <c r="E12" s="32">
        <v>10</v>
      </c>
      <c r="F12" s="53"/>
      <c r="G12" s="53"/>
      <c r="H12" s="55">
        <f>E12+Tableau1[[#This Row],[Entrées]]-Tableau1[[#This Row],[Sorties]]</f>
        <v>10</v>
      </c>
    </row>
    <row r="13" spans="1:8" x14ac:dyDescent="0.3">
      <c r="A13" s="51" t="str">
        <f>Tableau1[[#This Row],[Code Barre]]&amp;Tableau1[[#This Row],[BOX]]&amp;Tableau1[[#This Row],[Compartiment]]</f>
        <v>40 17 821 0022Box 1Comp 3</v>
      </c>
      <c r="B13" s="47" t="s">
        <v>55</v>
      </c>
      <c r="C13" t="s">
        <v>180</v>
      </c>
      <c r="D13" t="s">
        <v>178</v>
      </c>
      <c r="E13" s="31">
        <v>7</v>
      </c>
      <c r="F13" s="52"/>
      <c r="G13" s="52"/>
      <c r="H13" s="6">
        <f>E13+Tableau1[[#This Row],[Entrées]]-Tableau1[[#This Row],[Sorties]]</f>
        <v>7</v>
      </c>
    </row>
    <row r="14" spans="1:8" x14ac:dyDescent="0.3">
      <c r="A14" s="51" t="str">
        <f>Tableau1[[#This Row],[Code Barre]]&amp;Tableau1[[#This Row],[BOX]]&amp;Tableau1[[#This Row],[Compartiment]]</f>
        <v>40 17 821 0024Box 1Comp 3</v>
      </c>
      <c r="B14" s="48" t="s">
        <v>57</v>
      </c>
      <c r="C14" t="s">
        <v>180</v>
      </c>
      <c r="D14" t="s">
        <v>178</v>
      </c>
      <c r="E14" s="31">
        <v>20</v>
      </c>
      <c r="F14" s="52"/>
      <c r="G14" s="52"/>
      <c r="H14" s="6">
        <f>E14+Tableau1[[#This Row],[Entrées]]-Tableau1[[#This Row],[Sorties]]</f>
        <v>20</v>
      </c>
    </row>
    <row r="15" spans="1:8" x14ac:dyDescent="0.3">
      <c r="A15" s="51" t="str">
        <f>Tableau1[[#This Row],[Code Barre]]&amp;Tableau1[[#This Row],[BOX]]&amp;Tableau1[[#This Row],[Compartiment]]</f>
        <v>40 17 821 0026Box 1Comp 3</v>
      </c>
      <c r="B15" s="47" t="s">
        <v>56</v>
      </c>
      <c r="C15" t="s">
        <v>180</v>
      </c>
      <c r="D15" t="s">
        <v>178</v>
      </c>
      <c r="E15" s="3">
        <v>9</v>
      </c>
      <c r="F15" s="52"/>
      <c r="G15" s="52"/>
      <c r="H15" s="6">
        <f>E15+Tableau1[[#This Row],[Entrées]]-Tableau1[[#This Row],[Sorties]]</f>
        <v>9</v>
      </c>
    </row>
    <row r="16" spans="1:8" x14ac:dyDescent="0.3">
      <c r="A16" s="51" t="str">
        <f>Tableau1[[#This Row],[Code Barre]]&amp;Tableau1[[#This Row],[BOX]]&amp;Tableau1[[#This Row],[Compartiment]]</f>
        <v>40 17 821 0209Box 1Comp 3</v>
      </c>
      <c r="B16" s="47" t="s">
        <v>85</v>
      </c>
      <c r="C16" t="s">
        <v>180</v>
      </c>
      <c r="D16" t="s">
        <v>178</v>
      </c>
      <c r="E16" s="3">
        <v>23</v>
      </c>
      <c r="F16" s="52"/>
      <c r="G16" s="52"/>
      <c r="H16" s="6">
        <f>E16+Tableau1[[#This Row],[Entrées]]-Tableau1[[#This Row],[Sorties]]</f>
        <v>23</v>
      </c>
    </row>
    <row r="17" spans="1:8" x14ac:dyDescent="0.3">
      <c r="A17" s="51" t="str">
        <f>Tableau1[[#This Row],[Code Barre]]&amp;Tableau1[[#This Row],[BOX]]&amp;Tableau1[[#This Row],[Compartiment]]</f>
        <v>40 17 821 0336Box 1Comp 3</v>
      </c>
      <c r="B17" s="47" t="s">
        <v>59</v>
      </c>
      <c r="C17" t="s">
        <v>180</v>
      </c>
      <c r="D17" t="s">
        <v>178</v>
      </c>
      <c r="E17" s="3">
        <v>4</v>
      </c>
      <c r="F17" s="52"/>
      <c r="G17" s="52"/>
      <c r="H17" s="6">
        <f>E17+Tableau1[[#This Row],[Entrées]]-Tableau1[[#This Row],[Sorties]]</f>
        <v>4</v>
      </c>
    </row>
    <row r="18" spans="1:8" x14ac:dyDescent="0.3">
      <c r="A18" s="51" t="str">
        <f>Tableau1[[#This Row],[Code Barre]]&amp;Tableau1[[#This Row],[BOX]]&amp;Tableau1[[#This Row],[Compartiment]]</f>
        <v>40 17 821 0337Box 1Comp 3</v>
      </c>
      <c r="B18" s="47" t="s">
        <v>86</v>
      </c>
      <c r="C18" t="s">
        <v>180</v>
      </c>
      <c r="D18" t="s">
        <v>178</v>
      </c>
      <c r="E18" s="3">
        <v>6</v>
      </c>
      <c r="F18" s="52"/>
      <c r="G18" s="52"/>
      <c r="H18" s="6">
        <f>E18+Tableau1[[#This Row],[Entrées]]-Tableau1[[#This Row],[Sorties]]</f>
        <v>6</v>
      </c>
    </row>
    <row r="19" spans="1:8" x14ac:dyDescent="0.3">
      <c r="A19" s="51" t="str">
        <f>Tableau1[[#This Row],[Code Barre]]&amp;Tableau1[[#This Row],[BOX]]&amp;Tableau1[[#This Row],[Compartiment]]</f>
        <v>40 17 921 0096Box 1Comp 3</v>
      </c>
      <c r="B19" s="42" t="s">
        <v>205</v>
      </c>
      <c r="C19" s="49" t="s">
        <v>180</v>
      </c>
      <c r="D19" s="49" t="s">
        <v>178</v>
      </c>
      <c r="E19" s="3">
        <v>16</v>
      </c>
      <c r="F19" s="52"/>
      <c r="G19" s="52"/>
      <c r="H19" s="6">
        <f>E19+Tableau1[[#This Row],[Entrées]]-Tableau1[[#This Row],[Sorties]]</f>
        <v>16</v>
      </c>
    </row>
    <row r="20" spans="1:8" x14ac:dyDescent="0.3">
      <c r="A20" s="51" t="str">
        <f>Tableau1[[#This Row],[Code Barre]]&amp;Tableau1[[#This Row],[BOX]]&amp;Tableau1[[#This Row],[Compartiment]]</f>
        <v>40 17 921 0093Box 1Comp 4</v>
      </c>
      <c r="B20" s="31" t="s">
        <v>76</v>
      </c>
      <c r="C20" t="s">
        <v>180</v>
      </c>
      <c r="D20" t="s">
        <v>179</v>
      </c>
      <c r="E20" s="31">
        <v>30</v>
      </c>
      <c r="F20" s="52"/>
      <c r="G20" s="52"/>
      <c r="H20" s="6">
        <f>E20+Tableau1[[#This Row],[Entrées]]-Tableau1[[#This Row],[Sorties]]</f>
        <v>30</v>
      </c>
    </row>
    <row r="21" spans="1:8" x14ac:dyDescent="0.3">
      <c r="A21" s="51" t="str">
        <f>Tableau1[[#This Row],[Code Barre]]&amp;Tableau1[[#This Row],[BOX]]&amp;Tableau1[[#This Row],[Compartiment]]</f>
        <v>40 17 921 0094Box 1Comp 4</v>
      </c>
      <c r="B21" s="31" t="s">
        <v>58</v>
      </c>
      <c r="C21" t="s">
        <v>180</v>
      </c>
      <c r="D21" t="s">
        <v>179</v>
      </c>
      <c r="E21" s="31">
        <f>27+3</f>
        <v>30</v>
      </c>
      <c r="F21" s="52"/>
      <c r="G21" s="52"/>
      <c r="H21" s="6">
        <f>E21+Tableau1[[#This Row],[Entrées]]-Tableau1[[#This Row],[Sorties]]</f>
        <v>30</v>
      </c>
    </row>
    <row r="22" spans="1:8" x14ac:dyDescent="0.3">
      <c r="A22" s="51" t="str">
        <f>Tableau1[[#This Row],[Code Barre]]&amp;Tableau1[[#This Row],[BOX]]&amp;Tableau1[[#This Row],[Compartiment]]</f>
        <v>40 17 921 0095Box 1Comp 4</v>
      </c>
      <c r="B22" s="31" t="s">
        <v>83</v>
      </c>
      <c r="C22" t="s">
        <v>180</v>
      </c>
      <c r="D22" t="s">
        <v>179</v>
      </c>
      <c r="E22" s="31">
        <v>24</v>
      </c>
      <c r="F22" s="52"/>
      <c r="G22" s="52"/>
      <c r="H22" s="6">
        <f>E22+Tableau1[[#This Row],[Entrées]]-Tableau1[[#This Row],[Sorties]]</f>
        <v>24</v>
      </c>
    </row>
    <row r="23" spans="1:8" x14ac:dyDescent="0.3">
      <c r="A23" s="51" t="str">
        <f>Tableau1[[#This Row],[Code Barre]]&amp;Tableau1[[#This Row],[BOX]]&amp;Tableau1[[#This Row],[Compartiment]]</f>
        <v>40 17 921 0097Box 1Comp 4</v>
      </c>
      <c r="B23" s="31" t="s">
        <v>84</v>
      </c>
      <c r="C23" t="s">
        <v>180</v>
      </c>
      <c r="D23" t="s">
        <v>179</v>
      </c>
      <c r="E23" s="31">
        <v>16</v>
      </c>
      <c r="F23" s="52"/>
      <c r="G23" s="52"/>
      <c r="H23" s="6">
        <f>E23+Tableau1[[#This Row],[Entrées]]-Tableau1[[#This Row],[Sorties]]</f>
        <v>16</v>
      </c>
    </row>
    <row r="24" spans="1:8" x14ac:dyDescent="0.3">
      <c r="A24" s="51" t="str">
        <f>Tableau1[[#This Row],[Code Barre]]&amp;Tableau1[[#This Row],[BOX]]&amp;Tableau1[[#This Row],[Compartiment]]</f>
        <v>40 17 821 0200Box 2Comp 1</v>
      </c>
      <c r="B24" s="33" t="s">
        <v>46</v>
      </c>
      <c r="C24" t="s">
        <v>181</v>
      </c>
      <c r="D24" t="s">
        <v>176</v>
      </c>
      <c r="E24" s="42">
        <f>9*3+5</f>
        <v>32</v>
      </c>
      <c r="F24" s="52"/>
      <c r="G24" s="52"/>
      <c r="H24" s="6">
        <f>E24+Tableau1[[#This Row],[Entrées]]-Tableau1[[#This Row],[Sorties]]</f>
        <v>32</v>
      </c>
    </row>
    <row r="25" spans="1:8" x14ac:dyDescent="0.3">
      <c r="A25" s="51" t="str">
        <f>Tableau1[[#This Row],[Code Barre]]&amp;Tableau1[[#This Row],[BOX]]&amp;Tableau1[[#This Row],[Compartiment]]</f>
        <v>40 17 821 0207Box 2Comp 1</v>
      </c>
      <c r="B25" s="32" t="s">
        <v>45</v>
      </c>
      <c r="C25" t="s">
        <v>181</v>
      </c>
      <c r="D25" t="s">
        <v>176</v>
      </c>
      <c r="E25" s="31">
        <f>2*8</f>
        <v>16</v>
      </c>
      <c r="F25" s="52"/>
      <c r="G25" s="52"/>
      <c r="H25" s="6">
        <f>E25+Tableau1[[#This Row],[Entrées]]-Tableau1[[#This Row],[Sorties]]</f>
        <v>16</v>
      </c>
    </row>
    <row r="26" spans="1:8" x14ac:dyDescent="0.3">
      <c r="A26" s="51" t="str">
        <f>Tableau1[[#This Row],[Code Barre]]&amp;Tableau1[[#This Row],[BOX]]&amp;Tableau1[[#This Row],[Compartiment]]</f>
        <v>40 17 821 0254Box 2Comp 1</v>
      </c>
      <c r="B26" s="32" t="s">
        <v>50</v>
      </c>
      <c r="C26" t="s">
        <v>181</v>
      </c>
      <c r="D26" t="s">
        <v>176</v>
      </c>
      <c r="E26" s="31">
        <f>7*3</f>
        <v>21</v>
      </c>
      <c r="F26" s="52"/>
      <c r="G26" s="52"/>
      <c r="H26" s="6">
        <f>E26+Tableau1[[#This Row],[Entrées]]-Tableau1[[#This Row],[Sorties]]</f>
        <v>21</v>
      </c>
    </row>
    <row r="27" spans="1:8" x14ac:dyDescent="0.3">
      <c r="A27" s="51" t="str">
        <f>Tableau1[[#This Row],[Code Barre]]&amp;Tableau1[[#This Row],[BOX]]&amp;Tableau1[[#This Row],[Compartiment]]</f>
        <v>40 17 911 0103Box 2Comp 1</v>
      </c>
      <c r="B27" s="33" t="s">
        <v>34</v>
      </c>
      <c r="C27" s="49" t="s">
        <v>181</v>
      </c>
      <c r="D27" s="49" t="s">
        <v>176</v>
      </c>
      <c r="E27" s="33">
        <v>10</v>
      </c>
      <c r="F27" s="53"/>
      <c r="G27" s="53"/>
      <c r="H27" s="6">
        <f>E27+Tableau1[[#This Row],[Entrées]]-Tableau1[[#This Row],[Sorties]]</f>
        <v>10</v>
      </c>
    </row>
    <row r="28" spans="1:8" x14ac:dyDescent="0.3">
      <c r="A28" s="51" t="str">
        <f>Tableau1[[#This Row],[Code Barre]]&amp;Tableau1[[#This Row],[BOX]]&amp;Tableau1[[#This Row],[Compartiment]]</f>
        <v>40 17 620 0101Box 2Comp 2</v>
      </c>
      <c r="B28" s="32" t="s">
        <v>49</v>
      </c>
      <c r="C28" t="s">
        <v>181</v>
      </c>
      <c r="D28" t="s">
        <v>177</v>
      </c>
      <c r="E28" s="31">
        <f>8*4</f>
        <v>32</v>
      </c>
      <c r="F28" s="52"/>
      <c r="G28" s="52"/>
      <c r="H28" s="6">
        <f>E28+Tableau1[[#This Row],[Entrées]]-Tableau1[[#This Row],[Sorties]]</f>
        <v>32</v>
      </c>
    </row>
    <row r="29" spans="1:8" x14ac:dyDescent="0.3">
      <c r="A29" s="51" t="str">
        <f>Tableau1[[#This Row],[Code Barre]]&amp;Tableau1[[#This Row],[BOX]]&amp;Tableau1[[#This Row],[Compartiment]]</f>
        <v>40 17 821 0104Box 2Comp 2</v>
      </c>
      <c r="B29" s="32" t="s">
        <v>78</v>
      </c>
      <c r="C29" t="s">
        <v>181</v>
      </c>
      <c r="D29" t="s">
        <v>177</v>
      </c>
      <c r="E29" s="31">
        <v>9</v>
      </c>
      <c r="F29" s="52"/>
      <c r="G29" s="52"/>
      <c r="H29" s="6">
        <f>E29+Tableau1[[#This Row],[Entrées]]-Tableau1[[#This Row],[Sorties]]</f>
        <v>9</v>
      </c>
    </row>
    <row r="30" spans="1:8" x14ac:dyDescent="0.3">
      <c r="A30" s="51" t="str">
        <f>Tableau1[[#This Row],[Code Barre]]&amp;Tableau1[[#This Row],[BOX]]&amp;Tableau1[[#This Row],[Compartiment]]</f>
        <v>40 17 821 0217Box 2Comp 2</v>
      </c>
      <c r="B30" s="32" t="s">
        <v>47</v>
      </c>
      <c r="C30" t="s">
        <v>181</v>
      </c>
      <c r="D30" t="s">
        <v>177</v>
      </c>
      <c r="E30" s="31">
        <f>8+8</f>
        <v>16</v>
      </c>
      <c r="F30" s="52"/>
      <c r="G30" s="52"/>
      <c r="H30" s="6">
        <f>E30+Tableau1[[#This Row],[Entrées]]-Tableau1[[#This Row],[Sorties]]</f>
        <v>16</v>
      </c>
    </row>
    <row r="31" spans="1:8" x14ac:dyDescent="0.3">
      <c r="A31" s="51" t="str">
        <f>Tableau1[[#This Row],[Code Barre]]&amp;Tableau1[[#This Row],[BOX]]&amp;Tableau1[[#This Row],[Compartiment]]</f>
        <v>40 17 821 0219Box 2Comp 2</v>
      </c>
      <c r="B31" s="32" t="s">
        <v>48</v>
      </c>
      <c r="C31" t="s">
        <v>181</v>
      </c>
      <c r="D31" t="s">
        <v>177</v>
      </c>
      <c r="E31" s="31">
        <f>8+8</f>
        <v>16</v>
      </c>
      <c r="F31" s="52"/>
      <c r="G31" s="52"/>
      <c r="H31" s="6">
        <f>E31+Tableau1[[#This Row],[Entrées]]-Tableau1[[#This Row],[Sorties]]</f>
        <v>16</v>
      </c>
    </row>
    <row r="32" spans="1:8" x14ac:dyDescent="0.3">
      <c r="A32" s="51" t="str">
        <f>Tableau1[[#This Row],[Code Barre]]&amp;Tableau1[[#This Row],[BOX]]&amp;Tableau1[[#This Row],[Compartiment]]</f>
        <v>40 17 821 0269Box 2Comp 2</v>
      </c>
      <c r="B32" s="33" t="s">
        <v>95</v>
      </c>
      <c r="C32" t="s">
        <v>181</v>
      </c>
      <c r="D32" t="s">
        <v>177</v>
      </c>
      <c r="E32" s="31">
        <v>16</v>
      </c>
      <c r="F32" s="52"/>
      <c r="G32" s="52"/>
      <c r="H32" s="6">
        <f>E32+Tableau1[[#This Row],[Entrées]]-Tableau1[[#This Row],[Sorties]]</f>
        <v>16</v>
      </c>
    </row>
    <row r="33" spans="1:8" x14ac:dyDescent="0.3">
      <c r="A33" s="51" t="str">
        <f>Tableau1[[#This Row],[Code Barre]]&amp;Tableau1[[#This Row],[BOX]]&amp;Tableau1[[#This Row],[Compartiment]]</f>
        <v>40 17 620 0035Box 2Comp 3</v>
      </c>
      <c r="B33" s="32" t="s">
        <v>53</v>
      </c>
      <c r="C33" t="s">
        <v>181</v>
      </c>
      <c r="D33" t="s">
        <v>178</v>
      </c>
      <c r="E33" s="46">
        <v>8</v>
      </c>
      <c r="F33" s="53"/>
      <c r="G33" s="53"/>
      <c r="H33" s="6">
        <f>E33+Tableau1[[#This Row],[Entrées]]-Tableau1[[#This Row],[Sorties]]</f>
        <v>8</v>
      </c>
    </row>
    <row r="34" spans="1:8" x14ac:dyDescent="0.3">
      <c r="A34" s="51" t="str">
        <f>Tableau1[[#This Row],[Code Barre]]&amp;Tableau1[[#This Row],[BOX]]&amp;Tableau1[[#This Row],[Compartiment]]</f>
        <v>40 17 620 0094Box 2Comp 3</v>
      </c>
      <c r="B34" s="32" t="s">
        <v>52</v>
      </c>
      <c r="C34" t="s">
        <v>181</v>
      </c>
      <c r="D34" t="s">
        <v>178</v>
      </c>
      <c r="E34" s="46">
        <f>8+8</f>
        <v>16</v>
      </c>
      <c r="F34" s="53"/>
      <c r="G34" s="53"/>
      <c r="H34" s="6">
        <f>E34+Tableau1[[#This Row],[Entrées]]-Tableau1[[#This Row],[Sorties]]</f>
        <v>16</v>
      </c>
    </row>
    <row r="35" spans="1:8" x14ac:dyDescent="0.3">
      <c r="A35" s="51" t="str">
        <f>Tableau1[[#This Row],[Code Barre]]&amp;Tableau1[[#This Row],[BOX]]&amp;Tableau1[[#This Row],[Compartiment]]</f>
        <v>40 17 620 0110Box 2Comp 3</v>
      </c>
      <c r="B35" s="32" t="s">
        <v>54</v>
      </c>
      <c r="C35" t="s">
        <v>181</v>
      </c>
      <c r="D35" t="s">
        <v>178</v>
      </c>
      <c r="E35" s="46">
        <f>8+8</f>
        <v>16</v>
      </c>
      <c r="F35" s="53"/>
      <c r="G35" s="53"/>
      <c r="H35" s="6">
        <f>E35+Tableau1[[#This Row],[Entrées]]-Tableau1[[#This Row],[Sorties]]</f>
        <v>16</v>
      </c>
    </row>
    <row r="36" spans="1:8" x14ac:dyDescent="0.3">
      <c r="A36" s="51" t="str">
        <f>Tableau1[[#This Row],[Code Barre]]&amp;Tableau1[[#This Row],[BOX]]&amp;Tableau1[[#This Row],[Compartiment]]</f>
        <v>40 17 810 0309Box 2Comp 3</v>
      </c>
      <c r="B36" s="32" t="s">
        <v>81</v>
      </c>
      <c r="C36" t="s">
        <v>181</v>
      </c>
      <c r="D36" t="s">
        <v>178</v>
      </c>
      <c r="E36" s="46">
        <v>7</v>
      </c>
      <c r="F36" s="53"/>
      <c r="G36" s="53"/>
      <c r="H36" s="6">
        <f>E36+Tableau1[[#This Row],[Entrées]]-Tableau1[[#This Row],[Sorties]]</f>
        <v>7</v>
      </c>
    </row>
    <row r="37" spans="1:8" x14ac:dyDescent="0.3">
      <c r="A37" s="51" t="str">
        <f>Tableau1[[#This Row],[Code Barre]]&amp;Tableau1[[#This Row],[BOX]]&amp;Tableau1[[#This Row],[Compartiment]]</f>
        <v>40 17 821 0198Box 2Comp 3</v>
      </c>
      <c r="B37" s="33" t="s">
        <v>82</v>
      </c>
      <c r="C37" t="s">
        <v>181</v>
      </c>
      <c r="D37" t="s">
        <v>178</v>
      </c>
      <c r="E37" s="46">
        <f>8+8</f>
        <v>16</v>
      </c>
      <c r="F37" s="53"/>
      <c r="G37" s="53"/>
      <c r="H37" s="6">
        <f>E37+Tableau1[[#This Row],[Entrées]]-Tableau1[[#This Row],[Sorties]]</f>
        <v>16</v>
      </c>
    </row>
    <row r="38" spans="1:8" x14ac:dyDescent="0.3">
      <c r="A38" s="51" t="str">
        <f>Tableau1[[#This Row],[Code Barre]]&amp;Tableau1[[#This Row],[BOX]]&amp;Tableau1[[#This Row],[Compartiment]]</f>
        <v>40 17 821 0255Box 2Comp 3</v>
      </c>
      <c r="B38" s="32" t="s">
        <v>51</v>
      </c>
      <c r="C38" t="s">
        <v>181</v>
      </c>
      <c r="D38" t="s">
        <v>178</v>
      </c>
      <c r="E38" s="46">
        <f>4*7</f>
        <v>28</v>
      </c>
      <c r="F38" s="53"/>
      <c r="G38" s="53"/>
      <c r="H38" s="6">
        <f>E38+Tableau1[[#This Row],[Entrées]]-Tableau1[[#This Row],[Sorties]]</f>
        <v>28</v>
      </c>
    </row>
    <row r="39" spans="1:8" x14ac:dyDescent="0.3">
      <c r="A39" s="51" t="str">
        <f>Tableau1[[#This Row],[Code Barre]]&amp;Tableau1[[#This Row],[BOX]]&amp;Tableau1[[#This Row],[Compartiment]]</f>
        <v>40 17 620 0102Box 2Comp 4</v>
      </c>
      <c r="B39" s="32" t="s">
        <v>80</v>
      </c>
      <c r="C39" t="s">
        <v>181</v>
      </c>
      <c r="D39" t="s">
        <v>179</v>
      </c>
      <c r="E39" s="46">
        <f>8*3+16+8</f>
        <v>48</v>
      </c>
      <c r="F39" s="53"/>
      <c r="G39" s="53"/>
      <c r="H39" s="6">
        <f>E39+Tableau1[[#This Row],[Entrées]]-Tableau1[[#This Row],[Sorties]]</f>
        <v>48</v>
      </c>
    </row>
    <row r="40" spans="1:8" x14ac:dyDescent="0.3">
      <c r="A40" s="51" t="str">
        <f>Tableau1[[#This Row],[Code Barre]]&amp;Tableau1[[#This Row],[BOX]]&amp;Tableau1[[#This Row],[Compartiment]]</f>
        <v>40 17 821 0192Box 2Comp 4</v>
      </c>
      <c r="B40" s="32" t="s">
        <v>77</v>
      </c>
      <c r="C40" t="s">
        <v>181</v>
      </c>
      <c r="D40" t="s">
        <v>179</v>
      </c>
      <c r="E40" s="46">
        <v>36</v>
      </c>
      <c r="F40" s="53"/>
      <c r="G40" s="53"/>
      <c r="H40" s="6">
        <f>E40+Tableau1[[#This Row],[Entrées]]-Tableau1[[#This Row],[Sorties]]</f>
        <v>36</v>
      </c>
    </row>
    <row r="41" spans="1:8" x14ac:dyDescent="0.3">
      <c r="A41" s="51" t="str">
        <f>Tableau1[[#This Row],[Code Barre]]&amp;Tableau1[[#This Row],[BOX]]&amp;Tableau1[[#This Row],[Compartiment]]</f>
        <v>40 17 821 0199Box 2Comp 4</v>
      </c>
      <c r="B41" s="32" t="s">
        <v>79</v>
      </c>
      <c r="C41" t="s">
        <v>181</v>
      </c>
      <c r="D41" t="s">
        <v>179</v>
      </c>
      <c r="E41" s="46">
        <f>8*3</f>
        <v>24</v>
      </c>
      <c r="F41" s="53"/>
      <c r="G41" s="53"/>
      <c r="H41" s="6">
        <f>E41+Tableau1[[#This Row],[Entrées]]-Tableau1[[#This Row],[Sorties]]</f>
        <v>24</v>
      </c>
    </row>
    <row r="42" spans="1:8" x14ac:dyDescent="0.3">
      <c r="A42" s="51" t="str">
        <f>Tableau1[[#This Row],[Code Barre]]&amp;Tableau1[[#This Row],[BOX]]&amp;Tableau1[[#This Row],[Compartiment]]</f>
        <v>40 17 821 0271Box 2Comp 4</v>
      </c>
      <c r="B42" s="33" t="s">
        <v>152</v>
      </c>
      <c r="C42" t="s">
        <v>181</v>
      </c>
      <c r="D42" t="s">
        <v>179</v>
      </c>
      <c r="E42" s="46">
        <v>16</v>
      </c>
      <c r="F42" s="53"/>
      <c r="G42" s="53"/>
      <c r="H42" s="6">
        <f>E42+Tableau1[[#This Row],[Entrées]]-Tableau1[[#This Row],[Sorties]]</f>
        <v>16</v>
      </c>
    </row>
    <row r="43" spans="1:8" x14ac:dyDescent="0.3">
      <c r="A43" s="51" t="str">
        <f>Tableau1[[#This Row],[Code Barre]]&amp;Tableau1[[#This Row],[BOX]]&amp;Tableau1[[#This Row],[Compartiment]]</f>
        <v>40 17 921 0102Box 3Comp 1</v>
      </c>
      <c r="B43" s="32" t="s">
        <v>87</v>
      </c>
      <c r="C43" t="s">
        <v>182</v>
      </c>
      <c r="D43" t="s">
        <v>176</v>
      </c>
      <c r="E43" s="3">
        <v>8</v>
      </c>
      <c r="F43" s="52"/>
      <c r="G43" s="52"/>
      <c r="H43" s="6">
        <f>E43+Tableau1[[#This Row],[Entrées]]-Tableau1[[#This Row],[Sorties]]</f>
        <v>8</v>
      </c>
    </row>
    <row r="44" spans="1:8" x14ac:dyDescent="0.3">
      <c r="A44" s="51" t="str">
        <f>Tableau1[[#This Row],[Code Barre]]&amp;Tableau1[[#This Row],[BOX]]&amp;Tableau1[[#This Row],[Compartiment]]</f>
        <v>40 17 954 0998Box 3Comp 1</v>
      </c>
      <c r="B44" s="32" t="s">
        <v>62</v>
      </c>
      <c r="C44" t="s">
        <v>182</v>
      </c>
      <c r="D44" t="s">
        <v>176</v>
      </c>
      <c r="E44" s="3">
        <v>19</v>
      </c>
      <c r="F44" s="52"/>
      <c r="G44" s="52"/>
      <c r="H44" s="6">
        <f>E44+Tableau1[[#This Row],[Entrées]]-Tableau1[[#This Row],[Sorties]]</f>
        <v>19</v>
      </c>
    </row>
    <row r="45" spans="1:8" x14ac:dyDescent="0.3">
      <c r="A45" s="51" t="str">
        <f>Tableau1[[#This Row],[Code Barre]]&amp;Tableau1[[#This Row],[BOX]]&amp;Tableau1[[#This Row],[Compartiment]]</f>
        <v>40 17 954 1016Box 3Comp 1</v>
      </c>
      <c r="B45" s="32" t="s">
        <v>74</v>
      </c>
      <c r="C45" t="s">
        <v>182</v>
      </c>
      <c r="D45" t="s">
        <v>176</v>
      </c>
      <c r="E45" s="3">
        <v>14</v>
      </c>
      <c r="F45" s="52"/>
      <c r="G45" s="52"/>
      <c r="H45" s="6">
        <f>E45+Tableau1[[#This Row],[Entrées]]-Tableau1[[#This Row],[Sorties]]</f>
        <v>14</v>
      </c>
    </row>
    <row r="46" spans="1:8" x14ac:dyDescent="0.3">
      <c r="A46" s="51" t="str">
        <f>Tableau1[[#This Row],[Code Barre]]&amp;Tableau1[[#This Row],[BOX]]&amp;Tableau1[[#This Row],[Compartiment]]</f>
        <v>40 17 954 1756Box 3Comp 1</v>
      </c>
      <c r="B46" s="32" t="s">
        <v>75</v>
      </c>
      <c r="C46" t="s">
        <v>182</v>
      </c>
      <c r="D46" t="s">
        <v>176</v>
      </c>
      <c r="E46" s="3">
        <v>21</v>
      </c>
      <c r="F46" s="52"/>
      <c r="G46" s="52"/>
      <c r="H46" s="6">
        <f>E46+Tableau1[[#This Row],[Entrées]]-Tableau1[[#This Row],[Sorties]]</f>
        <v>21</v>
      </c>
    </row>
    <row r="47" spans="1:8" x14ac:dyDescent="0.3">
      <c r="A47" s="51" t="str">
        <f>Tableau1[[#This Row],[Code Barre]]&amp;Tableau1[[#This Row],[BOX]]&amp;Tableau1[[#This Row],[Compartiment]]</f>
        <v>40 17 954 1853Box 3Comp 1</v>
      </c>
      <c r="B47" s="32" t="s">
        <v>61</v>
      </c>
      <c r="C47" t="s">
        <v>182</v>
      </c>
      <c r="D47" t="s">
        <v>176</v>
      </c>
      <c r="E47" s="3">
        <v>26</v>
      </c>
      <c r="F47" s="52"/>
      <c r="G47" s="52"/>
      <c r="H47" s="6">
        <f>E47+Tableau1[[#This Row],[Entrées]]-Tableau1[[#This Row],[Sorties]]</f>
        <v>26</v>
      </c>
    </row>
    <row r="48" spans="1:8" x14ac:dyDescent="0.3">
      <c r="A48" s="51" t="str">
        <f>Tableau1[[#This Row],[Code Barre]]&amp;Tableau1[[#This Row],[BOX]]&amp;Tableau1[[#This Row],[Compartiment]]</f>
        <v>40 17 954 1863Box 3Comp 1</v>
      </c>
      <c r="B48" s="33" t="s">
        <v>63</v>
      </c>
      <c r="C48" t="s">
        <v>182</v>
      </c>
      <c r="D48" t="s">
        <v>176</v>
      </c>
      <c r="E48" s="3">
        <f>7+7</f>
        <v>14</v>
      </c>
      <c r="F48" s="52"/>
      <c r="G48" s="52"/>
      <c r="H48" s="6">
        <f>E48+Tableau1[[#This Row],[Entrées]]-Tableau1[[#This Row],[Sorties]]</f>
        <v>14</v>
      </c>
    </row>
    <row r="49" spans="1:8" x14ac:dyDescent="0.3">
      <c r="A49" s="51" t="str">
        <f>Tableau1[[#This Row],[Code Barre]]&amp;Tableau1[[#This Row],[BOX]]&amp;Tableau1[[#This Row],[Compartiment]]</f>
        <v>40 17 954 0995Box 3Comp 2</v>
      </c>
      <c r="B49" s="32" t="s">
        <v>67</v>
      </c>
      <c r="C49" t="s">
        <v>182</v>
      </c>
      <c r="D49" t="s">
        <v>177</v>
      </c>
      <c r="E49" s="31">
        <v>11</v>
      </c>
      <c r="F49" s="52"/>
      <c r="G49" s="52"/>
      <c r="H49" s="6">
        <f>E49+Tableau1[[#This Row],[Entrées]]-Tableau1[[#This Row],[Sorties]]</f>
        <v>11</v>
      </c>
    </row>
    <row r="50" spans="1:8" x14ac:dyDescent="0.3">
      <c r="A50" s="51" t="str">
        <f>Tableau1[[#This Row],[Code Barre]]&amp;Tableau1[[#This Row],[BOX]]&amp;Tableau1[[#This Row],[Compartiment]]</f>
        <v>40 17 954 0997Box 3Comp 2</v>
      </c>
      <c r="B50" s="32" t="s">
        <v>65</v>
      </c>
      <c r="C50" t="s">
        <v>182</v>
      </c>
      <c r="D50" t="s">
        <v>177</v>
      </c>
      <c r="E50" s="31">
        <v>12</v>
      </c>
      <c r="F50" s="52"/>
      <c r="G50" s="52"/>
      <c r="H50" s="6">
        <f>E50+Tableau1[[#This Row],[Entrées]]-Tableau1[[#This Row],[Sorties]]</f>
        <v>12</v>
      </c>
    </row>
    <row r="51" spans="1:8" x14ac:dyDescent="0.3">
      <c r="A51" s="51" t="str">
        <f>Tableau1[[#This Row],[Code Barre]]&amp;Tableau1[[#This Row],[BOX]]&amp;Tableau1[[#This Row],[Compartiment]]</f>
        <v>40 17 954 1759Box 3Comp 2</v>
      </c>
      <c r="B51" s="32" t="s">
        <v>66</v>
      </c>
      <c r="C51" t="s">
        <v>182</v>
      </c>
      <c r="D51" t="s">
        <v>177</v>
      </c>
      <c r="E51" s="31">
        <v>11</v>
      </c>
      <c r="F51" s="52"/>
      <c r="G51" s="52"/>
      <c r="H51" s="6">
        <f>E51+Tableau1[[#This Row],[Entrées]]-Tableau1[[#This Row],[Sorties]]</f>
        <v>11</v>
      </c>
    </row>
    <row r="52" spans="1:8" x14ac:dyDescent="0.3">
      <c r="A52" s="51" t="str">
        <f>Tableau1[[#This Row],[Code Barre]]&amp;Tableau1[[#This Row],[BOX]]&amp;Tableau1[[#This Row],[Compartiment]]</f>
        <v>40 17 954 1834Box 3Comp 2</v>
      </c>
      <c r="B52" s="32" t="s">
        <v>64</v>
      </c>
      <c r="C52" t="s">
        <v>182</v>
      </c>
      <c r="D52" t="s">
        <v>177</v>
      </c>
      <c r="E52" s="31">
        <f>8+8</f>
        <v>16</v>
      </c>
      <c r="F52" s="52"/>
      <c r="G52" s="52"/>
      <c r="H52" s="6">
        <f>E52+Tableau1[[#This Row],[Entrées]]-Tableau1[[#This Row],[Sorties]]</f>
        <v>16</v>
      </c>
    </row>
    <row r="53" spans="1:8" x14ac:dyDescent="0.3">
      <c r="A53" s="51" t="str">
        <f>Tableau1[[#This Row],[Code Barre]]&amp;Tableau1[[#This Row],[BOX]]&amp;Tableau1[[#This Row],[Compartiment]]</f>
        <v>40 17 954 1869Box 3Comp 2</v>
      </c>
      <c r="B53" s="32" t="s">
        <v>68</v>
      </c>
      <c r="C53" t="s">
        <v>182</v>
      </c>
      <c r="D53" t="s">
        <v>177</v>
      </c>
      <c r="E53" s="31">
        <v>2</v>
      </c>
      <c r="F53" s="52"/>
      <c r="G53" s="52"/>
      <c r="H53" s="6">
        <f>E53+Tableau1[[#This Row],[Entrées]]-Tableau1[[#This Row],[Sorties]]</f>
        <v>2</v>
      </c>
    </row>
    <row r="54" spans="1:8" x14ac:dyDescent="0.3">
      <c r="A54" s="51" t="str">
        <f>Tableau1[[#This Row],[Code Barre]]&amp;Tableau1[[#This Row],[BOX]]&amp;Tableau1[[#This Row],[Compartiment]]</f>
        <v>40 17 821 0220Box 3Comp 3</v>
      </c>
      <c r="B54" s="42" t="s">
        <v>212</v>
      </c>
      <c r="C54" s="49" t="s">
        <v>182</v>
      </c>
      <c r="D54" s="49" t="s">
        <v>178</v>
      </c>
      <c r="E54" s="31">
        <v>1</v>
      </c>
      <c r="F54" s="52"/>
      <c r="G54" s="52"/>
      <c r="H54" s="6">
        <f>E54+Tableau1[[#This Row],[Entrées]]-Tableau1[[#This Row],[Sorties]]</f>
        <v>1</v>
      </c>
    </row>
    <row r="55" spans="1:8" x14ac:dyDescent="0.3">
      <c r="A55" s="51" t="str">
        <f>Tableau1[[#This Row],[Code Barre]]&amp;Tableau1[[#This Row],[BOX]]&amp;Tableau1[[#This Row],[Compartiment]]</f>
        <v>40 17 848 0257Box 3Comp 3</v>
      </c>
      <c r="B55" s="31" t="s">
        <v>209</v>
      </c>
      <c r="C55" s="49" t="s">
        <v>182</v>
      </c>
      <c r="D55" s="49" t="s">
        <v>178</v>
      </c>
      <c r="E55" s="3">
        <v>1</v>
      </c>
      <c r="F55" s="52"/>
      <c r="G55" s="52"/>
      <c r="H55" s="6">
        <f>E55+Tableau1[[#This Row],[Entrées]]-Tableau1[[#This Row],[Sorties]]</f>
        <v>1</v>
      </c>
    </row>
    <row r="56" spans="1:8" x14ac:dyDescent="0.3">
      <c r="A56" s="51" t="str">
        <f>Tableau1[[#This Row],[Code Barre]]&amp;Tableau1[[#This Row],[BOX]]&amp;Tableau1[[#This Row],[Compartiment]]</f>
        <v>40 17 944 0065Box 3Comp 3</v>
      </c>
      <c r="B56" s="31" t="s">
        <v>206</v>
      </c>
      <c r="C56" s="49" t="s">
        <v>182</v>
      </c>
      <c r="D56" s="49" t="s">
        <v>178</v>
      </c>
      <c r="E56" s="3">
        <v>1</v>
      </c>
      <c r="F56" s="52"/>
      <c r="G56" s="52"/>
      <c r="H56" s="6">
        <f>E56+Tableau1[[#This Row],[Entrées]]-Tableau1[[#This Row],[Sorties]]</f>
        <v>1</v>
      </c>
    </row>
    <row r="57" spans="1:8" x14ac:dyDescent="0.3">
      <c r="A57" s="51" t="str">
        <f>Tableau1[[#This Row],[Code Barre]]&amp;Tableau1[[#This Row],[BOX]]&amp;Tableau1[[#This Row],[Compartiment]]</f>
        <v>40 17 944 0384Box 3Comp 3</v>
      </c>
      <c r="B57" s="31" t="s">
        <v>208</v>
      </c>
      <c r="C57" s="49" t="s">
        <v>182</v>
      </c>
      <c r="D57" s="49" t="s">
        <v>178</v>
      </c>
      <c r="E57" s="3">
        <v>4</v>
      </c>
      <c r="F57" s="52"/>
      <c r="G57" s="52"/>
      <c r="H57" s="6">
        <f>E57+Tableau1[[#This Row],[Entrées]]-Tableau1[[#This Row],[Sorties]]</f>
        <v>4</v>
      </c>
    </row>
    <row r="58" spans="1:8" x14ac:dyDescent="0.3">
      <c r="A58" s="51" t="str">
        <f>Tableau1[[#This Row],[Code Barre]]&amp;Tableau1[[#This Row],[BOX]]&amp;Tableau1[[#This Row],[Compartiment]]</f>
        <v>40 17 954 18 35Box 3Comp 3</v>
      </c>
      <c r="B58" s="32" t="s">
        <v>71</v>
      </c>
      <c r="C58" t="s">
        <v>182</v>
      </c>
      <c r="D58" t="s">
        <v>178</v>
      </c>
      <c r="E58" s="3">
        <f>8+8</f>
        <v>16</v>
      </c>
      <c r="F58" s="52"/>
      <c r="G58" s="52"/>
      <c r="H58" s="6">
        <f>E58+Tableau1[[#This Row],[Entrées]]-Tableau1[[#This Row],[Sorties]]</f>
        <v>16</v>
      </c>
    </row>
    <row r="59" spans="1:8" x14ac:dyDescent="0.3">
      <c r="A59" s="51" t="str">
        <f>Tableau1[[#This Row],[Code Barre]]&amp;Tableau1[[#This Row],[BOX]]&amp;Tableau1[[#This Row],[Compartiment]]</f>
        <v>40 17 954 1818Box 3Comp 3</v>
      </c>
      <c r="B59" s="42" t="s">
        <v>207</v>
      </c>
      <c r="C59" s="49" t="s">
        <v>182</v>
      </c>
      <c r="D59" s="49" t="s">
        <v>178</v>
      </c>
      <c r="E59" s="3">
        <v>20</v>
      </c>
      <c r="F59" s="52"/>
      <c r="G59" s="52"/>
      <c r="H59" s="6">
        <f>E59+Tableau1[[#This Row],[Entrées]]-Tableau1[[#This Row],[Sorties]]</f>
        <v>20</v>
      </c>
    </row>
    <row r="60" spans="1:8" x14ac:dyDescent="0.3">
      <c r="A60" s="51" t="str">
        <f>Tableau1[[#This Row],[Code Barre]]&amp;Tableau1[[#This Row],[BOX]]&amp;Tableau1[[#This Row],[Compartiment]]</f>
        <v>40 17 954 1871Box 3Comp 3</v>
      </c>
      <c r="B60" s="31" t="s">
        <v>211</v>
      </c>
      <c r="C60" s="49" t="s">
        <v>182</v>
      </c>
      <c r="D60" s="49" t="s">
        <v>178</v>
      </c>
      <c r="E60" s="3">
        <v>1</v>
      </c>
      <c r="F60" s="52"/>
      <c r="G60" s="52"/>
      <c r="H60" s="6">
        <f>E60+Tableau1[[#This Row],[Entrées]]-Tableau1[[#This Row],[Sorties]]</f>
        <v>1</v>
      </c>
    </row>
    <row r="61" spans="1:8" x14ac:dyDescent="0.3">
      <c r="A61" s="51" t="str">
        <f>Tableau1[[#This Row],[Code Barre]]&amp;Tableau1[[#This Row],[BOX]]&amp;Tableau1[[#This Row],[Compartiment]]</f>
        <v>40 17 954 1883Box 3Comp 3</v>
      </c>
      <c r="B61" s="31" t="s">
        <v>210</v>
      </c>
      <c r="C61" s="49" t="s">
        <v>182</v>
      </c>
      <c r="D61" s="49" t="s">
        <v>178</v>
      </c>
      <c r="E61" s="3">
        <v>1</v>
      </c>
      <c r="F61" s="52"/>
      <c r="G61" s="52"/>
      <c r="H61" s="6">
        <f>E61+Tableau1[[#This Row],[Entrées]]-Tableau1[[#This Row],[Sorties]]</f>
        <v>1</v>
      </c>
    </row>
    <row r="62" spans="1:8" x14ac:dyDescent="0.3">
      <c r="A62" s="51" t="str">
        <f>Tableau1[[#This Row],[Code Barre]]&amp;Tableau1[[#This Row],[BOX]]&amp;Tableau1[[#This Row],[Compartiment]]</f>
        <v>40 17 959 0083Box 3Comp 3</v>
      </c>
      <c r="B62" s="32" t="s">
        <v>70</v>
      </c>
      <c r="C62" t="s">
        <v>182</v>
      </c>
      <c r="D62" t="s">
        <v>178</v>
      </c>
      <c r="E62" s="3">
        <v>8</v>
      </c>
      <c r="F62" s="52"/>
      <c r="G62" s="52"/>
      <c r="H62" s="6">
        <f>E62+Tableau1[[#This Row],[Entrées]]-Tableau1[[#This Row],[Sorties]]</f>
        <v>8</v>
      </c>
    </row>
    <row r="63" spans="1:8" x14ac:dyDescent="0.3">
      <c r="A63" s="51" t="str">
        <f>Tableau1[[#This Row],[Code Barre]]&amp;Tableau1[[#This Row],[BOX]]&amp;Tableau1[[#This Row],[Compartiment]]</f>
        <v>40 17 959 0084Box 3Comp 3</v>
      </c>
      <c r="B63" s="32" t="s">
        <v>69</v>
      </c>
      <c r="C63" t="s">
        <v>182</v>
      </c>
      <c r="D63" t="s">
        <v>178</v>
      </c>
      <c r="E63" s="3">
        <f>7+7</f>
        <v>14</v>
      </c>
      <c r="F63" s="52"/>
      <c r="G63" s="52"/>
      <c r="H63" s="6">
        <f>E63+Tableau1[[#This Row],[Entrées]]-Tableau1[[#This Row],[Sorties]]</f>
        <v>14</v>
      </c>
    </row>
    <row r="64" spans="1:8" x14ac:dyDescent="0.3">
      <c r="A64" s="51" t="str">
        <f>Tableau1[[#This Row],[Code Barre]]&amp;Tableau1[[#This Row],[BOX]]&amp;Tableau1[[#This Row],[Compartiment]]</f>
        <v>40 17 959 0085Box 3Comp 3</v>
      </c>
      <c r="B64" s="32" t="s">
        <v>73</v>
      </c>
      <c r="C64" t="s">
        <v>182</v>
      </c>
      <c r="D64" t="s">
        <v>178</v>
      </c>
      <c r="E64" s="3">
        <v>7</v>
      </c>
      <c r="F64" s="52"/>
      <c r="G64" s="52"/>
      <c r="H64" s="6">
        <f>E64+Tableau1[[#This Row],[Entrées]]-Tableau1[[#This Row],[Sorties]]</f>
        <v>7</v>
      </c>
    </row>
    <row r="65" spans="1:8" x14ac:dyDescent="0.3">
      <c r="A65" s="51" t="str">
        <f>Tableau1[[#This Row],[Code Barre]]&amp;Tableau1[[#This Row],[BOX]]&amp;Tableau1[[#This Row],[Compartiment]]</f>
        <v>40 17 959 0101Box 3Comp 3</v>
      </c>
      <c r="B65" s="32" t="s">
        <v>72</v>
      </c>
      <c r="C65" t="s">
        <v>182</v>
      </c>
      <c r="D65" t="s">
        <v>178</v>
      </c>
      <c r="E65" s="3">
        <f>7+7</f>
        <v>14</v>
      </c>
      <c r="F65" s="52"/>
      <c r="G65" s="52"/>
      <c r="H65" s="6">
        <f>E65+Tableau1[[#This Row],[Entrées]]-Tableau1[[#This Row],[Sorties]]</f>
        <v>14</v>
      </c>
    </row>
    <row r="66" spans="1:8" x14ac:dyDescent="0.3">
      <c r="A66" s="51" t="str">
        <f>Tableau1[[#This Row],[Code Barre]]&amp;Tableau1[[#This Row],[BOX]]&amp;Tableau1[[#This Row],[Compartiment]]</f>
        <v>40 17 848 0296Box 3Comp 4</v>
      </c>
      <c r="B66" s="32" t="s">
        <v>97</v>
      </c>
      <c r="C66" t="s">
        <v>182</v>
      </c>
      <c r="D66" t="s">
        <v>179</v>
      </c>
      <c r="E66" s="3">
        <v>6</v>
      </c>
      <c r="F66" s="52"/>
      <c r="G66" s="52"/>
      <c r="H66" s="6">
        <f>E66+Tableau1[[#This Row],[Entrées]]-Tableau1[[#This Row],[Sorties]]</f>
        <v>6</v>
      </c>
    </row>
    <row r="67" spans="1:8" x14ac:dyDescent="0.3">
      <c r="A67" s="51" t="str">
        <f>Tableau1[[#This Row],[Code Barre]]&amp;Tableau1[[#This Row],[BOX]]&amp;Tableau1[[#This Row],[Compartiment]]</f>
        <v>40 17 954 0944Box 3Comp 4</v>
      </c>
      <c r="B67" s="32" t="s">
        <v>94</v>
      </c>
      <c r="C67" t="s">
        <v>182</v>
      </c>
      <c r="D67" t="s">
        <v>179</v>
      </c>
      <c r="E67" s="3">
        <v>28</v>
      </c>
      <c r="F67" s="52"/>
      <c r="G67" s="52"/>
      <c r="H67" s="6">
        <f>E67+Tableau1[[#This Row],[Entrées]]-Tableau1[[#This Row],[Sorties]]</f>
        <v>28</v>
      </c>
    </row>
    <row r="68" spans="1:8" x14ac:dyDescent="0.3">
      <c r="A68" s="51" t="str">
        <f>Tableau1[[#This Row],[Code Barre]]&amp;Tableau1[[#This Row],[BOX]]&amp;Tableau1[[#This Row],[Compartiment]]</f>
        <v>40 17 954 18 94Box 3Comp 4</v>
      </c>
      <c r="B68" s="32" t="s">
        <v>89</v>
      </c>
      <c r="C68" t="s">
        <v>182</v>
      </c>
      <c r="D68" t="s">
        <v>179</v>
      </c>
      <c r="E68" s="3">
        <f>6+6</f>
        <v>12</v>
      </c>
      <c r="F68" s="52"/>
      <c r="G68" s="52"/>
      <c r="H68" s="6">
        <f>E68+Tableau1[[#This Row],[Entrées]]-Tableau1[[#This Row],[Sorties]]</f>
        <v>12</v>
      </c>
    </row>
    <row r="69" spans="1:8" x14ac:dyDescent="0.3">
      <c r="A69" s="51" t="str">
        <f>Tableau1[[#This Row],[Code Barre]]&amp;Tableau1[[#This Row],[BOX]]&amp;Tableau1[[#This Row],[Compartiment]]</f>
        <v>40 17 954 1837Box 3Comp 4</v>
      </c>
      <c r="B69" s="33" t="s">
        <v>88</v>
      </c>
      <c r="C69" t="s">
        <v>182</v>
      </c>
      <c r="D69" t="s">
        <v>179</v>
      </c>
      <c r="E69" s="3">
        <v>14</v>
      </c>
      <c r="F69" s="52"/>
      <c r="G69" s="52"/>
      <c r="H69" s="6">
        <f>E69+Tableau1[[#This Row],[Entrées]]-Tableau1[[#This Row],[Sorties]]</f>
        <v>14</v>
      </c>
    </row>
    <row r="70" spans="1:8" x14ac:dyDescent="0.3">
      <c r="A70" s="51" t="str">
        <f>Tableau1[[#This Row],[Code Barre]]&amp;Tableau1[[#This Row],[BOX]]&amp;Tableau1[[#This Row],[Compartiment]]</f>
        <v>40 17 954 1918Box 3Comp 4</v>
      </c>
      <c r="B70" s="32" t="s">
        <v>90</v>
      </c>
      <c r="C70" t="s">
        <v>182</v>
      </c>
      <c r="D70" t="s">
        <v>179</v>
      </c>
      <c r="E70" s="3">
        <f>7*4</f>
        <v>28</v>
      </c>
      <c r="F70" s="52"/>
      <c r="G70" s="52"/>
      <c r="H70" s="6">
        <f>E70+Tableau1[[#This Row],[Entrées]]-Tableau1[[#This Row],[Sorties]]</f>
        <v>28</v>
      </c>
    </row>
    <row r="71" spans="1:8" x14ac:dyDescent="0.3">
      <c r="A71" s="51" t="str">
        <f>Tableau1[[#This Row],[Code Barre]]&amp;Tableau1[[#This Row],[BOX]]&amp;Tableau1[[#This Row],[Compartiment]]</f>
        <v>40 17 954 1920Box 3Comp 4</v>
      </c>
      <c r="B71" s="32" t="s">
        <v>91</v>
      </c>
      <c r="C71" t="s">
        <v>182</v>
      </c>
      <c r="D71" t="s">
        <v>179</v>
      </c>
      <c r="E71" s="3">
        <v>8</v>
      </c>
      <c r="F71" s="52"/>
      <c r="G71" s="52"/>
      <c r="H71" s="6">
        <f>E71+Tableau1[[#This Row],[Entrées]]-Tableau1[[#This Row],[Sorties]]</f>
        <v>8</v>
      </c>
    </row>
    <row r="72" spans="1:8" x14ac:dyDescent="0.3">
      <c r="A72" s="51" t="str">
        <f>Tableau1[[#This Row],[Code Barre]]&amp;Tableau1[[#This Row],[BOX]]&amp;Tableau1[[#This Row],[Compartiment]]</f>
        <v>40 28 832 0210Box 5Comp 1</v>
      </c>
      <c r="B72" s="32" t="s">
        <v>100</v>
      </c>
      <c r="C72" t="s">
        <v>184</v>
      </c>
      <c r="D72" t="s">
        <v>176</v>
      </c>
      <c r="E72" s="3">
        <v>28</v>
      </c>
      <c r="F72" s="52"/>
      <c r="G72" s="52"/>
      <c r="H72" s="6">
        <f>E72+Tableau1[[#This Row],[Entrées]]-Tableau1[[#This Row],[Sorties]]</f>
        <v>28</v>
      </c>
    </row>
    <row r="73" spans="1:8" x14ac:dyDescent="0.3">
      <c r="A73" s="51" t="str">
        <f>Tableau1[[#This Row],[Code Barre]]&amp;Tableau1[[#This Row],[BOX]]&amp;Tableau1[[#This Row],[Compartiment]]</f>
        <v>40 28 849 0190Box 5Comp 1</v>
      </c>
      <c r="B73" s="33" t="s">
        <v>98</v>
      </c>
      <c r="C73" t="s">
        <v>184</v>
      </c>
      <c r="D73" t="s">
        <v>176</v>
      </c>
      <c r="E73" s="3">
        <v>18</v>
      </c>
      <c r="F73" s="52"/>
      <c r="G73" s="52"/>
      <c r="H73" s="6">
        <f>E73+Tableau1[[#This Row],[Entrées]]-Tableau1[[#This Row],[Sorties]]</f>
        <v>18</v>
      </c>
    </row>
    <row r="74" spans="1:8" x14ac:dyDescent="0.3">
      <c r="A74" s="51" t="str">
        <f>Tableau1[[#This Row],[Code Barre]]&amp;Tableau1[[#This Row],[BOX]]&amp;Tableau1[[#This Row],[Compartiment]]</f>
        <v>40 28 849 0378Box 5Comp 1</v>
      </c>
      <c r="B74" s="32" t="s">
        <v>104</v>
      </c>
      <c r="C74" t="s">
        <v>184</v>
      </c>
      <c r="D74" t="s">
        <v>176</v>
      </c>
      <c r="E74" s="31">
        <f>4*7</f>
        <v>28</v>
      </c>
      <c r="F74" s="52"/>
      <c r="G74" s="52"/>
      <c r="H74" s="6">
        <f>E74+Tableau1[[#This Row],[Entrées]]-Tableau1[[#This Row],[Sorties]]</f>
        <v>28</v>
      </c>
    </row>
    <row r="75" spans="1:8" x14ac:dyDescent="0.3">
      <c r="A75" s="51" t="str">
        <f>Tableau1[[#This Row],[Code Barre]]&amp;Tableau1[[#This Row],[BOX]]&amp;Tableau1[[#This Row],[Compartiment]]</f>
        <v>40 28 856 0808Box 5Comp 1</v>
      </c>
      <c r="B75" s="32" t="s">
        <v>111</v>
      </c>
      <c r="C75" t="s">
        <v>184</v>
      </c>
      <c r="D75" t="s">
        <v>176</v>
      </c>
      <c r="E75" s="31">
        <v>7</v>
      </c>
      <c r="F75" s="52"/>
      <c r="G75" s="52"/>
      <c r="H75" s="6">
        <f>E75+Tableau1[[#This Row],[Entrées]]-Tableau1[[#This Row],[Sorties]]</f>
        <v>7</v>
      </c>
    </row>
    <row r="76" spans="1:8" x14ac:dyDescent="0.3">
      <c r="A76" s="51" t="str">
        <f>Tableau1[[#This Row],[Code Barre]]&amp;Tableau1[[#This Row],[BOX]]&amp;Tableau1[[#This Row],[Compartiment]]</f>
        <v>40 28 954 3147Box 5Comp 1</v>
      </c>
      <c r="B76" s="31" t="s">
        <v>215</v>
      </c>
      <c r="C76" s="49" t="s">
        <v>184</v>
      </c>
      <c r="D76" s="49" t="s">
        <v>176</v>
      </c>
      <c r="E76" s="31">
        <v>1</v>
      </c>
      <c r="F76" s="52"/>
      <c r="G76" s="52"/>
      <c r="H76" s="6">
        <f>E76+Tableau1[[#This Row],[Entrées]]-Tableau1[[#This Row],[Sorties]]</f>
        <v>1</v>
      </c>
    </row>
    <row r="77" spans="1:8" x14ac:dyDescent="0.3">
      <c r="A77" s="51" t="str">
        <f>Tableau1[[#This Row],[Code Barre]]&amp;Tableau1[[#This Row],[BOX]]&amp;Tableau1[[#This Row],[Compartiment]]</f>
        <v>40 28 954 3274Box 5Comp 1</v>
      </c>
      <c r="B77" s="31" t="s">
        <v>214</v>
      </c>
      <c r="C77" s="49" t="s">
        <v>184</v>
      </c>
      <c r="D77" s="49" t="s">
        <v>176</v>
      </c>
      <c r="E77" s="31">
        <v>2</v>
      </c>
      <c r="F77" s="52"/>
      <c r="G77" s="52"/>
      <c r="H77" s="6">
        <f>E77+Tableau1[[#This Row],[Entrées]]-Tableau1[[#This Row],[Sorties]]</f>
        <v>2</v>
      </c>
    </row>
    <row r="78" spans="1:8" x14ac:dyDescent="0.3">
      <c r="A78" s="51" t="str">
        <f>Tableau1[[#This Row],[Code Barre]]&amp;Tableau1[[#This Row],[BOX]]&amp;Tableau1[[#This Row],[Compartiment]]</f>
        <v>40 28 959 0236Box 5Comp 1</v>
      </c>
      <c r="B78" s="31" t="s">
        <v>213</v>
      </c>
      <c r="C78" s="49" t="s">
        <v>184</v>
      </c>
      <c r="D78" s="49" t="s">
        <v>176</v>
      </c>
      <c r="E78" s="31">
        <v>6</v>
      </c>
      <c r="F78" s="52"/>
      <c r="G78" s="52"/>
      <c r="H78" s="6">
        <f>E78+Tableau1[[#This Row],[Entrées]]-Tableau1[[#This Row],[Sorties]]</f>
        <v>6</v>
      </c>
    </row>
    <row r="79" spans="1:8" x14ac:dyDescent="0.3">
      <c r="A79" s="51" t="str">
        <f>Tableau1[[#This Row],[Code Barre]]&amp;Tableau1[[#This Row],[BOX]]&amp;Tableau1[[#This Row],[Compartiment]]</f>
        <v>40 28 975 0021Box 5Comp 1</v>
      </c>
      <c r="B79" s="32" t="s">
        <v>99</v>
      </c>
      <c r="C79" t="s">
        <v>184</v>
      </c>
      <c r="D79" t="s">
        <v>176</v>
      </c>
      <c r="E79" s="31">
        <v>35</v>
      </c>
      <c r="F79" s="52"/>
      <c r="G79" s="52"/>
      <c r="H79" s="6">
        <f>E79+Tableau1[[#This Row],[Entrées]]-Tableau1[[#This Row],[Sorties]]</f>
        <v>35</v>
      </c>
    </row>
    <row r="80" spans="1:8" x14ac:dyDescent="0.3">
      <c r="A80" s="51" t="str">
        <f>Tableau1[[#This Row],[Code Barre]]&amp;Tableau1[[#This Row],[BOX]]&amp;Tableau1[[#This Row],[Compartiment]]</f>
        <v>40 28 976 0106Box 5Comp 1</v>
      </c>
      <c r="B80" s="32" t="s">
        <v>107</v>
      </c>
      <c r="C80" t="s">
        <v>184</v>
      </c>
      <c r="D80" t="s">
        <v>176</v>
      </c>
      <c r="E80" s="31">
        <f>7+7</f>
        <v>14</v>
      </c>
      <c r="F80" s="52"/>
      <c r="G80" s="52"/>
      <c r="H80" s="6">
        <f>E80+Tableau1[[#This Row],[Entrées]]-Tableau1[[#This Row],[Sorties]]</f>
        <v>14</v>
      </c>
    </row>
    <row r="81" spans="1:8" x14ac:dyDescent="0.3">
      <c r="A81" s="51" t="str">
        <f>Tableau1[[#This Row],[Code Barre]]&amp;Tableau1[[#This Row],[BOX]]&amp;Tableau1[[#This Row],[Compartiment]]</f>
        <v>40 28 857 0401Box 5Comp 2</v>
      </c>
      <c r="B81" s="32" t="s">
        <v>105</v>
      </c>
      <c r="C81" t="s">
        <v>184</v>
      </c>
      <c r="D81" t="s">
        <v>177</v>
      </c>
      <c r="E81" s="31">
        <v>10</v>
      </c>
      <c r="F81" s="52"/>
      <c r="G81" s="52"/>
      <c r="H81" s="6">
        <f>E81+Tableau1[[#This Row],[Entrées]]-Tableau1[[#This Row],[Sorties]]</f>
        <v>10</v>
      </c>
    </row>
    <row r="82" spans="1:8" x14ac:dyDescent="0.3">
      <c r="A82" s="51" t="str">
        <f>Tableau1[[#This Row],[Code Barre]]&amp;Tableau1[[#This Row],[BOX]]&amp;Tableau1[[#This Row],[Compartiment]]</f>
        <v>40 28 871 0326Box 5Comp 2</v>
      </c>
      <c r="B82" s="33" t="s">
        <v>106</v>
      </c>
      <c r="C82" t="s">
        <v>184</v>
      </c>
      <c r="D82" t="s">
        <v>177</v>
      </c>
      <c r="E82" s="31">
        <v>14</v>
      </c>
      <c r="F82" s="52"/>
      <c r="G82" s="52"/>
      <c r="H82" s="6">
        <f>E82+Tableau1[[#This Row],[Entrées]]-Tableau1[[#This Row],[Sorties]]</f>
        <v>14</v>
      </c>
    </row>
    <row r="83" spans="1:8" x14ac:dyDescent="0.3">
      <c r="A83" s="51" t="str">
        <f>Tableau1[[#This Row],[Code Barre]]&amp;Tableau1[[#This Row],[BOX]]&amp;Tableau1[[#This Row],[Compartiment]]</f>
        <v>40 28 871 0429Box 5Comp 2</v>
      </c>
      <c r="B83" s="32" t="s">
        <v>102</v>
      </c>
      <c r="C83" t="s">
        <v>184</v>
      </c>
      <c r="D83" t="s">
        <v>177</v>
      </c>
      <c r="E83" s="3">
        <f>14+6</f>
        <v>20</v>
      </c>
      <c r="F83" s="52"/>
      <c r="G83" s="52"/>
      <c r="H83" s="6">
        <f>E83+Tableau1[[#This Row],[Entrées]]-Tableau1[[#This Row],[Sorties]]</f>
        <v>20</v>
      </c>
    </row>
    <row r="84" spans="1:8" x14ac:dyDescent="0.3">
      <c r="A84" s="51" t="str">
        <f>Tableau1[[#This Row],[Code Barre]]&amp;Tableau1[[#This Row],[BOX]]&amp;Tableau1[[#This Row],[Compartiment]]</f>
        <v>40 28 871 0438Box 5Comp 2</v>
      </c>
      <c r="B84" s="32" t="s">
        <v>103</v>
      </c>
      <c r="C84" t="s">
        <v>184</v>
      </c>
      <c r="D84" t="s">
        <v>177</v>
      </c>
      <c r="E84" s="3">
        <v>14</v>
      </c>
      <c r="F84" s="52"/>
      <c r="G84" s="52"/>
      <c r="H84" s="6">
        <f>E84+Tableau1[[#This Row],[Entrées]]-Tableau1[[#This Row],[Sorties]]</f>
        <v>14</v>
      </c>
    </row>
    <row r="85" spans="1:8" x14ac:dyDescent="0.3">
      <c r="A85" s="51" t="str">
        <f>Tableau1[[#This Row],[Code Barre]]&amp;Tableau1[[#This Row],[BOX]]&amp;Tableau1[[#This Row],[Compartiment]]</f>
        <v>40 28 871 0439Box 5Comp 2</v>
      </c>
      <c r="B85" s="32" t="s">
        <v>101</v>
      </c>
      <c r="C85" t="s">
        <v>184</v>
      </c>
      <c r="D85" t="s">
        <v>177</v>
      </c>
      <c r="E85" s="3">
        <f>14+15</f>
        <v>29</v>
      </c>
      <c r="F85" s="52"/>
      <c r="G85" s="52"/>
      <c r="H85" s="6">
        <f>E85+Tableau1[[#This Row],[Entrées]]-Tableau1[[#This Row],[Sorties]]</f>
        <v>29</v>
      </c>
    </row>
    <row r="86" spans="1:8" x14ac:dyDescent="0.3">
      <c r="A86" s="51" t="str">
        <f>Tableau1[[#This Row],[Code Barre]]&amp;Tableau1[[#This Row],[BOX]]&amp;Tableau1[[#This Row],[Compartiment]]</f>
        <v>40 28 971 0218Box 5Comp 2</v>
      </c>
      <c r="B86" s="31" t="s">
        <v>216</v>
      </c>
      <c r="C86" s="49" t="s">
        <v>184</v>
      </c>
      <c r="D86" s="49" t="s">
        <v>177</v>
      </c>
      <c r="E86" s="3">
        <v>32</v>
      </c>
      <c r="F86" s="52"/>
      <c r="G86" s="52"/>
      <c r="H86" s="6">
        <f>E86+Tableau1[[#This Row],[Entrées]]-Tableau1[[#This Row],[Sorties]]</f>
        <v>32</v>
      </c>
    </row>
    <row r="87" spans="1:8" x14ac:dyDescent="0.3">
      <c r="A87" s="51" t="str">
        <f>Tableau1[[#This Row],[Code Barre]]&amp;Tableau1[[#This Row],[BOX]]&amp;Tableau1[[#This Row],[Compartiment]]</f>
        <v>40 28 810 1278Box 5Comp 3</v>
      </c>
      <c r="B87" s="32" t="s">
        <v>108</v>
      </c>
      <c r="C87" t="s">
        <v>184</v>
      </c>
      <c r="D87" t="s">
        <v>178</v>
      </c>
      <c r="E87" s="3">
        <f>7*5</f>
        <v>35</v>
      </c>
      <c r="F87" s="52"/>
      <c r="G87" s="52"/>
      <c r="H87" s="6">
        <f>E87+Tableau1[[#This Row],[Entrées]]-Tableau1[[#This Row],[Sorties]]</f>
        <v>35</v>
      </c>
    </row>
    <row r="88" spans="1:8" x14ac:dyDescent="0.3">
      <c r="A88" s="51" t="str">
        <f>Tableau1[[#This Row],[Code Barre]]&amp;Tableau1[[#This Row],[BOX]]&amp;Tableau1[[#This Row],[Compartiment]]</f>
        <v>40 28 810 1279Box 5Comp 3</v>
      </c>
      <c r="B88" s="32" t="s">
        <v>116</v>
      </c>
      <c r="C88" t="s">
        <v>184</v>
      </c>
      <c r="D88" t="s">
        <v>178</v>
      </c>
      <c r="E88" s="3">
        <v>7</v>
      </c>
      <c r="F88" s="52"/>
      <c r="G88" s="52"/>
      <c r="H88" s="6">
        <f>E88+Tableau1[[#This Row],[Entrées]]-Tableau1[[#This Row],[Sorties]]</f>
        <v>7</v>
      </c>
    </row>
    <row r="89" spans="1:8" x14ac:dyDescent="0.3">
      <c r="A89" s="51" t="str">
        <f>Tableau1[[#This Row],[Code Barre]]&amp;Tableau1[[#This Row],[BOX]]&amp;Tableau1[[#This Row],[Compartiment]]</f>
        <v>40 28 815 0136Box 5Comp 3</v>
      </c>
      <c r="B89" s="32" t="s">
        <v>115</v>
      </c>
      <c r="C89" t="s">
        <v>184</v>
      </c>
      <c r="D89" t="s">
        <v>178</v>
      </c>
      <c r="E89" s="3">
        <f>24+12</f>
        <v>36</v>
      </c>
      <c r="F89" s="52"/>
      <c r="G89" s="52"/>
      <c r="H89" s="6">
        <f>E89+Tableau1[[#This Row],[Entrées]]-Tableau1[[#This Row],[Sorties]]</f>
        <v>36</v>
      </c>
    </row>
    <row r="90" spans="1:8" x14ac:dyDescent="0.3">
      <c r="A90" s="51" t="str">
        <f>Tableau1[[#This Row],[Code Barre]]&amp;Tableau1[[#This Row],[BOX]]&amp;Tableau1[[#This Row],[Compartiment]]</f>
        <v>40 28 851 0372Box 5Comp 3</v>
      </c>
      <c r="B90" s="32" t="s">
        <v>112</v>
      </c>
      <c r="C90" t="s">
        <v>184</v>
      </c>
      <c r="D90" t="s">
        <v>178</v>
      </c>
      <c r="E90" s="3">
        <f>7+7</f>
        <v>14</v>
      </c>
      <c r="F90" s="52"/>
      <c r="G90" s="52"/>
      <c r="H90" s="6">
        <f>E90+Tableau1[[#This Row],[Entrées]]-Tableau1[[#This Row],[Sorties]]</f>
        <v>14</v>
      </c>
    </row>
    <row r="91" spans="1:8" x14ac:dyDescent="0.3">
      <c r="A91" s="51" t="str">
        <f>Tableau1[[#This Row],[Code Barre]]&amp;Tableau1[[#This Row],[BOX]]&amp;Tableau1[[#This Row],[Compartiment]]</f>
        <v>40 28 856 0809Box 5Comp 3</v>
      </c>
      <c r="B91" s="32" t="s">
        <v>151</v>
      </c>
      <c r="C91" t="s">
        <v>184</v>
      </c>
      <c r="D91" t="s">
        <v>178</v>
      </c>
      <c r="E91" s="3">
        <v>7</v>
      </c>
      <c r="F91" s="52"/>
      <c r="G91" s="52"/>
      <c r="H91" s="6">
        <f>E91+Tableau1[[#This Row],[Entrées]]-Tableau1[[#This Row],[Sorties]]</f>
        <v>7</v>
      </c>
    </row>
    <row r="92" spans="1:8" x14ac:dyDescent="0.3">
      <c r="A92" s="51" t="str">
        <f>Tableau1[[#This Row],[Code Barre]]&amp;Tableau1[[#This Row],[BOX]]&amp;Tableau1[[#This Row],[Compartiment]]</f>
        <v>40 28 856 0817Box 5Comp 3</v>
      </c>
      <c r="B92" s="32" t="s">
        <v>109</v>
      </c>
      <c r="C92" t="s">
        <v>184</v>
      </c>
      <c r="D92" t="s">
        <v>178</v>
      </c>
      <c r="E92" s="3">
        <f>9*3</f>
        <v>27</v>
      </c>
      <c r="F92" s="52"/>
      <c r="G92" s="52"/>
      <c r="H92" s="6">
        <f>E92+Tableau1[[#This Row],[Entrées]]-Tableau1[[#This Row],[Sorties]]</f>
        <v>27</v>
      </c>
    </row>
    <row r="93" spans="1:8" x14ac:dyDescent="0.3">
      <c r="A93" s="51" t="str">
        <f>Tableau1[[#This Row],[Code Barre]]&amp;Tableau1[[#This Row],[BOX]]&amp;Tableau1[[#This Row],[Compartiment]]</f>
        <v>40 28 871  0520Box 5Comp 3</v>
      </c>
      <c r="B93" s="32" t="s">
        <v>113</v>
      </c>
      <c r="C93" t="s">
        <v>184</v>
      </c>
      <c r="D93" t="s">
        <v>178</v>
      </c>
      <c r="E93" s="3">
        <v>5</v>
      </c>
      <c r="F93" s="52"/>
      <c r="G93" s="52"/>
      <c r="H93" s="6">
        <f>E93+Tableau1[[#This Row],[Entrées]]-Tableau1[[#This Row],[Sorties]]</f>
        <v>5</v>
      </c>
    </row>
    <row r="94" spans="1:8" x14ac:dyDescent="0.3">
      <c r="A94" s="51" t="str">
        <f>Tableau1[[#This Row],[Code Barre]]&amp;Tableau1[[#This Row],[BOX]]&amp;Tableau1[[#This Row],[Compartiment]]</f>
        <v>40 28 871 0452Box 5Comp 3</v>
      </c>
      <c r="B94" s="32" t="s">
        <v>117</v>
      </c>
      <c r="C94" t="s">
        <v>184</v>
      </c>
      <c r="D94" t="s">
        <v>178</v>
      </c>
      <c r="E94" s="3">
        <f>10+10</f>
        <v>20</v>
      </c>
      <c r="F94" s="52"/>
      <c r="G94" s="52"/>
      <c r="H94" s="6">
        <f>E94+Tableau1[[#This Row],[Entrées]]-Tableau1[[#This Row],[Sorties]]</f>
        <v>20</v>
      </c>
    </row>
    <row r="95" spans="1:8" x14ac:dyDescent="0.3">
      <c r="A95" s="51" t="str">
        <f>Tableau1[[#This Row],[Code Barre]]&amp;Tableau1[[#This Row],[BOX]]&amp;Tableau1[[#This Row],[Compartiment]]</f>
        <v>40 28 871 0466Box 5Comp 3</v>
      </c>
      <c r="B95" s="32" t="s">
        <v>110</v>
      </c>
      <c r="C95" t="s">
        <v>184</v>
      </c>
      <c r="D95" t="s">
        <v>178</v>
      </c>
      <c r="E95" s="3">
        <f>8*3</f>
        <v>24</v>
      </c>
      <c r="F95" s="52"/>
      <c r="G95" s="52"/>
      <c r="H95" s="6">
        <f>E95+Tableau1[[#This Row],[Entrées]]-Tableau1[[#This Row],[Sorties]]</f>
        <v>24</v>
      </c>
    </row>
    <row r="96" spans="1:8" x14ac:dyDescent="0.3">
      <c r="A96" s="51" t="str">
        <f>Tableau1[[#This Row],[Code Barre]]&amp;Tableau1[[#This Row],[BOX]]&amp;Tableau1[[#This Row],[Compartiment]]</f>
        <v>40 28 956 0816Box 5Comp 3</v>
      </c>
      <c r="B96" s="32" t="s">
        <v>114</v>
      </c>
      <c r="C96" t="s">
        <v>184</v>
      </c>
      <c r="D96" t="s">
        <v>178</v>
      </c>
      <c r="E96" s="3">
        <f>9*3</f>
        <v>27</v>
      </c>
      <c r="F96" s="52"/>
      <c r="G96" s="52"/>
      <c r="H96" s="6">
        <f>E96+Tableau1[[#This Row],[Entrées]]-Tableau1[[#This Row],[Sorties]]</f>
        <v>27</v>
      </c>
    </row>
    <row r="97" spans="1:8" x14ac:dyDescent="0.3">
      <c r="A97" s="51" t="str">
        <f>Tableau1[[#This Row],[Code Barre]]&amp;Tableau1[[#This Row],[BOX]]&amp;Tableau1[[#This Row],[Compartiment]]</f>
        <v>40 28 971 0218Box 5Comp 3</v>
      </c>
      <c r="B97" s="32" t="s">
        <v>216</v>
      </c>
      <c r="C97" s="49" t="s">
        <v>184</v>
      </c>
      <c r="D97" s="49" t="s">
        <v>178</v>
      </c>
      <c r="E97" s="46">
        <v>32</v>
      </c>
      <c r="F97" s="53"/>
      <c r="G97" s="53"/>
      <c r="H97" s="55">
        <f>E97+Tableau1[[#This Row],[Entrées]]-Tableau1[[#This Row],[Sorties]]</f>
        <v>32</v>
      </c>
    </row>
    <row r="98" spans="1:8" x14ac:dyDescent="0.3">
      <c r="A98" s="51" t="str">
        <f>Tableau1[[#This Row],[Code Barre]]&amp;Tableau1[[#This Row],[BOX]]&amp;Tableau1[[#This Row],[Compartiment]]</f>
        <v>40 28 013 0126Box 5Comp 4</v>
      </c>
      <c r="B98" s="33" t="s">
        <v>226</v>
      </c>
      <c r="C98" s="49" t="s">
        <v>184</v>
      </c>
      <c r="D98" s="49" t="s">
        <v>179</v>
      </c>
      <c r="E98" s="46">
        <v>1</v>
      </c>
      <c r="F98" s="53"/>
      <c r="G98" s="53"/>
      <c r="H98" s="55">
        <f>E98+Tableau1[[#This Row],[Entrées]]-Tableau1[[#This Row],[Sorties]]</f>
        <v>1</v>
      </c>
    </row>
    <row r="99" spans="1:8" x14ac:dyDescent="0.3">
      <c r="A99" s="51" t="str">
        <f>Tableau1[[#This Row],[Code Barre]]&amp;Tableau1[[#This Row],[BOX]]&amp;Tableau1[[#This Row],[Compartiment]]</f>
        <v>40 28 013 0129Box 5Comp 4</v>
      </c>
      <c r="B99" s="32" t="s">
        <v>225</v>
      </c>
      <c r="C99" s="49" t="s">
        <v>184</v>
      </c>
      <c r="D99" s="49" t="s">
        <v>179</v>
      </c>
      <c r="E99" s="46">
        <v>1</v>
      </c>
      <c r="F99" s="53"/>
      <c r="G99" s="53"/>
      <c r="H99" s="55">
        <f>E99+Tableau1[[#This Row],[Entrées]]-Tableau1[[#This Row],[Sorties]]</f>
        <v>1</v>
      </c>
    </row>
    <row r="100" spans="1:8" x14ac:dyDescent="0.3">
      <c r="A100" s="51" t="str">
        <f>Tableau1[[#This Row],[Code Barre]]&amp;Tableau1[[#This Row],[BOX]]&amp;Tableau1[[#This Row],[Compartiment]]</f>
        <v>40 28 120 0190Box 5Comp 4</v>
      </c>
      <c r="B100" s="32" t="s">
        <v>121</v>
      </c>
      <c r="C100" t="s">
        <v>184</v>
      </c>
      <c r="D100" t="s">
        <v>179</v>
      </c>
      <c r="E100" s="3">
        <v>8</v>
      </c>
      <c r="F100" s="52"/>
      <c r="G100" s="52"/>
      <c r="H100" s="6">
        <f>E100+Tableau1[[#This Row],[Entrées]]-Tableau1[[#This Row],[Sorties]]</f>
        <v>8</v>
      </c>
    </row>
    <row r="101" spans="1:8" x14ac:dyDescent="0.3">
      <c r="A101" s="51" t="str">
        <f>Tableau1[[#This Row],[Code Barre]]&amp;Tableau1[[#This Row],[BOX]]&amp;Tableau1[[#This Row],[Compartiment]]</f>
        <v>40 28 120 0274Box 5Comp 4</v>
      </c>
      <c r="B101" s="32" t="s">
        <v>120</v>
      </c>
      <c r="C101" t="s">
        <v>184</v>
      </c>
      <c r="D101" t="s">
        <v>179</v>
      </c>
      <c r="E101" s="3">
        <v>8</v>
      </c>
      <c r="F101" s="52"/>
      <c r="G101" s="52"/>
      <c r="H101" s="6">
        <f>E101+Tableau1[[#This Row],[Entrées]]-Tableau1[[#This Row],[Sorties]]</f>
        <v>8</v>
      </c>
    </row>
    <row r="102" spans="1:8" x14ac:dyDescent="0.3">
      <c r="A102" s="51" t="str">
        <f>Tableau1[[#This Row],[Code Barre]]&amp;Tableau1[[#This Row],[BOX]]&amp;Tableau1[[#This Row],[Compartiment]]</f>
        <v>40 28 610 1134Box 5Comp 4</v>
      </c>
      <c r="B102" s="32" t="s">
        <v>227</v>
      </c>
      <c r="C102" s="49" t="s">
        <v>184</v>
      </c>
      <c r="D102" s="49" t="s">
        <v>179</v>
      </c>
      <c r="E102" s="46">
        <v>1</v>
      </c>
      <c r="F102" s="53"/>
      <c r="G102" s="53"/>
      <c r="H102" s="55">
        <f>E102+Tableau1[[#This Row],[Entrées]]-Tableau1[[#This Row],[Sorties]]</f>
        <v>1</v>
      </c>
    </row>
    <row r="103" spans="1:8" x14ac:dyDescent="0.3">
      <c r="A103" s="51" t="str">
        <f>Tableau1[[#This Row],[Code Barre]]&amp;Tableau1[[#This Row],[BOX]]&amp;Tableau1[[#This Row],[Compartiment]]</f>
        <v>40 28 810  1279Box 5Comp 4</v>
      </c>
      <c r="B103" s="32" t="s">
        <v>118</v>
      </c>
      <c r="C103" t="s">
        <v>184</v>
      </c>
      <c r="D103" t="s">
        <v>179</v>
      </c>
      <c r="E103" s="3">
        <f>7+7+7</f>
        <v>21</v>
      </c>
      <c r="F103" s="52"/>
      <c r="G103" s="52"/>
      <c r="H103" s="6">
        <f>E103+Tableau1[[#This Row],[Entrées]]-Tableau1[[#This Row],[Sorties]]</f>
        <v>21</v>
      </c>
    </row>
    <row r="104" spans="1:8" x14ac:dyDescent="0.3">
      <c r="A104" s="51" t="str">
        <f>Tableau1[[#This Row],[Code Barre]]&amp;Tableau1[[#This Row],[BOX]]&amp;Tableau1[[#This Row],[Compartiment]]</f>
        <v>40 28 871 0449Box 5Comp 4</v>
      </c>
      <c r="B104" s="31" t="s">
        <v>217</v>
      </c>
      <c r="C104" s="49" t="s">
        <v>184</v>
      </c>
      <c r="D104" s="49" t="s">
        <v>179</v>
      </c>
      <c r="E104" s="3">
        <v>8</v>
      </c>
      <c r="F104" s="52"/>
      <c r="G104" s="52"/>
      <c r="H104" s="6">
        <f>E104+Tableau1[[#This Row],[Entrées]]-Tableau1[[#This Row],[Sorties]]</f>
        <v>8</v>
      </c>
    </row>
    <row r="105" spans="1:8" x14ac:dyDescent="0.3">
      <c r="A105" s="51" t="str">
        <f>Tableau1[[#This Row],[Code Barre]]&amp;Tableau1[[#This Row],[BOX]]&amp;Tableau1[[#This Row],[Compartiment]]</f>
        <v>40 28 931 0050Box 5Comp 4</v>
      </c>
      <c r="B105" s="32" t="s">
        <v>228</v>
      </c>
      <c r="C105" s="49" t="s">
        <v>184</v>
      </c>
      <c r="D105" s="49" t="s">
        <v>179</v>
      </c>
      <c r="E105" s="56">
        <v>1</v>
      </c>
      <c r="F105" s="53"/>
      <c r="G105" s="53"/>
      <c r="H105" s="55">
        <f>E105+Tableau1[[#This Row],[Entrées]]-Tableau1[[#This Row],[Sorties]]</f>
        <v>1</v>
      </c>
    </row>
    <row r="106" spans="1:8" x14ac:dyDescent="0.3">
      <c r="A106" s="51" t="str">
        <f>Tableau1[[#This Row],[Code Barre]]&amp;Tableau1[[#This Row],[BOX]]&amp;Tableau1[[#This Row],[Compartiment]]</f>
        <v>40 28 954 2070Box 5Comp 4</v>
      </c>
      <c r="B106" s="31" t="s">
        <v>218</v>
      </c>
      <c r="C106" s="49" t="s">
        <v>184</v>
      </c>
      <c r="D106" s="49" t="s">
        <v>179</v>
      </c>
      <c r="E106" s="3">
        <v>30</v>
      </c>
      <c r="F106" s="52"/>
      <c r="G106" s="52"/>
      <c r="H106" s="6">
        <f>E106+Tableau1[[#This Row],[Entrées]]-Tableau1[[#This Row],[Sorties]]</f>
        <v>30</v>
      </c>
    </row>
    <row r="107" spans="1:8" x14ac:dyDescent="0.3">
      <c r="A107" s="51" t="str">
        <f>Tableau1[[#This Row],[Code Barre]]&amp;Tableau1[[#This Row],[BOX]]&amp;Tableau1[[#This Row],[Compartiment]]</f>
        <v>40 28 954 3292Box 5Comp 4</v>
      </c>
      <c r="B107" s="32" t="s">
        <v>223</v>
      </c>
      <c r="C107" s="49" t="s">
        <v>184</v>
      </c>
      <c r="D107" s="49" t="s">
        <v>179</v>
      </c>
      <c r="E107" s="46">
        <v>10</v>
      </c>
      <c r="F107" s="53"/>
      <c r="G107" s="53"/>
      <c r="H107" s="55">
        <f>E107+Tableau1[[#This Row],[Entrées]]-Tableau1[[#This Row],[Sorties]]</f>
        <v>10</v>
      </c>
    </row>
    <row r="108" spans="1:8" x14ac:dyDescent="0.3">
      <c r="A108" s="51" t="str">
        <f>Tableau1[[#This Row],[Code Barre]]&amp;Tableau1[[#This Row],[BOX]]&amp;Tableau1[[#This Row],[Compartiment]]</f>
        <v>40 28 954 3416Box 5Comp 4</v>
      </c>
      <c r="B108" s="32" t="s">
        <v>224</v>
      </c>
      <c r="C108" s="49" t="s">
        <v>184</v>
      </c>
      <c r="D108" s="49" t="s">
        <v>179</v>
      </c>
      <c r="E108" s="46">
        <v>7</v>
      </c>
      <c r="F108" s="53"/>
      <c r="G108" s="53"/>
      <c r="H108" s="55">
        <f>E108+Tableau1[[#This Row],[Entrées]]-Tableau1[[#This Row],[Sorties]]</f>
        <v>7</v>
      </c>
    </row>
    <row r="109" spans="1:8" x14ac:dyDescent="0.3">
      <c r="A109" s="51" t="str">
        <f>Tableau1[[#This Row],[Code Barre]]&amp;Tableau1[[#This Row],[BOX]]&amp;Tableau1[[#This Row],[Compartiment]]</f>
        <v>40 28 959 0698Box 5Comp 4</v>
      </c>
      <c r="B109" s="32" t="s">
        <v>129</v>
      </c>
      <c r="C109" s="49" t="s">
        <v>184</v>
      </c>
      <c r="D109" s="49" t="s">
        <v>179</v>
      </c>
      <c r="E109" s="46">
        <v>9</v>
      </c>
      <c r="F109" s="53"/>
      <c r="G109" s="53"/>
      <c r="H109" s="55">
        <f>E109+Tableau1[[#This Row],[Entrées]]-Tableau1[[#This Row],[Sorties]]</f>
        <v>9</v>
      </c>
    </row>
    <row r="110" spans="1:8" x14ac:dyDescent="0.3">
      <c r="A110" s="51" t="str">
        <f>Tableau1[[#This Row],[Code Barre]]&amp;Tableau1[[#This Row],[BOX]]&amp;Tableau1[[#This Row],[Compartiment]]</f>
        <v>40 28 975 0093Box 5Comp 4</v>
      </c>
      <c r="B110" s="33" t="s">
        <v>119</v>
      </c>
      <c r="C110" t="s">
        <v>184</v>
      </c>
      <c r="D110" t="s">
        <v>179</v>
      </c>
      <c r="E110" s="3">
        <f>5*7</f>
        <v>35</v>
      </c>
      <c r="F110" s="52"/>
      <c r="G110" s="52"/>
      <c r="H110" s="6">
        <f>E110+Tableau1[[#This Row],[Entrées]]-Tableau1[[#This Row],[Sorties]]</f>
        <v>35</v>
      </c>
    </row>
    <row r="111" spans="1:8" x14ac:dyDescent="0.3">
      <c r="A111" s="51" t="str">
        <f>Tableau1[[#This Row],[Code Barre]]&amp;Tableau1[[#This Row],[BOX]]&amp;Tableau1[[#This Row],[Compartiment]]</f>
        <v>40 28 840 0502Box 6Comp 1</v>
      </c>
      <c r="B111" s="32" t="s">
        <v>145</v>
      </c>
      <c r="C111" t="s">
        <v>185</v>
      </c>
      <c r="D111" t="s">
        <v>176</v>
      </c>
      <c r="E111" s="3">
        <v>6</v>
      </c>
      <c r="F111" s="52"/>
      <c r="G111" s="52"/>
      <c r="H111" s="6">
        <f>E111+Tableau1[[#This Row],[Entrées]]-Tableau1[[#This Row],[Sorties]]</f>
        <v>6</v>
      </c>
    </row>
    <row r="112" spans="1:8" x14ac:dyDescent="0.3">
      <c r="A112" s="51" t="str">
        <f>Tableau1[[#This Row],[Code Barre]]&amp;Tableau1[[#This Row],[BOX]]&amp;Tableau1[[#This Row],[Compartiment]]</f>
        <v>40 28 849 0367Box 6Comp 1</v>
      </c>
      <c r="B112" s="32" t="s">
        <v>144</v>
      </c>
      <c r="C112" t="s">
        <v>185</v>
      </c>
      <c r="D112" t="s">
        <v>176</v>
      </c>
      <c r="E112" s="3">
        <v>14</v>
      </c>
      <c r="F112" s="52"/>
      <c r="G112" s="52"/>
      <c r="H112" s="6">
        <f>E112+Tableau1[[#This Row],[Entrées]]-Tableau1[[#This Row],[Sorties]]</f>
        <v>14</v>
      </c>
    </row>
    <row r="113" spans="1:8" x14ac:dyDescent="0.3">
      <c r="A113" s="51" t="str">
        <f>Tableau1[[#This Row],[Code Barre]]&amp;Tableau1[[#This Row],[BOX]]&amp;Tableau1[[#This Row],[Compartiment]]</f>
        <v>40 28 954 1533Box 6Comp 1</v>
      </c>
      <c r="B113" s="32" t="s">
        <v>172</v>
      </c>
      <c r="C113" t="s">
        <v>185</v>
      </c>
      <c r="D113" t="s">
        <v>176</v>
      </c>
      <c r="E113" s="3">
        <v>12</v>
      </c>
      <c r="F113" s="52"/>
      <c r="G113" s="52"/>
      <c r="H113" s="6">
        <f>E113+Tableau1[[#This Row],[Entrées]]-Tableau1[[#This Row],[Sorties]]</f>
        <v>12</v>
      </c>
    </row>
    <row r="114" spans="1:8" x14ac:dyDescent="0.3">
      <c r="A114" s="51" t="str">
        <f>Tableau1[[#This Row],[Code Barre]]&amp;Tableau1[[#This Row],[BOX]]&amp;Tableau1[[#This Row],[Compartiment]]</f>
        <v>40 28 954 1836Box 6Comp 1</v>
      </c>
      <c r="B114" s="32" t="s">
        <v>173</v>
      </c>
      <c r="C114" t="s">
        <v>185</v>
      </c>
      <c r="D114" t="s">
        <v>176</v>
      </c>
      <c r="E114" s="3">
        <v>4</v>
      </c>
      <c r="F114" s="52"/>
      <c r="G114" s="52"/>
      <c r="H114" s="6">
        <f>E114+Tableau1[[#This Row],[Entrées]]-Tableau1[[#This Row],[Sorties]]</f>
        <v>4</v>
      </c>
    </row>
    <row r="115" spans="1:8" x14ac:dyDescent="0.3">
      <c r="A115" s="51" t="str">
        <f>Tableau1[[#This Row],[Code Barre]]&amp;Tableau1[[#This Row],[BOX]]&amp;Tableau1[[#This Row],[Compartiment]]</f>
        <v>40 28 954 3170Box 6Comp 1</v>
      </c>
      <c r="B115" s="32" t="s">
        <v>174</v>
      </c>
      <c r="C115" t="s">
        <v>185</v>
      </c>
      <c r="D115" t="s">
        <v>176</v>
      </c>
      <c r="E115" s="3">
        <v>10</v>
      </c>
      <c r="F115" s="52"/>
      <c r="G115" s="52"/>
      <c r="H115" s="6">
        <f>E115+Tableau1[[#This Row],[Entrées]]-Tableau1[[#This Row],[Sorties]]</f>
        <v>10</v>
      </c>
    </row>
    <row r="116" spans="1:8" x14ac:dyDescent="0.3">
      <c r="A116" s="51" t="str">
        <f>Tableau1[[#This Row],[Code Barre]]&amp;Tableau1[[#This Row],[BOX]]&amp;Tableau1[[#This Row],[Compartiment]]</f>
        <v>40 28 954 3171Box 6Comp 1</v>
      </c>
      <c r="B116" s="32" t="s">
        <v>175</v>
      </c>
      <c r="C116" t="s">
        <v>185</v>
      </c>
      <c r="D116" t="s">
        <v>176</v>
      </c>
      <c r="E116" s="3">
        <v>23</v>
      </c>
      <c r="F116" s="52"/>
      <c r="G116" s="52"/>
      <c r="H116" s="6">
        <f>E116+Tableau1[[#This Row],[Entrées]]-Tableau1[[#This Row],[Sorties]]</f>
        <v>23</v>
      </c>
    </row>
    <row r="117" spans="1:8" x14ac:dyDescent="0.3">
      <c r="A117" s="51" t="str">
        <f>Tableau1[[#This Row],[Code Barre]]&amp;Tableau1[[#This Row],[BOX]]&amp;Tableau1[[#This Row],[Compartiment]]</f>
        <v>40 28 957 0676Box 6Comp 1</v>
      </c>
      <c r="B117" s="32" t="s">
        <v>170</v>
      </c>
      <c r="C117" t="s">
        <v>185</v>
      </c>
      <c r="D117" t="s">
        <v>176</v>
      </c>
      <c r="E117" s="3">
        <v>13</v>
      </c>
      <c r="F117" s="52"/>
      <c r="G117" s="52"/>
      <c r="H117" s="6">
        <f>E117+Tableau1[[#This Row],[Entrées]]-Tableau1[[#This Row],[Sorties]]</f>
        <v>13</v>
      </c>
    </row>
    <row r="118" spans="1:8" x14ac:dyDescent="0.3">
      <c r="A118" s="51" t="str">
        <f>Tableau1[[#This Row],[Code Barre]]&amp;Tableau1[[#This Row],[BOX]]&amp;Tableau1[[#This Row],[Compartiment]]</f>
        <v>40 28 959 0276Box 6Comp 1</v>
      </c>
      <c r="B118" s="32" t="s">
        <v>171</v>
      </c>
      <c r="C118" t="s">
        <v>185</v>
      </c>
      <c r="D118" t="s">
        <v>176</v>
      </c>
      <c r="E118" s="3">
        <v>14</v>
      </c>
      <c r="F118" s="52"/>
      <c r="G118" s="52"/>
      <c r="H118" s="6">
        <f>E118+Tableau1[[#This Row],[Entrées]]-Tableau1[[#This Row],[Sorties]]</f>
        <v>14</v>
      </c>
    </row>
    <row r="119" spans="1:8" x14ac:dyDescent="0.3">
      <c r="A119" s="51" t="str">
        <f>Tableau1[[#This Row],[Code Barre]]&amp;Tableau1[[#This Row],[BOX]]&amp;Tableau1[[#This Row],[Compartiment]]</f>
        <v>40 28 971 0255Box 6Comp 1</v>
      </c>
      <c r="B119" s="32" t="s">
        <v>146</v>
      </c>
      <c r="C119" t="s">
        <v>185</v>
      </c>
      <c r="D119" t="s">
        <v>176</v>
      </c>
      <c r="E119" s="3">
        <v>8</v>
      </c>
      <c r="F119" s="52"/>
      <c r="G119" s="52"/>
      <c r="H119" s="6">
        <f>E119+Tableau1[[#This Row],[Entrées]]-Tableau1[[#This Row],[Sorties]]</f>
        <v>8</v>
      </c>
    </row>
    <row r="120" spans="1:8" x14ac:dyDescent="0.3">
      <c r="A120" s="51" t="str">
        <f>Tableau1[[#This Row],[Code Barre]]&amp;Tableau1[[#This Row],[BOX]]&amp;Tableau1[[#This Row],[Compartiment]]</f>
        <v>40 28 954  1704Box 6Comp 2</v>
      </c>
      <c r="B120" s="32" t="s">
        <v>158</v>
      </c>
      <c r="C120" t="s">
        <v>185</v>
      </c>
      <c r="D120" t="s">
        <v>177</v>
      </c>
      <c r="E120" s="3">
        <v>10</v>
      </c>
      <c r="F120" s="52"/>
      <c r="G120" s="52"/>
      <c r="H120" s="6">
        <f>E120+Tableau1[[#This Row],[Entrées]]-Tableau1[[#This Row],[Sorties]]</f>
        <v>10</v>
      </c>
    </row>
    <row r="121" spans="1:8" x14ac:dyDescent="0.3">
      <c r="A121" s="51" t="str">
        <f>Tableau1[[#This Row],[Code Barre]]&amp;Tableau1[[#This Row],[BOX]]&amp;Tableau1[[#This Row],[Compartiment]]</f>
        <v>40 28 954 1531Box 6Comp 2</v>
      </c>
      <c r="B121" s="32" t="s">
        <v>157</v>
      </c>
      <c r="C121" t="s">
        <v>185</v>
      </c>
      <c r="D121" t="s">
        <v>177</v>
      </c>
      <c r="E121" s="3">
        <v>16</v>
      </c>
      <c r="F121" s="52"/>
      <c r="G121" s="52"/>
      <c r="H121" s="6">
        <f>E121+Tableau1[[#This Row],[Entrées]]-Tableau1[[#This Row],[Sorties]]</f>
        <v>16</v>
      </c>
    </row>
    <row r="122" spans="1:8" x14ac:dyDescent="0.3">
      <c r="A122" s="51" t="str">
        <f>Tableau1[[#This Row],[Code Barre]]&amp;Tableau1[[#This Row],[BOX]]&amp;Tableau1[[#This Row],[Compartiment]]</f>
        <v>40 28 954 2125Box 6Comp 2</v>
      </c>
      <c r="B122" s="32" t="s">
        <v>159</v>
      </c>
      <c r="C122" t="s">
        <v>185</v>
      </c>
      <c r="D122" t="s">
        <v>177</v>
      </c>
      <c r="E122" s="3">
        <v>15</v>
      </c>
      <c r="F122" s="52"/>
      <c r="G122" s="52"/>
      <c r="H122" s="6">
        <f>E122+Tableau1[[#This Row],[Entrées]]-Tableau1[[#This Row],[Sorties]]</f>
        <v>15</v>
      </c>
    </row>
    <row r="123" spans="1:8" x14ac:dyDescent="0.3">
      <c r="A123" s="51" t="str">
        <f>Tableau1[[#This Row],[Code Barre]]&amp;Tableau1[[#This Row],[BOX]]&amp;Tableau1[[#This Row],[Compartiment]]</f>
        <v>40 28 954 2126Box 6Comp 2</v>
      </c>
      <c r="B123" s="32" t="s">
        <v>166</v>
      </c>
      <c r="C123" t="s">
        <v>185</v>
      </c>
      <c r="D123" t="s">
        <v>177</v>
      </c>
      <c r="E123" s="3">
        <v>15</v>
      </c>
      <c r="F123" s="52"/>
      <c r="G123" s="52"/>
      <c r="H123" s="6">
        <f>E123+Tableau1[[#This Row],[Entrées]]-Tableau1[[#This Row],[Sorties]]</f>
        <v>15</v>
      </c>
    </row>
    <row r="124" spans="1:8" x14ac:dyDescent="0.3">
      <c r="A124" s="51" t="str">
        <f>Tableau1[[#This Row],[Code Barre]]&amp;Tableau1[[#This Row],[BOX]]&amp;Tableau1[[#This Row],[Compartiment]]</f>
        <v>40 28 954 2128Box 6Comp 2</v>
      </c>
      <c r="B124" s="32" t="s">
        <v>162</v>
      </c>
      <c r="C124" t="s">
        <v>185</v>
      </c>
      <c r="D124" t="s">
        <v>177</v>
      </c>
      <c r="E124" s="3">
        <f>15+15</f>
        <v>30</v>
      </c>
      <c r="F124" s="52"/>
      <c r="G124" s="52"/>
      <c r="H124" s="6">
        <f>E124+Tableau1[[#This Row],[Entrées]]-Tableau1[[#This Row],[Sorties]]</f>
        <v>30</v>
      </c>
    </row>
    <row r="125" spans="1:8" x14ac:dyDescent="0.3">
      <c r="A125" s="51" t="str">
        <f>Tableau1[[#This Row],[Code Barre]]&amp;Tableau1[[#This Row],[BOX]]&amp;Tableau1[[#This Row],[Compartiment]]</f>
        <v>40 28 954 2149Box 6Comp 2</v>
      </c>
      <c r="B125" s="32" t="s">
        <v>160</v>
      </c>
      <c r="C125" t="s">
        <v>185</v>
      </c>
      <c r="D125" t="s">
        <v>177</v>
      </c>
      <c r="E125" s="3">
        <f>15*3</f>
        <v>45</v>
      </c>
      <c r="F125" s="52"/>
      <c r="G125" s="52"/>
      <c r="H125" s="6">
        <f>E125+Tableau1[[#This Row],[Entrées]]-Tableau1[[#This Row],[Sorties]]</f>
        <v>45</v>
      </c>
    </row>
    <row r="126" spans="1:8" x14ac:dyDescent="0.3">
      <c r="A126" s="51" t="str">
        <f>Tableau1[[#This Row],[Code Barre]]&amp;Tableau1[[#This Row],[BOX]]&amp;Tableau1[[#This Row],[Compartiment]]</f>
        <v>40 28 954 3447Box 6Comp 2</v>
      </c>
      <c r="B126" s="33" t="s">
        <v>164</v>
      </c>
      <c r="C126" t="s">
        <v>185</v>
      </c>
      <c r="D126" t="s">
        <v>177</v>
      </c>
      <c r="E126" s="3">
        <v>10</v>
      </c>
      <c r="F126" s="52"/>
      <c r="G126" s="52"/>
      <c r="H126" s="6">
        <f>E126+Tableau1[[#This Row],[Entrées]]-Tableau1[[#This Row],[Sorties]]</f>
        <v>10</v>
      </c>
    </row>
    <row r="127" spans="1:8" x14ac:dyDescent="0.3">
      <c r="A127" s="51" t="str">
        <f>Tableau1[[#This Row],[Code Barre]]&amp;Tableau1[[#This Row],[BOX]]&amp;Tableau1[[#This Row],[Compartiment]]</f>
        <v>40 28 957 0381Box 6Comp 2</v>
      </c>
      <c r="B127" s="33" t="s">
        <v>153</v>
      </c>
      <c r="C127" t="s">
        <v>185</v>
      </c>
      <c r="D127" t="s">
        <v>177</v>
      </c>
      <c r="E127" s="35">
        <v>12</v>
      </c>
      <c r="F127" s="52"/>
      <c r="G127" s="52"/>
      <c r="H127" s="6">
        <f>E127+Tableau1[[#This Row],[Entrées]]-Tableau1[[#This Row],[Sorties]]</f>
        <v>12</v>
      </c>
    </row>
    <row r="128" spans="1:8" x14ac:dyDescent="0.3">
      <c r="A128" s="51" t="str">
        <f>Tableau1[[#This Row],[Code Barre]]&amp;Tableau1[[#This Row],[BOX]]&amp;Tableau1[[#This Row],[Compartiment]]</f>
        <v>40 28 957 0799Box 6Comp 2</v>
      </c>
      <c r="B128" s="33" t="s">
        <v>167</v>
      </c>
      <c r="C128" t="s">
        <v>185</v>
      </c>
      <c r="D128" t="s">
        <v>177</v>
      </c>
      <c r="E128" s="35">
        <f>7+7</f>
        <v>14</v>
      </c>
      <c r="F128" s="52"/>
      <c r="G128" s="52"/>
      <c r="H128" s="6">
        <f>E128+Tableau1[[#This Row],[Entrées]]-Tableau1[[#This Row],[Sorties]]</f>
        <v>14</v>
      </c>
    </row>
    <row r="129" spans="1:8" x14ac:dyDescent="0.3">
      <c r="A129" s="51" t="str">
        <f>Tableau1[[#This Row],[Code Barre]]&amp;Tableau1[[#This Row],[BOX]]&amp;Tableau1[[#This Row],[Compartiment]]</f>
        <v>40 28 957 0801Box 6Comp 2</v>
      </c>
      <c r="B129" s="33" t="s">
        <v>165</v>
      </c>
      <c r="C129" t="s">
        <v>185</v>
      </c>
      <c r="D129" t="s">
        <v>177</v>
      </c>
      <c r="E129" s="35">
        <v>7</v>
      </c>
      <c r="F129" s="52"/>
      <c r="G129" s="52"/>
      <c r="H129" s="6">
        <f>E129+Tableau1[[#This Row],[Entrées]]-Tableau1[[#This Row],[Sorties]]</f>
        <v>7</v>
      </c>
    </row>
    <row r="130" spans="1:8" x14ac:dyDescent="0.3">
      <c r="A130" s="51" t="str">
        <f>Tableau1[[#This Row],[Code Barre]]&amp;Tableau1[[#This Row],[BOX]]&amp;Tableau1[[#This Row],[Compartiment]]</f>
        <v>40 28 959 0273Box 6Comp 2</v>
      </c>
      <c r="B130" s="33" t="s">
        <v>154</v>
      </c>
      <c r="C130" t="s">
        <v>185</v>
      </c>
      <c r="D130" t="s">
        <v>177</v>
      </c>
      <c r="E130" s="35">
        <v>4</v>
      </c>
      <c r="F130" s="52"/>
      <c r="G130" s="52"/>
      <c r="H130" s="6">
        <f>E130+Tableau1[[#This Row],[Entrées]]-Tableau1[[#This Row],[Sorties]]</f>
        <v>4</v>
      </c>
    </row>
    <row r="131" spans="1:8" x14ac:dyDescent="0.3">
      <c r="A131" s="51" t="str">
        <f>Tableau1[[#This Row],[Code Barre]]&amp;Tableau1[[#This Row],[BOX]]&amp;Tableau1[[#This Row],[Compartiment]]</f>
        <v>40 28 959 0435Box 6Comp 2</v>
      </c>
      <c r="B131" s="33" t="s">
        <v>155</v>
      </c>
      <c r="C131" t="s">
        <v>185</v>
      </c>
      <c r="D131" t="s">
        <v>177</v>
      </c>
      <c r="E131" s="35">
        <v>3</v>
      </c>
      <c r="F131" s="52"/>
      <c r="G131" s="52"/>
      <c r="H131" s="6">
        <f>E131+Tableau1[[#This Row],[Entrées]]-Tableau1[[#This Row],[Sorties]]</f>
        <v>3</v>
      </c>
    </row>
    <row r="132" spans="1:8" x14ac:dyDescent="0.3">
      <c r="A132" s="51" t="str">
        <f>Tableau1[[#This Row],[Code Barre]]&amp;Tableau1[[#This Row],[BOX]]&amp;Tableau1[[#This Row],[Compartiment]]</f>
        <v>40 28 959 0539Box 6Comp 2</v>
      </c>
      <c r="B132" s="33" t="s">
        <v>169</v>
      </c>
      <c r="C132" t="s">
        <v>185</v>
      </c>
      <c r="D132" t="s">
        <v>177</v>
      </c>
      <c r="E132" s="35">
        <v>7</v>
      </c>
      <c r="F132" s="52"/>
      <c r="G132" s="52"/>
      <c r="H132" s="6">
        <f>E132+Tableau1[[#This Row],[Entrées]]-Tableau1[[#This Row],[Sorties]]</f>
        <v>7</v>
      </c>
    </row>
    <row r="133" spans="1:8" x14ac:dyDescent="0.3">
      <c r="A133" s="51" t="str">
        <f>Tableau1[[#This Row],[Code Barre]]&amp;Tableau1[[#This Row],[BOX]]&amp;Tableau1[[#This Row],[Compartiment]]</f>
        <v>40 28 959 0586Box 6Comp 2</v>
      </c>
      <c r="B133" s="33" t="s">
        <v>168</v>
      </c>
      <c r="C133" t="s">
        <v>185</v>
      </c>
      <c r="D133" t="s">
        <v>177</v>
      </c>
      <c r="E133" s="35">
        <v>10</v>
      </c>
      <c r="F133" s="52"/>
      <c r="G133" s="52"/>
      <c r="H133" s="6">
        <f>E133+Tableau1[[#This Row],[Entrées]]-Tableau1[[#This Row],[Sorties]]</f>
        <v>10</v>
      </c>
    </row>
    <row r="134" spans="1:8" x14ac:dyDescent="0.3">
      <c r="A134" s="51" t="str">
        <f>Tableau1[[#This Row],[Code Barre]]&amp;Tableau1[[#This Row],[BOX]]&amp;Tableau1[[#This Row],[Compartiment]]</f>
        <v>40 28 959 0682Box 6Comp 2</v>
      </c>
      <c r="B134" s="33" t="s">
        <v>161</v>
      </c>
      <c r="C134" t="s">
        <v>185</v>
      </c>
      <c r="D134" t="s">
        <v>177</v>
      </c>
      <c r="E134" s="35">
        <f>15*2</f>
        <v>30</v>
      </c>
      <c r="F134" s="52"/>
      <c r="G134" s="52"/>
      <c r="H134" s="6">
        <f>E134+Tableau1[[#This Row],[Entrées]]-Tableau1[[#This Row],[Sorties]]</f>
        <v>30</v>
      </c>
    </row>
    <row r="135" spans="1:8" x14ac:dyDescent="0.3">
      <c r="A135" s="51" t="str">
        <f>Tableau1[[#This Row],[Code Barre]]&amp;Tableau1[[#This Row],[BOX]]&amp;Tableau1[[#This Row],[Compartiment]]</f>
        <v>40 28 959 0683Box 6Comp 2</v>
      </c>
      <c r="B135" s="33" t="s">
        <v>163</v>
      </c>
      <c r="C135" t="s">
        <v>185</v>
      </c>
      <c r="D135" t="s">
        <v>177</v>
      </c>
      <c r="E135" s="35">
        <f>15+15</f>
        <v>30</v>
      </c>
      <c r="F135" s="52"/>
      <c r="G135" s="52"/>
      <c r="H135" s="6">
        <f>E135+Tableau1[[#This Row],[Entrées]]-Tableau1[[#This Row],[Sorties]]</f>
        <v>30</v>
      </c>
    </row>
    <row r="136" spans="1:8" x14ac:dyDescent="0.3">
      <c r="A136" s="51" t="str">
        <f>Tableau1[[#This Row],[Code Barre]]&amp;Tableau1[[#This Row],[BOX]]&amp;Tableau1[[#This Row],[Compartiment]]</f>
        <v>40 28 013 0388Box 6Comp 3</v>
      </c>
      <c r="B136" s="33" t="s">
        <v>156</v>
      </c>
      <c r="C136" t="s">
        <v>185</v>
      </c>
      <c r="D136" t="s">
        <v>178</v>
      </c>
      <c r="E136" s="35">
        <v>1</v>
      </c>
      <c r="F136" s="52"/>
      <c r="G136" s="52"/>
      <c r="H136" s="6">
        <f>E136+Tableau1[[#This Row],[Entrées]]-Tableau1[[#This Row],[Sorties]]</f>
        <v>1</v>
      </c>
    </row>
    <row r="137" spans="1:8" x14ac:dyDescent="0.3">
      <c r="A137" s="51" t="str">
        <f>Tableau1[[#This Row],[Code Barre]]&amp;Tableau1[[#This Row],[BOX]]&amp;Tableau1[[#This Row],[Compartiment]]</f>
        <v>40 28 849 0366Box 6Comp 3</v>
      </c>
      <c r="B137" s="33" t="s">
        <v>122</v>
      </c>
      <c r="C137" t="s">
        <v>185</v>
      </c>
      <c r="D137" t="s">
        <v>178</v>
      </c>
      <c r="E137" s="35">
        <v>2</v>
      </c>
      <c r="F137" s="52"/>
      <c r="G137" s="52"/>
      <c r="H137" s="6">
        <f>E137+Tableau1[[#This Row],[Entrées]]-Tableau1[[#This Row],[Sorties]]</f>
        <v>2</v>
      </c>
    </row>
    <row r="138" spans="1:8" x14ac:dyDescent="0.3">
      <c r="A138" s="51" t="str">
        <f>Tableau1[[#This Row],[Code Barre]]&amp;Tableau1[[#This Row],[BOX]]&amp;Tableau1[[#This Row],[Compartiment]]</f>
        <v>40 28 849 0371Box 6Comp 3</v>
      </c>
      <c r="B138" s="33" t="s">
        <v>123</v>
      </c>
      <c r="C138" t="s">
        <v>185</v>
      </c>
      <c r="D138" t="s">
        <v>178</v>
      </c>
      <c r="E138" s="35">
        <v>10</v>
      </c>
      <c r="F138" s="52"/>
      <c r="G138" s="52"/>
      <c r="H138" s="6">
        <f>E138+Tableau1[[#This Row],[Entrées]]-Tableau1[[#This Row],[Sorties]]</f>
        <v>10</v>
      </c>
    </row>
    <row r="139" spans="1:8" x14ac:dyDescent="0.3">
      <c r="A139" s="51" t="str">
        <f>Tableau1[[#This Row],[Code Barre]]&amp;Tableau1[[#This Row],[BOX]]&amp;Tableau1[[#This Row],[Compartiment]]</f>
        <v>40 28 857 0414Box 6Comp 3</v>
      </c>
      <c r="B139" s="33" t="s">
        <v>126</v>
      </c>
      <c r="C139" t="s">
        <v>185</v>
      </c>
      <c r="D139" t="s">
        <v>178</v>
      </c>
      <c r="E139" s="35">
        <f>8*3+7</f>
        <v>31</v>
      </c>
      <c r="F139" s="52"/>
      <c r="G139" s="52"/>
      <c r="H139" s="6">
        <f>E139+Tableau1[[#This Row],[Entrées]]-Tableau1[[#This Row],[Sorties]]</f>
        <v>31</v>
      </c>
    </row>
    <row r="140" spans="1:8" x14ac:dyDescent="0.3">
      <c r="A140" s="51" t="str">
        <f>Tableau1[[#This Row],[Code Barre]]&amp;Tableau1[[#This Row],[BOX]]&amp;Tableau1[[#This Row],[Compartiment]]</f>
        <v>40 28 857 0443Box 6Comp 3</v>
      </c>
      <c r="B140" s="33" t="s">
        <v>127</v>
      </c>
      <c r="C140" t="s">
        <v>185</v>
      </c>
      <c r="D140" t="s">
        <v>178</v>
      </c>
      <c r="E140" s="35">
        <v>7</v>
      </c>
      <c r="F140" s="52"/>
      <c r="G140" s="52"/>
      <c r="H140" s="6">
        <f>E140+Tableau1[[#This Row],[Entrées]]-Tableau1[[#This Row],[Sorties]]</f>
        <v>7</v>
      </c>
    </row>
    <row r="141" spans="1:8" x14ac:dyDescent="0.3">
      <c r="A141" s="51" t="str">
        <f>Tableau1[[#This Row],[Code Barre]]&amp;Tableau1[[#This Row],[BOX]]&amp;Tableau1[[#This Row],[Compartiment]]</f>
        <v>40 28 871 0506Box 6Comp 3</v>
      </c>
      <c r="B141" s="33" t="s">
        <v>128</v>
      </c>
      <c r="C141" t="s">
        <v>185</v>
      </c>
      <c r="D141" t="s">
        <v>178</v>
      </c>
      <c r="E141" s="35">
        <f>7+7</f>
        <v>14</v>
      </c>
      <c r="F141" s="52"/>
      <c r="G141" s="52"/>
      <c r="H141" s="6">
        <f>E141+Tableau1[[#This Row],[Entrées]]-Tableau1[[#This Row],[Sorties]]</f>
        <v>14</v>
      </c>
    </row>
    <row r="142" spans="1:8" x14ac:dyDescent="0.3">
      <c r="A142" s="51" t="str">
        <f>Tableau1[[#This Row],[Code Barre]]&amp;Tableau1[[#This Row],[BOX]]&amp;Tableau1[[#This Row],[Compartiment]]</f>
        <v>40 28 871 0507Box 6Comp 3</v>
      </c>
      <c r="B142" s="33" t="s">
        <v>125</v>
      </c>
      <c r="C142" t="s">
        <v>185</v>
      </c>
      <c r="D142" t="s">
        <v>178</v>
      </c>
      <c r="E142" s="35">
        <f>7+7</f>
        <v>14</v>
      </c>
      <c r="F142" s="52"/>
      <c r="G142" s="52"/>
      <c r="H142" s="6">
        <f>E142+Tableau1[[#This Row],[Entrées]]-Tableau1[[#This Row],[Sorties]]</f>
        <v>14</v>
      </c>
    </row>
    <row r="143" spans="1:8" x14ac:dyDescent="0.3">
      <c r="A143" s="51" t="str">
        <f>Tableau1[[#This Row],[Code Barre]]&amp;Tableau1[[#This Row],[BOX]]&amp;Tableau1[[#This Row],[Compartiment]]</f>
        <v>40 28 877 0032Box 6Comp 3</v>
      </c>
      <c r="B143" s="33" t="s">
        <v>131</v>
      </c>
      <c r="C143" t="s">
        <v>185</v>
      </c>
      <c r="D143" t="s">
        <v>178</v>
      </c>
      <c r="E143" s="35">
        <v>1</v>
      </c>
      <c r="F143" s="52"/>
      <c r="G143" s="52"/>
      <c r="H143" s="6">
        <f>E143+Tableau1[[#This Row],[Entrées]]-Tableau1[[#This Row],[Sorties]]</f>
        <v>1</v>
      </c>
    </row>
    <row r="144" spans="1:8" x14ac:dyDescent="0.3">
      <c r="A144" s="51" t="str">
        <f>Tableau1[[#This Row],[Code Barre]]&amp;Tableau1[[#This Row],[BOX]]&amp;Tableau1[[#This Row],[Compartiment]]</f>
        <v>40 28 877 0033Box 6Comp 3</v>
      </c>
      <c r="B144" s="33" t="s">
        <v>130</v>
      </c>
      <c r="C144" t="s">
        <v>185</v>
      </c>
      <c r="D144" t="s">
        <v>178</v>
      </c>
      <c r="E144" s="35">
        <v>7</v>
      </c>
      <c r="F144" s="52"/>
      <c r="G144" s="52"/>
      <c r="H144" s="6">
        <f>E144+Tableau1[[#This Row],[Entrées]]-Tableau1[[#This Row],[Sorties]]</f>
        <v>7</v>
      </c>
    </row>
    <row r="145" spans="1:8" x14ac:dyDescent="0.3">
      <c r="A145" s="51" t="str">
        <f>Tableau1[[#This Row],[Code Barre]]&amp;Tableau1[[#This Row],[BOX]]&amp;Tableau1[[#This Row],[Compartiment]]</f>
        <v>40 28 959 0633Box 6Comp 3</v>
      </c>
      <c r="B145" s="33" t="s">
        <v>124</v>
      </c>
      <c r="C145" t="s">
        <v>185</v>
      </c>
      <c r="D145" t="s">
        <v>178</v>
      </c>
      <c r="E145" s="35">
        <v>8</v>
      </c>
      <c r="F145" s="52"/>
      <c r="G145" s="52"/>
      <c r="H145" s="6">
        <f>E145+Tableau1[[#This Row],[Entrées]]-Tableau1[[#This Row],[Sorties]]</f>
        <v>8</v>
      </c>
    </row>
    <row r="146" spans="1:8" x14ac:dyDescent="0.3">
      <c r="A146" s="51" t="str">
        <f>Tableau1[[#This Row],[Code Barre]]&amp;Tableau1[[#This Row],[BOX]]&amp;Tableau1[[#This Row],[Compartiment]]</f>
        <v>40 28 959 0698Box 6Comp 3</v>
      </c>
      <c r="B146" s="33" t="s">
        <v>129</v>
      </c>
      <c r="C146" t="s">
        <v>185</v>
      </c>
      <c r="D146" t="s">
        <v>178</v>
      </c>
      <c r="E146" s="35">
        <v>10</v>
      </c>
      <c r="F146" s="52"/>
      <c r="G146" s="52"/>
      <c r="H146" s="6">
        <f>E146+Tableau1[[#This Row],[Entrées]]-Tableau1[[#This Row],[Sorties]]</f>
        <v>10</v>
      </c>
    </row>
    <row r="147" spans="1:8" x14ac:dyDescent="0.3">
      <c r="A147" s="51" t="str">
        <f>Tableau1[[#This Row],[Code Barre]]&amp;Tableau1[[#This Row],[BOX]]&amp;Tableau1[[#This Row],[Compartiment]]</f>
        <v>40 28 959 0726Box 6Comp 3</v>
      </c>
      <c r="B147" s="33" t="s">
        <v>132</v>
      </c>
      <c r="C147" t="s">
        <v>185</v>
      </c>
      <c r="D147" t="s">
        <v>178</v>
      </c>
      <c r="E147" s="35">
        <v>9</v>
      </c>
      <c r="F147" s="52"/>
      <c r="G147" s="52"/>
      <c r="H147" s="6">
        <f>E147+Tableau1[[#This Row],[Entrées]]-Tableau1[[#This Row],[Sorties]]</f>
        <v>9</v>
      </c>
    </row>
    <row r="148" spans="1:8" x14ac:dyDescent="0.3">
      <c r="A148" s="51" t="str">
        <f>Tableau1[[#This Row],[Code Barre]]&amp;Tableau1[[#This Row],[BOX]]&amp;Tableau1[[#This Row],[Compartiment]]</f>
        <v>40 28 150 0426Box 6Comp 4</v>
      </c>
      <c r="B148" s="33" t="s">
        <v>140</v>
      </c>
      <c r="C148" t="s">
        <v>185</v>
      </c>
      <c r="D148" t="s">
        <v>179</v>
      </c>
      <c r="E148" s="35">
        <v>8</v>
      </c>
      <c r="F148" s="52"/>
      <c r="G148" s="52"/>
      <c r="H148" s="6">
        <f>E148+Tableau1[[#This Row],[Entrées]]-Tableau1[[#This Row],[Sorties]]</f>
        <v>8</v>
      </c>
    </row>
    <row r="149" spans="1:8" x14ac:dyDescent="0.3">
      <c r="A149" s="51" t="str">
        <f>Tableau1[[#This Row],[Code Barre]]&amp;Tableau1[[#This Row],[BOX]]&amp;Tableau1[[#This Row],[Compartiment]]</f>
        <v>40 28 846 0108Box 6Comp 4</v>
      </c>
      <c r="B149" s="33" t="s">
        <v>142</v>
      </c>
      <c r="C149" t="s">
        <v>185</v>
      </c>
      <c r="D149" t="s">
        <v>179</v>
      </c>
      <c r="E149" s="35">
        <v>16</v>
      </c>
      <c r="F149" s="52"/>
      <c r="G149" s="52"/>
      <c r="H149" s="6">
        <f>E149+Tableau1[[#This Row],[Entrées]]-Tableau1[[#This Row],[Sorties]]</f>
        <v>16</v>
      </c>
    </row>
    <row r="150" spans="1:8" x14ac:dyDescent="0.3">
      <c r="A150" s="51" t="str">
        <f>Tableau1[[#This Row],[Code Barre]]&amp;Tableau1[[#This Row],[BOX]]&amp;Tableau1[[#This Row],[Compartiment]]</f>
        <v>40 28 848 0090Box 6Comp 4</v>
      </c>
      <c r="B150" s="33" t="s">
        <v>136</v>
      </c>
      <c r="C150" t="s">
        <v>185</v>
      </c>
      <c r="D150" t="s">
        <v>179</v>
      </c>
      <c r="E150" s="35">
        <v>1</v>
      </c>
      <c r="F150" s="52"/>
      <c r="G150" s="52"/>
      <c r="H150" s="6">
        <f>E150+Tableau1[[#This Row],[Entrées]]-Tableau1[[#This Row],[Sorties]]</f>
        <v>1</v>
      </c>
    </row>
    <row r="151" spans="1:8" x14ac:dyDescent="0.3">
      <c r="A151" s="33" t="str">
        <f>Tableau1[[#This Row],[Code Barre]]&amp;Tableau1[[#This Row],[BOX]]&amp;Tableau1[[#This Row],[Compartiment]]</f>
        <v>40 28 849 0355Box 6Comp 4</v>
      </c>
      <c r="B151" s="33" t="s">
        <v>143</v>
      </c>
      <c r="C151" t="s">
        <v>185</v>
      </c>
      <c r="D151" t="s">
        <v>179</v>
      </c>
      <c r="E151" s="35">
        <v>14</v>
      </c>
      <c r="F151" s="52"/>
      <c r="G151" s="52"/>
      <c r="H151" s="6">
        <f>E151+Tableau1[[#This Row],[Entrées]]-Tableau1[[#This Row],[Sorties]]</f>
        <v>14</v>
      </c>
    </row>
    <row r="152" spans="1:8" x14ac:dyDescent="0.3">
      <c r="A152" s="33" t="str">
        <f>Tableau1[[#This Row],[Code Barre]]&amp;Tableau1[[#This Row],[BOX]]&amp;Tableau1[[#This Row],[Compartiment]]</f>
        <v>40 28 849 0373Box 6Comp 4</v>
      </c>
      <c r="B152" s="33" t="s">
        <v>139</v>
      </c>
      <c r="C152" t="s">
        <v>185</v>
      </c>
      <c r="D152" t="s">
        <v>179</v>
      </c>
      <c r="E152" s="35">
        <v>9</v>
      </c>
      <c r="F152" s="52"/>
      <c r="G152" s="52"/>
      <c r="H152" s="6">
        <f>E152+Tableau1[[#This Row],[Entrées]]-Tableau1[[#This Row],[Sorties]]</f>
        <v>9</v>
      </c>
    </row>
    <row r="153" spans="1:8" x14ac:dyDescent="0.3">
      <c r="A153" s="33" t="str">
        <f>Tableau1[[#This Row],[Code Barre]]&amp;Tableau1[[#This Row],[BOX]]&amp;Tableau1[[#This Row],[Compartiment]]</f>
        <v>40 28 849 0373Box 6Comp 4</v>
      </c>
      <c r="B153" s="33" t="s">
        <v>139</v>
      </c>
      <c r="C153" t="s">
        <v>185</v>
      </c>
      <c r="D153" t="s">
        <v>179</v>
      </c>
      <c r="E153" s="35">
        <v>2</v>
      </c>
      <c r="F153" s="52"/>
      <c r="G153" s="52"/>
      <c r="H153" s="6">
        <f>E153+Tableau1[[#This Row],[Entrées]]-Tableau1[[#This Row],[Sorties]]</f>
        <v>2</v>
      </c>
    </row>
    <row r="154" spans="1:8" x14ac:dyDescent="0.3">
      <c r="A154" s="33" t="str">
        <f>Tableau1[[#This Row],[Code Barre]]&amp;Tableau1[[#This Row],[BOX]]&amp;Tableau1[[#This Row],[Compartiment]]</f>
        <v>40 28 849 0375Box 6Comp 4</v>
      </c>
      <c r="B154" s="33" t="s">
        <v>135</v>
      </c>
      <c r="C154" t="s">
        <v>185</v>
      </c>
      <c r="D154" t="s">
        <v>179</v>
      </c>
      <c r="E154" s="35">
        <v>7</v>
      </c>
      <c r="F154" s="52"/>
      <c r="G154" s="52"/>
      <c r="H154" s="6">
        <f>E154+Tableau1[[#This Row],[Entrées]]-Tableau1[[#This Row],[Sorties]]</f>
        <v>7</v>
      </c>
    </row>
    <row r="155" spans="1:8" x14ac:dyDescent="0.3">
      <c r="A155" s="33" t="str">
        <f>Tableau1[[#This Row],[Code Barre]]&amp;Tableau1[[#This Row],[BOX]]&amp;Tableau1[[#This Row],[Compartiment]]</f>
        <v>40 28 857 0312Box 6Comp 4</v>
      </c>
      <c r="B155" s="33" t="s">
        <v>148</v>
      </c>
      <c r="C155" t="s">
        <v>185</v>
      </c>
      <c r="D155" t="s">
        <v>179</v>
      </c>
      <c r="E155" s="35">
        <v>1</v>
      </c>
      <c r="F155" s="52"/>
      <c r="G155" s="52"/>
      <c r="H155" s="6">
        <f>E155+Tableau1[[#This Row],[Entrées]]-Tableau1[[#This Row],[Sorties]]</f>
        <v>1</v>
      </c>
    </row>
    <row r="156" spans="1:8" x14ac:dyDescent="0.3">
      <c r="A156" s="33" t="str">
        <f>Tableau1[[#This Row],[Code Barre]]&amp;Tableau1[[#This Row],[BOX]]&amp;Tableau1[[#This Row],[Compartiment]]</f>
        <v>40 28 857 0313Box 6Comp 4</v>
      </c>
      <c r="B156" s="33" t="s">
        <v>147</v>
      </c>
      <c r="C156" t="s">
        <v>185</v>
      </c>
      <c r="D156" t="s">
        <v>179</v>
      </c>
      <c r="E156" s="35">
        <v>3</v>
      </c>
      <c r="F156" s="52"/>
      <c r="G156" s="52"/>
      <c r="H156" s="6">
        <f>E156+Tableau1[[#This Row],[Entrées]]-Tableau1[[#This Row],[Sorties]]</f>
        <v>3</v>
      </c>
    </row>
    <row r="157" spans="1:8" x14ac:dyDescent="0.3">
      <c r="A157" s="33" t="str">
        <f>Tableau1[[#This Row],[Code Barre]]&amp;Tableau1[[#This Row],[BOX]]&amp;Tableau1[[#This Row],[Compartiment]]</f>
        <v>40 28 857 0427Box 6Comp 4</v>
      </c>
      <c r="B157" s="33" t="s">
        <v>134</v>
      </c>
      <c r="C157" t="s">
        <v>185</v>
      </c>
      <c r="D157" t="s">
        <v>179</v>
      </c>
      <c r="E157" s="35">
        <f>8+8</f>
        <v>16</v>
      </c>
      <c r="F157" s="52"/>
      <c r="G157" s="52"/>
      <c r="H157" s="6">
        <f>E157+Tableau1[[#This Row],[Entrées]]-Tableau1[[#This Row],[Sorties]]</f>
        <v>16</v>
      </c>
    </row>
    <row r="158" spans="1:8" x14ac:dyDescent="0.3">
      <c r="A158" s="33" t="str">
        <f>Tableau1[[#This Row],[Code Barre]]&amp;Tableau1[[#This Row],[BOX]]&amp;Tableau1[[#This Row],[Compartiment]]</f>
        <v>40 28 857 0444Box 6Comp 4</v>
      </c>
      <c r="B158" s="33" t="s">
        <v>133</v>
      </c>
      <c r="C158" t="s">
        <v>185</v>
      </c>
      <c r="D158" t="s">
        <v>179</v>
      </c>
      <c r="E158" s="35">
        <f>7+7+7</f>
        <v>21</v>
      </c>
      <c r="F158" s="52"/>
      <c r="G158" s="52"/>
      <c r="H158" s="6">
        <f>E158+Tableau1[[#This Row],[Entrées]]-Tableau1[[#This Row],[Sorties]]</f>
        <v>21</v>
      </c>
    </row>
    <row r="159" spans="1:8" x14ac:dyDescent="0.3">
      <c r="A159" s="33" t="str">
        <f>Tableau1[[#This Row],[Code Barre]]&amp;Tableau1[[#This Row],[BOX]]&amp;Tableau1[[#This Row],[Compartiment]]</f>
        <v>40 28 954 1323Box 6Comp 4</v>
      </c>
      <c r="B159" s="33" t="s">
        <v>149</v>
      </c>
      <c r="C159" t="s">
        <v>185</v>
      </c>
      <c r="D159" t="s">
        <v>179</v>
      </c>
      <c r="E159" s="35">
        <v>1</v>
      </c>
      <c r="F159" s="52"/>
      <c r="G159" s="52"/>
      <c r="H159" s="6">
        <f>E159+Tableau1[[#This Row],[Entrées]]-Tableau1[[#This Row],[Sorties]]</f>
        <v>1</v>
      </c>
    </row>
    <row r="160" spans="1:8" x14ac:dyDescent="0.3">
      <c r="A160" s="33" t="str">
        <f>Tableau1[[#This Row],[Code Barre]]&amp;Tableau1[[#This Row],[BOX]]&amp;Tableau1[[#This Row],[Compartiment]]</f>
        <v>40 28 954 3222Box 6Comp 4</v>
      </c>
      <c r="B160" s="33" t="s">
        <v>141</v>
      </c>
      <c r="C160" t="s">
        <v>185</v>
      </c>
      <c r="D160" t="s">
        <v>179</v>
      </c>
      <c r="E160" s="35">
        <v>7</v>
      </c>
      <c r="F160" s="52"/>
      <c r="G160" s="52"/>
      <c r="H160" s="6">
        <f>E160+Tableau1[[#This Row],[Entrées]]-Tableau1[[#This Row],[Sorties]]</f>
        <v>7</v>
      </c>
    </row>
    <row r="161" spans="1:8" x14ac:dyDescent="0.3">
      <c r="A161" s="33" t="str">
        <f>Tableau1[[#This Row],[Code Barre]]&amp;Tableau1[[#This Row],[BOX]]&amp;Tableau1[[#This Row],[Compartiment]]</f>
        <v>40 28 958 0623Box 6Comp 4</v>
      </c>
      <c r="B161" s="33" t="s">
        <v>150</v>
      </c>
      <c r="C161" t="s">
        <v>185</v>
      </c>
      <c r="D161" t="s">
        <v>179</v>
      </c>
      <c r="E161" s="35">
        <v>1</v>
      </c>
      <c r="F161" s="52"/>
      <c r="G161" s="52"/>
      <c r="H161" s="6">
        <f>E161+Tableau1[[#This Row],[Entrées]]-Tableau1[[#This Row],[Sorties]]</f>
        <v>1</v>
      </c>
    </row>
    <row r="162" spans="1:8" x14ac:dyDescent="0.3">
      <c r="A162" s="33" t="str">
        <f>Tableau1[[#This Row],[Code Barre]]&amp;Tableau1[[#This Row],[BOX]]&amp;Tableau1[[#This Row],[Compartiment]]</f>
        <v>40 28 959 0632Box 6Comp 4</v>
      </c>
      <c r="B162" s="33" t="s">
        <v>137</v>
      </c>
      <c r="C162" t="s">
        <v>185</v>
      </c>
      <c r="D162" t="s">
        <v>179</v>
      </c>
      <c r="E162" s="35">
        <f>8+8+8</f>
        <v>24</v>
      </c>
      <c r="F162" s="52"/>
      <c r="G162" s="52"/>
      <c r="H162" s="6">
        <f>E162+Tableau1[[#This Row],[Entrées]]-Tableau1[[#This Row],[Sorties]]</f>
        <v>24</v>
      </c>
    </row>
    <row r="163" spans="1:8" x14ac:dyDescent="0.3">
      <c r="A163" s="33" t="str">
        <f>Tableau1[[#This Row],[Code Barre]]&amp;Tableau1[[#This Row],[BOX]]&amp;Tableau1[[#This Row],[Compartiment]]</f>
        <v>40 28 959 0699Box 6Comp 4</v>
      </c>
      <c r="B163" s="33" t="s">
        <v>138</v>
      </c>
      <c r="C163" t="s">
        <v>185</v>
      </c>
      <c r="D163" t="s">
        <v>179</v>
      </c>
      <c r="E163" s="35">
        <v>20</v>
      </c>
      <c r="F163" s="52"/>
      <c r="G163" s="52"/>
      <c r="H163" s="6">
        <f>E163+Tableau1[[#This Row],[Entrées]]-Tableau1[[#This Row],[Sorties]]</f>
        <v>20</v>
      </c>
    </row>
    <row r="164" spans="1:8" x14ac:dyDescent="0.3">
      <c r="A164" s="33" t="str">
        <f>Tableau1[[#This Row],[Code Barre]]&amp;Tableau1[[#This Row],[BOX]]&amp;Tableau1[[#This Row],[Compartiment]]</f>
        <v>40 28 849 0393Box 7Comp 1</v>
      </c>
      <c r="B164" s="33" t="s">
        <v>229</v>
      </c>
      <c r="C164" s="49" t="s">
        <v>186</v>
      </c>
      <c r="D164" s="49" t="s">
        <v>176</v>
      </c>
      <c r="E164" s="50">
        <v>8</v>
      </c>
      <c r="F164" s="53"/>
      <c r="G164" s="53"/>
      <c r="H164" s="55">
        <f>E164+Tableau1[[#This Row],[Entrées]]-Tableau1[[#This Row],[Sorties]]</f>
        <v>8</v>
      </c>
    </row>
    <row r="165" spans="1:8" x14ac:dyDescent="0.3">
      <c r="A165" s="33" t="str">
        <f>Tableau1[[#This Row],[Code Barre]]&amp;Tableau1[[#This Row],[BOX]]&amp;Tableau1[[#This Row],[Compartiment]]</f>
        <v>40 28 954 1577Box 7Comp 1</v>
      </c>
      <c r="B165" s="33" t="s">
        <v>236</v>
      </c>
      <c r="C165" s="49" t="s">
        <v>186</v>
      </c>
      <c r="D165" s="49" t="s">
        <v>176</v>
      </c>
      <c r="E165" s="50">
        <v>7</v>
      </c>
      <c r="F165" s="53"/>
      <c r="G165" s="53"/>
      <c r="H165" s="55">
        <f>E165+Tableau1[[#This Row],[Entrées]]-Tableau1[[#This Row],[Sorties]]</f>
        <v>7</v>
      </c>
    </row>
    <row r="166" spans="1:8" x14ac:dyDescent="0.3">
      <c r="A166" s="33" t="str">
        <f>Tableau1[[#This Row],[Code Barre]]&amp;Tableau1[[#This Row],[BOX]]&amp;Tableau1[[#This Row],[Compartiment]]</f>
        <v>40 28 954 2071Box 7Comp 1</v>
      </c>
      <c r="B166" s="33" t="s">
        <v>230</v>
      </c>
      <c r="C166" s="49" t="s">
        <v>186</v>
      </c>
      <c r="D166" s="49" t="s">
        <v>176</v>
      </c>
      <c r="E166" s="50">
        <v>30</v>
      </c>
      <c r="F166" s="53"/>
      <c r="G166" s="53"/>
      <c r="H166" s="55">
        <f>E166+Tableau1[[#This Row],[Entrées]]-Tableau1[[#This Row],[Sorties]]</f>
        <v>30</v>
      </c>
    </row>
    <row r="167" spans="1:8" x14ac:dyDescent="0.3">
      <c r="A167" s="33" t="str">
        <f>Tableau1[[#This Row],[Code Barre]]&amp;Tableau1[[#This Row],[BOX]]&amp;Tableau1[[#This Row],[Compartiment]]</f>
        <v>40 28 954 3210Box 7Comp 1</v>
      </c>
      <c r="B167" s="33" t="s">
        <v>231</v>
      </c>
      <c r="C167" s="49" t="s">
        <v>186</v>
      </c>
      <c r="D167" s="49" t="s">
        <v>176</v>
      </c>
      <c r="E167" s="50">
        <v>7</v>
      </c>
      <c r="F167" s="53"/>
      <c r="G167" s="53"/>
      <c r="H167" s="55">
        <f>E167+Tableau1[[#This Row],[Entrées]]-Tableau1[[#This Row],[Sorties]]</f>
        <v>7</v>
      </c>
    </row>
    <row r="168" spans="1:8" x14ac:dyDescent="0.3">
      <c r="A168" s="33" t="str">
        <f>Tableau1[[#This Row],[Code Barre]]&amp;Tableau1[[#This Row],[BOX]]&amp;Tableau1[[#This Row],[Compartiment]]</f>
        <v>40 28 954 3239Box 7Comp 1</v>
      </c>
      <c r="B168" s="33" t="s">
        <v>235</v>
      </c>
      <c r="C168" s="49" t="s">
        <v>186</v>
      </c>
      <c r="D168" s="49" t="s">
        <v>176</v>
      </c>
      <c r="E168" s="50">
        <v>7</v>
      </c>
      <c r="F168" s="53"/>
      <c r="G168" s="53"/>
      <c r="H168" s="55">
        <f>E168+Tableau1[[#This Row],[Entrées]]-Tableau1[[#This Row],[Sorties]]</f>
        <v>7</v>
      </c>
    </row>
    <row r="169" spans="1:8" x14ac:dyDescent="0.3">
      <c r="A169" s="33" t="str">
        <f>Tableau1[[#This Row],[Code Barre]]&amp;Tableau1[[#This Row],[BOX]]&amp;Tableau1[[#This Row],[Compartiment]]</f>
        <v>40 28 954 3253Box 7Comp 1</v>
      </c>
      <c r="B169" s="33" t="s">
        <v>234</v>
      </c>
      <c r="C169" s="49" t="s">
        <v>186</v>
      </c>
      <c r="D169" s="49" t="s">
        <v>176</v>
      </c>
      <c r="E169" s="50">
        <v>14</v>
      </c>
      <c r="F169" s="53"/>
      <c r="G169" s="53"/>
      <c r="H169" s="55">
        <f>E169+Tableau1[[#This Row],[Entrées]]-Tableau1[[#This Row],[Sorties]]</f>
        <v>14</v>
      </c>
    </row>
    <row r="170" spans="1:8" x14ac:dyDescent="0.3">
      <c r="A170" s="33" t="str">
        <f>Tableau1[[#This Row],[Code Barre]]&amp;Tableau1[[#This Row],[BOX]]&amp;Tableau1[[#This Row],[Compartiment]]</f>
        <v>40 28 954 3330Box 7Comp 1</v>
      </c>
      <c r="B170" s="33" t="s">
        <v>232</v>
      </c>
      <c r="C170" s="49" t="s">
        <v>186</v>
      </c>
      <c r="D170" s="49" t="s">
        <v>176</v>
      </c>
      <c r="E170" s="50">
        <v>9</v>
      </c>
      <c r="F170" s="53"/>
      <c r="G170" s="53"/>
      <c r="H170" s="55">
        <f>E170+Tableau1[[#This Row],[Entrées]]-Tableau1[[#This Row],[Sorties]]</f>
        <v>9</v>
      </c>
    </row>
    <row r="171" spans="1:8" x14ac:dyDescent="0.3">
      <c r="A171" s="33" t="str">
        <f>Tableau1[[#This Row],[Code Barre]]&amp;Tableau1[[#This Row],[BOX]]&amp;Tableau1[[#This Row],[Compartiment]]</f>
        <v>40 28 954 3413Box 7Comp 1</v>
      </c>
      <c r="B171" s="33" t="s">
        <v>233</v>
      </c>
      <c r="C171" s="49" t="s">
        <v>186</v>
      </c>
      <c r="D171" s="49" t="s">
        <v>176</v>
      </c>
      <c r="E171" s="50">
        <v>10</v>
      </c>
      <c r="F171" s="53"/>
      <c r="G171" s="53"/>
      <c r="H171" s="55">
        <f>E171+Tableau1[[#This Row],[Entrées]]-Tableau1[[#This Row],[Sorties]]</f>
        <v>10</v>
      </c>
    </row>
    <row r="172" spans="1:8" x14ac:dyDescent="0.3">
      <c r="A172" s="33" t="str">
        <f>Tableau1[[#This Row],[Code Barre]]&amp;Tableau1[[#This Row],[BOX]]&amp;Tableau1[[#This Row],[Compartiment]]</f>
        <v>40 28 959 0601Box 7Comp 1</v>
      </c>
      <c r="B172" s="33" t="s">
        <v>237</v>
      </c>
      <c r="C172" s="49" t="s">
        <v>186</v>
      </c>
      <c r="D172" s="49" t="s">
        <v>176</v>
      </c>
      <c r="E172" s="50">
        <v>6</v>
      </c>
      <c r="F172" s="53"/>
      <c r="G172" s="53"/>
      <c r="H172" s="55">
        <f>E172+Tableau1[[#This Row],[Entrées]]-Tableau1[[#This Row],[Sorties]]</f>
        <v>6</v>
      </c>
    </row>
    <row r="173" spans="1:8" x14ac:dyDescent="0.3">
      <c r="A173" s="33" t="str">
        <f>Tableau1[[#This Row],[Code Barre]]&amp;Tableau1[[#This Row],[BOX]]&amp;Tableau1[[#This Row],[Compartiment]]</f>
        <v>40 28 013 0002Box 7Comp 2</v>
      </c>
      <c r="B173" s="33" t="s">
        <v>244</v>
      </c>
      <c r="C173" s="49" t="s">
        <v>186</v>
      </c>
      <c r="D173" s="49" t="s">
        <v>177</v>
      </c>
      <c r="E173" s="50">
        <v>1</v>
      </c>
      <c r="F173" s="53"/>
      <c r="G173" s="53"/>
      <c r="H173" s="55">
        <f>E173+Tableau1[[#This Row],[Entrées]]-Tableau1[[#This Row],[Sorties]]</f>
        <v>1</v>
      </c>
    </row>
    <row r="174" spans="1:8" x14ac:dyDescent="0.3">
      <c r="A174" s="33" t="str">
        <f>Tableau1[[#This Row],[Code Barre]]&amp;Tableau1[[#This Row],[BOX]]&amp;Tableau1[[#This Row],[Compartiment]]</f>
        <v>40 28 857 0426Box 7Comp 2</v>
      </c>
      <c r="B174" s="33" t="s">
        <v>247</v>
      </c>
      <c r="C174" s="49" t="s">
        <v>186</v>
      </c>
      <c r="D174" s="49" t="s">
        <v>177</v>
      </c>
      <c r="E174" s="50">
        <v>16</v>
      </c>
      <c r="F174" s="53"/>
      <c r="G174" s="53"/>
      <c r="H174" s="55">
        <f>E174+Tableau1[[#This Row],[Entrées]]-Tableau1[[#This Row],[Sorties]]</f>
        <v>16</v>
      </c>
    </row>
    <row r="175" spans="1:8" x14ac:dyDescent="0.3">
      <c r="A175" s="33" t="str">
        <f>Tableau1[[#This Row],[Code Barre]]&amp;Tableau1[[#This Row],[BOX]]&amp;Tableau1[[#This Row],[Compartiment]]</f>
        <v>40 28 954 1862Box 7Comp 2</v>
      </c>
      <c r="B175" s="33" t="s">
        <v>242</v>
      </c>
      <c r="C175" s="49" t="s">
        <v>186</v>
      </c>
      <c r="D175" s="49" t="s">
        <v>177</v>
      </c>
      <c r="E175" s="50">
        <v>3</v>
      </c>
      <c r="F175" s="53"/>
      <c r="G175" s="53"/>
      <c r="H175" s="55">
        <f>E175+Tableau1[[#This Row],[Entrées]]-Tableau1[[#This Row],[Sorties]]</f>
        <v>3</v>
      </c>
    </row>
    <row r="176" spans="1:8" x14ac:dyDescent="0.3">
      <c r="A176" s="33" t="str">
        <f>Tableau1[[#This Row],[Code Barre]]&amp;Tableau1[[#This Row],[BOX]]&amp;Tableau1[[#This Row],[Compartiment]]</f>
        <v>40 28 954 2143Box 7Comp 2</v>
      </c>
      <c r="B176" s="33" t="s">
        <v>252</v>
      </c>
      <c r="C176" s="49" t="s">
        <v>186</v>
      </c>
      <c r="D176" s="49" t="s">
        <v>177</v>
      </c>
      <c r="E176" s="50">
        <v>16</v>
      </c>
      <c r="F176" s="53"/>
      <c r="G176" s="53"/>
      <c r="H176" s="55">
        <f>E176+Tableau1[[#This Row],[Entrées]]-Tableau1[[#This Row],[Sorties]]</f>
        <v>16</v>
      </c>
    </row>
    <row r="177" spans="1:8" x14ac:dyDescent="0.3">
      <c r="A177" s="33" t="str">
        <f>Tableau1[[#This Row],[Code Barre]]&amp;Tableau1[[#This Row],[BOX]]&amp;Tableau1[[#This Row],[Compartiment]]</f>
        <v>40 28 954 2231Box 7Comp 2</v>
      </c>
      <c r="B177" s="33" t="s">
        <v>238</v>
      </c>
      <c r="C177" s="49" t="s">
        <v>186</v>
      </c>
      <c r="D177" s="49" t="s">
        <v>177</v>
      </c>
      <c r="E177" s="50">
        <v>20</v>
      </c>
      <c r="F177" s="53"/>
      <c r="G177" s="53"/>
      <c r="H177" s="55">
        <f>E177+Tableau1[[#This Row],[Entrées]]-Tableau1[[#This Row],[Sorties]]</f>
        <v>20</v>
      </c>
    </row>
    <row r="178" spans="1:8" x14ac:dyDescent="0.3">
      <c r="A178" s="33" t="str">
        <f>Tableau1[[#This Row],[Code Barre]]&amp;Tableau1[[#This Row],[BOX]]&amp;Tableau1[[#This Row],[Compartiment]]</f>
        <v>40 28 954 3153Box 7Comp 2</v>
      </c>
      <c r="B178" s="33" t="s">
        <v>253</v>
      </c>
      <c r="C178" s="49" t="s">
        <v>186</v>
      </c>
      <c r="D178" s="49" t="s">
        <v>177</v>
      </c>
      <c r="E178" s="50">
        <v>20</v>
      </c>
      <c r="F178" s="53"/>
      <c r="G178" s="53"/>
      <c r="H178" s="55">
        <f>E178+Tableau1[[#This Row],[Entrées]]-Tableau1[[#This Row],[Sorties]]</f>
        <v>20</v>
      </c>
    </row>
    <row r="179" spans="1:8" x14ac:dyDescent="0.3">
      <c r="A179" s="33" t="str">
        <f>Tableau1[[#This Row],[Code Barre]]&amp;Tableau1[[#This Row],[BOX]]&amp;Tableau1[[#This Row],[Compartiment]]</f>
        <v>40 28 954 3185Box 7Comp 2</v>
      </c>
      <c r="B179" s="33" t="s">
        <v>249</v>
      </c>
      <c r="C179" s="49" t="s">
        <v>186</v>
      </c>
      <c r="D179" s="49" t="s">
        <v>177</v>
      </c>
      <c r="E179" s="50">
        <v>14</v>
      </c>
      <c r="F179" s="53"/>
      <c r="G179" s="53"/>
      <c r="H179" s="55">
        <f>E179+Tableau1[[#This Row],[Entrées]]-Tableau1[[#This Row],[Sorties]]</f>
        <v>14</v>
      </c>
    </row>
    <row r="180" spans="1:8" x14ac:dyDescent="0.3">
      <c r="A180" s="33" t="str">
        <f>Tableau1[[#This Row],[Code Barre]]&amp;Tableau1[[#This Row],[BOX]]&amp;Tableau1[[#This Row],[Compartiment]]</f>
        <v>40 28 954 3191Box 7Comp 2</v>
      </c>
      <c r="B180" s="33" t="s">
        <v>239</v>
      </c>
      <c r="C180" s="49" t="s">
        <v>186</v>
      </c>
      <c r="D180" s="49" t="s">
        <v>177</v>
      </c>
      <c r="E180" s="50">
        <v>17</v>
      </c>
      <c r="F180" s="53"/>
      <c r="G180" s="53"/>
      <c r="H180" s="55">
        <f>E180+Tableau1[[#This Row],[Entrées]]-Tableau1[[#This Row],[Sorties]]</f>
        <v>17</v>
      </c>
    </row>
    <row r="181" spans="1:8" x14ac:dyDescent="0.3">
      <c r="A181" s="33" t="str">
        <f>Tableau1[[#This Row],[Code Barre]]&amp;Tableau1[[#This Row],[BOX]]&amp;Tableau1[[#This Row],[Compartiment]]</f>
        <v>40 28 954 3200Box 7Comp 2</v>
      </c>
      <c r="B181" s="33" t="s">
        <v>248</v>
      </c>
      <c r="C181" s="49" t="s">
        <v>186</v>
      </c>
      <c r="D181" s="49" t="s">
        <v>177</v>
      </c>
      <c r="E181" s="50">
        <v>9</v>
      </c>
      <c r="F181" s="53"/>
      <c r="G181" s="53"/>
      <c r="H181" s="55">
        <f>E181+Tableau1[[#This Row],[Entrées]]-Tableau1[[#This Row],[Sorties]]</f>
        <v>9</v>
      </c>
    </row>
    <row r="182" spans="1:8" x14ac:dyDescent="0.3">
      <c r="A182" s="33" t="str">
        <f>Tableau1[[#This Row],[Code Barre]]&amp;Tableau1[[#This Row],[BOX]]&amp;Tableau1[[#This Row],[Compartiment]]</f>
        <v>40 28 954 3212Box 7Comp 2</v>
      </c>
      <c r="B182" s="33" t="s">
        <v>251</v>
      </c>
      <c r="C182" s="49" t="s">
        <v>186</v>
      </c>
      <c r="D182" s="49" t="s">
        <v>177</v>
      </c>
      <c r="E182" s="50">
        <v>20</v>
      </c>
      <c r="F182" s="53"/>
      <c r="G182" s="53"/>
      <c r="H182" s="55">
        <f>E182+Tableau1[[#This Row],[Entrées]]-Tableau1[[#This Row],[Sorties]]</f>
        <v>20</v>
      </c>
    </row>
    <row r="183" spans="1:8" x14ac:dyDescent="0.3">
      <c r="A183" s="33" t="str">
        <f>Tableau1[[#This Row],[Code Barre]]&amp;Tableau1[[#This Row],[BOX]]&amp;Tableau1[[#This Row],[Compartiment]]</f>
        <v>40 28 954 3242Box 7Comp 2</v>
      </c>
      <c r="B183" s="33" t="s">
        <v>246</v>
      </c>
      <c r="C183" s="49" t="s">
        <v>186</v>
      </c>
      <c r="D183" s="49" t="s">
        <v>177</v>
      </c>
      <c r="E183" s="50">
        <v>8</v>
      </c>
      <c r="F183" s="53"/>
      <c r="G183" s="53"/>
      <c r="H183" s="55">
        <f>E183+Tableau1[[#This Row],[Entrées]]-Tableau1[[#This Row],[Sorties]]</f>
        <v>8</v>
      </c>
    </row>
    <row r="184" spans="1:8" x14ac:dyDescent="0.3">
      <c r="A184" s="33" t="str">
        <f>Tableau1[[#This Row],[Code Barre]]&amp;Tableau1[[#This Row],[BOX]]&amp;Tableau1[[#This Row],[Compartiment]]</f>
        <v>40 28 954 3412Box 7Comp 2</v>
      </c>
      <c r="B184" s="33" t="s">
        <v>250</v>
      </c>
      <c r="C184" s="49" t="s">
        <v>186</v>
      </c>
      <c r="D184" s="49" t="s">
        <v>177</v>
      </c>
      <c r="E184" s="50">
        <v>10</v>
      </c>
      <c r="F184" s="53"/>
      <c r="G184" s="53"/>
      <c r="H184" s="55">
        <f>E184+Tableau1[[#This Row],[Entrées]]-Tableau1[[#This Row],[Sorties]]</f>
        <v>10</v>
      </c>
    </row>
    <row r="185" spans="1:8" x14ac:dyDescent="0.3">
      <c r="A185" s="33" t="str">
        <f>Tableau1[[#This Row],[Code Barre]]&amp;Tableau1[[#This Row],[BOX]]&amp;Tableau1[[#This Row],[Compartiment]]</f>
        <v>40 28 957 0382Box 7Comp 2</v>
      </c>
      <c r="B185" s="33" t="s">
        <v>243</v>
      </c>
      <c r="C185" s="49" t="s">
        <v>186</v>
      </c>
      <c r="D185" s="49" t="s">
        <v>177</v>
      </c>
      <c r="E185" s="50">
        <v>3</v>
      </c>
      <c r="F185" s="53"/>
      <c r="G185" s="53"/>
      <c r="H185" s="55">
        <f>E185+Tableau1[[#This Row],[Entrées]]-Tableau1[[#This Row],[Sorties]]</f>
        <v>3</v>
      </c>
    </row>
    <row r="186" spans="1:8" x14ac:dyDescent="0.3">
      <c r="A186" s="33" t="str">
        <f>Tableau1[[#This Row],[Code Barre]]&amp;Tableau1[[#This Row],[BOX]]&amp;Tableau1[[#This Row],[Compartiment]]</f>
        <v>40 28 957 0383Box 7Comp 2</v>
      </c>
      <c r="B186" s="33" t="s">
        <v>245</v>
      </c>
      <c r="C186" s="49" t="s">
        <v>186</v>
      </c>
      <c r="D186" s="49" t="s">
        <v>177</v>
      </c>
      <c r="E186" s="50">
        <v>1</v>
      </c>
      <c r="F186" s="53"/>
      <c r="G186" s="53"/>
      <c r="H186" s="55">
        <f>E186+Tableau1[[#This Row],[Entrées]]-Tableau1[[#This Row],[Sorties]]</f>
        <v>1</v>
      </c>
    </row>
    <row r="187" spans="1:8" x14ac:dyDescent="0.3">
      <c r="A187" s="33" t="str">
        <f>Tableau1[[#This Row],[Code Barre]]&amp;Tableau1[[#This Row],[BOX]]&amp;Tableau1[[#This Row],[Compartiment]]</f>
        <v>40 28 959 0274Box 7Comp 2</v>
      </c>
      <c r="B187" s="33" t="s">
        <v>241</v>
      </c>
      <c r="C187" s="49" t="s">
        <v>186</v>
      </c>
      <c r="D187" s="49" t="s">
        <v>177</v>
      </c>
      <c r="E187" s="50">
        <v>11</v>
      </c>
      <c r="F187" s="53"/>
      <c r="G187" s="53"/>
      <c r="H187" s="55">
        <f>E187+Tableau1[[#This Row],[Entrées]]-Tableau1[[#This Row],[Sorties]]</f>
        <v>11</v>
      </c>
    </row>
    <row r="188" spans="1:8" x14ac:dyDescent="0.3">
      <c r="A188" s="33" t="str">
        <f>Tableau1[[#This Row],[Code Barre]]&amp;Tableau1[[#This Row],[BOX]]&amp;Tableau1[[#This Row],[Compartiment]]</f>
        <v>40 28 959 0435Box 7Comp 2</v>
      </c>
      <c r="B188" s="33" t="s">
        <v>155</v>
      </c>
      <c r="C188" s="49" t="s">
        <v>186</v>
      </c>
      <c r="D188" s="49" t="s">
        <v>177</v>
      </c>
      <c r="E188" s="50">
        <v>1</v>
      </c>
      <c r="F188" s="53"/>
      <c r="G188" s="53"/>
      <c r="H188" s="55">
        <f>E188+Tableau1[[#This Row],[Entrées]]-Tableau1[[#This Row],[Sorties]]</f>
        <v>1</v>
      </c>
    </row>
    <row r="189" spans="1:8" x14ac:dyDescent="0.3">
      <c r="A189" s="33" t="str">
        <f>Tableau1[[#This Row],[Code Barre]]&amp;Tableau1[[#This Row],[BOX]]&amp;Tableau1[[#This Row],[Compartiment]]</f>
        <v>40 28 959 0436Box 7Comp 2</v>
      </c>
      <c r="B189" s="33" t="s">
        <v>240</v>
      </c>
      <c r="C189" s="49" t="s">
        <v>186</v>
      </c>
      <c r="D189" s="49" t="s">
        <v>177</v>
      </c>
      <c r="E189" s="50">
        <v>15</v>
      </c>
      <c r="F189" s="53"/>
      <c r="G189" s="53"/>
      <c r="H189" s="55">
        <f>E189+Tableau1[[#This Row],[Entrées]]-Tableau1[[#This Row],[Sorties]]</f>
        <v>15</v>
      </c>
    </row>
    <row r="190" spans="1:8" x14ac:dyDescent="0.3">
      <c r="A190" s="33" t="str">
        <f>Tableau1[[#This Row],[Code Barre]]&amp;Tableau1[[#This Row],[BOX]]&amp;Tableau1[[#This Row],[Compartiment]]</f>
        <v>40 28 959 0586Box 7Comp 2</v>
      </c>
      <c r="B190" s="33" t="s">
        <v>168</v>
      </c>
      <c r="C190" s="49" t="s">
        <v>186</v>
      </c>
      <c r="D190" s="49" t="s">
        <v>177</v>
      </c>
      <c r="E190" s="50">
        <v>10</v>
      </c>
      <c r="F190" s="53"/>
      <c r="G190" s="53"/>
      <c r="H190" s="55">
        <f>E190+Tableau1[[#This Row],[Entrées]]-Tableau1[[#This Row],[Sorties]]</f>
        <v>10</v>
      </c>
    </row>
    <row r="191" spans="1:8" x14ac:dyDescent="0.3">
      <c r="A191" s="33" t="str">
        <f>Tableau1[[#This Row],[Code Barre]]&amp;Tableau1[[#This Row],[BOX]]&amp;Tableau1[[#This Row],[Compartiment]]</f>
        <v>40 28 832 0146Box 7Comp 3</v>
      </c>
      <c r="B191" s="33" t="s">
        <v>259</v>
      </c>
      <c r="C191" s="49" t="s">
        <v>186</v>
      </c>
      <c r="D191" s="49" t="s">
        <v>178</v>
      </c>
      <c r="E191" s="50">
        <v>1</v>
      </c>
      <c r="F191" s="53"/>
      <c r="G191" s="53"/>
      <c r="H191" s="55">
        <f>E191+Tableau1[[#This Row],[Entrées]]-Tableau1[[#This Row],[Sorties]]</f>
        <v>1</v>
      </c>
    </row>
    <row r="192" spans="1:8" x14ac:dyDescent="0.3">
      <c r="A192" s="33" t="str">
        <f>Tableau1[[#This Row],[Code Barre]]&amp;Tableau1[[#This Row],[BOX]]&amp;Tableau1[[#This Row],[Compartiment]]</f>
        <v>40 28 846 0106Box 7Comp 3</v>
      </c>
      <c r="B192" s="33" t="s">
        <v>262</v>
      </c>
      <c r="C192" s="49" t="s">
        <v>186</v>
      </c>
      <c r="D192" s="49" t="s">
        <v>178</v>
      </c>
      <c r="E192" s="50">
        <v>8</v>
      </c>
      <c r="F192" s="53"/>
      <c r="G192" s="53"/>
      <c r="H192" s="55">
        <f>E192+Tableau1[[#This Row],[Entrées]]-Tableau1[[#This Row],[Sorties]]</f>
        <v>8</v>
      </c>
    </row>
    <row r="193" spans="1:8" x14ac:dyDescent="0.3">
      <c r="A193" s="33" t="str">
        <f>Tableau1[[#This Row],[Code Barre]]&amp;Tableau1[[#This Row],[BOX]]&amp;Tableau1[[#This Row],[Compartiment]]</f>
        <v>40 28 849 0354Box 7Comp 3</v>
      </c>
      <c r="B193" s="33" t="s">
        <v>263</v>
      </c>
      <c r="C193" s="49" t="s">
        <v>186</v>
      </c>
      <c r="D193" s="49" t="s">
        <v>178</v>
      </c>
      <c r="E193" s="50">
        <v>7</v>
      </c>
      <c r="F193" s="53"/>
      <c r="G193" s="53"/>
      <c r="H193" s="55">
        <f>E193+Tableau1[[#This Row],[Entrées]]-Tableau1[[#This Row],[Sorties]]</f>
        <v>7</v>
      </c>
    </row>
    <row r="194" spans="1:8" x14ac:dyDescent="0.3">
      <c r="A194" s="33" t="str">
        <f>Tableau1[[#This Row],[Code Barre]]&amp;Tableau1[[#This Row],[BOX]]&amp;Tableau1[[#This Row],[Compartiment]]</f>
        <v>40 28 849 0356Box 7Comp 3</v>
      </c>
      <c r="B194" s="33" t="s">
        <v>261</v>
      </c>
      <c r="C194" s="49" t="s">
        <v>186</v>
      </c>
      <c r="D194" s="49" t="s">
        <v>178</v>
      </c>
      <c r="E194" s="50">
        <v>11</v>
      </c>
      <c r="F194" s="53"/>
      <c r="G194" s="53"/>
      <c r="H194" s="55">
        <f>E194+Tableau1[[#This Row],[Entrées]]-Tableau1[[#This Row],[Sorties]]</f>
        <v>11</v>
      </c>
    </row>
    <row r="195" spans="1:8" x14ac:dyDescent="0.3">
      <c r="A195" s="33" t="str">
        <f>Tableau1[[#This Row],[Code Barre]]&amp;Tableau1[[#This Row],[BOX]]&amp;Tableau1[[#This Row],[Compartiment]]</f>
        <v>40 28 857 0410Box 7Comp 3</v>
      </c>
      <c r="B195" s="33" t="s">
        <v>260</v>
      </c>
      <c r="C195" s="49" t="s">
        <v>186</v>
      </c>
      <c r="D195" s="49" t="s">
        <v>178</v>
      </c>
      <c r="E195" s="50">
        <v>16</v>
      </c>
      <c r="F195" s="53"/>
      <c r="G195" s="53"/>
      <c r="H195" s="55">
        <f>E195+Tableau1[[#This Row],[Entrées]]-Tableau1[[#This Row],[Sorties]]</f>
        <v>16</v>
      </c>
    </row>
    <row r="196" spans="1:8" x14ac:dyDescent="0.3">
      <c r="A196" s="33" t="str">
        <f>Tableau1[[#This Row],[Code Barre]]&amp;Tableau1[[#This Row],[BOX]]&amp;Tableau1[[#This Row],[Compartiment]]</f>
        <v>40 28 871 0331Box 7Comp 3</v>
      </c>
      <c r="B196" s="33" t="s">
        <v>266</v>
      </c>
      <c r="C196" s="49" t="s">
        <v>186</v>
      </c>
      <c r="D196" s="49" t="s">
        <v>178</v>
      </c>
      <c r="E196" s="50">
        <v>8</v>
      </c>
      <c r="F196" s="53"/>
      <c r="G196" s="53"/>
      <c r="H196" s="55">
        <f>E196+Tableau1[[#This Row],[Entrées]]-Tableau1[[#This Row],[Sorties]]</f>
        <v>8</v>
      </c>
    </row>
    <row r="197" spans="1:8" x14ac:dyDescent="0.3">
      <c r="A197" s="33" t="str">
        <f>Tableau1[[#This Row],[Code Barre]]&amp;Tableau1[[#This Row],[BOX]]&amp;Tableau1[[#This Row],[Compartiment]]</f>
        <v>40 28 871 0336Box 7Comp 3</v>
      </c>
      <c r="B197" s="33" t="s">
        <v>254</v>
      </c>
      <c r="C197" s="49" t="s">
        <v>186</v>
      </c>
      <c r="D197" s="49" t="s">
        <v>178</v>
      </c>
      <c r="E197" s="50">
        <v>8</v>
      </c>
      <c r="F197" s="53"/>
      <c r="G197" s="53"/>
      <c r="H197" s="55">
        <f>E197+Tableau1[[#This Row],[Entrées]]-Tableau1[[#This Row],[Sorties]]</f>
        <v>8</v>
      </c>
    </row>
    <row r="198" spans="1:8" x14ac:dyDescent="0.3">
      <c r="A198" s="33" t="str">
        <f>Tableau1[[#This Row],[Code Barre]]&amp;Tableau1[[#This Row],[BOX]]&amp;Tableau1[[#This Row],[Compartiment]]</f>
        <v>40 28 871 0340Box 7Comp 3</v>
      </c>
      <c r="B198" s="33" t="s">
        <v>264</v>
      </c>
      <c r="C198" s="49" t="s">
        <v>186</v>
      </c>
      <c r="D198" s="49" t="s">
        <v>178</v>
      </c>
      <c r="E198" s="50">
        <v>7</v>
      </c>
      <c r="F198" s="53"/>
      <c r="G198" s="53"/>
      <c r="H198" s="55">
        <f>E198+Tableau1[[#This Row],[Entrées]]-Tableau1[[#This Row],[Sorties]]</f>
        <v>7</v>
      </c>
    </row>
    <row r="199" spans="1:8" x14ac:dyDescent="0.3">
      <c r="A199" s="33" t="str">
        <f>Tableau1[[#This Row],[Code Barre]]&amp;Tableau1[[#This Row],[BOX]]&amp;Tableau1[[#This Row],[Compartiment]]</f>
        <v>40 28 871 0446Box 7Comp 3</v>
      </c>
      <c r="B199" s="33" t="s">
        <v>255</v>
      </c>
      <c r="C199" s="49" t="s">
        <v>186</v>
      </c>
      <c r="D199" s="49" t="s">
        <v>178</v>
      </c>
      <c r="E199" s="50">
        <v>23</v>
      </c>
      <c r="F199" s="53"/>
      <c r="G199" s="53"/>
      <c r="H199" s="55">
        <f>E199+Tableau1[[#This Row],[Entrées]]-Tableau1[[#This Row],[Sorties]]</f>
        <v>23</v>
      </c>
    </row>
    <row r="200" spans="1:8" x14ac:dyDescent="0.3">
      <c r="A200" s="33" t="str">
        <f>Tableau1[[#This Row],[Code Barre]]&amp;Tableau1[[#This Row],[BOX]]&amp;Tableau1[[#This Row],[Compartiment]]</f>
        <v>40 28 871 0447Box 7Comp 3</v>
      </c>
      <c r="B200" s="33" t="s">
        <v>257</v>
      </c>
      <c r="C200" s="49" t="s">
        <v>186</v>
      </c>
      <c r="D200" s="49" t="s">
        <v>178</v>
      </c>
      <c r="E200" s="50">
        <v>24</v>
      </c>
      <c r="F200" s="53"/>
      <c r="G200" s="53"/>
      <c r="H200" s="55">
        <f>E200+Tableau1[[#This Row],[Entrées]]-Tableau1[[#This Row],[Sorties]]</f>
        <v>24</v>
      </c>
    </row>
    <row r="201" spans="1:8" x14ac:dyDescent="0.3">
      <c r="A201" s="33" t="str">
        <f>Tableau1[[#This Row],[Code Barre]]&amp;Tableau1[[#This Row],[BOX]]&amp;Tableau1[[#This Row],[Compartiment]]</f>
        <v>40 28 954 3275Box 7Comp 3</v>
      </c>
      <c r="B201" s="33" t="s">
        <v>265</v>
      </c>
      <c r="C201" s="49" t="s">
        <v>186</v>
      </c>
      <c r="D201" s="49" t="s">
        <v>178</v>
      </c>
      <c r="E201" s="50">
        <v>10</v>
      </c>
      <c r="F201" s="53"/>
      <c r="G201" s="53"/>
      <c r="H201" s="55">
        <f>E201+Tableau1[[#This Row],[Entrées]]-Tableau1[[#This Row],[Sorties]]</f>
        <v>10</v>
      </c>
    </row>
    <row r="202" spans="1:8" x14ac:dyDescent="0.3">
      <c r="A202" s="33" t="str">
        <f>Tableau1[[#This Row],[Code Barre]]&amp;Tableau1[[#This Row],[BOX]]&amp;Tableau1[[#This Row],[Compartiment]]</f>
        <v>40 28 971 0420Box 7Comp 3</v>
      </c>
      <c r="B202" s="33" t="s">
        <v>256</v>
      </c>
      <c r="C202" s="49" t="s">
        <v>186</v>
      </c>
      <c r="D202" s="49" t="s">
        <v>178</v>
      </c>
      <c r="E202" s="50">
        <v>10</v>
      </c>
      <c r="F202" s="53"/>
      <c r="G202" s="53"/>
      <c r="H202" s="55">
        <f>E202+Tableau1[[#This Row],[Entrées]]-Tableau1[[#This Row],[Sorties]]</f>
        <v>10</v>
      </c>
    </row>
    <row r="203" spans="1:8" x14ac:dyDescent="0.3">
      <c r="A203" s="33" t="str">
        <f>Tableau1[[#This Row],[Code Barre]]&amp;Tableau1[[#This Row],[BOX]]&amp;Tableau1[[#This Row],[Compartiment]]</f>
        <v>40 28 971 0421Box 7Comp 3</v>
      </c>
      <c r="B203" s="33" t="s">
        <v>258</v>
      </c>
      <c r="C203" s="49" t="s">
        <v>186</v>
      </c>
      <c r="D203" s="49" t="s">
        <v>178</v>
      </c>
      <c r="E203" s="50">
        <v>10</v>
      </c>
      <c r="F203" s="53"/>
      <c r="G203" s="53"/>
      <c r="H203" s="55">
        <f>E203+Tableau1[[#This Row],[Entrées]]-Tableau1[[#This Row],[Sorties]]</f>
        <v>10</v>
      </c>
    </row>
    <row r="204" spans="1:8" x14ac:dyDescent="0.3">
      <c r="A204" s="33" t="str">
        <f>Tableau1[[#This Row],[Code Barre]]&amp;Tableau1[[#This Row],[BOX]]&amp;Tableau1[[#This Row],[Compartiment]]</f>
        <v>40 28 871 0453Box 7Comp 4</v>
      </c>
      <c r="B204" s="33" t="s">
        <v>267</v>
      </c>
      <c r="C204" s="49" t="s">
        <v>186</v>
      </c>
      <c r="D204" s="49" t="s">
        <v>179</v>
      </c>
      <c r="E204" s="50">
        <v>18</v>
      </c>
      <c r="F204" s="53"/>
      <c r="G204" s="53"/>
      <c r="H204" s="55">
        <f>E204+Tableau1[[#This Row],[Entrées]]-Tableau1[[#This Row],[Sorties]]</f>
        <v>18</v>
      </c>
    </row>
  </sheetData>
  <sortState ref="A3:H205">
    <sortCondition ref="C3"/>
    <sortCondition ref="D3"/>
    <sortCondition ref="B3"/>
  </sortState>
  <conditionalFormatting sqref="B8:B11">
    <cfRule type="dataBar" priority="7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{6BDAB5BB-7D91-4528-BE93-B036691EE98C}</x14:id>
        </ext>
      </extLst>
    </cfRule>
  </conditionalFormatting>
  <conditionalFormatting sqref="B8:B11">
    <cfRule type="colorScale" priority="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8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B11">
    <cfRule type="dataBar" priority="8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{E5A8E518-CE34-40C3-9AC9-7E4DBC95A884}</x14:id>
        </ext>
      </extLst>
    </cfRule>
  </conditionalFormatting>
  <conditionalFormatting sqref="B12:B14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2:B14">
    <cfRule type="dataBar" priority="7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{8781E362-F2DE-481F-B2C6-98A1F9FAE5F3}</x14:id>
        </ext>
      </extLst>
    </cfRule>
  </conditionalFormatting>
  <conditionalFormatting sqref="B12:B14">
    <cfRule type="dataBar" priority="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{4F2B1518-C216-4352-B65C-11E6ED24AFDA}</x14:id>
        </ext>
      </extLst>
    </cfRule>
  </conditionalFormatting>
  <conditionalFormatting sqref="B15:B19">
    <cfRule type="dataBar" priority="7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{3CDE3187-86B0-4E02-969E-358B5239D17E}</x14:id>
        </ext>
      </extLst>
    </cfRule>
  </conditionalFormatting>
  <conditionalFormatting sqref="B15:B19">
    <cfRule type="colorScale" priority="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:B19">
    <cfRule type="dataBar" priority="7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{FAF5C698-396A-4B8E-A18F-055EF42C8262}</x14:id>
        </ext>
      </extLst>
    </cfRule>
  </conditionalFormatting>
  <conditionalFormatting sqref="B25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B37">
    <cfRule type="dataBar" priority="5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{0397EABE-ECB3-43C3-8C48-5CA95AC679CC}</x14:id>
        </ext>
      </extLst>
    </cfRule>
  </conditionalFormatting>
  <conditionalFormatting sqref="B33:B37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3:B37">
    <cfRule type="dataBar" priority="5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{77A3B79F-5BD4-4CDE-9FE1-DF832607889B}</x14:id>
        </ext>
      </extLst>
    </cfRule>
  </conditionalFormatting>
  <conditionalFormatting sqref="B38:B42">
    <cfRule type="colorScale" priority="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8:B42">
    <cfRule type="dataBar" priority="5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{8DE87391-FCE0-4B56-923A-23C02540924C}</x14:id>
        </ext>
      </extLst>
    </cfRule>
  </conditionalFormatting>
  <conditionalFormatting sqref="B43:B48">
    <cfRule type="dataBar" priority="4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{EF1F85B4-41DF-40D6-AFBD-A53D7285CD72}</x14:id>
        </ext>
      </extLst>
    </cfRule>
  </conditionalFormatting>
  <conditionalFormatting sqref="B43:B48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3:B48">
    <cfRule type="dataBar" priority="5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{22D4F88E-7032-41EA-9635-AC62831E65FB}</x14:id>
        </ext>
      </extLst>
    </cfRule>
  </conditionalFormatting>
  <conditionalFormatting sqref="B49:B54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9:B54">
    <cfRule type="dataBar" priority="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{E9200113-B893-4E3C-BFA2-0E04BEEABD9A}</x14:id>
        </ext>
      </extLst>
    </cfRule>
  </conditionalFormatting>
  <conditionalFormatting sqref="B49:B54">
    <cfRule type="dataBar" priority="4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{6960BAD0-8F1E-4DE3-AD00-32458FEEA994}</x14:id>
        </ext>
      </extLst>
    </cfRule>
  </conditionalFormatting>
  <conditionalFormatting sqref="B55:B59">
    <cfRule type="dataBar" priority="3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{E49B99AA-0372-47EB-BC9E-577B2A75306A}</x14:id>
        </ext>
      </extLst>
    </cfRule>
  </conditionalFormatting>
  <conditionalFormatting sqref="B55:B59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5:B59">
    <cfRule type="dataBar" priority="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{655C41D0-8506-4C9B-977B-09239D575521}</x14:id>
        </ext>
      </extLst>
    </cfRule>
  </conditionalFormatting>
  <conditionalFormatting sqref="B60:B69"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60:B69">
    <cfRule type="dataBar" priority="3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{2E575C0A-43A4-43E2-98F3-5358315220E3}</x14:id>
        </ext>
      </extLst>
    </cfRule>
  </conditionalFormatting>
  <conditionalFormatting sqref="B70:B73">
    <cfRule type="dataBar" priority="2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{983EC7B9-B9D4-4531-AA94-B9ED52EA337D}</x14:id>
        </ext>
      </extLst>
    </cfRule>
  </conditionalFormatting>
  <conditionalFormatting sqref="B70:B73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70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0:B73">
    <cfRule type="dataBar" priority="3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{D04CFED9-0C1D-481B-A65B-0AA576C26372}</x14:id>
        </ext>
      </extLst>
    </cfRule>
  </conditionalFormatting>
  <conditionalFormatting sqref="B74:B82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74:B82">
    <cfRule type="dataBar" priority="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{03069298-DA35-4ACC-A475-B6256AC35F0F}</x14:id>
        </ext>
      </extLst>
    </cfRule>
  </conditionalFormatting>
  <conditionalFormatting sqref="B74:B82">
    <cfRule type="dataBar" priority="2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{BAB844B7-6BD5-429C-A72F-AA95888DA87F}</x14:id>
        </ext>
      </extLst>
    </cfRule>
  </conditionalFormatting>
  <conditionalFormatting sqref="B83:B98">
    <cfRule type="dataBar" priority="1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{0D59FC11-5AAE-4D11-AC43-FF20A9B55741}</x14:id>
        </ext>
      </extLst>
    </cfRule>
  </conditionalFormatting>
  <conditionalFormatting sqref="B83:B98"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83:B98">
    <cfRule type="dataBar" priority="2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{5500C06E-FF81-423B-955A-AEE055EBD352}</x14:id>
        </ext>
      </extLst>
    </cfRule>
  </conditionalFormatting>
  <conditionalFormatting sqref="B99:B105">
    <cfRule type="dataBar" priority="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{0B81B232-4C2D-4A22-97B3-9664F91B7EC9}</x14:id>
        </ext>
      </extLst>
    </cfRule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99:B110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99:B110">
    <cfRule type="dataBar" priority="1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{53E1CDD1-9163-4AA6-8C6C-30BA608FDE4E}</x14:id>
        </ext>
      </extLst>
    </cfRule>
  </conditionalFormatting>
  <conditionalFormatting sqref="B111:B126">
    <cfRule type="dataBar" priority="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{3AC3A510-A2A5-4678-8C10-8BEAAB2BCE54}</x14:id>
        </ext>
      </extLst>
    </cfRule>
  </conditionalFormatting>
  <conditionalFormatting sqref="B5">
    <cfRule type="dataBar" priority="655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{4936789B-31CF-49E9-BC0B-42BD90D5B84A}</x14:id>
        </ext>
      </extLst>
    </cfRule>
  </conditionalFormatting>
  <conditionalFormatting sqref="B5">
    <cfRule type="colorScale" priority="65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">
    <cfRule type="dataBar" priority="655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{84C70FD4-5E67-4FB1-BC9D-F2FC9C5F262F}</x14:id>
        </ext>
      </extLst>
    </cfRule>
  </conditionalFormatting>
  <conditionalFormatting sqref="E8:G11">
    <cfRule type="dataBar" priority="659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{165B50CE-3AA8-4AA6-B8E6-8F6248CE19DC}</x14:id>
        </ext>
      </extLst>
    </cfRule>
  </conditionalFormatting>
  <conditionalFormatting sqref="E8:G11">
    <cfRule type="dataBar" priority="659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{7138C5C4-755D-42C9-9E8B-82D61199DDCE}</x14:id>
        </ext>
      </extLst>
    </cfRule>
  </conditionalFormatting>
  <conditionalFormatting sqref="E12:G14">
    <cfRule type="dataBar" priority="66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{1B0B36F6-ECDF-4FF6-9E48-702F0845F296}</x14:id>
        </ext>
      </extLst>
    </cfRule>
  </conditionalFormatting>
  <conditionalFormatting sqref="E12:G14">
    <cfRule type="dataBar" priority="660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{244C365C-1346-4891-955F-C86D3A0FEC90}</x14:id>
        </ext>
      </extLst>
    </cfRule>
  </conditionalFormatting>
  <conditionalFormatting sqref="E15:G19">
    <cfRule type="dataBar" priority="660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{E2E01584-901C-4BD6-8663-BD42FCF28A76}</x14:id>
        </ext>
      </extLst>
    </cfRule>
  </conditionalFormatting>
  <conditionalFormatting sqref="E15:G19">
    <cfRule type="dataBar" priority="660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{13EF213E-DBC9-49EE-AAC0-DEF7922CF472}</x14:id>
        </ext>
      </extLst>
    </cfRule>
  </conditionalFormatting>
  <conditionalFormatting sqref="E33:G37">
    <cfRule type="dataBar" priority="661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{97B9C554-FBBE-41C2-8AC4-98A33FE8804C}</x14:id>
        </ext>
      </extLst>
    </cfRule>
  </conditionalFormatting>
  <conditionalFormatting sqref="E33:G37">
    <cfRule type="dataBar" priority="662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{B7F0A192-C32F-4EF7-A7C0-0C2F5D731D2F}</x14:id>
        </ext>
      </extLst>
    </cfRule>
  </conditionalFormatting>
  <conditionalFormatting sqref="E38:G42">
    <cfRule type="dataBar" priority="66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{016E225C-AF96-43FA-B477-02698AC38E08}</x14:id>
        </ext>
      </extLst>
    </cfRule>
  </conditionalFormatting>
  <conditionalFormatting sqref="E43:G48">
    <cfRule type="dataBar" priority="662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{5BC34847-8C33-4842-B5C6-711D93E049D4}</x14:id>
        </ext>
      </extLst>
    </cfRule>
  </conditionalFormatting>
  <conditionalFormatting sqref="E43:G48">
    <cfRule type="dataBar" priority="662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{1A16D4AB-2565-4F04-8D31-CAD25997B384}</x14:id>
        </ext>
      </extLst>
    </cfRule>
  </conditionalFormatting>
  <conditionalFormatting sqref="E49:G54">
    <cfRule type="dataBar" priority="66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{0B061A79-2E8D-4A67-80E8-2DBF19CEB6C1}</x14:id>
        </ext>
      </extLst>
    </cfRule>
  </conditionalFormatting>
  <conditionalFormatting sqref="E49:G54">
    <cfRule type="dataBar" priority="663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{8162FBB7-3CCF-4712-ACE2-06DA5553CE61}</x14:id>
        </ext>
      </extLst>
    </cfRule>
  </conditionalFormatting>
  <conditionalFormatting sqref="E55:G59">
    <cfRule type="dataBar" priority="663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{471D1757-43FA-483C-8D68-E45C46B8170C}</x14:id>
        </ext>
      </extLst>
    </cfRule>
  </conditionalFormatting>
  <conditionalFormatting sqref="E55:G59">
    <cfRule type="dataBar" priority="663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{B21FE906-B3F6-4500-BBAA-7DE535EC2297}</x14:id>
        </ext>
      </extLst>
    </cfRule>
  </conditionalFormatting>
  <conditionalFormatting sqref="E60:G69">
    <cfRule type="dataBar" priority="66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{08720AE8-FAB4-4F62-8AF2-419138B55444}</x14:id>
        </ext>
      </extLst>
    </cfRule>
  </conditionalFormatting>
  <conditionalFormatting sqref="E70:G73">
    <cfRule type="dataBar" priority="663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{41B13746-712D-4FBE-9E8D-67B384185F7B}</x14:id>
        </ext>
      </extLst>
    </cfRule>
  </conditionalFormatting>
  <conditionalFormatting sqref="E70:G73">
    <cfRule type="dataBar" priority="66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{B5359302-2BB5-4B68-ADD1-8E805A551A95}</x14:id>
        </ext>
      </extLst>
    </cfRule>
  </conditionalFormatting>
  <conditionalFormatting sqref="E74:G82">
    <cfRule type="dataBar" priority="664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{C8702583-0CB8-46F3-8F33-92827985A91A}</x14:id>
        </ext>
      </extLst>
    </cfRule>
  </conditionalFormatting>
  <conditionalFormatting sqref="E74:G82">
    <cfRule type="dataBar" priority="66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{BE3AB6B3-E69B-44EC-9F41-540CAEFE215E}</x14:id>
        </ext>
      </extLst>
    </cfRule>
  </conditionalFormatting>
  <conditionalFormatting sqref="E83:G98">
    <cfRule type="dataBar" priority="664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{0D974B9A-A807-4EB4-ACD8-0CC1F5B218A7}</x14:id>
        </ext>
      </extLst>
    </cfRule>
  </conditionalFormatting>
  <conditionalFormatting sqref="E83:G98">
    <cfRule type="dataBar" priority="66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{00C42776-1C95-439E-8698-8B2FFC5D19FB}</x14:id>
        </ext>
      </extLst>
    </cfRule>
  </conditionalFormatting>
  <conditionalFormatting sqref="E99:G105">
    <cfRule type="dataBar" priority="66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{1D8DFE32-CEC8-4EED-A759-3AEDF6541A49}</x14:id>
        </ext>
      </extLst>
    </cfRule>
  </conditionalFormatting>
  <conditionalFormatting sqref="E99:G110">
    <cfRule type="dataBar" priority="66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{E71BEAD5-1110-40A2-940D-3B6914E9936C}</x14:id>
        </ext>
      </extLst>
    </cfRule>
  </conditionalFormatting>
  <conditionalFormatting sqref="E3:G4">
    <cfRule type="dataBar" priority="665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{EF55DD91-3449-48FE-AB2D-276EF60FBE38}</x14:id>
        </ext>
      </extLst>
    </cfRule>
  </conditionalFormatting>
  <conditionalFormatting sqref="E3:G4">
    <cfRule type="dataBar" priority="665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{2D747A9B-AE72-42B6-910F-7222704FC2F4}</x14:id>
        </ext>
      </extLst>
    </cfRule>
  </conditionalFormatting>
  <conditionalFormatting sqref="E5:G5">
    <cfRule type="dataBar" priority="666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{314EC8F8-77D2-4378-A019-BD0DA9B1D5A3}</x14:id>
        </ext>
      </extLst>
    </cfRule>
  </conditionalFormatting>
  <conditionalFormatting sqref="E5:G5">
    <cfRule type="dataBar" priority="666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{2E49A997-A940-4920-BCA3-F22E62F65EE7}</x14:id>
        </ext>
      </extLst>
    </cfRule>
  </conditionalFormatting>
  <conditionalFormatting sqref="B6:B7">
    <cfRule type="colorScale" priority="66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6:B7">
    <cfRule type="dataBar" priority="666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{6104CF0F-7C15-4FFA-9E56-AB2A9A7165D1}</x14:id>
        </ext>
      </extLst>
    </cfRule>
  </conditionalFormatting>
  <conditionalFormatting sqref="E6:G7">
    <cfRule type="dataBar" priority="668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{1216C118-9582-419B-A964-513D1597455F}</x14:id>
        </ext>
      </extLst>
    </cfRule>
  </conditionalFormatting>
  <conditionalFormatting sqref="B25:B27">
    <cfRule type="dataBar" priority="668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{9890AFF2-C318-4F2F-B686-A14524A7D8D8}</x14:id>
        </ext>
      </extLst>
    </cfRule>
  </conditionalFormatting>
  <conditionalFormatting sqref="B25:B27">
    <cfRule type="colorScale" priority="66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:B27">
    <cfRule type="dataBar" priority="669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{A80D8E8E-801F-4F71-B3A5-E1A3837A4C6A}</x14:id>
        </ext>
      </extLst>
    </cfRule>
  </conditionalFormatting>
  <conditionalFormatting sqref="E25:G27">
    <cfRule type="dataBar" priority="669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{770C2AF7-4B7A-42E3-BFB7-6E65BCB0D2CC}</x14:id>
        </ext>
      </extLst>
    </cfRule>
  </conditionalFormatting>
  <conditionalFormatting sqref="E25:G27">
    <cfRule type="dataBar" priority="669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{8B10CF14-0FD5-4CF5-AA5E-7D95613668A1}</x14:id>
        </ext>
      </extLst>
    </cfRule>
  </conditionalFormatting>
  <conditionalFormatting sqref="B20:B24">
    <cfRule type="colorScale" priority="67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0:B24">
    <cfRule type="dataBar" priority="67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{6CCC3363-287C-4B1A-8E96-0E36177F1387}</x14:id>
        </ext>
      </extLst>
    </cfRule>
  </conditionalFormatting>
  <conditionalFormatting sqref="E20:G24">
    <cfRule type="dataBar" priority="67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{ED6F89AD-C16F-4FA6-B435-FAB3A772A6B8}</x14:id>
        </ext>
      </extLst>
    </cfRule>
  </conditionalFormatting>
  <conditionalFormatting sqref="B28:B32">
    <cfRule type="colorScale" priority="67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:B32">
    <cfRule type="dataBar" priority="67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{71737D27-A86C-4C5E-A325-E94D554C6B68}</x14:id>
        </ext>
      </extLst>
    </cfRule>
  </conditionalFormatting>
  <conditionalFormatting sqref="B28:B32">
    <cfRule type="dataBar" priority="673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{EB5DEB54-6EE5-47B3-9CE0-1D4ACA7DB191}</x14:id>
        </ext>
      </extLst>
    </cfRule>
  </conditionalFormatting>
  <conditionalFormatting sqref="E28:G32">
    <cfRule type="dataBar" priority="67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{1DF69399-290B-4507-93C8-7F4C08F99EA4}</x14:id>
        </ext>
      </extLst>
    </cfRule>
  </conditionalFormatting>
  <conditionalFormatting sqref="E28:G32">
    <cfRule type="dataBar" priority="673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{34848DC1-C85C-40C9-B199-513887357155}</x14:id>
        </ext>
      </extLst>
    </cfRule>
  </conditionalFormatting>
  <conditionalFormatting sqref="A3:B3 B4 A4:A150">
    <cfRule type="colorScale" priority="67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3:B3 B4 A4:A150">
    <cfRule type="dataBar" priority="67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{D86E79FF-A551-422B-8044-CA30BAA88F4D}</x14:id>
        </ext>
      </extLst>
    </cfRule>
  </conditionalFormatting>
  <conditionalFormatting sqref="A3:B3 B4 A4:A150">
    <cfRule type="dataBar" priority="67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{C21E6446-84CF-464F-9B41-F86381D88D84}</x14:id>
        </ext>
      </extLst>
    </cfRule>
  </conditionalFormatting>
  <conditionalFormatting sqref="E1:E1048576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{CF3594B4-7365-4B91-A4CB-6195E49A4D14}</x14:id>
        </ext>
      </extLst>
    </cfRule>
  </conditionalFormatting>
  <conditionalFormatting sqref="F1:F1048576">
    <cfRule type="dataBar" priority="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{B26B76EB-30FD-4F12-B94C-E4164B6EDBA1}</x14:id>
        </ext>
      </extLst>
    </cfRule>
  </conditionalFormatting>
  <conditionalFormatting sqref="G1:G104857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{4270C6B4-D1F5-460B-87A5-CC10E0FC2709}</x14:id>
        </ext>
      </extLst>
    </cfRule>
  </conditionalFormatting>
  <conditionalFormatting sqref="H1:H1048576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{7FB4DE67-F62B-4EB6-AD45-AE108D38EC19}</x14:id>
        </ext>
      </extLst>
    </cfRule>
  </conditionalFormatting>
  <conditionalFormatting sqref="E3:H204">
    <cfRule type="dataBar" priority="769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{20EE2DC4-4B02-4770-B02D-3EE89DA3A11D}</x14:id>
        </ext>
      </extLst>
    </cfRule>
    <cfRule type="dataBar" priority="769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{7F040FB1-0AE0-4831-8171-0DB12EFD8048}</x14:id>
        </ext>
      </extLst>
    </cfRule>
    <cfRule type="dataBar" priority="770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{2E67D46E-5764-4678-9146-8CF4B47A1220}</x14:id>
        </ext>
      </extLst>
    </cfRule>
    <cfRule type="colorScale" priority="77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BDAB5BB-7D91-4528-BE93-B036691EE98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B8:B11</xm:sqref>
        </x14:conditionalFormatting>
        <x14:conditionalFormatting xmlns:xm="http://schemas.microsoft.com/office/excel/2006/main">
          <x14:cfRule type="dataBar" id="{E5A8E518-CE34-40C3-9AC9-7E4DBC95A8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B8:B11</xm:sqref>
        </x14:conditionalFormatting>
        <x14:conditionalFormatting xmlns:xm="http://schemas.microsoft.com/office/excel/2006/main">
          <x14:cfRule type="dataBar" id="{8781E362-F2DE-481F-B2C6-98A1F9FAE5F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B12:B14</xm:sqref>
        </x14:conditionalFormatting>
        <x14:conditionalFormatting xmlns:xm="http://schemas.microsoft.com/office/excel/2006/main">
          <x14:cfRule type="dataBar" id="{4F2B1518-C216-4352-B65C-11E6ED24AFD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B12:B14</xm:sqref>
        </x14:conditionalFormatting>
        <x14:conditionalFormatting xmlns:xm="http://schemas.microsoft.com/office/excel/2006/main">
          <x14:cfRule type="dataBar" id="{3CDE3187-86B0-4E02-969E-358B5239D17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B15:B19</xm:sqref>
        </x14:conditionalFormatting>
        <x14:conditionalFormatting xmlns:xm="http://schemas.microsoft.com/office/excel/2006/main">
          <x14:cfRule type="dataBar" id="{FAF5C698-396A-4B8E-A18F-055EF42C826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B15:B19</xm:sqref>
        </x14:conditionalFormatting>
        <x14:conditionalFormatting xmlns:xm="http://schemas.microsoft.com/office/excel/2006/main">
          <x14:cfRule type="dataBar" id="{0397EABE-ECB3-43C3-8C48-5CA95AC679C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B33:B37</xm:sqref>
        </x14:conditionalFormatting>
        <x14:conditionalFormatting xmlns:xm="http://schemas.microsoft.com/office/excel/2006/main">
          <x14:cfRule type="dataBar" id="{77A3B79F-5BD4-4CDE-9FE1-DF83260788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B33:B37</xm:sqref>
        </x14:conditionalFormatting>
        <x14:conditionalFormatting xmlns:xm="http://schemas.microsoft.com/office/excel/2006/main">
          <x14:cfRule type="dataBar" id="{8DE87391-FCE0-4B56-923A-23C02540924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B38:B42</xm:sqref>
        </x14:conditionalFormatting>
        <x14:conditionalFormatting xmlns:xm="http://schemas.microsoft.com/office/excel/2006/main">
          <x14:cfRule type="dataBar" id="{EF1F85B4-41DF-40D6-AFBD-A53D7285CD7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B43:B48</xm:sqref>
        </x14:conditionalFormatting>
        <x14:conditionalFormatting xmlns:xm="http://schemas.microsoft.com/office/excel/2006/main">
          <x14:cfRule type="dataBar" id="{22D4F88E-7032-41EA-9635-AC62831E65F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B43:B48</xm:sqref>
        </x14:conditionalFormatting>
        <x14:conditionalFormatting xmlns:xm="http://schemas.microsoft.com/office/excel/2006/main">
          <x14:cfRule type="dataBar" id="{E9200113-B893-4E3C-BFA2-0E04BEEAB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B49:B54</xm:sqref>
        </x14:conditionalFormatting>
        <x14:conditionalFormatting xmlns:xm="http://schemas.microsoft.com/office/excel/2006/main">
          <x14:cfRule type="dataBar" id="{6960BAD0-8F1E-4DE3-AD00-32458FEEA99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B49:B54</xm:sqref>
        </x14:conditionalFormatting>
        <x14:conditionalFormatting xmlns:xm="http://schemas.microsoft.com/office/excel/2006/main">
          <x14:cfRule type="dataBar" id="{E49B99AA-0372-47EB-BC9E-577B2A75306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B55:B59</xm:sqref>
        </x14:conditionalFormatting>
        <x14:conditionalFormatting xmlns:xm="http://schemas.microsoft.com/office/excel/2006/main">
          <x14:cfRule type="dataBar" id="{655C41D0-8506-4C9B-977B-09239D57552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B55:B59</xm:sqref>
        </x14:conditionalFormatting>
        <x14:conditionalFormatting xmlns:xm="http://schemas.microsoft.com/office/excel/2006/main">
          <x14:cfRule type="dataBar" id="{2E575C0A-43A4-43E2-98F3-5358315220E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B60:B69</xm:sqref>
        </x14:conditionalFormatting>
        <x14:conditionalFormatting xmlns:xm="http://schemas.microsoft.com/office/excel/2006/main">
          <x14:cfRule type="dataBar" id="{983EC7B9-B9D4-4531-AA94-B9ED52EA337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B70:B73</xm:sqref>
        </x14:conditionalFormatting>
        <x14:conditionalFormatting xmlns:xm="http://schemas.microsoft.com/office/excel/2006/main">
          <x14:cfRule type="dataBar" id="{D04CFED9-0C1D-481B-A65B-0AA576C263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B70:B73</xm:sqref>
        </x14:conditionalFormatting>
        <x14:conditionalFormatting xmlns:xm="http://schemas.microsoft.com/office/excel/2006/main">
          <x14:cfRule type="dataBar" id="{03069298-DA35-4ACC-A475-B6256AC35F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B74:B82</xm:sqref>
        </x14:conditionalFormatting>
        <x14:conditionalFormatting xmlns:xm="http://schemas.microsoft.com/office/excel/2006/main">
          <x14:cfRule type="dataBar" id="{BAB844B7-6BD5-429C-A72F-AA95888DA8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B74:B82</xm:sqref>
        </x14:conditionalFormatting>
        <x14:conditionalFormatting xmlns:xm="http://schemas.microsoft.com/office/excel/2006/main">
          <x14:cfRule type="dataBar" id="{0D59FC11-5AAE-4D11-AC43-FF20A9B5574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B83:B98</xm:sqref>
        </x14:conditionalFormatting>
        <x14:conditionalFormatting xmlns:xm="http://schemas.microsoft.com/office/excel/2006/main">
          <x14:cfRule type="dataBar" id="{5500C06E-FF81-423B-955A-AEE055EBD35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B83:B98</xm:sqref>
        </x14:conditionalFormatting>
        <x14:conditionalFormatting xmlns:xm="http://schemas.microsoft.com/office/excel/2006/main">
          <x14:cfRule type="dataBar" id="{0B81B232-4C2D-4A22-97B3-9664F91B7EC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B99:B105</xm:sqref>
        </x14:conditionalFormatting>
        <x14:conditionalFormatting xmlns:xm="http://schemas.microsoft.com/office/excel/2006/main">
          <x14:cfRule type="dataBar" id="{53E1CDD1-9163-4AA6-8C6C-30BA608FDE4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B99:B110</xm:sqref>
        </x14:conditionalFormatting>
        <x14:conditionalFormatting xmlns:xm="http://schemas.microsoft.com/office/excel/2006/main">
          <x14:cfRule type="dataBar" id="{3AC3A510-A2A5-4678-8C10-8BEAAB2BCE5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B111:B126</xm:sqref>
        </x14:conditionalFormatting>
        <x14:conditionalFormatting xmlns:xm="http://schemas.microsoft.com/office/excel/2006/main">
          <x14:cfRule type="dataBar" id="{4936789B-31CF-49E9-BC0B-42BD90D5B84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B5</xm:sqref>
        </x14:conditionalFormatting>
        <x14:conditionalFormatting xmlns:xm="http://schemas.microsoft.com/office/excel/2006/main">
          <x14:cfRule type="dataBar" id="{84C70FD4-5E67-4FB1-BC9D-F2FC9C5F26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B5</xm:sqref>
        </x14:conditionalFormatting>
        <x14:conditionalFormatting xmlns:xm="http://schemas.microsoft.com/office/excel/2006/main">
          <x14:cfRule type="dataBar" id="{165B50CE-3AA8-4AA6-B8E6-8F6248CE19D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E8:G11</xm:sqref>
        </x14:conditionalFormatting>
        <x14:conditionalFormatting xmlns:xm="http://schemas.microsoft.com/office/excel/2006/main">
          <x14:cfRule type="dataBar" id="{7138C5C4-755D-42C9-9E8B-82D61199DDC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E8:G11</xm:sqref>
        </x14:conditionalFormatting>
        <x14:conditionalFormatting xmlns:xm="http://schemas.microsoft.com/office/excel/2006/main">
          <x14:cfRule type="dataBar" id="{1B0B36F6-ECDF-4FF6-9E48-702F0845F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E12:G14</xm:sqref>
        </x14:conditionalFormatting>
        <x14:conditionalFormatting xmlns:xm="http://schemas.microsoft.com/office/excel/2006/main">
          <x14:cfRule type="dataBar" id="{244C365C-1346-4891-955F-C86D3A0FEC9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E12:G14</xm:sqref>
        </x14:conditionalFormatting>
        <x14:conditionalFormatting xmlns:xm="http://schemas.microsoft.com/office/excel/2006/main">
          <x14:cfRule type="dataBar" id="{E2E01584-901C-4BD6-8663-BD42FCF28A7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E15:G19</xm:sqref>
        </x14:conditionalFormatting>
        <x14:conditionalFormatting xmlns:xm="http://schemas.microsoft.com/office/excel/2006/main">
          <x14:cfRule type="dataBar" id="{13EF213E-DBC9-49EE-AAC0-DEF7922CF4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E15:G19</xm:sqref>
        </x14:conditionalFormatting>
        <x14:conditionalFormatting xmlns:xm="http://schemas.microsoft.com/office/excel/2006/main">
          <x14:cfRule type="dataBar" id="{97B9C554-FBBE-41C2-8AC4-98A33FE8804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E33:G37</xm:sqref>
        </x14:conditionalFormatting>
        <x14:conditionalFormatting xmlns:xm="http://schemas.microsoft.com/office/excel/2006/main">
          <x14:cfRule type="dataBar" id="{B7F0A192-C32F-4EF7-A7C0-0C2F5D731D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E33:G37</xm:sqref>
        </x14:conditionalFormatting>
        <x14:conditionalFormatting xmlns:xm="http://schemas.microsoft.com/office/excel/2006/main">
          <x14:cfRule type="dataBar" id="{016E225C-AF96-43FA-B477-02698AC38E0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E38:G42</xm:sqref>
        </x14:conditionalFormatting>
        <x14:conditionalFormatting xmlns:xm="http://schemas.microsoft.com/office/excel/2006/main">
          <x14:cfRule type="dataBar" id="{5BC34847-8C33-4842-B5C6-711D93E049D4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E43:G48</xm:sqref>
        </x14:conditionalFormatting>
        <x14:conditionalFormatting xmlns:xm="http://schemas.microsoft.com/office/excel/2006/main">
          <x14:cfRule type="dataBar" id="{1A16D4AB-2565-4F04-8D31-CAD25997B3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E43:G48</xm:sqref>
        </x14:conditionalFormatting>
        <x14:conditionalFormatting xmlns:xm="http://schemas.microsoft.com/office/excel/2006/main">
          <x14:cfRule type="dataBar" id="{0B061A79-2E8D-4A67-80E8-2DBF19CEB6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E49:G54</xm:sqref>
        </x14:conditionalFormatting>
        <x14:conditionalFormatting xmlns:xm="http://schemas.microsoft.com/office/excel/2006/main">
          <x14:cfRule type="dataBar" id="{8162FBB7-3CCF-4712-ACE2-06DA5553CE6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E49:G54</xm:sqref>
        </x14:conditionalFormatting>
        <x14:conditionalFormatting xmlns:xm="http://schemas.microsoft.com/office/excel/2006/main">
          <x14:cfRule type="dataBar" id="{471D1757-43FA-483C-8D68-E45C46B8170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E55:G59</xm:sqref>
        </x14:conditionalFormatting>
        <x14:conditionalFormatting xmlns:xm="http://schemas.microsoft.com/office/excel/2006/main">
          <x14:cfRule type="dataBar" id="{B21FE906-B3F6-4500-BBAA-7DE535EC229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E55:G59</xm:sqref>
        </x14:conditionalFormatting>
        <x14:conditionalFormatting xmlns:xm="http://schemas.microsoft.com/office/excel/2006/main">
          <x14:cfRule type="dataBar" id="{08720AE8-FAB4-4F62-8AF2-419138B5544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E60:G69</xm:sqref>
        </x14:conditionalFormatting>
        <x14:conditionalFormatting xmlns:xm="http://schemas.microsoft.com/office/excel/2006/main">
          <x14:cfRule type="dataBar" id="{41B13746-712D-4FBE-9E8D-67B384185F7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E70:G73</xm:sqref>
        </x14:conditionalFormatting>
        <x14:conditionalFormatting xmlns:xm="http://schemas.microsoft.com/office/excel/2006/main">
          <x14:cfRule type="dataBar" id="{B5359302-2BB5-4B68-ADD1-8E805A551A9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E70:G73</xm:sqref>
        </x14:conditionalFormatting>
        <x14:conditionalFormatting xmlns:xm="http://schemas.microsoft.com/office/excel/2006/main">
          <x14:cfRule type="dataBar" id="{C8702583-0CB8-46F3-8F33-92827985A91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E74:G82</xm:sqref>
        </x14:conditionalFormatting>
        <x14:conditionalFormatting xmlns:xm="http://schemas.microsoft.com/office/excel/2006/main">
          <x14:cfRule type="dataBar" id="{BE3AB6B3-E69B-44EC-9F41-540CAEFE215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E74:G82</xm:sqref>
        </x14:conditionalFormatting>
        <x14:conditionalFormatting xmlns:xm="http://schemas.microsoft.com/office/excel/2006/main">
          <x14:cfRule type="dataBar" id="{0D974B9A-A807-4EB4-ACD8-0CC1F5B218A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E83:G98</xm:sqref>
        </x14:conditionalFormatting>
        <x14:conditionalFormatting xmlns:xm="http://schemas.microsoft.com/office/excel/2006/main">
          <x14:cfRule type="dataBar" id="{00C42776-1C95-439E-8698-8B2FFC5D19F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E83:G98</xm:sqref>
        </x14:conditionalFormatting>
        <x14:conditionalFormatting xmlns:xm="http://schemas.microsoft.com/office/excel/2006/main">
          <x14:cfRule type="dataBar" id="{1D8DFE32-CEC8-4EED-A759-3AEDF6541A4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E99:G105</xm:sqref>
        </x14:conditionalFormatting>
        <x14:conditionalFormatting xmlns:xm="http://schemas.microsoft.com/office/excel/2006/main">
          <x14:cfRule type="dataBar" id="{E71BEAD5-1110-40A2-940D-3B6914E9936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E99:G110</xm:sqref>
        </x14:conditionalFormatting>
        <x14:conditionalFormatting xmlns:xm="http://schemas.microsoft.com/office/excel/2006/main">
          <x14:cfRule type="dataBar" id="{EF55DD91-3449-48FE-AB2D-276EF60FBE3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E3:G4</xm:sqref>
        </x14:conditionalFormatting>
        <x14:conditionalFormatting xmlns:xm="http://schemas.microsoft.com/office/excel/2006/main">
          <x14:cfRule type="dataBar" id="{2D747A9B-AE72-42B6-910F-7222704FC2F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E3:G4</xm:sqref>
        </x14:conditionalFormatting>
        <x14:conditionalFormatting xmlns:xm="http://schemas.microsoft.com/office/excel/2006/main">
          <x14:cfRule type="dataBar" id="{314EC8F8-77D2-4378-A019-BD0DA9B1D5A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E5:G5</xm:sqref>
        </x14:conditionalFormatting>
        <x14:conditionalFormatting xmlns:xm="http://schemas.microsoft.com/office/excel/2006/main">
          <x14:cfRule type="dataBar" id="{2E49A997-A940-4920-BCA3-F22E62F65EE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E5:G5</xm:sqref>
        </x14:conditionalFormatting>
        <x14:conditionalFormatting xmlns:xm="http://schemas.microsoft.com/office/excel/2006/main">
          <x14:cfRule type="dataBar" id="{6104CF0F-7C15-4FFA-9E56-AB2A9A7165D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B6:B7</xm:sqref>
        </x14:conditionalFormatting>
        <x14:conditionalFormatting xmlns:xm="http://schemas.microsoft.com/office/excel/2006/main">
          <x14:cfRule type="dataBar" id="{1216C118-9582-419B-A964-513D1597455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E6:G7</xm:sqref>
        </x14:conditionalFormatting>
        <x14:conditionalFormatting xmlns:xm="http://schemas.microsoft.com/office/excel/2006/main">
          <x14:cfRule type="dataBar" id="{9890AFF2-C318-4F2F-B686-A14524A7D8D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B25:B27</xm:sqref>
        </x14:conditionalFormatting>
        <x14:conditionalFormatting xmlns:xm="http://schemas.microsoft.com/office/excel/2006/main">
          <x14:cfRule type="dataBar" id="{A80D8E8E-801F-4F71-B3A5-E1A3837A4C6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B25:B27</xm:sqref>
        </x14:conditionalFormatting>
        <x14:conditionalFormatting xmlns:xm="http://schemas.microsoft.com/office/excel/2006/main">
          <x14:cfRule type="dataBar" id="{770C2AF7-4B7A-42E3-BFB7-6E65BCB0D2C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E25:G27</xm:sqref>
        </x14:conditionalFormatting>
        <x14:conditionalFormatting xmlns:xm="http://schemas.microsoft.com/office/excel/2006/main">
          <x14:cfRule type="dataBar" id="{8B10CF14-0FD5-4CF5-AA5E-7D95613668A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E25:G27</xm:sqref>
        </x14:conditionalFormatting>
        <x14:conditionalFormatting xmlns:xm="http://schemas.microsoft.com/office/excel/2006/main">
          <x14:cfRule type="dataBar" id="{6CCC3363-287C-4B1A-8E96-0E36177F138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B20:B24</xm:sqref>
        </x14:conditionalFormatting>
        <x14:conditionalFormatting xmlns:xm="http://schemas.microsoft.com/office/excel/2006/main">
          <x14:cfRule type="dataBar" id="{ED6F89AD-C16F-4FA6-B435-FAB3A772A6B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E20:G24</xm:sqref>
        </x14:conditionalFormatting>
        <x14:conditionalFormatting xmlns:xm="http://schemas.microsoft.com/office/excel/2006/main">
          <x14:cfRule type="dataBar" id="{71737D27-A86C-4C5E-A325-E94D554C6B6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B28:B32</xm:sqref>
        </x14:conditionalFormatting>
        <x14:conditionalFormatting xmlns:xm="http://schemas.microsoft.com/office/excel/2006/main">
          <x14:cfRule type="dataBar" id="{EB5DEB54-6EE5-47B3-9CE0-1D4ACA7DB19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B28:B32</xm:sqref>
        </x14:conditionalFormatting>
        <x14:conditionalFormatting xmlns:xm="http://schemas.microsoft.com/office/excel/2006/main">
          <x14:cfRule type="dataBar" id="{1DF69399-290B-4507-93C8-7F4C08F99EA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E28:G32</xm:sqref>
        </x14:conditionalFormatting>
        <x14:conditionalFormatting xmlns:xm="http://schemas.microsoft.com/office/excel/2006/main">
          <x14:cfRule type="dataBar" id="{34848DC1-C85C-40C9-B199-51388735715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E28:G32</xm:sqref>
        </x14:conditionalFormatting>
        <x14:conditionalFormatting xmlns:xm="http://schemas.microsoft.com/office/excel/2006/main">
          <x14:cfRule type="dataBar" id="{D86E79FF-A551-422B-8044-CA30BAA88F4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A3:B3 B4 A4:A150</xm:sqref>
        </x14:conditionalFormatting>
        <x14:conditionalFormatting xmlns:xm="http://schemas.microsoft.com/office/excel/2006/main">
          <x14:cfRule type="dataBar" id="{C21E6446-84CF-464F-9B41-F86381D88D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A3:B3 B4 A4:A150</xm:sqref>
        </x14:conditionalFormatting>
        <x14:conditionalFormatting xmlns:xm="http://schemas.microsoft.com/office/excel/2006/main">
          <x14:cfRule type="dataBar" id="{CF3594B4-7365-4B91-A4CB-6195E49A4D1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E1:E1048576</xm:sqref>
        </x14:conditionalFormatting>
        <x14:conditionalFormatting xmlns:xm="http://schemas.microsoft.com/office/excel/2006/main">
          <x14:cfRule type="dataBar" id="{B26B76EB-30FD-4F12-B94C-E4164B6EDBA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F1:F1048576</xm:sqref>
        </x14:conditionalFormatting>
        <x14:conditionalFormatting xmlns:xm="http://schemas.microsoft.com/office/excel/2006/main">
          <x14:cfRule type="dataBar" id="{4270C6B4-D1F5-460B-87A5-CC10E0FC270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G1:G1048576</xm:sqref>
        </x14:conditionalFormatting>
        <x14:conditionalFormatting xmlns:xm="http://schemas.microsoft.com/office/excel/2006/main">
          <x14:cfRule type="dataBar" id="{7FB4DE67-F62B-4EB6-AD45-AE108D38EC19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H1:H1048576</xm:sqref>
        </x14:conditionalFormatting>
        <x14:conditionalFormatting xmlns:xm="http://schemas.microsoft.com/office/excel/2006/main">
          <x14:cfRule type="dataBar" id="{20EE2DC4-4B02-4770-B02D-3EE89DA3A11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14:cfRule type="dataBar" id="{7F040FB1-0AE0-4831-8171-0DB12EFD804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14:cfRule type="dataBar" id="{2E67D46E-5764-4678-9146-8CF4B47A1220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E3:H204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6"/>
  <sheetViews>
    <sheetView workbookViewId="0">
      <selection activeCell="F18" sqref="F18"/>
    </sheetView>
  </sheetViews>
  <sheetFormatPr baseColWidth="10" defaultRowHeight="14.4" x14ac:dyDescent="0.3"/>
  <cols>
    <col min="1" max="1" width="18.5546875" customWidth="1"/>
  </cols>
  <sheetData>
    <row r="1" spans="1:6" x14ac:dyDescent="0.3">
      <c r="A1" s="81" t="s">
        <v>202</v>
      </c>
      <c r="B1" s="81"/>
      <c r="C1" s="81"/>
      <c r="D1" s="81"/>
    </row>
    <row r="2" spans="1:6" x14ac:dyDescent="0.3">
      <c r="A2" s="38"/>
      <c r="B2" s="39">
        <f>SUM(Tableau2[Entrées])</f>
        <v>10</v>
      </c>
      <c r="C2" s="40">
        <f>SUM(Tableau2[Sorties])</f>
        <v>5</v>
      </c>
      <c r="D2" s="38"/>
    </row>
    <row r="3" spans="1:6" x14ac:dyDescent="0.3">
      <c r="A3" t="s">
        <v>200</v>
      </c>
      <c r="B3" t="s">
        <v>220</v>
      </c>
      <c r="C3" t="s">
        <v>221</v>
      </c>
      <c r="D3" t="s">
        <v>197</v>
      </c>
      <c r="E3" t="s">
        <v>198</v>
      </c>
      <c r="F3" t="s">
        <v>203</v>
      </c>
    </row>
    <row r="4" spans="1:6" x14ac:dyDescent="0.3">
      <c r="A4" t="s">
        <v>92</v>
      </c>
      <c r="B4" t="s">
        <v>180</v>
      </c>
      <c r="C4" t="s">
        <v>176</v>
      </c>
      <c r="D4" s="36">
        <v>10</v>
      </c>
      <c r="E4" s="36"/>
      <c r="F4" s="37">
        <v>45390</v>
      </c>
    </row>
    <row r="5" spans="1:6" x14ac:dyDescent="0.3">
      <c r="A5" t="s">
        <v>92</v>
      </c>
      <c r="B5" t="s">
        <v>180</v>
      </c>
      <c r="C5" t="s">
        <v>176</v>
      </c>
      <c r="D5" s="36"/>
      <c r="E5" s="36">
        <v>5</v>
      </c>
      <c r="F5" s="37">
        <v>45390</v>
      </c>
    </row>
    <row r="6" spans="1:6" x14ac:dyDescent="0.3">
      <c r="A6" t="s">
        <v>92</v>
      </c>
      <c r="B6" t="s">
        <v>180</v>
      </c>
      <c r="C6" t="s">
        <v>176</v>
      </c>
      <c r="D6" s="36"/>
      <c r="E6" s="36"/>
      <c r="F6" s="37">
        <v>45390</v>
      </c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ZONE (1)</vt:lpstr>
      <vt:lpstr>Listes</vt:lpstr>
      <vt:lpstr>Base</vt:lpstr>
      <vt:lpstr>Mvts</vt:lpstr>
      <vt:lpstr>Boxes</vt:lpstr>
      <vt:lpstr>CodeBarre</vt:lpstr>
      <vt:lpstr>Compartiments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AFEH;GEMO</dc:creator>
  <cp:lastModifiedBy>AFEH56</cp:lastModifiedBy>
  <dcterms:created xsi:type="dcterms:W3CDTF">2024-03-23T12:40:21Z</dcterms:created>
  <dcterms:modified xsi:type="dcterms:W3CDTF">2024-04-09T15:00:45Z</dcterms:modified>
</cp:coreProperties>
</file>