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920" windowHeight="9525"/>
  </bookViews>
  <sheets>
    <sheet name="Accueil" sheetId="4" r:id="rId1"/>
    <sheet name="Planning" sheetId="5" r:id="rId2"/>
    <sheet name="Listes" sheetId="6" r:id="rId3"/>
  </sheets>
  <definedNames>
    <definedName name="Immatriculation">T_Noms[Immatriculations]</definedName>
    <definedName name="Parking">T_Places[N° Parkings]</definedName>
    <definedName name="PlanJour">Accueil!$A$5:$H$22</definedName>
    <definedName name="TH">Accueil!$A$5:$A$22</definedName>
    <definedName name="THFin">Accueil!$A$10:$A$22</definedName>
  </definedNames>
  <calcPr calcId="145621"/>
</workbook>
</file>

<file path=xl/calcChain.xml><?xml version="1.0" encoding="utf-8"?>
<calcChain xmlns="http://schemas.openxmlformats.org/spreadsheetml/2006/main">
  <c r="I3" i="4" l="1"/>
  <c r="C3" i="4" l="1"/>
  <c r="D3" i="4"/>
  <c r="E3" i="4"/>
  <c r="F3" i="4"/>
  <c r="G3" i="4"/>
  <c r="B3" i="4"/>
  <c r="G22" i="4" l="1"/>
  <c r="G20" i="4"/>
  <c r="G18" i="4"/>
  <c r="G16" i="4"/>
  <c r="G14" i="4"/>
  <c r="G12" i="4"/>
  <c r="G10" i="4"/>
  <c r="G8" i="4"/>
  <c r="G6" i="4"/>
  <c r="G5" i="4"/>
  <c r="G21" i="4"/>
  <c r="G19" i="4"/>
  <c r="G17" i="4"/>
  <c r="G15" i="4"/>
  <c r="G13" i="4"/>
  <c r="G11" i="4"/>
  <c r="G9" i="4"/>
  <c r="G7" i="4"/>
  <c r="E22" i="4"/>
  <c r="E20" i="4"/>
  <c r="E18" i="4"/>
  <c r="E16" i="4"/>
  <c r="E14" i="4"/>
  <c r="E12" i="4"/>
  <c r="E10" i="4"/>
  <c r="E8" i="4"/>
  <c r="E6" i="4"/>
  <c r="E21" i="4"/>
  <c r="E19" i="4"/>
  <c r="E17" i="4"/>
  <c r="E15" i="4"/>
  <c r="E13" i="4"/>
  <c r="E11" i="4"/>
  <c r="E9" i="4"/>
  <c r="E7" i="4"/>
  <c r="E5" i="4"/>
  <c r="B19" i="4"/>
  <c r="B15" i="4"/>
  <c r="B9" i="4"/>
  <c r="B22" i="4"/>
  <c r="B20" i="4"/>
  <c r="B18" i="4"/>
  <c r="B16" i="4"/>
  <c r="B14" i="4"/>
  <c r="B12" i="4"/>
  <c r="B10" i="4"/>
  <c r="B8" i="4"/>
  <c r="B6" i="4"/>
  <c r="B5" i="4"/>
  <c r="B21" i="4"/>
  <c r="B17" i="4"/>
  <c r="B13" i="4"/>
  <c r="B11" i="4"/>
  <c r="B7" i="4"/>
  <c r="F21" i="4"/>
  <c r="F19" i="4"/>
  <c r="F17" i="4"/>
  <c r="F15" i="4"/>
  <c r="F13" i="4"/>
  <c r="F11" i="4"/>
  <c r="F9" i="4"/>
  <c r="F7" i="4"/>
  <c r="F22" i="4"/>
  <c r="F20" i="4"/>
  <c r="F18" i="4"/>
  <c r="F16" i="4"/>
  <c r="F14" i="4"/>
  <c r="F12" i="4"/>
  <c r="F10" i="4"/>
  <c r="F8" i="4"/>
  <c r="F6" i="4"/>
  <c r="F5" i="4"/>
  <c r="D19" i="4"/>
  <c r="D15" i="4"/>
  <c r="D13" i="4"/>
  <c r="D7" i="4"/>
  <c r="D22" i="4"/>
  <c r="D20" i="4"/>
  <c r="D18" i="4"/>
  <c r="D16" i="4"/>
  <c r="D14" i="4"/>
  <c r="D12" i="4"/>
  <c r="D10" i="4"/>
  <c r="D8" i="4"/>
  <c r="D6" i="4"/>
  <c r="D21" i="4"/>
  <c r="D17" i="4"/>
  <c r="D11" i="4"/>
  <c r="D9" i="4"/>
  <c r="D5" i="4"/>
  <c r="C20" i="4"/>
  <c r="C14" i="4"/>
  <c r="C12" i="4"/>
  <c r="C6" i="4"/>
  <c r="C21" i="4"/>
  <c r="C19" i="4"/>
  <c r="C17" i="4"/>
  <c r="C15" i="4"/>
  <c r="C13" i="4"/>
  <c r="C11" i="4"/>
  <c r="C9" i="4"/>
  <c r="C7" i="4"/>
  <c r="C22" i="4"/>
  <c r="C18" i="4"/>
  <c r="C16" i="4"/>
  <c r="C10" i="4"/>
  <c r="C8" i="4"/>
  <c r="C5" i="4"/>
  <c r="K7" i="4"/>
  <c r="J7" i="4"/>
</calcChain>
</file>

<file path=xl/sharedStrings.xml><?xml version="1.0" encoding="utf-8"?>
<sst xmlns="http://schemas.openxmlformats.org/spreadsheetml/2006/main" count="89" uniqueCount="62">
  <si>
    <t>8h-8h30</t>
  </si>
  <si>
    <t>8h30-9h</t>
  </si>
  <si>
    <t>9h-9h30</t>
  </si>
  <si>
    <t>10h-10h30</t>
  </si>
  <si>
    <t>10h30-11h</t>
  </si>
  <si>
    <t>11h-11h30</t>
  </si>
  <si>
    <t>11h30-12h</t>
  </si>
  <si>
    <t>9h30-10h</t>
  </si>
  <si>
    <t>13h-13h30</t>
  </si>
  <si>
    <t>13h30-14h</t>
  </si>
  <si>
    <t>14h-14h30</t>
  </si>
  <si>
    <t>14h30-15h</t>
  </si>
  <si>
    <t>15h-15h30</t>
  </si>
  <si>
    <t>15h30-16h</t>
  </si>
  <si>
    <t>16h-16h30</t>
  </si>
  <si>
    <t>16h30-17h</t>
  </si>
  <si>
    <t>N° Parking</t>
  </si>
  <si>
    <t>P1</t>
  </si>
  <si>
    <t>P2</t>
  </si>
  <si>
    <t>P3</t>
  </si>
  <si>
    <t>P4</t>
  </si>
  <si>
    <t>P5</t>
  </si>
  <si>
    <t>P6</t>
  </si>
  <si>
    <t>Immatriculations</t>
  </si>
  <si>
    <t>12h-12h30</t>
  </si>
  <si>
    <t>12h30-13h</t>
  </si>
  <si>
    <t>ETAT DES RESERVATIONS AU:</t>
  </si>
  <si>
    <t>Modèle</t>
  </si>
  <si>
    <t>Marque</t>
  </si>
  <si>
    <t>Propriétaire</t>
  </si>
  <si>
    <t>Téléphone</t>
  </si>
  <si>
    <t>AA-123-AA</t>
  </si>
  <si>
    <t>Clio</t>
  </si>
  <si>
    <t>BB-123-BB</t>
  </si>
  <si>
    <t>Mégane</t>
  </si>
  <si>
    <t>CC-123-CC</t>
  </si>
  <si>
    <t>DD-123-DD</t>
  </si>
  <si>
    <t>EE-123-EE</t>
  </si>
  <si>
    <t>RENAULT</t>
  </si>
  <si>
    <t>DUPONT</t>
  </si>
  <si>
    <t>DUPOND</t>
  </si>
  <si>
    <t>3008</t>
  </si>
  <si>
    <t>PEUGEOT</t>
  </si>
  <si>
    <t>JANOT</t>
  </si>
  <si>
    <t>308</t>
  </si>
  <si>
    <t>DURAND</t>
  </si>
  <si>
    <t>CITROEN</t>
  </si>
  <si>
    <t>DULAC</t>
  </si>
  <si>
    <t>C3 Picasso</t>
  </si>
  <si>
    <t>Immatriculation</t>
  </si>
  <si>
    <t>Début Réserv.</t>
  </si>
  <si>
    <t>Fin Réserv.</t>
  </si>
  <si>
    <t>GESTION DES RESERVATIONS</t>
  </si>
  <si>
    <t>(+33)606060606</t>
  </si>
  <si>
    <t>(+33)610101010</t>
  </si>
  <si>
    <t>(+33)620202020</t>
  </si>
  <si>
    <t>(+33)770707070</t>
  </si>
  <si>
    <t>(+33)640404040</t>
  </si>
  <si>
    <t>Parking</t>
  </si>
  <si>
    <t>Date</t>
  </si>
  <si>
    <t>Index</t>
  </si>
  <si>
    <t>N° Parkings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</si>
</sst>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omic Sans MS"/>
      <family val="2"/>
    </font>
    <font>
      <b/>
      <sz val="12"/>
      <color rgb="FFFF0000"/>
      <name val="Comic Sans MS"/>
      <family val="4"/>
    </font>
    <font>
      <b/>
      <sz val="12"/>
      <color theme="1"/>
      <name val="Comic Sans MS"/>
      <family val="2"/>
    </font>
    <font>
      <b/>
      <sz val="12"/>
      <color theme="1"/>
      <name val="Comic Sans MS"/>
      <family val="4"/>
    </font>
    <font>
      <sz val="12"/>
      <color theme="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9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 style="thin">
        <color theme="9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double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rgb="FFFF0000"/>
      </bottom>
      <diagonal/>
    </border>
    <border>
      <left style="thin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thin">
        <color theme="4" tint="0.39997558519241921"/>
      </left>
      <right style="thin">
        <color theme="9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4" borderId="1" xfId="0" applyFont="1" applyFill="1" applyBorder="1"/>
    <xf numFmtId="0" fontId="2" fillId="5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Fill="1" applyAlignment="1">
      <alignment horizontal="left"/>
    </xf>
    <xf numFmtId="14" fontId="3" fillId="7" borderId="0" xfId="0" applyNumberFormat="1" applyFont="1" applyFill="1" applyAlignment="1"/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9" borderId="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1" borderId="0" xfId="0" applyFill="1"/>
    <xf numFmtId="0" fontId="4" fillId="11" borderId="0" xfId="0" applyFont="1" applyFill="1" applyAlignment="1">
      <alignment horizontal="center"/>
    </xf>
    <xf numFmtId="0" fontId="4" fillId="11" borderId="0" xfId="0" applyFont="1" applyFill="1"/>
    <xf numFmtId="0" fontId="0" fillId="11" borderId="0" xfId="0" applyFill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10" borderId="11" xfId="0" applyFill="1" applyBorder="1" applyAlignment="1" applyProtection="1">
      <alignment horizontal="center" vertical="center"/>
      <protection locked="0"/>
    </xf>
    <xf numFmtId="0" fontId="0" fillId="7" borderId="12" xfId="0" applyFill="1" applyBorder="1" applyAlignment="1" applyProtection="1">
      <alignment horizontal="center" vertical="center"/>
      <protection locked="0"/>
    </xf>
    <xf numFmtId="0" fontId="0" fillId="11" borderId="0" xfId="0" applyNumberForma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7" borderId="0" xfId="0" applyFont="1" applyFill="1" applyAlignment="1">
      <alignment horizontal="right"/>
    </xf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49" fontId="0" fillId="11" borderId="0" xfId="0" applyNumberFormat="1" applyFill="1"/>
    <xf numFmtId="0" fontId="2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95249</xdr:colOff>
      <xdr:row>10</xdr:row>
      <xdr:rowOff>9525</xdr:rowOff>
    </xdr:from>
    <xdr:to>
      <xdr:col>11</xdr:col>
      <xdr:colOff>304800</xdr:colOff>
      <xdr:row>13</xdr:row>
      <xdr:rowOff>219075</xdr:rowOff>
    </xdr:to>
    <xdr:sp macro="[0]!USF_Utilisateurs" textlink="">
      <xdr:nvSpPr>
        <xdr:cNvPr id="3" name="Organigramme : Alternative 2"/>
        <xdr:cNvSpPr/>
      </xdr:nvSpPr>
      <xdr:spPr>
        <a:xfrm>
          <a:off x="9372599" y="2762250"/>
          <a:ext cx="2343151" cy="95250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GERER </a:t>
          </a:r>
        </a:p>
        <a:p>
          <a:pPr algn="ctr"/>
          <a:r>
            <a:rPr lang="fr-FR" sz="1600"/>
            <a:t>LA LISTE</a:t>
          </a:r>
        </a:p>
        <a:p>
          <a:pPr algn="ctr"/>
          <a:r>
            <a:rPr lang="fr-FR" sz="1600"/>
            <a:t>DES UTILISATEURS</a:t>
          </a:r>
        </a:p>
      </xdr:txBody>
    </xdr:sp>
    <xdr:clientData/>
  </xdr:twoCellAnchor>
  <xdr:twoCellAnchor>
    <xdr:from>
      <xdr:col>10</xdr:col>
      <xdr:colOff>428624</xdr:colOff>
      <xdr:row>0</xdr:row>
      <xdr:rowOff>66675</xdr:rowOff>
    </xdr:from>
    <xdr:to>
      <xdr:col>12</xdr:col>
      <xdr:colOff>390525</xdr:colOff>
      <xdr:row>2</xdr:row>
      <xdr:rowOff>133350</xdr:rowOff>
    </xdr:to>
    <xdr:sp macro="[0]!Va_Planning" textlink="">
      <xdr:nvSpPr>
        <xdr:cNvPr id="4" name="Flèche droite 3"/>
        <xdr:cNvSpPr/>
      </xdr:nvSpPr>
      <xdr:spPr>
        <a:xfrm>
          <a:off x="10477499" y="66675"/>
          <a:ext cx="2095501" cy="647700"/>
        </a:xfrm>
        <a:prstGeom prst="rightArrow">
          <a:avLst/>
        </a:prstGeom>
        <a:solidFill>
          <a:schemeClr val="accent5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Voir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1057275</xdr:colOff>
          <xdr:row>0</xdr:row>
          <xdr:rowOff>104775</xdr:rowOff>
        </xdr:from>
        <xdr:to>
          <xdr:col>4</xdr:col>
          <xdr:colOff>685800</xdr:colOff>
          <xdr:row>2</xdr:row>
          <xdr:rowOff>285750</xdr:rowOff>
        </xdr:to>
        <xdr:sp macro="" textlink="">
          <xdr:nvSpPr>
            <xdr:cNvPr id="1028" name="Spin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9525</xdr:colOff>
      <xdr:row>13</xdr:row>
      <xdr:rowOff>228600</xdr:rowOff>
    </xdr:from>
    <xdr:to>
      <xdr:col>12</xdr:col>
      <xdr:colOff>9525</xdr:colOff>
      <xdr:row>22</xdr:row>
      <xdr:rowOff>9525</xdr:rowOff>
    </xdr:to>
    <xdr:sp macro="" textlink="">
      <xdr:nvSpPr>
        <xdr:cNvPr id="5" name="ZoneTexte 4"/>
        <xdr:cNvSpPr txBox="1"/>
      </xdr:nvSpPr>
      <xdr:spPr>
        <a:xfrm>
          <a:off x="7477125" y="3752850"/>
          <a:ext cx="4714875" cy="20097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 b="1"/>
            <a:t>1.</a:t>
          </a:r>
          <a:r>
            <a:rPr lang="fr-FR" sz="1100" baseline="0"/>
            <a:t> </a:t>
          </a:r>
          <a:r>
            <a:rPr lang="fr-FR" sz="1100"/>
            <a:t>Le planning de réservation de cette page sert à visualiser</a:t>
          </a:r>
          <a:r>
            <a:rPr lang="fr-FR" sz="1100" baseline="0"/>
            <a:t> l'état des réservations en fonction du jour choisi en D2. </a:t>
          </a:r>
          <a:r>
            <a:rPr lang="fr-FR" sz="1100" u="sng" baseline="0">
              <a:solidFill>
                <a:srgbClr val="FF0000"/>
              </a:solidFill>
            </a:rPr>
            <a:t>Utiliser les boutons  jaunes pour  visualiser une autre date. On ne peut pas visualiser les jours écoulés.</a:t>
          </a:r>
          <a:br>
            <a:rPr lang="fr-FR" sz="1100" u="sng" baseline="0">
              <a:solidFill>
                <a:srgbClr val="FF0000"/>
              </a:solidFill>
            </a:rPr>
          </a:br>
          <a:r>
            <a:rPr lang="fr-FR" sz="1100" b="1" u="none" baseline="0">
              <a:solidFill>
                <a:sysClr val="windowText" lastClr="000000"/>
              </a:solidFill>
            </a:rPr>
            <a:t>2.</a:t>
          </a:r>
          <a:r>
            <a:rPr lang="fr-FR" sz="1100" u="none" baseline="0">
              <a:solidFill>
                <a:sysClr val="windowText" lastClr="000000"/>
              </a:solidFill>
            </a:rPr>
            <a:t> Les réservations se font en celllules </a:t>
          </a:r>
          <a:r>
            <a:rPr lang="fr-FR" sz="1100" u="sng" baseline="0">
              <a:solidFill>
                <a:srgbClr val="FF0000"/>
              </a:solidFill>
            </a:rPr>
            <a:t>I6, J6, K6 et L6</a:t>
          </a:r>
          <a:r>
            <a:rPr lang="fr-FR" sz="1100" u="none" baseline="0">
              <a:solidFill>
                <a:sysClr val="windowText" lastClr="000000"/>
              </a:solidFill>
            </a:rPr>
            <a:t>. On peut réserver en avance sur toute l'année. Le Tableau (T_Base) de la feuille "Planning" contient les réservations enregistrées. sur les différents parkings.</a:t>
          </a:r>
        </a:p>
        <a:p>
          <a:r>
            <a:rPr lang="fr-FR" sz="1100" b="1" u="none" baseline="0">
              <a:solidFill>
                <a:sysClr val="windowText" lastClr="000000"/>
              </a:solidFill>
            </a:rPr>
            <a:t>2bis</a:t>
          </a:r>
          <a:r>
            <a:rPr lang="fr-FR" sz="1100" u="none" baseline="0">
              <a:solidFill>
                <a:sysClr val="windowText" lastClr="000000"/>
              </a:solidFill>
            </a:rPr>
            <a:t> Les réservations peuvent se faire également par le formulaire (Bouton vert).</a:t>
          </a:r>
          <a:br>
            <a:rPr lang="fr-FR" sz="1100" u="none" baseline="0">
              <a:solidFill>
                <a:sysClr val="windowText" lastClr="000000"/>
              </a:solidFill>
            </a:rPr>
          </a:br>
          <a:r>
            <a:rPr lang="fr-FR" sz="1100" b="1" u="none" baseline="0">
              <a:solidFill>
                <a:sysClr val="windowText" lastClr="000000"/>
              </a:solidFill>
            </a:rPr>
            <a:t>3.</a:t>
          </a:r>
          <a:r>
            <a:rPr lang="fr-FR" sz="1100" u="none" baseline="0">
              <a:solidFill>
                <a:sysClr val="windowText" lastClr="000000"/>
              </a:solidFill>
            </a:rPr>
            <a:t> Utiliser le formulaire (Gérer la liste des Utilisateurs) pour Ajouter, Modifier ou Supprimer).</a:t>
          </a:r>
          <a:endParaRPr lang="fr-FR" sz="110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323850</xdr:colOff>
      <xdr:row>6</xdr:row>
      <xdr:rowOff>38099</xdr:rowOff>
    </xdr:from>
    <xdr:to>
      <xdr:col>9</xdr:col>
      <xdr:colOff>1047750</xdr:colOff>
      <xdr:row>8</xdr:row>
      <xdr:rowOff>200024</xdr:rowOff>
    </xdr:to>
    <xdr:sp macro="[0]!ReservBis" textlink="">
      <xdr:nvSpPr>
        <xdr:cNvPr id="6" name="Organigramme : Alternative 5"/>
        <xdr:cNvSpPr/>
      </xdr:nvSpPr>
      <xdr:spPr>
        <a:xfrm>
          <a:off x="8020050" y="1819274"/>
          <a:ext cx="2009775" cy="666750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Valider une Réservation</a:t>
          </a:r>
        </a:p>
      </xdr:txBody>
    </xdr:sp>
    <xdr:clientData/>
  </xdr:twoCellAnchor>
  <xdr:twoCellAnchor>
    <xdr:from>
      <xdr:col>10</xdr:col>
      <xdr:colOff>47625</xdr:colOff>
      <xdr:row>6</xdr:row>
      <xdr:rowOff>19050</xdr:rowOff>
    </xdr:from>
    <xdr:to>
      <xdr:col>11</xdr:col>
      <xdr:colOff>781050</xdr:colOff>
      <xdr:row>8</xdr:row>
      <xdr:rowOff>190500</xdr:rowOff>
    </xdr:to>
    <xdr:sp macro="[0]!AnnuleReservBis" textlink="">
      <xdr:nvSpPr>
        <xdr:cNvPr id="2" name="Organigramme : Alternative 1"/>
        <xdr:cNvSpPr/>
      </xdr:nvSpPr>
      <xdr:spPr>
        <a:xfrm>
          <a:off x="10096500" y="1800225"/>
          <a:ext cx="1800225" cy="67627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Annuler une </a:t>
          </a:r>
          <a:r>
            <a:rPr lang="fr-FR" sz="1600" baseline="0">
              <a:solidFill>
                <a:srgbClr val="FF0000"/>
              </a:solidFill>
            </a:rPr>
            <a:t> Réservation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819150</xdr:colOff>
      <xdr:row>0</xdr:row>
      <xdr:rowOff>85724</xdr:rowOff>
    </xdr:from>
    <xdr:to>
      <xdr:col>6</xdr:col>
      <xdr:colOff>1019175</xdr:colOff>
      <xdr:row>2</xdr:row>
      <xdr:rowOff>295274</xdr:rowOff>
    </xdr:to>
    <xdr:sp macro="[0]!USF_Places" textlink="">
      <xdr:nvSpPr>
        <xdr:cNvPr id="7" name="Organigramme : Alternative 6"/>
        <xdr:cNvSpPr/>
      </xdr:nvSpPr>
      <xdr:spPr>
        <a:xfrm>
          <a:off x="5086350" y="85724"/>
          <a:ext cx="2333625" cy="790575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Gestion des réservations </a:t>
          </a:r>
        </a:p>
        <a:p>
          <a:pPr algn="ctr"/>
          <a:r>
            <a:rPr lang="fr-FR" sz="1600"/>
            <a:t>par formulaire</a:t>
          </a:r>
        </a:p>
      </xdr:txBody>
    </xdr:sp>
    <xdr:clientData/>
  </xdr:twoCellAnchor>
  <xdr:twoCellAnchor>
    <xdr:from>
      <xdr:col>7</xdr:col>
      <xdr:colOff>190500</xdr:colOff>
      <xdr:row>0</xdr:row>
      <xdr:rowOff>47625</xdr:rowOff>
    </xdr:from>
    <xdr:to>
      <xdr:col>10</xdr:col>
      <xdr:colOff>285750</xdr:colOff>
      <xdr:row>2</xdr:row>
      <xdr:rowOff>209550</xdr:rowOff>
    </xdr:to>
    <xdr:sp macro="[0]!EffaceJoursEchus" textlink="">
      <xdr:nvSpPr>
        <xdr:cNvPr id="8" name="Organigramme : Alternative 7"/>
        <xdr:cNvSpPr/>
      </xdr:nvSpPr>
      <xdr:spPr>
        <a:xfrm>
          <a:off x="7658100" y="47625"/>
          <a:ext cx="2676525" cy="742950"/>
        </a:xfrm>
        <a:prstGeom prst="flowChartAlternateProcess">
          <a:avLst/>
        </a:prstGeom>
        <a:solidFill>
          <a:schemeClr val="accent4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EPURER LA BASE PLANNING.</a:t>
          </a:r>
        </a:p>
        <a:p>
          <a:pPr algn="ctr"/>
          <a:r>
            <a:rPr lang="fr-FR" sz="1400">
              <a:solidFill>
                <a:srgbClr val="FF0000"/>
              </a:solidFill>
            </a:rPr>
            <a:t>EFFACER  les Jours Echus</a:t>
          </a:r>
          <a:r>
            <a:rPr lang="fr-FR" sz="1400"/>
            <a:t>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_Base" displayName="T_Base" ref="A1:U2" insertRow="1" totalsRowShown="0" dataDxfId="25">
  <autoFilter ref="A1:U2"/>
  <tableColumns count="21">
    <tableColumn id="21" name="Index" dataDxfId="24"/>
    <tableColumn id="1" name="Date" dataDxfId="23"/>
    <tableColumn id="2" name="Parking" dataDxfId="22"/>
    <tableColumn id="3" name="8h-8h30" dataDxfId="21"/>
    <tableColumn id="4" name="8h30-9h" dataDxfId="20"/>
    <tableColumn id="5" name="9h-9h30" dataDxfId="19"/>
    <tableColumn id="6" name="9h30-10h" dataDxfId="18"/>
    <tableColumn id="7" name="10h-10h30" dataDxfId="17"/>
    <tableColumn id="8" name="10h30-11h" dataDxfId="16"/>
    <tableColumn id="9" name="11h-11h30" dataDxfId="15"/>
    <tableColumn id="10" name="11h30-12h" dataDxfId="14"/>
    <tableColumn id="11" name="12h-12h30" dataDxfId="13"/>
    <tableColumn id="12" name="12h30-13h" dataDxfId="12"/>
    <tableColumn id="13" name="13h-13h30" dataDxfId="11"/>
    <tableColumn id="14" name="13h30-14h" dataDxfId="10"/>
    <tableColumn id="15" name="14h-14h30" dataDxfId="9"/>
    <tableColumn id="16" name="14h30-15h" dataDxfId="8"/>
    <tableColumn id="17" name="15h-15h30" dataDxfId="7"/>
    <tableColumn id="18" name="15h30-16h" dataDxfId="6"/>
    <tableColumn id="19" name="16h-16h30" dataDxfId="5"/>
    <tableColumn id="20" name="16h30-17h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Noms" displayName="T_Noms" ref="A1:E6" totalsRowShown="0">
  <autoFilter ref="A1:E6"/>
  <tableColumns count="5">
    <tableColumn id="4" name="Immatriculations"/>
    <tableColumn id="1" name="Modèle" dataDxfId="3"/>
    <tableColumn id="2" name="Marque"/>
    <tableColumn id="3" name="Propriétaire"/>
    <tableColumn id="5" name="Télépho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Places" displayName="T_Places" ref="H1:H7" totalsRowShown="0" headerRowDxfId="2" dataDxfId="1">
  <autoFilter ref="H1:H7"/>
  <tableColumns count="1">
    <tableColumn id="1" name="N° Parking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2"/>
  <sheetViews>
    <sheetView showZeros="0" tabSelected="1" workbookViewId="0">
      <selection activeCell="L6" sqref="L6"/>
    </sheetView>
  </sheetViews>
  <sheetFormatPr baseColWidth="10" defaultRowHeight="19.5" x14ac:dyDescent="0.4"/>
  <cols>
    <col min="8" max="8" width="2.3984375" customWidth="1"/>
    <col min="9" max="9" width="13.5" customWidth="1"/>
    <col min="13" max="13" width="16.69921875" customWidth="1"/>
  </cols>
  <sheetData>
    <row r="1" spans="1:14" ht="26.25" customHeight="1" x14ac:dyDescent="0.4"/>
    <row r="2" spans="1:14" x14ac:dyDescent="0.4">
      <c r="A2" s="27" t="s">
        <v>26</v>
      </c>
      <c r="B2" s="27"/>
      <c r="C2" s="27"/>
      <c r="D2" s="7">
        <v>45300</v>
      </c>
      <c r="E2" s="6">
        <v>9</v>
      </c>
      <c r="F2" s="5"/>
    </row>
    <row r="3" spans="1:14" ht="34.5" customHeight="1" thickBot="1" x14ac:dyDescent="0.45">
      <c r="A3" s="14"/>
      <c r="B3" s="14" t="str">
        <f>$D$2&amp;B4</f>
        <v>45300P1</v>
      </c>
      <c r="C3" s="14" t="str">
        <f t="shared" ref="C3:G3" si="0">$D$2&amp;C4</f>
        <v>45300P2</v>
      </c>
      <c r="D3" s="14" t="str">
        <f t="shared" si="0"/>
        <v>45300P3</v>
      </c>
      <c r="E3" s="14" t="str">
        <f t="shared" si="0"/>
        <v>45300P4</v>
      </c>
      <c r="F3" s="14" t="str">
        <f t="shared" si="0"/>
        <v>45300P5</v>
      </c>
      <c r="G3" s="14" t="str">
        <f t="shared" si="0"/>
        <v>45300P6</v>
      </c>
      <c r="H3" s="14"/>
      <c r="I3" s="23">
        <f>$D$2</f>
        <v>45300</v>
      </c>
      <c r="J3" s="31"/>
      <c r="K3" s="14"/>
      <c r="L3" s="14"/>
    </row>
    <row r="4" spans="1:14" ht="20.25" thickTop="1" x14ac:dyDescent="0.4">
      <c r="A4" s="2" t="s">
        <v>16</v>
      </c>
      <c r="B4" s="3" t="s">
        <v>17</v>
      </c>
      <c r="C4" s="4" t="s">
        <v>18</v>
      </c>
      <c r="D4" s="3" t="s">
        <v>19</v>
      </c>
      <c r="E4" s="4" t="s">
        <v>20</v>
      </c>
      <c r="F4" s="3" t="s">
        <v>21</v>
      </c>
      <c r="G4" s="4" t="s">
        <v>22</v>
      </c>
      <c r="H4" s="14"/>
      <c r="I4" s="28" t="s">
        <v>52</v>
      </c>
      <c r="J4" s="29"/>
      <c r="K4" s="29"/>
      <c r="L4" s="30"/>
    </row>
    <row r="5" spans="1:14" x14ac:dyDescent="0.4">
      <c r="A5" s="9" t="s">
        <v>0</v>
      </c>
      <c r="B5" s="1" t="str">
        <f>IFERROR(VLOOKUP($B$3,T_Base[],4,FALSE),"")</f>
        <v/>
      </c>
      <c r="C5" s="1" t="str">
        <f>IFERROR(VLOOKUP($C$3,T_Base[],4,FALSE),"")</f>
        <v/>
      </c>
      <c r="D5" s="1" t="str">
        <f>IFERROR(VLOOKUP($D$3,T_Base[],4,FALSE),"")</f>
        <v/>
      </c>
      <c r="E5" s="1" t="str">
        <f>IFERROR(VLOOKUP($E$3,T_Base[],4,FALSE),"")</f>
        <v/>
      </c>
      <c r="F5" s="1" t="str">
        <f>IFERROR(VLOOKUP($F$3,T_Base[],4,FALSE),"")</f>
        <v/>
      </c>
      <c r="G5" s="1" t="str">
        <f>IFERROR(VLOOKUP($G$3,T_Base[],4,FALSE),"")</f>
        <v/>
      </c>
      <c r="H5" s="14">
        <v>1</v>
      </c>
      <c r="I5" s="12" t="s">
        <v>49</v>
      </c>
      <c r="J5" s="11" t="s">
        <v>50</v>
      </c>
      <c r="K5" s="11" t="s">
        <v>51</v>
      </c>
      <c r="L5" s="13" t="s">
        <v>16</v>
      </c>
    </row>
    <row r="6" spans="1:14" ht="20.25" thickBot="1" x14ac:dyDescent="0.45">
      <c r="A6" s="10" t="s">
        <v>1</v>
      </c>
      <c r="B6" s="1" t="str">
        <f>IFERROR(VLOOKUP($B$3,T_Base[],5,FALSE),"")</f>
        <v/>
      </c>
      <c r="C6" s="1" t="str">
        <f>IFERROR(VLOOKUP($C$3,T_Base[],5,FALSE),"")</f>
        <v/>
      </c>
      <c r="D6" s="1" t="str">
        <f>IFERROR(VLOOKUP($D$3,T_Base[],5,FALSE),"")</f>
        <v/>
      </c>
      <c r="E6" s="1" t="str">
        <f>IFERROR(VLOOKUP($E$3,T_Base[],5,FALSE),"")</f>
        <v/>
      </c>
      <c r="F6" s="1" t="str">
        <f>IFERROR(VLOOKUP($F$3,T_Base[],5,FALSE),"")</f>
        <v/>
      </c>
      <c r="G6" s="1" t="str">
        <f>IFERROR(VLOOKUP($G$3,T_Base[],5,FALSE),"")</f>
        <v/>
      </c>
      <c r="H6" s="14">
        <v>2</v>
      </c>
      <c r="I6" s="19"/>
      <c r="J6" s="20"/>
      <c r="K6" s="21"/>
      <c r="L6" s="22"/>
    </row>
    <row r="7" spans="1:14" ht="20.25" thickTop="1" x14ac:dyDescent="0.4">
      <c r="A7" s="9" t="s">
        <v>2</v>
      </c>
      <c r="B7" s="1" t="str">
        <f>IFERROR(VLOOKUP($B$3,T_Base[],6,FALSE),"")</f>
        <v/>
      </c>
      <c r="C7" s="1" t="str">
        <f>IFERROR(VLOOKUP($C$3,T_Base[],6,FALSE),"")</f>
        <v/>
      </c>
      <c r="D7" s="1" t="str">
        <f>IFERROR(VLOOKUP($D$3,T_Base[],6,FALSE),"")</f>
        <v/>
      </c>
      <c r="E7" s="1" t="str">
        <f>IFERROR(VLOOKUP($E$3,T_Base[],6,FALSE),"")</f>
        <v/>
      </c>
      <c r="F7" s="1" t="str">
        <f>IFERROR(VLOOKUP($F$3,T_Base[],6,FALSE),"")</f>
        <v/>
      </c>
      <c r="G7" s="1" t="str">
        <f>IFERROR(VLOOKUP($G$3,T_Base[],6,FALSE),"")</f>
        <v/>
      </c>
      <c r="H7" s="14">
        <v>3</v>
      </c>
      <c r="I7" s="14"/>
      <c r="J7" s="15" t="str">
        <f>IFERROR(VLOOKUP($J$6,PlanJour,8,FALSE),"")</f>
        <v/>
      </c>
      <c r="K7" s="16" t="str">
        <f>IFERROR(VLOOKUP($K$6,PlanJour,8,FALSE),"")</f>
        <v/>
      </c>
      <c r="L7" s="14"/>
    </row>
    <row r="8" spans="1:14" x14ac:dyDescent="0.4">
      <c r="A8" s="10" t="s">
        <v>7</v>
      </c>
      <c r="B8" s="1" t="str">
        <f>IFERROR(VLOOKUP($B$3,T_Base[],7,FALSE),"")</f>
        <v/>
      </c>
      <c r="C8" s="1" t="str">
        <f>IFERROR(VLOOKUP($C$3,T_Base[],7,FALSE),"")</f>
        <v/>
      </c>
      <c r="D8" s="1" t="str">
        <f>IFERROR(VLOOKUP($D$3,T_Base[],7,FALSE),"")</f>
        <v/>
      </c>
      <c r="E8" s="1" t="str">
        <f>IFERROR(VLOOKUP($E$3,T_Base[],7,FALSE),"")</f>
        <v/>
      </c>
      <c r="F8" s="1" t="str">
        <f>IFERROR(VLOOKUP($F$3,T_Base[],7,FALSE),"")</f>
        <v/>
      </c>
      <c r="G8" s="1" t="str">
        <f>IFERROR(VLOOKUP($G$3,T_Base[],7,FALSE),"")</f>
        <v/>
      </c>
      <c r="H8" s="14">
        <v>4</v>
      </c>
      <c r="I8" s="14"/>
      <c r="J8" s="17"/>
      <c r="K8" s="14"/>
      <c r="L8" s="14"/>
    </row>
    <row r="9" spans="1:14" x14ac:dyDescent="0.4">
      <c r="A9" s="9" t="s">
        <v>3</v>
      </c>
      <c r="B9" s="1" t="str">
        <f>IFERROR(VLOOKUP($B$3,T_Base[],8,FALSE),"")</f>
        <v/>
      </c>
      <c r="C9" s="1" t="str">
        <f>IFERROR(VLOOKUP($C$3,T_Base[],8,FALSE),"")</f>
        <v/>
      </c>
      <c r="D9" s="1" t="str">
        <f>IFERROR(VLOOKUP($D$3,T_Base[],8,FALSE),"")</f>
        <v/>
      </c>
      <c r="E9" s="1" t="str">
        <f>IFERROR(VLOOKUP($E$3,T_Base[],8,FALSE),"")</f>
        <v/>
      </c>
      <c r="F9" s="1" t="str">
        <f>IFERROR(VLOOKUP($F$3,T_Base[],8,FALSE),"")</f>
        <v/>
      </c>
      <c r="G9" s="1" t="str">
        <f>IFERROR(VLOOKUP($G$3,T_Base[],8,FALSE),"")</f>
        <v/>
      </c>
      <c r="H9" s="14">
        <v>5</v>
      </c>
      <c r="I9" s="14"/>
      <c r="J9" s="17"/>
      <c r="K9" s="14"/>
      <c r="L9" s="14"/>
    </row>
    <row r="10" spans="1:14" x14ac:dyDescent="0.4">
      <c r="A10" s="10" t="s">
        <v>4</v>
      </c>
      <c r="B10" s="1" t="str">
        <f>IFERROR(VLOOKUP($B$3,T_Base[],9,FALSE),"")</f>
        <v/>
      </c>
      <c r="C10" s="1" t="str">
        <f>IFERROR(VLOOKUP($C$3,T_Base[],9,FALSE),"")</f>
        <v/>
      </c>
      <c r="D10" s="1" t="str">
        <f>IFERROR(VLOOKUP($D$3,T_Base[],9,FALSE),"")</f>
        <v/>
      </c>
      <c r="E10" s="1" t="str">
        <f>IFERROR(VLOOKUP($E$3,T_Base[],9,FALSE),"")</f>
        <v/>
      </c>
      <c r="F10" s="1" t="str">
        <f>IFERROR(VLOOKUP($F$3,T_Base[],9,FALSE),"")</f>
        <v/>
      </c>
      <c r="G10" s="1" t="str">
        <f>IFERROR(VLOOKUP($G$3,T_Base[],9,FALSE),"")</f>
        <v/>
      </c>
      <c r="H10" s="14">
        <v>6</v>
      </c>
      <c r="I10" s="14"/>
      <c r="J10" s="14"/>
      <c r="K10" s="14"/>
      <c r="L10" s="14"/>
    </row>
    <row r="11" spans="1:14" x14ac:dyDescent="0.4">
      <c r="A11" s="9" t="s">
        <v>5</v>
      </c>
      <c r="B11" s="1" t="str">
        <f>IFERROR(VLOOKUP($B$3,T_Base[],10,FALSE),"")</f>
        <v/>
      </c>
      <c r="C11" s="1" t="str">
        <f>IFERROR(VLOOKUP($C$3,T_Base[],10,FALSE),"")</f>
        <v/>
      </c>
      <c r="D11" s="1" t="str">
        <f>IFERROR(VLOOKUP($D$3,T_Base[],10,FALSE),"")</f>
        <v/>
      </c>
      <c r="E11" s="1" t="str">
        <f>IFERROR(VLOOKUP($E$3,T_Base[],10,FALSE),"")</f>
        <v/>
      </c>
      <c r="F11" s="1" t="str">
        <f>IFERROR(VLOOKUP($F$3,T_Base[],10,FALSE),"")</f>
        <v/>
      </c>
      <c r="G11" s="1" t="str">
        <f>IFERROR(VLOOKUP($G$3,T_Base[],10,FALSE),"")</f>
        <v/>
      </c>
      <c r="H11" s="14">
        <v>7</v>
      </c>
      <c r="I11" s="14"/>
      <c r="J11" s="14"/>
      <c r="K11" s="14"/>
      <c r="L11" s="14"/>
      <c r="N11" s="24"/>
    </row>
    <row r="12" spans="1:14" x14ac:dyDescent="0.4">
      <c r="A12" s="10" t="s">
        <v>6</v>
      </c>
      <c r="B12" s="1" t="str">
        <f>IFERROR(VLOOKUP($B$3,T_Base[],11,FALSE),"")</f>
        <v/>
      </c>
      <c r="C12" s="1" t="str">
        <f>IFERROR(VLOOKUP($C$3,T_Base[],11,FALSE),"")</f>
        <v/>
      </c>
      <c r="D12" s="1" t="str">
        <f>IFERROR(VLOOKUP($D$3,T_Base[],11,FALSE),"")</f>
        <v/>
      </c>
      <c r="E12" s="1" t="str">
        <f>IFERROR(VLOOKUP($E$3,T_Base[],11,FALSE),"")</f>
        <v/>
      </c>
      <c r="F12" s="1" t="str">
        <f>IFERROR(VLOOKUP($F$3,T_Base[],11,FALSE),"")</f>
        <v/>
      </c>
      <c r="G12" s="1" t="str">
        <f>IFERROR(VLOOKUP($G$3,T_Base[],11,FALSE),"")</f>
        <v/>
      </c>
      <c r="H12" s="14">
        <v>8</v>
      </c>
      <c r="I12" s="14"/>
      <c r="J12" s="14"/>
      <c r="K12" s="14"/>
      <c r="L12" s="14"/>
    </row>
    <row r="13" spans="1:14" x14ac:dyDescent="0.4">
      <c r="A13" s="10" t="s">
        <v>24</v>
      </c>
      <c r="B13" s="1" t="str">
        <f>IFERROR(VLOOKUP($B$3,T_Base[],12,FALSE),"")</f>
        <v/>
      </c>
      <c r="C13" s="1" t="str">
        <f>IFERROR(VLOOKUP($C$3,T_Base[],12,FALSE),"")</f>
        <v/>
      </c>
      <c r="D13" s="1" t="str">
        <f>IFERROR(VLOOKUP($D$3,T_Base[],12,FALSE),"")</f>
        <v/>
      </c>
      <c r="E13" s="1" t="str">
        <f>IFERROR(VLOOKUP($E$3,T_Base[],12,FALSE),"")</f>
        <v/>
      </c>
      <c r="F13" s="1" t="str">
        <f>IFERROR(VLOOKUP($F$3,T_Base[],12,FALSE),"")</f>
        <v/>
      </c>
      <c r="G13" s="1" t="str">
        <f>IFERROR(VLOOKUP($G$3,T_Base[],12,FALSE),"")</f>
        <v/>
      </c>
      <c r="H13" s="14">
        <v>9</v>
      </c>
      <c r="I13" s="14"/>
      <c r="J13" s="14"/>
      <c r="K13" s="14"/>
      <c r="L13" s="14"/>
    </row>
    <row r="14" spans="1:14" x14ac:dyDescent="0.4">
      <c r="A14" s="10" t="s">
        <v>25</v>
      </c>
      <c r="B14" s="1" t="str">
        <f>IFERROR(VLOOKUP($B$3,T_Base[],13,FALSE),"")</f>
        <v/>
      </c>
      <c r="C14" s="1" t="str">
        <f>IFERROR(VLOOKUP($C$3,T_Base[],13,FALSE),"")</f>
        <v/>
      </c>
      <c r="D14" s="1" t="str">
        <f>IFERROR(VLOOKUP($D$3,T_Base[],13,FALSE),"")</f>
        <v/>
      </c>
      <c r="E14" s="1" t="str">
        <f>IFERROR(VLOOKUP($E$3,T_Base[],13,FALSE),"")</f>
        <v/>
      </c>
      <c r="F14" s="1" t="str">
        <f>IFERROR(VLOOKUP($F$3,T_Base[],13,FALSE),"")</f>
        <v/>
      </c>
      <c r="G14" s="1" t="str">
        <f>IFERROR(VLOOKUP($G$3,T_Base[],13,FALSE),"")</f>
        <v/>
      </c>
      <c r="H14" s="14">
        <v>10</v>
      </c>
      <c r="I14" s="14"/>
      <c r="J14" s="14"/>
      <c r="K14" s="14"/>
      <c r="L14" s="14"/>
    </row>
    <row r="15" spans="1:14" x14ac:dyDescent="0.4">
      <c r="A15" s="9" t="s">
        <v>8</v>
      </c>
      <c r="B15" s="1" t="str">
        <f>IFERROR(VLOOKUP($B$3,T_Base[],14,FALSE),"")</f>
        <v/>
      </c>
      <c r="C15" s="1" t="str">
        <f>IFERROR(VLOOKUP($C$3,T_Base[],14,FALSE),"")</f>
        <v/>
      </c>
      <c r="D15" s="1" t="str">
        <f>IFERROR(VLOOKUP($D$3,T_Base[],14,FALSE),"")</f>
        <v/>
      </c>
      <c r="E15" s="1" t="str">
        <f>IFERROR(VLOOKUP($E$3,T_Base[],14,FALSE),"")</f>
        <v/>
      </c>
      <c r="F15" s="1" t="str">
        <f>IFERROR(VLOOKUP($F$3,T_Base[],14,FALSE),"")</f>
        <v/>
      </c>
      <c r="G15" s="1" t="str">
        <f>IFERROR(VLOOKUP($G$3,T_Base[],14,FALSE),"")</f>
        <v/>
      </c>
      <c r="H15" s="14">
        <v>11</v>
      </c>
    </row>
    <row r="16" spans="1:14" x14ac:dyDescent="0.4">
      <c r="A16" s="10" t="s">
        <v>9</v>
      </c>
      <c r="B16" s="1" t="str">
        <f>IFERROR(VLOOKUP($B$3,T_Base[],15,FALSE),"")</f>
        <v/>
      </c>
      <c r="C16" s="1" t="str">
        <f>IFERROR(VLOOKUP($C$3,T_Base[],15,FALSE),"")</f>
        <v/>
      </c>
      <c r="D16" s="1" t="str">
        <f>IFERROR(VLOOKUP($D$3,T_Base[],15,FALSE),"")</f>
        <v/>
      </c>
      <c r="E16" s="1" t="str">
        <f>IFERROR(VLOOKUP($E$3,T_Base[],15,FALSE),"")</f>
        <v/>
      </c>
      <c r="F16" s="1" t="str">
        <f>IFERROR(VLOOKUP($F$3,T_Base[],15,FALSE),"")</f>
        <v/>
      </c>
      <c r="G16" s="1" t="str">
        <f>IFERROR(VLOOKUP($G$3,T_Base[],15,FALSE),"")</f>
        <v/>
      </c>
      <c r="H16" s="14">
        <v>12</v>
      </c>
      <c r="J16" s="8"/>
    </row>
    <row r="17" spans="1:10" x14ac:dyDescent="0.4">
      <c r="A17" s="9" t="s">
        <v>10</v>
      </c>
      <c r="B17" s="1" t="str">
        <f>IFERROR(VLOOKUP($B$3,T_Base[],16,FALSE),"")</f>
        <v/>
      </c>
      <c r="C17" s="1" t="str">
        <f>IFERROR(VLOOKUP($C$3,T_Base[],16,FALSE),"")</f>
        <v/>
      </c>
      <c r="D17" s="1" t="str">
        <f>IFERROR(VLOOKUP($D$3,T_Base[],16,FALSE),"")</f>
        <v/>
      </c>
      <c r="E17" s="1" t="str">
        <f>IFERROR(VLOOKUP($E$3,T_Base[],16,FALSE),"")</f>
        <v/>
      </c>
      <c r="F17" s="1" t="str">
        <f>IFERROR(VLOOKUP($F$3,T_Base[],16,FALSE),"")</f>
        <v/>
      </c>
      <c r="G17" s="1" t="str">
        <f>IFERROR(VLOOKUP($G$3,T_Base[],16,FALSE),"")</f>
        <v/>
      </c>
      <c r="H17" s="14">
        <v>13</v>
      </c>
      <c r="J17" s="8"/>
    </row>
    <row r="18" spans="1:10" x14ac:dyDescent="0.4">
      <c r="A18" s="10" t="s">
        <v>11</v>
      </c>
      <c r="B18" s="1" t="str">
        <f>IFERROR(VLOOKUP($B$3,T_Base[],17,FALSE),"")</f>
        <v/>
      </c>
      <c r="C18" s="1" t="str">
        <f>IFERROR(VLOOKUP($C$3,T_Base[],17,FALSE),"")</f>
        <v/>
      </c>
      <c r="D18" s="1" t="str">
        <f>IFERROR(VLOOKUP($D$3,T_Base[],17,FALSE),"")</f>
        <v/>
      </c>
      <c r="E18" s="1" t="str">
        <f>IFERROR(VLOOKUP($E$3,T_Base[],17,FALSE),"")</f>
        <v/>
      </c>
      <c r="F18" s="1" t="str">
        <f>IFERROR(VLOOKUP($F$3,T_Base[],17,FALSE),"")</f>
        <v/>
      </c>
      <c r="G18" s="1" t="str">
        <f>IFERROR(VLOOKUP($G$3,T_Base[],17,FALSE),"")</f>
        <v/>
      </c>
      <c r="H18" s="14">
        <v>14</v>
      </c>
      <c r="J18" s="8"/>
    </row>
    <row r="19" spans="1:10" x14ac:dyDescent="0.4">
      <c r="A19" s="9" t="s">
        <v>12</v>
      </c>
      <c r="B19" s="1" t="str">
        <f>IFERROR(VLOOKUP($B$3,T_Base[],18,FALSE),"")</f>
        <v/>
      </c>
      <c r="C19" s="1" t="str">
        <f>IFERROR(VLOOKUP($C$3,T_Base[],18,FALSE),"")</f>
        <v/>
      </c>
      <c r="D19" s="1" t="str">
        <f>IFERROR(VLOOKUP($D$3,T_Base[],18,FALSE),"")</f>
        <v/>
      </c>
      <c r="E19" s="1" t="str">
        <f>IFERROR(VLOOKUP($E$3,T_Base[],18,FALSE),"")</f>
        <v/>
      </c>
      <c r="F19" s="1" t="str">
        <f>IFERROR(VLOOKUP($F$3,T_Base[],18,FALSE),"")</f>
        <v/>
      </c>
      <c r="G19" s="1" t="str">
        <f>IFERROR(VLOOKUP($G$3,T_Base[],18,FALSE),"")</f>
        <v/>
      </c>
      <c r="H19" s="14">
        <v>15</v>
      </c>
      <c r="J19" s="8"/>
    </row>
    <row r="20" spans="1:10" x14ac:dyDescent="0.4">
      <c r="A20" s="10" t="s">
        <v>13</v>
      </c>
      <c r="B20" s="1" t="str">
        <f>IFERROR(VLOOKUP($B$3,T_Base[],19,FALSE),"")</f>
        <v/>
      </c>
      <c r="C20" s="1" t="str">
        <f>IFERROR(VLOOKUP($C$3,T_Base[],19,FALSE),"")</f>
        <v/>
      </c>
      <c r="D20" s="1" t="str">
        <f>IFERROR(VLOOKUP($D$3,T_Base[],19,FALSE),"")</f>
        <v/>
      </c>
      <c r="E20" s="1" t="str">
        <f>IFERROR(VLOOKUP($E$3,T_Base[],19,FALSE),"")</f>
        <v/>
      </c>
      <c r="F20" s="1" t="str">
        <f>IFERROR(VLOOKUP($F$3,T_Base[],19,FALSE),"")</f>
        <v/>
      </c>
      <c r="G20" s="1" t="str">
        <f>IFERROR(VLOOKUP($G$3,T_Base[],19,FALSE),"")</f>
        <v/>
      </c>
      <c r="H20" s="14">
        <v>16</v>
      </c>
      <c r="J20" s="8"/>
    </row>
    <row r="21" spans="1:10" x14ac:dyDescent="0.4">
      <c r="A21" s="9" t="s">
        <v>14</v>
      </c>
      <c r="B21" s="1" t="str">
        <f>IFERROR(VLOOKUP($B$3,T_Base[],20,FALSE),"")</f>
        <v/>
      </c>
      <c r="C21" s="1" t="str">
        <f>IFERROR(VLOOKUP($C$3,T_Base[],20,FALSE),"")</f>
        <v/>
      </c>
      <c r="D21" s="1" t="str">
        <f>IFERROR(VLOOKUP($D$3,T_Base[],20,FALSE),"")</f>
        <v/>
      </c>
      <c r="E21" s="1" t="str">
        <f>IFERROR(VLOOKUP($E$3,T_Base[],20,FALSE),"")</f>
        <v/>
      </c>
      <c r="F21" s="1" t="str">
        <f>IFERROR(VLOOKUP($F$3,T_Base[],20,FALSE),"")</f>
        <v/>
      </c>
      <c r="G21" s="1" t="str">
        <f>IFERROR(VLOOKUP($G$3,T_Base[],20,FALSE),"")</f>
        <v/>
      </c>
      <c r="H21" s="14">
        <v>17</v>
      </c>
    </row>
    <row r="22" spans="1:10" x14ac:dyDescent="0.4">
      <c r="A22" s="10" t="s">
        <v>15</v>
      </c>
      <c r="B22" s="1" t="str">
        <f>IFERROR(VLOOKUP($B$3,T_Base[],21,FALSE),"")</f>
        <v/>
      </c>
      <c r="C22" s="1" t="str">
        <f>IFERROR(VLOOKUP($C$3,T_Base[],21,FALSE),"")</f>
        <v/>
      </c>
      <c r="D22" s="1" t="str">
        <f>IFERROR(VLOOKUP($D$3,T_Base[],21,FALSE),"")</f>
        <v/>
      </c>
      <c r="E22" s="1" t="str">
        <f>IFERROR(VLOOKUP($E$3,T_Base[],21,FALSE),"")</f>
        <v/>
      </c>
      <c r="F22" s="1" t="str">
        <f>IFERROR(VLOOKUP($F$3,T_Base[],21,FALSE),"")</f>
        <v/>
      </c>
      <c r="G22" s="1" t="str">
        <f>IFERROR(VLOOKUP($G$3,T_Base[],20,FALSE),"")</f>
        <v/>
      </c>
      <c r="H22" s="14">
        <v>18</v>
      </c>
    </row>
  </sheetData>
  <mergeCells count="2">
    <mergeCell ref="A2:C2"/>
    <mergeCell ref="I4:L4"/>
  </mergeCells>
  <dataValidations count="3">
    <dataValidation type="list" allowBlank="1" showInputMessage="1" showErrorMessage="1" sqref="J6:K6">
      <formula1>TH</formula1>
    </dataValidation>
    <dataValidation type="list" allowBlank="1" showInputMessage="1" showErrorMessage="1" sqref="L6">
      <formula1>Parking</formula1>
    </dataValidation>
    <dataValidation type="list" allowBlank="1" showInputMessage="1" showErrorMessage="1" sqref="I6">
      <formula1>Immatriculation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SpinButton1">
          <controlPr autoLine="0" r:id="rId5">
            <anchor moveWithCells="1">
              <from>
                <xdr:col>3</xdr:col>
                <xdr:colOff>1057275</xdr:colOff>
                <xdr:row>0</xdr:row>
                <xdr:rowOff>104775</xdr:rowOff>
              </from>
              <to>
                <xdr:col>4</xdr:col>
                <xdr:colOff>685800</xdr:colOff>
                <xdr:row>2</xdr:row>
                <xdr:rowOff>285750</xdr:rowOff>
              </to>
            </anchor>
          </controlPr>
        </control>
      </mc:Choice>
      <mc:Fallback>
        <control shapeId="1028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"/>
  <sheetViews>
    <sheetView workbookViewId="0">
      <selection activeCell="D12" sqref="D12"/>
    </sheetView>
  </sheetViews>
  <sheetFormatPr baseColWidth="10" defaultRowHeight="19.5" x14ac:dyDescent="0.4"/>
  <sheetData>
    <row r="1" spans="1:21" x14ac:dyDescent="0.4">
      <c r="A1" t="s">
        <v>60</v>
      </c>
      <c r="B1" t="s">
        <v>59</v>
      </c>
      <c r="C1" t="s">
        <v>58</v>
      </c>
      <c r="D1" s="9" t="s">
        <v>0</v>
      </c>
      <c r="E1" s="10" t="s">
        <v>1</v>
      </c>
      <c r="F1" s="9" t="s">
        <v>2</v>
      </c>
      <c r="G1" s="10" t="s">
        <v>7</v>
      </c>
      <c r="H1" s="9" t="s">
        <v>3</v>
      </c>
      <c r="I1" s="10" t="s">
        <v>4</v>
      </c>
      <c r="J1" s="9" t="s">
        <v>5</v>
      </c>
      <c r="K1" s="10" t="s">
        <v>6</v>
      </c>
      <c r="L1" s="10" t="s">
        <v>24</v>
      </c>
      <c r="M1" s="10" t="s">
        <v>25</v>
      </c>
      <c r="N1" s="9" t="s">
        <v>8</v>
      </c>
      <c r="O1" s="10" t="s">
        <v>9</v>
      </c>
      <c r="P1" s="9" t="s">
        <v>10</v>
      </c>
      <c r="Q1" s="10" t="s">
        <v>11</v>
      </c>
      <c r="R1" s="9" t="s">
        <v>12</v>
      </c>
      <c r="S1" s="10" t="s">
        <v>13</v>
      </c>
      <c r="T1" s="9" t="s">
        <v>14</v>
      </c>
      <c r="U1" s="18" t="s">
        <v>15</v>
      </c>
    </row>
    <row r="2" spans="1:21" x14ac:dyDescent="0.4">
      <c r="A2" s="25"/>
      <c r="B2" s="26"/>
      <c r="C2" s="8"/>
      <c r="D2" s="32"/>
      <c r="E2" s="33"/>
      <c r="F2" s="32"/>
      <c r="G2" s="33"/>
      <c r="H2" s="32"/>
      <c r="I2" s="33"/>
      <c r="J2" s="32"/>
      <c r="K2" s="33"/>
      <c r="L2" s="33"/>
      <c r="M2" s="33"/>
      <c r="N2" s="32"/>
      <c r="O2" s="33"/>
      <c r="P2" s="32"/>
      <c r="Q2" s="33"/>
      <c r="R2" s="32"/>
      <c r="S2" s="33"/>
      <c r="T2" s="32"/>
      <c r="U2" s="3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>
      <selection activeCell="D14" sqref="D14"/>
    </sheetView>
  </sheetViews>
  <sheetFormatPr baseColWidth="10" defaultRowHeight="19.5" x14ac:dyDescent="0.4"/>
  <cols>
    <col min="2" max="2" width="16.19921875" customWidth="1"/>
    <col min="3" max="3" width="12.19921875" customWidth="1"/>
    <col min="4" max="4" width="19.09765625" customWidth="1"/>
    <col min="5" max="5" width="22.796875" customWidth="1"/>
    <col min="8" max="8" width="11.59765625" style="8" customWidth="1"/>
  </cols>
  <sheetData>
    <row r="1" spans="1:8" x14ac:dyDescent="0.4">
      <c r="A1" t="s">
        <v>23</v>
      </c>
      <c r="B1" t="s">
        <v>27</v>
      </c>
      <c r="C1" t="s">
        <v>28</v>
      </c>
      <c r="D1" t="s">
        <v>29</v>
      </c>
      <c r="E1" t="s">
        <v>30</v>
      </c>
      <c r="H1" s="8" t="s">
        <v>61</v>
      </c>
    </row>
    <row r="2" spans="1:8" x14ac:dyDescent="0.4">
      <c r="A2" t="s">
        <v>31</v>
      </c>
      <c r="B2" s="8" t="s">
        <v>32</v>
      </c>
      <c r="C2" t="s">
        <v>38</v>
      </c>
      <c r="D2" t="s">
        <v>39</v>
      </c>
      <c r="E2" t="s">
        <v>53</v>
      </c>
      <c r="H2" s="8" t="s">
        <v>17</v>
      </c>
    </row>
    <row r="3" spans="1:8" x14ac:dyDescent="0.4">
      <c r="A3" t="s">
        <v>33</v>
      </c>
      <c r="B3" s="8" t="s">
        <v>34</v>
      </c>
      <c r="C3" t="s">
        <v>38</v>
      </c>
      <c r="D3" t="s">
        <v>40</v>
      </c>
      <c r="E3" t="s">
        <v>54</v>
      </c>
      <c r="H3" s="8" t="s">
        <v>18</v>
      </c>
    </row>
    <row r="4" spans="1:8" x14ac:dyDescent="0.4">
      <c r="A4" t="s">
        <v>35</v>
      </c>
      <c r="B4" s="8" t="s">
        <v>41</v>
      </c>
      <c r="C4" t="s">
        <v>42</v>
      </c>
      <c r="D4" t="s">
        <v>43</v>
      </c>
      <c r="E4" t="s">
        <v>55</v>
      </c>
      <c r="H4" s="8" t="s">
        <v>19</v>
      </c>
    </row>
    <row r="5" spans="1:8" x14ac:dyDescent="0.4">
      <c r="A5" t="s">
        <v>36</v>
      </c>
      <c r="B5" s="8" t="s">
        <v>44</v>
      </c>
      <c r="C5" t="s">
        <v>42</v>
      </c>
      <c r="D5" t="s">
        <v>45</v>
      </c>
      <c r="E5" t="s">
        <v>56</v>
      </c>
      <c r="H5" s="8" t="s">
        <v>20</v>
      </c>
    </row>
    <row r="6" spans="1:8" x14ac:dyDescent="0.4">
      <c r="A6" t="s">
        <v>37</v>
      </c>
      <c r="B6" s="8" t="s">
        <v>48</v>
      </c>
      <c r="C6" t="s">
        <v>46</v>
      </c>
      <c r="D6" t="s">
        <v>47</v>
      </c>
      <c r="E6" t="s">
        <v>57</v>
      </c>
      <c r="H6" s="8" t="s">
        <v>21</v>
      </c>
    </row>
    <row r="7" spans="1:8" x14ac:dyDescent="0.4">
      <c r="H7" s="8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Planning</vt:lpstr>
      <vt:lpstr>Listes</vt:lpstr>
      <vt:lpstr>Immatriculation</vt:lpstr>
      <vt:lpstr>Parking</vt:lpstr>
      <vt:lpstr>PlanJour</vt:lpstr>
      <vt:lpstr>TH</vt:lpstr>
      <vt:lpstr>THFin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2023-12-13T15:47:01Z</dcterms:created>
  <dcterms:modified xsi:type="dcterms:W3CDTF">2024-01-09T18:55:24Z</dcterms:modified>
</cp:coreProperties>
</file>